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fileSharing readOnlyRecommended="1"/>
  <workbookPr filterPrivacy="1" codeName="ThisWorkbook"/>
  <xr:revisionPtr revIDLastSave="0" documentId="13_ncr:1_{17EDCB6C-CAAD-48E8-89C1-5BFF54179983}" xr6:coauthVersionLast="46" xr6:coauthVersionMax="47" xr10:uidLastSave="{00000000-0000-0000-0000-000000000000}"/>
  <bookViews>
    <workbookView xWindow="-120" yWindow="-120" windowWidth="19440" windowHeight="15000" tabRatio="878" firstSheet="38" activeTab="40" xr2:uid="{00000000-000D-0000-FFFF-FFFF00000000}"/>
  </bookViews>
  <sheets>
    <sheet name="Lists" sheetId="80" state="hidden" r:id="rId1"/>
    <sheet name="F_Outputs 1" sheetId="299" state="hidden" r:id="rId2"/>
    <sheet name="F_Outputs 2" sheetId="268" state="hidden" r:id="rId3"/>
    <sheet name="F_Outputs 4" sheetId="269" state="hidden" r:id="rId4"/>
    <sheet name="F_Outputs 5" sheetId="302" state="hidden" r:id="rId5"/>
    <sheet name="F_Outputs 6" sheetId="271" state="hidden" r:id="rId6"/>
    <sheet name="F_Outputs 7" sheetId="272" state="hidden" r:id="rId7"/>
    <sheet name="F_Outputs 8" sheetId="273" state="hidden" r:id="rId8"/>
    <sheet name="F_Outputs 9" sheetId="306" state="hidden" r:id="rId9"/>
    <sheet name="F_Outputs 10" sheetId="307" state="hidden" r:id="rId10"/>
    <sheet name="F_Outputs 11" sheetId="308" state="hidden" r:id="rId11"/>
    <sheet name="Section 1 &gt;&gt;" sheetId="201" r:id="rId12"/>
    <sheet name="1A" sheetId="202" r:id="rId13"/>
    <sheet name="1B" sheetId="203" r:id="rId14"/>
    <sheet name="1C" sheetId="204" r:id="rId15"/>
    <sheet name="1D" sheetId="205" r:id="rId16"/>
    <sheet name="1E" sheetId="323" r:id="rId17"/>
    <sheet name="1F" sheetId="305" r:id="rId18"/>
    <sheet name="Section 2 &gt;&gt; " sheetId="208" r:id="rId19"/>
    <sheet name="2A" sheetId="209" r:id="rId20"/>
    <sheet name="2B" sheetId="210" r:id="rId21"/>
    <sheet name="2C" sheetId="211" r:id="rId22"/>
    <sheet name="2D" sheetId="212" r:id="rId23"/>
    <sheet name="2E" sheetId="213" r:id="rId24"/>
    <sheet name="2F" sheetId="214" r:id="rId25"/>
    <sheet name="2G" sheetId="262" r:id="rId26"/>
    <sheet name="2H" sheetId="263" r:id="rId27"/>
    <sheet name="2I" sheetId="215" r:id="rId28"/>
    <sheet name="2J" sheetId="216" r:id="rId29"/>
    <sheet name="2K" sheetId="217" r:id="rId30"/>
    <sheet name="2L" sheetId="218" r:id="rId31"/>
    <sheet name="2M" sheetId="219" r:id="rId32"/>
    <sheet name="2N" sheetId="220" r:id="rId33"/>
    <sheet name="2O" sheetId="221" r:id="rId34"/>
    <sheet name="Section 3 &gt;&gt;" sheetId="309" r:id="rId35"/>
    <sheet name="3A" sheetId="310" r:id="rId36"/>
    <sheet name="3B" sheetId="311" r:id="rId37"/>
    <sheet name="3C" sheetId="313" r:id="rId38"/>
    <sheet name="3D" sheetId="315" r:id="rId39"/>
    <sheet name="3E" sheetId="318" r:id="rId40"/>
    <sheet name="3F" sheetId="317" r:id="rId41"/>
    <sheet name="3G" sheetId="316" r:id="rId42"/>
    <sheet name="3H" sheetId="314" r:id="rId43"/>
    <sheet name="3I" sheetId="312" r:id="rId44"/>
    <sheet name="Section 4 &gt;&gt;" sheetId="222" r:id="rId45"/>
    <sheet name="4A" sheetId="223" r:id="rId46"/>
    <sheet name="4B" sheetId="321" r:id="rId47"/>
    <sheet name="4C" sheetId="225" r:id="rId48"/>
    <sheet name="4D" sheetId="226" r:id="rId49"/>
    <sheet name="4E" sheetId="227" r:id="rId50"/>
    <sheet name="4F" sheetId="228" r:id="rId51"/>
    <sheet name="4G" sheetId="229" r:id="rId52"/>
    <sheet name="4H" sheetId="230" r:id="rId53"/>
    <sheet name="4I" sheetId="322" r:id="rId54"/>
    <sheet name="4J" sheetId="232" r:id="rId55"/>
    <sheet name="4K" sheetId="233" r:id="rId56"/>
    <sheet name="4L" sheetId="234" r:id="rId57"/>
    <sheet name="4M" sheetId="235" r:id="rId58"/>
    <sheet name="4N" sheetId="236" r:id="rId59"/>
    <sheet name="4O" sheetId="237" r:id="rId60"/>
    <sheet name="4P" sheetId="238" r:id="rId61"/>
    <sheet name="4Q" sheetId="239" r:id="rId62"/>
    <sheet name="4R" sheetId="240" r:id="rId63"/>
    <sheet name="4S" sheetId="279" r:id="rId64"/>
    <sheet name="4T" sheetId="280" r:id="rId65"/>
    <sheet name="4U" sheetId="281" r:id="rId66"/>
    <sheet name="Section 5 &gt;&gt;" sheetId="241" r:id="rId67"/>
    <sheet name="5A" sheetId="242" r:id="rId68"/>
    <sheet name="5B" sheetId="243" r:id="rId69"/>
    <sheet name="Section 6 &gt;&gt;" sheetId="244" r:id="rId70"/>
    <sheet name="6A" sheetId="245" r:id="rId71"/>
    <sheet name="6B" sheetId="246" r:id="rId72"/>
    <sheet name="6C" sheetId="247" r:id="rId73"/>
    <sheet name="6D" sheetId="248" r:id="rId74"/>
    <sheet name="6F" sheetId="285" r:id="rId75"/>
    <sheet name="Section 7 &gt;&gt;" sheetId="249" r:id="rId76"/>
    <sheet name="7A" sheetId="250" r:id="rId77"/>
    <sheet name="7B" sheetId="251" r:id="rId78"/>
    <sheet name="7C" sheetId="252" r:id="rId79"/>
    <sheet name="7D" sheetId="253" r:id="rId80"/>
    <sheet name="7E" sheetId="254" r:id="rId81"/>
    <sheet name="7F" sheetId="319" r:id="rId82"/>
    <sheet name="Section 8 &gt;&gt;" sheetId="255" r:id="rId83"/>
    <sheet name="8A" sheetId="256" r:id="rId84"/>
    <sheet name="8B" sheetId="257" r:id="rId85"/>
    <sheet name="8C" sheetId="258" r:id="rId86"/>
    <sheet name="8D" sheetId="259" r:id="rId87"/>
    <sheet name="Section 9 &gt;&gt;" sheetId="260" r:id="rId88"/>
    <sheet name="9A" sheetId="261" r:id="rId89"/>
    <sheet name="Section 10 &gt;&gt;" sheetId="286" r:id="rId90"/>
    <sheet name="10A" sheetId="287" r:id="rId91"/>
    <sheet name="10B" sheetId="288" r:id="rId92"/>
    <sheet name="10C" sheetId="289" r:id="rId93"/>
    <sheet name="10D" sheetId="290" r:id="rId94"/>
    <sheet name="10E" sheetId="291" r:id="rId95"/>
    <sheet name="Section 11 &gt;&gt;" sheetId="304" r:id="rId96"/>
    <sheet name="11A" sheetId="303" r:id="rId97"/>
  </sheets>
  <externalReferences>
    <externalReference r:id="rId98"/>
    <externalReference r:id="rId99"/>
    <externalReference r:id="rId100"/>
    <externalReference r:id="rId101"/>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1" hidden="1">'F_Outputs 1'!$B$4:$F$4</definedName>
    <definedName name="_xlnm._FilterDatabase" localSheetId="9" hidden="1">'F_Outputs 10'!$B$1:$B$145</definedName>
    <definedName name="_xlnm._FilterDatabase" localSheetId="10" hidden="1">'F_Outputs 11'!$B$1:$B$145</definedName>
    <definedName name="_xlnm._FilterDatabase" localSheetId="2" hidden="1">'F_Outputs 2'!$B$4:$F$4</definedName>
    <definedName name="_xlnm._FilterDatabase" localSheetId="3" hidden="1">'F_Outputs 4'!$B$4:$F$4</definedName>
    <definedName name="_xlnm._FilterDatabase" localSheetId="4" hidden="1">'F_Outputs 5'!$B$4:$F$4</definedName>
    <definedName name="_xlnm._FilterDatabase" localSheetId="5" hidden="1">'F_Outputs 6'!$B$4:$F$4</definedName>
    <definedName name="_xlnm._FilterDatabase" localSheetId="6" hidden="1">'F_Outputs 7'!$B$4:$F$4</definedName>
    <definedName name="_xlnm._FilterDatabase" localSheetId="7" hidden="1">'F_Outputs 8'!$B$4:$F$4</definedName>
    <definedName name="_xlnm._FilterDatabase" localSheetId="8" hidden="1">'F_Outputs 9'!$B$4:$F$4</definedName>
    <definedName name="_Order1">255</definedName>
    <definedName name="_Order2">255</definedName>
    <definedName name="Anglian_Water" localSheetId="1">#REF!</definedName>
    <definedName name="Anglian_Water" localSheetId="9">#REF!</definedName>
    <definedName name="Anglian_Water" localSheetId="10">#REF!</definedName>
    <definedName name="Anglian_Water" localSheetId="2">#REF!</definedName>
    <definedName name="Anglian_Water" localSheetId="3">#REF!</definedName>
    <definedName name="Anglian_Water" localSheetId="4">#REF!</definedName>
    <definedName name="Anglian_Water" localSheetId="5">#REF!</definedName>
    <definedName name="Anglian_Water" localSheetId="6">#REF!</definedName>
    <definedName name="Anglian_Water" localSheetId="7">#REF!</definedName>
    <definedName name="Anglian_Water" localSheetId="8">#REF!</definedName>
    <definedName name="Anglian_Water">Lists!$H$5:$H$61</definedName>
    <definedName name="App1bdata">[1]App1b!$U$10:$DW$778</definedName>
    <definedName name="App1bIDnrs">[1]App1b!$U$10:$U$778</definedName>
    <definedName name="App1data">[1]App1!$C$7:$DE$781</definedName>
    <definedName name="App1IDnrs">[1]App1!$C$7:$C$781</definedName>
    <definedName name="B_NFIN_All">'[1]PC lists'!$C$78:$AK$104</definedName>
    <definedName name="BW_FIN_All">'[1]PC lists'!$C$32:$AI$53</definedName>
    <definedName name="BWW_FIN_All">'[1]PC lists'!$C$58:$AI$73</definedName>
    <definedName name="C_ISF">'[1]PC lists'!$N$8:$O$18</definedName>
    <definedName name="C_Leakage">'[1]PC lists'!$F$8:$G$26</definedName>
    <definedName name="C_MRepair">'[1]PC lists'!$J$8:$K$24</definedName>
    <definedName name="C_PCC">'[1]PC lists'!$H$8:$I$25</definedName>
    <definedName name="C_PI">'[1]PC lists'!$P$8:$Q$19</definedName>
    <definedName name="C_PSR">'[1]PC lists'!$X$8:$Y$24</definedName>
    <definedName name="C_RSFinS">'[1]PC lists'!$Z$8:$AA$18</definedName>
    <definedName name="C_RSRinD">'[1]PC lists'!$V$8:$W$24</definedName>
    <definedName name="C_SC">'[1]PC lists'!$R$8:$S$18</definedName>
    <definedName name="C_TWC">'[1]PC lists'!$T$8:$U$18</definedName>
    <definedName name="C_UOutage">'[1]PC lists'!$L$8:$M$24</definedName>
    <definedName name="C_WQC">'[1]PC lists'!$B$8:$C$24</definedName>
    <definedName name="C_WSI">'[1]PC lists'!$D$8:$E$24</definedName>
    <definedName name="Classification_of_treatment_works" localSheetId="16">[2]Lists!$S$5:$S$11</definedName>
    <definedName name="Classification_of_treatment_works" localSheetId="46">[3]Lists!$S$5:$S$11</definedName>
    <definedName name="Classification_of_treatment_works" localSheetId="53">[4]Lists!$S$5:$S$11</definedName>
    <definedName name="Classification_of_treatment_works">Lists!$S$5:$S$11</definedName>
    <definedName name="Dŵr_Cymru" localSheetId="1">#REF!</definedName>
    <definedName name="Dŵr_Cymru" localSheetId="9">#REF!</definedName>
    <definedName name="Dŵr_Cymru" localSheetId="10">#REF!</definedName>
    <definedName name="Dŵr_Cymru" localSheetId="2">#REF!</definedName>
    <definedName name="Dŵr_Cymru" localSheetId="3">#REF!</definedName>
    <definedName name="Dŵr_Cymru" localSheetId="4">#REF!</definedName>
    <definedName name="Dŵr_Cymru" localSheetId="5">#REF!</definedName>
    <definedName name="Dŵr_Cymru" localSheetId="6">#REF!</definedName>
    <definedName name="Dŵr_Cymru" localSheetId="7">#REF!</definedName>
    <definedName name="Dŵr_Cymru" localSheetId="8">#REF!</definedName>
    <definedName name="Dŵr_Cymru">Lists!$P$5:$P$34</definedName>
    <definedName name="F" localSheetId="94" hidden="1">{"bal",#N/A,FALSE,"working papers";"income",#N/A,FALSE,"working papers"}</definedName>
    <definedName name="F" localSheetId="96" hidden="1">{"bal",#N/A,FALSE,"working papers";"income",#N/A,FALSE,"working papers"}</definedName>
    <definedName name="F" localSheetId="16">{"bal",#N/A,FALSE,"working papers";"income",#N/A,FALSE,"working papers"}</definedName>
    <definedName name="F" localSheetId="45">{"bal",#N/A,FALSE,"working papers";"income",#N/A,FALSE,"working papers"}</definedName>
    <definedName name="F" localSheetId="46" hidden="1">{"bal",#N/A,FALSE,"working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59">{"bal",#N/A,FALSE,"working papers";"income",#N/A,FALSE,"working papers"}</definedName>
    <definedName name="F" localSheetId="60">{"bal",#N/A,FALSE,"working papers";"income",#N/A,FALSE,"working papers"}</definedName>
    <definedName name="F" localSheetId="61">{"bal",#N/A,FALSE,"working papers";"income",#N/A,FALSE,"working papers"}</definedName>
    <definedName name="F" localSheetId="62">{"bal",#N/A,FALSE,"working papers";"income",#N/A,FALSE,"working papers"}</definedName>
    <definedName name="F" localSheetId="67" hidden="1">{"bal",#N/A,FALSE,"working papers";"income",#N/A,FALSE,"working papers"}</definedName>
    <definedName name="F" localSheetId="68"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4"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79" hidden="1">{"bal",#N/A,FALSE,"working papers";"income",#N/A,FALSE,"working papers"}</definedName>
    <definedName name="F" localSheetId="84" hidden="1">{"bal",#N/A,FALSE,"working papers";"income",#N/A,FALSE,"working papers"}</definedName>
    <definedName name="F" localSheetId="85" hidden="1">{"bal",#N/A,FALSE,"working papers";"income",#N/A,FALSE,"working papers"}</definedName>
    <definedName name="F" localSheetId="88" hidden="1">{"bal",#N/A,FALSE,"working papers";"income",#N/A,FALSE,"working papers"}</definedName>
    <definedName name="F" localSheetId="1">{"bal",#N/A,FALSE,"working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2">{"bal",#N/A,FALSE,"working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{"bal",#N/A,FALSE,"working papers";"income",#N/A,FALSE,"working papers"}</definedName>
    <definedName name="fdraf" localSheetId="94" hidden="1">{"bal",#N/A,FALSE,"working papers";"income",#N/A,FALSE,"working papers"}</definedName>
    <definedName name="fdraf" localSheetId="96" hidden="1">{"bal",#N/A,FALSE,"working papers";"income",#N/A,FALSE,"working papers"}</definedName>
    <definedName name="fdraf" localSheetId="16">{"bal",#N/A,FALSE,"working papers";"income",#N/A,FALSE,"working papers"}</definedName>
    <definedName name="fdraf" localSheetId="45">{"bal",#N/A,FALSE,"working papers";"income",#N/A,FALSE,"working papers"}</definedName>
    <definedName name="fdraf" localSheetId="46" hidden="1">{"bal",#N/A,FALSE,"working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59">{"bal",#N/A,FALSE,"working papers";"income",#N/A,FALSE,"working papers"}</definedName>
    <definedName name="fdraf" localSheetId="60">{"bal",#N/A,FALSE,"working papers";"income",#N/A,FALSE,"working papers"}</definedName>
    <definedName name="fdraf" localSheetId="61">{"bal",#N/A,FALSE,"working papers";"income",#N/A,FALSE,"working papers"}</definedName>
    <definedName name="fdraf" localSheetId="62">{"bal",#N/A,FALSE,"working papers";"income",#N/A,FALSE,"working papers"}</definedName>
    <definedName name="fdraf" localSheetId="67" hidden="1">{"bal",#N/A,FALSE,"working papers";"income",#N/A,FALSE,"working papers"}</definedName>
    <definedName name="fdraf" localSheetId="68"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4"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79" hidden="1">{"bal",#N/A,FALSE,"working papers";"income",#N/A,FALSE,"working papers"}</definedName>
    <definedName name="fdraf" localSheetId="84" hidden="1">{"bal",#N/A,FALSE,"working papers";"income",#N/A,FALSE,"working papers"}</definedName>
    <definedName name="fdraf" localSheetId="85" hidden="1">{"bal",#N/A,FALSE,"working papers";"income",#N/A,FALSE,"working papers"}</definedName>
    <definedName name="fdraf" localSheetId="88" hidden="1">{"bal",#N/A,FALSE,"working papers";"income",#N/A,FALSE,"working papers"}</definedName>
    <definedName name="fdraf" localSheetId="1">{"bal",#N/A,FALSE,"working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2">{"bal",#N/A,FALSE,"working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{"bal",#N/A,FALSE,"working papers";"income",#N/A,FALSE,"working papers"}</definedName>
    <definedName name="Fdraft" localSheetId="94" hidden="1">{"bal",#N/A,FALSE,"working papers";"income",#N/A,FALSE,"working papers"}</definedName>
    <definedName name="Fdraft" localSheetId="96" hidden="1">{"bal",#N/A,FALSE,"working papers";"income",#N/A,FALSE,"working papers"}</definedName>
    <definedName name="Fdraft" localSheetId="16">{"bal",#N/A,FALSE,"working papers";"income",#N/A,FALSE,"working papers"}</definedName>
    <definedName name="Fdraft" localSheetId="45">{"bal",#N/A,FALSE,"working papers";"income",#N/A,FALSE,"working papers"}</definedName>
    <definedName name="Fdraft" localSheetId="46" hidden="1">{"bal",#N/A,FALSE,"working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59">{"bal",#N/A,FALSE,"working papers";"income",#N/A,FALSE,"working papers"}</definedName>
    <definedName name="Fdraft" localSheetId="60">{"bal",#N/A,FALSE,"working papers";"income",#N/A,FALSE,"working papers"}</definedName>
    <definedName name="Fdraft" localSheetId="61">{"bal",#N/A,FALSE,"working papers";"income",#N/A,FALSE,"working papers"}</definedName>
    <definedName name="Fdraft" localSheetId="62">{"bal",#N/A,FALSE,"working papers";"income",#N/A,FALSE,"working papers"}</definedName>
    <definedName name="Fdraft" localSheetId="67" hidden="1">{"bal",#N/A,FALSE,"working papers";"income",#N/A,FALSE,"working papers"}</definedName>
    <definedName name="Fdraft" localSheetId="68"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4"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79" hidden="1">{"bal",#N/A,FALSE,"working papers";"income",#N/A,FALSE,"working papers"}</definedName>
    <definedName name="Fdraft" localSheetId="84" hidden="1">{"bal",#N/A,FALSE,"working papers";"income",#N/A,FALSE,"working papers"}</definedName>
    <definedName name="Fdraft" localSheetId="85" hidden="1">{"bal",#N/A,FALSE,"working papers";"income",#N/A,FALSE,"working papers"}</definedName>
    <definedName name="Fdraft" localSheetId="88" hidden="1">{"bal",#N/A,FALSE,"working papers";"income",#N/A,FALSE,"working papers"}</definedName>
    <definedName name="Fdraft" localSheetId="1">{"bal",#N/A,FALSE,"working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2">{"bal",#N/A,FALSE,"working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4" hidden="1">{"bal",#N/A,FALSE,"working papers";"income",#N/A,FALSE,"working papers"}</definedName>
    <definedName name="new" localSheetId="16" hidden="1">{"bal",#N/A,FALSE,"working papers";"income",#N/A,FALSE,"working papers"}</definedName>
    <definedName name="new" localSheetId="46" hidden="1">{"bal",#N/A,FALSE,"working papers";"income",#N/A,FALSE,"working papers"}</definedName>
    <definedName name="new" localSheetId="53" hidden="1">{"bal",#N/A,FALSE,"working papers";"income",#N/A,FALSE,"working papers"}</definedName>
    <definedName name="new" localSheetId="74" hidden="1">{"bal",#N/A,FALSE,"working papers";"income",#N/A,FALSE,"working papers"}</definedName>
    <definedName name="new" hidden="1">{"bal",#N/A,FALSE,"working papers";"income",#N/A,FALSE,"working papers"}</definedName>
    <definedName name="Northumbrian_Water" localSheetId="1">#REF!</definedName>
    <definedName name="Northumbrian_Water" localSheetId="9">#REF!</definedName>
    <definedName name="Northumbrian_Water" localSheetId="10">#REF!</definedName>
    <definedName name="Northumbrian_Water" localSheetId="2">#REF!</definedName>
    <definedName name="Northumbrian_Water" localSheetId="3">#REF!</definedName>
    <definedName name="Northumbrian_Water" localSheetId="4">#REF!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Lists!$I$5:$I$30</definedName>
    <definedName name="_xlnm.Print_Area" localSheetId="90">'10A'!$B$1:$N$39</definedName>
    <definedName name="_xlnm.Print_Area" localSheetId="91">'10B'!$B$1:$T$18</definedName>
    <definedName name="_xlnm.Print_Area" localSheetId="92">'10C'!$B$1:$Q$25</definedName>
    <definedName name="_xlnm.Print_Area" localSheetId="93">'10D'!$B$1:$L$18</definedName>
    <definedName name="_xlnm.Print_Area" localSheetId="94">'10E'!$B$1:$Y$186</definedName>
    <definedName name="_xlnm.Print_Area" localSheetId="96">'11A'!$B$1:$I$54</definedName>
    <definedName name="_xlnm.Print_Area" localSheetId="12">'1A'!$A$1:$AG$38</definedName>
    <definedName name="_xlnm.Print_Area" localSheetId="13">'1B'!$B$1:$M$11</definedName>
    <definedName name="_xlnm.Print_Area" localSheetId="14">'1C'!$B$1:$M$53</definedName>
    <definedName name="_xlnm.Print_Area" localSheetId="15">'1D'!$B$1:$M$37</definedName>
    <definedName name="_xlnm.Print_Area" localSheetId="16">'1E'!$B$1:$L$30</definedName>
    <definedName name="_xlnm.Print_Area" localSheetId="19">'2A'!$B$1:$O$22</definedName>
    <definedName name="_xlnm.Print_Area" localSheetId="20">'2B'!$B$1:$M$45</definedName>
    <definedName name="_xlnm.Print_Area" localSheetId="21">'2C'!$B$1:$J$51</definedName>
    <definedName name="_xlnm.Print_Area" localSheetId="22">'2D'!$B$1:$O$31</definedName>
    <definedName name="_xlnm.Print_Area" localSheetId="23">'2E'!$B$1:$K$55</definedName>
    <definedName name="_xlnm.Print_Area" localSheetId="24">'2F'!$B$1:$H$29</definedName>
    <definedName name="_xlnm.Print_Area" localSheetId="25">'2G'!$AG$1:$AR$30</definedName>
    <definedName name="_xlnm.Print_Area" localSheetId="26">'2H'!$B$1:$O$26</definedName>
    <definedName name="_xlnm.Print_Area" localSheetId="27">'2I'!$B$1:$M$29</definedName>
    <definedName name="_xlnm.Print_Area" localSheetId="28">'2J'!$B$1:$I$19</definedName>
    <definedName name="_xlnm.Print_Area" localSheetId="29">'2K'!$B$1:$J$17</definedName>
    <definedName name="_xlnm.Print_Area" localSheetId="30">'2L'!$B$1:$L$7</definedName>
    <definedName name="_xlnm.Print_Area" localSheetId="31">'2M'!$Z$1:$AG$23</definedName>
    <definedName name="_xlnm.Print_Area" localSheetId="32">'2N'!$B$1:$I$43</definedName>
    <definedName name="_xlnm.Print_Area" localSheetId="33">'2O'!$B$1:$N$32</definedName>
    <definedName name="_xlnm.Print_Area" localSheetId="45">'4A'!$B$1:$H$68</definedName>
    <definedName name="_xlnm.Print_Area" localSheetId="46">'4B'!$B$1:$BR$176</definedName>
    <definedName name="_xlnm.Print_Area" localSheetId="47">'4C'!$B$1:$Q$47</definedName>
    <definedName name="_xlnm.Print_Area" localSheetId="48">'4D'!$B$1:$M$47</definedName>
    <definedName name="_xlnm.Print_Area" localSheetId="49">'4E'!$B$1:$P$46</definedName>
    <definedName name="_xlnm.Print_Area" localSheetId="50">'4F'!$B$1:$S$34</definedName>
    <definedName name="_xlnm.Print_Area" localSheetId="51">'4G'!$B$1:$Y$35</definedName>
    <definedName name="_xlnm.Print_Area" localSheetId="52">'4H'!$B$1:$I$38</definedName>
    <definedName name="_xlnm.Print_Area" localSheetId="53">'4I'!$B$1:$N$48</definedName>
    <definedName name="_xlnm.Print_Area" localSheetId="54">'4J'!$B$1:$P$36</definedName>
    <definedName name="_xlnm.Print_Area" localSheetId="55">'4K'!$B$1:$P$37</definedName>
    <definedName name="_xlnm.Print_Area" localSheetId="56">'4L'!$B$1:$W$107</definedName>
    <definedName name="_xlnm.Print_Area" localSheetId="57">'4M'!$B$1:$AC$95</definedName>
    <definedName name="_xlnm.Print_Area" localSheetId="58">'4N'!$B$1:$J$13</definedName>
    <definedName name="_xlnm.Print_Area" localSheetId="59">'4O'!$B$1:$M$14</definedName>
    <definedName name="_xlnm.Print_Area" localSheetId="60">'4P'!$B$1:$N$12</definedName>
    <definedName name="_xlnm.Print_Area" localSheetId="61">'4Q'!$B$1:$J$28</definedName>
    <definedName name="_xlnm.Print_Area" localSheetId="62">'4R'!$B$1:$W$52</definedName>
    <definedName name="_xlnm.Print_Area" localSheetId="67">'5A'!$B$1:$H$37</definedName>
    <definedName name="_xlnm.Print_Area" localSheetId="68">'5B'!$B$1:$O$19</definedName>
    <definedName name="_xlnm.Print_Area" localSheetId="70">'6A'!$B$1:$I$55</definedName>
    <definedName name="_xlnm.Print_Area" localSheetId="71">'6B'!$B$1:$H$42</definedName>
    <definedName name="_xlnm.Print_Area" localSheetId="72">'6C'!$B$1:$H$37</definedName>
    <definedName name="_xlnm.Print_Area" localSheetId="73">'6D'!$B$1:$K$33</definedName>
    <definedName name="_xlnm.Print_Area" localSheetId="74">'6F'!$B$1:$CJ$34</definedName>
    <definedName name="_xlnm.Print_Area" localSheetId="76">'7A'!$B$1:$H$26</definedName>
    <definedName name="_xlnm.Print_Area" localSheetId="77">'7B'!$B$1:$CJ$28</definedName>
    <definedName name="_xlnm.Print_Area" localSheetId="78">'7C'!$B$1:$H$30</definedName>
    <definedName name="_xlnm.Print_Area" localSheetId="79">'7D'!$B$1:$AE$39</definedName>
    <definedName name="_xlnm.Print_Area" localSheetId="80">'7E'!$B$1:$H$18</definedName>
    <definedName name="_xlnm.Print_Area" localSheetId="83">'8A'!$B$1:$H$32</definedName>
    <definedName name="_xlnm.Print_Area" localSheetId="84">'8B'!$B$1:$P$52</definedName>
    <definedName name="_xlnm.Print_Area" localSheetId="85">'8C'!$B$1:$O$32</definedName>
    <definedName name="_xlnm.Print_Area" localSheetId="86">'8D'!$B$1:$I$23</definedName>
    <definedName name="_xlnm.Print_Area" localSheetId="88">'9A'!$B$1:$N$40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6"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1">#REF!</definedName>
    <definedName name="Severn_Trent_Water__England" localSheetId="9">#REF!</definedName>
    <definedName name="Severn_Trent_Water__England" localSheetId="10">#REF!</definedName>
    <definedName name="Severn_Trent_Water__England" localSheetId="2">#REF!</definedName>
    <definedName name="Severn_Trent_Water__England" localSheetId="3">#REF!</definedName>
    <definedName name="Severn_Trent_Water__England" localSheetId="4">#REF!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outh_West_Water" localSheetId="1">#REF!</definedName>
    <definedName name="South_West_Water" localSheetId="9">#REF!</definedName>
    <definedName name="South_West_Water" localSheetId="10">#REF!</definedName>
    <definedName name="South_West_Water" localSheetId="2">#REF!</definedName>
    <definedName name="South_West_Water" localSheetId="3">#REF!</definedName>
    <definedName name="South_West_Water" localSheetId="4">#REF!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Lists!$M$5:$M$24</definedName>
    <definedName name="Southern_Water" localSheetId="1">#REF!</definedName>
    <definedName name="Southern_Water" localSheetId="9">#REF!</definedName>
    <definedName name="Southern_Water" localSheetId="10">#REF!</definedName>
    <definedName name="Southern_Water" localSheetId="2">#REF!</definedName>
    <definedName name="Southern_Water" localSheetId="3">#REF!</definedName>
    <definedName name="Southern_Water" localSheetId="4">#REF!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Lists!$K$5:$K$47</definedName>
    <definedName name="Thames_Water" localSheetId="1">#REF!</definedName>
    <definedName name="Thames_Water" localSheetId="9">#REF!</definedName>
    <definedName name="Thames_Water" localSheetId="10">#REF!</definedName>
    <definedName name="Thames_Water" localSheetId="2">#REF!</definedName>
    <definedName name="Thames_Water" localSheetId="3">#REF!</definedName>
    <definedName name="Thames_Water" localSheetId="4">#REF!</definedName>
    <definedName name="Thames_Water" localSheetId="5">#REF!</definedName>
    <definedName name="Thames_Water" localSheetId="6">#REF!</definedName>
    <definedName name="Thames_Water" localSheetId="7">#REF!</definedName>
    <definedName name="Thames_Water" localSheetId="8">#REF!</definedName>
    <definedName name="Thames_Water">Lists!$N$5:$N$62</definedName>
    <definedName name="United_Utilities" localSheetId="1">#REF!</definedName>
    <definedName name="United_Utilities" localSheetId="9">#REF!</definedName>
    <definedName name="United_Utilities" localSheetId="10">#REF!</definedName>
    <definedName name="United_Utilities" localSheetId="2">#REF!</definedName>
    <definedName name="United_Utilities" localSheetId="3">#REF!</definedName>
    <definedName name="United_Utilities" localSheetId="4">#REF!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_Water">Lists!$J$5:$J$71</definedName>
    <definedName name="Wessex_Water" localSheetId="1">#REF!</definedName>
    <definedName name="Wessex_Water" localSheetId="9">#REF!</definedName>
    <definedName name="Wessex_Water" localSheetId="10">#REF!</definedName>
    <definedName name="Wessex_Water" localSheetId="2">#REF!</definedName>
    <definedName name="Wessex_Water" localSheetId="3">#REF!</definedName>
    <definedName name="Wessex_Water" localSheetId="4">#REF!</definedName>
    <definedName name="Wessex_Water" localSheetId="5">#REF!</definedName>
    <definedName name="Wessex_Water" localSheetId="6">#REF!</definedName>
    <definedName name="Wessex_Water" localSheetId="7">#REF!</definedName>
    <definedName name="Wessex_Water" localSheetId="8">#REF!</definedName>
    <definedName name="Wessex_Water">Lists!$O$5:$O$33</definedName>
    <definedName name="wrn.papersdraft" localSheetId="94" hidden="1">{"bal",#N/A,FALSE,"working papers";"income",#N/A,FALSE,"working papers"}</definedName>
    <definedName name="wrn.papersdraft" localSheetId="96" hidden="1">{"bal",#N/A,FALSE,"working papers";"income",#N/A,FALSE,"working papers"}</definedName>
    <definedName name="wrn.papersdraft" localSheetId="16">{"bal",#N/A,FALSE,"working papers";"income",#N/A,FALSE,"working papers"}</definedName>
    <definedName name="wrn.papersdraft" localSheetId="45">{"bal",#N/A,FALSE,"working papers";"income",#N/A,FALSE,"working papers"}</definedName>
    <definedName name="wrn.papersdraft" localSheetId="46" hidden="1">{"bal",#N/A,FALSE,"working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59">{"bal",#N/A,FALSE,"working papers";"income",#N/A,FALSE,"working papers"}</definedName>
    <definedName name="wrn.papersdraft" localSheetId="60">{"bal",#N/A,FALSE,"working papers";"income",#N/A,FALSE,"working papers"}</definedName>
    <definedName name="wrn.papersdraft" localSheetId="61">{"bal",#N/A,FALSE,"working papers";"income",#N/A,FALSE,"working papers"}</definedName>
    <definedName name="wrn.papersdraft" localSheetId="62">{"bal",#N/A,FALSE,"working papers";"income",#N/A,FALSE,"working papers"}</definedName>
    <definedName name="wrn.papersdraft" localSheetId="67" hidden="1">{"bal",#N/A,FALSE,"working papers";"income",#N/A,FALSE,"working papers"}</definedName>
    <definedName name="wrn.papersdraft" localSheetId="68"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4"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79" hidden="1">{"bal",#N/A,FALSE,"working papers";"income",#N/A,FALSE,"working papers"}</definedName>
    <definedName name="wrn.papersdraft" localSheetId="84" hidden="1">{"bal",#N/A,FALSE,"working papers";"income",#N/A,FALSE,"working papers"}</definedName>
    <definedName name="wrn.papersdraft" localSheetId="85" hidden="1">{"bal",#N/A,FALSE,"working papers";"income",#N/A,FALSE,"working papers"}</definedName>
    <definedName name="wrn.papersdraft" localSheetId="88" hidden="1">{"bal",#N/A,FALSE,"working papers";"income",#N/A,FALSE,"working papers"}</definedName>
    <definedName name="wrn.papersdraft" localSheetId="1">{"bal",#N/A,FALSE,"working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2">{"bal",#N/A,FALSE,"working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{"bal",#N/A,FALSE,"working papers";"income",#N/A,FALSE,"working papers"}</definedName>
    <definedName name="wrn.wpapers." localSheetId="94" hidden="1">{"bal",#N/A,FALSE,"working papers";"income",#N/A,FALSE,"working papers"}</definedName>
    <definedName name="wrn.wpapers." localSheetId="96" hidden="1">{"bal",#N/A,FALSE,"working papers";"income",#N/A,FALSE,"working papers"}</definedName>
    <definedName name="wrn.wpapers." localSheetId="12">{"bal",#N/A,FALSE,"working papers";"income",#N/A,FALSE,"working papers"}</definedName>
    <definedName name="wrn.wpapers." localSheetId="16">{"bal",#N/A,FALSE,"working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7">{"bal",#N/A,FALSE,"working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3">{"bal",#N/A,FALSE,"working papers";"income",#N/A,FALSE,"working papers"}</definedName>
    <definedName name="wrn.wpapers." localSheetId="45">{"bal",#N/A,FALSE,"working papers";"income",#N/A,FALSE,"working papers"}</definedName>
    <definedName name="wrn.wpapers." localSheetId="46" hidden="1">{"bal",#N/A,FALSE,"working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59">{"bal",#N/A,FALSE,"working papers";"income",#N/A,FALSE,"working papers"}</definedName>
    <definedName name="wrn.wpapers." localSheetId="60">{"bal",#N/A,FALSE,"working papers";"income",#N/A,FALSE,"working papers"}</definedName>
    <definedName name="wrn.wpapers." localSheetId="61">{"bal",#N/A,FALSE,"working papers";"income",#N/A,FALSE,"working papers"}</definedName>
    <definedName name="wrn.wpapers." localSheetId="62">{"bal",#N/A,FALSE,"working papers";"income",#N/A,FALSE,"working papers"}</definedName>
    <definedName name="wrn.wpapers." localSheetId="67" hidden="1">{"bal",#N/A,FALSE,"working papers";"income",#N/A,FALSE,"working papers"}</definedName>
    <definedName name="wrn.wpapers." localSheetId="68"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4"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79" hidden="1">{"bal",#N/A,FALSE,"working papers";"income",#N/A,FALSE,"working papers"}</definedName>
    <definedName name="wrn.wpapers." localSheetId="84" hidden="1">{"bal",#N/A,FALSE,"working papers";"income",#N/A,FALSE,"working papers"}</definedName>
    <definedName name="wrn.wpapers." localSheetId="85" hidden="1">{"bal",#N/A,FALSE,"working papers";"income",#N/A,FALSE,"working papers"}</definedName>
    <definedName name="wrn.wpapers." localSheetId="88" hidden="1">{"bal",#N/A,FALSE,"working papers";"income",#N/A,FALSE,"working papers"}</definedName>
    <definedName name="wrn.wpapers." localSheetId="1">{"bal",#N/A,FALSE,"working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2">{"bal",#N/A,FALSE,"working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{"bal",#N/A,FALSE,"working papers";"income",#N/A,FALSE,"working papers"}</definedName>
    <definedName name="Yorkshire_Water" localSheetId="1">#REF!</definedName>
    <definedName name="Yorkshire_Water" localSheetId="9">#REF!</definedName>
    <definedName name="Yorkshire_Water" localSheetId="10">#REF!</definedName>
    <definedName name="Yorkshire_Water" localSheetId="2">#REF!</definedName>
    <definedName name="Yorkshire_Water" localSheetId="3">#REF!</definedName>
    <definedName name="Yorkshire_Water" localSheetId="4">#REF!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Lists!$Q$5:$Q$54</definedName>
    <definedName name="Z_1B259DF3_2D8D_4DFB_A9C4_F29F1CEBD105_.wvu.PrintArea" localSheetId="96" hidden="1">'11A'!$B$1:$I$44</definedName>
    <definedName name="Z_1B259DF3_2D8D_4DFB_A9C4_F29F1CEBD105_.wvu.PrintArea" localSheetId="12">'1A'!$B$1:$L$34</definedName>
    <definedName name="Z_1B259DF3_2D8D_4DFB_A9C4_F29F1CEBD105_.wvu.PrintArea" localSheetId="13">'1B'!$B$1:$L$11</definedName>
    <definedName name="Z_1B259DF3_2D8D_4DFB_A9C4_F29F1CEBD105_.wvu.PrintArea" localSheetId="14">'1C'!$B$1:$L$53</definedName>
    <definedName name="Z_1B259DF3_2D8D_4DFB_A9C4_F29F1CEBD105_.wvu.PrintArea" localSheetId="16">'1E'!$B$1:$K$30</definedName>
    <definedName name="Z_1B259DF3_2D8D_4DFB_A9C4_F29F1CEBD105_.wvu.PrintArea" localSheetId="19">'2A'!#REF!</definedName>
    <definedName name="Z_1B259DF3_2D8D_4DFB_A9C4_F29F1CEBD105_.wvu.PrintArea" localSheetId="20">'2B'!$B$1:$L$45</definedName>
    <definedName name="Z_1B259DF3_2D8D_4DFB_A9C4_F29F1CEBD105_.wvu.PrintArea" localSheetId="23">'2E'!$B$1:$J$31</definedName>
    <definedName name="Z_1B259DF3_2D8D_4DFB_A9C4_F29F1CEBD105_.wvu.PrintArea" localSheetId="24">'2F'!$B$1:$F$28</definedName>
    <definedName name="Z_1B259DF3_2D8D_4DFB_A9C4_F29F1CEBD105_.wvu.PrintArea" localSheetId="25">'2G'!$AG$1:$AR$31</definedName>
    <definedName name="Z_1B259DF3_2D8D_4DFB_A9C4_F29F1CEBD105_.wvu.PrintArea" localSheetId="26">'2H'!$B$1:$O$25</definedName>
    <definedName name="Z_1B259DF3_2D8D_4DFB_A9C4_F29F1CEBD105_.wvu.PrintArea" localSheetId="27">'2I'!$B$1:$M$29</definedName>
    <definedName name="Z_1B259DF3_2D8D_4DFB_A9C4_F29F1CEBD105_.wvu.PrintArea" localSheetId="28">'2J'!$B$1:$I$20</definedName>
    <definedName name="Z_1B259DF3_2D8D_4DFB_A9C4_F29F1CEBD105_.wvu.PrintArea" localSheetId="29">'2K'!$B$1:$I$18</definedName>
    <definedName name="Z_1B259DF3_2D8D_4DFB_A9C4_F29F1CEBD105_.wvu.PrintArea" localSheetId="30">'2L'!$B$1:$K$7</definedName>
    <definedName name="Z_1B259DF3_2D8D_4DFB_A9C4_F29F1CEBD105_.wvu.PrintArea" localSheetId="31">'2M'!$Z$1:$AG$24</definedName>
    <definedName name="Z_1B259DF3_2D8D_4DFB_A9C4_F29F1CEBD105_.wvu.PrintArea" localSheetId="45">'4A'!$B$1:$G$18</definedName>
    <definedName name="Z_1B259DF3_2D8D_4DFB_A9C4_F29F1CEBD105_.wvu.PrintArea" localSheetId="47">'4C'!$B$1:$M$30</definedName>
    <definedName name="Z_1B259DF3_2D8D_4DFB_A9C4_F29F1CEBD105_.wvu.PrintArea" localSheetId="48">'4D'!$B$1:$L$40</definedName>
    <definedName name="Z_1B259DF3_2D8D_4DFB_A9C4_F29F1CEBD105_.wvu.PrintArea" localSheetId="49">'4E'!$B$1:$O$46</definedName>
    <definedName name="Z_1B259DF3_2D8D_4DFB_A9C4_F29F1CEBD105_.wvu.PrintArea" localSheetId="52">'4H'!$B$1:$H$38</definedName>
    <definedName name="Z_1B259DF3_2D8D_4DFB_A9C4_F29F1CEBD105_.wvu.PrintArea" localSheetId="53">'4I'!$B$1:$M$48</definedName>
    <definedName name="Z_1B259DF3_2D8D_4DFB_A9C4_F29F1CEBD105_.wvu.PrintArea" localSheetId="54">'4J'!$B$1:$L$25</definedName>
    <definedName name="Z_1B259DF3_2D8D_4DFB_A9C4_F29F1CEBD105_.wvu.PrintArea" localSheetId="55">'4K'!$B$1:$O$26</definedName>
    <definedName name="Z_1B259DF3_2D8D_4DFB_A9C4_F29F1CEBD105_.wvu.PrintArea" localSheetId="57">'4M'!$B$1:$AB$33</definedName>
    <definedName name="Z_1B259DF3_2D8D_4DFB_A9C4_F29F1CEBD105_.wvu.PrintArea" localSheetId="59">'4O'!$C$1:$L$15</definedName>
    <definedName name="Z_1B259DF3_2D8D_4DFB_A9C4_F29F1CEBD105_.wvu.PrintArea" localSheetId="60">'4P'!$B$1:$G$12</definedName>
    <definedName name="Z_1B259DF3_2D8D_4DFB_A9C4_F29F1CEBD105_.wvu.PrintArea" localSheetId="68" hidden="1">'5B'!$B$1:$N$19</definedName>
    <definedName name="Z_1B259DF3_2D8D_4DFB_A9C4_F29F1CEBD105_.wvu.PrintArea" localSheetId="76" hidden="1">'7A'!$B$1:$H$24</definedName>
    <definedName name="Z_1B259DF3_2D8D_4DFB_A9C4_F29F1CEBD105_.wvu.PrintArea" localSheetId="84" hidden="1">'8B'!$B$1:$O$52</definedName>
    <definedName name="Z_1B259DF3_2D8D_4DFB_A9C4_F29F1CEBD105_.wvu.PrintArea" localSheetId="85" hidden="1">'8C'!$B$1:$M$31</definedName>
    <definedName name="Z_650D7366_A5BD_406B_9661_ED9F5F01D420_.wvu.PrintArea" localSheetId="12">'1A'!$B$1:$L$23</definedName>
    <definedName name="Z_650D7366_A5BD_406B_9661_ED9F5F01D420_.wvu.PrintArea" localSheetId="13">'1B'!$B$1:$L$11</definedName>
    <definedName name="Z_650D7366_A5BD_406B_9661_ED9F5F01D420_.wvu.PrintArea" localSheetId="14">'1C'!$B$1:$L$53</definedName>
    <definedName name="Z_650D7366_A5BD_406B_9661_ED9F5F01D420_.wvu.PrintArea" localSheetId="16">'1E'!$B$1:$K$30</definedName>
    <definedName name="Z_650D7366_A5BD_406B_9661_ED9F5F01D420_.wvu.PrintArea" localSheetId="19">'2A'!#REF!</definedName>
    <definedName name="Z_650D7366_A5BD_406B_9661_ED9F5F01D420_.wvu.PrintArea" localSheetId="20">'2B'!$B$1:$L$45</definedName>
    <definedName name="Z_650D7366_A5BD_406B_9661_ED9F5F01D420_.wvu.PrintArea" localSheetId="23">'2E'!$B$1:$J$31</definedName>
    <definedName name="Z_650D7366_A5BD_406B_9661_ED9F5F01D420_.wvu.PrintArea" localSheetId="24">'2F'!$B$1:$F$28</definedName>
    <definedName name="Z_650D7366_A5BD_406B_9661_ED9F5F01D420_.wvu.PrintArea" localSheetId="25">'2G'!$AG$1:$AR$31</definedName>
    <definedName name="Z_650D7366_A5BD_406B_9661_ED9F5F01D420_.wvu.PrintArea" localSheetId="26">'2H'!$B$1:$O$25</definedName>
    <definedName name="Z_650D7366_A5BD_406B_9661_ED9F5F01D420_.wvu.PrintArea" localSheetId="27">'2I'!$B$1:$M$29</definedName>
    <definedName name="Z_650D7366_A5BD_406B_9661_ED9F5F01D420_.wvu.PrintArea" localSheetId="30">'2L'!$B$1:$K$7</definedName>
    <definedName name="Z_650D7366_A5BD_406B_9661_ED9F5F01D420_.wvu.PrintArea" localSheetId="31">'2M'!$Z$1:$AG$24</definedName>
    <definedName name="Z_650D7366_A5BD_406B_9661_ED9F5F01D420_.wvu.PrintArea" localSheetId="45">'4A'!$B$1:$G$18</definedName>
    <definedName name="Z_650D7366_A5BD_406B_9661_ED9F5F01D420_.wvu.PrintArea" localSheetId="47">'4C'!$B$1:$M$28</definedName>
    <definedName name="Z_650D7366_A5BD_406B_9661_ED9F5F01D420_.wvu.PrintArea" localSheetId="52">'4H'!$B$1:$H$38</definedName>
    <definedName name="Z_650D7366_A5BD_406B_9661_ED9F5F01D420_.wvu.PrintArea" localSheetId="53">'4I'!$B$1:$M$48</definedName>
    <definedName name="Z_69104686_4F2A_41D5_9B15_E00B9826BCA2_.wvu.PrintArea" localSheetId="46" hidden="1">'4B'!$B$3:$AD$176</definedName>
    <definedName name="Z_71BC5093_C9C1_4AA0_864A_AADBDC96B3C1_.wvu.PrintArea" localSheetId="96" hidden="1">'11A'!$B$1:$I$44</definedName>
    <definedName name="Z_71BC5093_C9C1_4AA0_864A_AADBDC96B3C1_.wvu.PrintArea" localSheetId="12">'1A'!$B$1:$P$34</definedName>
    <definedName name="Z_71BC5093_C9C1_4AA0_864A_AADBDC96B3C1_.wvu.PrintArea" localSheetId="13">'1B'!$B$1:$M$11</definedName>
    <definedName name="Z_71BC5093_C9C1_4AA0_864A_AADBDC96B3C1_.wvu.PrintArea" localSheetId="14">'1C'!$B$1:$M$53</definedName>
    <definedName name="Z_71BC5093_C9C1_4AA0_864A_AADBDC96B3C1_.wvu.PrintArea" localSheetId="15">'1D'!$B$1:$M$37</definedName>
    <definedName name="Z_71BC5093_C9C1_4AA0_864A_AADBDC96B3C1_.wvu.PrintArea" localSheetId="16">'1E'!$B$1:$L$30</definedName>
    <definedName name="Z_71BC5093_C9C1_4AA0_864A_AADBDC96B3C1_.wvu.PrintArea" localSheetId="19">'2A'!$B$1:$O$22</definedName>
    <definedName name="Z_71BC5093_C9C1_4AA0_864A_AADBDC96B3C1_.wvu.PrintArea" localSheetId="20">'2B'!$B$1:$M$45</definedName>
    <definedName name="Z_71BC5093_C9C1_4AA0_864A_AADBDC96B3C1_.wvu.PrintArea" localSheetId="21">'2C'!$B$1:$J$51</definedName>
    <definedName name="Z_71BC5093_C9C1_4AA0_864A_AADBDC96B3C1_.wvu.PrintArea" localSheetId="22">'2D'!$B$1:$O$31</definedName>
    <definedName name="Z_71BC5093_C9C1_4AA0_864A_AADBDC96B3C1_.wvu.PrintArea" localSheetId="23">'2E'!$B$1:$K$55</definedName>
    <definedName name="Z_71BC5093_C9C1_4AA0_864A_AADBDC96B3C1_.wvu.PrintArea" localSheetId="24">'2F'!$B$1:$H$29</definedName>
    <definedName name="Z_71BC5093_C9C1_4AA0_864A_AADBDC96B3C1_.wvu.PrintArea" localSheetId="25">'2G'!$AG$1:$AR$30</definedName>
    <definedName name="Z_71BC5093_C9C1_4AA0_864A_AADBDC96B3C1_.wvu.PrintArea" localSheetId="26">'2H'!$B$1:$O$26</definedName>
    <definedName name="Z_71BC5093_C9C1_4AA0_864A_AADBDC96B3C1_.wvu.PrintArea" localSheetId="27">'2I'!$B$1:$M$29</definedName>
    <definedName name="Z_71BC5093_C9C1_4AA0_864A_AADBDC96B3C1_.wvu.PrintArea" localSheetId="28">'2J'!$B$1:$I$19</definedName>
    <definedName name="Z_71BC5093_C9C1_4AA0_864A_AADBDC96B3C1_.wvu.PrintArea" localSheetId="29">'2K'!$B$1:$J$17</definedName>
    <definedName name="Z_71BC5093_C9C1_4AA0_864A_AADBDC96B3C1_.wvu.PrintArea" localSheetId="30">'2L'!$B$1:$L$7</definedName>
    <definedName name="Z_71BC5093_C9C1_4AA0_864A_AADBDC96B3C1_.wvu.PrintArea" localSheetId="31">'2M'!$Z$1:$AG$23</definedName>
    <definedName name="Z_71BC5093_C9C1_4AA0_864A_AADBDC96B3C1_.wvu.PrintArea" localSheetId="32">'2N'!$B$1:$I$43</definedName>
    <definedName name="Z_71BC5093_C9C1_4AA0_864A_AADBDC96B3C1_.wvu.PrintArea" localSheetId="33">'2O'!$B$1:$N$32</definedName>
    <definedName name="Z_71BC5093_C9C1_4AA0_864A_AADBDC96B3C1_.wvu.PrintArea" localSheetId="45">'4A'!$B$1:$H$68</definedName>
    <definedName name="Z_71BC5093_C9C1_4AA0_864A_AADBDC96B3C1_.wvu.PrintArea" localSheetId="46" hidden="1">'4B'!$B$1:$BR$176</definedName>
    <definedName name="Z_71BC5093_C9C1_4AA0_864A_AADBDC96B3C1_.wvu.PrintArea" localSheetId="47">'4C'!$B$1:$Q$47</definedName>
    <definedName name="Z_71BC5093_C9C1_4AA0_864A_AADBDC96B3C1_.wvu.PrintArea" localSheetId="48">'4D'!$B$1:$M$47</definedName>
    <definedName name="Z_71BC5093_C9C1_4AA0_864A_AADBDC96B3C1_.wvu.PrintArea" localSheetId="49">'4E'!$B$1:$O$46</definedName>
    <definedName name="Z_71BC5093_C9C1_4AA0_864A_AADBDC96B3C1_.wvu.PrintArea" localSheetId="50">'4F'!$B$1:$S$34</definedName>
    <definedName name="Z_71BC5093_C9C1_4AA0_864A_AADBDC96B3C1_.wvu.PrintArea" localSheetId="51">'4G'!$B$1:$Y$35</definedName>
    <definedName name="Z_71BC5093_C9C1_4AA0_864A_AADBDC96B3C1_.wvu.PrintArea" localSheetId="52">'4H'!$B$1:$I$38</definedName>
    <definedName name="Z_71BC5093_C9C1_4AA0_864A_AADBDC96B3C1_.wvu.PrintArea" localSheetId="53">'4I'!$B$1:$N$48</definedName>
    <definedName name="Z_71BC5093_C9C1_4AA0_864A_AADBDC96B3C1_.wvu.PrintArea" localSheetId="54">'4J'!$B$1:$P$35</definedName>
    <definedName name="Z_71BC5093_C9C1_4AA0_864A_AADBDC96B3C1_.wvu.PrintArea" localSheetId="55">'4K'!$B$1:$P$37</definedName>
    <definedName name="Z_71BC5093_C9C1_4AA0_864A_AADBDC96B3C1_.wvu.PrintArea" localSheetId="56">'4L'!$B$1:$W$106</definedName>
    <definedName name="Z_71BC5093_C9C1_4AA0_864A_AADBDC96B3C1_.wvu.PrintArea" localSheetId="57">'4M'!$B$1:$AC$94</definedName>
    <definedName name="Z_71BC5093_C9C1_4AA0_864A_AADBDC96B3C1_.wvu.PrintArea" localSheetId="58">'4N'!$B$1:$J$13</definedName>
    <definedName name="Z_71BC5093_C9C1_4AA0_864A_AADBDC96B3C1_.wvu.PrintArea" localSheetId="59">'4O'!$B$1:$M$14</definedName>
    <definedName name="Z_71BC5093_C9C1_4AA0_864A_AADBDC96B3C1_.wvu.PrintArea" localSheetId="60">'4P'!$B$1:$N$12</definedName>
    <definedName name="Z_71BC5093_C9C1_4AA0_864A_AADBDC96B3C1_.wvu.PrintArea" localSheetId="61">'4Q'!$B$1:$J$28</definedName>
    <definedName name="Z_71BC5093_C9C1_4AA0_864A_AADBDC96B3C1_.wvu.PrintArea" localSheetId="62">'4R'!$B$1:$W$52</definedName>
    <definedName name="Z_71BC5093_C9C1_4AA0_864A_AADBDC96B3C1_.wvu.PrintArea" localSheetId="67" hidden="1">'5A'!$B$1:$H$37</definedName>
    <definedName name="Z_71BC5093_C9C1_4AA0_864A_AADBDC96B3C1_.wvu.PrintArea" localSheetId="68" hidden="1">'5B'!$B$1:$O$19</definedName>
    <definedName name="Z_71BC5093_C9C1_4AA0_864A_AADBDC96B3C1_.wvu.PrintArea" localSheetId="70" hidden="1">'6A'!$B$1:$I$55</definedName>
    <definedName name="Z_71BC5093_C9C1_4AA0_864A_AADBDC96B3C1_.wvu.PrintArea" localSheetId="71" hidden="1">'6B'!$B$1:$H$35</definedName>
    <definedName name="Z_71BC5093_C9C1_4AA0_864A_AADBDC96B3C1_.wvu.PrintArea" localSheetId="72" hidden="1">'6C'!$B$1:$H$37</definedName>
    <definedName name="Z_71BC5093_C9C1_4AA0_864A_AADBDC96B3C1_.wvu.PrintArea" localSheetId="73" hidden="1">'6D'!$B$1:$K$33</definedName>
    <definedName name="Z_71BC5093_C9C1_4AA0_864A_AADBDC96B3C1_.wvu.PrintArea" localSheetId="76" hidden="1">'7A'!$B$1:$H$24</definedName>
    <definedName name="Z_71BC5093_C9C1_4AA0_864A_AADBDC96B3C1_.wvu.PrintArea" localSheetId="77" hidden="1">'7B'!$B$1:$CJ$28</definedName>
    <definedName name="Z_71BC5093_C9C1_4AA0_864A_AADBDC96B3C1_.wvu.PrintArea" localSheetId="78" hidden="1">'7C'!$B$1:$H$30</definedName>
    <definedName name="Z_71BC5093_C9C1_4AA0_864A_AADBDC96B3C1_.wvu.PrintArea" localSheetId="79" hidden="1">'7D'!$B$1:$AE$39</definedName>
    <definedName name="Z_71BC5093_C9C1_4AA0_864A_AADBDC96B3C1_.wvu.PrintArea" localSheetId="80">'7E'!$B$1:$H$18</definedName>
    <definedName name="Z_71BC5093_C9C1_4AA0_864A_AADBDC96B3C1_.wvu.PrintArea" localSheetId="83">'8A'!$B$1:$H$32</definedName>
    <definedName name="Z_71BC5093_C9C1_4AA0_864A_AADBDC96B3C1_.wvu.PrintArea" localSheetId="84" hidden="1">'8B'!$B$1:$P$52</definedName>
    <definedName name="Z_71BC5093_C9C1_4AA0_864A_AADBDC96B3C1_.wvu.PrintArea" localSheetId="85" hidden="1">'8C'!$B$1:$O$32</definedName>
    <definedName name="Z_71BC5093_C9C1_4AA0_864A_AADBDC96B3C1_.wvu.PrintArea" localSheetId="86">'8D'!$B$1:$I$23</definedName>
    <definedName name="Z_71BC5093_C9C1_4AA0_864A_AADBDC96B3C1_.wvu.PrintArea" localSheetId="88" hidden="1">'9A'!$B$1:$N$40</definedName>
    <definedName name="Z_71BC5093_C9C1_4AA0_864A_AADBDC96B3C1_.wvu.Rows" localSheetId="46" hidden="1">'4B'!$178:$1048576,'4B'!#REF!,'4B'!#REF!,'4B'!#REF!,'4B'!$34:$34,'4B'!#REF!,'4B'!#REF!,'4B'!#REF!,'4B'!$39:$51,'4B'!#REF!,'4B'!$52:$100,'4B'!#REF!,'4B'!#REF!,'4B'!#REF!,'4B'!$104:$152,'4B'!#REF!,'4B'!#REF!</definedName>
    <definedName name="Z_9D0BCB94_913C_464E_843B_7A43F508C4E7_.wvu.PrintArea" localSheetId="12">'1A'!$B$1:$L$23</definedName>
    <definedName name="Z_9D0BCB94_913C_464E_843B_7A43F508C4E7_.wvu.PrintArea" localSheetId="13">'1B'!$B$1:$L$11</definedName>
    <definedName name="Z_9D0BCB94_913C_464E_843B_7A43F508C4E7_.wvu.PrintArea" localSheetId="14">'1C'!$B$1:$L$53</definedName>
    <definedName name="Z_9D0BCB94_913C_464E_843B_7A43F508C4E7_.wvu.PrintArea" localSheetId="16">'1E'!$B$1:$K$30</definedName>
    <definedName name="Z_9D0BCB94_913C_464E_843B_7A43F508C4E7_.wvu.PrintArea" localSheetId="19">'2A'!#REF!</definedName>
    <definedName name="Z_9D0BCB94_913C_464E_843B_7A43F508C4E7_.wvu.PrintArea" localSheetId="20">'2B'!$B$1:$L$45</definedName>
    <definedName name="Z_9D0BCB94_913C_464E_843B_7A43F508C4E7_.wvu.PrintArea" localSheetId="23">'2E'!$B$1:$J$31</definedName>
    <definedName name="Z_9D0BCB94_913C_464E_843B_7A43F508C4E7_.wvu.PrintArea" localSheetId="24">'2F'!$B$1:$F$28</definedName>
    <definedName name="Z_9D0BCB94_913C_464E_843B_7A43F508C4E7_.wvu.PrintArea" localSheetId="25">'2G'!$AG$1:$AR$31</definedName>
    <definedName name="Z_9D0BCB94_913C_464E_843B_7A43F508C4E7_.wvu.PrintArea" localSheetId="26">'2H'!$B$1:$O$25</definedName>
    <definedName name="Z_9D0BCB94_913C_464E_843B_7A43F508C4E7_.wvu.PrintArea" localSheetId="27">'2I'!$B$1:$M$29</definedName>
    <definedName name="Z_9D0BCB94_913C_464E_843B_7A43F508C4E7_.wvu.PrintArea" localSheetId="30">'2L'!$B$1:$K$7</definedName>
    <definedName name="Z_9D0BCB94_913C_464E_843B_7A43F508C4E7_.wvu.PrintArea" localSheetId="31">'2M'!$Z$1:$AG$24</definedName>
    <definedName name="Z_9D0BCB94_913C_464E_843B_7A43F508C4E7_.wvu.PrintArea" localSheetId="45">'4A'!$B$1:$G$18</definedName>
    <definedName name="Z_9D0BCB94_913C_464E_843B_7A43F508C4E7_.wvu.PrintArea" localSheetId="47">'4C'!$B$1:$M$28</definedName>
    <definedName name="Z_9D0BCB94_913C_464E_843B_7A43F508C4E7_.wvu.PrintArea" localSheetId="52">'4H'!$B$1:$H$38</definedName>
    <definedName name="Z_9D0BCB94_913C_464E_843B_7A43F508C4E7_.wvu.PrintArea" localSheetId="53">'4I'!$B$1:$M$48</definedName>
    <definedName name="Z_A8453347_62D5_433C_AC17_73E6B4F2766F_.wvu.PrintArea" localSheetId="46" hidden="1">'4B'!$B$3:$AD$176</definedName>
    <definedName name="Z_C52B46E3_F629_4DFA_829C_FFB772C5F657_.wvu.PrintArea" localSheetId="12">'1A'!$B$1:$J$23</definedName>
    <definedName name="Z_C52B46E3_F629_4DFA_829C_FFB772C5F657_.wvu.PrintArea" localSheetId="13">'1B'!$B$1:$I$11</definedName>
    <definedName name="Z_C52B46E3_F629_4DFA_829C_FFB772C5F657_.wvu.PrintArea" localSheetId="14">'1C'!$B$1:$I$53</definedName>
    <definedName name="Z_C52B46E3_F629_4DFA_829C_FFB772C5F657_.wvu.PrintArea" localSheetId="19">'2A'!#REF!</definedName>
    <definedName name="Z_C52B46E3_F629_4DFA_829C_FFB772C5F657_.wvu.PrintArea" localSheetId="20">'2B'!$B$1:$G$45</definedName>
    <definedName name="Z_C52B46E3_F629_4DFA_829C_FFB772C5F657_.wvu.PrintArea" localSheetId="23">'2E'!$B$1:$H$31</definedName>
    <definedName name="Z_C52B46E3_F629_4DFA_829C_FFB772C5F657_.wvu.PrintArea" localSheetId="27">'2I'!$B$1:$G$28</definedName>
    <definedName name="Z_C52B46E3_F629_4DFA_829C_FFB772C5F657_.wvu.PrintArea" localSheetId="30">'2L'!$B$1:$I$7</definedName>
    <definedName name="Z_C52B46E3_F629_4DFA_829C_FFB772C5F657_.wvu.PrintArea" localSheetId="31">'2M'!$Z$1:$AF$5</definedName>
    <definedName name="Z_C52B46E3_F629_4DFA_829C_FFB772C5F657_.wvu.PrintArea" localSheetId="47">'4C'!$B$1:$E$28</definedName>
    <definedName name="Z_C52B46E3_F629_4DFA_829C_FFB772C5F657_.wvu.PrintArea" localSheetId="52">'4H'!$B$1:$E$13</definedName>
    <definedName name="Z_C52B46E3_F629_4DFA_829C_FFB772C5F657_.wvu.PrintArea" localSheetId="53">'4I'!$B$1:$D$19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7" i="323" l="1"/>
  <c r="I10" i="323"/>
  <c r="U29" i="323"/>
  <c r="T29" i="323"/>
  <c r="S29" i="323"/>
  <c r="R29" i="323"/>
  <c r="P29" i="323" s="1"/>
  <c r="U26" i="323"/>
  <c r="T26" i="323"/>
  <c r="S26" i="323"/>
  <c r="R26" i="323"/>
  <c r="P26" i="323"/>
  <c r="U25" i="323"/>
  <c r="T25" i="323"/>
  <c r="S25" i="323"/>
  <c r="R25" i="323"/>
  <c r="P25" i="323"/>
  <c r="U22" i="323"/>
  <c r="T22" i="323"/>
  <c r="S22" i="323"/>
  <c r="P22" i="323" s="1"/>
  <c r="R22" i="323"/>
  <c r="I22" i="323"/>
  <c r="U21" i="323"/>
  <c r="T21" i="323"/>
  <c r="S21" i="323"/>
  <c r="R21" i="323"/>
  <c r="P21" i="323"/>
  <c r="I21" i="323"/>
  <c r="V18" i="323"/>
  <c r="P18" i="323" s="1"/>
  <c r="V13" i="323"/>
  <c r="P13" i="323"/>
  <c r="V12" i="323"/>
  <c r="P12" i="323" s="1"/>
  <c r="U9" i="323"/>
  <c r="T9" i="323"/>
  <c r="S9" i="323"/>
  <c r="R9" i="323"/>
  <c r="P9" i="323"/>
  <c r="I9" i="323"/>
  <c r="I11" i="323" l="1"/>
  <c r="I14" i="323" s="1"/>
  <c r="AE3" i="322"/>
  <c r="G11" i="322"/>
  <c r="T11" i="322"/>
  <c r="R11" i="322" s="1"/>
  <c r="U11" i="322"/>
  <c r="V11" i="322"/>
  <c r="W11" i="322"/>
  <c r="Y11" i="322"/>
  <c r="Z11" i="322"/>
  <c r="AA11" i="322"/>
  <c r="AB11" i="322"/>
  <c r="G12" i="322"/>
  <c r="T12" i="322"/>
  <c r="U12" i="322"/>
  <c r="V12" i="322"/>
  <c r="R12" i="322" s="1"/>
  <c r="W12" i="322"/>
  <c r="Y12" i="322"/>
  <c r="Z12" i="322"/>
  <c r="AA12" i="322"/>
  <c r="AB12" i="322"/>
  <c r="G13" i="322"/>
  <c r="T13" i="322"/>
  <c r="R13" i="322" s="1"/>
  <c r="U13" i="322"/>
  <c r="V13" i="322"/>
  <c r="W13" i="322"/>
  <c r="Y13" i="322"/>
  <c r="Z13" i="322"/>
  <c r="AA13" i="322"/>
  <c r="AB13" i="322"/>
  <c r="G14" i="322"/>
  <c r="T14" i="322"/>
  <c r="R14" i="322" s="1"/>
  <c r="U14" i="322"/>
  <c r="V14" i="322"/>
  <c r="W14" i="322"/>
  <c r="Y14" i="322"/>
  <c r="Z14" i="322"/>
  <c r="AA14" i="322"/>
  <c r="AB14" i="322"/>
  <c r="G15" i="322"/>
  <c r="T15" i="322"/>
  <c r="U15" i="322"/>
  <c r="V15" i="322"/>
  <c r="W15" i="322"/>
  <c r="Y15" i="322"/>
  <c r="R15" i="322" s="1"/>
  <c r="Z15" i="322"/>
  <c r="AA15" i="322"/>
  <c r="AB15" i="322"/>
  <c r="G16" i="322"/>
  <c r="T16" i="322"/>
  <c r="U16" i="322"/>
  <c r="V16" i="322"/>
  <c r="R16" i="322" s="1"/>
  <c r="W16" i="322"/>
  <c r="Y16" i="322"/>
  <c r="Z16" i="322"/>
  <c r="AA16" i="322"/>
  <c r="AB16" i="322"/>
  <c r="G17" i="322"/>
  <c r="T17" i="322"/>
  <c r="R17" i="322" s="1"/>
  <c r="U17" i="322"/>
  <c r="V17" i="322"/>
  <c r="W17" i="322"/>
  <c r="Y17" i="322"/>
  <c r="Z17" i="322"/>
  <c r="AA17" i="322"/>
  <c r="AB17" i="322"/>
  <c r="C18" i="322"/>
  <c r="G18" i="322" s="1"/>
  <c r="D18" i="322"/>
  <c r="E18" i="322"/>
  <c r="F18" i="322"/>
  <c r="H18" i="322"/>
  <c r="I18" i="322"/>
  <c r="G21" i="322"/>
  <c r="R21" i="322"/>
  <c r="T21" i="322"/>
  <c r="U21" i="322"/>
  <c r="V21" i="322"/>
  <c r="W21" i="322"/>
  <c r="Y21" i="322"/>
  <c r="Z21" i="322"/>
  <c r="G22" i="322"/>
  <c r="R22" i="322"/>
  <c r="T22" i="322"/>
  <c r="U22" i="322"/>
  <c r="V22" i="322"/>
  <c r="W22" i="322"/>
  <c r="Y22" i="322"/>
  <c r="Z22" i="322"/>
  <c r="G23" i="322"/>
  <c r="R23" i="322"/>
  <c r="T23" i="322"/>
  <c r="U23" i="322"/>
  <c r="V23" i="322"/>
  <c r="W23" i="322"/>
  <c r="Y23" i="322"/>
  <c r="Z23" i="322"/>
  <c r="G24" i="322"/>
  <c r="R24" i="322"/>
  <c r="T24" i="322"/>
  <c r="U24" i="322"/>
  <c r="V24" i="322"/>
  <c r="W24" i="322"/>
  <c r="Y24" i="322"/>
  <c r="Z24" i="322"/>
  <c r="C25" i="322"/>
  <c r="D25" i="322"/>
  <c r="G25" i="322" s="1"/>
  <c r="E25" i="322"/>
  <c r="F25" i="322"/>
  <c r="H25" i="322"/>
  <c r="I25" i="322"/>
  <c r="G28" i="322"/>
  <c r="T28" i="322"/>
  <c r="R28" i="322" s="1"/>
  <c r="U28" i="322"/>
  <c r="V28" i="322"/>
  <c r="W28" i="322"/>
  <c r="Y28" i="322"/>
  <c r="Z28" i="322"/>
  <c r="G29" i="322"/>
  <c r="T29" i="322"/>
  <c r="R29" i="322" s="1"/>
  <c r="U29" i="322"/>
  <c r="V29" i="322"/>
  <c r="W29" i="322"/>
  <c r="Y29" i="322"/>
  <c r="Z29" i="322"/>
  <c r="G30" i="322"/>
  <c r="T30" i="322"/>
  <c r="R30" i="322" s="1"/>
  <c r="U30" i="322"/>
  <c r="V30" i="322"/>
  <c r="W30" i="322"/>
  <c r="Y30" i="322"/>
  <c r="Z30" i="322"/>
  <c r="G31" i="322"/>
  <c r="T31" i="322"/>
  <c r="R31" i="322" s="1"/>
  <c r="U31" i="322"/>
  <c r="V31" i="322"/>
  <c r="W31" i="322"/>
  <c r="Y31" i="322"/>
  <c r="Z31" i="322"/>
  <c r="C32" i="322"/>
  <c r="G32" i="322" s="1"/>
  <c r="D32" i="322"/>
  <c r="E32" i="322"/>
  <c r="F32" i="322"/>
  <c r="H32" i="322"/>
  <c r="I32" i="322"/>
  <c r="G35" i="322"/>
  <c r="T35" i="322"/>
  <c r="R35" i="322" s="1"/>
  <c r="U35" i="322"/>
  <c r="V35" i="322"/>
  <c r="W35" i="322"/>
  <c r="Y35" i="322"/>
  <c r="Z35" i="322"/>
  <c r="G36" i="322"/>
  <c r="T36" i="322"/>
  <c r="R36" i="322" s="1"/>
  <c r="U36" i="322"/>
  <c r="V36" i="322"/>
  <c r="W36" i="322"/>
  <c r="Y36" i="322"/>
  <c r="Z36" i="322"/>
  <c r="G37" i="322"/>
  <c r="T37" i="322"/>
  <c r="R37" i="322" s="1"/>
  <c r="U37" i="322"/>
  <c r="V37" i="322"/>
  <c r="W37" i="322"/>
  <c r="Y37" i="322"/>
  <c r="Z37" i="322"/>
  <c r="G38" i="322"/>
  <c r="T38" i="322"/>
  <c r="R38" i="322" s="1"/>
  <c r="U38" i="322"/>
  <c r="V38" i="322"/>
  <c r="W38" i="322"/>
  <c r="Y38" i="322"/>
  <c r="Z38" i="322"/>
  <c r="G39" i="322"/>
  <c r="T39" i="322"/>
  <c r="R39" i="322" s="1"/>
  <c r="U39" i="322"/>
  <c r="V39" i="322"/>
  <c r="W39" i="322"/>
  <c r="Y39" i="322"/>
  <c r="Z39" i="322"/>
  <c r="G40" i="322"/>
  <c r="T40" i="322"/>
  <c r="U40" i="322"/>
  <c r="R40" i="322" s="1"/>
  <c r="V40" i="322"/>
  <c r="W40" i="322"/>
  <c r="Y40" i="322"/>
  <c r="Z40" i="322"/>
  <c r="G41" i="322"/>
  <c r="T41" i="322"/>
  <c r="U41" i="322"/>
  <c r="R41" i="322" s="1"/>
  <c r="V41" i="322"/>
  <c r="W41" i="322"/>
  <c r="Y41" i="322"/>
  <c r="Z41" i="322"/>
  <c r="C42" i="322"/>
  <c r="G42" i="322" s="1"/>
  <c r="D42" i="322"/>
  <c r="E42" i="322"/>
  <c r="F42" i="322"/>
  <c r="H42" i="322"/>
  <c r="I42" i="322"/>
  <c r="G45" i="322"/>
  <c r="T45" i="322"/>
  <c r="R45" i="322" s="1"/>
  <c r="U45" i="322"/>
  <c r="V45" i="322"/>
  <c r="W45" i="322"/>
  <c r="Y45" i="322"/>
  <c r="Z45" i="322"/>
  <c r="C47" i="322"/>
  <c r="G47" i="322" s="1"/>
  <c r="D47" i="322"/>
  <c r="E47" i="322"/>
  <c r="F47" i="322"/>
  <c r="H47" i="322"/>
  <c r="I47" i="322"/>
  <c r="AE49" i="322"/>
  <c r="G57" i="322"/>
  <c r="T57" i="322"/>
  <c r="R57" i="322" s="1"/>
  <c r="U57" i="322"/>
  <c r="V57" i="322"/>
  <c r="W57" i="322"/>
  <c r="Y57" i="322"/>
  <c r="Z57" i="322"/>
  <c r="AA57" i="322"/>
  <c r="AB57" i="322"/>
  <c r="G58" i="322"/>
  <c r="T58" i="322"/>
  <c r="U58" i="322"/>
  <c r="R58" i="322" s="1"/>
  <c r="V58" i="322"/>
  <c r="W58" i="322"/>
  <c r="Y58" i="322"/>
  <c r="Z58" i="322"/>
  <c r="AA58" i="322"/>
  <c r="AB58" i="322"/>
  <c r="G59" i="322"/>
  <c r="T59" i="322"/>
  <c r="U59" i="322"/>
  <c r="R59" i="322" s="1"/>
  <c r="V59" i="322"/>
  <c r="W59" i="322"/>
  <c r="Y59" i="322"/>
  <c r="Z59" i="322"/>
  <c r="AA59" i="322"/>
  <c r="AB59" i="322"/>
  <c r="G60" i="322"/>
  <c r="R60" i="322"/>
  <c r="T60" i="322"/>
  <c r="U60" i="322"/>
  <c r="V60" i="322"/>
  <c r="W60" i="322"/>
  <c r="Y60" i="322"/>
  <c r="Z60" i="322"/>
  <c r="AA60" i="322"/>
  <c r="AB60" i="322"/>
  <c r="G61" i="322"/>
  <c r="T61" i="322"/>
  <c r="U61" i="322"/>
  <c r="V61" i="322"/>
  <c r="W61" i="322"/>
  <c r="Y61" i="322"/>
  <c r="Z61" i="322"/>
  <c r="R61" i="322" s="1"/>
  <c r="AA61" i="322"/>
  <c r="AB61" i="322"/>
  <c r="G62" i="322"/>
  <c r="T62" i="322"/>
  <c r="U62" i="322"/>
  <c r="R62" i="322" s="1"/>
  <c r="V62" i="322"/>
  <c r="W62" i="322"/>
  <c r="Y62" i="322"/>
  <c r="Z62" i="322"/>
  <c r="AA62" i="322"/>
  <c r="AB62" i="322"/>
  <c r="G63" i="322"/>
  <c r="T63" i="322"/>
  <c r="R63" i="322" s="1"/>
  <c r="U63" i="322"/>
  <c r="V63" i="322"/>
  <c r="W63" i="322"/>
  <c r="Y63" i="322"/>
  <c r="Z63" i="322"/>
  <c r="AA63" i="322"/>
  <c r="AB63" i="322"/>
  <c r="C64" i="322"/>
  <c r="D64" i="322"/>
  <c r="G64" i="322" s="1"/>
  <c r="E64" i="322"/>
  <c r="F64" i="322"/>
  <c r="H64" i="322"/>
  <c r="I64" i="322"/>
  <c r="G67" i="322"/>
  <c r="T67" i="322"/>
  <c r="R67" i="322" s="1"/>
  <c r="U67" i="322"/>
  <c r="V67" i="322"/>
  <c r="W67" i="322"/>
  <c r="Y67" i="322"/>
  <c r="Z67" i="322"/>
  <c r="G68" i="322"/>
  <c r="T68" i="322"/>
  <c r="R68" i="322" s="1"/>
  <c r="U68" i="322"/>
  <c r="V68" i="322"/>
  <c r="W68" i="322"/>
  <c r="Y68" i="322"/>
  <c r="Z68" i="322"/>
  <c r="G69" i="322"/>
  <c r="T69" i="322"/>
  <c r="R69" i="322" s="1"/>
  <c r="U69" i="322"/>
  <c r="V69" i="322"/>
  <c r="W69" i="322"/>
  <c r="Y69" i="322"/>
  <c r="Z69" i="322"/>
  <c r="G70" i="322"/>
  <c r="T70" i="322"/>
  <c r="R70" i="322" s="1"/>
  <c r="U70" i="322"/>
  <c r="V70" i="322"/>
  <c r="W70" i="322"/>
  <c r="Y70" i="322"/>
  <c r="Z70" i="322"/>
  <c r="C71" i="322"/>
  <c r="D71" i="322"/>
  <c r="E71" i="322"/>
  <c r="F71" i="322"/>
  <c r="G71" i="322"/>
  <c r="H71" i="322"/>
  <c r="I71" i="322"/>
  <c r="G74" i="322"/>
  <c r="T74" i="322"/>
  <c r="R74" i="322" s="1"/>
  <c r="U74" i="322"/>
  <c r="V74" i="322"/>
  <c r="W74" i="322"/>
  <c r="Y74" i="322"/>
  <c r="Z74" i="322"/>
  <c r="G75" i="322"/>
  <c r="T75" i="322"/>
  <c r="R75" i="322" s="1"/>
  <c r="U75" i="322"/>
  <c r="V75" i="322"/>
  <c r="W75" i="322"/>
  <c r="Y75" i="322"/>
  <c r="Z75" i="322"/>
  <c r="G76" i="322"/>
  <c r="T76" i="322"/>
  <c r="R76" i="322" s="1"/>
  <c r="U76" i="322"/>
  <c r="V76" i="322"/>
  <c r="W76" i="322"/>
  <c r="Y76" i="322"/>
  <c r="Z76" i="322"/>
  <c r="G77" i="322"/>
  <c r="T77" i="322"/>
  <c r="R77" i="322" s="1"/>
  <c r="U77" i="322"/>
  <c r="V77" i="322"/>
  <c r="W77" i="322"/>
  <c r="Y77" i="322"/>
  <c r="Z77" i="322"/>
  <c r="C78" i="322"/>
  <c r="D78" i="322"/>
  <c r="G78" i="322" s="1"/>
  <c r="E78" i="322"/>
  <c r="F78" i="322"/>
  <c r="H78" i="322"/>
  <c r="I78" i="322"/>
  <c r="G81" i="322"/>
  <c r="T81" i="322"/>
  <c r="R81" i="322" s="1"/>
  <c r="U81" i="322"/>
  <c r="V81" i="322"/>
  <c r="W81" i="322"/>
  <c r="Y81" i="322"/>
  <c r="Z81" i="322"/>
  <c r="G82" i="322"/>
  <c r="T82" i="322"/>
  <c r="R82" i="322" s="1"/>
  <c r="U82" i="322"/>
  <c r="V82" i="322"/>
  <c r="W82" i="322"/>
  <c r="Y82" i="322"/>
  <c r="Z82" i="322"/>
  <c r="G83" i="322"/>
  <c r="T83" i="322"/>
  <c r="R83" i="322" s="1"/>
  <c r="U83" i="322"/>
  <c r="V83" i="322"/>
  <c r="W83" i="322"/>
  <c r="Y83" i="322"/>
  <c r="Z83" i="322"/>
  <c r="G84" i="322"/>
  <c r="T84" i="322"/>
  <c r="R84" i="322" s="1"/>
  <c r="U84" i="322"/>
  <c r="V84" i="322"/>
  <c r="W84" i="322"/>
  <c r="Y84" i="322"/>
  <c r="Z84" i="322"/>
  <c r="G85" i="322"/>
  <c r="T85" i="322"/>
  <c r="R85" i="322" s="1"/>
  <c r="U85" i="322"/>
  <c r="V85" i="322"/>
  <c r="W85" i="322"/>
  <c r="Y85" i="322"/>
  <c r="Z85" i="322"/>
  <c r="G86" i="322"/>
  <c r="T86" i="322"/>
  <c r="R86" i="322" s="1"/>
  <c r="U86" i="322"/>
  <c r="V86" i="322"/>
  <c r="W86" i="322"/>
  <c r="Y86" i="322"/>
  <c r="Z86" i="322"/>
  <c r="G87" i="322"/>
  <c r="T87" i="322"/>
  <c r="R87" i="322" s="1"/>
  <c r="U87" i="322"/>
  <c r="V87" i="322"/>
  <c r="W87" i="322"/>
  <c r="Y87" i="322"/>
  <c r="Z87" i="322"/>
  <c r="C88" i="322"/>
  <c r="D88" i="322"/>
  <c r="E88" i="322"/>
  <c r="E93" i="322" s="1"/>
  <c r="F88" i="322"/>
  <c r="G88" i="322"/>
  <c r="H88" i="322"/>
  <c r="I88" i="322"/>
  <c r="G91" i="322"/>
  <c r="T91" i="322"/>
  <c r="U91" i="322"/>
  <c r="R91" i="322" s="1"/>
  <c r="V91" i="322"/>
  <c r="W91" i="322"/>
  <c r="Y91" i="322"/>
  <c r="Z91" i="322"/>
  <c r="C93" i="322"/>
  <c r="D93" i="322"/>
  <c r="G93" i="322" s="1"/>
  <c r="F93" i="322"/>
  <c r="H93" i="322"/>
  <c r="I93" i="322"/>
  <c r="AE95" i="322"/>
  <c r="G103" i="322"/>
  <c r="T103" i="322"/>
  <c r="U103" i="322"/>
  <c r="R103" i="322" s="1"/>
  <c r="V103" i="322"/>
  <c r="W103" i="322"/>
  <c r="Y103" i="322"/>
  <c r="Z103" i="322"/>
  <c r="AA103" i="322"/>
  <c r="AB103" i="322"/>
  <c r="G104" i="322"/>
  <c r="T104" i="322"/>
  <c r="R104" i="322" s="1"/>
  <c r="U104" i="322"/>
  <c r="V104" i="322"/>
  <c r="W104" i="322"/>
  <c r="Y104" i="322"/>
  <c r="Z104" i="322"/>
  <c r="AA104" i="322"/>
  <c r="AB104" i="322"/>
  <c r="G105" i="322"/>
  <c r="T105" i="322"/>
  <c r="U105" i="322"/>
  <c r="R105" i="322" s="1"/>
  <c r="V105" i="322"/>
  <c r="W105" i="322"/>
  <c r="Y105" i="322"/>
  <c r="Z105" i="322"/>
  <c r="AA105" i="322"/>
  <c r="AB105" i="322"/>
  <c r="G106" i="322"/>
  <c r="R106" i="322"/>
  <c r="T106" i="322"/>
  <c r="U106" i="322"/>
  <c r="V106" i="322"/>
  <c r="W106" i="322"/>
  <c r="Y106" i="322"/>
  <c r="Z106" i="322"/>
  <c r="AA106" i="322"/>
  <c r="AB106" i="322"/>
  <c r="G107" i="322"/>
  <c r="T107" i="322"/>
  <c r="U107" i="322"/>
  <c r="R107" i="322" s="1"/>
  <c r="V107" i="322"/>
  <c r="W107" i="322"/>
  <c r="Y107" i="322"/>
  <c r="Z107" i="322"/>
  <c r="AA107" i="322"/>
  <c r="AB107" i="322"/>
  <c r="G108" i="322"/>
  <c r="T108" i="322"/>
  <c r="U108" i="322"/>
  <c r="R108" i="322" s="1"/>
  <c r="V108" i="322"/>
  <c r="W108" i="322"/>
  <c r="Y108" i="322"/>
  <c r="Z108" i="322"/>
  <c r="AA108" i="322"/>
  <c r="AB108" i="322"/>
  <c r="G109" i="322"/>
  <c r="T109" i="322"/>
  <c r="U109" i="322"/>
  <c r="R109" i="322" s="1"/>
  <c r="V109" i="322"/>
  <c r="W109" i="322"/>
  <c r="Y109" i="322"/>
  <c r="Z109" i="322"/>
  <c r="AA109" i="322"/>
  <c r="AB109" i="322"/>
  <c r="C110" i="322"/>
  <c r="G110" i="322" s="1"/>
  <c r="D110" i="322"/>
  <c r="E110" i="322"/>
  <c r="F110" i="322"/>
  <c r="H110" i="322"/>
  <c r="I110" i="322"/>
  <c r="G113" i="322"/>
  <c r="T113" i="322"/>
  <c r="R113" i="322" s="1"/>
  <c r="U113" i="322"/>
  <c r="V113" i="322"/>
  <c r="W113" i="322"/>
  <c r="Y113" i="322"/>
  <c r="Z113" i="322"/>
  <c r="G114" i="322"/>
  <c r="T114" i="322"/>
  <c r="R114" i="322" s="1"/>
  <c r="U114" i="322"/>
  <c r="V114" i="322"/>
  <c r="W114" i="322"/>
  <c r="Y114" i="322"/>
  <c r="Z114" i="322"/>
  <c r="G115" i="322"/>
  <c r="T115" i="322"/>
  <c r="R115" i="322" s="1"/>
  <c r="U115" i="322"/>
  <c r="V115" i="322"/>
  <c r="W115" i="322"/>
  <c r="Y115" i="322"/>
  <c r="Z115" i="322"/>
  <c r="G116" i="322"/>
  <c r="T116" i="322"/>
  <c r="R116" i="322" s="1"/>
  <c r="U116" i="322"/>
  <c r="V116" i="322"/>
  <c r="W116" i="322"/>
  <c r="Y116" i="322"/>
  <c r="Z116" i="322"/>
  <c r="C117" i="322"/>
  <c r="G117" i="322" s="1"/>
  <c r="D117" i="322"/>
  <c r="E117" i="322"/>
  <c r="F117" i="322"/>
  <c r="H117" i="322"/>
  <c r="I117" i="322"/>
  <c r="G120" i="322"/>
  <c r="T120" i="322"/>
  <c r="U120" i="322"/>
  <c r="R120" i="322" s="1"/>
  <c r="V120" i="322"/>
  <c r="W120" i="322"/>
  <c r="Y120" i="322"/>
  <c r="Z120" i="322"/>
  <c r="G121" i="322"/>
  <c r="T121" i="322"/>
  <c r="R121" i="322" s="1"/>
  <c r="U121" i="322"/>
  <c r="V121" i="322"/>
  <c r="W121" i="322"/>
  <c r="Y121" i="322"/>
  <c r="Z121" i="322"/>
  <c r="G122" i="322"/>
  <c r="T122" i="322"/>
  <c r="R122" i="322" s="1"/>
  <c r="U122" i="322"/>
  <c r="V122" i="322"/>
  <c r="W122" i="322"/>
  <c r="Y122" i="322"/>
  <c r="Z122" i="322"/>
  <c r="G123" i="322"/>
  <c r="T123" i="322"/>
  <c r="R123" i="322" s="1"/>
  <c r="U123" i="322"/>
  <c r="V123" i="322"/>
  <c r="W123" i="322"/>
  <c r="Y123" i="322"/>
  <c r="Z123" i="322"/>
  <c r="C124" i="322"/>
  <c r="D124" i="322"/>
  <c r="G124" i="322" s="1"/>
  <c r="E124" i="322"/>
  <c r="F124" i="322"/>
  <c r="H124" i="322"/>
  <c r="I124" i="322"/>
  <c r="G127" i="322"/>
  <c r="T127" i="322"/>
  <c r="R127" i="322" s="1"/>
  <c r="U127" i="322"/>
  <c r="V127" i="322"/>
  <c r="W127" i="322"/>
  <c r="Y127" i="322"/>
  <c r="Z127" i="322"/>
  <c r="G128" i="322"/>
  <c r="T128" i="322"/>
  <c r="R128" i="322" s="1"/>
  <c r="U128" i="322"/>
  <c r="V128" i="322"/>
  <c r="W128" i="322"/>
  <c r="Y128" i="322"/>
  <c r="Z128" i="322"/>
  <c r="G129" i="322"/>
  <c r="T129" i="322"/>
  <c r="R129" i="322" s="1"/>
  <c r="U129" i="322"/>
  <c r="V129" i="322"/>
  <c r="W129" i="322"/>
  <c r="Y129" i="322"/>
  <c r="Z129" i="322"/>
  <c r="G130" i="322"/>
  <c r="T130" i="322"/>
  <c r="R130" i="322" s="1"/>
  <c r="U130" i="322"/>
  <c r="V130" i="322"/>
  <c r="W130" i="322"/>
  <c r="Y130" i="322"/>
  <c r="Z130" i="322"/>
  <c r="G131" i="322"/>
  <c r="T131" i="322"/>
  <c r="R131" i="322" s="1"/>
  <c r="U131" i="322"/>
  <c r="V131" i="322"/>
  <c r="W131" i="322"/>
  <c r="Y131" i="322"/>
  <c r="Z131" i="322"/>
  <c r="G132" i="322"/>
  <c r="T132" i="322"/>
  <c r="R132" i="322" s="1"/>
  <c r="U132" i="322"/>
  <c r="V132" i="322"/>
  <c r="W132" i="322"/>
  <c r="Y132" i="322"/>
  <c r="Z132" i="322"/>
  <c r="G133" i="322"/>
  <c r="T133" i="322"/>
  <c r="R133" i="322" s="1"/>
  <c r="U133" i="322"/>
  <c r="V133" i="322"/>
  <c r="W133" i="322"/>
  <c r="Y133" i="322"/>
  <c r="Z133" i="322"/>
  <c r="C134" i="322"/>
  <c r="C139" i="322" s="1"/>
  <c r="G139" i="322" s="1"/>
  <c r="D134" i="322"/>
  <c r="E134" i="322"/>
  <c r="F134" i="322"/>
  <c r="H134" i="322"/>
  <c r="I134" i="322"/>
  <c r="G137" i="322"/>
  <c r="T137" i="322"/>
  <c r="U137" i="322"/>
  <c r="V137" i="322"/>
  <c r="W137" i="322"/>
  <c r="R137" i="322" s="1"/>
  <c r="Y137" i="322"/>
  <c r="Z137" i="322"/>
  <c r="D139" i="322"/>
  <c r="E139" i="322"/>
  <c r="F139" i="322"/>
  <c r="H139" i="322"/>
  <c r="I139" i="322"/>
  <c r="AE141" i="322"/>
  <c r="G149" i="322"/>
  <c r="T149" i="322"/>
  <c r="U149" i="322"/>
  <c r="V149" i="322"/>
  <c r="W149" i="322"/>
  <c r="R149" i="322" s="1"/>
  <c r="Y149" i="322"/>
  <c r="Z149" i="322"/>
  <c r="AA149" i="322"/>
  <c r="AB149" i="322"/>
  <c r="G150" i="322"/>
  <c r="T150" i="322"/>
  <c r="U150" i="322"/>
  <c r="R150" i="322" s="1"/>
  <c r="V150" i="322"/>
  <c r="W150" i="322"/>
  <c r="Y150" i="322"/>
  <c r="Z150" i="322"/>
  <c r="AA150" i="322"/>
  <c r="AB150" i="322"/>
  <c r="G151" i="322"/>
  <c r="T151" i="322"/>
  <c r="R151" i="322" s="1"/>
  <c r="U151" i="322"/>
  <c r="V151" i="322"/>
  <c r="W151" i="322"/>
  <c r="Y151" i="322"/>
  <c r="Z151" i="322"/>
  <c r="AA151" i="322"/>
  <c r="AB151" i="322"/>
  <c r="G152" i="322"/>
  <c r="R152" i="322"/>
  <c r="T152" i="322"/>
  <c r="U152" i="322"/>
  <c r="V152" i="322"/>
  <c r="W152" i="322"/>
  <c r="Y152" i="322"/>
  <c r="Z152" i="322"/>
  <c r="AA152" i="322"/>
  <c r="AB152" i="322"/>
  <c r="G153" i="322"/>
  <c r="T153" i="322"/>
  <c r="U153" i="322"/>
  <c r="V153" i="322"/>
  <c r="W153" i="322"/>
  <c r="Y153" i="322"/>
  <c r="R153" i="322" s="1"/>
  <c r="Z153" i="322"/>
  <c r="AA153" i="322"/>
  <c r="AB153" i="322"/>
  <c r="G154" i="322"/>
  <c r="T154" i="322"/>
  <c r="U154" i="322"/>
  <c r="V154" i="322"/>
  <c r="R154" i="322" s="1"/>
  <c r="W154" i="322"/>
  <c r="Y154" i="322"/>
  <c r="Z154" i="322"/>
  <c r="AA154" i="322"/>
  <c r="AB154" i="322"/>
  <c r="G155" i="322"/>
  <c r="T155" i="322"/>
  <c r="R155" i="322" s="1"/>
  <c r="U155" i="322"/>
  <c r="V155" i="322"/>
  <c r="W155" i="322"/>
  <c r="Y155" i="322"/>
  <c r="Z155" i="322"/>
  <c r="AA155" i="322"/>
  <c r="AB155" i="322"/>
  <c r="C156" i="322"/>
  <c r="G156" i="322" s="1"/>
  <c r="D156" i="322"/>
  <c r="E156" i="322"/>
  <c r="F156" i="322"/>
  <c r="H156" i="322"/>
  <c r="I156" i="322"/>
  <c r="G159" i="322"/>
  <c r="T159" i="322"/>
  <c r="R159" i="322" s="1"/>
  <c r="U159" i="322"/>
  <c r="V159" i="322"/>
  <c r="W159" i="322"/>
  <c r="Y159" i="322"/>
  <c r="Z159" i="322"/>
  <c r="G160" i="322"/>
  <c r="T160" i="322"/>
  <c r="R160" i="322" s="1"/>
  <c r="U160" i="322"/>
  <c r="V160" i="322"/>
  <c r="W160" i="322"/>
  <c r="Y160" i="322"/>
  <c r="Z160" i="322"/>
  <c r="G161" i="322"/>
  <c r="T161" i="322"/>
  <c r="R161" i="322" s="1"/>
  <c r="U161" i="322"/>
  <c r="V161" i="322"/>
  <c r="W161" i="322"/>
  <c r="Y161" i="322"/>
  <c r="Z161" i="322"/>
  <c r="G162" i="322"/>
  <c r="T162" i="322"/>
  <c r="U162" i="322"/>
  <c r="V162" i="322"/>
  <c r="R162" i="322" s="1"/>
  <c r="W162" i="322"/>
  <c r="Y162" i="322"/>
  <c r="Z162" i="322"/>
  <c r="C163" i="322"/>
  <c r="D163" i="322"/>
  <c r="E163" i="322"/>
  <c r="F163" i="322"/>
  <c r="G163" i="322"/>
  <c r="H163" i="322"/>
  <c r="I163" i="322"/>
  <c r="G166" i="322"/>
  <c r="T166" i="322"/>
  <c r="R166" i="322" s="1"/>
  <c r="U166" i="322"/>
  <c r="V166" i="322"/>
  <c r="W166" i="322"/>
  <c r="Y166" i="322"/>
  <c r="Z166" i="322"/>
  <c r="G167" i="322"/>
  <c r="T167" i="322"/>
  <c r="U167" i="322"/>
  <c r="V167" i="322"/>
  <c r="W167" i="322"/>
  <c r="Y167" i="322"/>
  <c r="R167" i="322" s="1"/>
  <c r="Z167" i="322"/>
  <c r="G168" i="322"/>
  <c r="T168" i="322"/>
  <c r="R168" i="322" s="1"/>
  <c r="U168" i="322"/>
  <c r="V168" i="322"/>
  <c r="W168" i="322"/>
  <c r="Y168" i="322"/>
  <c r="Z168" i="322"/>
  <c r="G169" i="322"/>
  <c r="T169" i="322"/>
  <c r="R169" i="322" s="1"/>
  <c r="U169" i="322"/>
  <c r="V169" i="322"/>
  <c r="W169" i="322"/>
  <c r="Y169" i="322"/>
  <c r="Z169" i="322"/>
  <c r="C170" i="322"/>
  <c r="D170" i="322"/>
  <c r="E170" i="322"/>
  <c r="F170" i="322"/>
  <c r="G170" i="322"/>
  <c r="H170" i="322"/>
  <c r="I170" i="322"/>
  <c r="G173" i="322"/>
  <c r="T173" i="322"/>
  <c r="R173" i="322" s="1"/>
  <c r="U173" i="322"/>
  <c r="V173" i="322"/>
  <c r="W173" i="322"/>
  <c r="Y173" i="322"/>
  <c r="Z173" i="322"/>
  <c r="G174" i="322"/>
  <c r="T174" i="322"/>
  <c r="U174" i="322"/>
  <c r="V174" i="322"/>
  <c r="W174" i="322"/>
  <c r="R174" i="322" s="1"/>
  <c r="Y174" i="322"/>
  <c r="Z174" i="322"/>
  <c r="G175" i="322"/>
  <c r="T175" i="322"/>
  <c r="R175" i="322" s="1"/>
  <c r="U175" i="322"/>
  <c r="V175" i="322"/>
  <c r="W175" i="322"/>
  <c r="Y175" i="322"/>
  <c r="Z175" i="322"/>
  <c r="G176" i="322"/>
  <c r="T176" i="322"/>
  <c r="R176" i="322" s="1"/>
  <c r="U176" i="322"/>
  <c r="V176" i="322"/>
  <c r="W176" i="322"/>
  <c r="Y176" i="322"/>
  <c r="Z176" i="322"/>
  <c r="G177" i="322"/>
  <c r="T177" i="322"/>
  <c r="R177" i="322" s="1"/>
  <c r="U177" i="322"/>
  <c r="V177" i="322"/>
  <c r="W177" i="322"/>
  <c r="Y177" i="322"/>
  <c r="Z177" i="322"/>
  <c r="G178" i="322"/>
  <c r="T178" i="322"/>
  <c r="R178" i="322" s="1"/>
  <c r="U178" i="322"/>
  <c r="V178" i="322"/>
  <c r="W178" i="322"/>
  <c r="Y178" i="322"/>
  <c r="Z178" i="322"/>
  <c r="G179" i="322"/>
  <c r="T179" i="322"/>
  <c r="U179" i="322"/>
  <c r="V179" i="322"/>
  <c r="W179" i="322"/>
  <c r="Y179" i="322"/>
  <c r="R179" i="322" s="1"/>
  <c r="Z179" i="322"/>
  <c r="C180" i="322"/>
  <c r="G180" i="322" s="1"/>
  <c r="D180" i="322"/>
  <c r="E180" i="322"/>
  <c r="F180" i="322"/>
  <c r="H180" i="322"/>
  <c r="I180" i="322"/>
  <c r="G183" i="322"/>
  <c r="T183" i="322"/>
  <c r="R183" i="322" s="1"/>
  <c r="U183" i="322"/>
  <c r="V183" i="322"/>
  <c r="W183" i="322"/>
  <c r="Y183" i="322"/>
  <c r="Z183" i="322"/>
  <c r="C185" i="322"/>
  <c r="G185" i="322" s="1"/>
  <c r="D185" i="322"/>
  <c r="E185" i="322"/>
  <c r="F185" i="322"/>
  <c r="H185" i="322"/>
  <c r="I185" i="322"/>
  <c r="AE187" i="322"/>
  <c r="G195" i="322"/>
  <c r="T195" i="322"/>
  <c r="U195" i="322"/>
  <c r="V195" i="322"/>
  <c r="W195" i="322"/>
  <c r="Y195" i="322"/>
  <c r="R195" i="322" s="1"/>
  <c r="Z195" i="322"/>
  <c r="AA195" i="322"/>
  <c r="AB195" i="322"/>
  <c r="G196" i="322"/>
  <c r="T196" i="322"/>
  <c r="R196" i="322" s="1"/>
  <c r="U196" i="322"/>
  <c r="V196" i="322"/>
  <c r="W196" i="322"/>
  <c r="Y196" i="322"/>
  <c r="Z196" i="322"/>
  <c r="AA196" i="322"/>
  <c r="AB196" i="322"/>
  <c r="G197" i="322"/>
  <c r="T197" i="322"/>
  <c r="R197" i="322" s="1"/>
  <c r="U197" i="322"/>
  <c r="V197" i="322"/>
  <c r="W197" i="322"/>
  <c r="Y197" i="322"/>
  <c r="Z197" i="322"/>
  <c r="AA197" i="322"/>
  <c r="AB197" i="322"/>
  <c r="G198" i="322"/>
  <c r="R198" i="322"/>
  <c r="T198" i="322"/>
  <c r="U198" i="322"/>
  <c r="V198" i="322"/>
  <c r="W198" i="322"/>
  <c r="Y198" i="322"/>
  <c r="Z198" i="322"/>
  <c r="AA198" i="322"/>
  <c r="AB198" i="322"/>
  <c r="G199" i="322"/>
  <c r="T199" i="322"/>
  <c r="R199" i="322" s="1"/>
  <c r="U199" i="322"/>
  <c r="V199" i="322"/>
  <c r="W199" i="322"/>
  <c r="Y199" i="322"/>
  <c r="Z199" i="322"/>
  <c r="AA199" i="322"/>
  <c r="AB199" i="322"/>
  <c r="G200" i="322"/>
  <c r="T200" i="322"/>
  <c r="R200" i="322" s="1"/>
  <c r="U200" i="322"/>
  <c r="V200" i="322"/>
  <c r="W200" i="322"/>
  <c r="Y200" i="322"/>
  <c r="Z200" i="322"/>
  <c r="AA200" i="322"/>
  <c r="AB200" i="322"/>
  <c r="G201" i="322"/>
  <c r="T201" i="322"/>
  <c r="R201" i="322" s="1"/>
  <c r="U201" i="322"/>
  <c r="V201" i="322"/>
  <c r="W201" i="322"/>
  <c r="Y201" i="322"/>
  <c r="Z201" i="322"/>
  <c r="AA201" i="322"/>
  <c r="AB201" i="322"/>
  <c r="C202" i="322"/>
  <c r="D202" i="322"/>
  <c r="E202" i="322"/>
  <c r="F202" i="322"/>
  <c r="G202" i="322"/>
  <c r="H202" i="322"/>
  <c r="I202" i="322"/>
  <c r="G205" i="322"/>
  <c r="T205" i="322"/>
  <c r="R205" i="322" s="1"/>
  <c r="U205" i="322"/>
  <c r="V205" i="322"/>
  <c r="W205" i="322"/>
  <c r="Y205" i="322"/>
  <c r="Z205" i="322"/>
  <c r="G206" i="322"/>
  <c r="T206" i="322"/>
  <c r="R206" i="322" s="1"/>
  <c r="U206" i="322"/>
  <c r="V206" i="322"/>
  <c r="W206" i="322"/>
  <c r="Y206" i="322"/>
  <c r="Z206" i="322"/>
  <c r="G207" i="322"/>
  <c r="T207" i="322"/>
  <c r="R207" i="322" s="1"/>
  <c r="U207" i="322"/>
  <c r="V207" i="322"/>
  <c r="W207" i="322"/>
  <c r="Y207" i="322"/>
  <c r="Z207" i="322"/>
  <c r="G208" i="322"/>
  <c r="T208" i="322"/>
  <c r="U208" i="322"/>
  <c r="R208" i="322" s="1"/>
  <c r="V208" i="322"/>
  <c r="W208" i="322"/>
  <c r="Y208" i="322"/>
  <c r="Z208" i="322"/>
  <c r="C209" i="322"/>
  <c r="D209" i="322"/>
  <c r="E209" i="322"/>
  <c r="F209" i="322"/>
  <c r="G209" i="322"/>
  <c r="H209" i="322"/>
  <c r="I209" i="322"/>
  <c r="G212" i="322"/>
  <c r="T212" i="322"/>
  <c r="R212" i="322" s="1"/>
  <c r="U212" i="322"/>
  <c r="V212" i="322"/>
  <c r="W212" i="322"/>
  <c r="Y212" i="322"/>
  <c r="Z212" i="322"/>
  <c r="G213" i="322"/>
  <c r="T213" i="322"/>
  <c r="R213" i="322" s="1"/>
  <c r="U213" i="322"/>
  <c r="V213" i="322"/>
  <c r="W213" i="322"/>
  <c r="Y213" i="322"/>
  <c r="Z213" i="322"/>
  <c r="G214" i="322"/>
  <c r="T214" i="322"/>
  <c r="R214" i="322" s="1"/>
  <c r="U214" i="322"/>
  <c r="V214" i="322"/>
  <c r="W214" i="322"/>
  <c r="Y214" i="322"/>
  <c r="Z214" i="322"/>
  <c r="G215" i="322"/>
  <c r="T215" i="322"/>
  <c r="R215" i="322" s="1"/>
  <c r="U215" i="322"/>
  <c r="V215" i="322"/>
  <c r="W215" i="322"/>
  <c r="Y215" i="322"/>
  <c r="Z215" i="322"/>
  <c r="C216" i="322"/>
  <c r="D216" i="322"/>
  <c r="E216" i="322"/>
  <c r="F216" i="322"/>
  <c r="G216" i="322" s="1"/>
  <c r="H216" i="322"/>
  <c r="I216" i="322"/>
  <c r="G219" i="322"/>
  <c r="T219" i="322"/>
  <c r="R219" i="322" s="1"/>
  <c r="U219" i="322"/>
  <c r="V219" i="322"/>
  <c r="W219" i="322"/>
  <c r="Y219" i="322"/>
  <c r="Z219" i="322"/>
  <c r="G220" i="322"/>
  <c r="T220" i="322"/>
  <c r="R220" i="322" s="1"/>
  <c r="U220" i="322"/>
  <c r="V220" i="322"/>
  <c r="W220" i="322"/>
  <c r="Y220" i="322"/>
  <c r="Z220" i="322"/>
  <c r="G221" i="322"/>
  <c r="T221" i="322"/>
  <c r="R221" i="322" s="1"/>
  <c r="U221" i="322"/>
  <c r="V221" i="322"/>
  <c r="W221" i="322"/>
  <c r="Y221" i="322"/>
  <c r="Z221" i="322"/>
  <c r="G222" i="322"/>
  <c r="T222" i="322"/>
  <c r="R222" i="322" s="1"/>
  <c r="U222" i="322"/>
  <c r="V222" i="322"/>
  <c r="W222" i="322"/>
  <c r="Y222" i="322"/>
  <c r="Z222" i="322"/>
  <c r="G223" i="322"/>
  <c r="T223" i="322"/>
  <c r="R223" i="322" s="1"/>
  <c r="U223" i="322"/>
  <c r="V223" i="322"/>
  <c r="W223" i="322"/>
  <c r="Y223" i="322"/>
  <c r="Z223" i="322"/>
  <c r="G224" i="322"/>
  <c r="T224" i="322"/>
  <c r="R224" i="322" s="1"/>
  <c r="U224" i="322"/>
  <c r="V224" i="322"/>
  <c r="W224" i="322"/>
  <c r="Y224" i="322"/>
  <c r="Z224" i="322"/>
  <c r="G225" i="322"/>
  <c r="T225" i="322"/>
  <c r="R225" i="322" s="1"/>
  <c r="U225" i="322"/>
  <c r="V225" i="322"/>
  <c r="W225" i="322"/>
  <c r="Y225" i="322"/>
  <c r="Z225" i="322"/>
  <c r="C226" i="322"/>
  <c r="D226" i="322"/>
  <c r="E226" i="322"/>
  <c r="F226" i="322"/>
  <c r="G226" i="322"/>
  <c r="H226" i="322"/>
  <c r="H231" i="322" s="1"/>
  <c r="I226" i="322"/>
  <c r="G229" i="322"/>
  <c r="T229" i="322"/>
  <c r="U229" i="322"/>
  <c r="V229" i="322"/>
  <c r="W229" i="322"/>
  <c r="R229" i="322" s="1"/>
  <c r="Y229" i="322"/>
  <c r="Z229" i="322"/>
  <c r="C231" i="322"/>
  <c r="G231" i="322" s="1"/>
  <c r="D231" i="322"/>
  <c r="E231" i="322"/>
  <c r="F231" i="322"/>
  <c r="I231" i="322"/>
  <c r="G134" i="322" l="1"/>
  <c r="C169" i="321" l="1"/>
  <c r="BN155" i="321"/>
  <c r="AJ155" i="321" s="1"/>
  <c r="BN153" i="321"/>
  <c r="AJ153" i="321"/>
  <c r="AD153" i="321"/>
  <c r="AC153" i="321"/>
  <c r="AB153" i="321"/>
  <c r="P153" i="321"/>
  <c r="O153" i="321"/>
  <c r="C172" i="321" s="1"/>
  <c r="N153" i="321"/>
  <c r="BN152" i="321"/>
  <c r="BM152" i="321"/>
  <c r="BL152" i="321"/>
  <c r="BK152" i="321"/>
  <c r="BJ152" i="321"/>
  <c r="BI152" i="321"/>
  <c r="BF152" i="321"/>
  <c r="AY152" i="321"/>
  <c r="AX152" i="321"/>
  <c r="AW152" i="321"/>
  <c r="AV152" i="321"/>
  <c r="AU152" i="321"/>
  <c r="AT152" i="321"/>
  <c r="AS152" i="321"/>
  <c r="AR152" i="321"/>
  <c r="AQ152" i="321"/>
  <c r="AP152" i="321"/>
  <c r="AO152" i="321"/>
  <c r="AJ152" i="321" s="1"/>
  <c r="AN152" i="321"/>
  <c r="AM152" i="321"/>
  <c r="AL152" i="321"/>
  <c r="Y152" i="321"/>
  <c r="X152" i="321"/>
  <c r="W152" i="321"/>
  <c r="Q152" i="321"/>
  <c r="BN151" i="321"/>
  <c r="BM151" i="321"/>
  <c r="BL151" i="321"/>
  <c r="BK151" i="321"/>
  <c r="BJ151" i="321"/>
  <c r="BI151" i="321"/>
  <c r="BF151" i="321"/>
  <c r="AY151" i="321"/>
  <c r="AX151" i="321"/>
  <c r="AW151" i="321"/>
  <c r="AV151" i="321"/>
  <c r="AU151" i="321"/>
  <c r="AT151" i="321"/>
  <c r="AS151" i="321"/>
  <c r="AR151" i="321"/>
  <c r="AQ151" i="321"/>
  <c r="AP151" i="321"/>
  <c r="AO151" i="321"/>
  <c r="AN151" i="321"/>
  <c r="AM151" i="321"/>
  <c r="AL151" i="321"/>
  <c r="AJ151" i="321"/>
  <c r="Y151" i="321"/>
  <c r="X151" i="321"/>
  <c r="W151" i="321"/>
  <c r="Q151" i="321"/>
  <c r="BN150" i="321"/>
  <c r="BM150" i="321"/>
  <c r="BL150" i="321"/>
  <c r="BK150" i="321"/>
  <c r="BJ150" i="321"/>
  <c r="BI150" i="321"/>
  <c r="BF150" i="321"/>
  <c r="AY150" i="321"/>
  <c r="AX150" i="321"/>
  <c r="AW150" i="321"/>
  <c r="AV150" i="321"/>
  <c r="AU150" i="321"/>
  <c r="AT150" i="321"/>
  <c r="AS150" i="321"/>
  <c r="AR150" i="321"/>
  <c r="AQ150" i="321"/>
  <c r="AP150" i="321"/>
  <c r="AO150" i="321"/>
  <c r="AN150" i="321"/>
  <c r="AM150" i="321"/>
  <c r="AJ150" i="321" s="1"/>
  <c r="AL150" i="321"/>
  <c r="Y150" i="321"/>
  <c r="X150" i="321"/>
  <c r="W150" i="321"/>
  <c r="Q150" i="321"/>
  <c r="BN149" i="321"/>
  <c r="BM149" i="321"/>
  <c r="BL149" i="321"/>
  <c r="BK149" i="321"/>
  <c r="BJ149" i="321"/>
  <c r="BI149" i="321"/>
  <c r="BF149" i="321"/>
  <c r="AY149" i="321"/>
  <c r="AX149" i="321"/>
  <c r="AW149" i="321"/>
  <c r="AV149" i="321"/>
  <c r="AU149" i="321"/>
  <c r="AT149" i="321"/>
  <c r="AS149" i="321"/>
  <c r="AR149" i="321"/>
  <c r="AQ149" i="321"/>
  <c r="AP149" i="321"/>
  <c r="AO149" i="321"/>
  <c r="AN149" i="321"/>
  <c r="AM149" i="321"/>
  <c r="AJ149" i="321" s="1"/>
  <c r="AL149" i="321"/>
  <c r="Y149" i="321"/>
  <c r="W149" i="321"/>
  <c r="X149" i="321" s="1"/>
  <c r="Q149" i="321"/>
  <c r="BN148" i="321"/>
  <c r="BM148" i="321"/>
  <c r="BL148" i="321"/>
  <c r="BK148" i="321"/>
  <c r="BJ148" i="321"/>
  <c r="BI148" i="321"/>
  <c r="BF148" i="321"/>
  <c r="AY148" i="321"/>
  <c r="AX148" i="321"/>
  <c r="AW148" i="321"/>
  <c r="AV148" i="321"/>
  <c r="AU148" i="321"/>
  <c r="AT148" i="321"/>
  <c r="AS148" i="321"/>
  <c r="AR148" i="321"/>
  <c r="AQ148" i="321"/>
  <c r="AP148" i="321"/>
  <c r="AO148" i="321"/>
  <c r="AN148" i="321"/>
  <c r="AM148" i="321"/>
  <c r="AJ148" i="321" s="1"/>
  <c r="AL148" i="321"/>
  <c r="Y148" i="321"/>
  <c r="X148" i="321"/>
  <c r="W148" i="321"/>
  <c r="Q148" i="321"/>
  <c r="BN147" i="321"/>
  <c r="BM147" i="321"/>
  <c r="BL147" i="321"/>
  <c r="BK147" i="321"/>
  <c r="BJ147" i="321"/>
  <c r="BI147" i="321"/>
  <c r="BF147" i="321"/>
  <c r="AY147" i="321"/>
  <c r="AX147" i="321"/>
  <c r="AW147" i="321"/>
  <c r="AV147" i="321"/>
  <c r="AU147" i="321"/>
  <c r="AT147" i="321"/>
  <c r="AS147" i="321"/>
  <c r="AR147" i="321"/>
  <c r="AQ147" i="321"/>
  <c r="AP147" i="321"/>
  <c r="AO147" i="321"/>
  <c r="AN147" i="321"/>
  <c r="AM147" i="321"/>
  <c r="AL147" i="321"/>
  <c r="AJ147" i="321"/>
  <c r="Y147" i="321"/>
  <c r="X147" i="321"/>
  <c r="W147" i="321"/>
  <c r="Q147" i="321"/>
  <c r="BN146" i="321"/>
  <c r="BM146" i="321"/>
  <c r="BL146" i="321"/>
  <c r="BK146" i="321"/>
  <c r="BJ146" i="321"/>
  <c r="BI146" i="321"/>
  <c r="BF146" i="321"/>
  <c r="AY146" i="321"/>
  <c r="AX146" i="321"/>
  <c r="AW146" i="321"/>
  <c r="AV146" i="321"/>
  <c r="AU146" i="321"/>
  <c r="AT146" i="321"/>
  <c r="AS146" i="321"/>
  <c r="AR146" i="321"/>
  <c r="AQ146" i="321"/>
  <c r="AP146" i="321"/>
  <c r="AO146" i="321"/>
  <c r="AN146" i="321"/>
  <c r="AM146" i="321"/>
  <c r="AJ146" i="321" s="1"/>
  <c r="AL146" i="321"/>
  <c r="Y146" i="321"/>
  <c r="X146" i="321"/>
  <c r="W146" i="321"/>
  <c r="Q146" i="321"/>
  <c r="BN145" i="321"/>
  <c r="BM145" i="321"/>
  <c r="BL145" i="321"/>
  <c r="BK145" i="321"/>
  <c r="BJ145" i="321"/>
  <c r="BI145" i="321"/>
  <c r="BF145" i="321"/>
  <c r="AY145" i="321"/>
  <c r="AX145" i="321"/>
  <c r="AW145" i="321"/>
  <c r="AV145" i="321"/>
  <c r="AU145" i="321"/>
  <c r="AT145" i="321"/>
  <c r="AS145" i="321"/>
  <c r="AR145" i="321"/>
  <c r="AQ145" i="321"/>
  <c r="AP145" i="321"/>
  <c r="AO145" i="321"/>
  <c r="AN145" i="321"/>
  <c r="AM145" i="321"/>
  <c r="AJ145" i="321" s="1"/>
  <c r="AL145" i="321"/>
  <c r="Y145" i="321"/>
  <c r="W145" i="321"/>
  <c r="X145" i="321" s="1"/>
  <c r="Q145" i="321"/>
  <c r="BN144" i="321"/>
  <c r="BM144" i="321"/>
  <c r="BL144" i="321"/>
  <c r="BK144" i="321"/>
  <c r="BJ144" i="321"/>
  <c r="BI144" i="321"/>
  <c r="BF144" i="321"/>
  <c r="AY144" i="321"/>
  <c r="AX144" i="321"/>
  <c r="AW144" i="321"/>
  <c r="AV144" i="321"/>
  <c r="AU144" i="321"/>
  <c r="AT144" i="321"/>
  <c r="AS144" i="321"/>
  <c r="AR144" i="321"/>
  <c r="AQ144" i="321"/>
  <c r="AP144" i="321"/>
  <c r="AO144" i="321"/>
  <c r="AN144" i="321"/>
  <c r="AM144" i="321"/>
  <c r="AJ144" i="321" s="1"/>
  <c r="AL144" i="321"/>
  <c r="Y144" i="321"/>
  <c r="X144" i="321"/>
  <c r="W144" i="321"/>
  <c r="Q144" i="321"/>
  <c r="BN143" i="321"/>
  <c r="BM143" i="321"/>
  <c r="BL143" i="321"/>
  <c r="BK143" i="321"/>
  <c r="BJ143" i="321"/>
  <c r="BI143" i="321"/>
  <c r="BF143" i="321"/>
  <c r="AY143" i="321"/>
  <c r="AX143" i="321"/>
  <c r="AW143" i="321"/>
  <c r="AV143" i="321"/>
  <c r="AU143" i="321"/>
  <c r="AT143" i="321"/>
  <c r="AS143" i="321"/>
  <c r="AR143" i="321"/>
  <c r="AQ143" i="321"/>
  <c r="AP143" i="321"/>
  <c r="AO143" i="321"/>
  <c r="AN143" i="321"/>
  <c r="AM143" i="321"/>
  <c r="AL143" i="321"/>
  <c r="AJ143" i="321"/>
  <c r="Y143" i="321"/>
  <c r="X143" i="321"/>
  <c r="W143" i="321"/>
  <c r="Q143" i="321"/>
  <c r="BN142" i="321"/>
  <c r="BM142" i="321"/>
  <c r="BL142" i="321"/>
  <c r="BK142" i="321"/>
  <c r="BJ142" i="321"/>
  <c r="BI142" i="321"/>
  <c r="BF142" i="321"/>
  <c r="AY142" i="321"/>
  <c r="AX142" i="321"/>
  <c r="AW142" i="321"/>
  <c r="AV142" i="321"/>
  <c r="AU142" i="321"/>
  <c r="AT142" i="321"/>
  <c r="AS142" i="321"/>
  <c r="AR142" i="321"/>
  <c r="AQ142" i="321"/>
  <c r="AP142" i="321"/>
  <c r="AO142" i="321"/>
  <c r="AN142" i="321"/>
  <c r="AM142" i="321"/>
  <c r="AJ142" i="321" s="1"/>
  <c r="AL142" i="321"/>
  <c r="Y142" i="321"/>
  <c r="X142" i="321"/>
  <c r="W142" i="321"/>
  <c r="Q142" i="321"/>
  <c r="BN141" i="321"/>
  <c r="BM141" i="321"/>
  <c r="BL141" i="321"/>
  <c r="BK141" i="321"/>
  <c r="BJ141" i="321"/>
  <c r="BI141" i="321"/>
  <c r="BF141" i="321"/>
  <c r="AY141" i="321"/>
  <c r="AX141" i="321"/>
  <c r="AW141" i="321"/>
  <c r="AV141" i="321"/>
  <c r="AU141" i="321"/>
  <c r="AT141" i="321"/>
  <c r="AS141" i="321"/>
  <c r="AR141" i="321"/>
  <c r="AQ141" i="321"/>
  <c r="AP141" i="321"/>
  <c r="AO141" i="321"/>
  <c r="AN141" i="321"/>
  <c r="AM141" i="321"/>
  <c r="AJ141" i="321" s="1"/>
  <c r="AL141" i="321"/>
  <c r="Y141" i="321"/>
  <c r="W141" i="321"/>
  <c r="X141" i="321" s="1"/>
  <c r="Q141" i="321"/>
  <c r="BN140" i="321"/>
  <c r="BM140" i="321"/>
  <c r="BL140" i="321"/>
  <c r="BK140" i="321"/>
  <c r="BJ140" i="321"/>
  <c r="BI140" i="321"/>
  <c r="BF140" i="321"/>
  <c r="AY140" i="321"/>
  <c r="AX140" i="321"/>
  <c r="AW140" i="321"/>
  <c r="AV140" i="321"/>
  <c r="AU140" i="321"/>
  <c r="AT140" i="321"/>
  <c r="AS140" i="321"/>
  <c r="AR140" i="321"/>
  <c r="AQ140" i="321"/>
  <c r="AP140" i="321"/>
  <c r="AO140" i="321"/>
  <c r="AN140" i="321"/>
  <c r="AM140" i="321"/>
  <c r="AJ140" i="321" s="1"/>
  <c r="AL140" i="321"/>
  <c r="Y140" i="321"/>
  <c r="X140" i="321"/>
  <c r="W140" i="321"/>
  <c r="Q140" i="321"/>
  <c r="BN139" i="321"/>
  <c r="BM139" i="321"/>
  <c r="BL139" i="321"/>
  <c r="BK139" i="321"/>
  <c r="BJ139" i="321"/>
  <c r="BI139" i="321"/>
  <c r="BF139" i="321"/>
  <c r="AY139" i="321"/>
  <c r="AX139" i="321"/>
  <c r="AW139" i="321"/>
  <c r="AV139" i="321"/>
  <c r="AU139" i="321"/>
  <c r="AT139" i="321"/>
  <c r="AS139" i="321"/>
  <c r="AR139" i="321"/>
  <c r="AQ139" i="321"/>
  <c r="AP139" i="321"/>
  <c r="AO139" i="321"/>
  <c r="AN139" i="321"/>
  <c r="AM139" i="321"/>
  <c r="AL139" i="321"/>
  <c r="AJ139" i="321"/>
  <c r="Y139" i="321"/>
  <c r="X139" i="321"/>
  <c r="W139" i="321"/>
  <c r="Q139" i="321"/>
  <c r="BN138" i="321"/>
  <c r="BM138" i="321"/>
  <c r="BL138" i="321"/>
  <c r="BK138" i="321"/>
  <c r="BJ138" i="321"/>
  <c r="BI138" i="321"/>
  <c r="BF138" i="321"/>
  <c r="AY138" i="321"/>
  <c r="AX138" i="321"/>
  <c r="AW138" i="321"/>
  <c r="AV138" i="321"/>
  <c r="AU138" i="321"/>
  <c r="AT138" i="321"/>
  <c r="AS138" i="321"/>
  <c r="AR138" i="321"/>
  <c r="AQ138" i="321"/>
  <c r="AP138" i="321"/>
  <c r="AO138" i="321"/>
  <c r="AN138" i="321"/>
  <c r="AM138" i="321"/>
  <c r="AJ138" i="321" s="1"/>
  <c r="AL138" i="321"/>
  <c r="Y138" i="321"/>
  <c r="X138" i="321"/>
  <c r="W138" i="321"/>
  <c r="Q138" i="321"/>
  <c r="BN137" i="321"/>
  <c r="BM137" i="321"/>
  <c r="BL137" i="321"/>
  <c r="BK137" i="321"/>
  <c r="BJ137" i="321"/>
  <c r="BI137" i="321"/>
  <c r="BF137" i="321"/>
  <c r="AY137" i="321"/>
  <c r="AX137" i="321"/>
  <c r="AW137" i="321"/>
  <c r="AV137" i="321"/>
  <c r="AU137" i="321"/>
  <c r="AT137" i="321"/>
  <c r="AS137" i="321"/>
  <c r="AR137" i="321"/>
  <c r="AQ137" i="321"/>
  <c r="AP137" i="321"/>
  <c r="AO137" i="321"/>
  <c r="AN137" i="321"/>
  <c r="AM137" i="321"/>
  <c r="AJ137" i="321" s="1"/>
  <c r="AL137" i="321"/>
  <c r="Y137" i="321"/>
  <c r="W137" i="321"/>
  <c r="X137" i="321" s="1"/>
  <c r="Q137" i="321"/>
  <c r="BN136" i="321"/>
  <c r="BM136" i="321"/>
  <c r="BL136" i="321"/>
  <c r="BK136" i="321"/>
  <c r="BJ136" i="321"/>
  <c r="BI136" i="321"/>
  <c r="BF136" i="321"/>
  <c r="AY136" i="321"/>
  <c r="AX136" i="321"/>
  <c r="AW136" i="321"/>
  <c r="AV136" i="321"/>
  <c r="AU136" i="321"/>
  <c r="AT136" i="321"/>
  <c r="AS136" i="321"/>
  <c r="AR136" i="321"/>
  <c r="AQ136" i="321"/>
  <c r="AP136" i="321"/>
  <c r="AO136" i="321"/>
  <c r="AN136" i="321"/>
  <c r="AM136" i="321"/>
  <c r="AJ136" i="321" s="1"/>
  <c r="AL136" i="321"/>
  <c r="Y136" i="321"/>
  <c r="X136" i="321"/>
  <c r="W136" i="321"/>
  <c r="Q136" i="321"/>
  <c r="BN135" i="321"/>
  <c r="BM135" i="321"/>
  <c r="BL135" i="321"/>
  <c r="BK135" i="321"/>
  <c r="BJ135" i="321"/>
  <c r="BI135" i="321"/>
  <c r="BF135" i="321"/>
  <c r="AY135" i="321"/>
  <c r="AX135" i="321"/>
  <c r="AW135" i="321"/>
  <c r="AV135" i="321"/>
  <c r="AU135" i="321"/>
  <c r="AT135" i="321"/>
  <c r="AS135" i="321"/>
  <c r="AR135" i="321"/>
  <c r="AQ135" i="321"/>
  <c r="AP135" i="321"/>
  <c r="AO135" i="321"/>
  <c r="AN135" i="321"/>
  <c r="AM135" i="321"/>
  <c r="AL135" i="321"/>
  <c r="AJ135" i="321"/>
  <c r="Y135" i="321"/>
  <c r="X135" i="321"/>
  <c r="W135" i="321"/>
  <c r="Q135" i="321"/>
  <c r="BN134" i="321"/>
  <c r="BM134" i="321"/>
  <c r="BL134" i="321"/>
  <c r="BK134" i="321"/>
  <c r="BJ134" i="321"/>
  <c r="BI134" i="321"/>
  <c r="BF134" i="321"/>
  <c r="AY134" i="321"/>
  <c r="AX134" i="321"/>
  <c r="AW134" i="321"/>
  <c r="AV134" i="321"/>
  <c r="AU134" i="321"/>
  <c r="AT134" i="321"/>
  <c r="AS134" i="321"/>
  <c r="AR134" i="321"/>
  <c r="AQ134" i="321"/>
  <c r="AP134" i="321"/>
  <c r="AO134" i="321"/>
  <c r="AN134" i="321"/>
  <c r="AM134" i="321"/>
  <c r="AJ134" i="321" s="1"/>
  <c r="AL134" i="321"/>
  <c r="Y134" i="321"/>
  <c r="X134" i="321"/>
  <c r="W134" i="321"/>
  <c r="Q134" i="321"/>
  <c r="BN133" i="321"/>
  <c r="BM133" i="321"/>
  <c r="BL133" i="321"/>
  <c r="BK133" i="321"/>
  <c r="BJ133" i="321"/>
  <c r="BI133" i="321"/>
  <c r="BF133" i="321"/>
  <c r="AY133" i="321"/>
  <c r="AX133" i="321"/>
  <c r="AW133" i="321"/>
  <c r="AV133" i="321"/>
  <c r="AU133" i="321"/>
  <c r="AT133" i="321"/>
  <c r="AS133" i="321"/>
  <c r="AR133" i="321"/>
  <c r="AQ133" i="321"/>
  <c r="AP133" i="321"/>
  <c r="AO133" i="321"/>
  <c r="AN133" i="321"/>
  <c r="AM133" i="321"/>
  <c r="AJ133" i="321" s="1"/>
  <c r="AL133" i="321"/>
  <c r="Y133" i="321"/>
  <c r="W133" i="321"/>
  <c r="X133" i="321" s="1"/>
  <c r="Q133" i="321"/>
  <c r="BN132" i="321"/>
  <c r="BM132" i="321"/>
  <c r="BL132" i="321"/>
  <c r="BK132" i="321"/>
  <c r="BJ132" i="321"/>
  <c r="BI132" i="321"/>
  <c r="BF132" i="321"/>
  <c r="AY132" i="321"/>
  <c r="AX132" i="321"/>
  <c r="AW132" i="321"/>
  <c r="AV132" i="321"/>
  <c r="AU132" i="321"/>
  <c r="AT132" i="321"/>
  <c r="AS132" i="321"/>
  <c r="AR132" i="321"/>
  <c r="AQ132" i="321"/>
  <c r="AP132" i="321"/>
  <c r="AO132" i="321"/>
  <c r="AN132" i="321"/>
  <c r="AM132" i="321"/>
  <c r="AL132" i="321"/>
  <c r="AJ132" i="321" s="1"/>
  <c r="Y132" i="321"/>
  <c r="X132" i="321"/>
  <c r="W132" i="321"/>
  <c r="Q132" i="321"/>
  <c r="BN131" i="321"/>
  <c r="BM131" i="321"/>
  <c r="BL131" i="321"/>
  <c r="BK131" i="321"/>
  <c r="BJ131" i="321"/>
  <c r="BI131" i="321"/>
  <c r="BF131" i="321"/>
  <c r="AY131" i="321"/>
  <c r="AX131" i="321"/>
  <c r="AW131" i="321"/>
  <c r="AV131" i="321"/>
  <c r="AU131" i="321"/>
  <c r="AT131" i="321"/>
  <c r="AS131" i="321"/>
  <c r="AR131" i="321"/>
  <c r="AQ131" i="321"/>
  <c r="AP131" i="321"/>
  <c r="AO131" i="321"/>
  <c r="AN131" i="321"/>
  <c r="AM131" i="321"/>
  <c r="AL131" i="321"/>
  <c r="AJ131" i="321"/>
  <c r="Y131" i="321"/>
  <c r="X131" i="321"/>
  <c r="W131" i="321"/>
  <c r="Q131" i="321"/>
  <c r="BN130" i="321"/>
  <c r="BM130" i="321"/>
  <c r="BL130" i="321"/>
  <c r="BK130" i="321"/>
  <c r="BJ130" i="321"/>
  <c r="BI130" i="321"/>
  <c r="BF130" i="321"/>
  <c r="AY130" i="321"/>
  <c r="AX130" i="321"/>
  <c r="AW130" i="321"/>
  <c r="AV130" i="321"/>
  <c r="AU130" i="321"/>
  <c r="AT130" i="321"/>
  <c r="AS130" i="321"/>
  <c r="AR130" i="321"/>
  <c r="AQ130" i="321"/>
  <c r="AP130" i="321"/>
  <c r="AO130" i="321"/>
  <c r="AN130" i="321"/>
  <c r="AM130" i="321"/>
  <c r="AJ130" i="321" s="1"/>
  <c r="AL130" i="321"/>
  <c r="Y130" i="321"/>
  <c r="X130" i="321"/>
  <c r="W130" i="321"/>
  <c r="Q130" i="321"/>
  <c r="BN129" i="321"/>
  <c r="BM129" i="321"/>
  <c r="BL129" i="321"/>
  <c r="BK129" i="321"/>
  <c r="BJ129" i="321"/>
  <c r="BI129" i="321"/>
  <c r="BF129" i="321"/>
  <c r="AY129" i="321"/>
  <c r="AX129" i="321"/>
  <c r="AW129" i="321"/>
  <c r="AV129" i="321"/>
  <c r="AU129" i="321"/>
  <c r="AT129" i="321"/>
  <c r="AS129" i="321"/>
  <c r="AR129" i="321"/>
  <c r="AQ129" i="321"/>
  <c r="AP129" i="321"/>
  <c r="AO129" i="321"/>
  <c r="AN129" i="321"/>
  <c r="AM129" i="321"/>
  <c r="AJ129" i="321" s="1"/>
  <c r="AL129" i="321"/>
  <c r="Y129" i="321"/>
  <c r="W129" i="321"/>
  <c r="X129" i="321" s="1"/>
  <c r="Q129" i="321"/>
  <c r="BN128" i="321"/>
  <c r="BM128" i="321"/>
  <c r="BL128" i="321"/>
  <c r="BK128" i="321"/>
  <c r="BJ128" i="321"/>
  <c r="BI128" i="321"/>
  <c r="BF128" i="321"/>
  <c r="AY128" i="321"/>
  <c r="AX128" i="321"/>
  <c r="AW128" i="321"/>
  <c r="AV128" i="321"/>
  <c r="AU128" i="321"/>
  <c r="AT128" i="321"/>
  <c r="AS128" i="321"/>
  <c r="AR128" i="321"/>
  <c r="AQ128" i="321"/>
  <c r="AP128" i="321"/>
  <c r="AO128" i="321"/>
  <c r="AN128" i="321"/>
  <c r="AM128" i="321"/>
  <c r="AL128" i="321"/>
  <c r="AJ128" i="321" s="1"/>
  <c r="Y128" i="321"/>
  <c r="X128" i="321"/>
  <c r="W128" i="321"/>
  <c r="Q128" i="321"/>
  <c r="BN127" i="321"/>
  <c r="BM127" i="321"/>
  <c r="BL127" i="321"/>
  <c r="BK127" i="321"/>
  <c r="BJ127" i="321"/>
  <c r="BI127" i="321"/>
  <c r="BF127" i="321"/>
  <c r="AY127" i="321"/>
  <c r="AX127" i="321"/>
  <c r="AW127" i="321"/>
  <c r="AV127" i="321"/>
  <c r="AU127" i="321"/>
  <c r="AT127" i="321"/>
  <c r="AS127" i="321"/>
  <c r="AR127" i="321"/>
  <c r="AQ127" i="321"/>
  <c r="AP127" i="321"/>
  <c r="AO127" i="321"/>
  <c r="AN127" i="321"/>
  <c r="AM127" i="321"/>
  <c r="AL127" i="321"/>
  <c r="AJ127" i="321"/>
  <c r="Y127" i="321"/>
  <c r="X127" i="321"/>
  <c r="W127" i="321"/>
  <c r="Q127" i="321"/>
  <c r="BN126" i="321"/>
  <c r="BM126" i="321"/>
  <c r="BL126" i="321"/>
  <c r="BK126" i="321"/>
  <c r="BJ126" i="321"/>
  <c r="BI126" i="321"/>
  <c r="BF126" i="321"/>
  <c r="AY126" i="321"/>
  <c r="AX126" i="321"/>
  <c r="AW126" i="321"/>
  <c r="AV126" i="321"/>
  <c r="AU126" i="321"/>
  <c r="AT126" i="321"/>
  <c r="AS126" i="321"/>
  <c r="AR126" i="321"/>
  <c r="AQ126" i="321"/>
  <c r="AP126" i="321"/>
  <c r="AO126" i="321"/>
  <c r="AN126" i="321"/>
  <c r="AM126" i="321"/>
  <c r="AJ126" i="321" s="1"/>
  <c r="AL126" i="321"/>
  <c r="Y126" i="321"/>
  <c r="X126" i="321"/>
  <c r="W126" i="321"/>
  <c r="Q126" i="321"/>
  <c r="BN125" i="321"/>
  <c r="BM125" i="321"/>
  <c r="BL125" i="321"/>
  <c r="BK125" i="321"/>
  <c r="BJ125" i="321"/>
  <c r="BI125" i="321"/>
  <c r="BF125" i="321"/>
  <c r="AY125" i="321"/>
  <c r="AX125" i="321"/>
  <c r="AW125" i="321"/>
  <c r="AV125" i="321"/>
  <c r="AU125" i="321"/>
  <c r="AT125" i="321"/>
  <c r="AS125" i="321"/>
  <c r="AR125" i="321"/>
  <c r="AQ125" i="321"/>
  <c r="AP125" i="321"/>
  <c r="AO125" i="321"/>
  <c r="AN125" i="321"/>
  <c r="AM125" i="321"/>
  <c r="AJ125" i="321" s="1"/>
  <c r="AL125" i="321"/>
  <c r="Y125" i="321"/>
  <c r="W125" i="321"/>
  <c r="X125" i="321" s="1"/>
  <c r="Q125" i="321"/>
  <c r="BN124" i="321"/>
  <c r="BM124" i="321"/>
  <c r="BL124" i="321"/>
  <c r="BK124" i="321"/>
  <c r="BJ124" i="321"/>
  <c r="BI124" i="321"/>
  <c r="BF124" i="321"/>
  <c r="AY124" i="321"/>
  <c r="AX124" i="321"/>
  <c r="AW124" i="321"/>
  <c r="AV124" i="321"/>
  <c r="AU124" i="321"/>
  <c r="AT124" i="321"/>
  <c r="AS124" i="321"/>
  <c r="AR124" i="321"/>
  <c r="AQ124" i="321"/>
  <c r="AP124" i="321"/>
  <c r="AO124" i="321"/>
  <c r="AN124" i="321"/>
  <c r="AM124" i="321"/>
  <c r="AL124" i="321"/>
  <c r="AJ124" i="321" s="1"/>
  <c r="Y124" i="321"/>
  <c r="X124" i="321"/>
  <c r="W124" i="321"/>
  <c r="Q124" i="321"/>
  <c r="BN123" i="321"/>
  <c r="BM123" i="321"/>
  <c r="BL123" i="321"/>
  <c r="BK123" i="321"/>
  <c r="BJ123" i="321"/>
  <c r="BI123" i="321"/>
  <c r="BF123" i="321"/>
  <c r="AY123" i="321"/>
  <c r="AX123" i="321"/>
  <c r="AW123" i="321"/>
  <c r="AV123" i="321"/>
  <c r="AU123" i="321"/>
  <c r="AT123" i="321"/>
  <c r="AS123" i="321"/>
  <c r="AR123" i="321"/>
  <c r="AQ123" i="321"/>
  <c r="AP123" i="321"/>
  <c r="AO123" i="321"/>
  <c r="AN123" i="321"/>
  <c r="AM123" i="321"/>
  <c r="AL123" i="321"/>
  <c r="AJ123" i="321"/>
  <c r="Y123" i="321"/>
  <c r="X123" i="321"/>
  <c r="W123" i="321"/>
  <c r="Q123" i="321"/>
  <c r="BN122" i="321"/>
  <c r="BM122" i="321"/>
  <c r="BL122" i="321"/>
  <c r="BK122" i="321"/>
  <c r="BJ122" i="321"/>
  <c r="BI122" i="321"/>
  <c r="BF122" i="321"/>
  <c r="AY122" i="321"/>
  <c r="AX122" i="321"/>
  <c r="AW122" i="321"/>
  <c r="AV122" i="321"/>
  <c r="AU122" i="321"/>
  <c r="AT122" i="321"/>
  <c r="AS122" i="321"/>
  <c r="AR122" i="321"/>
  <c r="AQ122" i="321"/>
  <c r="AP122" i="321"/>
  <c r="AO122" i="321"/>
  <c r="AN122" i="321"/>
  <c r="AM122" i="321"/>
  <c r="AJ122" i="321" s="1"/>
  <c r="AL122" i="321"/>
  <c r="Y122" i="321"/>
  <c r="X122" i="321"/>
  <c r="W122" i="321"/>
  <c r="Q122" i="321"/>
  <c r="BN121" i="321"/>
  <c r="BM121" i="321"/>
  <c r="BL121" i="321"/>
  <c r="BK121" i="321"/>
  <c r="BJ121" i="321"/>
  <c r="BI121" i="321"/>
  <c r="BF121" i="321"/>
  <c r="AY121" i="321"/>
  <c r="AX121" i="321"/>
  <c r="AW121" i="321"/>
  <c r="AV121" i="321"/>
  <c r="AU121" i="321"/>
  <c r="AT121" i="321"/>
  <c r="AS121" i="321"/>
  <c r="AR121" i="321"/>
  <c r="AQ121" i="321"/>
  <c r="AP121" i="321"/>
  <c r="AO121" i="321"/>
  <c r="AN121" i="321"/>
  <c r="AM121" i="321"/>
  <c r="AJ121" i="321" s="1"/>
  <c r="AL121" i="321"/>
  <c r="Y121" i="321"/>
  <c r="W121" i="321"/>
  <c r="X121" i="321" s="1"/>
  <c r="Q121" i="321"/>
  <c r="BN120" i="321"/>
  <c r="BM120" i="321"/>
  <c r="BL120" i="321"/>
  <c r="BK120" i="321"/>
  <c r="BJ120" i="321"/>
  <c r="BI120" i="321"/>
  <c r="BF120" i="321"/>
  <c r="AY120" i="321"/>
  <c r="AX120" i="321"/>
  <c r="AW120" i="321"/>
  <c r="AV120" i="321"/>
  <c r="AU120" i="321"/>
  <c r="AT120" i="321"/>
  <c r="AS120" i="321"/>
  <c r="AR120" i="321"/>
  <c r="AQ120" i="321"/>
  <c r="AP120" i="321"/>
  <c r="AO120" i="321"/>
  <c r="AN120" i="321"/>
  <c r="AM120" i="321"/>
  <c r="AL120" i="321"/>
  <c r="AJ120" i="321" s="1"/>
  <c r="Y120" i="321"/>
  <c r="X120" i="321"/>
  <c r="W120" i="321"/>
  <c r="Q120" i="321"/>
  <c r="BN119" i="321"/>
  <c r="BM119" i="321"/>
  <c r="BL119" i="321"/>
  <c r="BK119" i="321"/>
  <c r="BJ119" i="321"/>
  <c r="BI119" i="321"/>
  <c r="BF119" i="321"/>
  <c r="AY119" i="321"/>
  <c r="AX119" i="321"/>
  <c r="AW119" i="321"/>
  <c r="AV119" i="321"/>
  <c r="AU119" i="321"/>
  <c r="AT119" i="321"/>
  <c r="AS119" i="321"/>
  <c r="AR119" i="321"/>
  <c r="AQ119" i="321"/>
  <c r="AP119" i="321"/>
  <c r="AO119" i="321"/>
  <c r="AN119" i="321"/>
  <c r="AM119" i="321"/>
  <c r="AL119" i="321"/>
  <c r="AJ119" i="321"/>
  <c r="Y119" i="321"/>
  <c r="X119" i="321"/>
  <c r="W119" i="321"/>
  <c r="Q119" i="321"/>
  <c r="BN118" i="321"/>
  <c r="BM118" i="321"/>
  <c r="BL118" i="321"/>
  <c r="BK118" i="321"/>
  <c r="BJ118" i="321"/>
  <c r="BI118" i="321"/>
  <c r="BF118" i="321"/>
  <c r="AY118" i="321"/>
  <c r="AX118" i="321"/>
  <c r="AW118" i="321"/>
  <c r="AV118" i="321"/>
  <c r="AU118" i="321"/>
  <c r="AT118" i="321"/>
  <c r="AS118" i="321"/>
  <c r="AR118" i="321"/>
  <c r="AQ118" i="321"/>
  <c r="AP118" i="321"/>
  <c r="AO118" i="321"/>
  <c r="AN118" i="321"/>
  <c r="AM118" i="321"/>
  <c r="AJ118" i="321" s="1"/>
  <c r="AL118" i="321"/>
  <c r="Y118" i="321"/>
  <c r="X118" i="321"/>
  <c r="W118" i="321"/>
  <c r="Q118" i="321"/>
  <c r="BN117" i="321"/>
  <c r="BM117" i="321"/>
  <c r="BL117" i="321"/>
  <c r="BK117" i="321"/>
  <c r="BJ117" i="321"/>
  <c r="BI117" i="321"/>
  <c r="BF117" i="321"/>
  <c r="AY117" i="321"/>
  <c r="AX117" i="321"/>
  <c r="AW117" i="321"/>
  <c r="AV117" i="321"/>
  <c r="AU117" i="321"/>
  <c r="AT117" i="321"/>
  <c r="AS117" i="321"/>
  <c r="AR117" i="321"/>
  <c r="AQ117" i="321"/>
  <c r="AP117" i="321"/>
  <c r="AO117" i="321"/>
  <c r="AN117" i="321"/>
  <c r="AM117" i="321"/>
  <c r="AJ117" i="321" s="1"/>
  <c r="AL117" i="321"/>
  <c r="Y117" i="321"/>
  <c r="W117" i="321"/>
  <c r="X117" i="321" s="1"/>
  <c r="Q117" i="321"/>
  <c r="BN116" i="321"/>
  <c r="BM116" i="321"/>
  <c r="BL116" i="321"/>
  <c r="BK116" i="321"/>
  <c r="BJ116" i="321"/>
  <c r="BI116" i="321"/>
  <c r="BF116" i="321"/>
  <c r="AY116" i="321"/>
  <c r="AX116" i="321"/>
  <c r="AW116" i="321"/>
  <c r="AV116" i="321"/>
  <c r="AU116" i="321"/>
  <c r="AT116" i="321"/>
  <c r="AS116" i="321"/>
  <c r="AR116" i="321"/>
  <c r="AQ116" i="321"/>
  <c r="AP116" i="321"/>
  <c r="AO116" i="321"/>
  <c r="AN116" i="321"/>
  <c r="AM116" i="321"/>
  <c r="AL116" i="321"/>
  <c r="AJ116" i="321" s="1"/>
  <c r="Y116" i="321"/>
  <c r="X116" i="321"/>
  <c r="W116" i="321"/>
  <c r="Q116" i="321"/>
  <c r="BN115" i="321"/>
  <c r="BM115" i="321"/>
  <c r="BL115" i="321"/>
  <c r="BK115" i="321"/>
  <c r="BJ115" i="321"/>
  <c r="BI115" i="321"/>
  <c r="BF115" i="321"/>
  <c r="AY115" i="321"/>
  <c r="AX115" i="321"/>
  <c r="AW115" i="321"/>
  <c r="AV115" i="321"/>
  <c r="AU115" i="321"/>
  <c r="AT115" i="321"/>
  <c r="AS115" i="321"/>
  <c r="AR115" i="321"/>
  <c r="AQ115" i="321"/>
  <c r="AP115" i="321"/>
  <c r="AO115" i="321"/>
  <c r="AN115" i="321"/>
  <c r="AM115" i="321"/>
  <c r="AL115" i="321"/>
  <c r="AJ115" i="321"/>
  <c r="Y115" i="321"/>
  <c r="X115" i="321"/>
  <c r="W115" i="321"/>
  <c r="Q115" i="321"/>
  <c r="BN114" i="321"/>
  <c r="BM114" i="321"/>
  <c r="BL114" i="321"/>
  <c r="BK114" i="321"/>
  <c r="BJ114" i="321"/>
  <c r="BI114" i="321"/>
  <c r="BF114" i="321"/>
  <c r="AY114" i="321"/>
  <c r="AX114" i="321"/>
  <c r="AW114" i="321"/>
  <c r="AV114" i="321"/>
  <c r="AU114" i="321"/>
  <c r="AT114" i="321"/>
  <c r="AS114" i="321"/>
  <c r="AR114" i="321"/>
  <c r="AQ114" i="321"/>
  <c r="AP114" i="321"/>
  <c r="AO114" i="321"/>
  <c r="AN114" i="321"/>
  <c r="AM114" i="321"/>
  <c r="AJ114" i="321" s="1"/>
  <c r="AL114" i="321"/>
  <c r="Y114" i="321"/>
  <c r="X114" i="321"/>
  <c r="W114" i="321"/>
  <c r="Q114" i="321"/>
  <c r="BN113" i="321"/>
  <c r="BM113" i="321"/>
  <c r="BL113" i="321"/>
  <c r="BK113" i="321"/>
  <c r="BJ113" i="321"/>
  <c r="BI113" i="321"/>
  <c r="BF113" i="321"/>
  <c r="AY113" i="321"/>
  <c r="AX113" i="321"/>
  <c r="AW113" i="321"/>
  <c r="AV113" i="321"/>
  <c r="AU113" i="321"/>
  <c r="AT113" i="321"/>
  <c r="AS113" i="321"/>
  <c r="AR113" i="321"/>
  <c r="AQ113" i="321"/>
  <c r="AP113" i="321"/>
  <c r="AO113" i="321"/>
  <c r="AN113" i="321"/>
  <c r="AM113" i="321"/>
  <c r="AJ113" i="321" s="1"/>
  <c r="AL113" i="321"/>
  <c r="Y113" i="321"/>
  <c r="W113" i="321"/>
  <c r="X113" i="321" s="1"/>
  <c r="Q113" i="321"/>
  <c r="BN112" i="321"/>
  <c r="BM112" i="321"/>
  <c r="BL112" i="321"/>
  <c r="BK112" i="321"/>
  <c r="BJ112" i="321"/>
  <c r="BI112" i="321"/>
  <c r="BF112" i="321"/>
  <c r="AY112" i="321"/>
  <c r="AX112" i="321"/>
  <c r="AW112" i="321"/>
  <c r="AV112" i="321"/>
  <c r="AU112" i="321"/>
  <c r="AT112" i="321"/>
  <c r="AS112" i="321"/>
  <c r="AR112" i="321"/>
  <c r="AQ112" i="321"/>
  <c r="AP112" i="321"/>
  <c r="AO112" i="321"/>
  <c r="AN112" i="321"/>
  <c r="AM112" i="321"/>
  <c r="AL112" i="321"/>
  <c r="AJ112" i="321" s="1"/>
  <c r="Y112" i="321"/>
  <c r="X112" i="321"/>
  <c r="W112" i="321"/>
  <c r="Q112" i="321"/>
  <c r="BN111" i="321"/>
  <c r="BM111" i="321"/>
  <c r="BL111" i="321"/>
  <c r="BK111" i="321"/>
  <c r="BJ111" i="321"/>
  <c r="BI111" i="321"/>
  <c r="BF111" i="321"/>
  <c r="AY111" i="321"/>
  <c r="AX111" i="321"/>
  <c r="AW111" i="321"/>
  <c r="AV111" i="321"/>
  <c r="AU111" i="321"/>
  <c r="AT111" i="321"/>
  <c r="AS111" i="321"/>
  <c r="AR111" i="321"/>
  <c r="AQ111" i="321"/>
  <c r="AP111" i="321"/>
  <c r="AO111" i="321"/>
  <c r="AN111" i="321"/>
  <c r="AM111" i="321"/>
  <c r="AL111" i="321"/>
  <c r="AJ111" i="321"/>
  <c r="Y111" i="321"/>
  <c r="X111" i="321"/>
  <c r="W111" i="321"/>
  <c r="Q111" i="321"/>
  <c r="BN110" i="321"/>
  <c r="BM110" i="321"/>
  <c r="BL110" i="321"/>
  <c r="BK110" i="321"/>
  <c r="BJ110" i="321"/>
  <c r="BI110" i="321"/>
  <c r="BF110" i="321"/>
  <c r="AY110" i="321"/>
  <c r="AX110" i="321"/>
  <c r="AW110" i="321"/>
  <c r="AV110" i="321"/>
  <c r="AU110" i="321"/>
  <c r="AT110" i="321"/>
  <c r="AS110" i="321"/>
  <c r="AR110" i="321"/>
  <c r="AQ110" i="321"/>
  <c r="AP110" i="321"/>
  <c r="AO110" i="321"/>
  <c r="AN110" i="321"/>
  <c r="AM110" i="321"/>
  <c r="AJ110" i="321" s="1"/>
  <c r="AL110" i="321"/>
  <c r="Y110" i="321"/>
  <c r="X110" i="321"/>
  <c r="W110" i="321"/>
  <c r="Q110" i="321"/>
  <c r="BN109" i="321"/>
  <c r="BM109" i="321"/>
  <c r="BL109" i="321"/>
  <c r="BK109" i="321"/>
  <c r="BJ109" i="321"/>
  <c r="BI109" i="321"/>
  <c r="BF109" i="321"/>
  <c r="AY109" i="321"/>
  <c r="AX109" i="321"/>
  <c r="AW109" i="321"/>
  <c r="AV109" i="321"/>
  <c r="AU109" i="321"/>
  <c r="AT109" i="321"/>
  <c r="AS109" i="321"/>
  <c r="AR109" i="321"/>
  <c r="AQ109" i="321"/>
  <c r="AP109" i="321"/>
  <c r="AO109" i="321"/>
  <c r="AN109" i="321"/>
  <c r="AM109" i="321"/>
  <c r="AJ109" i="321" s="1"/>
  <c r="AL109" i="321"/>
  <c r="Y109" i="321"/>
  <c r="W109" i="321"/>
  <c r="X109" i="321" s="1"/>
  <c r="Q109" i="321"/>
  <c r="BN108" i="321"/>
  <c r="BM108" i="321"/>
  <c r="BL108" i="321"/>
  <c r="BK108" i="321"/>
  <c r="BJ108" i="321"/>
  <c r="BI108" i="321"/>
  <c r="BF108" i="321"/>
  <c r="AY108" i="321"/>
  <c r="AX108" i="321"/>
  <c r="AW108" i="321"/>
  <c r="AV108" i="321"/>
  <c r="AU108" i="321"/>
  <c r="AT108" i="321"/>
  <c r="AS108" i="321"/>
  <c r="AR108" i="321"/>
  <c r="AQ108" i="321"/>
  <c r="AP108" i="321"/>
  <c r="AO108" i="321"/>
  <c r="AN108" i="321"/>
  <c r="AM108" i="321"/>
  <c r="AL108" i="321"/>
  <c r="AJ108" i="321" s="1"/>
  <c r="Y108" i="321"/>
  <c r="X108" i="321"/>
  <c r="W108" i="321"/>
  <c r="Q108" i="321"/>
  <c r="BN107" i="321"/>
  <c r="BM107" i="321"/>
  <c r="BL107" i="321"/>
  <c r="BK107" i="321"/>
  <c r="BJ107" i="321"/>
  <c r="BI107" i="321"/>
  <c r="BF107" i="321"/>
  <c r="AY107" i="321"/>
  <c r="AX107" i="321"/>
  <c r="AW107" i="321"/>
  <c r="AV107" i="321"/>
  <c r="AU107" i="321"/>
  <c r="AT107" i="321"/>
  <c r="AS107" i="321"/>
  <c r="AR107" i="321"/>
  <c r="AQ107" i="321"/>
  <c r="AP107" i="321"/>
  <c r="AO107" i="321"/>
  <c r="AN107" i="321"/>
  <c r="AM107" i="321"/>
  <c r="AL107" i="321"/>
  <c r="AJ107" i="321"/>
  <c r="Y107" i="321"/>
  <c r="X107" i="321"/>
  <c r="W107" i="321"/>
  <c r="Q107" i="321"/>
  <c r="BN106" i="321"/>
  <c r="BM106" i="321"/>
  <c r="BL106" i="321"/>
  <c r="BK106" i="321"/>
  <c r="BJ106" i="321"/>
  <c r="BI106" i="321"/>
  <c r="BF106" i="321"/>
  <c r="AY106" i="321"/>
  <c r="AX106" i="321"/>
  <c r="AW106" i="321"/>
  <c r="AV106" i="321"/>
  <c r="AU106" i="321"/>
  <c r="AT106" i="321"/>
  <c r="AS106" i="321"/>
  <c r="AR106" i="321"/>
  <c r="AQ106" i="321"/>
  <c r="AP106" i="321"/>
  <c r="AO106" i="321"/>
  <c r="AN106" i="321"/>
  <c r="AM106" i="321"/>
  <c r="AJ106" i="321" s="1"/>
  <c r="AL106" i="321"/>
  <c r="Y106" i="321"/>
  <c r="X106" i="321"/>
  <c r="W106" i="321"/>
  <c r="Q106" i="321"/>
  <c r="BN105" i="321"/>
  <c r="BM105" i="321"/>
  <c r="BL105" i="321"/>
  <c r="BK105" i="321"/>
  <c r="BJ105" i="321"/>
  <c r="BI105" i="321"/>
  <c r="BF105" i="321"/>
  <c r="AY105" i="321"/>
  <c r="AX105" i="321"/>
  <c r="AW105" i="321"/>
  <c r="AV105" i="321"/>
  <c r="AU105" i="321"/>
  <c r="AT105" i="321"/>
  <c r="AS105" i="321"/>
  <c r="AR105" i="321"/>
  <c r="AQ105" i="321"/>
  <c r="AP105" i="321"/>
  <c r="AO105" i="321"/>
  <c r="AN105" i="321"/>
  <c r="AM105" i="321"/>
  <c r="AJ105" i="321" s="1"/>
  <c r="AL105" i="321"/>
  <c r="Y105" i="321"/>
  <c r="W105" i="321"/>
  <c r="X105" i="321" s="1"/>
  <c r="Q105" i="321"/>
  <c r="BN104" i="321"/>
  <c r="BM104" i="321"/>
  <c r="BL104" i="321"/>
  <c r="BK104" i="321"/>
  <c r="BJ104" i="321"/>
  <c r="BI104" i="321"/>
  <c r="BF104" i="321"/>
  <c r="AY104" i="321"/>
  <c r="AX104" i="321"/>
  <c r="AW104" i="321"/>
  <c r="AV104" i="321"/>
  <c r="AU104" i="321"/>
  <c r="AT104" i="321"/>
  <c r="AS104" i="321"/>
  <c r="AR104" i="321"/>
  <c r="AQ104" i="321"/>
  <c r="AP104" i="321"/>
  <c r="AO104" i="321"/>
  <c r="AN104" i="321"/>
  <c r="AM104" i="321"/>
  <c r="AL104" i="321"/>
  <c r="AJ104" i="321" s="1"/>
  <c r="Y104" i="321"/>
  <c r="Y153" i="321" s="1"/>
  <c r="X104" i="321"/>
  <c r="X153" i="321" s="1"/>
  <c r="W104" i="321"/>
  <c r="Q104" i="321"/>
  <c r="Q153" i="321" s="1"/>
  <c r="BN101" i="321"/>
  <c r="AJ101" i="321"/>
  <c r="P101" i="321"/>
  <c r="O101" i="321"/>
  <c r="N101" i="321"/>
  <c r="BN100" i="321"/>
  <c r="BM100" i="321"/>
  <c r="BL100" i="321"/>
  <c r="BK100" i="321"/>
  <c r="BJ100" i="321"/>
  <c r="BI100" i="321"/>
  <c r="BF100" i="321"/>
  <c r="AY100" i="321"/>
  <c r="AX100" i="321"/>
  <c r="AW100" i="321"/>
  <c r="AV100" i="321"/>
  <c r="AU100" i="321"/>
  <c r="AT100" i="321"/>
  <c r="AS100" i="321"/>
  <c r="AJ100" i="321" s="1"/>
  <c r="BN99" i="321"/>
  <c r="BM99" i="321"/>
  <c r="BL99" i="321"/>
  <c r="BK99" i="321"/>
  <c r="BJ99" i="321"/>
  <c r="BI99" i="321"/>
  <c r="BF99" i="321"/>
  <c r="AY99" i="321"/>
  <c r="AX99" i="321"/>
  <c r="AW99" i="321"/>
  <c r="AV99" i="321"/>
  <c r="AU99" i="321"/>
  <c r="AT99" i="321"/>
  <c r="AS99" i="321"/>
  <c r="AJ99" i="321"/>
  <c r="BN98" i="321"/>
  <c r="BM98" i="321"/>
  <c r="BL98" i="321"/>
  <c r="BK98" i="321"/>
  <c r="BJ98" i="321"/>
  <c r="BI98" i="321"/>
  <c r="BF98" i="321"/>
  <c r="AY98" i="321"/>
  <c r="AX98" i="321"/>
  <c r="AW98" i="321"/>
  <c r="AJ98" i="321" s="1"/>
  <c r="AV98" i="321"/>
  <c r="AU98" i="321"/>
  <c r="AT98" i="321"/>
  <c r="AS98" i="321"/>
  <c r="BN97" i="321"/>
  <c r="BM97" i="321"/>
  <c r="BL97" i="321"/>
  <c r="BK97" i="321"/>
  <c r="BJ97" i="321"/>
  <c r="BI97" i="321"/>
  <c r="BF97" i="321"/>
  <c r="AY97" i="321"/>
  <c r="AX97" i="321"/>
  <c r="AW97" i="321"/>
  <c r="AV97" i="321"/>
  <c r="AU97" i="321"/>
  <c r="AT97" i="321"/>
  <c r="AS97" i="321"/>
  <c r="AJ97" i="321" s="1"/>
  <c r="BN96" i="321"/>
  <c r="BM96" i="321"/>
  <c r="BL96" i="321"/>
  <c r="BK96" i="321"/>
  <c r="BJ96" i="321"/>
  <c r="BI96" i="321"/>
  <c r="BF96" i="321"/>
  <c r="AY96" i="321"/>
  <c r="AX96" i="321"/>
  <c r="AW96" i="321"/>
  <c r="AV96" i="321"/>
  <c r="AU96" i="321"/>
  <c r="AT96" i="321"/>
  <c r="AS96" i="321"/>
  <c r="AJ96" i="321" s="1"/>
  <c r="BN95" i="321"/>
  <c r="BM95" i="321"/>
  <c r="BL95" i="321"/>
  <c r="BK95" i="321"/>
  <c r="BJ95" i="321"/>
  <c r="BI95" i="321"/>
  <c r="BF95" i="321"/>
  <c r="AY95" i="321"/>
  <c r="AX95" i="321"/>
  <c r="AW95" i="321"/>
  <c r="AV95" i="321"/>
  <c r="AU95" i="321"/>
  <c r="AT95" i="321"/>
  <c r="AJ95" i="321" s="1"/>
  <c r="AS95" i="321"/>
  <c r="BN94" i="321"/>
  <c r="BM94" i="321"/>
  <c r="BL94" i="321"/>
  <c r="BK94" i="321"/>
  <c r="BJ94" i="321"/>
  <c r="BI94" i="321"/>
  <c r="BF94" i="321"/>
  <c r="AY94" i="321"/>
  <c r="AX94" i="321"/>
  <c r="AW94" i="321"/>
  <c r="AV94" i="321"/>
  <c r="AU94" i="321"/>
  <c r="AT94" i="321"/>
  <c r="AS94" i="321"/>
  <c r="AJ94" i="321" s="1"/>
  <c r="BN93" i="321"/>
  <c r="BM93" i="321"/>
  <c r="BL93" i="321"/>
  <c r="BK93" i="321"/>
  <c r="BJ93" i="321"/>
  <c r="BI93" i="321"/>
  <c r="BF93" i="321"/>
  <c r="AY93" i="321"/>
  <c r="AX93" i="321"/>
  <c r="AW93" i="321"/>
  <c r="AV93" i="321"/>
  <c r="AU93" i="321"/>
  <c r="AT93" i="321"/>
  <c r="AJ93" i="321" s="1"/>
  <c r="AS93" i="321"/>
  <c r="BN92" i="321"/>
  <c r="BM92" i="321"/>
  <c r="BL92" i="321"/>
  <c r="BK92" i="321"/>
  <c r="BJ92" i="321"/>
  <c r="BI92" i="321"/>
  <c r="BF92" i="321"/>
  <c r="AY92" i="321"/>
  <c r="AX92" i="321"/>
  <c r="AW92" i="321"/>
  <c r="AV92" i="321"/>
  <c r="AU92" i="321"/>
  <c r="AT92" i="321"/>
  <c r="AS92" i="321"/>
  <c r="AJ92" i="321" s="1"/>
  <c r="BN91" i="321"/>
  <c r="BM91" i="321"/>
  <c r="BL91" i="321"/>
  <c r="BK91" i="321"/>
  <c r="BJ91" i="321"/>
  <c r="BI91" i="321"/>
  <c r="BF91" i="321"/>
  <c r="AY91" i="321"/>
  <c r="AX91" i="321"/>
  <c r="AW91" i="321"/>
  <c r="AV91" i="321"/>
  <c r="AU91" i="321"/>
  <c r="AT91" i="321"/>
  <c r="AS91" i="321"/>
  <c r="AJ91" i="321"/>
  <c r="BN90" i="321"/>
  <c r="BM90" i="321"/>
  <c r="BL90" i="321"/>
  <c r="BK90" i="321"/>
  <c r="BJ90" i="321"/>
  <c r="BI90" i="321"/>
  <c r="BF90" i="321"/>
  <c r="AY90" i="321"/>
  <c r="AJ90" i="321" s="1"/>
  <c r="AX90" i="321"/>
  <c r="AW90" i="321"/>
  <c r="AV90" i="321"/>
  <c r="AU90" i="321"/>
  <c r="AT90" i="321"/>
  <c r="AS90" i="321"/>
  <c r="BN89" i="321"/>
  <c r="BM89" i="321"/>
  <c r="BL89" i="321"/>
  <c r="BK89" i="321"/>
  <c r="BJ89" i="321"/>
  <c r="BI89" i="321"/>
  <c r="BF89" i="321"/>
  <c r="AY89" i="321"/>
  <c r="AX89" i="321"/>
  <c r="AW89" i="321"/>
  <c r="AV89" i="321"/>
  <c r="AU89" i="321"/>
  <c r="AT89" i="321"/>
  <c r="AS89" i="321"/>
  <c r="AJ89" i="321" s="1"/>
  <c r="BN88" i="321"/>
  <c r="BM88" i="321"/>
  <c r="BL88" i="321"/>
  <c r="BK88" i="321"/>
  <c r="BJ88" i="321"/>
  <c r="BI88" i="321"/>
  <c r="BF88" i="321"/>
  <c r="AY88" i="321"/>
  <c r="AX88" i="321"/>
  <c r="AW88" i="321"/>
  <c r="AV88" i="321"/>
  <c r="AU88" i="321"/>
  <c r="AT88" i="321"/>
  <c r="AS88" i="321"/>
  <c r="AJ88" i="321" s="1"/>
  <c r="BN87" i="321"/>
  <c r="BM87" i="321"/>
  <c r="BL87" i="321"/>
  <c r="BK87" i="321"/>
  <c r="BJ87" i="321"/>
  <c r="BI87" i="321"/>
  <c r="BF87" i="321"/>
  <c r="AY87" i="321"/>
  <c r="AX87" i="321"/>
  <c r="AW87" i="321"/>
  <c r="AV87" i="321"/>
  <c r="AU87" i="321"/>
  <c r="AT87" i="321"/>
  <c r="AJ87" i="321" s="1"/>
  <c r="AS87" i="321"/>
  <c r="BN86" i="321"/>
  <c r="BM86" i="321"/>
  <c r="BL86" i="321"/>
  <c r="BK86" i="321"/>
  <c r="BJ86" i="321"/>
  <c r="BI86" i="321"/>
  <c r="BF86" i="321"/>
  <c r="AY86" i="321"/>
  <c r="AX86" i="321"/>
  <c r="AW86" i="321"/>
  <c r="AV86" i="321"/>
  <c r="AU86" i="321"/>
  <c r="AT86" i="321"/>
  <c r="AS86" i="321"/>
  <c r="AJ86" i="321" s="1"/>
  <c r="BN85" i="321"/>
  <c r="BM85" i="321"/>
  <c r="BL85" i="321"/>
  <c r="BK85" i="321"/>
  <c r="BJ85" i="321"/>
  <c r="BI85" i="321"/>
  <c r="BF85" i="321"/>
  <c r="AY85" i="321"/>
  <c r="AX85" i="321"/>
  <c r="AW85" i="321"/>
  <c r="AV85" i="321"/>
  <c r="AU85" i="321"/>
  <c r="AT85" i="321"/>
  <c r="AJ85" i="321" s="1"/>
  <c r="AS85" i="321"/>
  <c r="BN84" i="321"/>
  <c r="BM84" i="321"/>
  <c r="BL84" i="321"/>
  <c r="BK84" i="321"/>
  <c r="BJ84" i="321"/>
  <c r="BI84" i="321"/>
  <c r="BF84" i="321"/>
  <c r="AY84" i="321"/>
  <c r="AX84" i="321"/>
  <c r="AW84" i="321"/>
  <c r="AV84" i="321"/>
  <c r="AU84" i="321"/>
  <c r="AT84" i="321"/>
  <c r="AS84" i="321"/>
  <c r="AJ84" i="321" s="1"/>
  <c r="BN83" i="321"/>
  <c r="BM83" i="321"/>
  <c r="BL83" i="321"/>
  <c r="BK83" i="321"/>
  <c r="BJ83" i="321"/>
  <c r="BI83" i="321"/>
  <c r="BF83" i="321"/>
  <c r="AY83" i="321"/>
  <c r="AX83" i="321"/>
  <c r="AW83" i="321"/>
  <c r="AV83" i="321"/>
  <c r="AU83" i="321"/>
  <c r="AT83" i="321"/>
  <c r="AS83" i="321"/>
  <c r="AJ83" i="321"/>
  <c r="BN82" i="321"/>
  <c r="BM82" i="321"/>
  <c r="BL82" i="321"/>
  <c r="BK82" i="321"/>
  <c r="BJ82" i="321"/>
  <c r="BI82" i="321"/>
  <c r="BF82" i="321"/>
  <c r="AY82" i="321"/>
  <c r="AJ82" i="321" s="1"/>
  <c r="AX82" i="321"/>
  <c r="AW82" i="321"/>
  <c r="AV82" i="321"/>
  <c r="AU82" i="321"/>
  <c r="AT82" i="321"/>
  <c r="AS82" i="321"/>
  <c r="BN81" i="321"/>
  <c r="BM81" i="321"/>
  <c r="BL81" i="321"/>
  <c r="BK81" i="321"/>
  <c r="BJ81" i="321"/>
  <c r="BI81" i="321"/>
  <c r="BF81" i="321"/>
  <c r="AY81" i="321"/>
  <c r="AX81" i="321"/>
  <c r="AW81" i="321"/>
  <c r="AV81" i="321"/>
  <c r="AU81" i="321"/>
  <c r="AT81" i="321"/>
  <c r="AS81" i="321"/>
  <c r="AJ81" i="321" s="1"/>
  <c r="BN80" i="321"/>
  <c r="BM80" i="321"/>
  <c r="BL80" i="321"/>
  <c r="BK80" i="321"/>
  <c r="BJ80" i="321"/>
  <c r="BI80" i="321"/>
  <c r="BF80" i="321"/>
  <c r="AY80" i="321"/>
  <c r="AX80" i="321"/>
  <c r="AW80" i="321"/>
  <c r="AV80" i="321"/>
  <c r="AU80" i="321"/>
  <c r="AT80" i="321"/>
  <c r="AS80" i="321"/>
  <c r="AJ80" i="321" s="1"/>
  <c r="BN79" i="321"/>
  <c r="BM79" i="321"/>
  <c r="BL79" i="321"/>
  <c r="BK79" i="321"/>
  <c r="BJ79" i="321"/>
  <c r="BI79" i="321"/>
  <c r="BF79" i="321"/>
  <c r="AY79" i="321"/>
  <c r="AX79" i="321"/>
  <c r="AW79" i="321"/>
  <c r="AV79" i="321"/>
  <c r="AU79" i="321"/>
  <c r="AT79" i="321"/>
  <c r="AJ79" i="321" s="1"/>
  <c r="AS79" i="321"/>
  <c r="BN78" i="321"/>
  <c r="BM78" i="321"/>
  <c r="BL78" i="321"/>
  <c r="BK78" i="321"/>
  <c r="BJ78" i="321"/>
  <c r="BI78" i="321"/>
  <c r="BF78" i="321"/>
  <c r="AY78" i="321"/>
  <c r="AX78" i="321"/>
  <c r="AW78" i="321"/>
  <c r="AV78" i="321"/>
  <c r="AU78" i="321"/>
  <c r="AT78" i="321"/>
  <c r="AS78" i="321"/>
  <c r="AJ78" i="321" s="1"/>
  <c r="BN77" i="321"/>
  <c r="BM77" i="321"/>
  <c r="BL77" i="321"/>
  <c r="BK77" i="321"/>
  <c r="BJ77" i="321"/>
  <c r="BI77" i="321"/>
  <c r="BF77" i="321"/>
  <c r="AY77" i="321"/>
  <c r="AX77" i="321"/>
  <c r="AW77" i="321"/>
  <c r="AV77" i="321"/>
  <c r="AU77" i="321"/>
  <c r="AT77" i="321"/>
  <c r="AJ77" i="321" s="1"/>
  <c r="AS77" i="321"/>
  <c r="BN76" i="321"/>
  <c r="BM76" i="321"/>
  <c r="BL76" i="321"/>
  <c r="BK76" i="321"/>
  <c r="BJ76" i="321"/>
  <c r="BI76" i="321"/>
  <c r="BF76" i="321"/>
  <c r="AY76" i="321"/>
  <c r="AX76" i="321"/>
  <c r="AW76" i="321"/>
  <c r="AV76" i="321"/>
  <c r="AU76" i="321"/>
  <c r="AT76" i="321"/>
  <c r="AS76" i="321"/>
  <c r="AJ76" i="321" s="1"/>
  <c r="BN75" i="321"/>
  <c r="BM75" i="321"/>
  <c r="BL75" i="321"/>
  <c r="BK75" i="321"/>
  <c r="BJ75" i="321"/>
  <c r="BI75" i="321"/>
  <c r="BF75" i="321"/>
  <c r="AY75" i="321"/>
  <c r="AX75" i="321"/>
  <c r="AW75" i="321"/>
  <c r="AV75" i="321"/>
  <c r="AU75" i="321"/>
  <c r="AT75" i="321"/>
  <c r="AS75" i="321"/>
  <c r="AJ75" i="321"/>
  <c r="BN74" i="321"/>
  <c r="BM74" i="321"/>
  <c r="BL74" i="321"/>
  <c r="BK74" i="321"/>
  <c r="BJ74" i="321"/>
  <c r="BI74" i="321"/>
  <c r="BF74" i="321"/>
  <c r="AY74" i="321"/>
  <c r="AJ74" i="321" s="1"/>
  <c r="AX74" i="321"/>
  <c r="AW74" i="321"/>
  <c r="AV74" i="321"/>
  <c r="AU74" i="321"/>
  <c r="AT74" i="321"/>
  <c r="AS74" i="321"/>
  <c r="BN73" i="321"/>
  <c r="BM73" i="321"/>
  <c r="BL73" i="321"/>
  <c r="BK73" i="321"/>
  <c r="BJ73" i="321"/>
  <c r="BI73" i="321"/>
  <c r="BF73" i="321"/>
  <c r="AY73" i="321"/>
  <c r="AX73" i="321"/>
  <c r="AW73" i="321"/>
  <c r="AV73" i="321"/>
  <c r="AU73" i="321"/>
  <c r="AT73" i="321"/>
  <c r="AS73" i="321"/>
  <c r="AJ73" i="321" s="1"/>
  <c r="BN72" i="321"/>
  <c r="BM72" i="321"/>
  <c r="BL72" i="321"/>
  <c r="BK72" i="321"/>
  <c r="BJ72" i="321"/>
  <c r="BI72" i="321"/>
  <c r="BF72" i="321"/>
  <c r="AY72" i="321"/>
  <c r="AX72" i="321"/>
  <c r="AW72" i="321"/>
  <c r="AV72" i="321"/>
  <c r="AU72" i="321"/>
  <c r="AT72" i="321"/>
  <c r="AS72" i="321"/>
  <c r="AJ72" i="321" s="1"/>
  <c r="BN71" i="321"/>
  <c r="BM71" i="321"/>
  <c r="BL71" i="321"/>
  <c r="BK71" i="321"/>
  <c r="BJ71" i="321"/>
  <c r="BI71" i="321"/>
  <c r="BF71" i="321"/>
  <c r="AY71" i="321"/>
  <c r="AX71" i="321"/>
  <c r="AW71" i="321"/>
  <c r="AV71" i="321"/>
  <c r="AU71" i="321"/>
  <c r="AT71" i="321"/>
  <c r="AJ71" i="321" s="1"/>
  <c r="AS71" i="321"/>
  <c r="BN70" i="321"/>
  <c r="BM70" i="321"/>
  <c r="BL70" i="321"/>
  <c r="BK70" i="321"/>
  <c r="BJ70" i="321"/>
  <c r="BI70" i="321"/>
  <c r="BF70" i="321"/>
  <c r="AY70" i="321"/>
  <c r="AX70" i="321"/>
  <c r="AW70" i="321"/>
  <c r="AV70" i="321"/>
  <c r="AU70" i="321"/>
  <c r="AT70" i="321"/>
  <c r="AS70" i="321"/>
  <c r="AJ70" i="321" s="1"/>
  <c r="BN69" i="321"/>
  <c r="BM69" i="321"/>
  <c r="BL69" i="321"/>
  <c r="BK69" i="321"/>
  <c r="BJ69" i="321"/>
  <c r="BI69" i="321"/>
  <c r="BF69" i="321"/>
  <c r="AY69" i="321"/>
  <c r="AX69" i="321"/>
  <c r="AW69" i="321"/>
  <c r="AV69" i="321"/>
  <c r="AU69" i="321"/>
  <c r="AT69" i="321"/>
  <c r="AJ69" i="321" s="1"/>
  <c r="AS69" i="321"/>
  <c r="BN68" i="321"/>
  <c r="BM68" i="321"/>
  <c r="BL68" i="321"/>
  <c r="BK68" i="321"/>
  <c r="BJ68" i="321"/>
  <c r="BI68" i="321"/>
  <c r="BF68" i="321"/>
  <c r="AY68" i="321"/>
  <c r="AX68" i="321"/>
  <c r="AW68" i="321"/>
  <c r="AV68" i="321"/>
  <c r="AU68" i="321"/>
  <c r="AT68" i="321"/>
  <c r="AS68" i="321"/>
  <c r="AJ68" i="321" s="1"/>
  <c r="BN67" i="321"/>
  <c r="BM67" i="321"/>
  <c r="BL67" i="321"/>
  <c r="BK67" i="321"/>
  <c r="BJ67" i="321"/>
  <c r="BI67" i="321"/>
  <c r="BF67" i="321"/>
  <c r="AY67" i="321"/>
  <c r="AX67" i="321"/>
  <c r="AW67" i="321"/>
  <c r="AV67" i="321"/>
  <c r="AU67" i="321"/>
  <c r="AT67" i="321"/>
  <c r="AS67" i="321"/>
  <c r="AJ67" i="321"/>
  <c r="BN66" i="321"/>
  <c r="BM66" i="321"/>
  <c r="BL66" i="321"/>
  <c r="BK66" i="321"/>
  <c r="BJ66" i="321"/>
  <c r="BI66" i="321"/>
  <c r="BF66" i="321"/>
  <c r="AY66" i="321"/>
  <c r="AJ66" i="321" s="1"/>
  <c r="AX66" i="321"/>
  <c r="AW66" i="321"/>
  <c r="AV66" i="321"/>
  <c r="AU66" i="321"/>
  <c r="AT66" i="321"/>
  <c r="AS66" i="321"/>
  <c r="BN65" i="321"/>
  <c r="BM65" i="321"/>
  <c r="BL65" i="321"/>
  <c r="BK65" i="321"/>
  <c r="BJ65" i="321"/>
  <c r="BI65" i="321"/>
  <c r="BF65" i="321"/>
  <c r="AY65" i="321"/>
  <c r="AX65" i="321"/>
  <c r="AW65" i="321"/>
  <c r="AV65" i="321"/>
  <c r="AU65" i="321"/>
  <c r="AT65" i="321"/>
  <c r="AS65" i="321"/>
  <c r="AJ65" i="321" s="1"/>
  <c r="BN64" i="321"/>
  <c r="BM64" i="321"/>
  <c r="BL64" i="321"/>
  <c r="BK64" i="321"/>
  <c r="BJ64" i="321"/>
  <c r="BI64" i="321"/>
  <c r="BF64" i="321"/>
  <c r="AY64" i="321"/>
  <c r="AX64" i="321"/>
  <c r="AW64" i="321"/>
  <c r="AV64" i="321"/>
  <c r="AU64" i="321"/>
  <c r="AT64" i="321"/>
  <c r="AS64" i="321"/>
  <c r="AJ64" i="321" s="1"/>
  <c r="BN63" i="321"/>
  <c r="BM63" i="321"/>
  <c r="BL63" i="321"/>
  <c r="BK63" i="321"/>
  <c r="BJ63" i="321"/>
  <c r="BI63" i="321"/>
  <c r="BF63" i="321"/>
  <c r="AY63" i="321"/>
  <c r="AX63" i="321"/>
  <c r="AW63" i="321"/>
  <c r="AV63" i="321"/>
  <c r="AU63" i="321"/>
  <c r="AT63" i="321"/>
  <c r="AJ63" i="321" s="1"/>
  <c r="AS63" i="321"/>
  <c r="BN62" i="321"/>
  <c r="BM62" i="321"/>
  <c r="BL62" i="321"/>
  <c r="BK62" i="321"/>
  <c r="BJ62" i="321"/>
  <c r="BI62" i="321"/>
  <c r="BF62" i="321"/>
  <c r="AY62" i="321"/>
  <c r="AX62" i="321"/>
  <c r="AW62" i="321"/>
  <c r="AV62" i="321"/>
  <c r="AU62" i="321"/>
  <c r="AT62" i="321"/>
  <c r="AS62" i="321"/>
  <c r="AJ62" i="321" s="1"/>
  <c r="BN61" i="321"/>
  <c r="BM61" i="321"/>
  <c r="BL61" i="321"/>
  <c r="BK61" i="321"/>
  <c r="BJ61" i="321"/>
  <c r="BI61" i="321"/>
  <c r="BF61" i="321"/>
  <c r="AY61" i="321"/>
  <c r="AX61" i="321"/>
  <c r="AW61" i="321"/>
  <c r="AV61" i="321"/>
  <c r="AU61" i="321"/>
  <c r="AT61" i="321"/>
  <c r="AJ61" i="321" s="1"/>
  <c r="AS61" i="321"/>
  <c r="BN60" i="321"/>
  <c r="BM60" i="321"/>
  <c r="BL60" i="321"/>
  <c r="BK60" i="321"/>
  <c r="BJ60" i="321"/>
  <c r="BI60" i="321"/>
  <c r="BF60" i="321"/>
  <c r="AY60" i="321"/>
  <c r="AX60" i="321"/>
  <c r="AW60" i="321"/>
  <c r="AV60" i="321"/>
  <c r="AU60" i="321"/>
  <c r="AT60" i="321"/>
  <c r="AS60" i="321"/>
  <c r="AJ60" i="321" s="1"/>
  <c r="BN59" i="321"/>
  <c r="BM59" i="321"/>
  <c r="BL59" i="321"/>
  <c r="BK59" i="321"/>
  <c r="BJ59" i="321"/>
  <c r="BI59" i="321"/>
  <c r="BF59" i="321"/>
  <c r="AY59" i="321"/>
  <c r="AX59" i="321"/>
  <c r="AW59" i="321"/>
  <c r="AV59" i="321"/>
  <c r="AU59" i="321"/>
  <c r="AT59" i="321"/>
  <c r="AS59" i="321"/>
  <c r="AJ59" i="321"/>
  <c r="BN58" i="321"/>
  <c r="BM58" i="321"/>
  <c r="BL58" i="321"/>
  <c r="BK58" i="321"/>
  <c r="BJ58" i="321"/>
  <c r="BI58" i="321"/>
  <c r="BF58" i="321"/>
  <c r="AY58" i="321"/>
  <c r="AJ58" i="321" s="1"/>
  <c r="AX58" i="321"/>
  <c r="AW58" i="321"/>
  <c r="AV58" i="321"/>
  <c r="AU58" i="321"/>
  <c r="AT58" i="321"/>
  <c r="AS58" i="321"/>
  <c r="BN57" i="321"/>
  <c r="BM57" i="321"/>
  <c r="BL57" i="321"/>
  <c r="BK57" i="321"/>
  <c r="BJ57" i="321"/>
  <c r="BI57" i="321"/>
  <c r="BF57" i="321"/>
  <c r="AY57" i="321"/>
  <c r="AX57" i="321"/>
  <c r="AW57" i="321"/>
  <c r="AV57" i="321"/>
  <c r="AU57" i="321"/>
  <c r="AT57" i="321"/>
  <c r="AJ57" i="321" s="1"/>
  <c r="AS57" i="321"/>
  <c r="BN56" i="321"/>
  <c r="BM56" i="321"/>
  <c r="BL56" i="321"/>
  <c r="BK56" i="321"/>
  <c r="BJ56" i="321"/>
  <c r="BI56" i="321"/>
  <c r="BF56" i="321"/>
  <c r="AY56" i="321"/>
  <c r="AX56" i="321"/>
  <c r="AW56" i="321"/>
  <c r="AV56" i="321"/>
  <c r="AU56" i="321"/>
  <c r="AT56" i="321"/>
  <c r="AS56" i="321"/>
  <c r="AJ56" i="321" s="1"/>
  <c r="BN55" i="321"/>
  <c r="BM55" i="321"/>
  <c r="BL55" i="321"/>
  <c r="BK55" i="321"/>
  <c r="BJ55" i="321"/>
  <c r="BI55" i="321"/>
  <c r="BF55" i="321"/>
  <c r="AY55" i="321"/>
  <c r="AX55" i="321"/>
  <c r="AW55" i="321"/>
  <c r="AV55" i="321"/>
  <c r="AU55" i="321"/>
  <c r="AT55" i="321"/>
  <c r="AJ55" i="321" s="1"/>
  <c r="AS55" i="321"/>
  <c r="BN54" i="321"/>
  <c r="BM54" i="321"/>
  <c r="BL54" i="321"/>
  <c r="BK54" i="321"/>
  <c r="BJ54" i="321"/>
  <c r="BI54" i="321"/>
  <c r="BF54" i="321"/>
  <c r="AY54" i="321"/>
  <c r="AX54" i="321"/>
  <c r="AW54" i="321"/>
  <c r="AV54" i="321"/>
  <c r="AU54" i="321"/>
  <c r="AT54" i="321"/>
  <c r="AS54" i="321"/>
  <c r="AJ54" i="321" s="1"/>
  <c r="BN53" i="321"/>
  <c r="BM53" i="321"/>
  <c r="BL53" i="321"/>
  <c r="BK53" i="321"/>
  <c r="BJ53" i="321"/>
  <c r="BI53" i="321"/>
  <c r="BF53" i="321"/>
  <c r="AY53" i="321"/>
  <c r="AX53" i="321"/>
  <c r="AW53" i="321"/>
  <c r="AV53" i="321"/>
  <c r="AU53" i="321"/>
  <c r="AT53" i="321"/>
  <c r="AJ53" i="321" s="1"/>
  <c r="AS53" i="321"/>
  <c r="BN52" i="321"/>
  <c r="BM52" i="321"/>
  <c r="BL52" i="321"/>
  <c r="BK52" i="321"/>
  <c r="BJ52" i="321"/>
  <c r="BI52" i="321"/>
  <c r="BF52" i="321"/>
  <c r="AY52" i="321"/>
  <c r="AX52" i="321"/>
  <c r="AW52" i="321"/>
  <c r="AV52" i="321"/>
  <c r="AU52" i="321"/>
  <c r="AT52" i="321"/>
  <c r="AS52" i="321"/>
  <c r="AJ52" i="321" s="1"/>
  <c r="BN51" i="321"/>
  <c r="BM51" i="321"/>
  <c r="BL51" i="321"/>
  <c r="BK51" i="321"/>
  <c r="BJ51" i="321"/>
  <c r="BI51" i="321"/>
  <c r="BA51" i="321"/>
  <c r="AY51" i="321"/>
  <c r="AX51" i="321"/>
  <c r="AW51" i="321"/>
  <c r="AV51" i="321"/>
  <c r="AU51" i="321"/>
  <c r="AT51" i="321"/>
  <c r="AS51" i="321"/>
  <c r="AJ51" i="321"/>
  <c r="Y51" i="321"/>
  <c r="X51" i="321"/>
  <c r="Q51" i="321"/>
  <c r="BN50" i="321"/>
  <c r="BM50" i="321"/>
  <c r="BL50" i="321"/>
  <c r="BK50" i="321"/>
  <c r="BJ50" i="321"/>
  <c r="BI50" i="321"/>
  <c r="BA50" i="321"/>
  <c r="AY50" i="321"/>
  <c r="AX50" i="321"/>
  <c r="AW50" i="321"/>
  <c r="AV50" i="321"/>
  <c r="AU50" i="321"/>
  <c r="AT50" i="321"/>
  <c r="AJ50" i="321" s="1"/>
  <c r="AS50" i="321"/>
  <c r="Y50" i="321"/>
  <c r="X50" i="321"/>
  <c r="Q50" i="321"/>
  <c r="BN49" i="321"/>
  <c r="BM49" i="321"/>
  <c r="BL49" i="321"/>
  <c r="BK49" i="321"/>
  <c r="BJ49" i="321"/>
  <c r="BI49" i="321"/>
  <c r="BA49" i="321"/>
  <c r="AY49" i="321"/>
  <c r="AX49" i="321"/>
  <c r="AW49" i="321"/>
  <c r="AV49" i="321"/>
  <c r="AU49" i="321"/>
  <c r="AT49" i="321"/>
  <c r="AJ49" i="321" s="1"/>
  <c r="AS49" i="321"/>
  <c r="Y49" i="321"/>
  <c r="X49" i="321"/>
  <c r="Q49" i="321"/>
  <c r="BN48" i="321"/>
  <c r="BM48" i="321"/>
  <c r="BL48" i="321"/>
  <c r="BK48" i="321"/>
  <c r="BJ48" i="321"/>
  <c r="BI48" i="321"/>
  <c r="BA48" i="321"/>
  <c r="AY48" i="321"/>
  <c r="AX48" i="321"/>
  <c r="AW48" i="321"/>
  <c r="AV48" i="321"/>
  <c r="AU48" i="321"/>
  <c r="AT48" i="321"/>
  <c r="AS48" i="321"/>
  <c r="AJ48" i="321" s="1"/>
  <c r="Y48" i="321"/>
  <c r="X48" i="321"/>
  <c r="Q48" i="321"/>
  <c r="BN47" i="321"/>
  <c r="BM47" i="321"/>
  <c r="BL47" i="321"/>
  <c r="BK47" i="321"/>
  <c r="BJ47" i="321"/>
  <c r="BI47" i="321"/>
  <c r="BA47" i="321"/>
  <c r="AY47" i="321"/>
  <c r="AX47" i="321"/>
  <c r="AW47" i="321"/>
  <c r="AV47" i="321"/>
  <c r="AU47" i="321"/>
  <c r="AT47" i="321"/>
  <c r="AS47" i="321"/>
  <c r="AJ47" i="321"/>
  <c r="Y47" i="321"/>
  <c r="X47" i="321"/>
  <c r="Q47" i="321"/>
  <c r="BN46" i="321"/>
  <c r="BM46" i="321"/>
  <c r="BL46" i="321"/>
  <c r="BK46" i="321"/>
  <c r="BJ46" i="321"/>
  <c r="BI46" i="321"/>
  <c r="BA46" i="321"/>
  <c r="AY46" i="321"/>
  <c r="AX46" i="321"/>
  <c r="AW46" i="321"/>
  <c r="AV46" i="321"/>
  <c r="AU46" i="321"/>
  <c r="AT46" i="321"/>
  <c r="AJ46" i="321" s="1"/>
  <c r="AS46" i="321"/>
  <c r="Y46" i="321"/>
  <c r="X46" i="321"/>
  <c r="Q46" i="321"/>
  <c r="BN45" i="321"/>
  <c r="BM45" i="321"/>
  <c r="BL45" i="321"/>
  <c r="BK45" i="321"/>
  <c r="BJ45" i="321"/>
  <c r="BI45" i="321"/>
  <c r="BA45" i="321"/>
  <c r="AY45" i="321"/>
  <c r="AX45" i="321"/>
  <c r="AW45" i="321"/>
  <c r="AV45" i="321"/>
  <c r="AU45" i="321"/>
  <c r="AT45" i="321"/>
  <c r="AJ45" i="321" s="1"/>
  <c r="AS45" i="321"/>
  <c r="Y45" i="321"/>
  <c r="X45" i="321"/>
  <c r="Q45" i="321"/>
  <c r="BN44" i="321"/>
  <c r="BM44" i="321"/>
  <c r="BL44" i="321"/>
  <c r="BK44" i="321"/>
  <c r="BJ44" i="321"/>
  <c r="BI44" i="321"/>
  <c r="BA44" i="321"/>
  <c r="AY44" i="321"/>
  <c r="AX44" i="321"/>
  <c r="AW44" i="321"/>
  <c r="AV44" i="321"/>
  <c r="AU44" i="321"/>
  <c r="AT44" i="321"/>
  <c r="AJ44" i="321" s="1"/>
  <c r="AS44" i="321"/>
  <c r="Y44" i="321"/>
  <c r="X44" i="321"/>
  <c r="Q44" i="321"/>
  <c r="BN43" i="321"/>
  <c r="BM43" i="321"/>
  <c r="BL43" i="321"/>
  <c r="BK43" i="321"/>
  <c r="BJ43" i="321"/>
  <c r="BI43" i="321"/>
  <c r="BA43" i="321"/>
  <c r="AY43" i="321"/>
  <c r="AX43" i="321"/>
  <c r="AW43" i="321"/>
  <c r="AV43" i="321"/>
  <c r="AU43" i="321"/>
  <c r="AT43" i="321"/>
  <c r="AS43" i="321"/>
  <c r="AJ43" i="321"/>
  <c r="Y43" i="321"/>
  <c r="X43" i="321"/>
  <c r="Q43" i="321"/>
  <c r="BN42" i="321"/>
  <c r="BM42" i="321"/>
  <c r="BL42" i="321"/>
  <c r="BK42" i="321"/>
  <c r="BJ42" i="321"/>
  <c r="BI42" i="321"/>
  <c r="BA42" i="321"/>
  <c r="AY42" i="321"/>
  <c r="AX42" i="321"/>
  <c r="AW42" i="321"/>
  <c r="AV42" i="321"/>
  <c r="AU42" i="321"/>
  <c r="AT42" i="321"/>
  <c r="AJ42" i="321" s="1"/>
  <c r="AS42" i="321"/>
  <c r="Y42" i="321"/>
  <c r="X42" i="321"/>
  <c r="Q42" i="321"/>
  <c r="BN41" i="321"/>
  <c r="BM41" i="321"/>
  <c r="BL41" i="321"/>
  <c r="BK41" i="321"/>
  <c r="BJ41" i="321"/>
  <c r="BI41" i="321"/>
  <c r="BA41" i="321"/>
  <c r="AY41" i="321"/>
  <c r="AX41" i="321"/>
  <c r="AW41" i="321"/>
  <c r="AV41" i="321"/>
  <c r="AU41" i="321"/>
  <c r="AT41" i="321"/>
  <c r="AJ41" i="321" s="1"/>
  <c r="AS41" i="321"/>
  <c r="Y41" i="321"/>
  <c r="X41" i="321"/>
  <c r="Q41" i="321"/>
  <c r="BN40" i="321"/>
  <c r="BM40" i="321"/>
  <c r="BL40" i="321"/>
  <c r="BK40" i="321"/>
  <c r="BJ40" i="321"/>
  <c r="BI40" i="321"/>
  <c r="BA40" i="321"/>
  <c r="AY40" i="321"/>
  <c r="AX40" i="321"/>
  <c r="AW40" i="321"/>
  <c r="AV40" i="321"/>
  <c r="AU40" i="321"/>
  <c r="AT40" i="321"/>
  <c r="AJ40" i="321" s="1"/>
  <c r="AS40" i="321"/>
  <c r="Y40" i="321"/>
  <c r="X40" i="321"/>
  <c r="Q40" i="321"/>
  <c r="BN39" i="321"/>
  <c r="BM39" i="321"/>
  <c r="BL39" i="321"/>
  <c r="BK39" i="321"/>
  <c r="BJ39" i="321"/>
  <c r="BI39" i="321"/>
  <c r="BA39" i="321"/>
  <c r="AY39" i="321"/>
  <c r="AX39" i="321"/>
  <c r="AW39" i="321"/>
  <c r="AV39" i="321"/>
  <c r="AU39" i="321"/>
  <c r="AT39" i="321"/>
  <c r="AS39" i="321"/>
  <c r="AJ39" i="321"/>
  <c r="Y39" i="321"/>
  <c r="X39" i="321"/>
  <c r="Q39" i="321"/>
  <c r="BN38" i="321"/>
  <c r="BM38" i="321"/>
  <c r="BL38" i="321"/>
  <c r="BK38" i="321"/>
  <c r="BJ38" i="321"/>
  <c r="BI38" i="321"/>
  <c r="BA38" i="321"/>
  <c r="AY38" i="321"/>
  <c r="AX38" i="321"/>
  <c r="AW38" i="321"/>
  <c r="AV38" i="321"/>
  <c r="AU38" i="321"/>
  <c r="AT38" i="321"/>
  <c r="AJ38" i="321" s="1"/>
  <c r="AS38" i="321"/>
  <c r="Y38" i="321"/>
  <c r="Y101" i="321" s="1"/>
  <c r="X38" i="321"/>
  <c r="X101" i="321" s="1"/>
  <c r="Q38" i="321"/>
  <c r="Q101" i="321" s="1"/>
  <c r="BN35" i="321"/>
  <c r="AJ35" i="321"/>
  <c r="AD35" i="321"/>
  <c r="AC35" i="321"/>
  <c r="AB35" i="321"/>
  <c r="P35" i="321"/>
  <c r="O35" i="321"/>
  <c r="N35" i="321"/>
  <c r="BN34" i="321"/>
  <c r="BM34" i="321"/>
  <c r="BL34" i="321"/>
  <c r="BK34" i="321"/>
  <c r="BJ34" i="321"/>
  <c r="BI34" i="321"/>
  <c r="BE34" i="321"/>
  <c r="BD34" i="321"/>
  <c r="AY34" i="321"/>
  <c r="AX34" i="321"/>
  <c r="AW34" i="321"/>
  <c r="AV34" i="321"/>
  <c r="AU34" i="321"/>
  <c r="AT34" i="321"/>
  <c r="AS34" i="321"/>
  <c r="AJ34" i="321"/>
  <c r="X34" i="321"/>
  <c r="Y34" i="321" s="1"/>
  <c r="W34" i="321"/>
  <c r="R34" i="321" s="1"/>
  <c r="S34" i="321"/>
  <c r="Q34" i="321"/>
  <c r="BN33" i="321"/>
  <c r="BM33" i="321"/>
  <c r="BL33" i="321"/>
  <c r="BK33" i="321"/>
  <c r="BJ33" i="321"/>
  <c r="BI33" i="321"/>
  <c r="BE33" i="321"/>
  <c r="BD33" i="321"/>
  <c r="AY33" i="321"/>
  <c r="AX33" i="321"/>
  <c r="AW33" i="321"/>
  <c r="AV33" i="321"/>
  <c r="AU33" i="321"/>
  <c r="AT33" i="321"/>
  <c r="AJ33" i="321" s="1"/>
  <c r="AS33" i="321"/>
  <c r="X33" i="321"/>
  <c r="X35" i="321" s="1"/>
  <c r="W33" i="321"/>
  <c r="R33" i="321" s="1"/>
  <c r="S33" i="321"/>
  <c r="Q33" i="321"/>
  <c r="Q35" i="321" s="1"/>
  <c r="BN30" i="321"/>
  <c r="AJ30" i="321"/>
  <c r="AD30" i="321"/>
  <c r="AD155" i="321" s="1"/>
  <c r="AC30" i="321"/>
  <c r="AC155" i="321" s="1"/>
  <c r="AB30" i="321"/>
  <c r="AB155" i="321" s="1"/>
  <c r="P30" i="321"/>
  <c r="P155" i="321" s="1"/>
  <c r="O30" i="321"/>
  <c r="O155" i="321" s="1"/>
  <c r="N30" i="321"/>
  <c r="N155" i="321" s="1"/>
  <c r="AJ29" i="321"/>
  <c r="X29" i="321"/>
  <c r="Y29" i="321" s="1"/>
  <c r="S29" i="321"/>
  <c r="R29" i="321"/>
  <c r="Q29" i="321"/>
  <c r="BN28" i="321"/>
  <c r="BM28" i="321"/>
  <c r="BL28" i="321"/>
  <c r="BK28" i="321"/>
  <c r="BJ28" i="321"/>
  <c r="BI28" i="321"/>
  <c r="BF28" i="321"/>
  <c r="AY28" i="321"/>
  <c r="AX28" i="321"/>
  <c r="AW28" i="321"/>
  <c r="AV28" i="321"/>
  <c r="AU28" i="321"/>
  <c r="AT28" i="321"/>
  <c r="AJ28" i="321" s="1"/>
  <c r="AS28" i="321"/>
  <c r="X28" i="321"/>
  <c r="Y28" i="321" s="1"/>
  <c r="S28" i="321"/>
  <c r="R28" i="321"/>
  <c r="Q28" i="321"/>
  <c r="BN27" i="321"/>
  <c r="BM27" i="321"/>
  <c r="BL27" i="321"/>
  <c r="BK27" i="321"/>
  <c r="BJ27" i="321"/>
  <c r="BI27" i="321"/>
  <c r="BF27" i="321"/>
  <c r="AJ27" i="321" s="1"/>
  <c r="AY27" i="321"/>
  <c r="AX27" i="321"/>
  <c r="AW27" i="321"/>
  <c r="AV27" i="321"/>
  <c r="AU27" i="321"/>
  <c r="AT27" i="321"/>
  <c r="AS27" i="321"/>
  <c r="X27" i="321"/>
  <c r="Y27" i="321" s="1"/>
  <c r="S27" i="321"/>
  <c r="R27" i="321"/>
  <c r="Q27" i="321"/>
  <c r="BN26" i="321"/>
  <c r="BM26" i="321"/>
  <c r="BL26" i="321"/>
  <c r="BK26" i="321"/>
  <c r="BJ26" i="321"/>
  <c r="BI26" i="321"/>
  <c r="BF26" i="321"/>
  <c r="AY26" i="321"/>
  <c r="AX26" i="321"/>
  <c r="AW26" i="321"/>
  <c r="AV26" i="321"/>
  <c r="AU26" i="321"/>
  <c r="AT26" i="321"/>
  <c r="AJ26" i="321" s="1"/>
  <c r="AS26" i="321"/>
  <c r="X26" i="321"/>
  <c r="Y26" i="321" s="1"/>
  <c r="S26" i="321"/>
  <c r="R26" i="321"/>
  <c r="Q26" i="321"/>
  <c r="BN25" i="321"/>
  <c r="BM25" i="321"/>
  <c r="BL25" i="321"/>
  <c r="BK25" i="321"/>
  <c r="BJ25" i="321"/>
  <c r="BI25" i="321"/>
  <c r="BF25" i="321"/>
  <c r="AJ25" i="321" s="1"/>
  <c r="AY25" i="321"/>
  <c r="AX25" i="321"/>
  <c r="AW25" i="321"/>
  <c r="AV25" i="321"/>
  <c r="AU25" i="321"/>
  <c r="AT25" i="321"/>
  <c r="AS25" i="321"/>
  <c r="X25" i="321"/>
  <c r="Y25" i="321" s="1"/>
  <c r="S25" i="321"/>
  <c r="R25" i="321"/>
  <c r="Q25" i="321"/>
  <c r="BN24" i="321"/>
  <c r="BM24" i="321"/>
  <c r="BL24" i="321"/>
  <c r="BK24" i="321"/>
  <c r="BJ24" i="321"/>
  <c r="BI24" i="321"/>
  <c r="BF24" i="321"/>
  <c r="AY24" i="321"/>
  <c r="AX24" i="321"/>
  <c r="AW24" i="321"/>
  <c r="AV24" i="321"/>
  <c r="AU24" i="321"/>
  <c r="AT24" i="321"/>
  <c r="AJ24" i="321" s="1"/>
  <c r="AS24" i="321"/>
  <c r="X24" i="321"/>
  <c r="Y24" i="321" s="1"/>
  <c r="S24" i="321"/>
  <c r="R24" i="321"/>
  <c r="Q24" i="321"/>
  <c r="BN23" i="321"/>
  <c r="BM23" i="321"/>
  <c r="BL23" i="321"/>
  <c r="BK23" i="321"/>
  <c r="BJ23" i="321"/>
  <c r="BI23" i="321"/>
  <c r="BF23" i="321"/>
  <c r="AJ23" i="321" s="1"/>
  <c r="AY23" i="321"/>
  <c r="AX23" i="321"/>
  <c r="AW23" i="321"/>
  <c r="AV23" i="321"/>
  <c r="AU23" i="321"/>
  <c r="AT23" i="321"/>
  <c r="AS23" i="321"/>
  <c r="X23" i="321"/>
  <c r="Y23" i="321" s="1"/>
  <c r="S23" i="321"/>
  <c r="R23" i="321"/>
  <c r="Q23" i="321"/>
  <c r="BN22" i="321"/>
  <c r="BM22" i="321"/>
  <c r="BL22" i="321"/>
  <c r="BK22" i="321"/>
  <c r="BJ22" i="321"/>
  <c r="BI22" i="321"/>
  <c r="BF22" i="321"/>
  <c r="AY22" i="321"/>
  <c r="AX22" i="321"/>
  <c r="AW22" i="321"/>
  <c r="AV22" i="321"/>
  <c r="AU22" i="321"/>
  <c r="AT22" i="321"/>
  <c r="AJ22" i="321" s="1"/>
  <c r="AS22" i="321"/>
  <c r="X22" i="321"/>
  <c r="Y22" i="321" s="1"/>
  <c r="S22" i="321"/>
  <c r="R22" i="321"/>
  <c r="Q22" i="321"/>
  <c r="BN21" i="321"/>
  <c r="BM21" i="321"/>
  <c r="BL21" i="321"/>
  <c r="BK21" i="321"/>
  <c r="BJ21" i="321"/>
  <c r="BI21" i="321"/>
  <c r="BF21" i="321"/>
  <c r="AJ21" i="321" s="1"/>
  <c r="AY21" i="321"/>
  <c r="AX21" i="321"/>
  <c r="AW21" i="321"/>
  <c r="AV21" i="321"/>
  <c r="AU21" i="321"/>
  <c r="AT21" i="321"/>
  <c r="AS21" i="321"/>
  <c r="X21" i="321"/>
  <c r="Y21" i="321" s="1"/>
  <c r="S21" i="321"/>
  <c r="R21" i="321"/>
  <c r="Q21" i="321"/>
  <c r="BN20" i="321"/>
  <c r="BM20" i="321"/>
  <c r="BL20" i="321"/>
  <c r="BK20" i="321"/>
  <c r="BJ20" i="321"/>
  <c r="BI20" i="321"/>
  <c r="BF20" i="321"/>
  <c r="AY20" i="321"/>
  <c r="AX20" i="321"/>
  <c r="AW20" i="321"/>
  <c r="AV20" i="321"/>
  <c r="AU20" i="321"/>
  <c r="AT20" i="321"/>
  <c r="AJ20" i="321" s="1"/>
  <c r="AS20" i="321"/>
  <c r="X20" i="321"/>
  <c r="Y20" i="321" s="1"/>
  <c r="S20" i="321"/>
  <c r="R20" i="321"/>
  <c r="Q20" i="321"/>
  <c r="BN19" i="321"/>
  <c r="BM19" i="321"/>
  <c r="BL19" i="321"/>
  <c r="BK19" i="321"/>
  <c r="BJ19" i="321"/>
  <c r="BI19" i="321"/>
  <c r="BF19" i="321"/>
  <c r="AY19" i="321"/>
  <c r="AX19" i="321"/>
  <c r="AW19" i="321"/>
  <c r="AV19" i="321"/>
  <c r="AU19" i="321"/>
  <c r="AT19" i="321"/>
  <c r="AS19" i="321"/>
  <c r="AJ19" i="321"/>
  <c r="X19" i="321"/>
  <c r="Y19" i="321" s="1"/>
  <c r="S19" i="321"/>
  <c r="R19" i="321"/>
  <c r="Q19" i="321"/>
  <c r="BN18" i="321"/>
  <c r="BM18" i="321"/>
  <c r="BL18" i="321"/>
  <c r="BK18" i="321"/>
  <c r="BJ18" i="321"/>
  <c r="BI18" i="321"/>
  <c r="BF18" i="321"/>
  <c r="AY18" i="321"/>
  <c r="AX18" i="321"/>
  <c r="AW18" i="321"/>
  <c r="AV18" i="321"/>
  <c r="AU18" i="321"/>
  <c r="AT18" i="321"/>
  <c r="AJ18" i="321" s="1"/>
  <c r="AS18" i="321"/>
  <c r="X18" i="321"/>
  <c r="Y18" i="321" s="1"/>
  <c r="S18" i="321"/>
  <c r="R18" i="321"/>
  <c r="Q18" i="321"/>
  <c r="BN17" i="321"/>
  <c r="BM17" i="321"/>
  <c r="BL17" i="321"/>
  <c r="BK17" i="321"/>
  <c r="BJ17" i="321"/>
  <c r="BI17" i="321"/>
  <c r="BF17" i="321"/>
  <c r="AY17" i="321"/>
  <c r="AX17" i="321"/>
  <c r="AW17" i="321"/>
  <c r="AV17" i="321"/>
  <c r="AU17" i="321"/>
  <c r="AT17" i="321"/>
  <c r="AS17" i="321"/>
  <c r="AJ17" i="321"/>
  <c r="X17" i="321"/>
  <c r="Y17" i="321" s="1"/>
  <c r="S17" i="321"/>
  <c r="R17" i="321"/>
  <c r="Q17" i="321"/>
  <c r="BN16" i="321"/>
  <c r="BM16" i="321"/>
  <c r="BL16" i="321"/>
  <c r="BK16" i="321"/>
  <c r="BJ16" i="321"/>
  <c r="BI16" i="321"/>
  <c r="BF16" i="321"/>
  <c r="AY16" i="321"/>
  <c r="AX16" i="321"/>
  <c r="AW16" i="321"/>
  <c r="AV16" i="321"/>
  <c r="AU16" i="321"/>
  <c r="AT16" i="321"/>
  <c r="AJ16" i="321" s="1"/>
  <c r="AS16" i="321"/>
  <c r="X16" i="321"/>
  <c r="Y16" i="321" s="1"/>
  <c r="S16" i="321"/>
  <c r="R16" i="321"/>
  <c r="Q16" i="321"/>
  <c r="BN15" i="321"/>
  <c r="BM15" i="321"/>
  <c r="BL15" i="321"/>
  <c r="BK15" i="321"/>
  <c r="BJ15" i="321"/>
  <c r="BI15" i="321"/>
  <c r="BF15" i="321"/>
  <c r="AY15" i="321"/>
  <c r="AX15" i="321"/>
  <c r="AW15" i="321"/>
  <c r="AV15" i="321"/>
  <c r="AU15" i="321"/>
  <c r="AT15" i="321"/>
  <c r="AS15" i="321"/>
  <c r="AJ15" i="321"/>
  <c r="X15" i="321"/>
  <c r="Y15" i="321" s="1"/>
  <c r="S15" i="321"/>
  <c r="R15" i="321"/>
  <c r="Q15" i="321"/>
  <c r="BN14" i="321"/>
  <c r="BM14" i="321"/>
  <c r="BL14" i="321"/>
  <c r="BK14" i="321"/>
  <c r="BJ14" i="321"/>
  <c r="BI14" i="321"/>
  <c r="BF14" i="321"/>
  <c r="AY14" i="321"/>
  <c r="AX14" i="321"/>
  <c r="AW14" i="321"/>
  <c r="AV14" i="321"/>
  <c r="AU14" i="321"/>
  <c r="AT14" i="321"/>
  <c r="AJ14" i="321" s="1"/>
  <c r="AS14" i="321"/>
  <c r="X14" i="321"/>
  <c r="Y14" i="321" s="1"/>
  <c r="S14" i="321"/>
  <c r="R14" i="321"/>
  <c r="Q14" i="321"/>
  <c r="BN13" i="321"/>
  <c r="BM13" i="321"/>
  <c r="BL13" i="321"/>
  <c r="BK13" i="321"/>
  <c r="BJ13" i="321"/>
  <c r="BI13" i="321"/>
  <c r="BF13" i="321"/>
  <c r="AY13" i="321"/>
  <c r="AX13" i="321"/>
  <c r="AW13" i="321"/>
  <c r="AV13" i="321"/>
  <c r="AU13" i="321"/>
  <c r="AT13" i="321"/>
  <c r="AS13" i="321"/>
  <c r="AJ13" i="321"/>
  <c r="X13" i="321"/>
  <c r="Y13" i="321" s="1"/>
  <c r="S13" i="321"/>
  <c r="R13" i="321"/>
  <c r="Q13" i="321"/>
  <c r="BN12" i="321"/>
  <c r="BM12" i="321"/>
  <c r="BL12" i="321"/>
  <c r="BK12" i="321"/>
  <c r="BJ12" i="321"/>
  <c r="BI12" i="321"/>
  <c r="BF12" i="321"/>
  <c r="AY12" i="321"/>
  <c r="AX12" i="321"/>
  <c r="AW12" i="321"/>
  <c r="AV12" i="321"/>
  <c r="AU12" i="321"/>
  <c r="AT12" i="321"/>
  <c r="AJ12" i="321" s="1"/>
  <c r="AS12" i="321"/>
  <c r="X12" i="321"/>
  <c r="Y12" i="321" s="1"/>
  <c r="S12" i="321"/>
  <c r="R12" i="321"/>
  <c r="Q12" i="321"/>
  <c r="BN11" i="321"/>
  <c r="BM11" i="321"/>
  <c r="BL11" i="321"/>
  <c r="BK11" i="321"/>
  <c r="BJ11" i="321"/>
  <c r="BI11" i="321"/>
  <c r="BF11" i="321"/>
  <c r="AY11" i="321"/>
  <c r="AX11" i="321"/>
  <c r="AW11" i="321"/>
  <c r="AV11" i="321"/>
  <c r="AU11" i="321"/>
  <c r="AT11" i="321"/>
  <c r="AS11" i="321"/>
  <c r="AJ11" i="321"/>
  <c r="X11" i="321"/>
  <c r="Y11" i="321" s="1"/>
  <c r="S11" i="321"/>
  <c r="R11" i="321"/>
  <c r="Q11" i="321"/>
  <c r="BN10" i="321"/>
  <c r="BM10" i="321"/>
  <c r="BL10" i="321"/>
  <c r="BK10" i="321"/>
  <c r="BJ10" i="321"/>
  <c r="BI10" i="321"/>
  <c r="BF10" i="321"/>
  <c r="AY10" i="321"/>
  <c r="AX10" i="321"/>
  <c r="AW10" i="321"/>
  <c r="AV10" i="321"/>
  <c r="AU10" i="321"/>
  <c r="AT10" i="321"/>
  <c r="AJ10" i="321" s="1"/>
  <c r="AS10" i="321"/>
  <c r="X10" i="321"/>
  <c r="Y10" i="321" s="1"/>
  <c r="S10" i="321"/>
  <c r="R10" i="321"/>
  <c r="Q10" i="321"/>
  <c r="BN9" i="321"/>
  <c r="BM9" i="321"/>
  <c r="BL9" i="321"/>
  <c r="BK9" i="321"/>
  <c r="BJ9" i="321"/>
  <c r="BI9" i="321"/>
  <c r="BF9" i="321"/>
  <c r="AY9" i="321"/>
  <c r="AX9" i="321"/>
  <c r="AW9" i="321"/>
  <c r="AV9" i="321"/>
  <c r="AU9" i="321"/>
  <c r="AT9" i="321"/>
  <c r="AS9" i="321"/>
  <c r="AJ9" i="321"/>
  <c r="X9" i="321"/>
  <c r="X30" i="321" s="1"/>
  <c r="S9" i="321"/>
  <c r="R9" i="321"/>
  <c r="Q9" i="321"/>
  <c r="Q30" i="321" s="1"/>
  <c r="Q155" i="321" s="1"/>
  <c r="C175" i="321" s="1"/>
  <c r="C173" i="321" l="1"/>
  <c r="C174" i="321" s="1"/>
  <c r="X155" i="321"/>
  <c r="C165" i="321" s="1"/>
  <c r="Y9" i="321"/>
  <c r="Y30" i="321" s="1"/>
  <c r="Y33" i="321"/>
  <c r="Y35" i="321" s="1"/>
  <c r="C170" i="321"/>
  <c r="C171" i="321"/>
  <c r="Y155" i="321" l="1"/>
  <c r="C166" i="321" s="1"/>
  <c r="AX208" i="319" l="1"/>
  <c r="AY207" i="319"/>
  <c r="AF207" i="319"/>
  <c r="AS207" i="319"/>
  <c r="AS205" i="319"/>
  <c r="AJ205" i="319"/>
  <c r="AY205" i="319"/>
  <c r="AW205" i="319"/>
  <c r="AZ205" i="319"/>
  <c r="AQ204" i="319"/>
  <c r="AX204" i="319"/>
  <c r="AF203" i="319"/>
  <c r="AW202" i="319"/>
  <c r="AL202" i="319"/>
  <c r="AR202" i="319"/>
  <c r="AS201" i="319"/>
  <c r="AJ201" i="319"/>
  <c r="AY201" i="319"/>
  <c r="AZ201" i="319"/>
  <c r="AQ200" i="319"/>
  <c r="AF199" i="319"/>
  <c r="AW198" i="319"/>
  <c r="AR198" i="319"/>
  <c r="AS197" i="319"/>
  <c r="AJ197" i="319"/>
  <c r="AY197" i="319"/>
  <c r="AZ197" i="319"/>
  <c r="AH196" i="319"/>
  <c r="AQ196" i="319"/>
  <c r="AF195" i="319"/>
  <c r="AT195" i="319"/>
  <c r="AW194" i="319"/>
  <c r="AL194" i="319"/>
  <c r="AR194" i="319"/>
  <c r="AJ193" i="319"/>
  <c r="AS193" i="319"/>
  <c r="AH192" i="319"/>
  <c r="AQ192" i="319"/>
  <c r="AF191" i="319"/>
  <c r="AY191" i="319"/>
  <c r="AT191" i="319"/>
  <c r="AW190" i="319"/>
  <c r="AL190" i="319"/>
  <c r="AR190" i="319"/>
  <c r="AS189" i="319"/>
  <c r="AH188" i="319"/>
  <c r="AQ188" i="319"/>
  <c r="AW188" i="319"/>
  <c r="AF187" i="319"/>
  <c r="AT187" i="319"/>
  <c r="AW186" i="319"/>
  <c r="AL186" i="319"/>
  <c r="AR186" i="319"/>
  <c r="AJ185" i="319"/>
  <c r="AH184" i="319"/>
  <c r="AQ184" i="319"/>
  <c r="AL184" i="319"/>
  <c r="AY183" i="319"/>
  <c r="AF183" i="319"/>
  <c r="AJ183" i="319"/>
  <c r="AT183" i="319"/>
  <c r="AH182" i="319"/>
  <c r="AS181" i="319"/>
  <c r="AQ180" i="319"/>
  <c r="AH180" i="319"/>
  <c r="AL180" i="319"/>
  <c r="AY179" i="319"/>
  <c r="AF179" i="319"/>
  <c r="AJ179" i="319"/>
  <c r="AT179" i="319"/>
  <c r="AF177" i="319"/>
  <c r="AW176" i="319"/>
  <c r="AQ176" i="319"/>
  <c r="AY175" i="319"/>
  <c r="AW174" i="319"/>
  <c r="AL174" i="319"/>
  <c r="AY174" i="319"/>
  <c r="AS173" i="319"/>
  <c r="AJ173" i="319"/>
  <c r="AZ173" i="319"/>
  <c r="AQ173" i="319"/>
  <c r="AQ172" i="319"/>
  <c r="AO171" i="319"/>
  <c r="AY171" i="319"/>
  <c r="AW170" i="319"/>
  <c r="AQ170" i="319"/>
  <c r="AJ169" i="319"/>
  <c r="AS169" i="319"/>
  <c r="AZ169" i="319"/>
  <c r="AQ169" i="319"/>
  <c r="AH168" i="319"/>
  <c r="AQ168" i="319"/>
  <c r="AY167" i="319"/>
  <c r="AW167" i="319"/>
  <c r="AL166" i="319"/>
  <c r="AQ166" i="319"/>
  <c r="AJ165" i="319"/>
  <c r="AS165" i="319"/>
  <c r="AZ165" i="319"/>
  <c r="AQ164" i="319"/>
  <c r="AH164" i="319"/>
  <c r="AY164" i="319"/>
  <c r="AF163" i="319"/>
  <c r="AO163" i="319"/>
  <c r="AW163" i="319"/>
  <c r="AW162" i="319"/>
  <c r="AL162" i="319"/>
  <c r="AQ162" i="319"/>
  <c r="AS161" i="319"/>
  <c r="AH160" i="319"/>
  <c r="AY160" i="319"/>
  <c r="AF159" i="319"/>
  <c r="AY159" i="319"/>
  <c r="AW158" i="319"/>
  <c r="AL158" i="319"/>
  <c r="AS158" i="319"/>
  <c r="AJ157" i="319"/>
  <c r="AQ156" i="319"/>
  <c r="AY155" i="319"/>
  <c r="AF155" i="319"/>
  <c r="AO155" i="319"/>
  <c r="AW154" i="319"/>
  <c r="AG153" i="319"/>
  <c r="AS153" i="319"/>
  <c r="AQ153" i="319"/>
  <c r="AN152" i="319"/>
  <c r="AT152" i="319"/>
  <c r="AT151" i="319"/>
  <c r="AK151" i="319"/>
  <c r="AF151" i="319"/>
  <c r="AI151" i="319"/>
  <c r="AR151" i="319"/>
  <c r="AW150" i="319"/>
  <c r="AZ149" i="319"/>
  <c r="AP149" i="319"/>
  <c r="AQ148" i="319"/>
  <c r="AH148" i="319"/>
  <c r="AN148" i="319"/>
  <c r="AG147" i="319"/>
  <c r="AZ147" i="319"/>
  <c r="AW147" i="319"/>
  <c r="AX147" i="319"/>
  <c r="AS146" i="319"/>
  <c r="AT146" i="319"/>
  <c r="AR145" i="319"/>
  <c r="AR144" i="319"/>
  <c r="AY144" i="319"/>
  <c r="AZ144" i="319"/>
  <c r="AG143" i="319"/>
  <c r="AW143" i="319"/>
  <c r="AX143" i="319"/>
  <c r="AX142" i="319"/>
  <c r="AT142" i="319"/>
  <c r="AR141" i="319"/>
  <c r="AI140" i="319"/>
  <c r="AY140" i="319"/>
  <c r="AZ140" i="319"/>
  <c r="AZ139" i="319"/>
  <c r="AW139" i="319"/>
  <c r="AX139" i="319"/>
  <c r="AS138" i="319"/>
  <c r="AT138" i="319"/>
  <c r="AR137" i="319"/>
  <c r="AI136" i="319"/>
  <c r="AR136" i="319"/>
  <c r="AY136" i="319"/>
  <c r="AZ136" i="319"/>
  <c r="AP135" i="319"/>
  <c r="AW135" i="319"/>
  <c r="AX135" i="319"/>
  <c r="P209" i="319"/>
  <c r="G209" i="319"/>
  <c r="AZ134" i="319"/>
  <c r="AZ133" i="319"/>
  <c r="AY133" i="319"/>
  <c r="AX133" i="319"/>
  <c r="AW133" i="319"/>
  <c r="AT133" i="319"/>
  <c r="AS133" i="319"/>
  <c r="AR133" i="319"/>
  <c r="AQ133" i="319"/>
  <c r="AP133" i="319"/>
  <c r="AO133" i="319"/>
  <c r="AN133" i="319"/>
  <c r="AL133" i="319"/>
  <c r="AK133" i="319"/>
  <c r="AJ133" i="319"/>
  <c r="AI133" i="319"/>
  <c r="AH133" i="319"/>
  <c r="AG133" i="319"/>
  <c r="AF133" i="319"/>
  <c r="AD133" i="319" s="1"/>
  <c r="AZ132" i="319"/>
  <c r="AY132" i="319"/>
  <c r="AX132" i="319"/>
  <c r="AW132" i="319"/>
  <c r="AT132" i="319"/>
  <c r="AS132" i="319"/>
  <c r="AR132" i="319"/>
  <c r="AQ132" i="319"/>
  <c r="AP132" i="319"/>
  <c r="AO132" i="319"/>
  <c r="AN132" i="319"/>
  <c r="AL132" i="319"/>
  <c r="AK132" i="319"/>
  <c r="AJ132" i="319"/>
  <c r="AI132" i="319"/>
  <c r="AH132" i="319"/>
  <c r="AG132" i="319"/>
  <c r="AF132" i="319"/>
  <c r="AD132" i="319" s="1"/>
  <c r="AZ131" i="319"/>
  <c r="AY131" i="319"/>
  <c r="AX131" i="319"/>
  <c r="AW131" i="319"/>
  <c r="AT131" i="319"/>
  <c r="AS131" i="319"/>
  <c r="AR131" i="319"/>
  <c r="AQ131" i="319"/>
  <c r="AP131" i="319"/>
  <c r="AO131" i="319"/>
  <c r="AN131" i="319"/>
  <c r="AL131" i="319"/>
  <c r="AK131" i="319"/>
  <c r="AJ131" i="319"/>
  <c r="AI131" i="319"/>
  <c r="AH131" i="319"/>
  <c r="AG131" i="319"/>
  <c r="AF131" i="319"/>
  <c r="AD131" i="319" s="1"/>
  <c r="AZ130" i="319"/>
  <c r="AY130" i="319"/>
  <c r="AX130" i="319"/>
  <c r="AW130" i="319"/>
  <c r="AT130" i="319"/>
  <c r="AS130" i="319"/>
  <c r="AR130" i="319"/>
  <c r="AQ130" i="319"/>
  <c r="AP130" i="319"/>
  <c r="AO130" i="319"/>
  <c r="AN130" i="319"/>
  <c r="AL130" i="319"/>
  <c r="AK130" i="319"/>
  <c r="AJ130" i="319"/>
  <c r="AI130" i="319"/>
  <c r="AH130" i="319"/>
  <c r="AG130" i="319"/>
  <c r="AD130" i="319" s="1"/>
  <c r="AF130" i="319"/>
  <c r="AZ129" i="319"/>
  <c r="AY129" i="319"/>
  <c r="AX129" i="319"/>
  <c r="AW129" i="319"/>
  <c r="AT129" i="319"/>
  <c r="AS129" i="319"/>
  <c r="AR129" i="319"/>
  <c r="AQ129" i="319"/>
  <c r="AP129" i="319"/>
  <c r="AO129" i="319"/>
  <c r="AN129" i="319"/>
  <c r="AL129" i="319"/>
  <c r="AK129" i="319"/>
  <c r="AJ129" i="319"/>
  <c r="AI129" i="319"/>
  <c r="AH129" i="319"/>
  <c r="AG129" i="319"/>
  <c r="AD129" i="319" s="1"/>
  <c r="AF129" i="319"/>
  <c r="AZ128" i="319"/>
  <c r="AY128" i="319"/>
  <c r="AX128" i="319"/>
  <c r="AW128" i="319"/>
  <c r="AT128" i="319"/>
  <c r="AS128" i="319"/>
  <c r="AR128" i="319"/>
  <c r="AQ128" i="319"/>
  <c r="AP128" i="319"/>
  <c r="AO128" i="319"/>
  <c r="AN128" i="319"/>
  <c r="AL128" i="319"/>
  <c r="AK128" i="319"/>
  <c r="AJ128" i="319"/>
  <c r="AD128" i="319" s="1"/>
  <c r="AI128" i="319"/>
  <c r="AH128" i="319"/>
  <c r="AG128" i="319"/>
  <c r="AF128" i="319"/>
  <c r="AZ127" i="319"/>
  <c r="AY127" i="319"/>
  <c r="AX127" i="319"/>
  <c r="AW127" i="319"/>
  <c r="AT127" i="319"/>
  <c r="AS127" i="319"/>
  <c r="AR127" i="319"/>
  <c r="AQ127" i="319"/>
  <c r="AP127" i="319"/>
  <c r="AO127" i="319"/>
  <c r="AN127" i="319"/>
  <c r="AD127" i="319" s="1"/>
  <c r="AL127" i="319"/>
  <c r="AK127" i="319"/>
  <c r="AJ127" i="319"/>
  <c r="AI127" i="319"/>
  <c r="AH127" i="319"/>
  <c r="AG127" i="319"/>
  <c r="AF127" i="319"/>
  <c r="AZ126" i="319"/>
  <c r="AY126" i="319"/>
  <c r="AX126" i="319"/>
  <c r="AW126" i="319"/>
  <c r="AT126" i="319"/>
  <c r="AS126" i="319"/>
  <c r="AR126" i="319"/>
  <c r="AQ126" i="319"/>
  <c r="AP126" i="319"/>
  <c r="AO126" i="319"/>
  <c r="AN126" i="319"/>
  <c r="AL126" i="319"/>
  <c r="AK126" i="319"/>
  <c r="AJ126" i="319"/>
  <c r="AI126" i="319"/>
  <c r="AH126" i="319"/>
  <c r="AD126" i="319" s="1"/>
  <c r="AG126" i="319"/>
  <c r="AF126" i="319"/>
  <c r="AZ125" i="319"/>
  <c r="AY125" i="319"/>
  <c r="AX125" i="319"/>
  <c r="AW125" i="319"/>
  <c r="AT125" i="319"/>
  <c r="AS125" i="319"/>
  <c r="AR125" i="319"/>
  <c r="AQ125" i="319"/>
  <c r="AP125" i="319"/>
  <c r="AO125" i="319"/>
  <c r="AN125" i="319"/>
  <c r="AL125" i="319"/>
  <c r="AK125" i="319"/>
  <c r="AJ125" i="319"/>
  <c r="AI125" i="319"/>
  <c r="AH125" i="319"/>
  <c r="AG125" i="319"/>
  <c r="AF125" i="319"/>
  <c r="AD125" i="319" s="1"/>
  <c r="AZ124" i="319"/>
  <c r="AY124" i="319"/>
  <c r="AX124" i="319"/>
  <c r="AW124" i="319"/>
  <c r="AT124" i="319"/>
  <c r="AS124" i="319"/>
  <c r="AR124" i="319"/>
  <c r="AQ124" i="319"/>
  <c r="AP124" i="319"/>
  <c r="AO124" i="319"/>
  <c r="AN124" i="319"/>
  <c r="AL124" i="319"/>
  <c r="AK124" i="319"/>
  <c r="AJ124" i="319"/>
  <c r="AI124" i="319"/>
  <c r="AH124" i="319"/>
  <c r="AG124" i="319"/>
  <c r="AF124" i="319"/>
  <c r="AD124" i="319" s="1"/>
  <c r="AZ123" i="319"/>
  <c r="AY123" i="319"/>
  <c r="AX123" i="319"/>
  <c r="AW123" i="319"/>
  <c r="AT123" i="319"/>
  <c r="AS123" i="319"/>
  <c r="AR123" i="319"/>
  <c r="AQ123" i="319"/>
  <c r="AP123" i="319"/>
  <c r="AO123" i="319"/>
  <c r="AN123" i="319"/>
  <c r="AL123" i="319"/>
  <c r="AK123" i="319"/>
  <c r="AJ123" i="319"/>
  <c r="AI123" i="319"/>
  <c r="AH123" i="319"/>
  <c r="AG123" i="319"/>
  <c r="AF123" i="319"/>
  <c r="AD123" i="319" s="1"/>
  <c r="AZ122" i="319"/>
  <c r="AY122" i="319"/>
  <c r="AX122" i="319"/>
  <c r="AW122" i="319"/>
  <c r="AT122" i="319"/>
  <c r="AS122" i="319"/>
  <c r="AR122" i="319"/>
  <c r="AQ122" i="319"/>
  <c r="AP122" i="319"/>
  <c r="AO122" i="319"/>
  <c r="AN122" i="319"/>
  <c r="AL122" i="319"/>
  <c r="AK122" i="319"/>
  <c r="AJ122" i="319"/>
  <c r="AI122" i="319"/>
  <c r="AH122" i="319"/>
  <c r="AG122" i="319"/>
  <c r="AD122" i="319" s="1"/>
  <c r="AF122" i="319"/>
  <c r="AZ121" i="319"/>
  <c r="AY121" i="319"/>
  <c r="AX121" i="319"/>
  <c r="AW121" i="319"/>
  <c r="AT121" i="319"/>
  <c r="AS121" i="319"/>
  <c r="AR121" i="319"/>
  <c r="AQ121" i="319"/>
  <c r="AP121" i="319"/>
  <c r="AO121" i="319"/>
  <c r="AN121" i="319"/>
  <c r="AL121" i="319"/>
  <c r="AK121" i="319"/>
  <c r="AJ121" i="319"/>
  <c r="AI121" i="319"/>
  <c r="AH121" i="319"/>
  <c r="AG121" i="319"/>
  <c r="AD121" i="319" s="1"/>
  <c r="AF121" i="319"/>
  <c r="AZ120" i="319"/>
  <c r="AY120" i="319"/>
  <c r="AX120" i="319"/>
  <c r="AW120" i="319"/>
  <c r="AT120" i="319"/>
  <c r="AS120" i="319"/>
  <c r="AR120" i="319"/>
  <c r="AQ120" i="319"/>
  <c r="AP120" i="319"/>
  <c r="AO120" i="319"/>
  <c r="AN120" i="319"/>
  <c r="AL120" i="319"/>
  <c r="AK120" i="319"/>
  <c r="AJ120" i="319"/>
  <c r="AD120" i="319" s="1"/>
  <c r="AI120" i="319"/>
  <c r="AH120" i="319"/>
  <c r="AG120" i="319"/>
  <c r="AF120" i="319"/>
  <c r="AZ119" i="319"/>
  <c r="AY119" i="319"/>
  <c r="AX119" i="319"/>
  <c r="AW119" i="319"/>
  <c r="AT119" i="319"/>
  <c r="AS119" i="319"/>
  <c r="AR119" i="319"/>
  <c r="AQ119" i="319"/>
  <c r="AP119" i="319"/>
  <c r="AO119" i="319"/>
  <c r="AN119" i="319"/>
  <c r="AD119" i="319" s="1"/>
  <c r="AL119" i="319"/>
  <c r="AK119" i="319"/>
  <c r="AJ119" i="319"/>
  <c r="AI119" i="319"/>
  <c r="AH119" i="319"/>
  <c r="AG119" i="319"/>
  <c r="AF119" i="319"/>
  <c r="AZ118" i="319"/>
  <c r="AY118" i="319"/>
  <c r="AX118" i="319"/>
  <c r="AW118" i="319"/>
  <c r="AT118" i="319"/>
  <c r="AS118" i="319"/>
  <c r="AR118" i="319"/>
  <c r="AQ118" i="319"/>
  <c r="AP118" i="319"/>
  <c r="AO118" i="319"/>
  <c r="AN118" i="319"/>
  <c r="AL118" i="319"/>
  <c r="AK118" i="319"/>
  <c r="AJ118" i="319"/>
  <c r="AI118" i="319"/>
  <c r="AH118" i="319"/>
  <c r="AD118" i="319" s="1"/>
  <c r="AG118" i="319"/>
  <c r="AF118" i="319"/>
  <c r="AZ117" i="319"/>
  <c r="AY117" i="319"/>
  <c r="AX117" i="319"/>
  <c r="AW117" i="319"/>
  <c r="AT117" i="319"/>
  <c r="AS117" i="319"/>
  <c r="AR117" i="319"/>
  <c r="AQ117" i="319"/>
  <c r="AP117" i="319"/>
  <c r="AO117" i="319"/>
  <c r="AN117" i="319"/>
  <c r="AL117" i="319"/>
  <c r="AK117" i="319"/>
  <c r="AJ117" i="319"/>
  <c r="AI117" i="319"/>
  <c r="AH117" i="319"/>
  <c r="AG117" i="319"/>
  <c r="AF117" i="319"/>
  <c r="AD117" i="319" s="1"/>
  <c r="AZ116" i="319"/>
  <c r="AY116" i="319"/>
  <c r="AX116" i="319"/>
  <c r="AW116" i="319"/>
  <c r="AT116" i="319"/>
  <c r="AS116" i="319"/>
  <c r="AR116" i="319"/>
  <c r="AQ116" i="319"/>
  <c r="AP116" i="319"/>
  <c r="AO116" i="319"/>
  <c r="AN116" i="319"/>
  <c r="AL116" i="319"/>
  <c r="AK116" i="319"/>
  <c r="AJ116" i="319"/>
  <c r="AI116" i="319"/>
  <c r="AH116" i="319"/>
  <c r="AG116" i="319"/>
  <c r="AF116" i="319"/>
  <c r="AD116" i="319" s="1"/>
  <c r="AZ115" i="319"/>
  <c r="AY115" i="319"/>
  <c r="AX115" i="319"/>
  <c r="AW115" i="319"/>
  <c r="AT115" i="319"/>
  <c r="AS115" i="319"/>
  <c r="AR115" i="319"/>
  <c r="AQ115" i="319"/>
  <c r="AP115" i="319"/>
  <c r="AO115" i="319"/>
  <c r="AN115" i="319"/>
  <c r="AL115" i="319"/>
  <c r="AK115" i="319"/>
  <c r="AJ115" i="319"/>
  <c r="AI115" i="319"/>
  <c r="AH115" i="319"/>
  <c r="AG115" i="319"/>
  <c r="AF115" i="319"/>
  <c r="AD115" i="319" s="1"/>
  <c r="AZ114" i="319"/>
  <c r="AY114" i="319"/>
  <c r="AX114" i="319"/>
  <c r="AW114" i="319"/>
  <c r="AT114" i="319"/>
  <c r="AS114" i="319"/>
  <c r="AR114" i="319"/>
  <c r="AQ114" i="319"/>
  <c r="AP114" i="319"/>
  <c r="AO114" i="319"/>
  <c r="AN114" i="319"/>
  <c r="AL114" i="319"/>
  <c r="AK114" i="319"/>
  <c r="AJ114" i="319"/>
  <c r="AI114" i="319"/>
  <c r="AH114" i="319"/>
  <c r="AG114" i="319"/>
  <c r="AD114" i="319" s="1"/>
  <c r="AF114" i="319"/>
  <c r="AZ113" i="319"/>
  <c r="AY113" i="319"/>
  <c r="AX113" i="319"/>
  <c r="AW113" i="319"/>
  <c r="AT113" i="319"/>
  <c r="AS113" i="319"/>
  <c r="AR113" i="319"/>
  <c r="AQ113" i="319"/>
  <c r="AP113" i="319"/>
  <c r="AO113" i="319"/>
  <c r="AN113" i="319"/>
  <c r="AL113" i="319"/>
  <c r="AK113" i="319"/>
  <c r="AJ113" i="319"/>
  <c r="AI113" i="319"/>
  <c r="AH113" i="319"/>
  <c r="AG113" i="319"/>
  <c r="AD113" i="319" s="1"/>
  <c r="AF113" i="319"/>
  <c r="AZ112" i="319"/>
  <c r="AY112" i="319"/>
  <c r="AX112" i="319"/>
  <c r="AW112" i="319"/>
  <c r="AT112" i="319"/>
  <c r="AS112" i="319"/>
  <c r="AR112" i="319"/>
  <c r="AQ112" i="319"/>
  <c r="AP112" i="319"/>
  <c r="AO112" i="319"/>
  <c r="AN112" i="319"/>
  <c r="AL112" i="319"/>
  <c r="AK112" i="319"/>
  <c r="AJ112" i="319"/>
  <c r="AD112" i="319" s="1"/>
  <c r="AI112" i="319"/>
  <c r="AH112" i="319"/>
  <c r="AG112" i="319"/>
  <c r="AF112" i="319"/>
  <c r="AZ111" i="319"/>
  <c r="AY111" i="319"/>
  <c r="AX111" i="319"/>
  <c r="AW111" i="319"/>
  <c r="AT111" i="319"/>
  <c r="AS111" i="319"/>
  <c r="AR111" i="319"/>
  <c r="AQ111" i="319"/>
  <c r="AP111" i="319"/>
  <c r="AO111" i="319"/>
  <c r="AN111" i="319"/>
  <c r="AD111" i="319" s="1"/>
  <c r="AL111" i="319"/>
  <c r="AK111" i="319"/>
  <c r="AJ111" i="319"/>
  <c r="AI111" i="319"/>
  <c r="AH111" i="319"/>
  <c r="AG111" i="319"/>
  <c r="AF111" i="319"/>
  <c r="AZ110" i="319"/>
  <c r="AY110" i="319"/>
  <c r="AX110" i="319"/>
  <c r="AW110" i="319"/>
  <c r="AT110" i="319"/>
  <c r="AS110" i="319"/>
  <c r="AR110" i="319"/>
  <c r="AQ110" i="319"/>
  <c r="AP110" i="319"/>
  <c r="AO110" i="319"/>
  <c r="AN110" i="319"/>
  <c r="AL110" i="319"/>
  <c r="AK110" i="319"/>
  <c r="AJ110" i="319"/>
  <c r="AI110" i="319"/>
  <c r="AH110" i="319"/>
  <c r="AD110" i="319" s="1"/>
  <c r="AG110" i="319"/>
  <c r="AF110" i="319"/>
  <c r="AZ109" i="319"/>
  <c r="AY109" i="319"/>
  <c r="AX109" i="319"/>
  <c r="AW109" i="319"/>
  <c r="AT109" i="319"/>
  <c r="AS109" i="319"/>
  <c r="AR109" i="319"/>
  <c r="AQ109" i="319"/>
  <c r="AP109" i="319"/>
  <c r="AO109" i="319"/>
  <c r="AN109" i="319"/>
  <c r="AL109" i="319"/>
  <c r="AK109" i="319"/>
  <c r="AJ109" i="319"/>
  <c r="AI109" i="319"/>
  <c r="AH109" i="319"/>
  <c r="AG109" i="319"/>
  <c r="AF109" i="319"/>
  <c r="AD109" i="319" s="1"/>
  <c r="AZ108" i="319"/>
  <c r="AY108" i="319"/>
  <c r="AX108" i="319"/>
  <c r="AW108" i="319"/>
  <c r="AT108" i="319"/>
  <c r="AS108" i="319"/>
  <c r="AR108" i="319"/>
  <c r="AQ108" i="319"/>
  <c r="AP108" i="319"/>
  <c r="AO108" i="319"/>
  <c r="AN108" i="319"/>
  <c r="AL108" i="319"/>
  <c r="AK108" i="319"/>
  <c r="AJ108" i="319"/>
  <c r="AI108" i="319"/>
  <c r="AH108" i="319"/>
  <c r="AG108" i="319"/>
  <c r="AF108" i="319"/>
  <c r="AD108" i="319" s="1"/>
  <c r="AZ107" i="319"/>
  <c r="AY107" i="319"/>
  <c r="AX107" i="319"/>
  <c r="AW107" i="319"/>
  <c r="AT107" i="319"/>
  <c r="AS107" i="319"/>
  <c r="AR107" i="319"/>
  <c r="AQ107" i="319"/>
  <c r="AP107" i="319"/>
  <c r="AO107" i="319"/>
  <c r="AN107" i="319"/>
  <c r="AL107" i="319"/>
  <c r="AK107" i="319"/>
  <c r="AJ107" i="319"/>
  <c r="AI107" i="319"/>
  <c r="AH107" i="319"/>
  <c r="AG107" i="319"/>
  <c r="AF107" i="319"/>
  <c r="AD107" i="319" s="1"/>
  <c r="AZ106" i="319"/>
  <c r="AY106" i="319"/>
  <c r="AX106" i="319"/>
  <c r="AW106" i="319"/>
  <c r="AT106" i="319"/>
  <c r="AS106" i="319"/>
  <c r="AR106" i="319"/>
  <c r="AQ106" i="319"/>
  <c r="AP106" i="319"/>
  <c r="AO106" i="319"/>
  <c r="AN106" i="319"/>
  <c r="AL106" i="319"/>
  <c r="AK106" i="319"/>
  <c r="AJ106" i="319"/>
  <c r="AI106" i="319"/>
  <c r="AH106" i="319"/>
  <c r="AG106" i="319"/>
  <c r="AD106" i="319" s="1"/>
  <c r="AF106" i="319"/>
  <c r="AZ105" i="319"/>
  <c r="AY105" i="319"/>
  <c r="AX105" i="319"/>
  <c r="AW105" i="319"/>
  <c r="AT105" i="319"/>
  <c r="AS105" i="319"/>
  <c r="AR105" i="319"/>
  <c r="AQ105" i="319"/>
  <c r="AP105" i="319"/>
  <c r="AO105" i="319"/>
  <c r="AN105" i="319"/>
  <c r="AL105" i="319"/>
  <c r="AK105" i="319"/>
  <c r="AJ105" i="319"/>
  <c r="AI105" i="319"/>
  <c r="AH105" i="319"/>
  <c r="AG105" i="319"/>
  <c r="AD105" i="319" s="1"/>
  <c r="AF105" i="319"/>
  <c r="AZ104" i="319"/>
  <c r="AY104" i="319"/>
  <c r="AX104" i="319"/>
  <c r="AW104" i="319"/>
  <c r="AT104" i="319"/>
  <c r="AS104" i="319"/>
  <c r="AR104" i="319"/>
  <c r="AQ104" i="319"/>
  <c r="AP104" i="319"/>
  <c r="AO104" i="319"/>
  <c r="AN104" i="319"/>
  <c r="AL104" i="319"/>
  <c r="AK104" i="319"/>
  <c r="AJ104" i="319"/>
  <c r="AD104" i="319" s="1"/>
  <c r="AI104" i="319"/>
  <c r="AH104" i="319"/>
  <c r="AG104" i="319"/>
  <c r="AF104" i="319"/>
  <c r="AZ103" i="319"/>
  <c r="AY103" i="319"/>
  <c r="AX103" i="319"/>
  <c r="AW103" i="319"/>
  <c r="AT103" i="319"/>
  <c r="AS103" i="319"/>
  <c r="AR103" i="319"/>
  <c r="AQ103" i="319"/>
  <c r="AP103" i="319"/>
  <c r="AO103" i="319"/>
  <c r="AN103" i="319"/>
  <c r="AD103" i="319" s="1"/>
  <c r="AL103" i="319"/>
  <c r="AK103" i="319"/>
  <c r="AJ103" i="319"/>
  <c r="AI103" i="319"/>
  <c r="AH103" i="319"/>
  <c r="AG103" i="319"/>
  <c r="AF103" i="319"/>
  <c r="AZ102" i="319"/>
  <c r="AY102" i="319"/>
  <c r="AX102" i="319"/>
  <c r="AW102" i="319"/>
  <c r="AT102" i="319"/>
  <c r="AS102" i="319"/>
  <c r="AR102" i="319"/>
  <c r="AQ102" i="319"/>
  <c r="AP102" i="319"/>
  <c r="AO102" i="319"/>
  <c r="AN102" i="319"/>
  <c r="AL102" i="319"/>
  <c r="AK102" i="319"/>
  <c r="AJ102" i="319"/>
  <c r="AI102" i="319"/>
  <c r="AH102" i="319"/>
  <c r="AD102" i="319" s="1"/>
  <c r="AG102" i="319"/>
  <c r="AF102" i="319"/>
  <c r="AZ101" i="319"/>
  <c r="AY101" i="319"/>
  <c r="AX101" i="319"/>
  <c r="AW101" i="319"/>
  <c r="AT101" i="319"/>
  <c r="AS101" i="319"/>
  <c r="AR101" i="319"/>
  <c r="AQ101" i="319"/>
  <c r="AP101" i="319"/>
  <c r="AO101" i="319"/>
  <c r="AN101" i="319"/>
  <c r="AL101" i="319"/>
  <c r="AK101" i="319"/>
  <c r="AJ101" i="319"/>
  <c r="AI101" i="319"/>
  <c r="AH101" i="319"/>
  <c r="AG101" i="319"/>
  <c r="AF101" i="319"/>
  <c r="AD101" i="319" s="1"/>
  <c r="AZ100" i="319"/>
  <c r="AY100" i="319"/>
  <c r="AX100" i="319"/>
  <c r="AW100" i="319"/>
  <c r="AT100" i="319"/>
  <c r="AS100" i="319"/>
  <c r="AR100" i="319"/>
  <c r="AQ100" i="319"/>
  <c r="AP100" i="319"/>
  <c r="AO100" i="319"/>
  <c r="AN100" i="319"/>
  <c r="AL100" i="319"/>
  <c r="AK100" i="319"/>
  <c r="AJ100" i="319"/>
  <c r="AI100" i="319"/>
  <c r="AH100" i="319"/>
  <c r="AG100" i="319"/>
  <c r="AF100" i="319"/>
  <c r="AD100" i="319" s="1"/>
  <c r="AZ99" i="319"/>
  <c r="AY99" i="319"/>
  <c r="AX99" i="319"/>
  <c r="AW99" i="319"/>
  <c r="AT99" i="319"/>
  <c r="AS99" i="319"/>
  <c r="AR99" i="319"/>
  <c r="AQ99" i="319"/>
  <c r="AP99" i="319"/>
  <c r="AO99" i="319"/>
  <c r="AN99" i="319"/>
  <c r="AL99" i="319"/>
  <c r="AK99" i="319"/>
  <c r="AJ99" i="319"/>
  <c r="AI99" i="319"/>
  <c r="AH99" i="319"/>
  <c r="AG99" i="319"/>
  <c r="AF99" i="319"/>
  <c r="AD99" i="319" s="1"/>
  <c r="AZ98" i="319"/>
  <c r="AY98" i="319"/>
  <c r="AX98" i="319"/>
  <c r="AW98" i="319"/>
  <c r="AT98" i="319"/>
  <c r="AS98" i="319"/>
  <c r="AR98" i="319"/>
  <c r="AQ98" i="319"/>
  <c r="AP98" i="319"/>
  <c r="AO98" i="319"/>
  <c r="AN98" i="319"/>
  <c r="AL98" i="319"/>
  <c r="AK98" i="319"/>
  <c r="AJ98" i="319"/>
  <c r="AI98" i="319"/>
  <c r="AH98" i="319"/>
  <c r="AG98" i="319"/>
  <c r="AD98" i="319" s="1"/>
  <c r="AF98" i="319"/>
  <c r="AZ97" i="319"/>
  <c r="AY97" i="319"/>
  <c r="AX97" i="319"/>
  <c r="AW97" i="319"/>
  <c r="AT97" i="319"/>
  <c r="AS97" i="319"/>
  <c r="AR97" i="319"/>
  <c r="AQ97" i="319"/>
  <c r="AP97" i="319"/>
  <c r="AO97" i="319"/>
  <c r="AN97" i="319"/>
  <c r="AL97" i="319"/>
  <c r="AK97" i="319"/>
  <c r="AJ97" i="319"/>
  <c r="AI97" i="319"/>
  <c r="AH97" i="319"/>
  <c r="AG97" i="319"/>
  <c r="AD97" i="319" s="1"/>
  <c r="AF97" i="319"/>
  <c r="AZ96" i="319"/>
  <c r="AY96" i="319"/>
  <c r="AX96" i="319"/>
  <c r="AW96" i="319"/>
  <c r="AT96" i="319"/>
  <c r="AS96" i="319"/>
  <c r="AR96" i="319"/>
  <c r="AQ96" i="319"/>
  <c r="AP96" i="319"/>
  <c r="AO96" i="319"/>
  <c r="AN96" i="319"/>
  <c r="AL96" i="319"/>
  <c r="AK96" i="319"/>
  <c r="AJ96" i="319"/>
  <c r="AD96" i="319" s="1"/>
  <c r="AI96" i="319"/>
  <c r="AH96" i="319"/>
  <c r="AG96" i="319"/>
  <c r="AF96" i="319"/>
  <c r="AZ95" i="319"/>
  <c r="AY95" i="319"/>
  <c r="AX95" i="319"/>
  <c r="AW95" i="319"/>
  <c r="AT95" i="319"/>
  <c r="AS95" i="319"/>
  <c r="AR95" i="319"/>
  <c r="AQ95" i="319"/>
  <c r="AP95" i="319"/>
  <c r="AO95" i="319"/>
  <c r="AN95" i="319"/>
  <c r="AD95" i="319" s="1"/>
  <c r="AL95" i="319"/>
  <c r="AK95" i="319"/>
  <c r="AJ95" i="319"/>
  <c r="AI95" i="319"/>
  <c r="AH95" i="319"/>
  <c r="AG95" i="319"/>
  <c r="AF95" i="319"/>
  <c r="AZ94" i="319"/>
  <c r="AY94" i="319"/>
  <c r="AX94" i="319"/>
  <c r="AW94" i="319"/>
  <c r="AT94" i="319"/>
  <c r="AS94" i="319"/>
  <c r="AR94" i="319"/>
  <c r="AQ94" i="319"/>
  <c r="AP94" i="319"/>
  <c r="AO94" i="319"/>
  <c r="AN94" i="319"/>
  <c r="AL94" i="319"/>
  <c r="AK94" i="319"/>
  <c r="AJ94" i="319"/>
  <c r="AI94" i="319"/>
  <c r="AH94" i="319"/>
  <c r="AD94" i="319" s="1"/>
  <c r="AG94" i="319"/>
  <c r="AF94" i="319"/>
  <c r="AZ93" i="319"/>
  <c r="AY93" i="319"/>
  <c r="AX93" i="319"/>
  <c r="AW93" i="319"/>
  <c r="AT93" i="319"/>
  <c r="AS93" i="319"/>
  <c r="AR93" i="319"/>
  <c r="AQ93" i="319"/>
  <c r="AP93" i="319"/>
  <c r="AO93" i="319"/>
  <c r="AN93" i="319"/>
  <c r="AL93" i="319"/>
  <c r="AK93" i="319"/>
  <c r="AJ93" i="319"/>
  <c r="AI93" i="319"/>
  <c r="AH93" i="319"/>
  <c r="AG93" i="319"/>
  <c r="AF93" i="319"/>
  <c r="AD93" i="319" s="1"/>
  <c r="AZ92" i="319"/>
  <c r="AY92" i="319"/>
  <c r="AX92" i="319"/>
  <c r="AW92" i="319"/>
  <c r="AT92" i="319"/>
  <c r="AS92" i="319"/>
  <c r="AR92" i="319"/>
  <c r="AQ92" i="319"/>
  <c r="AP92" i="319"/>
  <c r="AO92" i="319"/>
  <c r="AN92" i="319"/>
  <c r="AL92" i="319"/>
  <c r="AK92" i="319"/>
  <c r="AJ92" i="319"/>
  <c r="AI92" i="319"/>
  <c r="AH92" i="319"/>
  <c r="AG92" i="319"/>
  <c r="AF92" i="319"/>
  <c r="AD92" i="319" s="1"/>
  <c r="AZ91" i="319"/>
  <c r="AY91" i="319"/>
  <c r="AX91" i="319"/>
  <c r="AW91" i="319"/>
  <c r="AT91" i="319"/>
  <c r="AS91" i="319"/>
  <c r="AR91" i="319"/>
  <c r="AQ91" i="319"/>
  <c r="AP91" i="319"/>
  <c r="AO91" i="319"/>
  <c r="AN91" i="319"/>
  <c r="AL91" i="319"/>
  <c r="AK91" i="319"/>
  <c r="AJ91" i="319"/>
  <c r="AI91" i="319"/>
  <c r="AH91" i="319"/>
  <c r="AG91" i="319"/>
  <c r="AF91" i="319"/>
  <c r="AD91" i="319" s="1"/>
  <c r="AZ90" i="319"/>
  <c r="AY90" i="319"/>
  <c r="AX90" i="319"/>
  <c r="AW90" i="319"/>
  <c r="AT90" i="319"/>
  <c r="AS90" i="319"/>
  <c r="AR90" i="319"/>
  <c r="AQ90" i="319"/>
  <c r="AP90" i="319"/>
  <c r="AO90" i="319"/>
  <c r="AN90" i="319"/>
  <c r="AL90" i="319"/>
  <c r="AK90" i="319"/>
  <c r="AJ90" i="319"/>
  <c r="AI90" i="319"/>
  <c r="AH90" i="319"/>
  <c r="AG90" i="319"/>
  <c r="AD90" i="319" s="1"/>
  <c r="AF90" i="319"/>
  <c r="AZ89" i="319"/>
  <c r="AY89" i="319"/>
  <c r="AX89" i="319"/>
  <c r="AW89" i="319"/>
  <c r="AT89" i="319"/>
  <c r="AS89" i="319"/>
  <c r="AR89" i="319"/>
  <c r="AQ89" i="319"/>
  <c r="AP89" i="319"/>
  <c r="AO89" i="319"/>
  <c r="AN89" i="319"/>
  <c r="AL89" i="319"/>
  <c r="AK89" i="319"/>
  <c r="AJ89" i="319"/>
  <c r="AI89" i="319"/>
  <c r="AH89" i="319"/>
  <c r="AG89" i="319"/>
  <c r="AD89" i="319" s="1"/>
  <c r="AF89" i="319"/>
  <c r="AZ88" i="319"/>
  <c r="AY88" i="319"/>
  <c r="AX88" i="319"/>
  <c r="AW88" i="319"/>
  <c r="AT88" i="319"/>
  <c r="AS88" i="319"/>
  <c r="AR88" i="319"/>
  <c r="AQ88" i="319"/>
  <c r="AP88" i="319"/>
  <c r="AO88" i="319"/>
  <c r="AN88" i="319"/>
  <c r="AL88" i="319"/>
  <c r="AK88" i="319"/>
  <c r="AJ88" i="319"/>
  <c r="AD88" i="319" s="1"/>
  <c r="AI88" i="319"/>
  <c r="AH88" i="319"/>
  <c r="AG88" i="319"/>
  <c r="AF88" i="319"/>
  <c r="AZ87" i="319"/>
  <c r="AY87" i="319"/>
  <c r="AX87" i="319"/>
  <c r="AW87" i="319"/>
  <c r="AT87" i="319"/>
  <c r="AS87" i="319"/>
  <c r="AR87" i="319"/>
  <c r="AQ87" i="319"/>
  <c r="AP87" i="319"/>
  <c r="AO87" i="319"/>
  <c r="AN87" i="319"/>
  <c r="AD87" i="319" s="1"/>
  <c r="AL87" i="319"/>
  <c r="AK87" i="319"/>
  <c r="AJ87" i="319"/>
  <c r="AI87" i="319"/>
  <c r="AH87" i="319"/>
  <c r="AG87" i="319"/>
  <c r="AF87" i="319"/>
  <c r="AZ86" i="319"/>
  <c r="AY86" i="319"/>
  <c r="AX86" i="319"/>
  <c r="AW86" i="319"/>
  <c r="AT86" i="319"/>
  <c r="AS86" i="319"/>
  <c r="AR86" i="319"/>
  <c r="AQ86" i="319"/>
  <c r="AP86" i="319"/>
  <c r="AO86" i="319"/>
  <c r="AN86" i="319"/>
  <c r="AL86" i="319"/>
  <c r="AK86" i="319"/>
  <c r="AJ86" i="319"/>
  <c r="AI86" i="319"/>
  <c r="AH86" i="319"/>
  <c r="AD86" i="319" s="1"/>
  <c r="AG86" i="319"/>
  <c r="AF86" i="319"/>
  <c r="AZ85" i="319"/>
  <c r="AY85" i="319"/>
  <c r="AX85" i="319"/>
  <c r="AW85" i="319"/>
  <c r="AT85" i="319"/>
  <c r="AS85" i="319"/>
  <c r="AR85" i="319"/>
  <c r="AQ85" i="319"/>
  <c r="AP85" i="319"/>
  <c r="AO85" i="319"/>
  <c r="AN85" i="319"/>
  <c r="AL85" i="319"/>
  <c r="AK85" i="319"/>
  <c r="AJ85" i="319"/>
  <c r="AI85" i="319"/>
  <c r="AH85" i="319"/>
  <c r="AG85" i="319"/>
  <c r="AF85" i="319"/>
  <c r="AD85" i="319" s="1"/>
  <c r="AZ84" i="319"/>
  <c r="AY84" i="319"/>
  <c r="AX84" i="319"/>
  <c r="AW84" i="319"/>
  <c r="AT84" i="319"/>
  <c r="AS84" i="319"/>
  <c r="AR84" i="319"/>
  <c r="AQ84" i="319"/>
  <c r="AP84" i="319"/>
  <c r="AO84" i="319"/>
  <c r="AN84" i="319"/>
  <c r="AL84" i="319"/>
  <c r="AK84" i="319"/>
  <c r="AJ84" i="319"/>
  <c r="AI84" i="319"/>
  <c r="AH84" i="319"/>
  <c r="AG84" i="319"/>
  <c r="AF84" i="319"/>
  <c r="AD84" i="319" s="1"/>
  <c r="AZ83" i="319"/>
  <c r="AY83" i="319"/>
  <c r="AX83" i="319"/>
  <c r="AW83" i="319"/>
  <c r="AT83" i="319"/>
  <c r="AS83" i="319"/>
  <c r="AR83" i="319"/>
  <c r="AQ83" i="319"/>
  <c r="AP83" i="319"/>
  <c r="AO83" i="319"/>
  <c r="AN83" i="319"/>
  <c r="AL83" i="319"/>
  <c r="AK83" i="319"/>
  <c r="AJ83" i="319"/>
  <c r="AI83" i="319"/>
  <c r="AD83" i="319" s="1"/>
  <c r="AH83" i="319"/>
  <c r="AG83" i="319"/>
  <c r="AF83" i="319"/>
  <c r="AZ82" i="319"/>
  <c r="AY82" i="319"/>
  <c r="AX82" i="319"/>
  <c r="AW82" i="319"/>
  <c r="AT82" i="319"/>
  <c r="AS82" i="319"/>
  <c r="AR82" i="319"/>
  <c r="AQ82" i="319"/>
  <c r="AP82" i="319"/>
  <c r="AO82" i="319"/>
  <c r="AN82" i="319"/>
  <c r="AL82" i="319"/>
  <c r="AK82" i="319"/>
  <c r="AJ82" i="319"/>
  <c r="AI82" i="319"/>
  <c r="AH82" i="319"/>
  <c r="AG82" i="319"/>
  <c r="AD82" i="319" s="1"/>
  <c r="AF82" i="319"/>
  <c r="AZ81" i="319"/>
  <c r="AY81" i="319"/>
  <c r="AX81" i="319"/>
  <c r="AW81" i="319"/>
  <c r="AT81" i="319"/>
  <c r="AS81" i="319"/>
  <c r="AR81" i="319"/>
  <c r="AQ81" i="319"/>
  <c r="AP81" i="319"/>
  <c r="AO81" i="319"/>
  <c r="AN81" i="319"/>
  <c r="AL81" i="319"/>
  <c r="AK81" i="319"/>
  <c r="AJ81" i="319"/>
  <c r="AI81" i="319"/>
  <c r="AH81" i="319"/>
  <c r="AG81" i="319"/>
  <c r="AD81" i="319" s="1"/>
  <c r="AF81" i="319"/>
  <c r="AZ80" i="319"/>
  <c r="AY80" i="319"/>
  <c r="AX80" i="319"/>
  <c r="AW80" i="319"/>
  <c r="AT80" i="319"/>
  <c r="AS80" i="319"/>
  <c r="AR80" i="319"/>
  <c r="AQ80" i="319"/>
  <c r="AP80" i="319"/>
  <c r="AO80" i="319"/>
  <c r="AN80" i="319"/>
  <c r="AL80" i="319"/>
  <c r="AK80" i="319"/>
  <c r="AJ80" i="319"/>
  <c r="AI80" i="319"/>
  <c r="AH80" i="319"/>
  <c r="AG80" i="319"/>
  <c r="AF80" i="319"/>
  <c r="AD80" i="319" s="1"/>
  <c r="AZ79" i="319"/>
  <c r="AY79" i="319"/>
  <c r="AX79" i="319"/>
  <c r="AW79" i="319"/>
  <c r="AT79" i="319"/>
  <c r="AS79" i="319"/>
  <c r="AR79" i="319"/>
  <c r="AQ79" i="319"/>
  <c r="AP79" i="319"/>
  <c r="AO79" i="319"/>
  <c r="AN79" i="319"/>
  <c r="AD79" i="319" s="1"/>
  <c r="AL79" i="319"/>
  <c r="AK79" i="319"/>
  <c r="AJ79" i="319"/>
  <c r="AI79" i="319"/>
  <c r="AH79" i="319"/>
  <c r="AG79" i="319"/>
  <c r="AF79" i="319"/>
  <c r="AZ78" i="319"/>
  <c r="AY78" i="319"/>
  <c r="AX78" i="319"/>
  <c r="AW78" i="319"/>
  <c r="AT78" i="319"/>
  <c r="AS78" i="319"/>
  <c r="AR78" i="319"/>
  <c r="AQ78" i="319"/>
  <c r="AP78" i="319"/>
  <c r="AO78" i="319"/>
  <c r="AN78" i="319"/>
  <c r="AL78" i="319"/>
  <c r="AK78" i="319"/>
  <c r="AJ78" i="319"/>
  <c r="AI78" i="319"/>
  <c r="AH78" i="319"/>
  <c r="AD78" i="319" s="1"/>
  <c r="AG78" i="319"/>
  <c r="AF78" i="319"/>
  <c r="AZ77" i="319"/>
  <c r="AY77" i="319"/>
  <c r="AX77" i="319"/>
  <c r="AW77" i="319"/>
  <c r="AT77" i="319"/>
  <c r="AS77" i="319"/>
  <c r="AR77" i="319"/>
  <c r="AQ77" i="319"/>
  <c r="AP77" i="319"/>
  <c r="AO77" i="319"/>
  <c r="AN77" i="319"/>
  <c r="AL77" i="319"/>
  <c r="AK77" i="319"/>
  <c r="AJ77" i="319"/>
  <c r="AI77" i="319"/>
  <c r="AH77" i="319"/>
  <c r="AG77" i="319"/>
  <c r="AF77" i="319"/>
  <c r="AD77" i="319" s="1"/>
  <c r="AZ76" i="319"/>
  <c r="AY76" i="319"/>
  <c r="AX76" i="319"/>
  <c r="AW76" i="319"/>
  <c r="AT76" i="319"/>
  <c r="AS76" i="319"/>
  <c r="AR76" i="319"/>
  <c r="AQ76" i="319"/>
  <c r="AP76" i="319"/>
  <c r="AO76" i="319"/>
  <c r="AN76" i="319"/>
  <c r="AL76" i="319"/>
  <c r="AK76" i="319"/>
  <c r="AJ76" i="319"/>
  <c r="AI76" i="319"/>
  <c r="AH76" i="319"/>
  <c r="AG76" i="319"/>
  <c r="AF76" i="319"/>
  <c r="AD76" i="319" s="1"/>
  <c r="AZ75" i="319"/>
  <c r="AY75" i="319"/>
  <c r="AX75" i="319"/>
  <c r="AW75" i="319"/>
  <c r="AT75" i="319"/>
  <c r="AS75" i="319"/>
  <c r="AR75" i="319"/>
  <c r="AQ75" i="319"/>
  <c r="AP75" i="319"/>
  <c r="AO75" i="319"/>
  <c r="AN75" i="319"/>
  <c r="AL75" i="319"/>
  <c r="AK75" i="319"/>
  <c r="AJ75" i="319"/>
  <c r="AI75" i="319"/>
  <c r="AD75" i="319" s="1"/>
  <c r="AH75" i="319"/>
  <c r="AG75" i="319"/>
  <c r="AF75" i="319"/>
  <c r="AZ74" i="319"/>
  <c r="AY74" i="319"/>
  <c r="AX74" i="319"/>
  <c r="AW74" i="319"/>
  <c r="AT74" i="319"/>
  <c r="AS74" i="319"/>
  <c r="AR74" i="319"/>
  <c r="AQ74" i="319"/>
  <c r="AP74" i="319"/>
  <c r="AO74" i="319"/>
  <c r="AN74" i="319"/>
  <c r="AL74" i="319"/>
  <c r="AK74" i="319"/>
  <c r="AJ74" i="319"/>
  <c r="AI74" i="319"/>
  <c r="AH74" i="319"/>
  <c r="AG74" i="319"/>
  <c r="AD74" i="319" s="1"/>
  <c r="AF74" i="319"/>
  <c r="AZ73" i="319"/>
  <c r="AY73" i="319"/>
  <c r="AX73" i="319"/>
  <c r="AW73" i="319"/>
  <c r="AT73" i="319"/>
  <c r="AS73" i="319"/>
  <c r="AR73" i="319"/>
  <c r="AQ73" i="319"/>
  <c r="AP73" i="319"/>
  <c r="AO73" i="319"/>
  <c r="AN73" i="319"/>
  <c r="AL73" i="319"/>
  <c r="AK73" i="319"/>
  <c r="AJ73" i="319"/>
  <c r="AI73" i="319"/>
  <c r="AH73" i="319"/>
  <c r="AG73" i="319"/>
  <c r="AD73" i="319" s="1"/>
  <c r="AF73" i="319"/>
  <c r="AZ72" i="319"/>
  <c r="AY72" i="319"/>
  <c r="AX72" i="319"/>
  <c r="AW72" i="319"/>
  <c r="AT72" i="319"/>
  <c r="AS72" i="319"/>
  <c r="AR72" i="319"/>
  <c r="AQ72" i="319"/>
  <c r="AP72" i="319"/>
  <c r="AO72" i="319"/>
  <c r="AN72" i="319"/>
  <c r="AL72" i="319"/>
  <c r="AK72" i="319"/>
  <c r="AJ72" i="319"/>
  <c r="AI72" i="319"/>
  <c r="AH72" i="319"/>
  <c r="AG72" i="319"/>
  <c r="AF72" i="319"/>
  <c r="AD72" i="319" s="1"/>
  <c r="AZ71" i="319"/>
  <c r="AY71" i="319"/>
  <c r="AX71" i="319"/>
  <c r="AW71" i="319"/>
  <c r="AT71" i="319"/>
  <c r="AS71" i="319"/>
  <c r="AR71" i="319"/>
  <c r="AQ71" i="319"/>
  <c r="AP71" i="319"/>
  <c r="AO71" i="319"/>
  <c r="AN71" i="319"/>
  <c r="AL71" i="319"/>
  <c r="AK71" i="319"/>
  <c r="AJ71" i="319"/>
  <c r="AI71" i="319"/>
  <c r="AH71" i="319"/>
  <c r="AG71" i="319"/>
  <c r="AF71" i="319"/>
  <c r="AD71" i="319"/>
  <c r="AZ70" i="319"/>
  <c r="AY70" i="319"/>
  <c r="AX70" i="319"/>
  <c r="AW70" i="319"/>
  <c r="AT70" i="319"/>
  <c r="AS70" i="319"/>
  <c r="AR70" i="319"/>
  <c r="AQ70" i="319"/>
  <c r="AP70" i="319"/>
  <c r="AO70" i="319"/>
  <c r="AN70" i="319"/>
  <c r="AL70" i="319"/>
  <c r="AK70" i="319"/>
  <c r="AJ70" i="319"/>
  <c r="AI70" i="319"/>
  <c r="AH70" i="319"/>
  <c r="AD70" i="319" s="1"/>
  <c r="AG70" i="319"/>
  <c r="AF70" i="319"/>
  <c r="AZ69" i="319"/>
  <c r="AY69" i="319"/>
  <c r="AX69" i="319"/>
  <c r="AW69" i="319"/>
  <c r="AT69" i="319"/>
  <c r="AS69" i="319"/>
  <c r="AR69" i="319"/>
  <c r="AQ69" i="319"/>
  <c r="AP69" i="319"/>
  <c r="AO69" i="319"/>
  <c r="AN69" i="319"/>
  <c r="AL69" i="319"/>
  <c r="AK69" i="319"/>
  <c r="AJ69" i="319"/>
  <c r="AI69" i="319"/>
  <c r="AH69" i="319"/>
  <c r="AG69" i="319"/>
  <c r="AF69" i="319"/>
  <c r="AD69" i="319" s="1"/>
  <c r="AZ68" i="319"/>
  <c r="AY68" i="319"/>
  <c r="AX68" i="319"/>
  <c r="AW68" i="319"/>
  <c r="AT68" i="319"/>
  <c r="AS68" i="319"/>
  <c r="AR68" i="319"/>
  <c r="AQ68" i="319"/>
  <c r="AP68" i="319"/>
  <c r="AO68" i="319"/>
  <c r="AN68" i="319"/>
  <c r="AL68" i="319"/>
  <c r="AK68" i="319"/>
  <c r="AJ68" i="319"/>
  <c r="AI68" i="319"/>
  <c r="AH68" i="319"/>
  <c r="AG68" i="319"/>
  <c r="AF68" i="319"/>
  <c r="AD68" i="319" s="1"/>
  <c r="AZ67" i="319"/>
  <c r="AY67" i="319"/>
  <c r="AX67" i="319"/>
  <c r="AW67" i="319"/>
  <c r="AT67" i="319"/>
  <c r="AS67" i="319"/>
  <c r="AR67" i="319"/>
  <c r="AQ67" i="319"/>
  <c r="AP67" i="319"/>
  <c r="AO67" i="319"/>
  <c r="AN67" i="319"/>
  <c r="AL67" i="319"/>
  <c r="AK67" i="319"/>
  <c r="AJ67" i="319"/>
  <c r="AI67" i="319"/>
  <c r="AD67" i="319" s="1"/>
  <c r="AH67" i="319"/>
  <c r="AG67" i="319"/>
  <c r="AF67" i="319"/>
  <c r="AZ66" i="319"/>
  <c r="AY66" i="319"/>
  <c r="AX66" i="319"/>
  <c r="AW66" i="319"/>
  <c r="AT66" i="319"/>
  <c r="AS66" i="319"/>
  <c r="AR66" i="319"/>
  <c r="AQ66" i="319"/>
  <c r="AP66" i="319"/>
  <c r="AO66" i="319"/>
  <c r="AN66" i="319"/>
  <c r="AL66" i="319"/>
  <c r="AK66" i="319"/>
  <c r="AJ66" i="319"/>
  <c r="AI66" i="319"/>
  <c r="AH66" i="319"/>
  <c r="AG66" i="319"/>
  <c r="AD66" i="319" s="1"/>
  <c r="AF66" i="319"/>
  <c r="AZ65" i="319"/>
  <c r="AY65" i="319"/>
  <c r="AX65" i="319"/>
  <c r="AW65" i="319"/>
  <c r="AT65" i="319"/>
  <c r="AS65" i="319"/>
  <c r="AR65" i="319"/>
  <c r="AQ65" i="319"/>
  <c r="AP65" i="319"/>
  <c r="AO65" i="319"/>
  <c r="AN65" i="319"/>
  <c r="AL65" i="319"/>
  <c r="AK65" i="319"/>
  <c r="AJ65" i="319"/>
  <c r="AI65" i="319"/>
  <c r="AH65" i="319"/>
  <c r="AG65" i="319"/>
  <c r="AD65" i="319" s="1"/>
  <c r="AF65" i="319"/>
  <c r="AZ64" i="319"/>
  <c r="AY64" i="319"/>
  <c r="AX64" i="319"/>
  <c r="AW64" i="319"/>
  <c r="AT64" i="319"/>
  <c r="AS64" i="319"/>
  <c r="AR64" i="319"/>
  <c r="AQ64" i="319"/>
  <c r="AP64" i="319"/>
  <c r="AO64" i="319"/>
  <c r="AN64" i="319"/>
  <c r="AL64" i="319"/>
  <c r="AK64" i="319"/>
  <c r="AJ64" i="319"/>
  <c r="AI64" i="319"/>
  <c r="AH64" i="319"/>
  <c r="AG64" i="319"/>
  <c r="AF64" i="319"/>
  <c r="AD64" i="319" s="1"/>
  <c r="AZ63" i="319"/>
  <c r="AY63" i="319"/>
  <c r="AX63" i="319"/>
  <c r="AW63" i="319"/>
  <c r="AT63" i="319"/>
  <c r="AS63" i="319"/>
  <c r="AR63" i="319"/>
  <c r="AQ63" i="319"/>
  <c r="AP63" i="319"/>
  <c r="AO63" i="319"/>
  <c r="AN63" i="319"/>
  <c r="AD63" i="319" s="1"/>
  <c r="AL63" i="319"/>
  <c r="AK63" i="319"/>
  <c r="AJ63" i="319"/>
  <c r="AI63" i="319"/>
  <c r="AH63" i="319"/>
  <c r="AG63" i="319"/>
  <c r="AF63" i="319"/>
  <c r="AZ62" i="319"/>
  <c r="AY62" i="319"/>
  <c r="AX62" i="319"/>
  <c r="AW62" i="319"/>
  <c r="AT62" i="319"/>
  <c r="AS62" i="319"/>
  <c r="AR62" i="319"/>
  <c r="AQ62" i="319"/>
  <c r="AP62" i="319"/>
  <c r="AO62" i="319"/>
  <c r="AN62" i="319"/>
  <c r="AL62" i="319"/>
  <c r="AK62" i="319"/>
  <c r="AJ62" i="319"/>
  <c r="AI62" i="319"/>
  <c r="AH62" i="319"/>
  <c r="AD62" i="319" s="1"/>
  <c r="AG62" i="319"/>
  <c r="AF62" i="319"/>
  <c r="AZ61" i="319"/>
  <c r="AY61" i="319"/>
  <c r="AX61" i="319"/>
  <c r="AW61" i="319"/>
  <c r="AT61" i="319"/>
  <c r="AS61" i="319"/>
  <c r="AR61" i="319"/>
  <c r="AQ61" i="319"/>
  <c r="AP61" i="319"/>
  <c r="AO61" i="319"/>
  <c r="AN61" i="319"/>
  <c r="AL61" i="319"/>
  <c r="AK61" i="319"/>
  <c r="AJ61" i="319"/>
  <c r="AI61" i="319"/>
  <c r="AH61" i="319"/>
  <c r="AG61" i="319"/>
  <c r="AF61" i="319"/>
  <c r="AD61" i="319" s="1"/>
  <c r="AZ60" i="319"/>
  <c r="AY60" i="319"/>
  <c r="AX60" i="319"/>
  <c r="AW60" i="319"/>
  <c r="AT60" i="319"/>
  <c r="AS60" i="319"/>
  <c r="AR60" i="319"/>
  <c r="AQ60" i="319"/>
  <c r="AP60" i="319"/>
  <c r="AO60" i="319"/>
  <c r="AN60" i="319"/>
  <c r="AL60" i="319"/>
  <c r="AK60" i="319"/>
  <c r="AJ60" i="319"/>
  <c r="AI60" i="319"/>
  <c r="AH60" i="319"/>
  <c r="AG60" i="319"/>
  <c r="AF60" i="319"/>
  <c r="AD60" i="319" s="1"/>
  <c r="AZ59" i="319"/>
  <c r="AY59" i="319"/>
  <c r="AX59" i="319"/>
  <c r="AW59" i="319"/>
  <c r="AT59" i="319"/>
  <c r="AS59" i="319"/>
  <c r="AR59" i="319"/>
  <c r="AQ59" i="319"/>
  <c r="AP59" i="319"/>
  <c r="AO59" i="319"/>
  <c r="AN59" i="319"/>
  <c r="AL59" i="319"/>
  <c r="AK59" i="319"/>
  <c r="AJ59" i="319"/>
  <c r="AI59" i="319"/>
  <c r="AD59" i="319" s="1"/>
  <c r="AH59" i="319"/>
  <c r="AG59" i="319"/>
  <c r="AF59" i="319"/>
  <c r="AZ58" i="319"/>
  <c r="AY58" i="319"/>
  <c r="AX58" i="319"/>
  <c r="AW58" i="319"/>
  <c r="AT58" i="319"/>
  <c r="AS58" i="319"/>
  <c r="AR58" i="319"/>
  <c r="AQ58" i="319"/>
  <c r="AP58" i="319"/>
  <c r="AO58" i="319"/>
  <c r="AN58" i="319"/>
  <c r="AL58" i="319"/>
  <c r="AK58" i="319"/>
  <c r="AJ58" i="319"/>
  <c r="AI58" i="319"/>
  <c r="AH58" i="319"/>
  <c r="AG58" i="319"/>
  <c r="AD58" i="319" s="1"/>
  <c r="AF58" i="319"/>
  <c r="AZ57" i="319"/>
  <c r="AY57" i="319"/>
  <c r="AX57" i="319"/>
  <c r="AW57" i="319"/>
  <c r="AT57" i="319"/>
  <c r="AS57" i="319"/>
  <c r="AR57" i="319"/>
  <c r="AQ57" i="319"/>
  <c r="AP57" i="319"/>
  <c r="AO57" i="319"/>
  <c r="AN57" i="319"/>
  <c r="AL57" i="319"/>
  <c r="AK57" i="319"/>
  <c r="AJ57" i="319"/>
  <c r="AI57" i="319"/>
  <c r="AH57" i="319"/>
  <c r="AG57" i="319"/>
  <c r="AD57" i="319" s="1"/>
  <c r="AF57" i="319"/>
  <c r="AZ56" i="319"/>
  <c r="AY56" i="319"/>
  <c r="AX56" i="319"/>
  <c r="AW56" i="319"/>
  <c r="AT56" i="319"/>
  <c r="AS56" i="319"/>
  <c r="AR56" i="319"/>
  <c r="AQ56" i="319"/>
  <c r="AP56" i="319"/>
  <c r="AO56" i="319"/>
  <c r="AN56" i="319"/>
  <c r="AL56" i="319"/>
  <c r="AK56" i="319"/>
  <c r="AJ56" i="319"/>
  <c r="AI56" i="319"/>
  <c r="AH56" i="319"/>
  <c r="AG56" i="319"/>
  <c r="AF56" i="319"/>
  <c r="AD56" i="319" s="1"/>
  <c r="AZ55" i="319"/>
  <c r="AY55" i="319"/>
  <c r="AX55" i="319"/>
  <c r="AW55" i="319"/>
  <c r="AT55" i="319"/>
  <c r="AS55" i="319"/>
  <c r="AR55" i="319"/>
  <c r="AQ55" i="319"/>
  <c r="AP55" i="319"/>
  <c r="AO55" i="319"/>
  <c r="AN55" i="319"/>
  <c r="AL55" i="319"/>
  <c r="AK55" i="319"/>
  <c r="AJ55" i="319"/>
  <c r="AI55" i="319"/>
  <c r="AH55" i="319"/>
  <c r="AG55" i="319"/>
  <c r="AF55" i="319"/>
  <c r="AD55" i="319"/>
  <c r="AZ54" i="319"/>
  <c r="AY54" i="319"/>
  <c r="AX54" i="319"/>
  <c r="AW54" i="319"/>
  <c r="AT54" i="319"/>
  <c r="AS54" i="319"/>
  <c r="AR54" i="319"/>
  <c r="AQ54" i="319"/>
  <c r="AP54" i="319"/>
  <c r="AO54" i="319"/>
  <c r="AN54" i="319"/>
  <c r="AL54" i="319"/>
  <c r="AK54" i="319"/>
  <c r="AJ54" i="319"/>
  <c r="AI54" i="319"/>
  <c r="AH54" i="319"/>
  <c r="AD54" i="319" s="1"/>
  <c r="AG54" i="319"/>
  <c r="AF54" i="319"/>
  <c r="AZ53" i="319"/>
  <c r="AY53" i="319"/>
  <c r="AX53" i="319"/>
  <c r="AW53" i="319"/>
  <c r="AT53" i="319"/>
  <c r="AS53" i="319"/>
  <c r="AR53" i="319"/>
  <c r="AQ53" i="319"/>
  <c r="AP53" i="319"/>
  <c r="AO53" i="319"/>
  <c r="AN53" i="319"/>
  <c r="AL53" i="319"/>
  <c r="AK53" i="319"/>
  <c r="AJ53" i="319"/>
  <c r="AI53" i="319"/>
  <c r="AH53" i="319"/>
  <c r="AG53" i="319"/>
  <c r="AF53" i="319"/>
  <c r="AD53" i="319" s="1"/>
  <c r="AZ52" i="319"/>
  <c r="AY52" i="319"/>
  <c r="AX52" i="319"/>
  <c r="AW52" i="319"/>
  <c r="AT52" i="319"/>
  <c r="AS52" i="319"/>
  <c r="AR52" i="319"/>
  <c r="AQ52" i="319"/>
  <c r="AP52" i="319"/>
  <c r="AO52" i="319"/>
  <c r="AN52" i="319"/>
  <c r="AL52" i="319"/>
  <c r="AK52" i="319"/>
  <c r="AJ52" i="319"/>
  <c r="AI52" i="319"/>
  <c r="AH52" i="319"/>
  <c r="AG52" i="319"/>
  <c r="AF52" i="319"/>
  <c r="AD52" i="319" s="1"/>
  <c r="AZ51" i="319"/>
  <c r="AY51" i="319"/>
  <c r="AX51" i="319"/>
  <c r="AW51" i="319"/>
  <c r="AT51" i="319"/>
  <c r="AS51" i="319"/>
  <c r="AR51" i="319"/>
  <c r="AQ51" i="319"/>
  <c r="AP51" i="319"/>
  <c r="AO51" i="319"/>
  <c r="AN51" i="319"/>
  <c r="AL51" i="319"/>
  <c r="AK51" i="319"/>
  <c r="AJ51" i="319"/>
  <c r="AI51" i="319"/>
  <c r="AD51" i="319" s="1"/>
  <c r="AH51" i="319"/>
  <c r="AG51" i="319"/>
  <c r="AF51" i="319"/>
  <c r="AZ50" i="319"/>
  <c r="AY50" i="319"/>
  <c r="AX50" i="319"/>
  <c r="AW50" i="319"/>
  <c r="AT50" i="319"/>
  <c r="AS50" i="319"/>
  <c r="AR50" i="319"/>
  <c r="AQ50" i="319"/>
  <c r="AP50" i="319"/>
  <c r="AO50" i="319"/>
  <c r="AN50" i="319"/>
  <c r="AL50" i="319"/>
  <c r="AK50" i="319"/>
  <c r="AJ50" i="319"/>
  <c r="AI50" i="319"/>
  <c r="AH50" i="319"/>
  <c r="AG50" i="319"/>
  <c r="AD50" i="319" s="1"/>
  <c r="AF50" i="319"/>
  <c r="AZ49" i="319"/>
  <c r="AY49" i="319"/>
  <c r="AX49" i="319"/>
  <c r="AW49" i="319"/>
  <c r="AT49" i="319"/>
  <c r="AS49" i="319"/>
  <c r="AR49" i="319"/>
  <c r="AQ49" i="319"/>
  <c r="AP49" i="319"/>
  <c r="AO49" i="319"/>
  <c r="AN49" i="319"/>
  <c r="AL49" i="319"/>
  <c r="AK49" i="319"/>
  <c r="AJ49" i="319"/>
  <c r="AI49" i="319"/>
  <c r="AH49" i="319"/>
  <c r="AG49" i="319"/>
  <c r="AD49" i="319" s="1"/>
  <c r="AF49" i="319"/>
  <c r="AZ48" i="319"/>
  <c r="AY48" i="319"/>
  <c r="AX48" i="319"/>
  <c r="AW48" i="319"/>
  <c r="AT48" i="319"/>
  <c r="AS48" i="319"/>
  <c r="AR48" i="319"/>
  <c r="AQ48" i="319"/>
  <c r="AP48" i="319"/>
  <c r="AO48" i="319"/>
  <c r="AN48" i="319"/>
  <c r="AL48" i="319"/>
  <c r="AK48" i="319"/>
  <c r="AJ48" i="319"/>
  <c r="AI48" i="319"/>
  <c r="AH48" i="319"/>
  <c r="AG48" i="319"/>
  <c r="AF48" i="319"/>
  <c r="AD48" i="319" s="1"/>
  <c r="AZ47" i="319"/>
  <c r="AY47" i="319"/>
  <c r="AX47" i="319"/>
  <c r="AW47" i="319"/>
  <c r="AT47" i="319"/>
  <c r="AS47" i="319"/>
  <c r="AR47" i="319"/>
  <c r="AQ47" i="319"/>
  <c r="AP47" i="319"/>
  <c r="AO47" i="319"/>
  <c r="AN47" i="319"/>
  <c r="AL47" i="319"/>
  <c r="AK47" i="319"/>
  <c r="AJ47" i="319"/>
  <c r="AI47" i="319"/>
  <c r="AH47" i="319"/>
  <c r="AG47" i="319"/>
  <c r="AF47" i="319"/>
  <c r="AD47" i="319"/>
  <c r="AZ46" i="319"/>
  <c r="AY46" i="319"/>
  <c r="AX46" i="319"/>
  <c r="AW46" i="319"/>
  <c r="AT46" i="319"/>
  <c r="AS46" i="319"/>
  <c r="AR46" i="319"/>
  <c r="AQ46" i="319"/>
  <c r="AP46" i="319"/>
  <c r="AO46" i="319"/>
  <c r="AN46" i="319"/>
  <c r="AL46" i="319"/>
  <c r="AK46" i="319"/>
  <c r="AJ46" i="319"/>
  <c r="AI46" i="319"/>
  <c r="AH46" i="319"/>
  <c r="AD46" i="319" s="1"/>
  <c r="AG46" i="319"/>
  <c r="AF46" i="319"/>
  <c r="AZ45" i="319"/>
  <c r="AY45" i="319"/>
  <c r="AX45" i="319"/>
  <c r="AW45" i="319"/>
  <c r="AT45" i="319"/>
  <c r="AS45" i="319"/>
  <c r="AR45" i="319"/>
  <c r="AQ45" i="319"/>
  <c r="AP45" i="319"/>
  <c r="AO45" i="319"/>
  <c r="AN45" i="319"/>
  <c r="AL45" i="319"/>
  <c r="AK45" i="319"/>
  <c r="AJ45" i="319"/>
  <c r="AI45" i="319"/>
  <c r="AH45" i="319"/>
  <c r="AG45" i="319"/>
  <c r="AF45" i="319"/>
  <c r="AD45" i="319" s="1"/>
  <c r="AZ44" i="319"/>
  <c r="AY44" i="319"/>
  <c r="AX44" i="319"/>
  <c r="AW44" i="319"/>
  <c r="AT44" i="319"/>
  <c r="AS44" i="319"/>
  <c r="AR44" i="319"/>
  <c r="AQ44" i="319"/>
  <c r="AP44" i="319"/>
  <c r="AO44" i="319"/>
  <c r="AN44" i="319"/>
  <c r="AL44" i="319"/>
  <c r="AK44" i="319"/>
  <c r="AJ44" i="319"/>
  <c r="AI44" i="319"/>
  <c r="AH44" i="319"/>
  <c r="AG44" i="319"/>
  <c r="AF44" i="319"/>
  <c r="AD44" i="319" s="1"/>
  <c r="AZ43" i="319"/>
  <c r="AY43" i="319"/>
  <c r="AX43" i="319"/>
  <c r="AW43" i="319"/>
  <c r="AT43" i="319"/>
  <c r="AS43" i="319"/>
  <c r="AR43" i="319"/>
  <c r="AQ43" i="319"/>
  <c r="AP43" i="319"/>
  <c r="AO43" i="319"/>
  <c r="AN43" i="319"/>
  <c r="AL43" i="319"/>
  <c r="AK43" i="319"/>
  <c r="AJ43" i="319"/>
  <c r="AI43" i="319"/>
  <c r="AD43" i="319" s="1"/>
  <c r="AH43" i="319"/>
  <c r="AG43" i="319"/>
  <c r="AF43" i="319"/>
  <c r="AZ42" i="319"/>
  <c r="AY42" i="319"/>
  <c r="AX42" i="319"/>
  <c r="AW42" i="319"/>
  <c r="AT42" i="319"/>
  <c r="AS42" i="319"/>
  <c r="AR42" i="319"/>
  <c r="AQ42" i="319"/>
  <c r="AP42" i="319"/>
  <c r="AO42" i="319"/>
  <c r="AN42" i="319"/>
  <c r="AL42" i="319"/>
  <c r="AK42" i="319"/>
  <c r="AJ42" i="319"/>
  <c r="AI42" i="319"/>
  <c r="AH42" i="319"/>
  <c r="AG42" i="319"/>
  <c r="AD42" i="319" s="1"/>
  <c r="AF42" i="319"/>
  <c r="AZ41" i="319"/>
  <c r="AY41" i="319"/>
  <c r="AX41" i="319"/>
  <c r="AW41" i="319"/>
  <c r="AT41" i="319"/>
  <c r="AS41" i="319"/>
  <c r="AR41" i="319"/>
  <c r="AQ41" i="319"/>
  <c r="AP41" i="319"/>
  <c r="AO41" i="319"/>
  <c r="AN41" i="319"/>
  <c r="AL41" i="319"/>
  <c r="AK41" i="319"/>
  <c r="AJ41" i="319"/>
  <c r="AI41" i="319"/>
  <c r="AH41" i="319"/>
  <c r="AG41" i="319"/>
  <c r="AD41" i="319" s="1"/>
  <c r="AF41" i="319"/>
  <c r="AZ40" i="319"/>
  <c r="AY40" i="319"/>
  <c r="AX40" i="319"/>
  <c r="AW40" i="319"/>
  <c r="AT40" i="319"/>
  <c r="AS40" i="319"/>
  <c r="AR40" i="319"/>
  <c r="AQ40" i="319"/>
  <c r="AP40" i="319"/>
  <c r="AO40" i="319"/>
  <c r="AN40" i="319"/>
  <c r="AL40" i="319"/>
  <c r="AK40" i="319"/>
  <c r="AJ40" i="319"/>
  <c r="AI40" i="319"/>
  <c r="AH40" i="319"/>
  <c r="AG40" i="319"/>
  <c r="AF40" i="319"/>
  <c r="AD40" i="319" s="1"/>
  <c r="AZ39" i="319"/>
  <c r="AY39" i="319"/>
  <c r="AX39" i="319"/>
  <c r="AW39" i="319"/>
  <c r="AT39" i="319"/>
  <c r="AS39" i="319"/>
  <c r="AR39" i="319"/>
  <c r="AQ39" i="319"/>
  <c r="AP39" i="319"/>
  <c r="AO39" i="319"/>
  <c r="AN39" i="319"/>
  <c r="AD39" i="319" s="1"/>
  <c r="AL39" i="319"/>
  <c r="AK39" i="319"/>
  <c r="AJ39" i="319"/>
  <c r="AI39" i="319"/>
  <c r="AH39" i="319"/>
  <c r="AG39" i="319"/>
  <c r="AF39" i="319"/>
  <c r="AZ38" i="319"/>
  <c r="AY38" i="319"/>
  <c r="AX38" i="319"/>
  <c r="AW38" i="319"/>
  <c r="AT38" i="319"/>
  <c r="AS38" i="319"/>
  <c r="AR38" i="319"/>
  <c r="AQ38" i="319"/>
  <c r="AP38" i="319"/>
  <c r="AO38" i="319"/>
  <c r="AN38" i="319"/>
  <c r="AL38" i="319"/>
  <c r="AK38" i="319"/>
  <c r="AJ38" i="319"/>
  <c r="AI38" i="319"/>
  <c r="AH38" i="319"/>
  <c r="AD38" i="319" s="1"/>
  <c r="AG38" i="319"/>
  <c r="AF38" i="319"/>
  <c r="AZ37" i="319"/>
  <c r="AY37" i="319"/>
  <c r="AX37" i="319"/>
  <c r="AW37" i="319"/>
  <c r="AT37" i="319"/>
  <c r="AS37" i="319"/>
  <c r="AR37" i="319"/>
  <c r="AQ37" i="319"/>
  <c r="AP37" i="319"/>
  <c r="AO37" i="319"/>
  <c r="AN37" i="319"/>
  <c r="AL37" i="319"/>
  <c r="AK37" i="319"/>
  <c r="AJ37" i="319"/>
  <c r="AI37" i="319"/>
  <c r="AH37" i="319"/>
  <c r="AG37" i="319"/>
  <c r="AF37" i="319"/>
  <c r="AD37" i="319" s="1"/>
  <c r="AZ36" i="319"/>
  <c r="AY36" i="319"/>
  <c r="AX36" i="319"/>
  <c r="AW36" i="319"/>
  <c r="AT36" i="319"/>
  <c r="AS36" i="319"/>
  <c r="AR36" i="319"/>
  <c r="AQ36" i="319"/>
  <c r="AP36" i="319"/>
  <c r="AO36" i="319"/>
  <c r="AN36" i="319"/>
  <c r="AL36" i="319"/>
  <c r="AK36" i="319"/>
  <c r="AJ36" i="319"/>
  <c r="AI36" i="319"/>
  <c r="AH36" i="319"/>
  <c r="AG36" i="319"/>
  <c r="AF36" i="319"/>
  <c r="AD36" i="319" s="1"/>
  <c r="AZ35" i="319"/>
  <c r="AY35" i="319"/>
  <c r="AX35" i="319"/>
  <c r="AW35" i="319"/>
  <c r="AT35" i="319"/>
  <c r="AS35" i="319"/>
  <c r="AR35" i="319"/>
  <c r="AQ35" i="319"/>
  <c r="AP35" i="319"/>
  <c r="AO35" i="319"/>
  <c r="AN35" i="319"/>
  <c r="AL35" i="319"/>
  <c r="AK35" i="319"/>
  <c r="AJ35" i="319"/>
  <c r="AI35" i="319"/>
  <c r="AD35" i="319" s="1"/>
  <c r="AH35" i="319"/>
  <c r="AG35" i="319"/>
  <c r="AF35" i="319"/>
  <c r="AZ34" i="319"/>
  <c r="AY34" i="319"/>
  <c r="AX34" i="319"/>
  <c r="AW34" i="319"/>
  <c r="AT34" i="319"/>
  <c r="AS34" i="319"/>
  <c r="AR34" i="319"/>
  <c r="AQ34" i="319"/>
  <c r="AP34" i="319"/>
  <c r="AO34" i="319"/>
  <c r="AN34" i="319"/>
  <c r="AL34" i="319"/>
  <c r="AK34" i="319"/>
  <c r="AJ34" i="319"/>
  <c r="AI34" i="319"/>
  <c r="AH34" i="319"/>
  <c r="AG34" i="319"/>
  <c r="AD34" i="319" s="1"/>
  <c r="AF34" i="319"/>
  <c r="AZ33" i="319"/>
  <c r="AY33" i="319"/>
  <c r="AX33" i="319"/>
  <c r="AW33" i="319"/>
  <c r="AT33" i="319"/>
  <c r="AS33" i="319"/>
  <c r="AR33" i="319"/>
  <c r="AQ33" i="319"/>
  <c r="AP33" i="319"/>
  <c r="AO33" i="319"/>
  <c r="AN33" i="319"/>
  <c r="AL33" i="319"/>
  <c r="AK33" i="319"/>
  <c r="AJ33" i="319"/>
  <c r="AI33" i="319"/>
  <c r="AH33" i="319"/>
  <c r="AG33" i="319"/>
  <c r="AD33" i="319" s="1"/>
  <c r="AF33" i="319"/>
  <c r="AZ32" i="319"/>
  <c r="AY32" i="319"/>
  <c r="AX32" i="319"/>
  <c r="AW32" i="319"/>
  <c r="AT32" i="319"/>
  <c r="AS32" i="319"/>
  <c r="AR32" i="319"/>
  <c r="AQ32" i="319"/>
  <c r="AP32" i="319"/>
  <c r="AO32" i="319"/>
  <c r="AN32" i="319"/>
  <c r="AL32" i="319"/>
  <c r="AK32" i="319"/>
  <c r="AJ32" i="319"/>
  <c r="AI32" i="319"/>
  <c r="AH32" i="319"/>
  <c r="AG32" i="319"/>
  <c r="AF32" i="319"/>
  <c r="AD32" i="319" s="1"/>
  <c r="AZ31" i="319"/>
  <c r="AY31" i="319"/>
  <c r="AX31" i="319"/>
  <c r="AW31" i="319"/>
  <c r="AT31" i="319"/>
  <c r="AS31" i="319"/>
  <c r="AR31" i="319"/>
  <c r="AQ31" i="319"/>
  <c r="AP31" i="319"/>
  <c r="AO31" i="319"/>
  <c r="AN31" i="319"/>
  <c r="AD31" i="319" s="1"/>
  <c r="AL31" i="319"/>
  <c r="AK31" i="319"/>
  <c r="AJ31" i="319"/>
  <c r="AI31" i="319"/>
  <c r="AH31" i="319"/>
  <c r="AG31" i="319"/>
  <c r="AF31" i="319"/>
  <c r="AZ30" i="319"/>
  <c r="AY30" i="319"/>
  <c r="AX30" i="319"/>
  <c r="AW30" i="319"/>
  <c r="AT30" i="319"/>
  <c r="AS30" i="319"/>
  <c r="AR30" i="319"/>
  <c r="AQ30" i="319"/>
  <c r="AP30" i="319"/>
  <c r="AO30" i="319"/>
  <c r="AN30" i="319"/>
  <c r="AL30" i="319"/>
  <c r="AK30" i="319"/>
  <c r="AJ30" i="319"/>
  <c r="AI30" i="319"/>
  <c r="AH30" i="319"/>
  <c r="AD30" i="319" s="1"/>
  <c r="AG30" i="319"/>
  <c r="AF30" i="319"/>
  <c r="AZ29" i="319"/>
  <c r="AY29" i="319"/>
  <c r="AX29" i="319"/>
  <c r="AW29" i="319"/>
  <c r="AT29" i="319"/>
  <c r="AS29" i="319"/>
  <c r="AR29" i="319"/>
  <c r="AQ29" i="319"/>
  <c r="AP29" i="319"/>
  <c r="AO29" i="319"/>
  <c r="AN29" i="319"/>
  <c r="AL29" i="319"/>
  <c r="AK29" i="319"/>
  <c r="AJ29" i="319"/>
  <c r="AI29" i="319"/>
  <c r="AH29" i="319"/>
  <c r="AG29" i="319"/>
  <c r="AF29" i="319"/>
  <c r="AD29" i="319" s="1"/>
  <c r="AZ28" i="319"/>
  <c r="AY28" i="319"/>
  <c r="AX28" i="319"/>
  <c r="AW28" i="319"/>
  <c r="AT28" i="319"/>
  <c r="AS28" i="319"/>
  <c r="AR28" i="319"/>
  <c r="AQ28" i="319"/>
  <c r="AP28" i="319"/>
  <c r="AO28" i="319"/>
  <c r="AN28" i="319"/>
  <c r="AL28" i="319"/>
  <c r="AK28" i="319"/>
  <c r="AJ28" i="319"/>
  <c r="AI28" i="319"/>
  <c r="AH28" i="319"/>
  <c r="AG28" i="319"/>
  <c r="AF28" i="319"/>
  <c r="AD28" i="319" s="1"/>
  <c r="AZ27" i="319"/>
  <c r="AY27" i="319"/>
  <c r="AX27" i="319"/>
  <c r="AW27" i="319"/>
  <c r="AT27" i="319"/>
  <c r="AS27" i="319"/>
  <c r="AR27" i="319"/>
  <c r="AQ27" i="319"/>
  <c r="AP27" i="319"/>
  <c r="AO27" i="319"/>
  <c r="AN27" i="319"/>
  <c r="AL27" i="319"/>
  <c r="AK27" i="319"/>
  <c r="AJ27" i="319"/>
  <c r="AI27" i="319"/>
  <c r="AD27" i="319" s="1"/>
  <c r="AH27" i="319"/>
  <c r="AG27" i="319"/>
  <c r="AF27" i="319"/>
  <c r="AZ26" i="319"/>
  <c r="AY26" i="319"/>
  <c r="AX26" i="319"/>
  <c r="AW26" i="319"/>
  <c r="AT26" i="319"/>
  <c r="AS26" i="319"/>
  <c r="AR26" i="319"/>
  <c r="AQ26" i="319"/>
  <c r="AP26" i="319"/>
  <c r="AO26" i="319"/>
  <c r="AN26" i="319"/>
  <c r="AL26" i="319"/>
  <c r="AK26" i="319"/>
  <c r="AJ26" i="319"/>
  <c r="AI26" i="319"/>
  <c r="AH26" i="319"/>
  <c r="AG26" i="319"/>
  <c r="AD26" i="319" s="1"/>
  <c r="AF26" i="319"/>
  <c r="AZ25" i="319"/>
  <c r="AY25" i="319"/>
  <c r="AX25" i="319"/>
  <c r="AW25" i="319"/>
  <c r="AT25" i="319"/>
  <c r="AS25" i="319"/>
  <c r="AR25" i="319"/>
  <c r="AQ25" i="319"/>
  <c r="AP25" i="319"/>
  <c r="AO25" i="319"/>
  <c r="AN25" i="319"/>
  <c r="AL25" i="319"/>
  <c r="AK25" i="319"/>
  <c r="AJ25" i="319"/>
  <c r="AI25" i="319"/>
  <c r="AH25" i="319"/>
  <c r="AG25" i="319"/>
  <c r="AD25" i="319" s="1"/>
  <c r="AF25" i="319"/>
  <c r="AZ24" i="319"/>
  <c r="AY24" i="319"/>
  <c r="AX24" i="319"/>
  <c r="AW24" i="319"/>
  <c r="AT24" i="319"/>
  <c r="AS24" i="319"/>
  <c r="AR24" i="319"/>
  <c r="AQ24" i="319"/>
  <c r="AP24" i="319"/>
  <c r="AO24" i="319"/>
  <c r="AN24" i="319"/>
  <c r="AL24" i="319"/>
  <c r="AK24" i="319"/>
  <c r="AJ24" i="319"/>
  <c r="AI24" i="319"/>
  <c r="AH24" i="319"/>
  <c r="AG24" i="319"/>
  <c r="AF24" i="319"/>
  <c r="AD24" i="319" s="1"/>
  <c r="AZ23" i="319"/>
  <c r="AY23" i="319"/>
  <c r="AX23" i="319"/>
  <c r="AW23" i="319"/>
  <c r="AT23" i="319"/>
  <c r="AS23" i="319"/>
  <c r="AR23" i="319"/>
  <c r="AQ23" i="319"/>
  <c r="AP23" i="319"/>
  <c r="AO23" i="319"/>
  <c r="AN23" i="319"/>
  <c r="AD23" i="319" s="1"/>
  <c r="AL23" i="319"/>
  <c r="AK23" i="319"/>
  <c r="AJ23" i="319"/>
  <c r="AI23" i="319"/>
  <c r="AH23" i="319"/>
  <c r="AG23" i="319"/>
  <c r="AF23" i="319"/>
  <c r="AZ22" i="319"/>
  <c r="AY22" i="319"/>
  <c r="AX22" i="319"/>
  <c r="AW22" i="319"/>
  <c r="AT22" i="319"/>
  <c r="AS22" i="319"/>
  <c r="AR22" i="319"/>
  <c r="AQ22" i="319"/>
  <c r="AP22" i="319"/>
  <c r="AO22" i="319"/>
  <c r="AN22" i="319"/>
  <c r="AL22" i="319"/>
  <c r="AK22" i="319"/>
  <c r="AJ22" i="319"/>
  <c r="AI22" i="319"/>
  <c r="AH22" i="319"/>
  <c r="AD22" i="319" s="1"/>
  <c r="AG22" i="319"/>
  <c r="AF22" i="319"/>
  <c r="AZ21" i="319"/>
  <c r="AY21" i="319"/>
  <c r="AX21" i="319"/>
  <c r="AW21" i="319"/>
  <c r="AT21" i="319"/>
  <c r="AS21" i="319"/>
  <c r="AR21" i="319"/>
  <c r="AQ21" i="319"/>
  <c r="AP21" i="319"/>
  <c r="AO21" i="319"/>
  <c r="AN21" i="319"/>
  <c r="AL21" i="319"/>
  <c r="AK21" i="319"/>
  <c r="AJ21" i="319"/>
  <c r="AI21" i="319"/>
  <c r="AH21" i="319"/>
  <c r="AG21" i="319"/>
  <c r="AF21" i="319"/>
  <c r="AD21" i="319" s="1"/>
  <c r="AZ20" i="319"/>
  <c r="AY20" i="319"/>
  <c r="AX20" i="319"/>
  <c r="AW20" i="319"/>
  <c r="AT20" i="319"/>
  <c r="AS20" i="319"/>
  <c r="AR20" i="319"/>
  <c r="AQ20" i="319"/>
  <c r="AP20" i="319"/>
  <c r="AO20" i="319"/>
  <c r="AN20" i="319"/>
  <c r="AL20" i="319"/>
  <c r="AK20" i="319"/>
  <c r="AJ20" i="319"/>
  <c r="AI20" i="319"/>
  <c r="AH20" i="319"/>
  <c r="AG20" i="319"/>
  <c r="AF20" i="319"/>
  <c r="AD20" i="319" s="1"/>
  <c r="AZ19" i="319"/>
  <c r="AY19" i="319"/>
  <c r="AX19" i="319"/>
  <c r="AW19" i="319"/>
  <c r="AT19" i="319"/>
  <c r="AS19" i="319"/>
  <c r="AR19" i="319"/>
  <c r="AQ19" i="319"/>
  <c r="AP19" i="319"/>
  <c r="AO19" i="319"/>
  <c r="AN19" i="319"/>
  <c r="AL19" i="319"/>
  <c r="AK19" i="319"/>
  <c r="AJ19" i="319"/>
  <c r="AI19" i="319"/>
  <c r="AD19" i="319" s="1"/>
  <c r="AH19" i="319"/>
  <c r="AG19" i="319"/>
  <c r="AF19" i="319"/>
  <c r="AZ18" i="319"/>
  <c r="AY18" i="319"/>
  <c r="AX18" i="319"/>
  <c r="AW18" i="319"/>
  <c r="AT18" i="319"/>
  <c r="AS18" i="319"/>
  <c r="AR18" i="319"/>
  <c r="AQ18" i="319"/>
  <c r="AP18" i="319"/>
  <c r="AO18" i="319"/>
  <c r="AN18" i="319"/>
  <c r="AL18" i="319"/>
  <c r="AK18" i="319"/>
  <c r="AJ18" i="319"/>
  <c r="AI18" i="319"/>
  <c r="AH18" i="319"/>
  <c r="AG18" i="319"/>
  <c r="AD18" i="319" s="1"/>
  <c r="AF18" i="319"/>
  <c r="AZ17" i="319"/>
  <c r="AY17" i="319"/>
  <c r="AX17" i="319"/>
  <c r="AW17" i="319"/>
  <c r="AT17" i="319"/>
  <c r="AS17" i="319"/>
  <c r="AR17" i="319"/>
  <c r="AQ17" i="319"/>
  <c r="AP17" i="319"/>
  <c r="AO17" i="319"/>
  <c r="AN17" i="319"/>
  <c r="AL17" i="319"/>
  <c r="AK17" i="319"/>
  <c r="AJ17" i="319"/>
  <c r="AI17" i="319"/>
  <c r="AH17" i="319"/>
  <c r="AG17" i="319"/>
  <c r="AD17" i="319" s="1"/>
  <c r="AF17" i="319"/>
  <c r="AZ16" i="319"/>
  <c r="AY16" i="319"/>
  <c r="AX16" i="319"/>
  <c r="AW16" i="319"/>
  <c r="AT16" i="319"/>
  <c r="AS16" i="319"/>
  <c r="AR16" i="319"/>
  <c r="AQ16" i="319"/>
  <c r="AP16" i="319"/>
  <c r="AO16" i="319"/>
  <c r="AN16" i="319"/>
  <c r="AL16" i="319"/>
  <c r="AK16" i="319"/>
  <c r="AJ16" i="319"/>
  <c r="AI16" i="319"/>
  <c r="AH16" i="319"/>
  <c r="AG16" i="319"/>
  <c r="AF16" i="319"/>
  <c r="AD16" i="319" s="1"/>
  <c r="AZ15" i="319"/>
  <c r="AY15" i="319"/>
  <c r="AX15" i="319"/>
  <c r="AW15" i="319"/>
  <c r="AT15" i="319"/>
  <c r="AS15" i="319"/>
  <c r="AR15" i="319"/>
  <c r="AQ15" i="319"/>
  <c r="AP15" i="319"/>
  <c r="AO15" i="319"/>
  <c r="AN15" i="319"/>
  <c r="AD15" i="319" s="1"/>
  <c r="AL15" i="319"/>
  <c r="AK15" i="319"/>
  <c r="AJ15" i="319"/>
  <c r="AI15" i="319"/>
  <c r="AH15" i="319"/>
  <c r="AG15" i="319"/>
  <c r="AF15" i="319"/>
  <c r="AZ14" i="319"/>
  <c r="AY14" i="319"/>
  <c r="AX14" i="319"/>
  <c r="AW14" i="319"/>
  <c r="AT14" i="319"/>
  <c r="AS14" i="319"/>
  <c r="AR14" i="319"/>
  <c r="AQ14" i="319"/>
  <c r="AP14" i="319"/>
  <c r="AO14" i="319"/>
  <c r="AN14" i="319"/>
  <c r="AL14" i="319"/>
  <c r="AK14" i="319"/>
  <c r="AJ14" i="319"/>
  <c r="AI14" i="319"/>
  <c r="AH14" i="319"/>
  <c r="AD14" i="319" s="1"/>
  <c r="AG14" i="319"/>
  <c r="AF14" i="319"/>
  <c r="AZ13" i="319"/>
  <c r="AY13" i="319"/>
  <c r="AX13" i="319"/>
  <c r="AW13" i="319"/>
  <c r="AT13" i="319"/>
  <c r="AS13" i="319"/>
  <c r="AR13" i="319"/>
  <c r="AQ13" i="319"/>
  <c r="AP13" i="319"/>
  <c r="AO13" i="319"/>
  <c r="AN13" i="319"/>
  <c r="AL13" i="319"/>
  <c r="AK13" i="319"/>
  <c r="AJ13" i="319"/>
  <c r="AI13" i="319"/>
  <c r="AH13" i="319"/>
  <c r="AG13" i="319"/>
  <c r="AF13" i="319"/>
  <c r="AD13" i="319" s="1"/>
  <c r="AZ12" i="319"/>
  <c r="AY12" i="319"/>
  <c r="AX12" i="319"/>
  <c r="AW12" i="319"/>
  <c r="AT12" i="319"/>
  <c r="AS12" i="319"/>
  <c r="AR12" i="319"/>
  <c r="AQ12" i="319"/>
  <c r="AP12" i="319"/>
  <c r="AO12" i="319"/>
  <c r="AN12" i="319"/>
  <c r="AL12" i="319"/>
  <c r="AK12" i="319"/>
  <c r="AJ12" i="319"/>
  <c r="AI12" i="319"/>
  <c r="AH12" i="319"/>
  <c r="AG12" i="319"/>
  <c r="AF12" i="319"/>
  <c r="AD12" i="319" s="1"/>
  <c r="AZ11" i="319"/>
  <c r="AY11" i="319"/>
  <c r="AX11" i="319"/>
  <c r="AW11" i="319"/>
  <c r="AT11" i="319"/>
  <c r="AS11" i="319"/>
  <c r="AR11" i="319"/>
  <c r="AQ11" i="319"/>
  <c r="AP11" i="319"/>
  <c r="AO11" i="319"/>
  <c r="AN11" i="319"/>
  <c r="AL11" i="319"/>
  <c r="AK11" i="319"/>
  <c r="AJ11" i="319"/>
  <c r="AI11" i="319"/>
  <c r="AD11" i="319" s="1"/>
  <c r="AH11" i="319"/>
  <c r="AG11" i="319"/>
  <c r="AF11" i="319"/>
  <c r="AZ10" i="319"/>
  <c r="AY10" i="319"/>
  <c r="AX10" i="319"/>
  <c r="AW10" i="319"/>
  <c r="AT10" i="319"/>
  <c r="AS10" i="319"/>
  <c r="AR10" i="319"/>
  <c r="AQ10" i="319"/>
  <c r="AP10" i="319"/>
  <c r="AO10" i="319"/>
  <c r="AN10" i="319"/>
  <c r="AL10" i="319"/>
  <c r="AK10" i="319"/>
  <c r="AJ10" i="319"/>
  <c r="AI10" i="319"/>
  <c r="AH10" i="319"/>
  <c r="AG10" i="319"/>
  <c r="AD10" i="319" s="1"/>
  <c r="AF10" i="319"/>
  <c r="AZ9" i="319"/>
  <c r="AY9" i="319"/>
  <c r="AX9" i="319"/>
  <c r="AW9" i="319"/>
  <c r="AT9" i="319"/>
  <c r="AS9" i="319"/>
  <c r="AR9" i="319"/>
  <c r="AQ9" i="319"/>
  <c r="AP9" i="319"/>
  <c r="AO9" i="319"/>
  <c r="AN9" i="319"/>
  <c r="AL9" i="319"/>
  <c r="AK9" i="319"/>
  <c r="AJ9" i="319"/>
  <c r="AI9" i="319"/>
  <c r="AH9" i="319"/>
  <c r="AG9" i="319"/>
  <c r="AD9" i="319" s="1"/>
  <c r="AF9" i="319"/>
  <c r="AK141" i="319" l="1"/>
  <c r="F209" i="319"/>
  <c r="O209" i="319"/>
  <c r="AL134" i="319"/>
  <c r="AW134" i="319"/>
  <c r="AF135" i="319"/>
  <c r="AO135" i="319"/>
  <c r="AY135" i="319"/>
  <c r="AH136" i="319"/>
  <c r="AQ136" i="319"/>
  <c r="AJ137" i="319"/>
  <c r="AS137" i="319"/>
  <c r="AL138" i="319"/>
  <c r="AW138" i="319"/>
  <c r="AF139" i="319"/>
  <c r="AO139" i="319"/>
  <c r="AY139" i="319"/>
  <c r="AH140" i="319"/>
  <c r="AQ140" i="319"/>
  <c r="AJ141" i="319"/>
  <c r="AS141" i="319"/>
  <c r="AL142" i="319"/>
  <c r="AW142" i="319"/>
  <c r="AF143" i="319"/>
  <c r="AO143" i="319"/>
  <c r="AY143" i="319"/>
  <c r="AH144" i="319"/>
  <c r="AQ144" i="319"/>
  <c r="AJ145" i="319"/>
  <c r="AS145" i="319"/>
  <c r="AL146" i="319"/>
  <c r="AW146" i="319"/>
  <c r="AF147" i="319"/>
  <c r="AO147" i="319"/>
  <c r="AY147" i="319"/>
  <c r="AG149" i="319"/>
  <c r="AS150" i="319"/>
  <c r="AZ150" i="319"/>
  <c r="AK152" i="319"/>
  <c r="AZ153" i="319"/>
  <c r="AP153" i="319"/>
  <c r="AX153" i="319"/>
  <c r="AN153" i="319"/>
  <c r="AY156" i="319"/>
  <c r="AS157" i="319"/>
  <c r="AQ160" i="319"/>
  <c r="AS162" i="319"/>
  <c r="AJ162" i="319"/>
  <c r="AR162" i="319"/>
  <c r="AI162" i="319"/>
  <c r="AZ162" i="319"/>
  <c r="AP162" i="319"/>
  <c r="AG162" i="319"/>
  <c r="AX162" i="319"/>
  <c r="AN162" i="319"/>
  <c r="AY163" i="319"/>
  <c r="AF171" i="319"/>
  <c r="AK137" i="319"/>
  <c r="AX138" i="319"/>
  <c r="AP143" i="319"/>
  <c r="AX146" i="319"/>
  <c r="AJ149" i="319"/>
  <c r="AQ178" i="319"/>
  <c r="AH178" i="319"/>
  <c r="AW178" i="319"/>
  <c r="AL178" i="319"/>
  <c r="H209" i="319"/>
  <c r="Q209" i="319"/>
  <c r="AF134" i="319"/>
  <c r="AO134" i="319"/>
  <c r="AY134" i="319"/>
  <c r="AH135" i="319"/>
  <c r="AQ135" i="319"/>
  <c r="AJ136" i="319"/>
  <c r="AS136" i="319"/>
  <c r="AL137" i="319"/>
  <c r="AW137" i="319"/>
  <c r="AF138" i="319"/>
  <c r="AO138" i="319"/>
  <c r="AY138" i="319"/>
  <c r="AH139" i="319"/>
  <c r="AQ139" i="319"/>
  <c r="AJ140" i="319"/>
  <c r="AS140" i="319"/>
  <c r="AL141" i="319"/>
  <c r="AW141" i="319"/>
  <c r="AF142" i="319"/>
  <c r="AO142" i="319"/>
  <c r="AY142" i="319"/>
  <c r="AH143" i="319"/>
  <c r="AQ143" i="319"/>
  <c r="AJ144" i="319"/>
  <c r="AS144" i="319"/>
  <c r="AL145" i="319"/>
  <c r="AW145" i="319"/>
  <c r="AF146" i="319"/>
  <c r="AD146" i="319" s="1"/>
  <c r="AO146" i="319"/>
  <c r="AY146" i="319"/>
  <c r="AH147" i="319"/>
  <c r="AQ147" i="319"/>
  <c r="AT148" i="319"/>
  <c r="AN149" i="319"/>
  <c r="AG150" i="319"/>
  <c r="AW151" i="319"/>
  <c r="AL151" i="319"/>
  <c r="AS151" i="319"/>
  <c r="AJ151" i="319"/>
  <c r="AQ151" i="319"/>
  <c r="AH151" i="319"/>
  <c r="AZ151" i="319"/>
  <c r="AP151" i="319"/>
  <c r="AG151" i="319"/>
  <c r="AD151" i="319" s="1"/>
  <c r="AX151" i="319"/>
  <c r="AN151" i="319"/>
  <c r="AY151" i="319"/>
  <c r="AQ152" i="319"/>
  <c r="AJ153" i="319"/>
  <c r="AW155" i="319"/>
  <c r="AH156" i="319"/>
  <c r="AO159" i="319"/>
  <c r="AQ161" i="319"/>
  <c r="AS170" i="319"/>
  <c r="AJ170" i="319"/>
  <c r="AR170" i="319"/>
  <c r="AI170" i="319"/>
  <c r="AZ170" i="319"/>
  <c r="AP170" i="319"/>
  <c r="AG170" i="319"/>
  <c r="AX170" i="319"/>
  <c r="AN170" i="319"/>
  <c r="AG135" i="319"/>
  <c r="AP139" i="319"/>
  <c r="AN142" i="319"/>
  <c r="AZ143" i="319"/>
  <c r="AT145" i="319"/>
  <c r="AP147" i="319"/>
  <c r="I209" i="319"/>
  <c r="R209" i="319"/>
  <c r="AG134" i="319"/>
  <c r="AP134" i="319"/>
  <c r="AI135" i="319"/>
  <c r="AR135" i="319"/>
  <c r="AK136" i="319"/>
  <c r="AT136" i="319"/>
  <c r="AN137" i="319"/>
  <c r="AX137" i="319"/>
  <c r="AG138" i="319"/>
  <c r="AP138" i="319"/>
  <c r="AZ138" i="319"/>
  <c r="AI139" i="319"/>
  <c r="AR139" i="319"/>
  <c r="AK140" i="319"/>
  <c r="AT140" i="319"/>
  <c r="AN141" i="319"/>
  <c r="AX141" i="319"/>
  <c r="AG142" i="319"/>
  <c r="AP142" i="319"/>
  <c r="AZ142" i="319"/>
  <c r="AI143" i="319"/>
  <c r="AR143" i="319"/>
  <c r="AK144" i="319"/>
  <c r="AT144" i="319"/>
  <c r="AN145" i="319"/>
  <c r="AX145" i="319"/>
  <c r="AG146" i="319"/>
  <c r="AP146" i="319"/>
  <c r="AZ146" i="319"/>
  <c r="AI147" i="319"/>
  <c r="AR147" i="319"/>
  <c r="AY148" i="319"/>
  <c r="AO148" i="319"/>
  <c r="AF148" i="319"/>
  <c r="AW148" i="319"/>
  <c r="AL148" i="319"/>
  <c r="AS148" i="319"/>
  <c r="AJ148" i="319"/>
  <c r="AR148" i="319"/>
  <c r="AI148" i="319"/>
  <c r="AZ148" i="319"/>
  <c r="AP148" i="319"/>
  <c r="AG148" i="319"/>
  <c r="AX148" i="319"/>
  <c r="AI150" i="319"/>
  <c r="AR158" i="319"/>
  <c r="AI158" i="319"/>
  <c r="AZ158" i="319"/>
  <c r="AP158" i="319"/>
  <c r="AG158" i="319"/>
  <c r="AF167" i="319"/>
  <c r="AL170" i="319"/>
  <c r="AW175" i="319"/>
  <c r="AH176" i="319"/>
  <c r="AN134" i="319"/>
  <c r="AZ135" i="319"/>
  <c r="AN138" i="319"/>
  <c r="AT141" i="319"/>
  <c r="AI144" i="319"/>
  <c r="AN146" i="319"/>
  <c r="J209" i="319"/>
  <c r="S209" i="319"/>
  <c r="AH134" i="319"/>
  <c r="AQ134" i="319"/>
  <c r="AJ135" i="319"/>
  <c r="AS135" i="319"/>
  <c r="AL136" i="319"/>
  <c r="AW136" i="319"/>
  <c r="AF137" i="319"/>
  <c r="AO137" i="319"/>
  <c r="AY137" i="319"/>
  <c r="AH138" i="319"/>
  <c r="AQ138" i="319"/>
  <c r="AJ139" i="319"/>
  <c r="AS139" i="319"/>
  <c r="AL140" i="319"/>
  <c r="AW140" i="319"/>
  <c r="AF141" i="319"/>
  <c r="AO141" i="319"/>
  <c r="AY141" i="319"/>
  <c r="AH142" i="319"/>
  <c r="AQ142" i="319"/>
  <c r="AJ143" i="319"/>
  <c r="AS143" i="319"/>
  <c r="AL144" i="319"/>
  <c r="AW144" i="319"/>
  <c r="AF145" i="319"/>
  <c r="AO145" i="319"/>
  <c r="AY145" i="319"/>
  <c r="AH146" i="319"/>
  <c r="AQ146" i="319"/>
  <c r="AJ147" i="319"/>
  <c r="AS147" i="319"/>
  <c r="AS149" i="319"/>
  <c r="AL150" i="319"/>
  <c r="AY152" i="319"/>
  <c r="AO152" i="319"/>
  <c r="AF152" i="319"/>
  <c r="AW152" i="319"/>
  <c r="AL152" i="319"/>
  <c r="AS152" i="319"/>
  <c r="AJ152" i="319"/>
  <c r="AR152" i="319"/>
  <c r="AI152" i="319"/>
  <c r="AZ152" i="319"/>
  <c r="AP152" i="319"/>
  <c r="AG152" i="319"/>
  <c r="AX152" i="319"/>
  <c r="AZ161" i="319"/>
  <c r="AJ161" i="319"/>
  <c r="AO167" i="319"/>
  <c r="AY172" i="319"/>
  <c r="AG139" i="319"/>
  <c r="AR140" i="319"/>
  <c r="AK145" i="319"/>
  <c r="K209" i="319"/>
  <c r="AI134" i="319"/>
  <c r="AR134" i="319"/>
  <c r="AK135" i="319"/>
  <c r="AT135" i="319"/>
  <c r="AN136" i="319"/>
  <c r="AX136" i="319"/>
  <c r="AG137" i="319"/>
  <c r="AP137" i="319"/>
  <c r="AZ137" i="319"/>
  <c r="AI138" i="319"/>
  <c r="AR138" i="319"/>
  <c r="AK139" i="319"/>
  <c r="AT139" i="319"/>
  <c r="AN140" i="319"/>
  <c r="AX140" i="319"/>
  <c r="AG141" i="319"/>
  <c r="AP141" i="319"/>
  <c r="AZ141" i="319"/>
  <c r="AI142" i="319"/>
  <c r="AR142" i="319"/>
  <c r="AK143" i="319"/>
  <c r="AT143" i="319"/>
  <c r="AN144" i="319"/>
  <c r="AX144" i="319"/>
  <c r="AG145" i="319"/>
  <c r="AP145" i="319"/>
  <c r="AZ145" i="319"/>
  <c r="AI146" i="319"/>
  <c r="AR146" i="319"/>
  <c r="AK147" i="319"/>
  <c r="AT147" i="319"/>
  <c r="AQ149" i="319"/>
  <c r="AX149" i="319"/>
  <c r="AP150" i="319"/>
  <c r="AS154" i="319"/>
  <c r="AQ157" i="319"/>
  <c r="AS166" i="319"/>
  <c r="AJ166" i="319"/>
  <c r="AR166" i="319"/>
  <c r="AI166" i="319"/>
  <c r="AZ166" i="319"/>
  <c r="AP166" i="319"/>
  <c r="AG166" i="319"/>
  <c r="AX166" i="319"/>
  <c r="AN166" i="319"/>
  <c r="AF175" i="319"/>
  <c r="AX134" i="319"/>
  <c r="AT137" i="319"/>
  <c r="M209" i="319"/>
  <c r="AJ134" i="319"/>
  <c r="AS134" i="319"/>
  <c r="AL135" i="319"/>
  <c r="AF136" i="319"/>
  <c r="AO136" i="319"/>
  <c r="AH137" i="319"/>
  <c r="AQ137" i="319"/>
  <c r="AJ138" i="319"/>
  <c r="AL139" i="319"/>
  <c r="AF140" i="319"/>
  <c r="AO140" i="319"/>
  <c r="AH141" i="319"/>
  <c r="AQ141" i="319"/>
  <c r="AJ142" i="319"/>
  <c r="AS142" i="319"/>
  <c r="AL143" i="319"/>
  <c r="AF144" i="319"/>
  <c r="AO144" i="319"/>
  <c r="AH145" i="319"/>
  <c r="AQ145" i="319"/>
  <c r="AJ146" i="319"/>
  <c r="AL147" i="319"/>
  <c r="AR150" i="319"/>
  <c r="AR154" i="319"/>
  <c r="AI154" i="319"/>
  <c r="AZ154" i="319"/>
  <c r="AP154" i="319"/>
  <c r="AG154" i="319"/>
  <c r="AW171" i="319"/>
  <c r="AH172" i="319"/>
  <c r="AO175" i="319"/>
  <c r="E209" i="319"/>
  <c r="N209" i="319"/>
  <c r="AK134" i="319"/>
  <c r="AT134" i="319"/>
  <c r="AN135" i="319"/>
  <c r="AG136" i="319"/>
  <c r="AP136" i="319"/>
  <c r="AI137" i="319"/>
  <c r="AK138" i="319"/>
  <c r="AN139" i="319"/>
  <c r="AG140" i="319"/>
  <c r="AP140" i="319"/>
  <c r="AI141" i="319"/>
  <c r="AK142" i="319"/>
  <c r="AN143" i="319"/>
  <c r="AG144" i="319"/>
  <c r="AP144" i="319"/>
  <c r="AI145" i="319"/>
  <c r="AK146" i="319"/>
  <c r="AN147" i="319"/>
  <c r="AK148" i="319"/>
  <c r="AO151" i="319"/>
  <c r="AH152" i="319"/>
  <c r="AL154" i="319"/>
  <c r="AZ157" i="319"/>
  <c r="AW159" i="319"/>
  <c r="AQ165" i="319"/>
  <c r="AW166" i="319"/>
  <c r="AY168" i="319"/>
  <c r="AS174" i="319"/>
  <c r="AJ174" i="319"/>
  <c r="AR174" i="319"/>
  <c r="AI174" i="319"/>
  <c r="AQ174" i="319"/>
  <c r="AH174" i="319"/>
  <c r="AZ174" i="319"/>
  <c r="AP174" i="319"/>
  <c r="AG174" i="319"/>
  <c r="AX174" i="319"/>
  <c r="AN174" i="319"/>
  <c r="AI149" i="319"/>
  <c r="AR149" i="319"/>
  <c r="AK150" i="319"/>
  <c r="AT150" i="319"/>
  <c r="AI153" i="319"/>
  <c r="AR153" i="319"/>
  <c r="AK154" i="319"/>
  <c r="AT154" i="319"/>
  <c r="AN155" i="319"/>
  <c r="AX155" i="319"/>
  <c r="AG156" i="319"/>
  <c r="AP156" i="319"/>
  <c r="AZ156" i="319"/>
  <c r="AI157" i="319"/>
  <c r="AR157" i="319"/>
  <c r="AK158" i="319"/>
  <c r="AT158" i="319"/>
  <c r="AN159" i="319"/>
  <c r="AX159" i="319"/>
  <c r="AG160" i="319"/>
  <c r="AP160" i="319"/>
  <c r="AZ160" i="319"/>
  <c r="AI161" i="319"/>
  <c r="AR161" i="319"/>
  <c r="AK162" i="319"/>
  <c r="AT162" i="319"/>
  <c r="AN163" i="319"/>
  <c r="AX163" i="319"/>
  <c r="AG164" i="319"/>
  <c r="AP164" i="319"/>
  <c r="AZ164" i="319"/>
  <c r="AI165" i="319"/>
  <c r="AR165" i="319"/>
  <c r="AK166" i="319"/>
  <c r="AT166" i="319"/>
  <c r="AN167" i="319"/>
  <c r="AX167" i="319"/>
  <c r="AG168" i="319"/>
  <c r="AP168" i="319"/>
  <c r="AZ168" i="319"/>
  <c r="AI169" i="319"/>
  <c r="AR169" i="319"/>
  <c r="AK170" i="319"/>
  <c r="AT170" i="319"/>
  <c r="AN171" i="319"/>
  <c r="AX171" i="319"/>
  <c r="AG172" i="319"/>
  <c r="AP172" i="319"/>
  <c r="AZ172" i="319"/>
  <c r="AI173" i="319"/>
  <c r="AR173" i="319"/>
  <c r="AK174" i="319"/>
  <c r="AT174" i="319"/>
  <c r="AN175" i="319"/>
  <c r="AX175" i="319"/>
  <c r="AR178" i="319"/>
  <c r="AO179" i="319"/>
  <c r="AZ181" i="319"/>
  <c r="AW182" i="319"/>
  <c r="AX184" i="319"/>
  <c r="AY185" i="319"/>
  <c r="AS185" i="319"/>
  <c r="AQ190" i="319"/>
  <c r="AH190" i="319"/>
  <c r="AW196" i="319"/>
  <c r="AT207" i="319"/>
  <c r="AS199" i="319"/>
  <c r="AJ199" i="319"/>
  <c r="AO199" i="319"/>
  <c r="AK149" i="319"/>
  <c r="AT149" i="319"/>
  <c r="AN150" i="319"/>
  <c r="AX150" i="319"/>
  <c r="AK153" i="319"/>
  <c r="AT153" i="319"/>
  <c r="AN154" i="319"/>
  <c r="AX154" i="319"/>
  <c r="AG155" i="319"/>
  <c r="AP155" i="319"/>
  <c r="AZ155" i="319"/>
  <c r="AI156" i="319"/>
  <c r="AR156" i="319"/>
  <c r="AK157" i="319"/>
  <c r="AT157" i="319"/>
  <c r="AN158" i="319"/>
  <c r="AX158" i="319"/>
  <c r="AG159" i="319"/>
  <c r="AD159" i="319" s="1"/>
  <c r="AP159" i="319"/>
  <c r="AZ159" i="319"/>
  <c r="AI160" i="319"/>
  <c r="AR160" i="319"/>
  <c r="AK161" i="319"/>
  <c r="AT161" i="319"/>
  <c r="AG163" i="319"/>
  <c r="AD163" i="319" s="1"/>
  <c r="AP163" i="319"/>
  <c r="AZ163" i="319"/>
  <c r="AI164" i="319"/>
  <c r="AR164" i="319"/>
  <c r="AK165" i="319"/>
  <c r="AT165" i="319"/>
  <c r="AG167" i="319"/>
  <c r="AP167" i="319"/>
  <c r="AZ167" i="319"/>
  <c r="AI168" i="319"/>
  <c r="AR168" i="319"/>
  <c r="AK169" i="319"/>
  <c r="AT169" i="319"/>
  <c r="AG171" i="319"/>
  <c r="AP171" i="319"/>
  <c r="AZ171" i="319"/>
  <c r="AI172" i="319"/>
  <c r="AR172" i="319"/>
  <c r="AK173" i="319"/>
  <c r="AT173" i="319"/>
  <c r="AG175" i="319"/>
  <c r="AP175" i="319"/>
  <c r="AZ175" i="319"/>
  <c r="AJ181" i="319"/>
  <c r="AS187" i="319"/>
  <c r="AJ187" i="319"/>
  <c r="AO187" i="319"/>
  <c r="AZ189" i="319"/>
  <c r="AX192" i="319"/>
  <c r="AY193" i="319"/>
  <c r="AQ198" i="319"/>
  <c r="AH198" i="319"/>
  <c r="AY199" i="319"/>
  <c r="AW204" i="319"/>
  <c r="AL149" i="319"/>
  <c r="AW149" i="319"/>
  <c r="AF150" i="319"/>
  <c r="AO150" i="319"/>
  <c r="AY150" i="319"/>
  <c r="AL153" i="319"/>
  <c r="AW153" i="319"/>
  <c r="AF154" i="319"/>
  <c r="AO154" i="319"/>
  <c r="AY154" i="319"/>
  <c r="AH155" i="319"/>
  <c r="AD155" i="319" s="1"/>
  <c r="AQ155" i="319"/>
  <c r="AJ156" i="319"/>
  <c r="AS156" i="319"/>
  <c r="AL157" i="319"/>
  <c r="AW157" i="319"/>
  <c r="AF158" i="319"/>
  <c r="AO158" i="319"/>
  <c r="AY158" i="319"/>
  <c r="AH159" i="319"/>
  <c r="AQ159" i="319"/>
  <c r="AJ160" i="319"/>
  <c r="AS160" i="319"/>
  <c r="AL161" i="319"/>
  <c r="AW161" i="319"/>
  <c r="AF162" i="319"/>
  <c r="AO162" i="319"/>
  <c r="AY162" i="319"/>
  <c r="AH163" i="319"/>
  <c r="AQ163" i="319"/>
  <c r="AJ164" i="319"/>
  <c r="AS164" i="319"/>
  <c r="AL165" i="319"/>
  <c r="AW165" i="319"/>
  <c r="AF166" i="319"/>
  <c r="AD166" i="319" s="1"/>
  <c r="AO166" i="319"/>
  <c r="AY166" i="319"/>
  <c r="AH167" i="319"/>
  <c r="AQ167" i="319"/>
  <c r="AJ168" i="319"/>
  <c r="AS168" i="319"/>
  <c r="AL169" i="319"/>
  <c r="AW169" i="319"/>
  <c r="AF170" i="319"/>
  <c r="AD170" i="319" s="1"/>
  <c r="AO170" i="319"/>
  <c r="AY170" i="319"/>
  <c r="AH171" i="319"/>
  <c r="AQ171" i="319"/>
  <c r="AJ172" i="319"/>
  <c r="AS172" i="319"/>
  <c r="AL173" i="319"/>
  <c r="AW173" i="319"/>
  <c r="AF174" i="319"/>
  <c r="AO174" i="319"/>
  <c r="AH175" i="319"/>
  <c r="AQ175" i="319"/>
  <c r="AZ177" i="319"/>
  <c r="AX180" i="319"/>
  <c r="AF181" i="319"/>
  <c r="AQ186" i="319"/>
  <c r="AH186" i="319"/>
  <c r="AY187" i="319"/>
  <c r="AW192" i="319"/>
  <c r="AL198" i="319"/>
  <c r="AT203" i="319"/>
  <c r="AH204" i="319"/>
  <c r="AR206" i="319"/>
  <c r="AJ207" i="319"/>
  <c r="AH207" i="319"/>
  <c r="AO207" i="319"/>
  <c r="AI155" i="319"/>
  <c r="AR155" i="319"/>
  <c r="AK156" i="319"/>
  <c r="AT156" i="319"/>
  <c r="AN157" i="319"/>
  <c r="AX157" i="319"/>
  <c r="AI159" i="319"/>
  <c r="AR159" i="319"/>
  <c r="AK160" i="319"/>
  <c r="AT160" i="319"/>
  <c r="AN161" i="319"/>
  <c r="AX161" i="319"/>
  <c r="AI163" i="319"/>
  <c r="AR163" i="319"/>
  <c r="AK164" i="319"/>
  <c r="AT164" i="319"/>
  <c r="AN165" i="319"/>
  <c r="AX165" i="319"/>
  <c r="AI167" i="319"/>
  <c r="AR167" i="319"/>
  <c r="AK168" i="319"/>
  <c r="AT168" i="319"/>
  <c r="AN169" i="319"/>
  <c r="AX169" i="319"/>
  <c r="AI171" i="319"/>
  <c r="AR171" i="319"/>
  <c r="AK172" i="319"/>
  <c r="AT172" i="319"/>
  <c r="AN173" i="319"/>
  <c r="AX173" i="319"/>
  <c r="AI175" i="319"/>
  <c r="AR175" i="319"/>
  <c r="AX176" i="319"/>
  <c r="AN176" i="319"/>
  <c r="AT176" i="319"/>
  <c r="AK176" i="319"/>
  <c r="AS176" i="319"/>
  <c r="AJ176" i="319"/>
  <c r="AR176" i="319"/>
  <c r="AI176" i="319"/>
  <c r="AZ176" i="319"/>
  <c r="AP176" i="319"/>
  <c r="AG176" i="319"/>
  <c r="AY176" i="319"/>
  <c r="AO176" i="319"/>
  <c r="AF176" i="319"/>
  <c r="AD176" i="319" s="1"/>
  <c r="AO177" i="319"/>
  <c r="AJ189" i="319"/>
  <c r="AS195" i="319"/>
  <c r="AJ195" i="319"/>
  <c r="AO195" i="319"/>
  <c r="AX200" i="319"/>
  <c r="AQ206" i="319"/>
  <c r="AH206" i="319"/>
  <c r="AO206" i="319"/>
  <c r="AF206" i="319"/>
  <c r="AF149" i="319"/>
  <c r="AO149" i="319"/>
  <c r="AY149" i="319"/>
  <c r="AH150" i="319"/>
  <c r="AQ150" i="319"/>
  <c r="AF153" i="319"/>
  <c r="AO153" i="319"/>
  <c r="AY153" i="319"/>
  <c r="AH154" i="319"/>
  <c r="AQ154" i="319"/>
  <c r="AJ155" i="319"/>
  <c r="AS155" i="319"/>
  <c r="AL156" i="319"/>
  <c r="AW156" i="319"/>
  <c r="AF157" i="319"/>
  <c r="AO157" i="319"/>
  <c r="AY157" i="319"/>
  <c r="AH158" i="319"/>
  <c r="AQ158" i="319"/>
  <c r="AJ159" i="319"/>
  <c r="AS159" i="319"/>
  <c r="AL160" i="319"/>
  <c r="AW160" i="319"/>
  <c r="AF161" i="319"/>
  <c r="AO161" i="319"/>
  <c r="AY161" i="319"/>
  <c r="AH162" i="319"/>
  <c r="AJ163" i="319"/>
  <c r="AS163" i="319"/>
  <c r="AL164" i="319"/>
  <c r="AW164" i="319"/>
  <c r="AF165" i="319"/>
  <c r="AO165" i="319"/>
  <c r="AY165" i="319"/>
  <c r="AH166" i="319"/>
  <c r="AJ167" i="319"/>
  <c r="AS167" i="319"/>
  <c r="AL168" i="319"/>
  <c r="AW168" i="319"/>
  <c r="AF169" i="319"/>
  <c r="AO169" i="319"/>
  <c r="AY169" i="319"/>
  <c r="AH170" i="319"/>
  <c r="AJ171" i="319"/>
  <c r="AS171" i="319"/>
  <c r="AL172" i="319"/>
  <c r="AW172" i="319"/>
  <c r="AF173" i="319"/>
  <c r="AO173" i="319"/>
  <c r="AY173" i="319"/>
  <c r="AJ175" i="319"/>
  <c r="AS175" i="319"/>
  <c r="AJ177" i="319"/>
  <c r="AR182" i="319"/>
  <c r="AO183" i="319"/>
  <c r="AZ185" i="319"/>
  <c r="AX188" i="319"/>
  <c r="AY189" i="319"/>
  <c r="AQ194" i="319"/>
  <c r="AH194" i="319"/>
  <c r="AY195" i="319"/>
  <c r="AW200" i="319"/>
  <c r="AL206" i="319"/>
  <c r="AK155" i="319"/>
  <c r="AT155" i="319"/>
  <c r="AN156" i="319"/>
  <c r="AX156" i="319"/>
  <c r="AG157" i="319"/>
  <c r="AP157" i="319"/>
  <c r="AK159" i="319"/>
  <c r="AT159" i="319"/>
  <c r="AN160" i="319"/>
  <c r="AX160" i="319"/>
  <c r="AG161" i="319"/>
  <c r="AP161" i="319"/>
  <c r="AK163" i="319"/>
  <c r="AT163" i="319"/>
  <c r="AN164" i="319"/>
  <c r="AX164" i="319"/>
  <c r="AG165" i="319"/>
  <c r="AP165" i="319"/>
  <c r="AK167" i="319"/>
  <c r="AT167" i="319"/>
  <c r="AN168" i="319"/>
  <c r="AX168" i="319"/>
  <c r="AG169" i="319"/>
  <c r="AP169" i="319"/>
  <c r="AK171" i="319"/>
  <c r="AT171" i="319"/>
  <c r="AN172" i="319"/>
  <c r="AX172" i="319"/>
  <c r="AG173" i="319"/>
  <c r="AP173" i="319"/>
  <c r="AK175" i="319"/>
  <c r="AT175" i="319"/>
  <c r="AS177" i="319"/>
  <c r="AT199" i="319"/>
  <c r="AH200" i="319"/>
  <c r="AS203" i="319"/>
  <c r="AJ203" i="319"/>
  <c r="AO203" i="319"/>
  <c r="AW206" i="319"/>
  <c r="AH149" i="319"/>
  <c r="AJ150" i="319"/>
  <c r="AH153" i="319"/>
  <c r="AJ154" i="319"/>
  <c r="AL155" i="319"/>
  <c r="AF156" i="319"/>
  <c r="AO156" i="319"/>
  <c r="AH157" i="319"/>
  <c r="AJ158" i="319"/>
  <c r="AL159" i="319"/>
  <c r="AF160" i="319"/>
  <c r="AO160" i="319"/>
  <c r="AH161" i="319"/>
  <c r="AL163" i="319"/>
  <c r="AF164" i="319"/>
  <c r="AO164" i="319"/>
  <c r="AH165" i="319"/>
  <c r="AL167" i="319"/>
  <c r="AF168" i="319"/>
  <c r="AO168" i="319"/>
  <c r="AH169" i="319"/>
  <c r="AL171" i="319"/>
  <c r="AF172" i="319"/>
  <c r="AO172" i="319"/>
  <c r="AH173" i="319"/>
  <c r="AL175" i="319"/>
  <c r="AL176" i="319"/>
  <c r="AL182" i="319"/>
  <c r="AS191" i="319"/>
  <c r="AJ191" i="319"/>
  <c r="AO191" i="319"/>
  <c r="AZ193" i="319"/>
  <c r="AX196" i="319"/>
  <c r="AQ202" i="319"/>
  <c r="AH202" i="319"/>
  <c r="AY203" i="319"/>
  <c r="AH177" i="319"/>
  <c r="AQ177" i="319"/>
  <c r="AJ178" i="319"/>
  <c r="AS178" i="319"/>
  <c r="AL179" i="319"/>
  <c r="AW179" i="319"/>
  <c r="AF180" i="319"/>
  <c r="AO180" i="319"/>
  <c r="AY180" i="319"/>
  <c r="AH181" i="319"/>
  <c r="AQ181" i="319"/>
  <c r="AJ182" i="319"/>
  <c r="AS182" i="319"/>
  <c r="AL183" i="319"/>
  <c r="AW183" i="319"/>
  <c r="AF184" i="319"/>
  <c r="AO184" i="319"/>
  <c r="AY184" i="319"/>
  <c r="AH185" i="319"/>
  <c r="AQ185" i="319"/>
  <c r="AJ186" i="319"/>
  <c r="AS186" i="319"/>
  <c r="AL187" i="319"/>
  <c r="AW187" i="319"/>
  <c r="AF188" i="319"/>
  <c r="AO188" i="319"/>
  <c r="AY188" i="319"/>
  <c r="AH189" i="319"/>
  <c r="AQ189" i="319"/>
  <c r="AJ190" i="319"/>
  <c r="AS190" i="319"/>
  <c r="AL191" i="319"/>
  <c r="AW191" i="319"/>
  <c r="AF192" i="319"/>
  <c r="AO192" i="319"/>
  <c r="AY192" i="319"/>
  <c r="AH193" i="319"/>
  <c r="AQ193" i="319"/>
  <c r="AJ194" i="319"/>
  <c r="AS194" i="319"/>
  <c r="AL195" i="319"/>
  <c r="AW195" i="319"/>
  <c r="AF196" i="319"/>
  <c r="AO196" i="319"/>
  <c r="AY196" i="319"/>
  <c r="AH197" i="319"/>
  <c r="AQ197" i="319"/>
  <c r="AJ198" i="319"/>
  <c r="AS198" i="319"/>
  <c r="AL199" i="319"/>
  <c r="AW199" i="319"/>
  <c r="AF200" i="319"/>
  <c r="AO200" i="319"/>
  <c r="AY200" i="319"/>
  <c r="AH201" i="319"/>
  <c r="AQ201" i="319"/>
  <c r="AJ202" i="319"/>
  <c r="AS202" i="319"/>
  <c r="AL203" i="319"/>
  <c r="AW203" i="319"/>
  <c r="AF204" i="319"/>
  <c r="AO204" i="319"/>
  <c r="AY204" i="319"/>
  <c r="AH205" i="319"/>
  <c r="AQ205" i="319"/>
  <c r="AJ206" i="319"/>
  <c r="AS206" i="319"/>
  <c r="AL207" i="319"/>
  <c r="AW207" i="319"/>
  <c r="AF208" i="319"/>
  <c r="AO208" i="319"/>
  <c r="AY208" i="319"/>
  <c r="AI177" i="319"/>
  <c r="AR177" i="319"/>
  <c r="AK178" i="319"/>
  <c r="AT178" i="319"/>
  <c r="AN179" i="319"/>
  <c r="AX179" i="319"/>
  <c r="AG180" i="319"/>
  <c r="AP180" i="319"/>
  <c r="AZ180" i="319"/>
  <c r="AI181" i="319"/>
  <c r="AR181" i="319"/>
  <c r="AK182" i="319"/>
  <c r="AT182" i="319"/>
  <c r="AN183" i="319"/>
  <c r="AX183" i="319"/>
  <c r="AG184" i="319"/>
  <c r="AP184" i="319"/>
  <c r="AZ184" i="319"/>
  <c r="AI185" i="319"/>
  <c r="AR185" i="319"/>
  <c r="AK186" i="319"/>
  <c r="AT186" i="319"/>
  <c r="AN187" i="319"/>
  <c r="AX187" i="319"/>
  <c r="AG188" i="319"/>
  <c r="AP188" i="319"/>
  <c r="AZ188" i="319"/>
  <c r="AI189" i="319"/>
  <c r="AR189" i="319"/>
  <c r="AK190" i="319"/>
  <c r="AT190" i="319"/>
  <c r="AN191" i="319"/>
  <c r="AX191" i="319"/>
  <c r="AG192" i="319"/>
  <c r="AP192" i="319"/>
  <c r="AZ192" i="319"/>
  <c r="AI193" i="319"/>
  <c r="AR193" i="319"/>
  <c r="AK194" i="319"/>
  <c r="AT194" i="319"/>
  <c r="AN195" i="319"/>
  <c r="AX195" i="319"/>
  <c r="AG196" i="319"/>
  <c r="AP196" i="319"/>
  <c r="AZ196" i="319"/>
  <c r="AI197" i="319"/>
  <c r="AR197" i="319"/>
  <c r="AK198" i="319"/>
  <c r="AT198" i="319"/>
  <c r="AN199" i="319"/>
  <c r="AX199" i="319"/>
  <c r="AG200" i="319"/>
  <c r="AP200" i="319"/>
  <c r="AZ200" i="319"/>
  <c r="AI201" i="319"/>
  <c r="AR201" i="319"/>
  <c r="AK202" i="319"/>
  <c r="AT202" i="319"/>
  <c r="AN203" i="319"/>
  <c r="AX203" i="319"/>
  <c r="AG204" i="319"/>
  <c r="AP204" i="319"/>
  <c r="AZ204" i="319"/>
  <c r="AI205" i="319"/>
  <c r="AR205" i="319"/>
  <c r="AK206" i="319"/>
  <c r="AT206" i="319"/>
  <c r="AN207" i="319"/>
  <c r="AX207" i="319"/>
  <c r="AG208" i="319"/>
  <c r="AP208" i="319"/>
  <c r="AZ208" i="319"/>
  <c r="AH208" i="319"/>
  <c r="AQ208" i="319"/>
  <c r="AK177" i="319"/>
  <c r="AT177" i="319"/>
  <c r="AN178" i="319"/>
  <c r="AX178" i="319"/>
  <c r="AG179" i="319"/>
  <c r="AD179" i="319" s="1"/>
  <c r="AP179" i="319"/>
  <c r="AZ179" i="319"/>
  <c r="AI180" i="319"/>
  <c r="AR180" i="319"/>
  <c r="AK181" i="319"/>
  <c r="AT181" i="319"/>
  <c r="AN182" i="319"/>
  <c r="AX182" i="319"/>
  <c r="AG183" i="319"/>
  <c r="AD183" i="319" s="1"/>
  <c r="AP183" i="319"/>
  <c r="AZ183" i="319"/>
  <c r="AI184" i="319"/>
  <c r="AR184" i="319"/>
  <c r="AK185" i="319"/>
  <c r="AT185" i="319"/>
  <c r="AN186" i="319"/>
  <c r="AX186" i="319"/>
  <c r="AG187" i="319"/>
  <c r="AD187" i="319" s="1"/>
  <c r="AP187" i="319"/>
  <c r="AZ187" i="319"/>
  <c r="AI188" i="319"/>
  <c r="AR188" i="319"/>
  <c r="AK189" i="319"/>
  <c r="AT189" i="319"/>
  <c r="AN190" i="319"/>
  <c r="AX190" i="319"/>
  <c r="AG191" i="319"/>
  <c r="AD191" i="319" s="1"/>
  <c r="AP191" i="319"/>
  <c r="AZ191" i="319"/>
  <c r="AI192" i="319"/>
  <c r="AR192" i="319"/>
  <c r="AK193" i="319"/>
  <c r="AT193" i="319"/>
  <c r="AN194" i="319"/>
  <c r="AX194" i="319"/>
  <c r="AG195" i="319"/>
  <c r="AD195" i="319" s="1"/>
  <c r="AP195" i="319"/>
  <c r="AZ195" i="319"/>
  <c r="AI196" i="319"/>
  <c r="AR196" i="319"/>
  <c r="AK197" i="319"/>
  <c r="AT197" i="319"/>
  <c r="AN198" i="319"/>
  <c r="AX198" i="319"/>
  <c r="AG199" i="319"/>
  <c r="AD199" i="319" s="1"/>
  <c r="AP199" i="319"/>
  <c r="AZ199" i="319"/>
  <c r="AI200" i="319"/>
  <c r="AR200" i="319"/>
  <c r="AK201" i="319"/>
  <c r="AT201" i="319"/>
  <c r="AN202" i="319"/>
  <c r="AX202" i="319"/>
  <c r="AG203" i="319"/>
  <c r="AD203" i="319" s="1"/>
  <c r="AP203" i="319"/>
  <c r="AZ203" i="319"/>
  <c r="AI204" i="319"/>
  <c r="AR204" i="319"/>
  <c r="AK205" i="319"/>
  <c r="AT205" i="319"/>
  <c r="AN206" i="319"/>
  <c r="AX206" i="319"/>
  <c r="AG207" i="319"/>
  <c r="AD207" i="319" s="1"/>
  <c r="AP207" i="319"/>
  <c r="AZ207" i="319"/>
  <c r="AI208" i="319"/>
  <c r="AR208" i="319"/>
  <c r="AL177" i="319"/>
  <c r="AW177" i="319"/>
  <c r="AF178" i="319"/>
  <c r="AO178" i="319"/>
  <c r="AY178" i="319"/>
  <c r="AH179" i="319"/>
  <c r="AQ179" i="319"/>
  <c r="AJ180" i="319"/>
  <c r="AS180" i="319"/>
  <c r="AL181" i="319"/>
  <c r="AW181" i="319"/>
  <c r="AF182" i="319"/>
  <c r="AO182" i="319"/>
  <c r="AY182" i="319"/>
  <c r="AH183" i="319"/>
  <c r="AQ183" i="319"/>
  <c r="AJ184" i="319"/>
  <c r="AS184" i="319"/>
  <c r="AL185" i="319"/>
  <c r="AW185" i="319"/>
  <c r="AF186" i="319"/>
  <c r="AD186" i="319" s="1"/>
  <c r="AO186" i="319"/>
  <c r="AY186" i="319"/>
  <c r="AH187" i="319"/>
  <c r="AQ187" i="319"/>
  <c r="AJ188" i="319"/>
  <c r="AS188" i="319"/>
  <c r="AL189" i="319"/>
  <c r="AW189" i="319"/>
  <c r="AF190" i="319"/>
  <c r="AD190" i="319" s="1"/>
  <c r="AO190" i="319"/>
  <c r="AY190" i="319"/>
  <c r="AH191" i="319"/>
  <c r="AQ191" i="319"/>
  <c r="AJ192" i="319"/>
  <c r="AS192" i="319"/>
  <c r="AL193" i="319"/>
  <c r="AW193" i="319"/>
  <c r="AF194" i="319"/>
  <c r="AO194" i="319"/>
  <c r="AY194" i="319"/>
  <c r="AH195" i="319"/>
  <c r="AQ195" i="319"/>
  <c r="AJ196" i="319"/>
  <c r="AS196" i="319"/>
  <c r="AL197" i="319"/>
  <c r="AW197" i="319"/>
  <c r="AF198" i="319"/>
  <c r="AO198" i="319"/>
  <c r="AY198" i="319"/>
  <c r="AH199" i="319"/>
  <c r="AQ199" i="319"/>
  <c r="AJ200" i="319"/>
  <c r="AS200" i="319"/>
  <c r="AL201" i="319"/>
  <c r="AW201" i="319"/>
  <c r="AF202" i="319"/>
  <c r="AO202" i="319"/>
  <c r="AY202" i="319"/>
  <c r="AH203" i="319"/>
  <c r="AQ203" i="319"/>
  <c r="AJ204" i="319"/>
  <c r="AS204" i="319"/>
  <c r="AL205" i="319"/>
  <c r="AY206" i="319"/>
  <c r="AQ207" i="319"/>
  <c r="AJ208" i="319"/>
  <c r="AS208" i="319"/>
  <c r="AN177" i="319"/>
  <c r="AX177" i="319"/>
  <c r="AG178" i="319"/>
  <c r="AP178" i="319"/>
  <c r="AZ178" i="319"/>
  <c r="AI179" i="319"/>
  <c r="AR179" i="319"/>
  <c r="AK180" i="319"/>
  <c r="AT180" i="319"/>
  <c r="AN181" i="319"/>
  <c r="AX181" i="319"/>
  <c r="AG182" i="319"/>
  <c r="AP182" i="319"/>
  <c r="AZ182" i="319"/>
  <c r="AI183" i="319"/>
  <c r="AR183" i="319"/>
  <c r="AK184" i="319"/>
  <c r="AT184" i="319"/>
  <c r="AN185" i="319"/>
  <c r="AX185" i="319"/>
  <c r="AG186" i="319"/>
  <c r="AP186" i="319"/>
  <c r="AZ186" i="319"/>
  <c r="AI187" i="319"/>
  <c r="AR187" i="319"/>
  <c r="AK188" i="319"/>
  <c r="AT188" i="319"/>
  <c r="AN189" i="319"/>
  <c r="AX189" i="319"/>
  <c r="AG190" i="319"/>
  <c r="AP190" i="319"/>
  <c r="AZ190" i="319"/>
  <c r="AI191" i="319"/>
  <c r="AR191" i="319"/>
  <c r="AK192" i="319"/>
  <c r="AT192" i="319"/>
  <c r="AN193" i="319"/>
  <c r="AX193" i="319"/>
  <c r="AG194" i="319"/>
  <c r="AP194" i="319"/>
  <c r="AZ194" i="319"/>
  <c r="AI195" i="319"/>
  <c r="AR195" i="319"/>
  <c r="AK196" i="319"/>
  <c r="AT196" i="319"/>
  <c r="AN197" i="319"/>
  <c r="AX197" i="319"/>
  <c r="AG198" i="319"/>
  <c r="AP198" i="319"/>
  <c r="AZ198" i="319"/>
  <c r="AI199" i="319"/>
  <c r="AR199" i="319"/>
  <c r="AK200" i="319"/>
  <c r="AT200" i="319"/>
  <c r="AN201" i="319"/>
  <c r="AX201" i="319"/>
  <c r="AG202" i="319"/>
  <c r="AP202" i="319"/>
  <c r="AZ202" i="319"/>
  <c r="AI203" i="319"/>
  <c r="AR203" i="319"/>
  <c r="AK204" i="319"/>
  <c r="AT204" i="319"/>
  <c r="AN205" i="319"/>
  <c r="AX205" i="319"/>
  <c r="AG206" i="319"/>
  <c r="AP206" i="319"/>
  <c r="AZ206" i="319"/>
  <c r="AI207" i="319"/>
  <c r="AR207" i="319"/>
  <c r="AK208" i="319"/>
  <c r="AT208" i="319"/>
  <c r="AY177" i="319"/>
  <c r="AS179" i="319"/>
  <c r="AW180" i="319"/>
  <c r="AO181" i="319"/>
  <c r="AY181" i="319"/>
  <c r="AQ182" i="319"/>
  <c r="AS183" i="319"/>
  <c r="AW184" i="319"/>
  <c r="AF185" i="319"/>
  <c r="AD185" i="319" s="1"/>
  <c r="AO185" i="319"/>
  <c r="AL188" i="319"/>
  <c r="AF189" i="319"/>
  <c r="AO189" i="319"/>
  <c r="AL192" i="319"/>
  <c r="AF193" i="319"/>
  <c r="AO193" i="319"/>
  <c r="AL196" i="319"/>
  <c r="AF197" i="319"/>
  <c r="AD197" i="319" s="1"/>
  <c r="AO197" i="319"/>
  <c r="AL200" i="319"/>
  <c r="AF201" i="319"/>
  <c r="AO201" i="319"/>
  <c r="AL204" i="319"/>
  <c r="AF205" i="319"/>
  <c r="AO205" i="319"/>
  <c r="AL208" i="319"/>
  <c r="AW208" i="319"/>
  <c r="AG177" i="319"/>
  <c r="AD177" i="319" s="1"/>
  <c r="AP177" i="319"/>
  <c r="AI178" i="319"/>
  <c r="AK179" i="319"/>
  <c r="AN180" i="319"/>
  <c r="AG181" i="319"/>
  <c r="AP181" i="319"/>
  <c r="AI182" i="319"/>
  <c r="AK183" i="319"/>
  <c r="AN184" i="319"/>
  <c r="AG185" i="319"/>
  <c r="AP185" i="319"/>
  <c r="AI186" i="319"/>
  <c r="AK187" i="319"/>
  <c r="AN188" i="319"/>
  <c r="AG189" i="319"/>
  <c r="AP189" i="319"/>
  <c r="AI190" i="319"/>
  <c r="AK191" i="319"/>
  <c r="AN192" i="319"/>
  <c r="AG193" i="319"/>
  <c r="AP193" i="319"/>
  <c r="AI194" i="319"/>
  <c r="AK195" i="319"/>
  <c r="AN196" i="319"/>
  <c r="AG197" i="319"/>
  <c r="AP197" i="319"/>
  <c r="AI198" i="319"/>
  <c r="AK199" i="319"/>
  <c r="AN200" i="319"/>
  <c r="AG201" i="319"/>
  <c r="AP201" i="319"/>
  <c r="AI202" i="319"/>
  <c r="AK203" i="319"/>
  <c r="AN204" i="319"/>
  <c r="AG205" i="319"/>
  <c r="AP205" i="319"/>
  <c r="AI206" i="319"/>
  <c r="AK207" i="319"/>
  <c r="AN208" i="319"/>
  <c r="AD193" i="319" l="1"/>
  <c r="AD178" i="319"/>
  <c r="AD204" i="319"/>
  <c r="AD158" i="319"/>
  <c r="AD175" i="319"/>
  <c r="AD138" i="319"/>
  <c r="AD143" i="319"/>
  <c r="AD200" i="319"/>
  <c r="AD149" i="319"/>
  <c r="AD154" i="319"/>
  <c r="AD136" i="319"/>
  <c r="AD152" i="319"/>
  <c r="AD167" i="319"/>
  <c r="AD134" i="319"/>
  <c r="AD139" i="319"/>
  <c r="AD201" i="319"/>
  <c r="AD202" i="319"/>
  <c r="AD196" i="319"/>
  <c r="AD173" i="319"/>
  <c r="AD169" i="319"/>
  <c r="AD165" i="319"/>
  <c r="AD161" i="319"/>
  <c r="AD206" i="319"/>
  <c r="AD148" i="319"/>
  <c r="AD135" i="319"/>
  <c r="AD189" i="319"/>
  <c r="AD198" i="319"/>
  <c r="AD192" i="319"/>
  <c r="AD172" i="319"/>
  <c r="AD164" i="319"/>
  <c r="AD157" i="319"/>
  <c r="AD140" i="319"/>
  <c r="AD194" i="319"/>
  <c r="AD188" i="319"/>
  <c r="AD156" i="319"/>
  <c r="AD153" i="319"/>
  <c r="AD174" i="319"/>
  <c r="AD144" i="319"/>
  <c r="AD184" i="319"/>
  <c r="AD145" i="319"/>
  <c r="AD180" i="319"/>
  <c r="AD181" i="319"/>
  <c r="AD150" i="319"/>
  <c r="AD141" i="319"/>
  <c r="AD205" i="319"/>
  <c r="AD182" i="319"/>
  <c r="AD208" i="319"/>
  <c r="AD168" i="319"/>
  <c r="AD160" i="319"/>
  <c r="AD162" i="319"/>
  <c r="AD137" i="319"/>
  <c r="AD142" i="319"/>
  <c r="AD171" i="319"/>
  <c r="AD147" i="319"/>
  <c r="CN16" i="251" l="1"/>
  <c r="CN15" i="251"/>
  <c r="CN13" i="251"/>
  <c r="CN11" i="251"/>
  <c r="CN17" i="251"/>
  <c r="EG22" i="251"/>
  <c r="EH22" i="251"/>
  <c r="EI22" i="251"/>
  <c r="EJ22" i="251"/>
  <c r="EK22" i="251"/>
  <c r="EL22" i="251"/>
  <c r="EM22" i="251"/>
  <c r="EN22" i="251"/>
  <c r="EO22" i="251"/>
  <c r="EP22" i="251"/>
  <c r="EQ22" i="251"/>
  <c r="ER22" i="251"/>
  <c r="ES22" i="251"/>
  <c r="ET22" i="251"/>
  <c r="EU22" i="251"/>
  <c r="EV22" i="251"/>
  <c r="EW22" i="251"/>
  <c r="EX22" i="251"/>
  <c r="EY22" i="251"/>
  <c r="EZ22" i="251"/>
  <c r="FA22" i="251"/>
  <c r="FB22" i="251"/>
  <c r="FC22" i="251"/>
  <c r="FD22" i="251"/>
  <c r="FE22" i="251"/>
  <c r="FF22" i="251"/>
  <c r="FG22" i="251"/>
  <c r="FH22" i="251"/>
  <c r="FI22" i="251"/>
  <c r="FJ22" i="251"/>
  <c r="FK22" i="251"/>
  <c r="FL22" i="251"/>
  <c r="FM22" i="251"/>
  <c r="FN22" i="251"/>
  <c r="FO22" i="251"/>
  <c r="FP22" i="251"/>
  <c r="FQ22" i="251"/>
  <c r="EG23" i="251"/>
  <c r="EH23" i="251"/>
  <c r="EI23" i="251"/>
  <c r="EJ23" i="251"/>
  <c r="EK23" i="251"/>
  <c r="EL23" i="251"/>
  <c r="EM23" i="251"/>
  <c r="EN23" i="251"/>
  <c r="EO23" i="251"/>
  <c r="EP23" i="251"/>
  <c r="EQ23" i="251"/>
  <c r="ER23" i="251"/>
  <c r="ES23" i="251"/>
  <c r="ET23" i="251"/>
  <c r="EU23" i="251"/>
  <c r="EV23" i="251"/>
  <c r="EW23" i="251"/>
  <c r="EX23" i="251"/>
  <c r="EY23" i="251"/>
  <c r="EZ23" i="251"/>
  <c r="FA23" i="251"/>
  <c r="FB23" i="251"/>
  <c r="FC23" i="251"/>
  <c r="FD23" i="251"/>
  <c r="FE23" i="251"/>
  <c r="FF23" i="251"/>
  <c r="FG23" i="251"/>
  <c r="FH23" i="251"/>
  <c r="FI23" i="251"/>
  <c r="FJ23" i="251"/>
  <c r="FK23" i="251"/>
  <c r="FL23" i="251"/>
  <c r="FM23" i="251"/>
  <c r="FN23" i="251"/>
  <c r="FO23" i="251"/>
  <c r="FP23" i="251"/>
  <c r="FQ23" i="251"/>
  <c r="EG24" i="251"/>
  <c r="EH24" i="251"/>
  <c r="EI24" i="251"/>
  <c r="EJ24" i="251"/>
  <c r="EK24" i="251"/>
  <c r="EL24" i="251"/>
  <c r="EM24" i="251"/>
  <c r="EN24" i="251"/>
  <c r="EO24" i="251"/>
  <c r="EP24" i="251"/>
  <c r="EQ24" i="251"/>
  <c r="ER24" i="251"/>
  <c r="ES24" i="251"/>
  <c r="ET24" i="251"/>
  <c r="EU24" i="251"/>
  <c r="EV24" i="251"/>
  <c r="EW24" i="251"/>
  <c r="EX24" i="251"/>
  <c r="EY24" i="251"/>
  <c r="EZ24" i="251"/>
  <c r="FA24" i="251"/>
  <c r="FB24" i="251"/>
  <c r="FC24" i="251"/>
  <c r="FD24" i="251"/>
  <c r="FE24" i="251"/>
  <c r="FF24" i="251"/>
  <c r="FG24" i="251"/>
  <c r="FH24" i="251"/>
  <c r="FI24" i="251"/>
  <c r="FJ24" i="251"/>
  <c r="FK24" i="251"/>
  <c r="FL24" i="251"/>
  <c r="FM24" i="251"/>
  <c r="FN24" i="251"/>
  <c r="FO24" i="251"/>
  <c r="FP24" i="251"/>
  <c r="FQ24" i="251"/>
  <c r="EG26" i="251"/>
  <c r="EH26" i="251"/>
  <c r="EI26" i="251"/>
  <c r="EJ26" i="251"/>
  <c r="EK26" i="251"/>
  <c r="EL26" i="251"/>
  <c r="EM26" i="251"/>
  <c r="EN26" i="251"/>
  <c r="EO26" i="251"/>
  <c r="EP26" i="251"/>
  <c r="EQ26" i="251"/>
  <c r="ER26" i="251"/>
  <c r="ES26" i="251"/>
  <c r="ET26" i="251"/>
  <c r="EU26" i="251"/>
  <c r="EV26" i="251"/>
  <c r="EW26" i="251"/>
  <c r="EX26" i="251"/>
  <c r="EY26" i="251"/>
  <c r="EZ26" i="251"/>
  <c r="FA26" i="251"/>
  <c r="FB26" i="251"/>
  <c r="FC26" i="251"/>
  <c r="FD26" i="251"/>
  <c r="FE26" i="251"/>
  <c r="FF26" i="251"/>
  <c r="FG26" i="251"/>
  <c r="FH26" i="251"/>
  <c r="FI26" i="251"/>
  <c r="FJ26" i="251"/>
  <c r="FK26" i="251"/>
  <c r="FL26" i="251"/>
  <c r="FM26" i="251"/>
  <c r="FN26" i="251"/>
  <c r="FO26" i="251"/>
  <c r="FP26" i="251"/>
  <c r="FQ26" i="251"/>
  <c r="C12" i="262"/>
  <c r="D12" i="262"/>
  <c r="E18" i="251"/>
  <c r="E24" i="303" l="1"/>
  <c r="D24" i="303"/>
  <c r="E36" i="303"/>
  <c r="D36" i="303"/>
  <c r="G11" i="238" l="1"/>
  <c r="F11" i="238"/>
  <c r="E11" i="238"/>
  <c r="Q51" i="303"/>
  <c r="Q50" i="303"/>
  <c r="Q49" i="303"/>
  <c r="Q48" i="303"/>
  <c r="Q47" i="303"/>
  <c r="I23" i="237"/>
  <c r="H23" i="237"/>
  <c r="G23" i="237"/>
  <c r="F23" i="237"/>
  <c r="E23" i="237"/>
  <c r="I15" i="237"/>
  <c r="H15" i="237"/>
  <c r="G15" i="237"/>
  <c r="F15" i="237"/>
  <c r="E15" i="237"/>
  <c r="N25" i="242" l="1"/>
  <c r="L25" i="242" s="1"/>
  <c r="F21" i="220" l="1"/>
  <c r="F22" i="220"/>
  <c r="F20" i="220"/>
  <c r="EF26" i="251" l="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20" i="261" l="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I13" i="221"/>
  <c r="I22" i="221" s="1"/>
  <c r="J13" i="221"/>
  <c r="K13" i="221"/>
  <c r="L16" i="221"/>
  <c r="L17" i="221"/>
  <c r="L18" i="221"/>
  <c r="L19" i="221"/>
  <c r="E20" i="221"/>
  <c r="L20" i="221" s="1"/>
  <c r="F20" i="221"/>
  <c r="F22" i="221" s="1"/>
  <c r="G20" i="221"/>
  <c r="H20" i="221"/>
  <c r="I20" i="221"/>
  <c r="J20" i="221"/>
  <c r="J22" i="221" s="1"/>
  <c r="K20" i="221"/>
  <c r="E22" i="221"/>
  <c r="G22" i="221"/>
  <c r="K22"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J17" i="219" s="1"/>
  <c r="J16" i="219"/>
  <c r="J15" i="219"/>
  <c r="J14" i="219"/>
  <c r="J13" i="219"/>
  <c r="E15" i="217"/>
  <c r="G9" i="217"/>
  <c r="G13" i="217"/>
  <c r="F18" i="216"/>
  <c r="E18" i="216"/>
  <c r="F15" i="217" s="1"/>
  <c r="F11" i="216"/>
  <c r="E11" i="216"/>
  <c r="G8" i="215"/>
  <c r="J8" i="215"/>
  <c r="J11" i="215" s="1"/>
  <c r="G9" i="215"/>
  <c r="G11" i="215" s="1"/>
  <c r="J9" i="215"/>
  <c r="G10" i="215"/>
  <c r="J10" i="215"/>
  <c r="E11" i="215"/>
  <c r="F11" i="215"/>
  <c r="H11" i="215"/>
  <c r="E8" i="219" s="1"/>
  <c r="I11" i="215"/>
  <c r="F8" i="219" s="1"/>
  <c r="G16" i="215"/>
  <c r="J16" i="215"/>
  <c r="G17" i="215"/>
  <c r="J17" i="215"/>
  <c r="G18" i="215"/>
  <c r="J18" i="215"/>
  <c r="G19" i="215"/>
  <c r="J19" i="215"/>
  <c r="G20" i="215"/>
  <c r="J20" i="215"/>
  <c r="G21" i="215"/>
  <c r="J21" i="215"/>
  <c r="G22" i="215"/>
  <c r="J22" i="215"/>
  <c r="E23" i="215"/>
  <c r="F23" i="215"/>
  <c r="H23" i="215"/>
  <c r="G8" i="219" s="1"/>
  <c r="I23" i="215"/>
  <c r="H8" i="219" s="1"/>
  <c r="H10" i="219" s="1"/>
  <c r="H21" i="219" s="1"/>
  <c r="G26" i="215"/>
  <c r="G28" i="215" s="1"/>
  <c r="I8" i="219" s="1"/>
  <c r="I10" i="219" s="1"/>
  <c r="I21" i="219" s="1"/>
  <c r="G27" i="215"/>
  <c r="E28" i="215"/>
  <c r="F28" i="215"/>
  <c r="G33" i="215"/>
  <c r="G36" i="215" s="1"/>
  <c r="G34" i="215"/>
  <c r="G35" i="215"/>
  <c r="E36" i="215"/>
  <c r="F36" i="215"/>
  <c r="E16" i="263"/>
  <c r="G16" i="263" s="1"/>
  <c r="L13" i="263"/>
  <c r="K13" i="263"/>
  <c r="I13" i="263"/>
  <c r="H13" i="263"/>
  <c r="F13" i="263"/>
  <c r="F18" i="263" s="1"/>
  <c r="D13" i="263"/>
  <c r="D18" i="263" s="1"/>
  <c r="C13" i="263"/>
  <c r="C18" i="263" s="1"/>
  <c r="J12" i="263"/>
  <c r="G12" i="263"/>
  <c r="E12" i="263"/>
  <c r="J11" i="263"/>
  <c r="G11" i="263"/>
  <c r="E11" i="263"/>
  <c r="J10" i="263"/>
  <c r="G10" i="263"/>
  <c r="E10" i="263"/>
  <c r="E10" i="262"/>
  <c r="G10" i="262"/>
  <c r="G12" i="262" s="1"/>
  <c r="J10" i="262"/>
  <c r="E11" i="262"/>
  <c r="G11" i="262"/>
  <c r="J11" i="262"/>
  <c r="C17" i="262"/>
  <c r="C22" i="262" s="1"/>
  <c r="D17" i="262"/>
  <c r="D22" i="262" s="1"/>
  <c r="F12" i="262"/>
  <c r="H12" i="262"/>
  <c r="H17" i="262" s="1"/>
  <c r="I12" i="262"/>
  <c r="I17" i="262" s="1"/>
  <c r="J12" i="262"/>
  <c r="K12" i="262"/>
  <c r="K17" i="262" s="1"/>
  <c r="L12" i="262"/>
  <c r="E15" i="262"/>
  <c r="G15" i="262" s="1"/>
  <c r="L15" i="262"/>
  <c r="F17" i="262"/>
  <c r="F22" i="262" s="1"/>
  <c r="E20" i="262"/>
  <c r="G20" i="262" s="1"/>
  <c r="C17" i="214"/>
  <c r="E28" i="214" s="1"/>
  <c r="C11" i="214"/>
  <c r="H54" i="213"/>
  <c r="H52" i="213"/>
  <c r="H47" i="213"/>
  <c r="H44" i="213"/>
  <c r="H43" i="213"/>
  <c r="H42" i="213"/>
  <c r="H40" i="213"/>
  <c r="G39" i="213"/>
  <c r="G41" i="213" s="1"/>
  <c r="G45" i="213" s="1"/>
  <c r="F39" i="213"/>
  <c r="F41" i="213" s="1"/>
  <c r="F45" i="213" s="1"/>
  <c r="G53" i="213" s="1"/>
  <c r="G55" i="213" s="1"/>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4" i="213" s="1"/>
  <c r="H23" i="213"/>
  <c r="H22" i="213"/>
  <c r="H21" i="213"/>
  <c r="H20" i="213"/>
  <c r="E8" i="217" s="1"/>
  <c r="E10"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K22" i="212" s="1"/>
  <c r="J13" i="212"/>
  <c r="I13" i="212"/>
  <c r="I22" i="212" s="1"/>
  <c r="H13" i="212"/>
  <c r="H22" i="212" s="1"/>
  <c r="G13" i="212"/>
  <c r="G22" i="212" s="1"/>
  <c r="F13" i="212"/>
  <c r="F22" i="212" s="1"/>
  <c r="E13" i="212"/>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1" i="211"/>
  <c r="G20" i="211"/>
  <c r="G19" i="211"/>
  <c r="G18" i="211"/>
  <c r="F15" i="211"/>
  <c r="F30" i="211" s="1"/>
  <c r="F35" i="211" s="1"/>
  <c r="E15" i="211"/>
  <c r="E30" i="211" s="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H26" i="210"/>
  <c r="G26"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L13" i="221" l="1"/>
  <c r="G23" i="215"/>
  <c r="G30" i="215" s="1"/>
  <c r="G46" i="215" s="1"/>
  <c r="H14" i="213"/>
  <c r="L29" i="212"/>
  <c r="J22" i="212"/>
  <c r="H16" i="210"/>
  <c r="J10" i="210"/>
  <c r="G16" i="210"/>
  <c r="J42" i="210"/>
  <c r="L29" i="221"/>
  <c r="L24" i="221"/>
  <c r="H22" i="221"/>
  <c r="L22" i="221" s="1"/>
  <c r="E20" i="219"/>
  <c r="J20" i="219" s="1"/>
  <c r="E30" i="215"/>
  <c r="C10" i="214" s="1"/>
  <c r="C12" i="214" s="1"/>
  <c r="J23" i="215"/>
  <c r="J8" i="219"/>
  <c r="F30" i="215"/>
  <c r="J13" i="263"/>
  <c r="E18" i="263"/>
  <c r="E13" i="263"/>
  <c r="G25" i="263"/>
  <c r="G18" i="263"/>
  <c r="L17" i="262"/>
  <c r="J17" i="262"/>
  <c r="G22" i="262"/>
  <c r="D29" i="262"/>
  <c r="E12" i="262"/>
  <c r="E17" i="262" s="1"/>
  <c r="E22" i="262" s="1"/>
  <c r="L20" i="212"/>
  <c r="E22" i="212"/>
  <c r="L22" i="212" s="1"/>
  <c r="L24" i="212"/>
  <c r="G28" i="211"/>
  <c r="G30" i="211"/>
  <c r="G15" i="211"/>
  <c r="I39" i="210"/>
  <c r="I44" i="210" s="1"/>
  <c r="F14" i="217"/>
  <c r="F16" i="217" s="1"/>
  <c r="F10" i="217"/>
  <c r="G10" i="217" s="1"/>
  <c r="E14" i="217"/>
  <c r="E16" i="217" s="1"/>
  <c r="H39" i="213"/>
  <c r="G8" i="217"/>
  <c r="J13" i="210"/>
  <c r="J14" i="210"/>
  <c r="J15" i="210"/>
  <c r="J12" i="210"/>
  <c r="J9" i="210"/>
  <c r="E16" i="210"/>
  <c r="J11" i="210"/>
  <c r="F16" i="210"/>
  <c r="J22" i="210"/>
  <c r="J43" i="210"/>
  <c r="J20" i="210"/>
  <c r="J37" i="210"/>
  <c r="J26" i="210"/>
  <c r="J33" i="210"/>
  <c r="J31" i="210"/>
  <c r="G13" i="263"/>
  <c r="H22" i="219"/>
  <c r="I22" i="219"/>
  <c r="G15" i="217"/>
  <c r="H53" i="213"/>
  <c r="E55" i="213"/>
  <c r="H55" i="213" s="1"/>
  <c r="E45" i="213"/>
  <c r="H45" i="213" s="1"/>
  <c r="H41" i="213"/>
  <c r="G9" i="219" s="1"/>
  <c r="G10" i="219" s="1"/>
  <c r="G21" i="219" s="1"/>
  <c r="G22" i="219" s="1"/>
  <c r="E26" i="213"/>
  <c r="H10" i="213"/>
  <c r="E9" i="219" s="1"/>
  <c r="E10" i="219" s="1"/>
  <c r="L13" i="212"/>
  <c r="E35" i="211"/>
  <c r="G35" i="211" s="1"/>
  <c r="J8" i="210"/>
  <c r="G17" i="262" l="1"/>
  <c r="G16" i="217"/>
  <c r="E21" i="219"/>
  <c r="G14" i="217"/>
  <c r="J16" i="210"/>
  <c r="H26" i="213"/>
  <c r="F9" i="219" s="1"/>
  <c r="F10" i="219" s="1"/>
  <c r="F21" i="219" s="1"/>
  <c r="F22" i="219" s="1"/>
  <c r="E30" i="213"/>
  <c r="H30" i="213" s="1"/>
  <c r="J10" i="219" l="1"/>
  <c r="J9" i="219"/>
  <c r="J21" i="219"/>
  <c r="E22" i="219"/>
  <c r="J22" i="219" s="1"/>
  <c r="P64" i="303" l="1"/>
  <c r="M64" i="303" s="1"/>
  <c r="P63" i="303"/>
  <c r="M63" i="303" s="1"/>
  <c r="O62" i="303"/>
  <c r="M62" i="303" s="1"/>
  <c r="P55" i="303"/>
  <c r="O55" i="303"/>
  <c r="P54" i="303"/>
  <c r="O54" i="303"/>
  <c r="M50" i="303"/>
  <c r="M49" i="303"/>
  <c r="M48" i="303"/>
  <c r="M47" i="303"/>
  <c r="P44" i="303"/>
  <c r="O44" i="303"/>
  <c r="P43" i="303"/>
  <c r="O43" i="303"/>
  <c r="M43" i="303" s="1"/>
  <c r="P35" i="303"/>
  <c r="M35" i="303" s="1"/>
  <c r="O35" i="303"/>
  <c r="P34" i="303"/>
  <c r="O34" i="303"/>
  <c r="M34" i="303" s="1"/>
  <c r="P33" i="303"/>
  <c r="O33" i="303"/>
  <c r="P28" i="303"/>
  <c r="O28" i="303"/>
  <c r="M28" i="303" s="1"/>
  <c r="P27" i="303"/>
  <c r="O27" i="303"/>
  <c r="M27" i="303" s="1"/>
  <c r="P26" i="303"/>
  <c r="O26" i="303"/>
  <c r="P23" i="303"/>
  <c r="O23" i="303"/>
  <c r="M23" i="303" s="1"/>
  <c r="P22" i="303"/>
  <c r="O22" i="303"/>
  <c r="M22" i="303" s="1"/>
  <c r="P21" i="303"/>
  <c r="O21" i="303"/>
  <c r="M21" i="303" s="1"/>
  <c r="P20" i="303"/>
  <c r="O20" i="303"/>
  <c r="M20" i="303" s="1"/>
  <c r="P19" i="303"/>
  <c r="F108" i="308"/>
  <c r="F55" i="303"/>
  <c r="F105" i="308" s="1"/>
  <c r="F54" i="303"/>
  <c r="F102" i="308" s="1"/>
  <c r="F44" i="303"/>
  <c r="F84" i="308" s="1"/>
  <c r="F43" i="303"/>
  <c r="F81" i="308" s="1"/>
  <c r="F40" i="303"/>
  <c r="F78" i="308" s="1"/>
  <c r="F39" i="303"/>
  <c r="F75" i="308" s="1"/>
  <c r="F38" i="303"/>
  <c r="F72" i="308" s="1"/>
  <c r="F35" i="303"/>
  <c r="F34" i="303"/>
  <c r="F33" i="303"/>
  <c r="F32" i="303"/>
  <c r="F57" i="308" s="1"/>
  <c r="F31" i="303"/>
  <c r="F28" i="303"/>
  <c r="F51" i="308" s="1"/>
  <c r="F27" i="303"/>
  <c r="F26" i="303"/>
  <c r="F45" i="308" s="1"/>
  <c r="F41" i="308"/>
  <c r="F23" i="303"/>
  <c r="F22" i="303"/>
  <c r="F21" i="303"/>
  <c r="F20" i="303"/>
  <c r="F19" i="303"/>
  <c r="F16" i="303"/>
  <c r="F24" i="308" s="1"/>
  <c r="F15" i="303"/>
  <c r="F21" i="308" s="1"/>
  <c r="F14" i="303"/>
  <c r="F18" i="308" s="1"/>
  <c r="F11" i="303"/>
  <c r="F10" i="303"/>
  <c r="F9" i="308" s="1"/>
  <c r="F9" i="303"/>
  <c r="F6" i="308" s="1"/>
  <c r="E12" i="303"/>
  <c r="F14" i="308" s="1"/>
  <c r="D12" i="303"/>
  <c r="F13" i="308" s="1"/>
  <c r="F4" i="308"/>
  <c r="F5" i="308"/>
  <c r="F7" i="308"/>
  <c r="F8" i="308"/>
  <c r="F10" i="308"/>
  <c r="F11" i="308"/>
  <c r="F12" i="308"/>
  <c r="F16" i="308"/>
  <c r="F17" i="308"/>
  <c r="F19" i="308"/>
  <c r="F20" i="308"/>
  <c r="F22" i="308"/>
  <c r="F23" i="308"/>
  <c r="F25" i="308"/>
  <c r="F26" i="308"/>
  <c r="F27" i="308"/>
  <c r="F28" i="308"/>
  <c r="F29" i="308"/>
  <c r="F30" i="308"/>
  <c r="F31" i="308"/>
  <c r="F32" i="308"/>
  <c r="F33" i="308"/>
  <c r="F34" i="308"/>
  <c r="F35" i="308"/>
  <c r="F36" i="308"/>
  <c r="F37" i="308"/>
  <c r="F38" i="308"/>
  <c r="F39" i="308"/>
  <c r="F40" i="308"/>
  <c r="F43" i="308"/>
  <c r="F44" i="308"/>
  <c r="F46" i="308"/>
  <c r="F47" i="308"/>
  <c r="F48" i="308"/>
  <c r="F49" i="308"/>
  <c r="F50" i="308"/>
  <c r="F52" i="308"/>
  <c r="F53" i="308"/>
  <c r="F54" i="308"/>
  <c r="F55" i="308"/>
  <c r="F56" i="308"/>
  <c r="F58" i="308"/>
  <c r="F59" i="308"/>
  <c r="F60" i="308"/>
  <c r="F61" i="308"/>
  <c r="F62" i="308"/>
  <c r="F63" i="308"/>
  <c r="F64" i="308"/>
  <c r="F65" i="308"/>
  <c r="F66" i="308"/>
  <c r="F67" i="308"/>
  <c r="F68" i="308"/>
  <c r="F70" i="308"/>
  <c r="F71" i="308"/>
  <c r="F73" i="308"/>
  <c r="F74" i="308"/>
  <c r="F76" i="308"/>
  <c r="F77" i="308"/>
  <c r="F79" i="308"/>
  <c r="F80" i="308"/>
  <c r="F82" i="308"/>
  <c r="F83" i="308"/>
  <c r="F85" i="308"/>
  <c r="F86" i="308"/>
  <c r="F87" i="308"/>
  <c r="F88" i="308"/>
  <c r="F89" i="308"/>
  <c r="F90" i="308"/>
  <c r="F91" i="308"/>
  <c r="F92" i="308"/>
  <c r="F93" i="308"/>
  <c r="F94" i="308"/>
  <c r="F95" i="308"/>
  <c r="F96" i="308"/>
  <c r="F97" i="308"/>
  <c r="F98" i="308"/>
  <c r="F99" i="308"/>
  <c r="F100" i="308"/>
  <c r="F101" i="308"/>
  <c r="F103" i="308"/>
  <c r="F104"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5" i="307"/>
  <c r="G36" i="307"/>
  <c r="G37" i="307"/>
  <c r="G38" i="307"/>
  <c r="G39" i="307"/>
  <c r="G40" i="307"/>
  <c r="G41" i="307"/>
  <c r="G42" i="307"/>
  <c r="G43" i="307"/>
  <c r="G44" i="307"/>
  <c r="G45" i="307"/>
  <c r="G46"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M44" i="303" l="1"/>
  <c r="M33" i="303"/>
  <c r="F36" i="303"/>
  <c r="F69" i="308" s="1"/>
  <c r="M26" i="303"/>
  <c r="F24" i="303"/>
  <c r="F42" i="308" s="1"/>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23" i="307" s="1"/>
  <c r="F4" i="306" l="1"/>
  <c r="F5" i="306"/>
  <c r="F6" i="306"/>
  <c r="F7" i="306"/>
  <c r="F8" i="306"/>
  <c r="F9" i="306"/>
  <c r="B4" i="306"/>
  <c r="B5" i="306"/>
  <c r="B6" i="306"/>
  <c r="B7" i="306"/>
  <c r="B8" i="306"/>
  <c r="B9" i="306"/>
  <c r="E10" i="251"/>
  <c r="F38" i="220" l="1"/>
  <c r="F37" i="220"/>
  <c r="F36" i="220"/>
  <c r="F30" i="220"/>
  <c r="F29" i="220"/>
  <c r="F28" i="220"/>
  <c r="F618" i="299"/>
  <c r="F606" i="299"/>
  <c r="F582" i="299"/>
  <c r="F579" i="299"/>
  <c r="F578" i="299"/>
  <c r="F574" i="299"/>
  <c r="F573" i="299"/>
  <c r="F557" i="299"/>
  <c r="F554" i="299"/>
  <c r="F552" i="299"/>
  <c r="F546" i="299"/>
  <c r="F548" i="299"/>
  <c r="F528" i="299"/>
  <c r="F523" i="299"/>
  <c r="F517" i="299"/>
  <c r="F514" i="299"/>
  <c r="F511" i="299"/>
  <c r="F508" i="299"/>
  <c r="F505" i="299"/>
  <c r="F499" i="299"/>
  <c r="F496" i="299"/>
  <c r="F474" i="299"/>
  <c r="F470" i="299"/>
  <c r="F466" i="299"/>
  <c r="F462" i="299"/>
  <c r="F459" i="299"/>
  <c r="F456" i="299"/>
  <c r="F450" i="299"/>
  <c r="F447" i="299"/>
  <c r="F444" i="299"/>
  <c r="F614" i="299"/>
  <c r="S42" i="240"/>
  <c r="F609" i="299"/>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F686" i="269"/>
  <c r="B687" i="269"/>
  <c r="F687" i="269"/>
  <c r="B688" i="269"/>
  <c r="F688" i="269"/>
  <c r="B689" i="269"/>
  <c r="F689" i="269"/>
  <c r="B690" i="269"/>
  <c r="B691" i="269"/>
  <c r="F691" i="269"/>
  <c r="B692" i="269"/>
  <c r="F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F1094" i="269"/>
  <c r="B1095" i="269"/>
  <c r="F1095" i="269"/>
  <c r="B1096" i="269"/>
  <c r="F1096" i="269"/>
  <c r="B1097" i="269"/>
  <c r="F1097" i="269"/>
  <c r="B1098" i="269"/>
  <c r="F1098" i="269"/>
  <c r="B1099" i="269"/>
  <c r="F1099" i="269"/>
  <c r="B1100" i="269"/>
  <c r="F1100" i="269"/>
  <c r="B1101" i="269"/>
  <c r="F1101" i="269"/>
  <c r="B1102" i="269"/>
  <c r="B1103" i="269"/>
  <c r="F1103" i="269"/>
  <c r="B1104" i="269"/>
  <c r="F1104" i="269"/>
  <c r="B1105" i="269"/>
  <c r="F1105" i="269"/>
  <c r="B1106" i="269"/>
  <c r="F1106" i="269"/>
  <c r="B1107" i="269"/>
  <c r="F1107" i="269"/>
  <c r="B1108" i="269"/>
  <c r="F1108" i="269"/>
  <c r="B1109" i="269"/>
  <c r="F1109" i="269"/>
  <c r="B1110" i="269"/>
  <c r="F1110" i="269"/>
  <c r="B1111" i="269"/>
  <c r="B1112" i="269"/>
  <c r="F1112" i="269"/>
  <c r="B1113" i="269"/>
  <c r="F1113" i="269"/>
  <c r="B1114" i="269"/>
  <c r="F1114" i="269"/>
  <c r="B1115" i="269"/>
  <c r="F1115" i="269"/>
  <c r="B1116" i="269"/>
  <c r="F1116" i="269"/>
  <c r="B1117" i="269"/>
  <c r="F1117" i="269"/>
  <c r="B1118" i="269"/>
  <c r="F1118" i="269"/>
  <c r="B1119" i="269"/>
  <c r="F1119" i="269"/>
  <c r="B1120"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F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B3185" i="269"/>
  <c r="F3185" i="269"/>
  <c r="B3186" i="269"/>
  <c r="F3186" i="269"/>
  <c r="B3187" i="269"/>
  <c r="F3187" i="269"/>
  <c r="B3188" i="269"/>
  <c r="F3188" i="269"/>
  <c r="B3189" i="269"/>
  <c r="F3189" i="269"/>
  <c r="B3190" i="269"/>
  <c r="B3191" i="269"/>
  <c r="F3191" i="269"/>
  <c r="B3192" i="269"/>
  <c r="F3192" i="269"/>
  <c r="B3193" i="269"/>
  <c r="F3193" i="269"/>
  <c r="B3194" i="269"/>
  <c r="F3194" i="269"/>
  <c r="B3195" i="269"/>
  <c r="F3195" i="269"/>
  <c r="B3196" i="269"/>
  <c r="B3197" i="269"/>
  <c r="F3197" i="269"/>
  <c r="B3198" i="269"/>
  <c r="F3198" i="269"/>
  <c r="B3199" i="269"/>
  <c r="F3199" i="269"/>
  <c r="B3200" i="269"/>
  <c r="F3200" i="269"/>
  <c r="B3201" i="269"/>
  <c r="F3201" i="269"/>
  <c r="B3202" i="269"/>
  <c r="B3203" i="269"/>
  <c r="B3204" i="269"/>
  <c r="B3205" i="269"/>
  <c r="B3206" i="269"/>
  <c r="B3207" i="269"/>
  <c r="B3208" i="269"/>
  <c r="B3209" i="269"/>
  <c r="B3210" i="269"/>
  <c r="B3211" i="269"/>
  <c r="B3212" i="269"/>
  <c r="B3213" i="269"/>
  <c r="B3214" i="269"/>
  <c r="B3215" i="269"/>
  <c r="F3215" i="269"/>
  <c r="B3216" i="269"/>
  <c r="F3216" i="269"/>
  <c r="B3217" i="269"/>
  <c r="F3217" i="269"/>
  <c r="B3218" i="269"/>
  <c r="F3218" i="269"/>
  <c r="B3219" i="269"/>
  <c r="F3219" i="269"/>
  <c r="B3220" i="269"/>
  <c r="B3221" i="269"/>
  <c r="F3221" i="269"/>
  <c r="B3222" i="269"/>
  <c r="F3222" i="269"/>
  <c r="B3223" i="269"/>
  <c r="F3223" i="269"/>
  <c r="B3224" i="269"/>
  <c r="F3224" i="269"/>
  <c r="B3225" i="269"/>
  <c r="F3225" i="269"/>
  <c r="B3226" i="269"/>
  <c r="B3227" i="269"/>
  <c r="F3227" i="269"/>
  <c r="B3228" i="269"/>
  <c r="F3228" i="269"/>
  <c r="B3229" i="269"/>
  <c r="F3229" i="269"/>
  <c r="B3230" i="269"/>
  <c r="F3230" i="269"/>
  <c r="B3231" i="269"/>
  <c r="F3231" i="269"/>
  <c r="B3232" i="269"/>
  <c r="B3233" i="269"/>
  <c r="F3233" i="269"/>
  <c r="B3234" i="269"/>
  <c r="F3234" i="269"/>
  <c r="B3235" i="269"/>
  <c r="F3235" i="269"/>
  <c r="B3236" i="269"/>
  <c r="F3236" i="269"/>
  <c r="B3237" i="269"/>
  <c r="F3237" i="269"/>
  <c r="B3238" i="269"/>
  <c r="B3239" i="269"/>
  <c r="B3240" i="269"/>
  <c r="B3241" i="269"/>
  <c r="B3242" i="269"/>
  <c r="B3243" i="269"/>
  <c r="B3244" i="269"/>
  <c r="B3245" i="269"/>
  <c r="B3246" i="269"/>
  <c r="B3247" i="269"/>
  <c r="B3248" i="269"/>
  <c r="B3249" i="269"/>
  <c r="B3250" i="269"/>
  <c r="B3251" i="269"/>
  <c r="F3251" i="269"/>
  <c r="B3252" i="269"/>
  <c r="F3252" i="269"/>
  <c r="B3253" i="269"/>
  <c r="F3253" i="269"/>
  <c r="B3254" i="269"/>
  <c r="F3254" i="269"/>
  <c r="B3255" i="269"/>
  <c r="F3255" i="269"/>
  <c r="B3256" i="269"/>
  <c r="B3257" i="269"/>
  <c r="F3257" i="269"/>
  <c r="B3258" i="269"/>
  <c r="F3258" i="269"/>
  <c r="B3259" i="269"/>
  <c r="F3259" i="269"/>
  <c r="B3260" i="269"/>
  <c r="F3260" i="269"/>
  <c r="B3261" i="269"/>
  <c r="F3261" i="269"/>
  <c r="B3262" i="269"/>
  <c r="B3263" i="269"/>
  <c r="F3263" i="269"/>
  <c r="B3264" i="269"/>
  <c r="F3264" i="269"/>
  <c r="B3265" i="269"/>
  <c r="F3265" i="269"/>
  <c r="B3266" i="269"/>
  <c r="F3266" i="269"/>
  <c r="B3267" i="269"/>
  <c r="F3267" i="269"/>
  <c r="B3268" i="269"/>
  <c r="B3269" i="269"/>
  <c r="F3269" i="269"/>
  <c r="B3270" i="269"/>
  <c r="F3270" i="269"/>
  <c r="B3271" i="269"/>
  <c r="F3271" i="269"/>
  <c r="B3272" i="269"/>
  <c r="F3272" i="269"/>
  <c r="B3273" i="269"/>
  <c r="F3273" i="269"/>
  <c r="B3274" i="269"/>
  <c r="B3275" i="269"/>
  <c r="B3276" i="269"/>
  <c r="B3277" i="269"/>
  <c r="B3278" i="269"/>
  <c r="B3279" i="269"/>
  <c r="B3280" i="269"/>
  <c r="B3281" i="269"/>
  <c r="B3282" i="269"/>
  <c r="B3283" i="269"/>
  <c r="B3284" i="269"/>
  <c r="B3285" i="269"/>
  <c r="B3286" i="269"/>
  <c r="B3287" i="269"/>
  <c r="F3287" i="269"/>
  <c r="B3288" i="269"/>
  <c r="F3288" i="269"/>
  <c r="B3289" i="269"/>
  <c r="F3289" i="269"/>
  <c r="B3290" i="269"/>
  <c r="F3290" i="269"/>
  <c r="B3291" i="269"/>
  <c r="F3291" i="269"/>
  <c r="B3292" i="269"/>
  <c r="B3293" i="269"/>
  <c r="F3293" i="269"/>
  <c r="B3294" i="269"/>
  <c r="F3294" i="269"/>
  <c r="B3295" i="269"/>
  <c r="F3295" i="269"/>
  <c r="B3296" i="269"/>
  <c r="F3296" i="269"/>
  <c r="B3297" i="269"/>
  <c r="F3297" i="269"/>
  <c r="B3298" i="269"/>
  <c r="B3299" i="269"/>
  <c r="F3299" i="269"/>
  <c r="B3300" i="269"/>
  <c r="F3300" i="269"/>
  <c r="B3301" i="269"/>
  <c r="F3301" i="269"/>
  <c r="B3302" i="269"/>
  <c r="F3302" i="269"/>
  <c r="B3303" i="269"/>
  <c r="F3303" i="269"/>
  <c r="B3304" i="269"/>
  <c r="B3305" i="269"/>
  <c r="F3305" i="269"/>
  <c r="B3306" i="269"/>
  <c r="F3306" i="269"/>
  <c r="B3307" i="269"/>
  <c r="F3307" i="269"/>
  <c r="B3308" i="269"/>
  <c r="F3308" i="269"/>
  <c r="B3309" i="269"/>
  <c r="F3309" i="269"/>
  <c r="B3310" i="269"/>
  <c r="B3311" i="269"/>
  <c r="B3312" i="269"/>
  <c r="B3313" i="269"/>
  <c r="B3314" i="269"/>
  <c r="B3315" i="269"/>
  <c r="B3316" i="269"/>
  <c r="B3317" i="269"/>
  <c r="B3318" i="269"/>
  <c r="B3319" i="269"/>
  <c r="B3320" i="269"/>
  <c r="B3321" i="269"/>
  <c r="B3322" i="269"/>
  <c r="B3323" i="269"/>
  <c r="B3324" i="269"/>
  <c r="B3325" i="269"/>
  <c r="B3326" i="269"/>
  <c r="B3327" i="269"/>
  <c r="B3328" i="269"/>
  <c r="B3329" i="269"/>
  <c r="B3330" i="269"/>
  <c r="B3331" i="269"/>
  <c r="B3332" i="269"/>
  <c r="B3333" i="269"/>
  <c r="B3334" i="269"/>
  <c r="B3335" i="269"/>
  <c r="B3336" i="269"/>
  <c r="B3337" i="269"/>
  <c r="B3338" i="269"/>
  <c r="B3339" i="269"/>
  <c r="B3340" i="269"/>
  <c r="B3341" i="269"/>
  <c r="B3342" i="269"/>
  <c r="B3343" i="269"/>
  <c r="B3344" i="269"/>
  <c r="B3345" i="269"/>
  <c r="B3346" i="269"/>
  <c r="B3347" i="269"/>
  <c r="B3348" i="269"/>
  <c r="B3349" i="269"/>
  <c r="B3350" i="269"/>
  <c r="B3351" i="269"/>
  <c r="B3352" i="269"/>
  <c r="B3353" i="269"/>
  <c r="B3354" i="269"/>
  <c r="B3355" i="269"/>
  <c r="B3356" i="269"/>
  <c r="B3357" i="269"/>
  <c r="B3358" i="269"/>
  <c r="B3359" i="269"/>
  <c r="F3359" i="269"/>
  <c r="B3360" i="269"/>
  <c r="F3360" i="269"/>
  <c r="B3361" i="269"/>
  <c r="F3361" i="269"/>
  <c r="B3362" i="269"/>
  <c r="F3362" i="269"/>
  <c r="B3363" i="269"/>
  <c r="F3363" i="269"/>
  <c r="B3364" i="269"/>
  <c r="F3364" i="269"/>
  <c r="B3365" i="269"/>
  <c r="F3365" i="269"/>
  <c r="B3366" i="269"/>
  <c r="F3366" i="269"/>
  <c r="B3367" i="269"/>
  <c r="B3368" i="269"/>
  <c r="F3368" i="269"/>
  <c r="B3369" i="269"/>
  <c r="F3369" i="269"/>
  <c r="B3370" i="269"/>
  <c r="F3370" i="269"/>
  <c r="B3371" i="269"/>
  <c r="F3371" i="269"/>
  <c r="B3372" i="269"/>
  <c r="F3372" i="269"/>
  <c r="B3373" i="269"/>
  <c r="F3373" i="269"/>
  <c r="B3374" i="269"/>
  <c r="F3374" i="269"/>
  <c r="B3375" i="269"/>
  <c r="F3375" i="269"/>
  <c r="B3376" i="269"/>
  <c r="B3377" i="269"/>
  <c r="F3377" i="269"/>
  <c r="B3378" i="269"/>
  <c r="F3378" i="269"/>
  <c r="B3379" i="269"/>
  <c r="F3379" i="269"/>
  <c r="B3380" i="269"/>
  <c r="F3380" i="269"/>
  <c r="B3381" i="269"/>
  <c r="F3381" i="269"/>
  <c r="B3382" i="269"/>
  <c r="F3382" i="269"/>
  <c r="B3383" i="269"/>
  <c r="F3383" i="269"/>
  <c r="B3384" i="269"/>
  <c r="F3384" i="269"/>
  <c r="B3385" i="269"/>
  <c r="B3386" i="269"/>
  <c r="F3386" i="269"/>
  <c r="B3387" i="269"/>
  <c r="F3387" i="269"/>
  <c r="B3388" i="269"/>
  <c r="F3388" i="269"/>
  <c r="B3389" i="269"/>
  <c r="F3389" i="269"/>
  <c r="B3390" i="269"/>
  <c r="F3390" i="269"/>
  <c r="B3391" i="269"/>
  <c r="F3391" i="269"/>
  <c r="B3392" i="269"/>
  <c r="F3392" i="269"/>
  <c r="B3393" i="269"/>
  <c r="F3393" i="269"/>
  <c r="B3394" i="269"/>
  <c r="B3395" i="269"/>
  <c r="B3396" i="269"/>
  <c r="B3397" i="269"/>
  <c r="B3398" i="269"/>
  <c r="B3399" i="269"/>
  <c r="B3400" i="269"/>
  <c r="B3401" i="269"/>
  <c r="B3402" i="269"/>
  <c r="B3403" i="269"/>
  <c r="B3404" i="269"/>
  <c r="B3405" i="269"/>
  <c r="B3406" i="269"/>
  <c r="B3407" i="269"/>
  <c r="B3408" i="269"/>
  <c r="B3409" i="269"/>
  <c r="B3410" i="269"/>
  <c r="B3411" i="269"/>
  <c r="B3412" i="269"/>
  <c r="B3413" i="269"/>
  <c r="F3413" i="269"/>
  <c r="B3414" i="269"/>
  <c r="F3414" i="269"/>
  <c r="B3415" i="269"/>
  <c r="F3415" i="269"/>
  <c r="B3416" i="269"/>
  <c r="F3416" i="269"/>
  <c r="B3417" i="269"/>
  <c r="F3417" i="269"/>
  <c r="B3418" i="269"/>
  <c r="F3418" i="269"/>
  <c r="B3419" i="269"/>
  <c r="F3419" i="269"/>
  <c r="B3420" i="269"/>
  <c r="F3420" i="269"/>
  <c r="B3421" i="269"/>
  <c r="B3422" i="269"/>
  <c r="F3422" i="269"/>
  <c r="B3423" i="269"/>
  <c r="F3423" i="269"/>
  <c r="B3424" i="269"/>
  <c r="F3424" i="269"/>
  <c r="B3425" i="269"/>
  <c r="F3425" i="269"/>
  <c r="B3426" i="269"/>
  <c r="F3426" i="269"/>
  <c r="B3427" i="269"/>
  <c r="F3427" i="269"/>
  <c r="B3428" i="269"/>
  <c r="F3428" i="269"/>
  <c r="B3429" i="269"/>
  <c r="F3429" i="269"/>
  <c r="B3430" i="269"/>
  <c r="B3431" i="269"/>
  <c r="F3431" i="269"/>
  <c r="B3432" i="269"/>
  <c r="F3432" i="269"/>
  <c r="B3433" i="269"/>
  <c r="F3433" i="269"/>
  <c r="B3434" i="269"/>
  <c r="F3434" i="269"/>
  <c r="B3435" i="269"/>
  <c r="F3435" i="269"/>
  <c r="B3436" i="269"/>
  <c r="F3436" i="269"/>
  <c r="B3437" i="269"/>
  <c r="F3437" i="269"/>
  <c r="B3438" i="269"/>
  <c r="F3438" i="269"/>
  <c r="B3439" i="269"/>
  <c r="B3440" i="269"/>
  <c r="F3440" i="269"/>
  <c r="B3441" i="269"/>
  <c r="F3441" i="269"/>
  <c r="B3442" i="269"/>
  <c r="F3442" i="269"/>
  <c r="B3443" i="269"/>
  <c r="F3443" i="269"/>
  <c r="B3444" i="269"/>
  <c r="F3444" i="269"/>
  <c r="B3445" i="269"/>
  <c r="F3445" i="269"/>
  <c r="B3446" i="269"/>
  <c r="F3446" i="269"/>
  <c r="B3447" i="269"/>
  <c r="F3447" i="269"/>
  <c r="B3448" i="269"/>
  <c r="B3449" i="269"/>
  <c r="B3450" i="269"/>
  <c r="B3451" i="269"/>
  <c r="B3452" i="269"/>
  <c r="B3453" i="269"/>
  <c r="B3454" i="269"/>
  <c r="B3455" i="269"/>
  <c r="B3456" i="269"/>
  <c r="B3457" i="269"/>
  <c r="B3458" i="269"/>
  <c r="B3459" i="269"/>
  <c r="B3460" i="269"/>
  <c r="B3461" i="269"/>
  <c r="B3462" i="269"/>
  <c r="B3463" i="269"/>
  <c r="B3464" i="269"/>
  <c r="B3465" i="269"/>
  <c r="B3466" i="269"/>
  <c r="B3467" i="269"/>
  <c r="F3467" i="269"/>
  <c r="B3468" i="269"/>
  <c r="F3468" i="269"/>
  <c r="B3469" i="269"/>
  <c r="F3469" i="269"/>
  <c r="B3470" i="269"/>
  <c r="F3470" i="269"/>
  <c r="B3471" i="269"/>
  <c r="F3471" i="269"/>
  <c r="B3472" i="269"/>
  <c r="F3472" i="269"/>
  <c r="B3473" i="269"/>
  <c r="F3473" i="269"/>
  <c r="B3474" i="269"/>
  <c r="F3474" i="269"/>
  <c r="B3475" i="269"/>
  <c r="B3476" i="269"/>
  <c r="F3476" i="269"/>
  <c r="B3477" i="269"/>
  <c r="F3477" i="269"/>
  <c r="B3478" i="269"/>
  <c r="F3478" i="269"/>
  <c r="B3479" i="269"/>
  <c r="F3479" i="269"/>
  <c r="B3480" i="269"/>
  <c r="F3480" i="269"/>
  <c r="B3481" i="269"/>
  <c r="F3481" i="269"/>
  <c r="B3482" i="269"/>
  <c r="F3482" i="269"/>
  <c r="B3483" i="269"/>
  <c r="F3483" i="269"/>
  <c r="B3484" i="269"/>
  <c r="B3485" i="269"/>
  <c r="F3485" i="269"/>
  <c r="B3486" i="269"/>
  <c r="F3486" i="269"/>
  <c r="B3487" i="269"/>
  <c r="F3487" i="269"/>
  <c r="B3488" i="269"/>
  <c r="F3488" i="269"/>
  <c r="B3489" i="269"/>
  <c r="F3489" i="269"/>
  <c r="B3490" i="269"/>
  <c r="F3490" i="269"/>
  <c r="B3491" i="269"/>
  <c r="F3491" i="269"/>
  <c r="B3492" i="269"/>
  <c r="F3492" i="269"/>
  <c r="B3493" i="269"/>
  <c r="B3494" i="269"/>
  <c r="F3494" i="269"/>
  <c r="B3495" i="269"/>
  <c r="F3495" i="269"/>
  <c r="B3496" i="269"/>
  <c r="F3496" i="269"/>
  <c r="B3497" i="269"/>
  <c r="F3497" i="269"/>
  <c r="B3498" i="269"/>
  <c r="F3498" i="269"/>
  <c r="B3499" i="269"/>
  <c r="F3499" i="269"/>
  <c r="B3500" i="269"/>
  <c r="F3500" i="269"/>
  <c r="B3501" i="269"/>
  <c r="F3501" i="269"/>
  <c r="B3502" i="269"/>
  <c r="B3503" i="269"/>
  <c r="B3504" i="269"/>
  <c r="B3505" i="269"/>
  <c r="B3506" i="269"/>
  <c r="B3507" i="269"/>
  <c r="B3508" i="269"/>
  <c r="B3509" i="269"/>
  <c r="B3510" i="269"/>
  <c r="B3511" i="269"/>
  <c r="B3512" i="269"/>
  <c r="B3513" i="269"/>
  <c r="B3514" i="269"/>
  <c r="B3515" i="269"/>
  <c r="B3516" i="269"/>
  <c r="B3517" i="269"/>
  <c r="B3518" i="269"/>
  <c r="B3519" i="269"/>
  <c r="B3520" i="269"/>
  <c r="B3521" i="269"/>
  <c r="F3521" i="269"/>
  <c r="B3522" i="269"/>
  <c r="F3522" i="269"/>
  <c r="B3523" i="269"/>
  <c r="F3523" i="269"/>
  <c r="B3524" i="269"/>
  <c r="F3524" i="269"/>
  <c r="B3525" i="269"/>
  <c r="F3525" i="269"/>
  <c r="B3526" i="269"/>
  <c r="F3526" i="269"/>
  <c r="B3527" i="269"/>
  <c r="F3527" i="269"/>
  <c r="B3528" i="269"/>
  <c r="F3528" i="269"/>
  <c r="B3529" i="269"/>
  <c r="B3530" i="269"/>
  <c r="F3530" i="269"/>
  <c r="B3531" i="269"/>
  <c r="F3531" i="269"/>
  <c r="B3532" i="269"/>
  <c r="F3532" i="269"/>
  <c r="B3533" i="269"/>
  <c r="F3533" i="269"/>
  <c r="B3534" i="269"/>
  <c r="F3534" i="269"/>
  <c r="B3535" i="269"/>
  <c r="F3535" i="269"/>
  <c r="B3536" i="269"/>
  <c r="F3536" i="269"/>
  <c r="B3537" i="269"/>
  <c r="F3537" i="269"/>
  <c r="B3538" i="269"/>
  <c r="B3539" i="269"/>
  <c r="F3539" i="269"/>
  <c r="B3540" i="269"/>
  <c r="F3540" i="269"/>
  <c r="B3541" i="269"/>
  <c r="F3541" i="269"/>
  <c r="B3542" i="269"/>
  <c r="F3542" i="269"/>
  <c r="B3543" i="269"/>
  <c r="F3543" i="269"/>
  <c r="B3544" i="269"/>
  <c r="F3544" i="269"/>
  <c r="B3545" i="269"/>
  <c r="F3545" i="269"/>
  <c r="B3546" i="269"/>
  <c r="F3546" i="269"/>
  <c r="B3547" i="269"/>
  <c r="B3548" i="269"/>
  <c r="F3548" i="269"/>
  <c r="B3549" i="269"/>
  <c r="F3549" i="269"/>
  <c r="B3550" i="269"/>
  <c r="F3550" i="269"/>
  <c r="B3551" i="269"/>
  <c r="F3551" i="269"/>
  <c r="B3552" i="269"/>
  <c r="F3552" i="269"/>
  <c r="B3553" i="269"/>
  <c r="F3553" i="269"/>
  <c r="B3554" i="269"/>
  <c r="F3554" i="269"/>
  <c r="B3555" i="269"/>
  <c r="F3555" i="269"/>
  <c r="B3556" i="269"/>
  <c r="B3557" i="269"/>
  <c r="B3558" i="269"/>
  <c r="B3559" i="269"/>
  <c r="B3560" i="269"/>
  <c r="B3561" i="269"/>
  <c r="B3562" i="269"/>
  <c r="B3563" i="269"/>
  <c r="B3564" i="269"/>
  <c r="B3565" i="269"/>
  <c r="B3566" i="269"/>
  <c r="B3567" i="269"/>
  <c r="B3568" i="269"/>
  <c r="B3569" i="269"/>
  <c r="B3570" i="269"/>
  <c r="B3571" i="269"/>
  <c r="B3572" i="269"/>
  <c r="B3573" i="269"/>
  <c r="B3574" i="269"/>
  <c r="B3575" i="269"/>
  <c r="B3576" i="269"/>
  <c r="B3577" i="269"/>
  <c r="B3578" i="269"/>
  <c r="B3579" i="269"/>
  <c r="B3580" i="269"/>
  <c r="B3581" i="269"/>
  <c r="B3582" i="269"/>
  <c r="B3583" i="269"/>
  <c r="B3584" i="269"/>
  <c r="B3585" i="269"/>
  <c r="B3586" i="269"/>
  <c r="B3587" i="269"/>
  <c r="B3588" i="269"/>
  <c r="B3589" i="269"/>
  <c r="B3590" i="269"/>
  <c r="B3591" i="269"/>
  <c r="B3592" i="269"/>
  <c r="B3593" i="269"/>
  <c r="B3594" i="269"/>
  <c r="B3595" i="269"/>
  <c r="B3596" i="269"/>
  <c r="B3597" i="269"/>
  <c r="B3598" i="269"/>
  <c r="B3599" i="269"/>
  <c r="B3600" i="269"/>
  <c r="B3601" i="269"/>
  <c r="B3602" i="269"/>
  <c r="B3603" i="269"/>
  <c r="B3604" i="269"/>
  <c r="B3605" i="269"/>
  <c r="B3606" i="269"/>
  <c r="B3607" i="269"/>
  <c r="B3608" i="269"/>
  <c r="B3609" i="269"/>
  <c r="B3610" i="269"/>
  <c r="B3611" i="269"/>
  <c r="B3612" i="269"/>
  <c r="B3613" i="269"/>
  <c r="B3614" i="269"/>
  <c r="B3615" i="269"/>
  <c r="B3616" i="269"/>
  <c r="B3617" i="269"/>
  <c r="B3618" i="269"/>
  <c r="B3619" i="269"/>
  <c r="B3620" i="269"/>
  <c r="B3621" i="269"/>
  <c r="B3622" i="269"/>
  <c r="B3623" i="269"/>
  <c r="B3624" i="269"/>
  <c r="B3625" i="269"/>
  <c r="B3626" i="269"/>
  <c r="B3627" i="269"/>
  <c r="B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B3646" i="269"/>
  <c r="B3647" i="269"/>
  <c r="B3648" i="269"/>
  <c r="B3649" i="269"/>
  <c r="B3650" i="269"/>
  <c r="B3651" i="269"/>
  <c r="B3652" i="269"/>
  <c r="B3653" i="269"/>
  <c r="F3653" i="269"/>
  <c r="B3654" i="269"/>
  <c r="F3654" i="269"/>
  <c r="B3655" i="269"/>
  <c r="F3655" i="269"/>
  <c r="B3656" i="269"/>
  <c r="F3656" i="269"/>
  <c r="B3657" i="269"/>
  <c r="F3657" i="269"/>
  <c r="B3658" i="269"/>
  <c r="F3658" i="269"/>
  <c r="B3659" i="269"/>
  <c r="F3659" i="269"/>
  <c r="B3660" i="269"/>
  <c r="F3660" i="269"/>
  <c r="B3661" i="269"/>
  <c r="B3662" i="269"/>
  <c r="B3663" i="269"/>
  <c r="B3664" i="269"/>
  <c r="B3665" i="269"/>
  <c r="B3666" i="269"/>
  <c r="B3667" i="269"/>
  <c r="B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B3686" i="269"/>
  <c r="B3687" i="269"/>
  <c r="B3688" i="269"/>
  <c r="B3689" i="269"/>
  <c r="B3690" i="269"/>
  <c r="B3691" i="269"/>
  <c r="B3692" i="269"/>
  <c r="B3693" i="269"/>
  <c r="B3694" i="269"/>
  <c r="B3695" i="269"/>
  <c r="B3696" i="269"/>
  <c r="B3697" i="269"/>
  <c r="B3698" i="269"/>
  <c r="B3699" i="269"/>
  <c r="B3700" i="269"/>
  <c r="B3701" i="269"/>
  <c r="B3702" i="269"/>
  <c r="B3703" i="269"/>
  <c r="B3704" i="269"/>
  <c r="B3705" i="269"/>
  <c r="B3706" i="269"/>
  <c r="B3707" i="269"/>
  <c r="B3708" i="269"/>
  <c r="B3709" i="269"/>
  <c r="B3710" i="269"/>
  <c r="B3711" i="269"/>
  <c r="B3712" i="269"/>
  <c r="B3713" i="269"/>
  <c r="B3714" i="269"/>
  <c r="B3715" i="269"/>
  <c r="B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B497" i="299"/>
  <c r="F497" i="299"/>
  <c r="B498" i="299"/>
  <c r="B499" i="299"/>
  <c r="B500" i="299"/>
  <c r="F500" i="299"/>
  <c r="B501" i="299"/>
  <c r="B502" i="299"/>
  <c r="F502" i="299"/>
  <c r="B503" i="299"/>
  <c r="F503" i="299"/>
  <c r="B504" i="299"/>
  <c r="B505" i="299"/>
  <c r="B506" i="299"/>
  <c r="F506" i="299"/>
  <c r="B507" i="299"/>
  <c r="B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F603" i="299" l="1"/>
  <c r="F531" i="299"/>
  <c r="F526" i="299"/>
  <c r="F612" i="299"/>
  <c r="F490" i="299"/>
  <c r="F551" i="299"/>
  <c r="F477" i="299"/>
  <c r="F577" i="299"/>
  <c r="F602" i="299"/>
  <c r="F556" i="299"/>
  <c r="F449" i="299"/>
  <c r="F489" i="299"/>
  <c r="F501" i="299"/>
  <c r="V15" i="288"/>
  <c r="C1" i="273"/>
  <c r="C1" i="307"/>
  <c r="C1" i="306"/>
  <c r="F498" i="299"/>
  <c r="F510" i="299"/>
  <c r="F522" i="299"/>
  <c r="F446" i="299"/>
  <c r="F458" i="299"/>
  <c r="F572" i="299"/>
  <c r="F581" i="299"/>
  <c r="F605" i="299"/>
  <c r="F473" i="299"/>
  <c r="F507" i="299"/>
  <c r="F504" i="299"/>
  <c r="F516" i="299"/>
  <c r="F547" i="299"/>
  <c r="F584" i="299"/>
  <c r="F608" i="299"/>
  <c r="F443" i="299"/>
  <c r="F455" i="299"/>
  <c r="F465" i="299"/>
  <c r="F495" i="299"/>
  <c r="F519" i="299"/>
  <c r="F553" i="299"/>
  <c r="F461" i="299"/>
  <c r="F617" i="299"/>
  <c r="F530" i="299"/>
  <c r="F613" i="299"/>
  <c r="F436" i="299"/>
  <c r="F434" i="299"/>
  <c r="F527" i="299"/>
  <c r="F469" i="299"/>
  <c r="F493" i="299"/>
  <c r="F616" i="299"/>
  <c r="F440" i="299"/>
  <c r="F539" i="299"/>
  <c r="F433" i="299"/>
  <c r="F429" i="299"/>
  <c r="C1" i="302"/>
  <c r="C1" i="299"/>
  <c r="C1" i="271"/>
  <c r="C1" i="268"/>
  <c r="C1" i="272"/>
  <c r="C1" i="269"/>
  <c r="F2640" i="269"/>
  <c r="F595" i="299" l="1"/>
  <c r="F485" i="299"/>
  <c r="F488" i="299"/>
  <c r="F538" i="299"/>
  <c r="F430" i="299"/>
  <c r="F482" i="299"/>
  <c r="F479" i="299"/>
  <c r="F525" i="299"/>
  <c r="F513" i="299"/>
  <c r="F611" i="299"/>
  <c r="F452" i="299"/>
  <c r="F615" i="299"/>
  <c r="F492" i="299"/>
  <c r="F480" i="299"/>
  <c r="F599" i="299"/>
  <c r="F564" i="299"/>
  <c r="F592" i="299"/>
  <c r="F533" i="299"/>
  <c r="F486" i="299"/>
  <c r="F593" i="299"/>
  <c r="F565" i="299"/>
  <c r="F536" i="299"/>
  <c r="F544"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X10" i="251"/>
  <c r="W10" i="251"/>
  <c r="V10" i="251"/>
  <c r="U10" i="251"/>
  <c r="T10" i="251"/>
  <c r="S10" i="251"/>
  <c r="R10" i="251"/>
  <c r="Q10" i="251"/>
  <c r="P10" i="251"/>
  <c r="O10" i="251"/>
  <c r="N10" i="251"/>
  <c r="M10" i="251"/>
  <c r="L10" i="251"/>
  <c r="K10" i="251"/>
  <c r="J10" i="251"/>
  <c r="I10" i="251"/>
  <c r="H10" i="251"/>
  <c r="G10" i="251"/>
  <c r="F10" i="251"/>
  <c r="F567" i="299" l="1"/>
  <c r="F541" i="299"/>
  <c r="F535" i="299"/>
  <c r="F529" i="299"/>
  <c r="F542" i="299"/>
  <c r="F561" i="299"/>
  <c r="F589" i="299"/>
  <c r="F598" i="299"/>
  <c r="F570" i="299"/>
  <c r="F559" i="299"/>
  <c r="F587" i="299"/>
  <c r="F590" i="299"/>
  <c r="F562" i="299"/>
  <c r="F568" i="299" l="1"/>
  <c r="F596" i="299"/>
  <c r="F441" i="299" l="1"/>
  <c r="M54" i="303"/>
  <c r="P40" i="303"/>
  <c r="O40" i="303"/>
  <c r="P39" i="303"/>
  <c r="O39" i="303"/>
  <c r="M39" i="303" s="1"/>
  <c r="P38" i="303"/>
  <c r="O38" i="303"/>
  <c r="P32" i="303"/>
  <c r="O32" i="303"/>
  <c r="P31" i="303"/>
  <c r="O31" i="303"/>
  <c r="O19" i="303"/>
  <c r="P16" i="303"/>
  <c r="O16" i="303"/>
  <c r="P15" i="303"/>
  <c r="O15" i="303"/>
  <c r="P14" i="303"/>
  <c r="O14" i="303"/>
  <c r="P11" i="303"/>
  <c r="O11" i="303"/>
  <c r="P10" i="303"/>
  <c r="O10" i="303"/>
  <c r="P9" i="303"/>
  <c r="O9" i="303"/>
  <c r="F432" i="299" l="1"/>
  <c r="F439" i="299"/>
  <c r="M38" i="303"/>
  <c r="M40" i="303"/>
  <c r="M9" i="303"/>
  <c r="M11" i="303"/>
  <c r="M15" i="303"/>
  <c r="M19" i="303"/>
  <c r="M32" i="303"/>
  <c r="M10" i="303"/>
  <c r="M14" i="303"/>
  <c r="M16" i="303"/>
  <c r="M31" i="303"/>
  <c r="M55" i="303"/>
  <c r="F94" i="299"/>
  <c r="F33" i="285"/>
  <c r="G33" i="285"/>
  <c r="H33" i="285"/>
  <c r="I33" i="285"/>
  <c r="J33" i="285"/>
  <c r="K33" i="285"/>
  <c r="M33" i="285"/>
  <c r="N33" i="285"/>
  <c r="O33" i="285"/>
  <c r="P33" i="285"/>
  <c r="Q33" i="285"/>
  <c r="R33" i="285"/>
  <c r="T33" i="285"/>
  <c r="U33" i="285"/>
  <c r="V33" i="285"/>
  <c r="W33" i="285"/>
  <c r="X33" i="285"/>
  <c r="Y33" i="285"/>
  <c r="AA33" i="285"/>
  <c r="AD33" i="285"/>
  <c r="AE33" i="285"/>
  <c r="F437" i="299" l="1"/>
  <c r="F428" i="299"/>
  <c r="F435" i="299"/>
  <c r="F487" i="299"/>
  <c r="K33" i="257"/>
  <c r="J33" i="257"/>
  <c r="I33" i="257"/>
  <c r="H33" i="257"/>
  <c r="G33" i="257"/>
  <c r="F33" i="257"/>
  <c r="E33" i="257"/>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M20" i="259" s="1"/>
  <c r="P19" i="259"/>
  <c r="O19" i="259"/>
  <c r="P18" i="259"/>
  <c r="O18" i="259"/>
  <c r="M18" i="259" s="1"/>
  <c r="P17" i="259"/>
  <c r="O17" i="259"/>
  <c r="P13" i="259"/>
  <c r="O13" i="259"/>
  <c r="M13" i="259" s="1"/>
  <c r="P12" i="259"/>
  <c r="O12" i="259"/>
  <c r="P11" i="259"/>
  <c r="O11" i="259"/>
  <c r="M11" i="259" s="1"/>
  <c r="P10" i="259"/>
  <c r="O10" i="259"/>
  <c r="P9" i="259"/>
  <c r="O9" i="259"/>
  <c r="M9" i="259" s="1"/>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Q32" i="248"/>
  <c r="O32" i="248" s="1"/>
  <c r="Q31" i="248"/>
  <c r="O31" i="248" s="1"/>
  <c r="S28" i="248"/>
  <c r="O28" i="248" s="1"/>
  <c r="R27" i="248"/>
  <c r="Q27" i="248"/>
  <c r="O27" i="248" s="1"/>
  <c r="S24" i="248"/>
  <c r="R24" i="248"/>
  <c r="Q24" i="248"/>
  <c r="S23" i="248"/>
  <c r="R23" i="248"/>
  <c r="S22" i="248"/>
  <c r="R22" i="248"/>
  <c r="S21" i="248"/>
  <c r="R21" i="248"/>
  <c r="Q21" i="248"/>
  <c r="S20" i="248"/>
  <c r="R20" i="248"/>
  <c r="Q20" i="248"/>
  <c r="S19" i="248"/>
  <c r="R19" i="248"/>
  <c r="Q19" i="248"/>
  <c r="S18" i="248"/>
  <c r="R18" i="248"/>
  <c r="Q18" i="248"/>
  <c r="O18" i="248" s="1"/>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L31" i="246"/>
  <c r="N39" i="246"/>
  <c r="L39" i="246" s="1"/>
  <c r="N38" i="246"/>
  <c r="L38" i="246" s="1"/>
  <c r="N37" i="246"/>
  <c r="L37" i="246" s="1"/>
  <c r="N36" i="246"/>
  <c r="L36" i="246" s="1"/>
  <c r="N35" i="246"/>
  <c r="L35" i="246" s="1"/>
  <c r="N34" i="246"/>
  <c r="L34" i="246" s="1"/>
  <c r="N33" i="246"/>
  <c r="L33" i="246" s="1"/>
  <c r="N32" i="246"/>
  <c r="L32" i="246" s="1"/>
  <c r="N31" i="246"/>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M42" i="245" s="1"/>
  <c r="P41" i="245"/>
  <c r="O41" i="245"/>
  <c r="P40" i="245"/>
  <c r="O40" i="245"/>
  <c r="M40" i="245" s="1"/>
  <c r="P39" i="245"/>
  <c r="O39" i="245"/>
  <c r="P38" i="245"/>
  <c r="O38" i="245"/>
  <c r="M38" i="245" s="1"/>
  <c r="P37" i="245"/>
  <c r="O37" i="245"/>
  <c r="P36" i="245"/>
  <c r="O36" i="245"/>
  <c r="M36" i="245" s="1"/>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A42" i="240" s="1"/>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N11" i="236" s="1"/>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O66" i="223"/>
  <c r="N66" i="223"/>
  <c r="O65" i="223"/>
  <c r="N65" i="223"/>
  <c r="O64" i="223"/>
  <c r="N64" i="223"/>
  <c r="O63" i="223"/>
  <c r="L63" i="223" s="1"/>
  <c r="N63" i="223"/>
  <c r="O62" i="223"/>
  <c r="N62" i="223"/>
  <c r="O61" i="223"/>
  <c r="N61" i="223"/>
  <c r="O60" i="223"/>
  <c r="N60" i="223"/>
  <c r="O59" i="223"/>
  <c r="L59" i="223" s="1"/>
  <c r="N59" i="223"/>
  <c r="O58" i="223"/>
  <c r="N58" i="223"/>
  <c r="O57" i="223"/>
  <c r="N57" i="223"/>
  <c r="O56" i="223"/>
  <c r="N56" i="223"/>
  <c r="O55" i="223"/>
  <c r="L55" i="223" s="1"/>
  <c r="N55" i="223"/>
  <c r="O54" i="223"/>
  <c r="N54" i="223"/>
  <c r="O53" i="223"/>
  <c r="N53" i="223"/>
  <c r="O52" i="223"/>
  <c r="N52" i="223"/>
  <c r="O51" i="223"/>
  <c r="L51" i="223" s="1"/>
  <c r="N51" i="223"/>
  <c r="O50" i="223"/>
  <c r="N50" i="223"/>
  <c r="O49" i="223"/>
  <c r="N49" i="223"/>
  <c r="O48" i="223"/>
  <c r="N48" i="223"/>
  <c r="O47" i="223"/>
  <c r="L47" i="223" s="1"/>
  <c r="N47" i="223"/>
  <c r="O46" i="223"/>
  <c r="N46" i="223"/>
  <c r="O45" i="223"/>
  <c r="N45" i="223"/>
  <c r="O44" i="223"/>
  <c r="N44" i="223"/>
  <c r="O43" i="223"/>
  <c r="L43" i="223" s="1"/>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N13" i="217" s="1"/>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Q35" i="215" s="1"/>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O47" i="213" s="1"/>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N41" i="211" s="1"/>
  <c r="Q38" i="211"/>
  <c r="P38" i="211"/>
  <c r="Q33" i="211"/>
  <c r="P33" i="211"/>
  <c r="Q32" i="211"/>
  <c r="P32" i="211"/>
  <c r="Q27" i="211"/>
  <c r="P27" i="211"/>
  <c r="N27" i="211" s="1"/>
  <c r="Q26" i="211"/>
  <c r="P26" i="211"/>
  <c r="Q25" i="211"/>
  <c r="P25" i="211"/>
  <c r="N25" i="211" s="1"/>
  <c r="Q24" i="211"/>
  <c r="P24" i="211"/>
  <c r="Q21" i="211"/>
  <c r="P21" i="211"/>
  <c r="Q20" i="211"/>
  <c r="P20" i="211"/>
  <c r="Q19" i="211"/>
  <c r="P19" i="211"/>
  <c r="N19" i="211" s="1"/>
  <c r="Q18" i="211"/>
  <c r="P18" i="211"/>
  <c r="Q14" i="211"/>
  <c r="P14" i="211"/>
  <c r="N14" i="211" s="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N33" i="211" l="1"/>
  <c r="H35" i="257"/>
  <c r="F138" i="273" s="1"/>
  <c r="F122" i="273"/>
  <c r="I35" i="257"/>
  <c r="F139" i="273" s="1"/>
  <c r="F123" i="273"/>
  <c r="J35" i="257"/>
  <c r="F140" i="273" s="1"/>
  <c r="F124" i="273"/>
  <c r="K35" i="257"/>
  <c r="F141" i="273" s="1"/>
  <c r="F125" i="273"/>
  <c r="E35" i="257"/>
  <c r="F135" i="273" s="1"/>
  <c r="F119" i="273"/>
  <c r="F35" i="257"/>
  <c r="F136" i="273" s="1"/>
  <c r="F120" i="273"/>
  <c r="G35" i="257"/>
  <c r="F137" i="273" s="1"/>
  <c r="F121" i="273"/>
  <c r="AC24" i="229"/>
  <c r="AC25" i="229"/>
  <c r="AC26" i="229"/>
  <c r="AC27" i="229"/>
  <c r="AC28" i="229"/>
  <c r="AC29" i="229"/>
  <c r="AC30" i="229"/>
  <c r="AC31" i="229"/>
  <c r="AC32" i="229"/>
  <c r="AC33" i="229"/>
  <c r="AC12" i="229"/>
  <c r="AC13" i="229"/>
  <c r="AC14" i="229"/>
  <c r="AC15" i="229"/>
  <c r="AC16" i="229"/>
  <c r="AC17" i="229"/>
  <c r="AC18" i="229"/>
  <c r="AC19" i="229"/>
  <c r="AC20" i="229"/>
  <c r="N21" i="211"/>
  <c r="O22" i="248"/>
  <c r="AA50" i="240"/>
  <c r="AA9" i="240"/>
  <c r="N19" i="239"/>
  <c r="N18" i="211"/>
  <c r="N24" i="211"/>
  <c r="N32" i="211"/>
  <c r="O12" i="213"/>
  <c r="F478" i="299"/>
  <c r="F543" i="299"/>
  <c r="F484" i="299"/>
  <c r="F481" i="299"/>
  <c r="O12" i="248"/>
  <c r="O10" i="248"/>
  <c r="O11" i="248"/>
  <c r="O16" i="248"/>
  <c r="O17" i="248"/>
  <c r="O20" i="248"/>
  <c r="O21" i="248"/>
  <c r="O23" i="248"/>
  <c r="M37" i="245"/>
  <c r="M41" i="245"/>
  <c r="AA39" i="240"/>
  <c r="AA23" i="240"/>
  <c r="N13" i="236"/>
  <c r="W32" i="228"/>
  <c r="M10" i="216"/>
  <c r="M15" i="216"/>
  <c r="M17" i="216"/>
  <c r="O19" i="213"/>
  <c r="O23" i="213"/>
  <c r="O29" i="213"/>
  <c r="O36" i="213"/>
  <c r="O42" i="213"/>
  <c r="O52" i="213"/>
  <c r="O28" i="213"/>
  <c r="O35" i="213"/>
  <c r="O40" i="213"/>
  <c r="N26" i="211"/>
  <c r="N9" i="211"/>
  <c r="O9" i="213"/>
  <c r="O13" i="213"/>
  <c r="O21" i="213"/>
  <c r="Q11" i="204"/>
  <c r="Q12" i="204"/>
  <c r="Q13" i="204"/>
  <c r="Q18" i="204"/>
  <c r="Q19" i="204"/>
  <c r="Q20" i="204"/>
  <c r="Q25" i="204"/>
  <c r="Q27" i="204"/>
  <c r="Q29" i="204"/>
  <c r="Q30" i="204"/>
  <c r="Q51" i="204"/>
  <c r="Q13" i="205"/>
  <c r="Q18" i="205"/>
  <c r="Q25" i="205"/>
  <c r="Q34" i="205"/>
  <c r="N10" i="211"/>
  <c r="O11" i="213"/>
  <c r="O22" i="213"/>
  <c r="W13" i="228"/>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4" i="251"/>
  <c r="CN19" i="251"/>
  <c r="CN22" i="251"/>
  <c r="CN23" i="251"/>
  <c r="CN24" i="251"/>
  <c r="CN26" i="251"/>
  <c r="AK14" i="253"/>
  <c r="AK22" i="253"/>
  <c r="S10" i="258"/>
  <c r="S42" i="258"/>
  <c r="O27" i="213"/>
  <c r="Q26" i="215"/>
  <c r="Q19" i="232"/>
  <c r="T12" i="233"/>
  <c r="T16" i="233"/>
  <c r="T24" i="233"/>
  <c r="T32" i="233"/>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S20" i="262"/>
  <c r="M9" i="216"/>
  <c r="M16" i="216"/>
  <c r="M10" i="259"/>
  <c r="M12" i="259"/>
  <c r="M17" i="259"/>
  <c r="M19" i="259"/>
  <c r="M21" i="259"/>
  <c r="V16" i="288"/>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W14" i="228"/>
  <c r="W18" i="228"/>
  <c r="W25" i="228"/>
  <c r="W29" i="228"/>
  <c r="T11" i="233"/>
  <c r="T13" i="233"/>
  <c r="T14" i="233"/>
  <c r="T15" i="233"/>
  <c r="L12" i="223"/>
  <c r="L16" i="223"/>
  <c r="L20" i="223"/>
  <c r="L24" i="223"/>
  <c r="L28" i="223"/>
  <c r="L32" i="223"/>
  <c r="T19" i="233"/>
  <c r="T20" i="233"/>
  <c r="T21" i="233"/>
  <c r="T25" i="233"/>
  <c r="T26" i="233"/>
  <c r="T31" i="233"/>
  <c r="T36" i="233"/>
  <c r="T39" i="233"/>
  <c r="T40" i="233"/>
  <c r="N10" i="236"/>
  <c r="N12" i="236"/>
  <c r="Q13" i="237"/>
  <c r="Q20" i="237"/>
  <c r="O9" i="238"/>
  <c r="N16" i="239"/>
  <c r="AA12" i="240"/>
  <c r="AA13" i="240"/>
  <c r="AA36" i="240"/>
  <c r="AA37" i="240"/>
  <c r="AA38" i="240"/>
  <c r="AA41" i="240"/>
  <c r="AA55" i="240"/>
  <c r="AA57" i="240"/>
  <c r="S10" i="243"/>
  <c r="S11" i="243"/>
  <c r="S14" i="243"/>
  <c r="S16" i="243"/>
  <c r="S17" i="243"/>
  <c r="CN12" i="251"/>
  <c r="AK11" i="253"/>
  <c r="AK12" i="253"/>
  <c r="AK15" i="253"/>
  <c r="AK20" i="253"/>
  <c r="AK23" i="253"/>
  <c r="AK24" i="253"/>
  <c r="Q24" i="226"/>
  <c r="W12" i="228"/>
  <c r="W16" i="228"/>
  <c r="W23" i="228"/>
  <c r="W27" i="228"/>
  <c r="W31" i="228"/>
  <c r="Q12" i="237"/>
  <c r="Q19" i="237"/>
  <c r="N15" i="239"/>
  <c r="N18" i="239"/>
  <c r="AA14" i="240"/>
  <c r="AA56" i="240"/>
  <c r="AK13" i="253"/>
  <c r="AK21" i="253"/>
  <c r="AK25" i="253"/>
  <c r="W30" i="228"/>
  <c r="Q10" i="232"/>
  <c r="Q11" i="232"/>
  <c r="Q12" i="232"/>
  <c r="Q13" i="232"/>
  <c r="Q14" i="232"/>
  <c r="Q15" i="232"/>
  <c r="Q18" i="232"/>
  <c r="Q20" i="232"/>
  <c r="Q23" i="232"/>
  <c r="Q24" i="232"/>
  <c r="Q25" i="232"/>
  <c r="Q30" i="232"/>
  <c r="Q31" i="232"/>
  <c r="Q35" i="232"/>
  <c r="O10" i="238"/>
  <c r="N9" i="239"/>
  <c r="AA10" i="240"/>
  <c r="M39" i="245"/>
  <c r="M43" i="245"/>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Q36" i="204"/>
  <c r="Q40" i="204"/>
  <c r="Q44" i="204"/>
  <c r="S10" i="209"/>
  <c r="Q26" i="204"/>
  <c r="Q39" i="204"/>
  <c r="Q12" i="205"/>
  <c r="Q14" i="205"/>
  <c r="Q15" i="205"/>
  <c r="Q19" i="205"/>
  <c r="Q23" i="205"/>
  <c r="Q26" i="205"/>
  <c r="Q32" i="205"/>
  <c r="Q33" i="205"/>
  <c r="S40" i="258"/>
  <c r="S38" i="258"/>
  <c r="S39" i="258"/>
  <c r="S41" i="258"/>
  <c r="Q28" i="226"/>
  <c r="X14" i="279"/>
  <c r="X20" i="279"/>
  <c r="X11" i="279"/>
  <c r="X16" i="279"/>
  <c r="X17" i="279"/>
  <c r="U10" i="281"/>
  <c r="U14" i="281"/>
  <c r="U15" i="281"/>
  <c r="U22" i="281"/>
  <c r="X13" i="279"/>
  <c r="X19" i="279"/>
  <c r="AD10" i="280"/>
  <c r="AD11" i="280"/>
  <c r="AD13" i="280"/>
  <c r="AD14" i="280"/>
  <c r="AD16" i="280"/>
  <c r="AD17" i="280"/>
  <c r="AD19" i="280"/>
  <c r="AD20" i="280"/>
  <c r="U12" i="281"/>
  <c r="T24" i="289"/>
  <c r="V17" i="288"/>
  <c r="N14" i="290"/>
  <c r="N11" i="290"/>
  <c r="N12" i="290"/>
  <c r="N13" i="290"/>
  <c r="N15" i="290"/>
  <c r="N16" i="290"/>
  <c r="N17" i="290"/>
  <c r="Q41" i="226"/>
  <c r="Q45" i="226"/>
  <c r="Q42" i="226"/>
  <c r="S10" i="212"/>
  <c r="S17" i="209"/>
  <c r="Q13" i="219"/>
  <c r="S18" i="221"/>
  <c r="L14" i="223"/>
  <c r="L18" i="223"/>
  <c r="L22" i="223"/>
  <c r="L26" i="223"/>
  <c r="L30" i="223"/>
  <c r="L34" i="223"/>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1" i="227"/>
  <c r="T42" i="227"/>
  <c r="T44" i="227"/>
  <c r="T45" i="227"/>
  <c r="I49" i="257"/>
  <c r="F196" i="273" s="1"/>
  <c r="H10" i="238"/>
  <c r="F2997" i="269" s="1"/>
  <c r="T33" i="257" l="1"/>
  <c r="F537" i="299"/>
  <c r="F569" i="299"/>
  <c r="F597" i="299"/>
  <c r="F534" i="299"/>
  <c r="F540" i="299"/>
  <c r="I51" i="257"/>
  <c r="F210" i="273" s="1"/>
  <c r="F44" i="269"/>
  <c r="F563" i="299" l="1"/>
  <c r="F591" i="299"/>
  <c r="F594" i="299"/>
  <c r="F566" i="299"/>
  <c r="F560" i="299"/>
  <c r="F588" i="299"/>
  <c r="F1687" i="269"/>
  <c r="F1700" i="269"/>
  <c r="F1694" i="269"/>
  <c r="F1697" i="269"/>
  <c r="F1690" i="269"/>
  <c r="F1688" i="269"/>
  <c r="F1689" i="269"/>
  <c r="F1596" i="269"/>
  <c r="F1585" i="269"/>
  <c r="F1562" i="269"/>
  <c r="F1540" i="269"/>
  <c r="F1499" i="269"/>
  <c r="F1460" i="269"/>
  <c r="F1437" i="269"/>
  <c r="F1431" i="269"/>
  <c r="F1416" i="269"/>
  <c r="F1418" i="269"/>
  <c r="F1422" i="269"/>
  <c r="F1424" i="269"/>
  <c r="F1428" i="269"/>
  <c r="F1430" i="269"/>
  <c r="F1434" i="269"/>
  <c r="F1436" i="269"/>
  <c r="F1438" i="269"/>
  <c r="F1412" i="269"/>
  <c r="F1410" i="269"/>
  <c r="F1425" i="269"/>
  <c r="F1419" i="269"/>
  <c r="F1413" i="269"/>
  <c r="F1407" i="269"/>
  <c r="F1408" i="269"/>
  <c r="F1406" i="269"/>
  <c r="F1253" i="269"/>
  <c r="F1255" i="269"/>
  <c r="F1254" i="269"/>
  <c r="F1342" i="269"/>
  <c r="F1309" i="269"/>
  <c r="F1328" i="269"/>
  <c r="F1393" i="269"/>
  <c r="F1370" i="269"/>
  <c r="F1350" i="269"/>
  <c r="F1324" i="269"/>
  <c r="F1292" i="269"/>
  <c r="F1272" i="269"/>
  <c r="F1231" i="269"/>
  <c r="F1241" i="269"/>
  <c r="F1219" i="269"/>
  <c r="F1197" i="269"/>
  <c r="F1175" i="269"/>
  <c r="F1136" i="269"/>
  <c r="F1133" i="269"/>
  <c r="F1426" i="269" l="1"/>
  <c r="F1432" i="269"/>
  <c r="F1420" i="269"/>
  <c r="F1414" i="269"/>
  <c r="F1439" i="269"/>
  <c r="F1710" i="269"/>
  <c r="F1709" i="269"/>
  <c r="F1708" i="269"/>
  <c r="F1440" i="269" l="1"/>
  <c r="G27" i="248"/>
  <c r="F169" i="271" s="1"/>
  <c r="E11" i="281"/>
  <c r="F3645" i="269" s="1"/>
  <c r="K23" i="280"/>
  <c r="F3598" i="269" s="1"/>
  <c r="T23" i="280"/>
  <c r="F3607" i="269" s="1"/>
  <c r="T22" i="280"/>
  <c r="F3589" i="269" s="1"/>
  <c r="R22" i="280"/>
  <c r="F3587" i="269" s="1"/>
  <c r="F22" i="280"/>
  <c r="F3575" i="269" s="1"/>
  <c r="F21" i="280"/>
  <c r="F3557" i="269" s="1"/>
  <c r="K10" i="279"/>
  <c r="F3184" i="269" s="1"/>
  <c r="F15" i="279"/>
  <c r="F3239" i="269" s="1"/>
  <c r="F21" i="279"/>
  <c r="F3311" i="269" s="1"/>
  <c r="F23" i="279"/>
  <c r="F3335" i="269" s="1"/>
  <c r="F22" i="279"/>
  <c r="F3323" i="269" s="1"/>
  <c r="E13" i="281" l="1"/>
  <c r="F24" i="279"/>
  <c r="F3347" i="269" s="1"/>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E16" i="281" l="1"/>
  <c r="E17" i="281"/>
  <c r="F3661" i="269"/>
  <c r="G27" i="240"/>
  <c r="F3090" i="269" s="1"/>
  <c r="J27" i="240"/>
  <c r="F3091" i="269" s="1"/>
  <c r="G24" i="240"/>
  <c r="F3080" i="269" s="1"/>
  <c r="T35" i="240"/>
  <c r="F3106" i="269" s="1"/>
  <c r="P40" i="240"/>
  <c r="F3140" i="269" s="1"/>
  <c r="T38" i="240"/>
  <c r="J24" i="240"/>
  <c r="F3081" i="269" s="1"/>
  <c r="J40" i="240"/>
  <c r="T42" i="240"/>
  <c r="T36" i="240"/>
  <c r="F3119" i="269" s="1"/>
  <c r="J44" i="240"/>
  <c r="F3161" i="269" s="1"/>
  <c r="T41" i="240"/>
  <c r="E21" i="281"/>
  <c r="F3717" i="269" s="1"/>
  <c r="T37" i="240"/>
  <c r="E19" i="281" l="1"/>
  <c r="F3709" i="269" s="1"/>
  <c r="F3693" i="269"/>
  <c r="E18" i="281"/>
  <c r="F3701" i="269" s="1"/>
  <c r="F3685" i="269"/>
  <c r="F3154" i="269"/>
  <c r="F3132" i="269"/>
  <c r="F3139" i="269"/>
  <c r="J28" i="240"/>
  <c r="F3093" i="269" s="1"/>
  <c r="G28" i="240"/>
  <c r="F3092" i="269" s="1"/>
  <c r="J45" i="240"/>
  <c r="F3164" i="269" s="1"/>
  <c r="E23" i="281"/>
  <c r="F3733" i="269" s="1"/>
  <c r="E24" i="242"/>
  <c r="F20" i="302" s="1"/>
  <c r="F2858" i="269"/>
  <c r="F2859" i="269"/>
  <c r="F2857" i="269"/>
  <c r="I21" i="226"/>
  <c r="E21" i="226"/>
  <c r="E30" i="210" s="1"/>
  <c r="F10" i="226"/>
  <c r="I10" i="226"/>
  <c r="F186" i="268"/>
  <c r="F180" i="268"/>
  <c r="F133" i="268"/>
  <c r="F132" i="268"/>
  <c r="L35" i="261"/>
  <c r="K35" i="261"/>
  <c r="J35" i="261"/>
  <c r="H35" i="261"/>
  <c r="G35" i="261"/>
  <c r="E35" i="261"/>
  <c r="D35" i="261"/>
  <c r="C35" i="261"/>
  <c r="F181" i="268"/>
  <c r="F185" i="268"/>
  <c r="F169" i="268"/>
  <c r="F170" i="268"/>
  <c r="F158" i="268"/>
  <c r="F159" i="268"/>
  <c r="F121" i="268"/>
  <c r="F122" i="268"/>
  <c r="F2888" i="269" l="1"/>
  <c r="F2887" i="269"/>
  <c r="F2889" i="269"/>
  <c r="F35" i="261"/>
  <c r="I35" i="261"/>
  <c r="L28" i="233"/>
  <c r="F1065" i="269" s="1"/>
  <c r="K28" i="233"/>
  <c r="F1064" i="269" s="1"/>
  <c r="J28" i="233"/>
  <c r="F1063" i="269" s="1"/>
  <c r="I28" i="233"/>
  <c r="F1062" i="269" s="1"/>
  <c r="H28" i="233"/>
  <c r="F1061" i="269" s="1"/>
  <c r="G28" i="233"/>
  <c r="F1060" i="269" s="1"/>
  <c r="F28" i="233"/>
  <c r="F1059" i="269" s="1"/>
  <c r="E28" i="233"/>
  <c r="F1058" i="269" s="1"/>
  <c r="F812" i="269"/>
  <c r="F756" i="269"/>
  <c r="F823" i="269"/>
  <c r="F809" i="269"/>
  <c r="F802" i="269"/>
  <c r="F795" i="269"/>
  <c r="F788" i="269"/>
  <c r="F781" i="269"/>
  <c r="F774" i="269"/>
  <c r="F767" i="269"/>
  <c r="F753" i="269"/>
  <c r="F746" i="269"/>
  <c r="F739" i="269"/>
  <c r="F732" i="269"/>
  <c r="F718" i="269"/>
  <c r="F711" i="269"/>
  <c r="F704" i="269"/>
  <c r="F697" i="269"/>
  <c r="F681" i="269"/>
  <c r="F672" i="269"/>
  <c r="F663" i="269"/>
  <c r="F654" i="269"/>
  <c r="F645" i="269"/>
  <c r="F636" i="269"/>
  <c r="F627" i="269"/>
  <c r="F826" i="269" l="1"/>
  <c r="F721" i="269"/>
  <c r="E9" i="227"/>
  <c r="F9" i="227"/>
  <c r="G9" i="227"/>
  <c r="H9" i="227"/>
  <c r="I9" i="227"/>
  <c r="J9" i="227"/>
  <c r="K9" i="227"/>
  <c r="L9" i="227"/>
  <c r="L42" i="258" l="1"/>
  <c r="F297" i="273" s="1"/>
  <c r="L40" i="258"/>
  <c r="F285" i="273" s="1"/>
  <c r="L39" i="258"/>
  <c r="F277" i="273" s="1"/>
  <c r="L38" i="258"/>
  <c r="F269" i="273" s="1"/>
  <c r="H42" i="258"/>
  <c r="F293" i="273" s="1"/>
  <c r="H41" i="258"/>
  <c r="F289" i="273" s="1"/>
  <c r="H40" i="258"/>
  <c r="F281" i="273" s="1"/>
  <c r="H39" i="258"/>
  <c r="F273" i="273" s="1"/>
  <c r="H38" i="258"/>
  <c r="F265" i="273" s="1"/>
  <c r="Z10" i="279"/>
  <c r="X10" i="279" l="1"/>
  <c r="G11" i="281" l="1"/>
  <c r="F3647" i="269" s="1"/>
  <c r="F11" i="281"/>
  <c r="F3646" i="269" s="1"/>
  <c r="L11" i="281"/>
  <c r="F3651" i="269" s="1"/>
  <c r="K11" i="281"/>
  <c r="F3650" i="269" s="1"/>
  <c r="J11" i="281"/>
  <c r="F3649" i="269" s="1"/>
  <c r="I11" i="281"/>
  <c r="F3648" i="269" s="1"/>
  <c r="N11" i="281"/>
  <c r="F3652" i="269" s="1"/>
  <c r="J12" i="280"/>
  <c r="F3399" i="269" s="1"/>
  <c r="M40" i="233"/>
  <c r="F1120" i="269" s="1"/>
  <c r="M39" i="233"/>
  <c r="F1111" i="269" s="1"/>
  <c r="G13" i="281" l="1"/>
  <c r="K13" i="281"/>
  <c r="L13" i="281"/>
  <c r="N13" i="281"/>
  <c r="I13" i="281"/>
  <c r="J13" i="281"/>
  <c r="F13" i="281"/>
  <c r="F52" i="269"/>
  <c r="F47" i="269"/>
  <c r="AO40" i="233"/>
  <c r="AN40" i="233"/>
  <c r="AM40" i="233"/>
  <c r="AL40" i="233"/>
  <c r="AK40" i="233"/>
  <c r="AJ40" i="233"/>
  <c r="AI40" i="233"/>
  <c r="AH40" i="233"/>
  <c r="AG40" i="233"/>
  <c r="AO39" i="233"/>
  <c r="AN39" i="233"/>
  <c r="AM39" i="233"/>
  <c r="AL39" i="233"/>
  <c r="AK39" i="233"/>
  <c r="AJ39" i="233"/>
  <c r="AI39" i="233"/>
  <c r="AH39" i="233"/>
  <c r="AG39" i="233"/>
  <c r="J17" i="281" l="1"/>
  <c r="J16" i="281"/>
  <c r="F3665" i="269"/>
  <c r="L17" i="281"/>
  <c r="L16" i="281"/>
  <c r="F3667" i="269"/>
  <c r="I17" i="281"/>
  <c r="I16" i="281"/>
  <c r="F3664" i="269"/>
  <c r="K17" i="281"/>
  <c r="K16" i="281"/>
  <c r="F3666" i="269"/>
  <c r="F17" i="281"/>
  <c r="F16" i="281"/>
  <c r="F3662" i="269"/>
  <c r="N17" i="281"/>
  <c r="N16" i="281"/>
  <c r="F3668" i="269"/>
  <c r="G17" i="281"/>
  <c r="G16" i="281"/>
  <c r="F3663" i="269"/>
  <c r="F57" i="269"/>
  <c r="F62" i="269"/>
  <c r="I21" i="281"/>
  <c r="F3720" i="269" s="1"/>
  <c r="K21" i="281"/>
  <c r="F3722" i="269" s="1"/>
  <c r="J21" i="281"/>
  <c r="F3721" i="269" s="1"/>
  <c r="N19" i="281" l="1"/>
  <c r="F3716" i="269" s="1"/>
  <c r="F3700" i="269"/>
  <c r="I18" i="281"/>
  <c r="F3704" i="269" s="1"/>
  <c r="F3688" i="269"/>
  <c r="I19" i="281"/>
  <c r="F3712" i="269" s="1"/>
  <c r="F3696" i="269"/>
  <c r="F18" i="281"/>
  <c r="F3702" i="269" s="1"/>
  <c r="F3686" i="269"/>
  <c r="F19" i="281"/>
  <c r="F3710" i="269" s="1"/>
  <c r="F3694" i="269"/>
  <c r="L18" i="281"/>
  <c r="F3707" i="269" s="1"/>
  <c r="F3691" i="269"/>
  <c r="F21" i="281"/>
  <c r="F3718" i="269" s="1"/>
  <c r="L19" i="281"/>
  <c r="F3715" i="269" s="1"/>
  <c r="F3699" i="269"/>
  <c r="N21" i="281"/>
  <c r="F3724" i="269" s="1"/>
  <c r="G18" i="281"/>
  <c r="F3703" i="269" s="1"/>
  <c r="F3687" i="269"/>
  <c r="K18" i="281"/>
  <c r="F3706" i="269" s="1"/>
  <c r="F3690" i="269"/>
  <c r="G21" i="281"/>
  <c r="F3719" i="269" s="1"/>
  <c r="K19" i="281"/>
  <c r="F3714" i="269" s="1"/>
  <c r="F3698" i="269"/>
  <c r="J18" i="281"/>
  <c r="F3705" i="269" s="1"/>
  <c r="F3689" i="269"/>
  <c r="G19" i="281"/>
  <c r="F3711" i="269" s="1"/>
  <c r="F3695" i="269"/>
  <c r="L21" i="281"/>
  <c r="F3723" i="269" s="1"/>
  <c r="N18" i="281"/>
  <c r="F3708" i="269" s="1"/>
  <c r="F3692" i="269"/>
  <c r="J19" i="281"/>
  <c r="F3713" i="269" s="1"/>
  <c r="F3697" i="269"/>
  <c r="F23" i="281"/>
  <c r="F3734" i="269" s="1"/>
  <c r="I23" i="281"/>
  <c r="F3736" i="269" s="1"/>
  <c r="J23" i="281"/>
  <c r="F3737" i="269" s="1"/>
  <c r="L23" i="281"/>
  <c r="F3739" i="269" s="1"/>
  <c r="G23" i="281"/>
  <c r="F3735" i="269" s="1"/>
  <c r="K23" i="281"/>
  <c r="F3738" i="269" s="1"/>
  <c r="N23" i="281" l="1"/>
  <c r="F3740" i="269" s="1"/>
  <c r="F127" i="269"/>
  <c r="F77" i="269"/>
  <c r="F142" i="269"/>
  <c r="F122" i="269"/>
  <c r="F132" i="269"/>
  <c r="F82" i="269"/>
  <c r="F112" i="269" l="1"/>
  <c r="F107" i="269"/>
  <c r="F137" i="269"/>
  <c r="F117" i="269"/>
  <c r="Z10" i="289" l="1"/>
  <c r="Z10" i="288"/>
  <c r="P9" i="287"/>
  <c r="V8" i="261"/>
  <c r="L8" i="242"/>
  <c r="W9" i="281"/>
  <c r="P9" i="236"/>
  <c r="V11" i="227"/>
  <c r="S11" i="226"/>
  <c r="U8" i="221"/>
  <c r="U8" i="212"/>
  <c r="N10" i="290" l="1"/>
  <c r="N9" i="287"/>
  <c r="T10" i="289"/>
  <c r="R8" i="261"/>
  <c r="V10" i="288"/>
  <c r="T11" i="227"/>
  <c r="U9" i="281"/>
  <c r="W8" i="210"/>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F3556" i="269" s="1"/>
  <c r="W19" i="280"/>
  <c r="F3538" i="269" s="1"/>
  <c r="W17" i="280"/>
  <c r="F3502" i="269" s="1"/>
  <c r="W16" i="280"/>
  <c r="F3484" i="269" s="1"/>
  <c r="W14" i="280"/>
  <c r="F3448" i="269" s="1"/>
  <c r="W13" i="280"/>
  <c r="F3430" i="269" s="1"/>
  <c r="W11" i="280"/>
  <c r="F3394" i="269" s="1"/>
  <c r="W10" i="280"/>
  <c r="F3376" i="269" s="1"/>
  <c r="N20" i="280"/>
  <c r="F3547" i="269" s="1"/>
  <c r="N19" i="280"/>
  <c r="F3529" i="269" s="1"/>
  <c r="N17" i="280"/>
  <c r="F3493" i="269" s="1"/>
  <c r="N16" i="280"/>
  <c r="F3475" i="269" s="1"/>
  <c r="N14" i="280"/>
  <c r="F3439" i="269" s="1"/>
  <c r="N13" i="280"/>
  <c r="F3421" i="269" s="1"/>
  <c r="N11" i="280"/>
  <c r="F3385" i="269" s="1"/>
  <c r="N10" i="280"/>
  <c r="F3367" i="269" s="1"/>
  <c r="V23" i="280"/>
  <c r="F3609" i="269" s="1"/>
  <c r="U23" i="280"/>
  <c r="F3608" i="269" s="1"/>
  <c r="S23" i="280"/>
  <c r="F3606" i="269" s="1"/>
  <c r="R23" i="280"/>
  <c r="F3605" i="269" s="1"/>
  <c r="Q23" i="280"/>
  <c r="F3604" i="269" s="1"/>
  <c r="P23" i="280"/>
  <c r="F3603" i="269" s="1"/>
  <c r="O23" i="280"/>
  <c r="F3602" i="269" s="1"/>
  <c r="M23" i="280"/>
  <c r="F3600" i="269" s="1"/>
  <c r="L23" i="280"/>
  <c r="F3599" i="269" s="1"/>
  <c r="J23" i="280"/>
  <c r="F3597" i="269" s="1"/>
  <c r="I23" i="280"/>
  <c r="F3596" i="269" s="1"/>
  <c r="H23" i="280"/>
  <c r="F3595" i="269" s="1"/>
  <c r="G23" i="280"/>
  <c r="F3594" i="269" s="1"/>
  <c r="V22" i="280"/>
  <c r="F3591" i="269" s="1"/>
  <c r="U22" i="280"/>
  <c r="F3590" i="269" s="1"/>
  <c r="S22" i="280"/>
  <c r="F3588" i="269" s="1"/>
  <c r="Q22" i="280"/>
  <c r="F3586" i="269" s="1"/>
  <c r="P22" i="280"/>
  <c r="F3585" i="269" s="1"/>
  <c r="O22" i="280"/>
  <c r="F3584" i="269" s="1"/>
  <c r="M22" i="280"/>
  <c r="F3582" i="269" s="1"/>
  <c r="L22" i="280"/>
  <c r="F3581" i="269" s="1"/>
  <c r="K22" i="280"/>
  <c r="F3580" i="269" s="1"/>
  <c r="J22" i="280"/>
  <c r="F3579" i="269" s="1"/>
  <c r="I22" i="280"/>
  <c r="F3578" i="269" s="1"/>
  <c r="H22" i="280"/>
  <c r="F3577" i="269" s="1"/>
  <c r="G22" i="280"/>
  <c r="F3576" i="269" s="1"/>
  <c r="V21" i="280"/>
  <c r="F3573" i="269" s="1"/>
  <c r="U21" i="280"/>
  <c r="F3572" i="269" s="1"/>
  <c r="T21" i="280"/>
  <c r="F3571" i="269" s="1"/>
  <c r="S21" i="280"/>
  <c r="F3570" i="269" s="1"/>
  <c r="R21" i="280"/>
  <c r="F3569" i="269" s="1"/>
  <c r="Q21" i="280"/>
  <c r="F3568" i="269" s="1"/>
  <c r="P21" i="280"/>
  <c r="F3567" i="269" s="1"/>
  <c r="O21" i="280"/>
  <c r="F3566" i="269" s="1"/>
  <c r="N21" i="280"/>
  <c r="F3565" i="269" s="1"/>
  <c r="M21" i="280"/>
  <c r="F3564" i="269" s="1"/>
  <c r="L21" i="280"/>
  <c r="F3563" i="269" s="1"/>
  <c r="K21" i="280"/>
  <c r="F3562" i="269" s="1"/>
  <c r="J21" i="280"/>
  <c r="F3561" i="269" s="1"/>
  <c r="I21" i="280"/>
  <c r="F3560" i="269" s="1"/>
  <c r="H21" i="280"/>
  <c r="F3559" i="269" s="1"/>
  <c r="G21" i="280"/>
  <c r="F3558" i="269" s="1"/>
  <c r="V18" i="280"/>
  <c r="F3519" i="269" s="1"/>
  <c r="U18" i="280"/>
  <c r="F3518" i="269" s="1"/>
  <c r="T18" i="280"/>
  <c r="F3517" i="269" s="1"/>
  <c r="S18" i="280"/>
  <c r="F3516" i="269" s="1"/>
  <c r="R18" i="280"/>
  <c r="F3515" i="269" s="1"/>
  <c r="Q18" i="280"/>
  <c r="F3514" i="269" s="1"/>
  <c r="P18" i="280"/>
  <c r="F3513" i="269" s="1"/>
  <c r="O18" i="280"/>
  <c r="F3512" i="269" s="1"/>
  <c r="M18" i="280"/>
  <c r="F3510" i="269" s="1"/>
  <c r="L18" i="280"/>
  <c r="F3509" i="269" s="1"/>
  <c r="K18" i="280"/>
  <c r="F3508" i="269" s="1"/>
  <c r="J18" i="280"/>
  <c r="F3507" i="269" s="1"/>
  <c r="I18" i="280"/>
  <c r="F3506" i="269" s="1"/>
  <c r="H18" i="280"/>
  <c r="F3505" i="269" s="1"/>
  <c r="G18" i="280"/>
  <c r="F3504" i="269" s="1"/>
  <c r="V15" i="280"/>
  <c r="F3465" i="269" s="1"/>
  <c r="U15" i="280"/>
  <c r="F3464" i="269" s="1"/>
  <c r="T15" i="280"/>
  <c r="F3463" i="269" s="1"/>
  <c r="S15" i="280"/>
  <c r="F3462" i="269" s="1"/>
  <c r="R15" i="280"/>
  <c r="F3461" i="269" s="1"/>
  <c r="Q15" i="280"/>
  <c r="F3460" i="269" s="1"/>
  <c r="P15" i="280"/>
  <c r="F3459" i="269" s="1"/>
  <c r="O15" i="280"/>
  <c r="F3458" i="269" s="1"/>
  <c r="M15" i="280"/>
  <c r="F3456" i="269" s="1"/>
  <c r="L15" i="280"/>
  <c r="F3455" i="269" s="1"/>
  <c r="K15" i="280"/>
  <c r="F3454" i="269" s="1"/>
  <c r="J15" i="280"/>
  <c r="F3453" i="269" s="1"/>
  <c r="I15" i="280"/>
  <c r="F3452" i="269" s="1"/>
  <c r="H15" i="280"/>
  <c r="F3451" i="269" s="1"/>
  <c r="G15" i="280"/>
  <c r="F3450" i="269" s="1"/>
  <c r="V12" i="280"/>
  <c r="F3411" i="269" s="1"/>
  <c r="U12" i="280"/>
  <c r="F3410" i="269" s="1"/>
  <c r="T12" i="280"/>
  <c r="F3409" i="269" s="1"/>
  <c r="S12" i="280"/>
  <c r="F3408" i="269" s="1"/>
  <c r="R12" i="280"/>
  <c r="F3407" i="269" s="1"/>
  <c r="Q12" i="280"/>
  <c r="F3406" i="269" s="1"/>
  <c r="P12" i="280"/>
  <c r="F3405" i="269" s="1"/>
  <c r="O12" i="280"/>
  <c r="F3404" i="269" s="1"/>
  <c r="M12" i="280"/>
  <c r="F3402" i="269" s="1"/>
  <c r="L12" i="280"/>
  <c r="F3401" i="269" s="1"/>
  <c r="K12" i="280"/>
  <c r="F3400" i="269" s="1"/>
  <c r="I12" i="280"/>
  <c r="F3398" i="269" s="1"/>
  <c r="H12" i="280"/>
  <c r="F3397" i="269" s="1"/>
  <c r="G12" i="280"/>
  <c r="F3396" i="269" s="1"/>
  <c r="F23" i="280"/>
  <c r="F3593" i="269" s="1"/>
  <c r="F18" i="280"/>
  <c r="F3503" i="269" s="1"/>
  <c r="F15" i="280"/>
  <c r="F3449" i="269" s="1"/>
  <c r="F12" i="280"/>
  <c r="F3395" i="269" s="1"/>
  <c r="P23" i="279"/>
  <c r="F3345" i="269" s="1"/>
  <c r="O23" i="279"/>
  <c r="F3344" i="269" s="1"/>
  <c r="N23" i="279"/>
  <c r="F3343" i="269" s="1"/>
  <c r="M23" i="279"/>
  <c r="F3342" i="269" s="1"/>
  <c r="L23" i="279"/>
  <c r="F3341" i="269" s="1"/>
  <c r="P22" i="279"/>
  <c r="F3333" i="269" s="1"/>
  <c r="O22" i="279"/>
  <c r="F3332" i="269" s="1"/>
  <c r="N22" i="279"/>
  <c r="F3331" i="269" s="1"/>
  <c r="M22" i="279"/>
  <c r="F3330" i="269" s="1"/>
  <c r="L22" i="279"/>
  <c r="F3329" i="269" s="1"/>
  <c r="P21" i="279"/>
  <c r="F3321" i="269" s="1"/>
  <c r="O21" i="279"/>
  <c r="F3320" i="269" s="1"/>
  <c r="N21" i="279"/>
  <c r="F3319" i="269" s="1"/>
  <c r="M21" i="279"/>
  <c r="F3318" i="269" s="1"/>
  <c r="L21" i="279"/>
  <c r="F3317" i="269" s="1"/>
  <c r="Q20" i="279"/>
  <c r="F3310" i="269" s="1"/>
  <c r="Q19" i="279"/>
  <c r="F3298" i="269" s="1"/>
  <c r="P18" i="279"/>
  <c r="F3285" i="269" s="1"/>
  <c r="O18" i="279"/>
  <c r="F3284" i="269" s="1"/>
  <c r="N18" i="279"/>
  <c r="F3283" i="269" s="1"/>
  <c r="M18" i="279"/>
  <c r="F3282" i="269" s="1"/>
  <c r="L18" i="279"/>
  <c r="F3281" i="269" s="1"/>
  <c r="Q17" i="279"/>
  <c r="F3274" i="269" s="1"/>
  <c r="Q16" i="279"/>
  <c r="F3262" i="269" s="1"/>
  <c r="P15" i="279"/>
  <c r="F3249" i="269" s="1"/>
  <c r="O15" i="279"/>
  <c r="F3248" i="269" s="1"/>
  <c r="N15" i="279"/>
  <c r="F3247" i="269" s="1"/>
  <c r="M15" i="279"/>
  <c r="F3246" i="269" s="1"/>
  <c r="L15" i="279"/>
  <c r="F3245" i="269" s="1"/>
  <c r="Q14" i="279"/>
  <c r="F3238" i="269" s="1"/>
  <c r="Q13" i="279"/>
  <c r="F3226" i="269" s="1"/>
  <c r="P12" i="279"/>
  <c r="F3213" i="269" s="1"/>
  <c r="O12" i="279"/>
  <c r="F3212" i="269" s="1"/>
  <c r="N12" i="279"/>
  <c r="F3211" i="269" s="1"/>
  <c r="M12" i="279"/>
  <c r="F3210" i="269" s="1"/>
  <c r="L12" i="279"/>
  <c r="F3209" i="269" s="1"/>
  <c r="Q11" i="279"/>
  <c r="F3202" i="269" s="1"/>
  <c r="Q10" i="279"/>
  <c r="F3190" i="269" s="1"/>
  <c r="J23" i="279"/>
  <c r="F3339" i="269" s="1"/>
  <c r="I23" i="279"/>
  <c r="F3338" i="269" s="1"/>
  <c r="H23" i="279"/>
  <c r="F3337" i="269" s="1"/>
  <c r="G23" i="279"/>
  <c r="F3336" i="269" s="1"/>
  <c r="J22" i="279"/>
  <c r="F3327" i="269" s="1"/>
  <c r="I22" i="279"/>
  <c r="F3326" i="269" s="1"/>
  <c r="H22" i="279"/>
  <c r="F3325" i="269" s="1"/>
  <c r="G22" i="279"/>
  <c r="F3324" i="269" s="1"/>
  <c r="J21" i="279"/>
  <c r="F3315" i="269" s="1"/>
  <c r="I21" i="279"/>
  <c r="F3314" i="269" s="1"/>
  <c r="H21" i="279"/>
  <c r="F3313" i="269" s="1"/>
  <c r="G21" i="279"/>
  <c r="F3312" i="269" s="1"/>
  <c r="K20" i="279"/>
  <c r="F3304" i="269" s="1"/>
  <c r="K19" i="279"/>
  <c r="F3292" i="269" s="1"/>
  <c r="K17" i="279"/>
  <c r="F3268" i="269" s="1"/>
  <c r="K16" i="279"/>
  <c r="F3256" i="269" s="1"/>
  <c r="K14" i="279"/>
  <c r="F3232" i="269" s="1"/>
  <c r="K13" i="279"/>
  <c r="F3220" i="269" s="1"/>
  <c r="K11" i="279"/>
  <c r="F3196" i="269" s="1"/>
  <c r="J18" i="279"/>
  <c r="F3279" i="269" s="1"/>
  <c r="I18" i="279"/>
  <c r="F3278" i="269" s="1"/>
  <c r="H18" i="279"/>
  <c r="F3277" i="269" s="1"/>
  <c r="G18" i="279"/>
  <c r="F3276" i="269" s="1"/>
  <c r="J15" i="279"/>
  <c r="F3243" i="269" s="1"/>
  <c r="I15" i="279"/>
  <c r="F3242" i="269" s="1"/>
  <c r="H15" i="279"/>
  <c r="F3241" i="269" s="1"/>
  <c r="G15" i="279"/>
  <c r="F3240" i="269" s="1"/>
  <c r="F18" i="279"/>
  <c r="F3275" i="269" s="1"/>
  <c r="J12" i="279"/>
  <c r="F3207" i="269" s="1"/>
  <c r="I12" i="279"/>
  <c r="F3206" i="269" s="1"/>
  <c r="H12" i="279"/>
  <c r="F3205" i="269" s="1"/>
  <c r="G12" i="279"/>
  <c r="F3204" i="269" s="1"/>
  <c r="F12" i="279"/>
  <c r="F3203" i="269" s="1"/>
  <c r="G24" i="279" l="1"/>
  <c r="F3348" i="269" s="1"/>
  <c r="H24" i="279"/>
  <c r="F3349" i="269" s="1"/>
  <c r="I24" i="279"/>
  <c r="F3350" i="269" s="1"/>
  <c r="R24" i="280"/>
  <c r="F3623" i="269" s="1"/>
  <c r="J24" i="280"/>
  <c r="F3615" i="269" s="1"/>
  <c r="U24" i="280"/>
  <c r="F3626" i="269" s="1"/>
  <c r="K24" i="280"/>
  <c r="F3616" i="269" s="1"/>
  <c r="V24" i="280"/>
  <c r="F3627" i="269" s="1"/>
  <c r="N15" i="280"/>
  <c r="F3457" i="269" s="1"/>
  <c r="W21" i="280"/>
  <c r="F3574" i="269" s="1"/>
  <c r="N18" i="280"/>
  <c r="F3511" i="269" s="1"/>
  <c r="Q24" i="280"/>
  <c r="F3622" i="269" s="1"/>
  <c r="W12" i="280"/>
  <c r="F3412" i="269" s="1"/>
  <c r="W23" i="280"/>
  <c r="F3610" i="269" s="1"/>
  <c r="O24" i="280"/>
  <c r="F3620" i="269" s="1"/>
  <c r="W15" i="280"/>
  <c r="F3466" i="269" s="1"/>
  <c r="S24" i="280"/>
  <c r="F3624" i="269" s="1"/>
  <c r="W18" i="280"/>
  <c r="F3520" i="269" s="1"/>
  <c r="P24" i="280"/>
  <c r="F3621" i="269" s="1"/>
  <c r="T24" i="280"/>
  <c r="F3625" i="269" s="1"/>
  <c r="N23" i="280"/>
  <c r="F3601" i="269" s="1"/>
  <c r="N22" i="280"/>
  <c r="F3583" i="269" s="1"/>
  <c r="G24" i="280"/>
  <c r="F3612" i="269" s="1"/>
  <c r="L24" i="280"/>
  <c r="F3617" i="269" s="1"/>
  <c r="I24" i="280"/>
  <c r="F3614" i="269" s="1"/>
  <c r="M24" i="280"/>
  <c r="F3618" i="269" s="1"/>
  <c r="H24" i="280"/>
  <c r="F3613" i="269" s="1"/>
  <c r="F24" i="280"/>
  <c r="F3611" i="269" s="1"/>
  <c r="W22" i="280"/>
  <c r="F3592" i="269" s="1"/>
  <c r="N12" i="280"/>
  <c r="F3403" i="269" s="1"/>
  <c r="J24" i="279"/>
  <c r="F3351" i="269" s="1"/>
  <c r="Q18" i="279"/>
  <c r="F3286" i="269" s="1"/>
  <c r="N24" i="279"/>
  <c r="F3355" i="269" s="1"/>
  <c r="K21" i="279"/>
  <c r="F3316" i="269" s="1"/>
  <c r="Q15" i="279"/>
  <c r="F3250" i="269" s="1"/>
  <c r="O24" i="279"/>
  <c r="F3356" i="269" s="1"/>
  <c r="K22" i="279"/>
  <c r="F3328" i="269" s="1"/>
  <c r="K18" i="279"/>
  <c r="F3280" i="269" s="1"/>
  <c r="K15" i="279"/>
  <c r="F3244" i="269" s="1"/>
  <c r="K12" i="279"/>
  <c r="F3208" i="269" s="1"/>
  <c r="Q23" i="279"/>
  <c r="F3346" i="269" s="1"/>
  <c r="Q21" i="279"/>
  <c r="F3322" i="269" s="1"/>
  <c r="M24" i="279"/>
  <c r="F3354" i="269" s="1"/>
  <c r="K23" i="279"/>
  <c r="F3340" i="269" s="1"/>
  <c r="Q12" i="279"/>
  <c r="F3214" i="269" s="1"/>
  <c r="L24" i="279"/>
  <c r="F3353" i="269" s="1"/>
  <c r="P24" i="279"/>
  <c r="F3357" i="269" s="1"/>
  <c r="Q22" i="279"/>
  <c r="F3334" i="269" s="1"/>
  <c r="G56" i="240"/>
  <c r="F3175" i="269" s="1"/>
  <c r="G55" i="240"/>
  <c r="F3172" i="269" s="1"/>
  <c r="G57" i="240"/>
  <c r="F3178" i="269" s="1"/>
  <c r="N24" i="280" l="1"/>
  <c r="F3619" i="269" s="1"/>
  <c r="W24" i="280"/>
  <c r="F3628" i="269" s="1"/>
  <c r="K24" i="279"/>
  <c r="F3352" i="269" s="1"/>
  <c r="Q24" i="279"/>
  <c r="F3358" i="269" s="1"/>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F17" i="299"/>
  <c r="I10" i="204"/>
  <c r="J10" i="204" l="1"/>
  <c r="F119" i="299" s="1"/>
  <c r="F118" i="299"/>
  <c r="U10" i="263"/>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AD10" i="253"/>
  <c r="F58" i="272" s="1"/>
  <c r="X10" i="253"/>
  <c r="F52" i="272" s="1"/>
  <c r="R10" i="253"/>
  <c r="F46" i="272" s="1"/>
  <c r="L10" i="253"/>
  <c r="F41" i="272" s="1"/>
  <c r="E28" i="252"/>
  <c r="F32" i="272" s="1"/>
  <c r="N8" i="252"/>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Q8" i="248"/>
  <c r="N8" i="247"/>
  <c r="N8" i="246"/>
  <c r="Q8" i="245"/>
  <c r="U8" i="243"/>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S10" i="237"/>
  <c r="F2723" i="269"/>
  <c r="F2714" i="269"/>
  <c r="F2653" i="269"/>
  <c r="F2609" i="269"/>
  <c r="F2551" i="269"/>
  <c r="F2453" i="269"/>
  <c r="F2404" i="269"/>
  <c r="F2395" i="269"/>
  <c r="F2349" i="269"/>
  <c r="F2343" i="269"/>
  <c r="F2341" i="269"/>
  <c r="F2340" i="269"/>
  <c r="F2254" i="269"/>
  <c r="F2245" i="269"/>
  <c r="F2193" i="269"/>
  <c r="F2135" i="269"/>
  <c r="F2127" i="269"/>
  <c r="F2126" i="269"/>
  <c r="F1952" i="269"/>
  <c r="F1905" i="269"/>
  <c r="F1904" i="269"/>
  <c r="F1896" i="269"/>
  <c r="F1849" i="269"/>
  <c r="F1791" i="269"/>
  <c r="F1790" i="269"/>
  <c r="F1789" i="269"/>
  <c r="F1732" i="269"/>
  <c r="V10" i="233"/>
  <c r="S9" i="232"/>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P9" i="217"/>
  <c r="O8" i="216"/>
  <c r="S8" i="215"/>
  <c r="S11" i="205"/>
  <c r="S9" i="203"/>
  <c r="F3160" i="269" l="1"/>
  <c r="T44" i="240"/>
  <c r="F3138" i="269"/>
  <c r="T40" i="240"/>
  <c r="S9" i="258"/>
  <c r="L8" i="254"/>
  <c r="M8" i="259"/>
  <c r="L7" i="256"/>
  <c r="L8" i="247"/>
  <c r="L8" i="252"/>
  <c r="N8" i="239"/>
  <c r="M8" i="245"/>
  <c r="M10" i="220"/>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S10" i="263"/>
  <c r="G11" i="240"/>
  <c r="F3050" i="269" s="1"/>
  <c r="AA8" i="240"/>
  <c r="G15" i="240"/>
  <c r="F3066" i="269" s="1"/>
  <c r="P44" i="240"/>
  <c r="F3162"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F1239" i="269"/>
  <c r="F1326" i="269"/>
  <c r="AR25" i="251"/>
  <c r="AR27" i="251" s="1"/>
  <c r="F1156" i="269"/>
  <c r="F52" i="204"/>
  <c r="F275" i="299" s="1"/>
  <c r="F53" i="269"/>
  <c r="F406" i="268"/>
  <c r="F874" i="268"/>
  <c r="G35" i="205"/>
  <c r="F378" i="299" s="1"/>
  <c r="I33" i="205"/>
  <c r="F370" i="299" s="1"/>
  <c r="J25" i="251"/>
  <c r="J27" i="251" s="1"/>
  <c r="R25" i="251"/>
  <c r="R27" i="251" s="1"/>
  <c r="Z25" i="251"/>
  <c r="Z27" i="251" s="1"/>
  <c r="AH25" i="251"/>
  <c r="AH27" i="251" s="1"/>
  <c r="AP25" i="251"/>
  <c r="AP27" i="251" s="1"/>
  <c r="F1290" i="269"/>
  <c r="F1481" i="269"/>
  <c r="E25" i="251"/>
  <c r="E27" i="251" s="1"/>
  <c r="I44" i="204"/>
  <c r="F253" i="299" s="1"/>
  <c r="F408" i="268"/>
  <c r="F433" i="268"/>
  <c r="F1844" i="269"/>
  <c r="I9" i="203"/>
  <c r="F98" i="299" s="1"/>
  <c r="F828" i="268"/>
  <c r="F1196" i="269"/>
  <c r="F1374" i="269"/>
  <c r="F1458" i="269"/>
  <c r="H15" i="204"/>
  <c r="F142" i="299" s="1"/>
  <c r="F1268" i="269"/>
  <c r="I12" i="204"/>
  <c r="F128" i="299" s="1"/>
  <c r="I14" i="204"/>
  <c r="F138" i="299" s="1"/>
  <c r="F407" i="268"/>
  <c r="F49" i="269"/>
  <c r="F238" i="269"/>
  <c r="F1900" i="269"/>
  <c r="F27" i="299"/>
  <c r="I10" i="205"/>
  <c r="F280" i="299" s="1"/>
  <c r="I15" i="205"/>
  <c r="F305" i="299" s="1"/>
  <c r="F2141" i="269"/>
  <c r="X25" i="251"/>
  <c r="X27" i="251" s="1"/>
  <c r="F473" i="268"/>
  <c r="F2490" i="269"/>
  <c r="L10" i="258"/>
  <c r="F221" i="273" s="1"/>
  <c r="F1220" i="269"/>
  <c r="F1349" i="269"/>
  <c r="F1477" i="269"/>
  <c r="I37" i="204"/>
  <c r="F218" i="299" s="1"/>
  <c r="F1221" i="269"/>
  <c r="F1270" i="269"/>
  <c r="F2399" i="269"/>
  <c r="F520" i="268"/>
  <c r="F2050" i="269"/>
  <c r="F2654" i="269"/>
  <c r="F2718" i="269"/>
  <c r="I43" i="204"/>
  <c r="F248" i="299" s="1"/>
  <c r="I18" i="205"/>
  <c r="F320" i="299" s="1"/>
  <c r="F1189" i="269"/>
  <c r="F2719" i="269"/>
  <c r="F1901" i="269"/>
  <c r="I11" i="204"/>
  <c r="F123" i="299" s="1"/>
  <c r="F7" i="299"/>
  <c r="I23" i="205"/>
  <c r="F335" i="299" s="1"/>
  <c r="Q8" i="213"/>
  <c r="F449" i="268"/>
  <c r="F418" i="268"/>
  <c r="F512" i="268"/>
  <c r="F19" i="299"/>
  <c r="I21" i="204"/>
  <c r="F163" i="299" s="1"/>
  <c r="I30" i="204"/>
  <c r="F198" i="299" s="1"/>
  <c r="F480" i="268"/>
  <c r="F1153" i="269"/>
  <c r="F2350" i="269"/>
  <c r="F402" i="268"/>
  <c r="F20" i="299"/>
  <c r="F32" i="299"/>
  <c r="I19" i="205"/>
  <c r="F325" i="299" s="1"/>
  <c r="F873" i="268"/>
  <c r="F1240" i="269"/>
  <c r="F1796" i="269"/>
  <c r="F1961" i="269"/>
  <c r="F498" i="268"/>
  <c r="H32" i="232"/>
  <c r="F932" i="269" s="1"/>
  <c r="F492" i="268"/>
  <c r="I25" i="205"/>
  <c r="F345" i="299" s="1"/>
  <c r="F12" i="299"/>
  <c r="I16" i="205"/>
  <c r="F310" i="299" s="1"/>
  <c r="Q9" i="203"/>
  <c r="I13" i="204"/>
  <c r="F133" i="299" s="1"/>
  <c r="I25" i="204"/>
  <c r="F173" i="299" s="1"/>
  <c r="I27" i="204"/>
  <c r="F183" i="299" s="1"/>
  <c r="I36" i="204"/>
  <c r="F213" i="299" s="1"/>
  <c r="F2546" i="269"/>
  <c r="F46" i="227"/>
  <c r="F589" i="269" s="1"/>
  <c r="F1154" i="269"/>
  <c r="F1217" i="269"/>
  <c r="F1293" i="269"/>
  <c r="F1498" i="269"/>
  <c r="F1795" i="269"/>
  <c r="F2082" i="269"/>
  <c r="F2351" i="269"/>
  <c r="F2339" i="269"/>
  <c r="F2492" i="269"/>
  <c r="F169" i="269"/>
  <c r="T21" i="229"/>
  <c r="F818" i="269"/>
  <c r="F1137" i="269"/>
  <c r="F1456" i="269"/>
  <c r="F1582" i="269"/>
  <c r="F2196" i="269"/>
  <c r="F2242" i="269"/>
  <c r="F2283" i="269"/>
  <c r="F2347" i="269"/>
  <c r="F168" i="269"/>
  <c r="F1168" i="269"/>
  <c r="F1351" i="269"/>
  <c r="F1394" i="269"/>
  <c r="F1565" i="269"/>
  <c r="F1957" i="269"/>
  <c r="F2023" i="269"/>
  <c r="F2244" i="269"/>
  <c r="F2253" i="269"/>
  <c r="F2243" i="269"/>
  <c r="F2447" i="269"/>
  <c r="E14" i="236"/>
  <c r="F2905" i="269" s="1"/>
  <c r="F165" i="269"/>
  <c r="M13" i="229"/>
  <c r="F2015" i="269"/>
  <c r="F2024" i="269"/>
  <c r="F2448" i="269"/>
  <c r="F2652" i="269"/>
  <c r="F33" i="233"/>
  <c r="F1086" i="269" s="1"/>
  <c r="F1198" i="269"/>
  <c r="F1502" i="269"/>
  <c r="F1544" i="269"/>
  <c r="F2515" i="269"/>
  <c r="F2665" i="269"/>
  <c r="I27" i="232"/>
  <c r="F915" i="269" s="1"/>
  <c r="F1269" i="269"/>
  <c r="F1543" i="269"/>
  <c r="F1839" i="269"/>
  <c r="F1848" i="269"/>
  <c r="F1837" i="269"/>
  <c r="F2128" i="269"/>
  <c r="F2137" i="269"/>
  <c r="F2517" i="269"/>
  <c r="F240" i="269"/>
  <c r="G46" i="226"/>
  <c r="F409" i="269" s="1"/>
  <c r="F759" i="269"/>
  <c r="F1322" i="269"/>
  <c r="F1731" i="269"/>
  <c r="F2382" i="269"/>
  <c r="F2709" i="269"/>
  <c r="H8" i="238"/>
  <c r="F2989" i="269" s="1"/>
  <c r="H25" i="251"/>
  <c r="H27" i="251" s="1"/>
  <c r="I25" i="251"/>
  <c r="I27" i="251" s="1"/>
  <c r="Q25" i="251"/>
  <c r="Q27" i="251" s="1"/>
  <c r="Y25" i="251"/>
  <c r="Y27" i="251" s="1"/>
  <c r="AG25" i="251"/>
  <c r="AG27" i="251" s="1"/>
  <c r="AO25" i="251"/>
  <c r="AO27" i="251" s="1"/>
  <c r="H14" i="258"/>
  <c r="F245" i="273" s="1"/>
  <c r="F15" i="204"/>
  <c r="F140" i="299" s="1"/>
  <c r="F861" i="268"/>
  <c r="F867" i="268"/>
  <c r="H35" i="205"/>
  <c r="F379" i="299" s="1"/>
  <c r="F84" i="299"/>
  <c r="G15" i="204"/>
  <c r="F141" i="299" s="1"/>
  <c r="I20" i="204"/>
  <c r="F158" i="299" s="1"/>
  <c r="I38" i="204"/>
  <c r="F223" i="299" s="1"/>
  <c r="Q11" i="205"/>
  <c r="I12" i="205"/>
  <c r="F290" i="299" s="1"/>
  <c r="I14" i="205"/>
  <c r="F300" i="299" s="1"/>
  <c r="L8" i="209"/>
  <c r="F12" i="268" s="1"/>
  <c r="F488" i="268"/>
  <c r="M8" i="216"/>
  <c r="F868" i="268"/>
  <c r="F64" i="299"/>
  <c r="I19" i="204"/>
  <c r="F153" i="299" s="1"/>
  <c r="H22" i="204"/>
  <c r="F167" i="299" s="1"/>
  <c r="I26" i="204"/>
  <c r="F178" i="299" s="1"/>
  <c r="F45" i="204"/>
  <c r="F255" i="299" s="1"/>
  <c r="I24" i="205"/>
  <c r="F340" i="299" s="1"/>
  <c r="I34" i="205"/>
  <c r="F375" i="299" s="1"/>
  <c r="F445" i="268"/>
  <c r="F469" i="268"/>
  <c r="F496" i="268"/>
  <c r="F516" i="268"/>
  <c r="F797" i="268"/>
  <c r="F31" i="204"/>
  <c r="F200" i="299" s="1"/>
  <c r="I42" i="204"/>
  <c r="F243" i="299" s="1"/>
  <c r="I11" i="205"/>
  <c r="F285" i="299" s="1"/>
  <c r="F451" i="268"/>
  <c r="F441" i="268"/>
  <c r="F465" i="268"/>
  <c r="F484" i="268"/>
  <c r="F52" i="299"/>
  <c r="H45" i="204"/>
  <c r="F257" i="299" s="1"/>
  <c r="I13" i="205"/>
  <c r="F295" i="299" s="1"/>
  <c r="F27" i="205"/>
  <c r="F352" i="299" s="1"/>
  <c r="F437" i="268"/>
  <c r="Q10" i="203"/>
  <c r="F22" i="204"/>
  <c r="F165" i="299" s="1"/>
  <c r="N9" i="217"/>
  <c r="I18" i="204"/>
  <c r="F148" i="299" s="1"/>
  <c r="F50" i="269"/>
  <c r="F46" i="226"/>
  <c r="F408" i="269" s="1"/>
  <c r="F234" i="269"/>
  <c r="F2598" i="269"/>
  <c r="F1852" i="269"/>
  <c r="F2052" i="269"/>
  <c r="F2352" i="269"/>
  <c r="I46" i="227"/>
  <c r="F592" i="269" s="1"/>
  <c r="U21" i="229"/>
  <c r="M17" i="229"/>
  <c r="M25" i="229"/>
  <c r="E34" i="229"/>
  <c r="V25" i="229"/>
  <c r="J11" i="232"/>
  <c r="F850" i="269" s="1"/>
  <c r="F32" i="232"/>
  <c r="F930" i="269" s="1"/>
  <c r="H46" i="226"/>
  <c r="F410" i="269" s="1"/>
  <c r="M27" i="229"/>
  <c r="V27" i="229"/>
  <c r="M33" i="229"/>
  <c r="V33" i="229"/>
  <c r="F1632" i="269"/>
  <c r="F45" i="269"/>
  <c r="F726" i="269"/>
  <c r="F813" i="269"/>
  <c r="J23" i="232"/>
  <c r="F898" i="269" s="1"/>
  <c r="F1470" i="269"/>
  <c r="F1563" i="269"/>
  <c r="F2246" i="269"/>
  <c r="L46" i="227"/>
  <c r="F595" i="269" s="1"/>
  <c r="E21" i="229"/>
  <c r="AE11" i="229"/>
  <c r="J21" i="229"/>
  <c r="H33" i="233"/>
  <c r="F1088" i="269" s="1"/>
  <c r="F167" i="269"/>
  <c r="F1521" i="269"/>
  <c r="F1539" i="269"/>
  <c r="F173" i="269"/>
  <c r="V13" i="229"/>
  <c r="M19" i="229"/>
  <c r="F27" i="232"/>
  <c r="F912" i="269" s="1"/>
  <c r="J15" i="232"/>
  <c r="F874" i="269" s="1"/>
  <c r="F2281" i="269"/>
  <c r="F2459" i="269"/>
  <c r="J34" i="226"/>
  <c r="F370" i="269" s="1"/>
  <c r="V24" i="229"/>
  <c r="V26" i="229"/>
  <c r="F727" i="269"/>
  <c r="F762" i="269"/>
  <c r="F1373" i="269"/>
  <c r="F1520" i="269"/>
  <c r="F1561" i="269"/>
  <c r="F1853" i="269"/>
  <c r="F2241" i="269"/>
  <c r="F2491" i="269"/>
  <c r="F2597" i="269"/>
  <c r="F2606" i="269"/>
  <c r="F235" i="269"/>
  <c r="F243" i="269"/>
  <c r="O21" i="229"/>
  <c r="M13" i="233"/>
  <c r="F976" i="269" s="1"/>
  <c r="F1392" i="269"/>
  <c r="F1522" i="269"/>
  <c r="F2051" i="269"/>
  <c r="F2248" i="269"/>
  <c r="F2398" i="269"/>
  <c r="F2407" i="269"/>
  <c r="F2460" i="269"/>
  <c r="F2547" i="269"/>
  <c r="F170" i="269"/>
  <c r="M17" i="227"/>
  <c r="F459" i="269" s="1"/>
  <c r="Q34" i="229"/>
  <c r="J9" i="232"/>
  <c r="F838" i="269" s="1"/>
  <c r="J19" i="232"/>
  <c r="F886" i="269" s="1"/>
  <c r="F1179" i="269"/>
  <c r="F1329" i="269"/>
  <c r="F1764" i="269"/>
  <c r="F1836" i="269"/>
  <c r="F2020" i="269"/>
  <c r="F2083" i="269"/>
  <c r="F2408" i="269"/>
  <c r="F2452" i="269"/>
  <c r="F2461" i="269"/>
  <c r="F2548" i="269"/>
  <c r="F2711" i="269"/>
  <c r="F1457" i="269"/>
  <c r="F1964" i="269"/>
  <c r="F2012" i="269"/>
  <c r="F2021" i="269"/>
  <c r="F2084" i="269"/>
  <c r="F2136" i="269"/>
  <c r="F2516" i="269"/>
  <c r="F2649" i="269"/>
  <c r="F2720" i="269"/>
  <c r="M20" i="229"/>
  <c r="V20" i="229"/>
  <c r="F1288" i="269"/>
  <c r="F1352" i="269"/>
  <c r="F1541" i="269"/>
  <c r="F1560" i="269"/>
  <c r="F1965" i="269"/>
  <c r="F1956" i="269"/>
  <c r="F2013" i="269"/>
  <c r="F2475" i="269"/>
  <c r="H13" i="258"/>
  <c r="F241" i="273" s="1"/>
  <c r="J14" i="232"/>
  <c r="F868" i="269" s="1"/>
  <c r="J18" i="232"/>
  <c r="F880" i="269" s="1"/>
  <c r="F1158" i="269"/>
  <c r="F1542" i="269"/>
  <c r="F1851" i="269"/>
  <c r="F1908" i="269"/>
  <c r="H12" i="258"/>
  <c r="F233" i="273" s="1"/>
  <c r="L33" i="233"/>
  <c r="F1092" i="269" s="1"/>
  <c r="G33" i="233"/>
  <c r="F1087" i="269" s="1"/>
  <c r="F1176" i="269"/>
  <c r="F1289" i="269"/>
  <c r="F1459" i="269"/>
  <c r="F1583" i="269"/>
  <c r="F1909" i="269"/>
  <c r="F2067" i="269"/>
  <c r="F2328" i="269"/>
  <c r="F2604" i="269"/>
  <c r="F2748" i="269"/>
  <c r="H18" i="243"/>
  <c r="F100" i="302" s="1"/>
  <c r="F1126" i="269"/>
  <c r="F1195" i="269"/>
  <c r="F1332" i="269"/>
  <c r="F1363" i="269"/>
  <c r="F1369" i="269"/>
  <c r="F1650" i="269"/>
  <c r="F1788" i="269"/>
  <c r="F1838" i="269"/>
  <c r="F1847" i="269"/>
  <c r="F2125" i="269"/>
  <c r="F2251" i="269"/>
  <c r="F2418" i="269"/>
  <c r="F2522" i="269"/>
  <c r="F1291" i="269"/>
  <c r="F1325" i="269"/>
  <c r="F1395" i="269"/>
  <c r="F1762" i="269"/>
  <c r="F1923" i="269"/>
  <c r="F2115" i="269"/>
  <c r="F2124" i="269"/>
  <c r="F2132" i="269"/>
  <c r="F2252" i="269"/>
  <c r="F2282" i="269"/>
  <c r="F2549" i="269"/>
  <c r="F2697" i="269"/>
  <c r="J18" i="243"/>
  <c r="F102" i="302" s="1"/>
  <c r="F1353" i="269"/>
  <c r="F1491" i="269"/>
  <c r="F1584" i="269"/>
  <c r="F2077" i="269"/>
  <c r="F2140" i="269"/>
  <c r="F2392" i="269"/>
  <c r="K18" i="243"/>
  <c r="F103" i="302" s="1"/>
  <c r="F1734" i="269"/>
  <c r="F1763" i="269"/>
  <c r="F1794" i="269"/>
  <c r="F2188" i="269"/>
  <c r="F2284" i="269"/>
  <c r="Q10" i="237"/>
  <c r="L14" i="243"/>
  <c r="F72" i="302" s="1"/>
  <c r="F2605" i="269"/>
  <c r="K25" i="251"/>
  <c r="K27" i="251" s="1"/>
  <c r="S25" i="251"/>
  <c r="S27" i="251" s="1"/>
  <c r="AA25" i="251"/>
  <c r="AA27" i="251" s="1"/>
  <c r="AI25" i="251"/>
  <c r="AI27" i="251" s="1"/>
  <c r="AQ25" i="251"/>
  <c r="AQ27" i="251" s="1"/>
  <c r="L10" i="243"/>
  <c r="F56" i="302" s="1"/>
  <c r="O8" i="248"/>
  <c r="F25" i="251"/>
  <c r="F27" i="251" s="1"/>
  <c r="N25" i="251"/>
  <c r="N27" i="251" s="1"/>
  <c r="V25" i="251"/>
  <c r="V27" i="251" s="1"/>
  <c r="AD25" i="251"/>
  <c r="AD27" i="251" s="1"/>
  <c r="AL25" i="251"/>
  <c r="AL27" i="251" s="1"/>
  <c r="H10" i="258"/>
  <c r="F217" i="273" s="1"/>
  <c r="F2660" i="269"/>
  <c r="F2722" i="269"/>
  <c r="F2721" i="269"/>
  <c r="E18" i="243"/>
  <c r="F97" i="302" s="1"/>
  <c r="G25" i="251"/>
  <c r="G27" i="251" s="1"/>
  <c r="O25" i="251"/>
  <c r="O27" i="251" s="1"/>
  <c r="W25" i="251"/>
  <c r="W27" i="251" s="1"/>
  <c r="AE25" i="251"/>
  <c r="AE27" i="251" s="1"/>
  <c r="AM25" i="251"/>
  <c r="AM27" i="251" s="1"/>
  <c r="AU25" i="251"/>
  <c r="AU27" i="251" s="1"/>
  <c r="P25" i="251"/>
  <c r="P27" i="251" s="1"/>
  <c r="AF25" i="251"/>
  <c r="AF27" i="251" s="1"/>
  <c r="F2596" i="269"/>
  <c r="F2661" i="269"/>
  <c r="F2760" i="269"/>
  <c r="F2844" i="269"/>
  <c r="F18" i="243"/>
  <c r="F98" i="302" s="1"/>
  <c r="L11" i="258"/>
  <c r="F229" i="273" s="1"/>
  <c r="J11" i="237"/>
  <c r="F2919" i="269" s="1"/>
  <c r="G22" i="204"/>
  <c r="F166" i="299" s="1"/>
  <c r="J25" i="204"/>
  <c r="F174" i="299" s="1"/>
  <c r="H27" i="205"/>
  <c r="F354" i="299" s="1"/>
  <c r="F18" i="299"/>
  <c r="F21" i="299"/>
  <c r="F37" i="299"/>
  <c r="F74" i="299"/>
  <c r="I10" i="203"/>
  <c r="F103" i="299" s="1"/>
  <c r="I28" i="204"/>
  <c r="F188" i="299" s="1"/>
  <c r="I39" i="204"/>
  <c r="F228" i="299" s="1"/>
  <c r="I50" i="204"/>
  <c r="F268" i="299" s="1"/>
  <c r="G52" i="204"/>
  <c r="F276" i="299" s="1"/>
  <c r="F402" i="299"/>
  <c r="U8" i="209"/>
  <c r="F414" i="268"/>
  <c r="F422" i="268"/>
  <c r="F457" i="268"/>
  <c r="F42" i="299"/>
  <c r="F79" i="299"/>
  <c r="I9" i="204"/>
  <c r="F113" i="299" s="1"/>
  <c r="I29" i="204"/>
  <c r="F193" i="299" s="1"/>
  <c r="G31" i="204"/>
  <c r="F201" i="299" s="1"/>
  <c r="I40" i="204"/>
  <c r="F233" i="299" s="1"/>
  <c r="I51" i="204"/>
  <c r="F273" i="299" s="1"/>
  <c r="H52" i="204"/>
  <c r="F277" i="299" s="1"/>
  <c r="F35" i="205"/>
  <c r="F377" i="299" s="1"/>
  <c r="F407" i="299"/>
  <c r="F102" i="268"/>
  <c r="F531" i="268"/>
  <c r="F842" i="268"/>
  <c r="H31" i="204"/>
  <c r="F202" i="299" s="1"/>
  <c r="I26" i="205"/>
  <c r="F350" i="299" s="1"/>
  <c r="S9" i="204"/>
  <c r="G45" i="204"/>
  <c r="F256" i="299" s="1"/>
  <c r="F504" i="268"/>
  <c r="F527" i="268"/>
  <c r="N15" i="214"/>
  <c r="Q8" i="215"/>
  <c r="G27" i="205"/>
  <c r="F353" i="299" s="1"/>
  <c r="F863" i="268"/>
  <c r="F875" i="268"/>
  <c r="F391" i="299"/>
  <c r="F869" i="268"/>
  <c r="I32" i="205"/>
  <c r="F365" i="299" s="1"/>
  <c r="L17" i="209"/>
  <c r="F46" i="268" s="1"/>
  <c r="F862" i="268"/>
  <c r="F1384" i="269"/>
  <c r="F1391" i="269"/>
  <c r="J13" i="226"/>
  <c r="F308" i="269" s="1"/>
  <c r="F21" i="229"/>
  <c r="F2679" i="269"/>
  <c r="F2707" i="269"/>
  <c r="F2716" i="269"/>
  <c r="F2688" i="269"/>
  <c r="F166" i="269"/>
  <c r="K34" i="229"/>
  <c r="F1586" i="269"/>
  <c r="F48" i="269"/>
  <c r="J41" i="226"/>
  <c r="F382" i="269" s="1"/>
  <c r="E46" i="226"/>
  <c r="F407" i="269" s="1"/>
  <c r="J28" i="226"/>
  <c r="F352" i="269" s="1"/>
  <c r="H46" i="227"/>
  <c r="F591" i="269" s="1"/>
  <c r="V17" i="229"/>
  <c r="F1271" i="269"/>
  <c r="F1261" i="269"/>
  <c r="J17" i="226"/>
  <c r="F320" i="269" s="1"/>
  <c r="F524" i="269"/>
  <c r="M28" i="227"/>
  <c r="F506" i="269" s="1"/>
  <c r="M24" i="229"/>
  <c r="F1174" i="269"/>
  <c r="F2873" i="269"/>
  <c r="F1733" i="269"/>
  <c r="F2457" i="269"/>
  <c r="F2650" i="269"/>
  <c r="F2622" i="269"/>
  <c r="F2666" i="269"/>
  <c r="F239" i="269"/>
  <c r="Y10" i="228"/>
  <c r="F758" i="269"/>
  <c r="F1155" i="269"/>
  <c r="F1303" i="269"/>
  <c r="F1323" i="269"/>
  <c r="F2047" i="269"/>
  <c r="F2037" i="269"/>
  <c r="M41" i="227"/>
  <c r="F551" i="269" s="1"/>
  <c r="M15" i="229"/>
  <c r="J30" i="232"/>
  <c r="F922" i="269" s="1"/>
  <c r="E32" i="232"/>
  <c r="F929" i="269" s="1"/>
  <c r="F1132" i="269"/>
  <c r="F1134" i="269"/>
  <c r="F171" i="269"/>
  <c r="M12" i="229"/>
  <c r="V12" i="229"/>
  <c r="L21" i="229"/>
  <c r="F761" i="269"/>
  <c r="M16" i="233"/>
  <c r="F1003" i="269" s="1"/>
  <c r="F1455" i="269"/>
  <c r="F1476" i="269"/>
  <c r="F2053" i="269"/>
  <c r="F164" i="269"/>
  <c r="F172" i="269"/>
  <c r="V19" i="229"/>
  <c r="J13" i="232"/>
  <c r="F862" i="269" s="1"/>
  <c r="J25" i="232"/>
  <c r="F910" i="269" s="1"/>
  <c r="E33" i="233"/>
  <c r="F1085" i="269" s="1"/>
  <c r="M31" i="233"/>
  <c r="F1075" i="269" s="1"/>
  <c r="J24" i="226"/>
  <c r="F340" i="269" s="1"/>
  <c r="E46" i="227"/>
  <c r="F588" i="269" s="1"/>
  <c r="M11" i="229"/>
  <c r="N21" i="229"/>
  <c r="V11" i="229"/>
  <c r="V15" i="229"/>
  <c r="H21" i="229"/>
  <c r="M28" i="229"/>
  <c r="J34" i="229"/>
  <c r="M12" i="233"/>
  <c r="F967" i="269" s="1"/>
  <c r="F1177" i="269"/>
  <c r="F1331" i="269"/>
  <c r="F1533" i="269"/>
  <c r="G21" i="229"/>
  <c r="P21" i="229"/>
  <c r="K21" i="229"/>
  <c r="F34" i="229"/>
  <c r="O34" i="229"/>
  <c r="M30" i="229"/>
  <c r="V30" i="229"/>
  <c r="F723" i="269"/>
  <c r="M15" i="233"/>
  <c r="F994" i="269" s="1"/>
  <c r="F1698" i="269"/>
  <c r="F2867" i="269"/>
  <c r="F1736" i="269"/>
  <c r="F2129" i="269"/>
  <c r="F2138" i="269"/>
  <c r="F2279" i="269"/>
  <c r="J33" i="226"/>
  <c r="F364" i="269" s="1"/>
  <c r="M24" i="227"/>
  <c r="F488" i="269" s="1"/>
  <c r="F533" i="269"/>
  <c r="Q21" i="229"/>
  <c r="M14" i="229"/>
  <c r="M18" i="229"/>
  <c r="G34" i="229"/>
  <c r="P34" i="229"/>
  <c r="R34" i="229"/>
  <c r="F724" i="269"/>
  <c r="F814" i="269"/>
  <c r="J10" i="232"/>
  <c r="F844" i="269" s="1"/>
  <c r="J20" i="232"/>
  <c r="F892" i="269" s="1"/>
  <c r="M11" i="233"/>
  <c r="F958" i="269" s="1"/>
  <c r="F1449" i="269"/>
  <c r="F1899" i="269"/>
  <c r="F1980" i="269"/>
  <c r="F2017" i="269"/>
  <c r="F1989" i="269"/>
  <c r="F2130" i="269"/>
  <c r="F2139" i="269"/>
  <c r="I21" i="229"/>
  <c r="V14" i="229"/>
  <c r="V18" i="229"/>
  <c r="H34" i="229"/>
  <c r="V31" i="229"/>
  <c r="S34" i="229"/>
  <c r="G27" i="232"/>
  <c r="F913" i="269" s="1"/>
  <c r="G32" i="232"/>
  <c r="F931" i="269" s="1"/>
  <c r="M14" i="233"/>
  <c r="F985" i="269" s="1"/>
  <c r="F1693" i="269"/>
  <c r="F1178" i="269"/>
  <c r="F1210" i="269"/>
  <c r="F1218" i="269"/>
  <c r="F1282" i="269"/>
  <c r="F1554" i="269"/>
  <c r="F1898" i="269"/>
  <c r="F1907" i="269"/>
  <c r="R21" i="229"/>
  <c r="I34" i="229"/>
  <c r="L34" i="229"/>
  <c r="M32" i="229"/>
  <c r="V32" i="229"/>
  <c r="U34" i="229"/>
  <c r="F815" i="269"/>
  <c r="H27" i="232"/>
  <c r="F914" i="269" s="1"/>
  <c r="J12" i="232"/>
  <c r="F856" i="269" s="1"/>
  <c r="J24" i="232"/>
  <c r="F904" i="269" s="1"/>
  <c r="I32" i="232"/>
  <c r="F933" i="269" s="1"/>
  <c r="M10" i="233"/>
  <c r="F949" i="269" s="1"/>
  <c r="I33" i="233"/>
  <c r="F1089" i="269" s="1"/>
  <c r="F1330" i="269"/>
  <c r="F2010" i="269"/>
  <c r="F2019" i="269"/>
  <c r="F2076" i="269"/>
  <c r="S21" i="229"/>
  <c r="M26" i="229"/>
  <c r="J35" i="232"/>
  <c r="F940" i="269" s="1"/>
  <c r="F1200" i="269"/>
  <c r="F1242" i="269"/>
  <c r="F1237" i="269"/>
  <c r="F1267" i="269"/>
  <c r="F1315" i="269"/>
  <c r="F1480" i="269"/>
  <c r="F1564" i="269"/>
  <c r="F1614" i="269"/>
  <c r="F1758" i="269"/>
  <c r="F2595" i="269"/>
  <c r="V28" i="229"/>
  <c r="M31" i="229"/>
  <c r="T34" i="229"/>
  <c r="F817" i="269"/>
  <c r="E27" i="232"/>
  <c r="F911" i="269" s="1"/>
  <c r="J31" i="232"/>
  <c r="F928" i="269" s="1"/>
  <c r="F1699" i="269"/>
  <c r="F1147" i="269"/>
  <c r="F1523" i="269"/>
  <c r="F1659" i="269"/>
  <c r="F1677" i="269"/>
  <c r="F2866" i="269"/>
  <c r="F1735" i="269"/>
  <c r="F1893" i="269"/>
  <c r="F1998" i="269"/>
  <c r="F2081" i="269"/>
  <c r="F2131" i="269"/>
  <c r="F2278" i="269"/>
  <c r="F2268" i="269"/>
  <c r="F2338" i="269"/>
  <c r="F2310" i="269"/>
  <c r="F2354" i="269"/>
  <c r="F2337" i="269"/>
  <c r="F2391" i="269"/>
  <c r="M16" i="229"/>
  <c r="M29" i="229"/>
  <c r="N34" i="229"/>
  <c r="F757" i="269"/>
  <c r="F1500" i="269"/>
  <c r="F1518" i="269"/>
  <c r="F1605" i="269"/>
  <c r="F2860" i="269"/>
  <c r="F1729" i="269"/>
  <c r="F1719" i="269"/>
  <c r="F1766" i="269"/>
  <c r="F1840" i="269"/>
  <c r="F1941" i="269"/>
  <c r="F2097" i="269"/>
  <c r="F2106" i="269"/>
  <c r="F2172" i="269"/>
  <c r="F2181" i="269"/>
  <c r="V16" i="229"/>
  <c r="V29" i="229"/>
  <c r="J33" i="233"/>
  <c r="F1090" i="269" s="1"/>
  <c r="M32" i="233"/>
  <c r="F1084" i="269" s="1"/>
  <c r="F1157" i="269"/>
  <c r="F1199" i="269"/>
  <c r="F1238" i="269"/>
  <c r="F1372" i="269"/>
  <c r="F1371" i="269"/>
  <c r="F1501" i="269"/>
  <c r="F1497" i="269"/>
  <c r="F1623" i="269"/>
  <c r="F2875" i="269"/>
  <c r="F1765" i="269"/>
  <c r="F1958" i="269"/>
  <c r="F1967" i="269"/>
  <c r="F2046" i="269"/>
  <c r="K33" i="233"/>
  <c r="F1091" i="269" s="1"/>
  <c r="F1216" i="269"/>
  <c r="F1321" i="269"/>
  <c r="F1512" i="269"/>
  <c r="F1842" i="269"/>
  <c r="F2185" i="269"/>
  <c r="F2194" i="269"/>
  <c r="F2521" i="269"/>
  <c r="M36" i="233"/>
  <c r="F1102" i="269" s="1"/>
  <c r="F1691" i="269"/>
  <c r="F1348" i="269"/>
  <c r="F1479" i="269"/>
  <c r="F1478" i="269"/>
  <c r="F1519" i="269"/>
  <c r="F1581" i="269"/>
  <c r="F1668" i="269"/>
  <c r="F1779" i="269"/>
  <c r="F1897" i="269"/>
  <c r="F1906" i="269"/>
  <c r="F2014" i="269"/>
  <c r="F2186" i="269"/>
  <c r="F2195" i="269"/>
  <c r="F2456" i="269"/>
  <c r="F2484" i="269"/>
  <c r="F2659" i="269"/>
  <c r="F2631" i="269"/>
  <c r="F2708" i="269"/>
  <c r="F2717" i="269"/>
  <c r="F1390" i="269"/>
  <c r="F1575" i="269"/>
  <c r="F2874" i="269"/>
  <c r="F1841" i="269"/>
  <c r="F1850" i="269"/>
  <c r="F1884" i="269"/>
  <c r="F1932" i="269"/>
  <c r="F1950" i="269"/>
  <c r="F1955" i="269"/>
  <c r="F2009" i="269"/>
  <c r="F2018" i="269"/>
  <c r="F2054" i="269"/>
  <c r="F2187" i="269"/>
  <c r="F2603" i="269"/>
  <c r="F2651" i="269"/>
  <c r="F1692" i="269"/>
  <c r="F1135" i="269"/>
  <c r="F1641" i="269"/>
  <c r="F1759" i="269"/>
  <c r="F1749" i="269"/>
  <c r="F1792" i="269"/>
  <c r="F1827" i="269"/>
  <c r="F1866" i="269"/>
  <c r="F1875" i="269"/>
  <c r="F1953" i="269"/>
  <c r="F1962" i="269"/>
  <c r="F2011" i="269"/>
  <c r="F2048" i="269"/>
  <c r="F2078" i="269"/>
  <c r="F2820" i="269"/>
  <c r="F1760" i="269"/>
  <c r="F1793" i="269"/>
  <c r="F1843" i="269"/>
  <c r="F1895" i="269"/>
  <c r="F1954" i="269"/>
  <c r="F1963" i="269"/>
  <c r="F2049" i="269"/>
  <c r="F2079" i="269"/>
  <c r="F2436" i="269"/>
  <c r="F2545" i="269"/>
  <c r="F2535" i="269"/>
  <c r="F2706" i="269"/>
  <c r="F1696" i="269"/>
  <c r="F1761" i="269"/>
  <c r="F2022" i="269"/>
  <c r="F2080" i="269"/>
  <c r="F2285" i="269"/>
  <c r="F2427" i="269"/>
  <c r="F2455" i="269"/>
  <c r="F2445" i="269"/>
  <c r="F2861" i="269"/>
  <c r="F2876" i="269"/>
  <c r="F1846" i="269"/>
  <c r="F1894" i="269"/>
  <c r="F1910" i="269"/>
  <c r="F1966" i="269"/>
  <c r="F2007" i="269"/>
  <c r="F2134" i="269"/>
  <c r="F2280" i="269"/>
  <c r="F2345" i="269"/>
  <c r="F2393" i="269"/>
  <c r="F2402" i="269"/>
  <c r="F2449" i="269"/>
  <c r="F2458" i="269"/>
  <c r="F2451" i="269"/>
  <c r="F2486" i="269"/>
  <c r="F2796" i="269"/>
  <c r="F2862" i="269"/>
  <c r="F2869" i="269"/>
  <c r="F1728" i="269"/>
  <c r="F1809" i="269"/>
  <c r="F1903" i="269"/>
  <c r="F1951" i="269"/>
  <c r="F2189" i="269"/>
  <c r="F2197" i="269"/>
  <c r="F2239" i="269"/>
  <c r="F2211" i="269"/>
  <c r="F2255" i="269"/>
  <c r="F2249" i="269"/>
  <c r="F2342" i="269"/>
  <c r="F2394" i="269"/>
  <c r="F2403" i="269"/>
  <c r="F2406" i="269"/>
  <c r="F2450" i="269"/>
  <c r="F2487" i="269"/>
  <c r="F2485" i="269"/>
  <c r="F2662" i="269"/>
  <c r="F2863" i="269"/>
  <c r="F2870" i="269"/>
  <c r="F1818" i="269"/>
  <c r="F1960" i="269"/>
  <c r="F2008" i="269"/>
  <c r="F2182" i="269"/>
  <c r="F2154" i="269"/>
  <c r="F2198" i="269"/>
  <c r="F2240" i="269"/>
  <c r="F2220" i="269"/>
  <c r="F2250" i="269"/>
  <c r="F2488" i="269"/>
  <c r="F2518" i="269"/>
  <c r="F2550" i="269"/>
  <c r="F2600" i="269"/>
  <c r="F2608" i="269"/>
  <c r="F2864" i="269"/>
  <c r="F2871" i="269"/>
  <c r="F2183" i="269"/>
  <c r="F2191" i="269"/>
  <c r="F2163" i="269"/>
  <c r="F2344" i="269"/>
  <c r="F2353" i="269"/>
  <c r="F2396" i="269"/>
  <c r="F2405" i="269"/>
  <c r="F2489" i="269"/>
  <c r="F2519" i="269"/>
  <c r="F2514" i="269"/>
  <c r="F2593" i="269"/>
  <c r="F2565" i="269"/>
  <c r="F2607" i="269"/>
  <c r="F2656" i="269"/>
  <c r="F2664" i="269"/>
  <c r="F2663" i="269"/>
  <c r="F2865" i="269"/>
  <c r="F2872" i="269"/>
  <c r="F1730" i="269"/>
  <c r="F2184" i="269"/>
  <c r="F2192" i="269"/>
  <c r="F2229" i="269"/>
  <c r="F2277" i="269"/>
  <c r="F2397" i="269"/>
  <c r="F2462" i="269"/>
  <c r="F2520" i="269"/>
  <c r="F2552" i="269"/>
  <c r="F2594" i="269"/>
  <c r="F2602" i="269"/>
  <c r="F2574" i="269"/>
  <c r="F2599" i="269"/>
  <c r="F2657" i="269"/>
  <c r="F2655" i="269"/>
  <c r="H9" i="238"/>
  <c r="F2993" i="269" s="1"/>
  <c r="L16" i="243"/>
  <c r="F88" i="302" s="1"/>
  <c r="F2348" i="269"/>
  <c r="F2401" i="269"/>
  <c r="F2446" i="269"/>
  <c r="F2583" i="269"/>
  <c r="F2710" i="269"/>
  <c r="L15" i="243"/>
  <c r="F80" i="302" s="1"/>
  <c r="F2238" i="269"/>
  <c r="F2319" i="269"/>
  <c r="F2364" i="269"/>
  <c r="F2505" i="269"/>
  <c r="F2544" i="269"/>
  <c r="F2592" i="269"/>
  <c r="F2736" i="269"/>
  <c r="F2784" i="269"/>
  <c r="F2808" i="269"/>
  <c r="O8" i="238"/>
  <c r="L17" i="243"/>
  <c r="F96" i="302" s="1"/>
  <c r="F2373" i="269"/>
  <c r="F2712" i="269"/>
  <c r="J14" i="237"/>
  <c r="F2937" i="269" s="1"/>
  <c r="L11" i="243"/>
  <c r="F64" i="302" s="1"/>
  <c r="F2713" i="269"/>
  <c r="F2772" i="269"/>
  <c r="F2832" i="269"/>
  <c r="G18" i="243"/>
  <c r="F99" i="302" s="1"/>
  <c r="J12" i="237"/>
  <c r="F2925" i="269" s="1"/>
  <c r="I18" i="243"/>
  <c r="F101" i="302" s="1"/>
  <c r="L9" i="243"/>
  <c r="F48" i="302" s="1"/>
  <c r="J10" i="237"/>
  <c r="F2913" i="269" s="1"/>
  <c r="J13" i="237"/>
  <c r="F2931" i="269" s="1"/>
  <c r="AN25" i="251"/>
  <c r="AN27" i="251" s="1"/>
  <c r="H11" i="258"/>
  <c r="F225" i="273" s="1"/>
  <c r="L14" i="258"/>
  <c r="F249" i="273" s="1"/>
  <c r="CG24" i="251"/>
  <c r="L8" i="243"/>
  <c r="F40" i="302" s="1"/>
  <c r="CG23" i="251"/>
  <c r="F10" i="272"/>
  <c r="AT25" i="251"/>
  <c r="AT27" i="251" s="1"/>
  <c r="AD26" i="253"/>
  <c r="F384" i="272" s="1"/>
  <c r="CG22" i="251"/>
  <c r="L16" i="253"/>
  <c r="F191" i="272" s="1"/>
  <c r="E22" i="258"/>
  <c r="F255" i="273" s="1"/>
  <c r="CG26" i="251"/>
  <c r="L12" i="258"/>
  <c r="F237" i="273" s="1"/>
  <c r="F827" i="269" l="1"/>
  <c r="F722" i="269"/>
  <c r="F88" i="299"/>
  <c r="F86" i="299"/>
  <c r="J13" i="204"/>
  <c r="F134" i="299" s="1"/>
  <c r="F59" i="299"/>
  <c r="F87" i="299"/>
  <c r="T45" i="240"/>
  <c r="F3141" i="269"/>
  <c r="G21" i="239"/>
  <c r="F3032" i="269" s="1"/>
  <c r="H10" i="227"/>
  <c r="K10" i="227"/>
  <c r="I20" i="227"/>
  <c r="E20" i="227"/>
  <c r="F203" i="269"/>
  <c r="J10" i="227"/>
  <c r="G20" i="227"/>
  <c r="H20" i="227"/>
  <c r="F195" i="269"/>
  <c r="F198" i="269"/>
  <c r="G10" i="227"/>
  <c r="F10" i="227"/>
  <c r="J20" i="227"/>
  <c r="L20" i="227"/>
  <c r="F20" i="227"/>
  <c r="G14" i="236"/>
  <c r="F2907" i="269" s="1"/>
  <c r="L10" i="227"/>
  <c r="K20" i="227"/>
  <c r="H10" i="226"/>
  <c r="G10" i="226"/>
  <c r="I10" i="227"/>
  <c r="F200" i="269"/>
  <c r="P45" i="240"/>
  <c r="F3165" i="269" s="1"/>
  <c r="J41" i="204"/>
  <c r="F239" i="299" s="1"/>
  <c r="J12" i="204"/>
  <c r="F129" i="299" s="1"/>
  <c r="H21" i="227"/>
  <c r="E21" i="227"/>
  <c r="I20" i="226"/>
  <c r="E20" i="226"/>
  <c r="E29" i="210" s="1"/>
  <c r="F75" i="299"/>
  <c r="F9" i="226"/>
  <c r="J19" i="204"/>
  <c r="F154" i="299" s="1"/>
  <c r="J16" i="205"/>
  <c r="F311" i="299" s="1"/>
  <c r="F506" i="268"/>
  <c r="J19" i="205"/>
  <c r="F326" i="299" s="1"/>
  <c r="J15" i="205"/>
  <c r="F306" i="299" s="1"/>
  <c r="J44" i="204"/>
  <c r="F254" i="299" s="1"/>
  <c r="F21" i="227"/>
  <c r="G21" i="226"/>
  <c r="K21" i="227"/>
  <c r="H21" i="226"/>
  <c r="J28" i="204"/>
  <c r="F189" i="299" s="1"/>
  <c r="F38" i="299"/>
  <c r="F1180" i="269"/>
  <c r="J13" i="205"/>
  <c r="F296" i="299" s="1"/>
  <c r="F459" i="268"/>
  <c r="J20" i="204"/>
  <c r="F159" i="299" s="1"/>
  <c r="F8" i="299"/>
  <c r="J9" i="203"/>
  <c r="F99" i="299" s="1"/>
  <c r="J33" i="205"/>
  <c r="F371" i="299" s="1"/>
  <c r="G16" i="240"/>
  <c r="F3070" i="269" s="1"/>
  <c r="L21" i="227"/>
  <c r="J26" i="205"/>
  <c r="F351" i="299" s="1"/>
  <c r="J51" i="204"/>
  <c r="F274" i="299" s="1"/>
  <c r="H9" i="205"/>
  <c r="H17" i="205" s="1"/>
  <c r="F314" i="299" s="1"/>
  <c r="F816" i="269"/>
  <c r="F20" i="226"/>
  <c r="J11" i="205"/>
  <c r="F286" i="299" s="1"/>
  <c r="J34" i="205"/>
  <c r="F376" i="299" s="1"/>
  <c r="F65" i="299"/>
  <c r="I15" i="204"/>
  <c r="F143" i="299" s="1"/>
  <c r="F199" i="269"/>
  <c r="F13" i="299"/>
  <c r="F33" i="299"/>
  <c r="F28" i="299"/>
  <c r="H9" i="226"/>
  <c r="F201" i="269"/>
  <c r="J9" i="204"/>
  <c r="F114" i="299" s="1"/>
  <c r="F798" i="268"/>
  <c r="J42" i="204"/>
  <c r="F244" i="299" s="1"/>
  <c r="J24" i="205"/>
  <c r="F341" i="299" s="1"/>
  <c r="J14" i="205"/>
  <c r="F301" i="299" s="1"/>
  <c r="F85" i="299"/>
  <c r="J36" i="204"/>
  <c r="F214" i="299" s="1"/>
  <c r="F45" i="299"/>
  <c r="G9" i="205"/>
  <c r="G17" i="205" s="1"/>
  <c r="F313" i="299" s="1"/>
  <c r="J30" i="204"/>
  <c r="F199" i="299" s="1"/>
  <c r="F1201" i="269"/>
  <c r="I21" i="227"/>
  <c r="E10" i="226"/>
  <c r="E19" i="210" s="1"/>
  <c r="E21" i="210" s="1"/>
  <c r="G20" i="226"/>
  <c r="J32" i="205"/>
  <c r="F366" i="299" s="1"/>
  <c r="J40" i="204"/>
  <c r="F234" i="299" s="1"/>
  <c r="J50" i="204"/>
  <c r="F269" i="299" s="1"/>
  <c r="F799" i="268"/>
  <c r="J12" i="205"/>
  <c r="F291" i="299" s="1"/>
  <c r="I9" i="226"/>
  <c r="J27" i="204"/>
  <c r="F184" i="299" s="1"/>
  <c r="J25" i="205"/>
  <c r="F346" i="299" s="1"/>
  <c r="J21" i="204"/>
  <c r="F164" i="299" s="1"/>
  <c r="J11" i="204"/>
  <c r="F124" i="299" s="1"/>
  <c r="J37" i="204"/>
  <c r="F219" i="299" s="1"/>
  <c r="F424" i="268"/>
  <c r="J21" i="227"/>
  <c r="E10" i="227"/>
  <c r="E9" i="226"/>
  <c r="G9" i="226"/>
  <c r="F196" i="269"/>
  <c r="F80" i="299"/>
  <c r="H20" i="226"/>
  <c r="H7" i="209"/>
  <c r="F423" i="268"/>
  <c r="G21" i="227"/>
  <c r="F21" i="226"/>
  <c r="F760" i="269"/>
  <c r="F194" i="269"/>
  <c r="F690" i="269"/>
  <c r="C25" i="214"/>
  <c r="F548" i="268" s="1"/>
  <c r="F7" i="209"/>
  <c r="F43" i="299"/>
  <c r="J10" i="203"/>
  <c r="F104" i="299" s="1"/>
  <c r="F725" i="269"/>
  <c r="J18" i="204"/>
  <c r="F149" i="299" s="1"/>
  <c r="F53" i="299"/>
  <c r="J26" i="204"/>
  <c r="F179" i="299" s="1"/>
  <c r="J38" i="204"/>
  <c r="F224" i="299" s="1"/>
  <c r="F9" i="205"/>
  <c r="J18" i="205"/>
  <c r="F321" i="299" s="1"/>
  <c r="F1354" i="269"/>
  <c r="J14" i="204"/>
  <c r="F139" i="299" s="1"/>
  <c r="J29" i="204"/>
  <c r="F194" i="299" s="1"/>
  <c r="J39" i="204"/>
  <c r="F229" i="299" s="1"/>
  <c r="F1251" i="269"/>
  <c r="J23" i="205"/>
  <c r="F336" i="299" s="1"/>
  <c r="J43" i="204"/>
  <c r="F1685" i="269"/>
  <c r="F3163" i="269"/>
  <c r="F118" i="268"/>
  <c r="F76" i="268"/>
  <c r="J10" i="205"/>
  <c r="F281" i="299" s="1"/>
  <c r="E26" i="237"/>
  <c r="F2980" i="269" s="1"/>
  <c r="H26" i="237"/>
  <c r="F2983" i="269" s="1"/>
  <c r="I26" i="237"/>
  <c r="F2984" i="269" s="1"/>
  <c r="F26" i="237"/>
  <c r="F2981" i="269" s="1"/>
  <c r="G26" i="237"/>
  <c r="F2982" i="269" s="1"/>
  <c r="F55" i="269"/>
  <c r="F54" i="269"/>
  <c r="F60" i="269"/>
  <c r="F59" i="269"/>
  <c r="F58" i="269"/>
  <c r="F63" i="269"/>
  <c r="I27" i="205"/>
  <c r="F355" i="299" s="1"/>
  <c r="L15" i="209"/>
  <c r="F38" i="268" s="1"/>
  <c r="F1854" i="269"/>
  <c r="F33" i="204"/>
  <c r="F205" i="299" s="1"/>
  <c r="F188" i="268"/>
  <c r="AC11" i="229"/>
  <c r="F111" i="268"/>
  <c r="I35" i="205"/>
  <c r="F380" i="299" s="1"/>
  <c r="F2085" i="269"/>
  <c r="F1333" i="269"/>
  <c r="F208" i="269"/>
  <c r="F161" i="268"/>
  <c r="F1404" i="269"/>
  <c r="Q9" i="232"/>
  <c r="F183" i="268"/>
  <c r="F172" i="268"/>
  <c r="F410" i="268"/>
  <c r="F1400" i="269"/>
  <c r="F135" i="268"/>
  <c r="O8" i="213"/>
  <c r="F1461" i="269"/>
  <c r="F832" i="269"/>
  <c r="F1684" i="269"/>
  <c r="F2247" i="269"/>
  <c r="F1683" i="269"/>
  <c r="F453" i="268"/>
  <c r="H33" i="204"/>
  <c r="F207" i="299" s="1"/>
  <c r="F44" i="299"/>
  <c r="F110" i="268"/>
  <c r="F1566" i="269"/>
  <c r="F2295" i="269"/>
  <c r="F210" i="269"/>
  <c r="T10" i="233"/>
  <c r="L18" i="243"/>
  <c r="F104" i="302" s="1"/>
  <c r="I45" i="204"/>
  <c r="F258" i="299" s="1"/>
  <c r="F1243" i="269"/>
  <c r="S8" i="212"/>
  <c r="F2849" i="269"/>
  <c r="F1545" i="269"/>
  <c r="F1294" i="269"/>
  <c r="F1250" i="269"/>
  <c r="F500" i="268"/>
  <c r="F22" i="299"/>
  <c r="F1587" i="269"/>
  <c r="F2409" i="269"/>
  <c r="F829" i="269"/>
  <c r="F1482" i="269"/>
  <c r="J46" i="226"/>
  <c r="F412" i="269" s="1"/>
  <c r="F2853" i="269"/>
  <c r="F1845" i="269"/>
  <c r="M34" i="229"/>
  <c r="M46" i="227"/>
  <c r="F596" i="269" s="1"/>
  <c r="F1403" i="269"/>
  <c r="L15" i="214"/>
  <c r="S8" i="243"/>
  <c r="F2256" i="269"/>
  <c r="F1968" i="269"/>
  <c r="F1375" i="269"/>
  <c r="F2025" i="269"/>
  <c r="I52" i="204"/>
  <c r="F278" i="299" s="1"/>
  <c r="F793" i="268"/>
  <c r="H11" i="238"/>
  <c r="F3001" i="269" s="1"/>
  <c r="F2850" i="269"/>
  <c r="F2851" i="269"/>
  <c r="F1682" i="269"/>
  <c r="F1222" i="269"/>
  <c r="S8" i="209"/>
  <c r="F2355" i="269"/>
  <c r="CG27" i="251"/>
  <c r="F2199" i="269"/>
  <c r="F1402" i="269"/>
  <c r="F831" i="269"/>
  <c r="N9" i="236"/>
  <c r="F2523" i="269"/>
  <c r="F2400" i="269"/>
  <c r="F1797" i="269"/>
  <c r="F2292" i="269"/>
  <c r="M21" i="229"/>
  <c r="J27" i="232"/>
  <c r="F916" i="269" s="1"/>
  <c r="F2454" i="269"/>
  <c r="F1327" i="269"/>
  <c r="F792" i="268"/>
  <c r="F1159" i="269"/>
  <c r="F2658" i="269"/>
  <c r="F2142" i="269"/>
  <c r="F89" i="299"/>
  <c r="F2493" i="269"/>
  <c r="F1959" i="269"/>
  <c r="F1249" i="269"/>
  <c r="F1247" i="269"/>
  <c r="F1138" i="269"/>
  <c r="F1524" i="269"/>
  <c r="F1703" i="269"/>
  <c r="F2286" i="269"/>
  <c r="F2133" i="269"/>
  <c r="F1273" i="269"/>
  <c r="F2724" i="269"/>
  <c r="I22" i="204"/>
  <c r="F168" i="299" s="1"/>
  <c r="G33" i="204"/>
  <c r="F206" i="299" s="1"/>
  <c r="F2601" i="269"/>
  <c r="F1701" i="269"/>
  <c r="F2290" i="269"/>
  <c r="F1737" i="269"/>
  <c r="F549" i="268"/>
  <c r="F2610" i="269"/>
  <c r="F2291" i="269"/>
  <c r="F2852" i="269"/>
  <c r="F1911" i="269"/>
  <c r="F1767" i="269"/>
  <c r="F1702" i="269"/>
  <c r="F1695" i="269"/>
  <c r="F1401" i="269"/>
  <c r="W10" i="228"/>
  <c r="F2715" i="269"/>
  <c r="I31" i="204"/>
  <c r="F203" i="299" s="1"/>
  <c r="F46" i="299"/>
  <c r="F2878" i="269"/>
  <c r="F2868" i="269"/>
  <c r="J15" i="237"/>
  <c r="F2943" i="269" s="1"/>
  <c r="F2854" i="269"/>
  <c r="F2855" i="269"/>
  <c r="F2463" i="269"/>
  <c r="F1704" i="269"/>
  <c r="F2297" i="269"/>
  <c r="V21" i="229"/>
  <c r="M33" i="233"/>
  <c r="F1093" i="269" s="1"/>
  <c r="J32" i="232"/>
  <c r="F934" i="269" s="1"/>
  <c r="M11" i="227"/>
  <c r="F423" i="269" s="1"/>
  <c r="F1396" i="269"/>
  <c r="L14" i="209"/>
  <c r="F37" i="268" s="1"/>
  <c r="G7" i="209"/>
  <c r="F846" i="268"/>
  <c r="F2879" i="269"/>
  <c r="F828" i="269"/>
  <c r="F2882" i="269"/>
  <c r="F1902" i="269"/>
  <c r="F2553" i="269"/>
  <c r="F2667" i="269"/>
  <c r="F1706" i="269"/>
  <c r="H12" i="226"/>
  <c r="F300" i="269" s="1"/>
  <c r="F2885" i="269"/>
  <c r="F2055" i="269"/>
  <c r="F2293" i="269"/>
  <c r="Q9" i="204"/>
  <c r="J7" i="209"/>
  <c r="E7" i="209"/>
  <c r="F2884" i="269"/>
  <c r="CG25" i="251"/>
  <c r="F1503" i="269"/>
  <c r="F2190" i="269"/>
  <c r="F2877" i="269"/>
  <c r="V34" i="229"/>
  <c r="F2848" i="269"/>
  <c r="F2346" i="269"/>
  <c r="F1705" i="269"/>
  <c r="F1681" i="269"/>
  <c r="F2294" i="269"/>
  <c r="F2883" i="269"/>
  <c r="F2016" i="269"/>
  <c r="F2881" i="269"/>
  <c r="F2880" i="269"/>
  <c r="F2296" i="269"/>
  <c r="F1248" i="269"/>
  <c r="S8" i="221"/>
  <c r="I7" i="209"/>
  <c r="M20" i="227" l="1"/>
  <c r="F460" i="269" s="1"/>
  <c r="J9" i="226"/>
  <c r="F289" i="269" s="1"/>
  <c r="H19" i="210"/>
  <c r="H21" i="210" s="1"/>
  <c r="H30" i="210"/>
  <c r="F143" i="268" s="1"/>
  <c r="G19" i="210"/>
  <c r="G21" i="210" s="1"/>
  <c r="G23" i="210" s="1"/>
  <c r="G30" i="210"/>
  <c r="F142" i="268" s="1"/>
  <c r="F30" i="210"/>
  <c r="F141" i="268" s="1"/>
  <c r="F19" i="210"/>
  <c r="F21" i="210" s="1"/>
  <c r="E23" i="210"/>
  <c r="F125" i="268" s="1"/>
  <c r="F114" i="268"/>
  <c r="H29" i="210"/>
  <c r="G29" i="210"/>
  <c r="F29" i="210"/>
  <c r="E32" i="210"/>
  <c r="F202" i="269"/>
  <c r="F252" i="269"/>
  <c r="F197" i="269"/>
  <c r="F247" i="269"/>
  <c r="F78" i="269"/>
  <c r="F249" i="299"/>
  <c r="F55" i="299"/>
  <c r="F508" i="268"/>
  <c r="F461" i="268"/>
  <c r="F426" i="268"/>
  <c r="F3166" i="269"/>
  <c r="F800" i="268"/>
  <c r="J15" i="204"/>
  <c r="F144" i="299" s="1"/>
  <c r="F802" i="268"/>
  <c r="F17" i="205"/>
  <c r="F312" i="299" s="1"/>
  <c r="J22" i="204"/>
  <c r="F169" i="299" s="1"/>
  <c r="J31" i="204"/>
  <c r="F204" i="299" s="1"/>
  <c r="F90" i="299"/>
  <c r="H47" i="204"/>
  <c r="F262" i="299" s="1"/>
  <c r="F830" i="269"/>
  <c r="J45" i="204"/>
  <c r="F259" i="299" s="1"/>
  <c r="F47" i="204"/>
  <c r="F260" i="299" s="1"/>
  <c r="F788" i="268"/>
  <c r="J35" i="205"/>
  <c r="F381" i="299" s="1"/>
  <c r="J52" i="204"/>
  <c r="F279" i="299" s="1"/>
  <c r="F23" i="299"/>
  <c r="K7" i="209"/>
  <c r="L7" i="209" s="1"/>
  <c r="F4" i="268" s="1"/>
  <c r="J27" i="205"/>
  <c r="F356" i="299" s="1"/>
  <c r="F475" i="268"/>
  <c r="F56" i="299"/>
  <c r="F12" i="226"/>
  <c r="F298" i="269" s="1"/>
  <c r="F522" i="268"/>
  <c r="F847" i="268"/>
  <c r="F54" i="299"/>
  <c r="F1252" i="269"/>
  <c r="F1686" i="269"/>
  <c r="F541" i="268"/>
  <c r="K23" i="227"/>
  <c r="F477" i="269" s="1"/>
  <c r="G23" i="227"/>
  <c r="F473" i="269" s="1"/>
  <c r="G12" i="226"/>
  <c r="F299" i="269" s="1"/>
  <c r="I23" i="226"/>
  <c r="F333" i="269" s="1"/>
  <c r="Q8" i="210"/>
  <c r="F129" i="268"/>
  <c r="F11" i="272"/>
  <c r="I12" i="226"/>
  <c r="F301" i="269" s="1"/>
  <c r="H20" i="205"/>
  <c r="F329" i="299" s="1"/>
  <c r="J26" i="237"/>
  <c r="F2985" i="269" s="1"/>
  <c r="F211" i="269"/>
  <c r="F205" i="269"/>
  <c r="F207" i="269"/>
  <c r="F206" i="269"/>
  <c r="F204" i="269"/>
  <c r="F212" i="269"/>
  <c r="F209" i="269"/>
  <c r="F213" i="269"/>
  <c r="H14" i="226"/>
  <c r="F312" i="269" s="1"/>
  <c r="F809" i="268"/>
  <c r="G23" i="226"/>
  <c r="F331" i="269" s="1"/>
  <c r="F23" i="227"/>
  <c r="F472" i="269" s="1"/>
  <c r="L23" i="227"/>
  <c r="F478" i="269" s="1"/>
  <c r="I9" i="205"/>
  <c r="F1405" i="269"/>
  <c r="I23" i="227"/>
  <c r="F475" i="269" s="1"/>
  <c r="F794" i="268"/>
  <c r="F47" i="299"/>
  <c r="E23" i="227"/>
  <c r="F471" i="269" s="1"/>
  <c r="F148" i="268"/>
  <c r="F2856" i="269"/>
  <c r="F801" i="268"/>
  <c r="H23" i="226"/>
  <c r="F332" i="269" s="1"/>
  <c r="F2886" i="269"/>
  <c r="J23" i="227"/>
  <c r="F476" i="269" s="1"/>
  <c r="F2298" i="269"/>
  <c r="F23" i="226"/>
  <c r="F330" i="269" s="1"/>
  <c r="G20" i="205"/>
  <c r="F328" i="299" s="1"/>
  <c r="I17" i="205"/>
  <c r="F315" i="299" s="1"/>
  <c r="F60" i="299"/>
  <c r="J21" i="226"/>
  <c r="F322" i="269" s="1"/>
  <c r="J10" i="226"/>
  <c r="F290" i="269" s="1"/>
  <c r="M10" i="227"/>
  <c r="F414" i="269" s="1"/>
  <c r="J22" i="226"/>
  <c r="F328" i="269" s="1"/>
  <c r="F1707" i="269"/>
  <c r="J11" i="226"/>
  <c r="F296" i="269" s="1"/>
  <c r="H23" i="227"/>
  <c r="F474" i="269" s="1"/>
  <c r="M21" i="227"/>
  <c r="F461" i="269" s="1"/>
  <c r="E23" i="226"/>
  <c r="F329" i="269" s="1"/>
  <c r="J20" i="226"/>
  <c r="F321" i="269" s="1"/>
  <c r="M22" i="227"/>
  <c r="F470" i="269" s="1"/>
  <c r="F147" i="268"/>
  <c r="E12" i="226"/>
  <c r="F297" i="269" s="1"/>
  <c r="I33" i="204"/>
  <c r="F208" i="299" s="1"/>
  <c r="G47" i="204"/>
  <c r="F261" i="299" s="1"/>
  <c r="F104" i="268" l="1"/>
  <c r="F105" i="268"/>
  <c r="J19" i="210"/>
  <c r="F106" i="268"/>
  <c r="G32" i="210"/>
  <c r="G34" i="210" s="1"/>
  <c r="G39" i="210" s="1"/>
  <c r="G44" i="210" s="1"/>
  <c r="J30" i="210"/>
  <c r="F23" i="210"/>
  <c r="F126" i="268" s="1"/>
  <c r="F115" i="268"/>
  <c r="H32" i="210"/>
  <c r="H34" i="210" s="1"/>
  <c r="F138" i="268"/>
  <c r="J29" i="210"/>
  <c r="F137" i="268"/>
  <c r="E34" i="210"/>
  <c r="F151" i="268"/>
  <c r="F32" i="210"/>
  <c r="F136" i="268"/>
  <c r="F80" i="269"/>
  <c r="F83" i="269"/>
  <c r="F74" i="269"/>
  <c r="F138" i="269"/>
  <c r="F118" i="269"/>
  <c r="F75" i="269"/>
  <c r="F79" i="269"/>
  <c r="F128" i="269"/>
  <c r="F248" i="269"/>
  <c r="F108" i="269"/>
  <c r="F67" i="299"/>
  <c r="H23" i="210"/>
  <c r="J21" i="210"/>
  <c r="F14" i="226"/>
  <c r="F310" i="269" s="1"/>
  <c r="G14" i="226"/>
  <c r="F311" i="269" s="1"/>
  <c r="J9" i="205"/>
  <c r="F57" i="299"/>
  <c r="F812" i="268"/>
  <c r="I25" i="226"/>
  <c r="F345" i="269" s="1"/>
  <c r="G25" i="227"/>
  <c r="F491" i="269" s="1"/>
  <c r="F20" i="205"/>
  <c r="F327" i="299" s="1"/>
  <c r="F815" i="268"/>
  <c r="F539" i="268"/>
  <c r="F66" i="299"/>
  <c r="I47" i="204"/>
  <c r="F263" i="299" s="1"/>
  <c r="F68" i="299"/>
  <c r="F852" i="268"/>
  <c r="J33" i="204"/>
  <c r="F209" i="299" s="1"/>
  <c r="F813" i="268"/>
  <c r="F48" i="299"/>
  <c r="F814" i="268"/>
  <c r="F538" i="268"/>
  <c r="F392" i="299"/>
  <c r="F537" i="268"/>
  <c r="F524" i="268"/>
  <c r="F477" i="268"/>
  <c r="K25" i="227"/>
  <c r="F495" i="269" s="1"/>
  <c r="I14" i="226"/>
  <c r="F313" i="269" s="1"/>
  <c r="K12" i="209"/>
  <c r="F35" i="268" s="1"/>
  <c r="F177" i="268"/>
  <c r="F803" i="268"/>
  <c r="J17" i="205"/>
  <c r="F316" i="299" s="1"/>
  <c r="H29" i="205"/>
  <c r="F359" i="299" s="1"/>
  <c r="F113" i="268"/>
  <c r="G25" i="226"/>
  <c r="F343" i="269" s="1"/>
  <c r="H25" i="226"/>
  <c r="F344" i="269" s="1"/>
  <c r="F25" i="226"/>
  <c r="F342" i="269" s="1"/>
  <c r="I25" i="227"/>
  <c r="F493" i="269" s="1"/>
  <c r="F25" i="227"/>
  <c r="F490" i="269" s="1"/>
  <c r="H25" i="227"/>
  <c r="F492" i="269" s="1"/>
  <c r="J25" i="227"/>
  <c r="F494" i="269" s="1"/>
  <c r="E25" i="227"/>
  <c r="F489" i="269" s="1"/>
  <c r="L25" i="227"/>
  <c r="F496" i="269" s="1"/>
  <c r="F145" i="268"/>
  <c r="G29" i="205"/>
  <c r="F358" i="299" s="1"/>
  <c r="I20" i="205"/>
  <c r="F330" i="299" s="1"/>
  <c r="F140" i="268"/>
  <c r="F108" i="268"/>
  <c r="M23" i="227"/>
  <c r="F479" i="269" s="1"/>
  <c r="F150" i="268"/>
  <c r="J12" i="226"/>
  <c r="F302" i="269" s="1"/>
  <c r="E14" i="226"/>
  <c r="E25" i="226"/>
  <c r="F341" i="269" s="1"/>
  <c r="J23" i="226"/>
  <c r="F334" i="269" s="1"/>
  <c r="F154" i="268" l="1"/>
  <c r="F153" i="268"/>
  <c r="F34" i="210"/>
  <c r="J34" i="210" s="1"/>
  <c r="F152" i="268"/>
  <c r="J32" i="210"/>
  <c r="F156" i="268" s="1"/>
  <c r="E39" i="210"/>
  <c r="F162" i="268"/>
  <c r="F134" i="269"/>
  <c r="F114" i="269"/>
  <c r="F124" i="269"/>
  <c r="F244" i="269"/>
  <c r="F104" i="269"/>
  <c r="F129" i="269"/>
  <c r="F249" i="269"/>
  <c r="F109" i="269"/>
  <c r="F135" i="269"/>
  <c r="F115" i="269"/>
  <c r="F133" i="269"/>
  <c r="F253" i="269"/>
  <c r="F113" i="269"/>
  <c r="F139" i="269"/>
  <c r="F119" i="269"/>
  <c r="F125" i="269"/>
  <c r="F245" i="269"/>
  <c r="F105" i="269"/>
  <c r="F143" i="269"/>
  <c r="F123" i="269"/>
  <c r="F140" i="269"/>
  <c r="F120" i="269"/>
  <c r="F130" i="269"/>
  <c r="F250" i="269"/>
  <c r="F110" i="269"/>
  <c r="F309" i="269"/>
  <c r="E30" i="226"/>
  <c r="F353" i="269" s="1"/>
  <c r="F58" i="299"/>
  <c r="G8" i="203"/>
  <c r="H39" i="210"/>
  <c r="J23" i="210"/>
  <c r="F851" i="268"/>
  <c r="F69" i="299"/>
  <c r="K19" i="209"/>
  <c r="F53" i="268" s="1"/>
  <c r="F268" i="269"/>
  <c r="F29" i="205"/>
  <c r="F357" i="299" s="1"/>
  <c r="F532" i="268"/>
  <c r="F816" i="268"/>
  <c r="F615" i="269"/>
  <c r="F617" i="269"/>
  <c r="F616" i="269"/>
  <c r="F395" i="299"/>
  <c r="F850" i="268"/>
  <c r="F612" i="269"/>
  <c r="H8" i="203"/>
  <c r="I8" i="203" s="1"/>
  <c r="F853" i="268"/>
  <c r="F540" i="268"/>
  <c r="K11" i="209"/>
  <c r="F27" i="268" s="1"/>
  <c r="J47" i="204"/>
  <c r="F264" i="299" s="1"/>
  <c r="F849" i="268"/>
  <c r="F8" i="203"/>
  <c r="I30" i="226"/>
  <c r="F357" i="269" s="1"/>
  <c r="F193" i="268"/>
  <c r="H37" i="205"/>
  <c r="F384" i="299" s="1"/>
  <c r="J20" i="205"/>
  <c r="F331" i="299" s="1"/>
  <c r="F30" i="226"/>
  <c r="F354" i="269" s="1"/>
  <c r="H30" i="226"/>
  <c r="F356" i="269" s="1"/>
  <c r="J25" i="226"/>
  <c r="F346" i="269" s="1"/>
  <c r="G30" i="226"/>
  <c r="F355" i="269" s="1"/>
  <c r="M25" i="227"/>
  <c r="F497" i="269" s="1"/>
  <c r="F164" i="268"/>
  <c r="F165" i="268"/>
  <c r="G37" i="205"/>
  <c r="F383" i="299" s="1"/>
  <c r="I29" i="205"/>
  <c r="F360" i="299" s="1"/>
  <c r="G11" i="203"/>
  <c r="F106" i="299" s="1"/>
  <c r="J14" i="226"/>
  <c r="F314" i="269" s="1"/>
  <c r="E44" i="210" l="1"/>
  <c r="F189" i="268" s="1"/>
  <c r="F173" i="268"/>
  <c r="F39" i="210"/>
  <c r="J39" i="210" s="1"/>
  <c r="F163" i="268"/>
  <c r="H44" i="210"/>
  <c r="F265" i="269"/>
  <c r="F264" i="269"/>
  <c r="F854" i="268"/>
  <c r="F37" i="205"/>
  <c r="F382" i="299" s="1"/>
  <c r="F396" i="299"/>
  <c r="F11" i="203"/>
  <c r="F105" i="299" s="1"/>
  <c r="F848" i="268"/>
  <c r="H11" i="203"/>
  <c r="F107" i="299" s="1"/>
  <c r="J8" i="203"/>
  <c r="F608" i="269"/>
  <c r="I35" i="226"/>
  <c r="F375" i="269" s="1"/>
  <c r="J29" i="205"/>
  <c r="F361" i="299" s="1"/>
  <c r="I37" i="205"/>
  <c r="F385" i="299" s="1"/>
  <c r="G35" i="226"/>
  <c r="F373" i="269" s="1"/>
  <c r="F35" i="226"/>
  <c r="F372" i="269" s="1"/>
  <c r="G12" i="209"/>
  <c r="F31" i="268" s="1"/>
  <c r="H35" i="226"/>
  <c r="F374" i="269" s="1"/>
  <c r="H12" i="209"/>
  <c r="F32" i="268" s="1"/>
  <c r="F167" i="268"/>
  <c r="E35" i="226"/>
  <c r="F371" i="269" s="1"/>
  <c r="J30" i="226"/>
  <c r="F358" i="269" s="1"/>
  <c r="F44" i="210" l="1"/>
  <c r="F190" i="268" s="1"/>
  <c r="F174" i="268"/>
  <c r="F70" i="299"/>
  <c r="F607" i="269"/>
  <c r="F273" i="269"/>
  <c r="F613" i="269"/>
  <c r="I11" i="203"/>
  <c r="F108" i="299" s="1"/>
  <c r="F270" i="269"/>
  <c r="F598" i="269"/>
  <c r="F597" i="269"/>
  <c r="F269" i="269"/>
  <c r="H19" i="209"/>
  <c r="F50" i="268" s="1"/>
  <c r="H11" i="209"/>
  <c r="F24" i="268" s="1"/>
  <c r="G11" i="209"/>
  <c r="F23" i="268" s="1"/>
  <c r="G19" i="209"/>
  <c r="F49" i="268" s="1"/>
  <c r="F611" i="269"/>
  <c r="J37" i="205"/>
  <c r="F386" i="299" s="1"/>
  <c r="J35" i="226"/>
  <c r="F376" i="269" s="1"/>
  <c r="J44" i="210" l="1"/>
  <c r="F288" i="269"/>
  <c r="J11" i="203"/>
  <c r="F109" i="299" s="1"/>
  <c r="F285" i="269"/>
  <c r="F284" i="269"/>
  <c r="F600" i="269"/>
  <c r="F614" i="269"/>
  <c r="I3" i="80"/>
  <c r="J3" i="80"/>
  <c r="K3" i="80"/>
  <c r="L3" i="80"/>
  <c r="M3" i="80"/>
  <c r="N3" i="80"/>
  <c r="O3" i="80"/>
  <c r="P3" i="80"/>
  <c r="Q3" i="80"/>
  <c r="H3" i="80"/>
  <c r="F51" i="269" l="1"/>
  <c r="F46" i="269"/>
  <c r="F56" i="269" l="1"/>
  <c r="F61" i="269"/>
  <c r="F237" i="269" l="1"/>
  <c r="F242" i="269"/>
  <c r="F241" i="269"/>
  <c r="F236" i="269" l="1"/>
  <c r="F81" i="269" l="1"/>
  <c r="F272" i="269"/>
  <c r="F267" i="269"/>
  <c r="F76" i="269" l="1"/>
  <c r="F141" i="269"/>
  <c r="F121" i="269"/>
  <c r="F131" i="269"/>
  <c r="F251" i="269"/>
  <c r="F111" i="269"/>
  <c r="F287" i="269"/>
  <c r="F136" i="269" l="1"/>
  <c r="F116" i="269"/>
  <c r="F126" i="269"/>
  <c r="F246" i="269"/>
  <c r="F106" i="269"/>
  <c r="P8" i="211"/>
  <c r="F271" i="269" l="1"/>
  <c r="F266" i="269" l="1"/>
  <c r="F286" i="269"/>
  <c r="F11" i="209" l="1"/>
  <c r="F22" i="268" s="1"/>
  <c r="E10" i="209"/>
  <c r="F13" i="268" s="1"/>
  <c r="E11" i="209"/>
  <c r="F21" i="268" s="1"/>
  <c r="F10" i="209"/>
  <c r="F14" i="268" s="1"/>
  <c r="N8" i="211"/>
  <c r="F602" i="269" l="1"/>
  <c r="F601" i="269"/>
  <c r="L10" i="209"/>
  <c r="F20" i="268" s="1"/>
  <c r="E12" i="209"/>
  <c r="F29" i="268" s="1"/>
  <c r="E19" i="209" l="1"/>
  <c r="F47" i="268" s="1"/>
  <c r="D67" i="223" l="1"/>
  <c r="C67" i="223"/>
  <c r="N10" i="223"/>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M13" i="227"/>
  <c r="F441" i="269" s="1"/>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T8" i="257" l="1"/>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F103" i="268"/>
  <c r="F116" i="268"/>
  <c r="E14" i="227"/>
  <c r="F442" i="269" s="1"/>
  <c r="M12" i="227"/>
  <c r="F432" i="269" s="1"/>
  <c r="I30" i="227" l="1"/>
  <c r="F511" i="269" s="1"/>
  <c r="F30" i="227"/>
  <c r="F508" i="269" s="1"/>
  <c r="G30" i="227"/>
  <c r="F509" i="269" s="1"/>
  <c r="L30" i="227"/>
  <c r="F514" i="269" s="1"/>
  <c r="H30" i="227"/>
  <c r="F510" i="269" s="1"/>
  <c r="K30" i="227"/>
  <c r="F513" i="269" s="1"/>
  <c r="J30" i="227"/>
  <c r="F512" i="269" s="1"/>
  <c r="F128" i="268"/>
  <c r="J12" i="209"/>
  <c r="F34" i="268" s="1"/>
  <c r="M14" i="227"/>
  <c r="F450" i="269" s="1"/>
  <c r="E30" i="227"/>
  <c r="F507" i="269" s="1"/>
  <c r="F119" i="268"/>
  <c r="F127" i="268"/>
  <c r="F538" i="269" l="1"/>
  <c r="F536" i="269"/>
  <c r="F535" i="269"/>
  <c r="F540" i="269"/>
  <c r="F539" i="269"/>
  <c r="F541" i="269"/>
  <c r="F537" i="269"/>
  <c r="F176" i="268"/>
  <c r="J11" i="209"/>
  <c r="F26" i="268" s="1"/>
  <c r="J19" i="209"/>
  <c r="F52" i="268" s="1"/>
  <c r="I12" i="209"/>
  <c r="F33" i="268" s="1"/>
  <c r="F130" i="268"/>
  <c r="F175" i="268"/>
  <c r="F534" i="269"/>
  <c r="M30" i="227"/>
  <c r="F515" i="269" s="1"/>
  <c r="I11" i="209" l="1"/>
  <c r="F25" i="268" s="1"/>
  <c r="F192" i="268"/>
  <c r="I19" i="209"/>
  <c r="F51" i="268" s="1"/>
  <c r="F542" i="269"/>
  <c r="F178" i="268"/>
  <c r="F191" i="268"/>
  <c r="L11" i="209" l="1"/>
  <c r="F28" i="268" s="1"/>
  <c r="F194" i="268"/>
  <c r="F12" i="209"/>
  <c r="F30" i="268" s="1"/>
  <c r="L12" i="209" l="1"/>
  <c r="F36" i="268" s="1"/>
  <c r="F19" i="209"/>
  <c r="F48" i="268" s="1"/>
  <c r="L19" i="209" l="1"/>
  <c r="F54" i="26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DDDDFDD7-C100-4282-8990-468A8E6243EA}">
      <text>
        <r>
          <rPr>
            <b/>
            <sz val="9"/>
            <color indexed="81"/>
            <rFont val="Tahoma"/>
            <family val="2"/>
          </rPr>
          <t>Author:</t>
        </r>
        <r>
          <rPr>
            <sz val="9"/>
            <color indexed="81"/>
            <rFont val="Tahoma"/>
            <family val="2"/>
          </rPr>
          <t xml:space="preserve">
population in column 3 and consumption in column 4</t>
        </r>
      </text>
    </comment>
    <comment ref="F25" authorId="0" shapeId="0" xr:uid="{DC4436C8-EDBD-42C9-9737-D6AE88518D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sharedStrings.xml><?xml version="1.0" encoding="utf-8"?>
<sst xmlns="http://schemas.openxmlformats.org/spreadsheetml/2006/main" count="33523" uniqueCount="17883">
  <si>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</si>
  <si>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</si>
  <si>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</si>
  <si>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</si>
  <si>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</si>
  <si>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</si>
  <si>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</si>
  <si>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</si>
  <si>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</si>
  <si>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</si>
  <si>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</si>
  <si>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</si>
  <si>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</si>
  <si>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</si>
  <si>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</si>
  <si>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</si>
  <si>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</si>
  <si>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</si>
  <si>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</si>
  <si>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</si>
  <si>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</si>
  <si>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</si>
  <si>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</si>
  <si>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</si>
  <si>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</si>
  <si>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</si>
  <si>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</si>
  <si>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</si>
  <si>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</si>
  <si>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</si>
  <si>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</si>
  <si>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</si>
  <si>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</si>
  <si>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</si>
  <si>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</si>
  <si>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</si>
  <si>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</si>
  <si>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</si>
  <si>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</si>
  <si>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</si>
  <si>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</si>
  <si>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</si>
  <si>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</si>
  <si>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</si>
  <si>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</si>
  <si>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</si>
  <si>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</si>
  <si>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</si>
  <si>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</si>
  <si>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</si>
  <si>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</si>
  <si>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</si>
  <si>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</si>
  <si>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</si>
  <si>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</si>
  <si>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</si>
  <si>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</si>
  <si>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</si>
  <si>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</si>
  <si>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</si>
  <si>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</si>
  <si>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</si>
  <si>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</si>
  <si>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</si>
  <si>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</si>
  <si>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</si>
  <si>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Bristol Water</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</si>
  <si>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</si>
  <si>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</si>
  <si>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</si>
  <si>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</si>
  <si>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</si>
  <si>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</si>
  <si>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</si>
  <si>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</si>
  <si>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</si>
  <si>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</si>
  <si>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</si>
  <si>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</si>
  <si>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</si>
  <si>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</si>
  <si>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</si>
  <si>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</si>
  <si>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</si>
  <si>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</si>
  <si>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</si>
  <si>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</si>
  <si>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</si>
  <si>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</si>
  <si>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</si>
  <si>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</si>
  <si>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</si>
  <si>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</si>
  <si>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</si>
  <si>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</si>
  <si>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</si>
  <si>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</si>
  <si>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</si>
  <si>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</si>
  <si>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</si>
  <si>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</si>
  <si>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</si>
  <si>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</si>
  <si>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</si>
  <si>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</si>
  <si>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</si>
  <si>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</si>
  <si>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</si>
  <si>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</si>
  <si>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</si>
  <si>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</si>
  <si>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</si>
  <si>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</si>
  <si>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</si>
  <si>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</si>
  <si>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</si>
  <si>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</si>
  <si>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</si>
  <si>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</si>
  <si>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</si>
  <si>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</si>
  <si>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</si>
  <si>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</si>
  <si>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</si>
  <si>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</si>
  <si>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</si>
  <si>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</si>
  <si>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</si>
  <si>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</si>
  <si>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</si>
  <si>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</si>
  <si>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</si>
  <si>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</si>
  <si>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</si>
  <si>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</si>
  <si>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</si>
  <si>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</si>
  <si>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</si>
  <si>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</si>
  <si>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</si>
  <si>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</si>
  <si>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</si>
  <si>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</si>
  <si>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</si>
  <si>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</si>
  <si>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</si>
  <si>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</si>
  <si>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</si>
  <si>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</si>
  <si>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</si>
  <si>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</si>
  <si>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</si>
  <si>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</si>
  <si>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</si>
  <si>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</si>
  <si>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</si>
  <si>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</si>
  <si>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</si>
  <si>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</si>
  <si>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</si>
  <si>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</si>
  <si>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</si>
  <si>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</si>
  <si>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</si>
  <si>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</si>
  <si>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</si>
  <si>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</si>
  <si>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</si>
  <si>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</si>
  <si>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</si>
  <si>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</si>
  <si>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</si>
  <si>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</si>
  <si>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</si>
  <si>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</si>
  <si>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</si>
  <si>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</si>
  <si>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</si>
  <si>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</si>
  <si>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</si>
  <si>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</si>
  <si>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</si>
  <si>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</si>
  <si>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</si>
  <si>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</si>
  <si>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</si>
  <si>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</si>
  <si>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</si>
  <si>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</si>
  <si>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</si>
  <si>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</si>
  <si>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</si>
  <si>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</si>
  <si>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</si>
  <si>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</si>
  <si>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</si>
  <si>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</si>
  <si>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</si>
  <si>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</si>
  <si>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</si>
  <si>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</si>
  <si>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</si>
  <si>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</si>
  <si>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</si>
  <si>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</si>
  <si>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</si>
  <si>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</si>
  <si>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</si>
  <si>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</si>
  <si>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</si>
  <si>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</si>
  <si>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</si>
  <si>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</si>
  <si>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</si>
  <si>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</si>
  <si>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</si>
  <si>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</si>
  <si>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</si>
  <si>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</si>
  <si>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</si>
  <si>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</si>
  <si>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</si>
  <si>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</si>
  <si>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</si>
  <si>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</si>
  <si>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</si>
  <si>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</si>
  <si>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</si>
  <si>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</si>
  <si>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</si>
  <si>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</si>
  <si>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</si>
  <si>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</si>
  <si>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</si>
  <si>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</si>
  <si>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</si>
  <si>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</si>
  <si>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</si>
  <si>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</si>
  <si>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</si>
  <si>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</si>
  <si>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</si>
  <si>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</si>
  <si>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</si>
  <si>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</si>
  <si>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</si>
  <si>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</si>
  <si>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</si>
  <si>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</si>
  <si>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</si>
  <si>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</si>
  <si>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</si>
  <si>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</si>
  <si>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</si>
  <si>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</si>
  <si>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</si>
  <si>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</si>
  <si>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</si>
  <si>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</si>
  <si>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</si>
  <si>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</si>
  <si>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</si>
  <si>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</si>
  <si>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</si>
  <si>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</si>
  <si>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</si>
  <si>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</si>
  <si>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</si>
  <si>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</si>
  <si>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</si>
  <si>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</si>
  <si>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</si>
  <si>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</si>
  <si>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</si>
  <si>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</si>
  <si>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</si>
  <si>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</si>
  <si>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</si>
  <si>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</si>
  <si>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</si>
  <si>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</si>
  <si>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</si>
  <si>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</si>
  <si>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</si>
  <si>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</si>
  <si>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</si>
  <si>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</si>
  <si>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</si>
  <si>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</si>
  <si>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</si>
  <si>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</si>
  <si>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</si>
  <si>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</si>
  <si>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</si>
  <si>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</si>
  <si>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</si>
  <si>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</si>
  <si>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</si>
  <si>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</si>
  <si>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</si>
  <si>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</si>
  <si>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</si>
  <si>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</si>
  <si>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</si>
  <si>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</si>
  <si>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</si>
  <si>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</si>
  <si>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</si>
  <si>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</si>
  <si>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</si>
  <si>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</si>
  <si>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</si>
  <si>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</si>
  <si>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</si>
  <si>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</si>
  <si>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</si>
  <si>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</si>
  <si>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</si>
  <si>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</si>
  <si>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</si>
  <si>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</si>
  <si>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</si>
  <si>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</si>
  <si>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</si>
  <si>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</si>
  <si>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</si>
  <si>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</si>
  <si>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</si>
  <si>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</si>
  <si>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</si>
  <si>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</si>
  <si>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</si>
  <si>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</si>
  <si>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</si>
  <si>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</si>
  <si>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</si>
  <si>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</si>
  <si>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</si>
  <si>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</si>
  <si>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</si>
  <si>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</si>
  <si>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</si>
  <si>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</si>
  <si>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</si>
  <si>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</si>
  <si>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</si>
  <si>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</si>
  <si>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</si>
  <si>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</si>
  <si>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</si>
  <si>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</si>
  <si>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</si>
  <si>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</si>
  <si>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</si>
  <si>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</si>
  <si>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</si>
  <si>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</si>
  <si>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</si>
  <si>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</si>
  <si>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</si>
  <si>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</si>
  <si>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</si>
  <si>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</si>
  <si>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</si>
  <si>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</si>
  <si>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</si>
  <si>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</si>
  <si>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</si>
  <si>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</si>
  <si>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</si>
  <si>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</si>
  <si>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</si>
  <si>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</si>
  <si>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</si>
  <si>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</si>
  <si>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</si>
  <si>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</si>
  <si>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</si>
  <si>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</si>
  <si>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</si>
  <si>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</si>
  <si>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</si>
  <si>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</si>
  <si>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</si>
  <si>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</si>
  <si>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</si>
  <si>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</si>
  <si>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</si>
  <si>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</si>
  <si>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</si>
  <si>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</si>
  <si>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</si>
  <si>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</si>
  <si>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</si>
  <si>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</si>
  <si>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</si>
  <si>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</si>
  <si>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</si>
  <si>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</si>
  <si>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</si>
  <si>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</si>
  <si>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</si>
  <si>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</si>
  <si>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</si>
  <si>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</si>
  <si>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</si>
  <si>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</si>
  <si>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</si>
  <si>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</si>
  <si>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</si>
  <si>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</si>
  <si>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</si>
  <si>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</si>
  <si>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</si>
  <si>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</si>
  <si>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</si>
  <si>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</si>
  <si>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</si>
  <si>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</si>
  <si>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</si>
  <si>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</si>
  <si>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</si>
  <si>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</si>
  <si>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</si>
  <si>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</si>
  <si>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</si>
  <si>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</si>
  <si>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</si>
  <si>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</si>
  <si>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</si>
  <si>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</si>
  <si>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</si>
  <si>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</si>
  <si>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</si>
  <si>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</si>
  <si>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</si>
  <si>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</si>
  <si>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</si>
  <si>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</si>
  <si>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</si>
  <si>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</si>
  <si>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</si>
  <si>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</si>
  <si>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</si>
  <si>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</si>
  <si>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</si>
  <si>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</si>
  <si>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</si>
  <si>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</si>
  <si>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</si>
  <si>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</si>
  <si>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</si>
  <si>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</si>
  <si>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</si>
  <si>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</si>
  <si>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</si>
  <si>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</si>
  <si>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</si>
  <si>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</si>
  <si>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</si>
  <si>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</si>
  <si>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</si>
  <si>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</si>
  <si>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</si>
  <si>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</si>
  <si>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</si>
  <si>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</si>
  <si>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</si>
  <si>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</si>
  <si>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</si>
  <si>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</si>
  <si>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</si>
  <si>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</si>
  <si>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</si>
  <si>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</si>
  <si>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</si>
  <si>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</si>
  <si>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</si>
  <si>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</si>
  <si>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</si>
  <si>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</si>
  <si>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</si>
  <si>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</si>
  <si>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</si>
  <si>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</si>
  <si>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</si>
  <si>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</si>
  <si>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</si>
  <si>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</si>
  <si>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</si>
  <si>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</si>
  <si>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</si>
  <si>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</si>
  <si>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</si>
  <si>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</si>
  <si>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</si>
  <si>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</si>
  <si>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</si>
  <si>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</si>
  <si>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</si>
  <si>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</si>
  <si>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</si>
  <si>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</si>
  <si>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</si>
  <si>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</si>
  <si>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</si>
  <si>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</si>
  <si>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</si>
  <si>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</si>
  <si>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</si>
  <si>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</si>
  <si>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</si>
  <si>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</si>
  <si>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</si>
  <si>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</si>
  <si>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</si>
  <si>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</si>
  <si>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</si>
  <si>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</si>
  <si>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</si>
  <si>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</si>
  <si>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</si>
  <si>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</si>
  <si>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</si>
  <si>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</si>
  <si>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</si>
  <si>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</si>
  <si>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</si>
  <si>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</si>
  <si>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</si>
  <si>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</si>
  <si>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</si>
  <si>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</si>
  <si>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</si>
  <si>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</si>
  <si>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</si>
  <si>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</si>
  <si>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</si>
  <si>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</si>
  <si>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</si>
  <si>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</si>
  <si>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</si>
  <si>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</si>
  <si>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</si>
  <si>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</si>
  <si>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</si>
  <si>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</si>
  <si>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</si>
  <si>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</si>
  <si>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</si>
  <si>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</si>
  <si>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</si>
  <si>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</si>
  <si>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</si>
  <si>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</si>
  <si>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</si>
  <si>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</si>
  <si>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</si>
  <si>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</si>
  <si>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</si>
  <si>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</si>
  <si>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</si>
  <si>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</si>
  <si>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</si>
  <si>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</si>
  <si>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</si>
  <si>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</si>
  <si>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</si>
  <si>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</si>
  <si>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</si>
  <si>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</si>
  <si>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</si>
  <si>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</si>
  <si>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</si>
  <si>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</si>
  <si>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</si>
  <si>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</si>
  <si>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</si>
  <si>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</si>
  <si>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</si>
  <si>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</si>
  <si>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</si>
  <si>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</si>
  <si>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</si>
  <si>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</si>
  <si>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</si>
  <si>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</si>
  <si>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</si>
  <si>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</si>
  <si>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</si>
  <si>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</si>
  <si>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</si>
  <si>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</si>
  <si>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</si>
  <si>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</si>
  <si>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</si>
  <si>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</si>
  <si>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</si>
  <si>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</si>
  <si>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</si>
  <si>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</si>
  <si>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</si>
  <si>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</si>
  <si>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</si>
  <si>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</si>
  <si>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</si>
  <si>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</si>
  <si>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</si>
  <si>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</si>
  <si>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</si>
  <si>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</si>
  <si>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</si>
  <si>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</si>
  <si>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</si>
  <si>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</si>
  <si>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</si>
  <si>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</si>
  <si>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</si>
  <si>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</si>
  <si>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</si>
  <si>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</si>
  <si>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</si>
  <si>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</si>
  <si>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</si>
  <si>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</si>
  <si>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</si>
  <si>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</si>
  <si>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</si>
  <si>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Pro forma 1A</t>
  </si>
  <si>
    <t>Income statement for the 12 months ended 31 March 2022</t>
  </si>
  <si>
    <t>Yes</t>
  </si>
  <si>
    <t>Pro forma 1B</t>
  </si>
  <si>
    <t>Statement of comprehensive income for the 12 months ended 31 March 2022</t>
  </si>
  <si>
    <t>Pro forma 1C</t>
  </si>
  <si>
    <t>Statement of financial position for the 12 months ended 31 March 2022</t>
  </si>
  <si>
    <t>Pro forma 1D</t>
  </si>
  <si>
    <t>Statement of cashflows for the 12 months ended 31 March 2022</t>
  </si>
  <si>
    <t>Pro forma 1E</t>
  </si>
  <si>
    <t>Net debt analysis (appointed activities) at 31 March 2022</t>
  </si>
  <si>
    <t>Pro forma 1F</t>
  </si>
  <si>
    <t xml:space="preserve">Financial flows for the 12 months ended 31 March 2022 and for the price review to date </t>
  </si>
  <si>
    <t>Pro forma 2A</t>
  </si>
  <si>
    <t>Segmental income statement for the 12 months ended 31 March 2022</t>
  </si>
  <si>
    <t>Pro forma 2B</t>
  </si>
  <si>
    <t>Totex analysis for the 12 months ended 31 March 2022 - wholesale</t>
  </si>
  <si>
    <t>Pro forma 2C</t>
  </si>
  <si>
    <t>Cost analysis for the 12 months ended 31 March 2022 - retail</t>
  </si>
  <si>
    <t>Pro forma 2D</t>
  </si>
  <si>
    <t>Historic cost analysis of tangible fixed assets at 31 March 2022</t>
  </si>
  <si>
    <t>Pro forma 2E</t>
  </si>
  <si>
    <t>Analysis of 'grants and contributions' for the 12 months ended 31 March 2022 - water resources, water network+ and wastewater network+</t>
  </si>
  <si>
    <t>Pro forma 2F</t>
  </si>
  <si>
    <t>Residential retail for the 12 months ended 31 March 2022</t>
  </si>
  <si>
    <t>Pro forma 2I</t>
  </si>
  <si>
    <t>Revenue analysis for the 12 months ended 31 March 2022</t>
  </si>
  <si>
    <t>Pro forma 2J</t>
  </si>
  <si>
    <t>Infrastructure network reinforcement costs for the 12 months ended 31 March 2022</t>
  </si>
  <si>
    <t>Pro forma 2K</t>
  </si>
  <si>
    <t>Infrastructure charges reconciliation for the 12 months ended 31 March 2022</t>
  </si>
  <si>
    <t>Pro forma 2L</t>
  </si>
  <si>
    <t>Analysis of land sales for the 12 months ended 31 March 2022</t>
  </si>
  <si>
    <t>Pro forma 2M</t>
  </si>
  <si>
    <t>Revenue reconciliation for the 12 months ended 31 March 2022 - wholesale</t>
  </si>
  <si>
    <t>Pro forma 2N</t>
  </si>
  <si>
    <t xml:space="preserve">Residential retail  - social tariffs </t>
  </si>
  <si>
    <t>Pro forma 2O</t>
  </si>
  <si>
    <t>Historic cost analysis of intangible fixed assets</t>
  </si>
  <si>
    <t>Pro forma 4A</t>
  </si>
  <si>
    <t>Water bulk supply information for the 12 months ended 31 March 2022</t>
  </si>
  <si>
    <t>No</t>
  </si>
  <si>
    <t>Analysis of debt</t>
  </si>
  <si>
    <t>Pro forma 4C</t>
  </si>
  <si>
    <t>Impact of price control performance to date on RCV</t>
  </si>
  <si>
    <t>Pro forma 4D</t>
  </si>
  <si>
    <t>Totex analysis for the 12 months ended 31 March 2022 - water resources and water network+</t>
  </si>
  <si>
    <t>Pro forma 4E</t>
  </si>
  <si>
    <t>Totex analysis for the 12 months ended 31 March 2022 - wastewater network+ and bioresources</t>
  </si>
  <si>
    <t>Pro forma 4F</t>
  </si>
  <si>
    <t>Major project expenditure for wholesale water by purpose for the 12 months ended 31 March 2022</t>
  </si>
  <si>
    <t>Pro forma 4G</t>
  </si>
  <si>
    <t>Major project expenditure for wholesale wastewater by purpose for the 12 months ended 31 March 2022</t>
  </si>
  <si>
    <t>Pro forma 4H</t>
  </si>
  <si>
    <t>Financial metrics for the 12 months ended 31 March 2022</t>
  </si>
  <si>
    <t>Pro forma 4I</t>
  </si>
  <si>
    <t>Base expenditure analysis for the 12 months ended 31 March 2022 - water resources and water network+</t>
  </si>
  <si>
    <t>Base expenditure analysis for the 12 months ended 31 March 2022 - wastewater network + and bioresources</t>
  </si>
  <si>
    <t xml:space="preserve">Enhancement expenditure for the 12 months ended 31 March 2022 - water resources and water network+ </t>
  </si>
  <si>
    <t>Enhancement expenditure for the 12 months ended 31 March 2022 - wastewater network+ and bioresources</t>
  </si>
  <si>
    <t>Developer services expenditure for the 12 months ended 31 March 2022 - water network+ (price control)</t>
  </si>
  <si>
    <t>Developer services expenditure for the 12 months ended 31 March 2022 - wastewater network+ and bioresources</t>
  </si>
  <si>
    <t>Expenditure on non-price control diversions for the 12 months ended 31 March 2022</t>
  </si>
  <si>
    <t>Pro forma 4Q</t>
  </si>
  <si>
    <t>Developer services - New connections, properties and mains</t>
  </si>
  <si>
    <t>Pro forma 4R</t>
  </si>
  <si>
    <t>Connected properties, customers and population</t>
  </si>
  <si>
    <t>Water resources asset and volumes data for the 12 months ended 31 March 2022</t>
  </si>
  <si>
    <t>Pro forma 5B</t>
  </si>
  <si>
    <t>Water resources operating cost analysis for the 12 months ended 31 March 2022</t>
  </si>
  <si>
    <t>Pro forma 6A</t>
  </si>
  <si>
    <t>Raw water transport, raw water storage and water treatment data for the 12 months ended 31 March 2022</t>
  </si>
  <si>
    <t>Pro forma 6B</t>
  </si>
  <si>
    <t>Treated water distribution - assets and operations for the 12 months ended 31 March 2022</t>
  </si>
  <si>
    <t>Pro forma 6C</t>
  </si>
  <si>
    <t>Water network+ - Mains, communication pipes and other data for the 12 months ended 31 March 2022</t>
  </si>
  <si>
    <t>Pro forma 6D</t>
  </si>
  <si>
    <t>Demand management - Metering and leakage activities for the 12 months ended 31 March 2022</t>
  </si>
  <si>
    <t>Pro forma 6F</t>
  </si>
  <si>
    <t>WRMP annual reporting on delivery - non-leakage activities</t>
  </si>
  <si>
    <t>Pro forma 7A</t>
  </si>
  <si>
    <t>Wastewater network+ - Functional expenditure for the 12 months ended 31 March 2022</t>
  </si>
  <si>
    <t>Pro forma 7B</t>
  </si>
  <si>
    <t>Wastewater network+ - Large sewage treatment works for the 12 months ended 31 March 2022</t>
  </si>
  <si>
    <t>Pro forma 7C</t>
  </si>
  <si>
    <t>Wastewater network+ - Sewer and volume data for the 12 months ended 31 March 2022</t>
  </si>
  <si>
    <t>Pro forma 7D</t>
  </si>
  <si>
    <t>Wastewater network+ - Sewage treatment works data for the 12 months ended 31 March 2022</t>
  </si>
  <si>
    <t>Pro forma 7E</t>
  </si>
  <si>
    <t>Wastewater network+ - Energy consumption and other data for the 12 months ended 31 March 2022</t>
  </si>
  <si>
    <t>Pro forma 7F</t>
  </si>
  <si>
    <t>Wastewater network+ - WINEP phosphorus removal scheme costs and cost drivers</t>
  </si>
  <si>
    <t>Pro forma 8A</t>
  </si>
  <si>
    <t>Bioresources sludge data for the 12 months ended 31 March 2022</t>
  </si>
  <si>
    <t>Pro forma 8B</t>
  </si>
  <si>
    <t>Bioresources operating expenditure analysis for the 12 months ended 31 March 2022</t>
  </si>
  <si>
    <t>Pro forma 8C</t>
  </si>
  <si>
    <t>Bioresources energy and liquors analysis for the 12 months ended 31 March 2022</t>
  </si>
  <si>
    <t>Pro forma 8D</t>
  </si>
  <si>
    <t>Bioresources sludge treatment and disposal data for the 12 months ended 31 March 2022</t>
  </si>
  <si>
    <t>Pro forma 9A</t>
  </si>
  <si>
    <t>Innovation competition</t>
  </si>
  <si>
    <t>Pro forma 11A</t>
  </si>
  <si>
    <t>Operational greenhouse gas emissions reporting for the 12 months ended 31 March 2022</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</si>
  <si>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</si>
  <si>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</si>
  <si>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</si>
  <si>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</si>
  <si>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</si>
  <si>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</si>
  <si>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</si>
  <si>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</si>
  <si>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</si>
  <si>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</si>
  <si>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</si>
  <si>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</si>
  <si>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</si>
  <si>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</si>
  <si>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</si>
  <si>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</si>
  <si>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</si>
  <si>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</si>
  <si>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</si>
  <si>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</si>
  <si>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</si>
  <si>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</si>
  <si>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</si>
  <si>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</si>
  <si>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</si>
  <si>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</si>
  <si>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</si>
  <si>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</si>
  <si>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</si>
  <si>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</si>
  <si>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</si>
  <si>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</si>
  <si>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</si>
  <si>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</si>
  <si>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</si>
  <si>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</si>
  <si>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</si>
  <si>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</si>
  <si>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</si>
  <si>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</si>
  <si>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</si>
  <si>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</si>
  <si>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</si>
  <si>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</si>
  <si>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</si>
  <si>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</si>
  <si>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</si>
  <si>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</si>
  <si>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</si>
  <si>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</si>
  <si>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</si>
  <si>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</si>
  <si>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</si>
  <si>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</si>
  <si>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</si>
  <si>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</si>
  <si>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</si>
  <si>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</si>
  <si>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</si>
  <si>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</si>
  <si>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</si>
  <si>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</si>
  <si>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</si>
  <si>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</si>
  <si>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</si>
  <si>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</si>
  <si>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</si>
  <si>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</si>
  <si>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</si>
  <si>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</si>
  <si>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</si>
  <si>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</si>
  <si>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</si>
  <si>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</si>
  <si>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</si>
  <si>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</si>
  <si>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</si>
  <si>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</si>
  <si>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</si>
  <si>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</si>
  <si>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</si>
  <si>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</si>
  <si>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</si>
  <si>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</si>
  <si>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</si>
  <si>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</si>
  <si>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</si>
  <si>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</si>
  <si>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</si>
  <si>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</si>
  <si>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</si>
  <si>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</si>
  <si>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</si>
  <si>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</si>
  <si>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</si>
  <si>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</si>
  <si>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</si>
  <si>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</si>
  <si>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</si>
  <si>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</si>
  <si>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</si>
  <si>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</si>
  <si>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</si>
  <si>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</si>
  <si>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</si>
  <si>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</si>
  <si>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</si>
  <si>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</si>
  <si>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</si>
  <si>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</si>
  <si>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</si>
  <si>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</si>
  <si>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</si>
  <si>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</si>
  <si>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</si>
  <si>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</si>
  <si>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</si>
  <si>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</si>
  <si>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</si>
  <si>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</si>
  <si>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</si>
  <si>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</si>
  <si>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</si>
  <si>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</si>
  <si>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</si>
  <si>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</si>
  <si>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</si>
  <si>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</si>
  <si>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</si>
  <si>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</si>
  <si>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</si>
  <si>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</si>
  <si>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</si>
  <si>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</si>
  <si>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</si>
  <si>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</si>
  <si>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</si>
  <si>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</si>
  <si>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</si>
  <si>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</si>
  <si>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</si>
  <si>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</si>
  <si>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</si>
  <si>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</si>
  <si>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</si>
  <si>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</si>
  <si>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</si>
  <si>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</si>
  <si>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</si>
  <si>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</si>
  <si>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</si>
  <si>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</si>
  <si>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</si>
  <si>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</si>
  <si>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</si>
  <si>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</si>
  <si>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</si>
  <si>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</si>
  <si>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</si>
  <si>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</si>
  <si>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</si>
  <si>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</si>
  <si>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</si>
  <si>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</si>
  <si>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</si>
  <si>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</si>
  <si>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</si>
  <si>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</si>
  <si>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</si>
  <si>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</si>
  <si>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</si>
  <si>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</si>
  <si>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</si>
  <si>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</si>
  <si>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</si>
  <si>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</si>
  <si>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</si>
  <si>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</si>
  <si>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</si>
  <si>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</si>
  <si>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</si>
  <si>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</si>
  <si>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</si>
  <si>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</si>
  <si>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</si>
  <si>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</si>
  <si>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</si>
  <si>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</si>
  <si>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</si>
  <si>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</si>
  <si>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</si>
  <si>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</si>
  <si>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</si>
  <si>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</si>
  <si>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</si>
  <si>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</si>
  <si>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</si>
  <si>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</si>
  <si>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</si>
  <si>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</si>
  <si>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</si>
  <si>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</si>
  <si>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</si>
  <si>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</si>
  <si>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</si>
  <si>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</si>
  <si>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</si>
  <si>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</si>
  <si>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</si>
  <si>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</si>
  <si>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</si>
  <si>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</si>
  <si>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</si>
  <si>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</si>
  <si>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</si>
  <si>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</si>
  <si>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</si>
  <si>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</si>
  <si>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</si>
  <si>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</si>
  <si>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</si>
  <si>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</si>
  <si>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</si>
  <si>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</si>
  <si>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</si>
  <si>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</si>
  <si>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</si>
  <si>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</si>
  <si>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</si>
  <si>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</si>
  <si>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</si>
  <si>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</si>
  <si>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</si>
  <si>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</si>
  <si>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</si>
  <si>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</si>
  <si>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</si>
  <si>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</si>
  <si>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</si>
  <si>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</si>
  <si>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</si>
  <si>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</si>
  <si>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</si>
  <si>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</si>
  <si>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</si>
  <si>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</si>
  <si>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</si>
  <si>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</si>
  <si>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</si>
  <si>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</si>
  <si>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</si>
  <si>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</si>
  <si>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</si>
  <si>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</si>
  <si>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</si>
  <si>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</si>
  <si>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</si>
  <si>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</si>
  <si>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</si>
  <si>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</si>
  <si>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</si>
  <si>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</si>
  <si>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</si>
  <si>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</si>
  <si>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</si>
  <si>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</si>
  <si>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</si>
  <si>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</si>
  <si>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</si>
  <si>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</si>
  <si>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</si>
  <si>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</si>
  <si>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</si>
  <si>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</si>
  <si>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</si>
  <si>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</si>
  <si>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</si>
  <si>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</si>
  <si>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</si>
  <si>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</si>
  <si>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</si>
  <si>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</si>
  <si>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</si>
  <si>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</si>
  <si>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</si>
  <si>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</si>
  <si>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</si>
  <si>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</si>
  <si>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</si>
  <si>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</si>
  <si>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</si>
  <si>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</si>
  <si>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</si>
  <si>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</si>
  <si>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</si>
  <si>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</si>
  <si>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</si>
  <si>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</si>
  <si>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</si>
  <si>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</si>
  <si>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</si>
  <si>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</si>
  <si>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</si>
  <si>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</si>
  <si>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</si>
  <si>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</si>
  <si>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</si>
  <si>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</si>
  <si>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</si>
  <si>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</si>
  <si>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</si>
  <si>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</si>
  <si>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</si>
  <si>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</si>
  <si>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</si>
  <si>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</si>
  <si>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</si>
  <si>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</si>
  <si>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</si>
  <si>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</si>
  <si>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</si>
  <si>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</si>
  <si>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</si>
  <si>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</si>
  <si>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</si>
  <si>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</si>
  <si>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</si>
  <si>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</si>
  <si>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</si>
  <si>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</si>
  <si>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</si>
  <si>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</si>
  <si>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</si>
  <si>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</si>
  <si>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</si>
  <si>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</si>
  <si>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</si>
  <si>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</si>
  <si>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</si>
  <si>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</si>
  <si>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</si>
  <si>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</si>
  <si>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</si>
  <si>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</si>
  <si>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</si>
  <si>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</si>
  <si>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</si>
  <si>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</si>
  <si>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</si>
  <si>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</si>
  <si>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</si>
  <si>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</si>
  <si>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</si>
  <si>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</si>
  <si>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</si>
  <si>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</si>
  <si>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</si>
  <si>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</si>
  <si>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</si>
  <si>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</si>
  <si>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</si>
  <si>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</si>
  <si>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</si>
  <si>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</si>
  <si>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</si>
  <si>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</si>
  <si>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</si>
  <si>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</si>
  <si>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</si>
  <si>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</si>
  <si>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</si>
  <si>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</si>
  <si>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</si>
  <si>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</si>
  <si>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</si>
  <si>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</si>
  <si>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</si>
  <si>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</si>
  <si>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</si>
  <si>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</si>
  <si>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</si>
  <si>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</si>
  <si>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</si>
  <si>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</si>
  <si>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</si>
  <si>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</si>
  <si>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</si>
  <si>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</si>
  <si>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</si>
  <si>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</si>
  <si>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</si>
  <si>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</si>
  <si>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</si>
  <si>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</si>
  <si>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</si>
  <si>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</si>
  <si>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</si>
  <si>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</si>
  <si>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</si>
  <si>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</si>
  <si>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</si>
  <si>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</si>
  <si>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</si>
  <si>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</si>
  <si>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</si>
  <si>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</si>
  <si>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</si>
  <si>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</si>
  <si>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</si>
  <si>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</si>
  <si>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</si>
  <si>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</si>
  <si>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</si>
  <si>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</si>
  <si>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</si>
  <si>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</si>
  <si>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</si>
  <si>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</si>
  <si>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</si>
  <si>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</si>
  <si>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</si>
  <si>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</si>
  <si>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</si>
  <si>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</si>
  <si>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</si>
  <si>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</si>
  <si>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</si>
  <si>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</si>
  <si>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</si>
  <si>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</si>
  <si>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</si>
  <si>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</si>
  <si>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</si>
  <si>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</si>
  <si>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</si>
  <si>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</si>
  <si>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</si>
  <si>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</si>
  <si>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</si>
  <si>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</si>
  <si>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</si>
  <si>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</si>
  <si>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</si>
  <si>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</si>
  <si>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</si>
  <si>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</si>
  <si>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</si>
  <si>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</si>
  <si>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</si>
  <si>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</si>
  <si>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</si>
  <si>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</si>
  <si>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</si>
  <si>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</si>
  <si>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</si>
  <si>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</si>
  <si>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</si>
  <si>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</si>
  <si>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</si>
  <si>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</si>
  <si>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</si>
  <si>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</si>
  <si>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</si>
  <si>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</si>
  <si>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</si>
  <si>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</si>
  <si>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</si>
  <si>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</si>
  <si>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</si>
  <si>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</si>
  <si>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</si>
  <si>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</si>
  <si>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</si>
  <si>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</si>
  <si>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</si>
  <si>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</si>
  <si>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</si>
  <si>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</si>
  <si>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</si>
  <si>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</si>
  <si>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</si>
  <si>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</si>
  <si>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</si>
  <si>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</si>
  <si>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</si>
  <si>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</si>
  <si>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</si>
  <si>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</si>
  <si>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</si>
  <si>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</si>
  <si>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</si>
  <si>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</si>
  <si>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</si>
  <si>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</si>
  <si>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</si>
  <si>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</si>
  <si>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</si>
  <si>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</si>
  <si>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</si>
  <si>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</si>
  <si>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</si>
  <si>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</si>
  <si>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</si>
  <si>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</si>
  <si>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</si>
  <si>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</si>
  <si>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</si>
  <si>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</si>
  <si>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</si>
  <si>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</si>
  <si>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</si>
  <si>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</si>
  <si>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</si>
  <si>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</si>
  <si>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</si>
  <si>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</si>
  <si>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</si>
  <si>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</si>
  <si>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</si>
  <si>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</si>
  <si>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</si>
  <si>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</si>
  <si>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</si>
  <si>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</si>
  <si>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</si>
  <si>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</si>
  <si>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</si>
  <si>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</si>
  <si>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</si>
  <si>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</si>
  <si>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</si>
  <si>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</si>
  <si>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</si>
  <si>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</si>
  <si>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</si>
  <si>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</si>
  <si>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</si>
  <si>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</si>
  <si>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</si>
  <si>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</si>
  <si>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</si>
  <si>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</si>
  <si>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</si>
  <si>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</si>
  <si>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</si>
  <si>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</si>
  <si>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</si>
  <si>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</si>
  <si>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</si>
  <si>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</si>
  <si>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</si>
  <si>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</si>
  <si>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</si>
  <si>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</si>
  <si>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</si>
  <si>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</si>
  <si>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</si>
  <si>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</si>
  <si>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</si>
  <si>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</si>
  <si>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</si>
  <si>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</si>
  <si>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</si>
  <si>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</si>
  <si>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</si>
  <si>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</si>
  <si>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</si>
  <si>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</si>
  <si>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</si>
  <si>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</si>
  <si>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</si>
  <si>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</si>
  <si>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</si>
  <si>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</si>
  <si>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</si>
  <si>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</si>
  <si>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</si>
  <si>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</si>
  <si>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</si>
  <si>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</si>
  <si>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</si>
  <si>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</si>
  <si>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</si>
  <si>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</si>
  <si>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</si>
  <si>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</si>
  <si>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</si>
  <si>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</si>
  <si>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</si>
  <si>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</si>
  <si>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</si>
  <si>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</si>
  <si>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</si>
  <si>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</si>
  <si>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</si>
  <si>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</si>
  <si>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</si>
  <si>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</si>
  <si>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</si>
  <si>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</si>
  <si>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</si>
  <si>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</si>
  <si>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</si>
  <si>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</si>
  <si>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</si>
  <si>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</si>
  <si>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</si>
  <si>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</si>
  <si>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</si>
  <si>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</si>
  <si>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</si>
  <si>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</si>
  <si>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</si>
  <si>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</si>
  <si>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</si>
  <si>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</si>
  <si>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</si>
  <si>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</si>
  <si>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</si>
  <si>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</si>
  <si>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</si>
  <si>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</si>
  <si>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</si>
  <si>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</si>
  <si>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</si>
  <si>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</si>
  <si>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</si>
  <si>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</si>
  <si>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</si>
  <si>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</si>
  <si>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</si>
  <si>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</si>
  <si>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</si>
  <si>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</si>
  <si>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</si>
  <si>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</si>
  <si>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</si>
  <si>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</si>
  <si>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</si>
  <si>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</si>
  <si>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</si>
  <si>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</si>
  <si>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</si>
  <si>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</si>
  <si>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</si>
  <si>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</si>
  <si>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</si>
  <si>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</si>
  <si>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</si>
  <si>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</si>
  <si>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</si>
  <si>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</si>
  <si>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</si>
  <si>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</si>
  <si>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</si>
  <si>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</si>
  <si>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</si>
  <si>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</si>
  <si>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</si>
  <si>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</si>
  <si>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</si>
  <si>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</si>
  <si>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</si>
  <si>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</si>
  <si>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</si>
  <si>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</si>
  <si>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</si>
  <si>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</si>
  <si>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</si>
  <si>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</si>
  <si>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</si>
  <si>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</si>
  <si>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</si>
  <si>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</si>
  <si>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</si>
  <si>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</si>
  <si>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</si>
  <si>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</si>
  <si>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</si>
  <si>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</si>
  <si>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</si>
  <si>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</si>
  <si>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</si>
  <si>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</si>
  <si>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</si>
  <si>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</si>
  <si>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</si>
  <si>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</si>
  <si>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</si>
  <si>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</si>
  <si>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</si>
  <si>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</si>
  <si>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</si>
  <si>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</si>
  <si>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</si>
  <si>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</si>
  <si>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</si>
  <si>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</si>
  <si>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</si>
  <si>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</si>
  <si>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</si>
  <si>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</si>
  <si>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</si>
  <si>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</si>
  <si>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</si>
  <si>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</si>
  <si>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</si>
  <si>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</si>
  <si>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</si>
  <si>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</si>
  <si>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</si>
  <si>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</si>
  <si>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</si>
  <si>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</si>
  <si>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</si>
  <si>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</si>
  <si>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</si>
  <si>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</si>
  <si>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</si>
  <si>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</si>
  <si>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</si>
  <si>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</si>
  <si>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</si>
  <si>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</si>
  <si>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</si>
  <si>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</si>
  <si>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</si>
  <si>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</si>
  <si>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</si>
  <si>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</si>
  <si>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</si>
  <si>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</si>
  <si>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</si>
  <si>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</si>
  <si>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</si>
  <si>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</si>
  <si>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</si>
  <si>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</si>
  <si>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</si>
  <si>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</si>
  <si>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</si>
  <si>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</si>
  <si>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</si>
  <si>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</si>
  <si>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</si>
  <si>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</si>
  <si>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</si>
  <si>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</si>
  <si>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</si>
  <si>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</si>
  <si>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</si>
  <si>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</si>
  <si>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</si>
  <si>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</si>
  <si>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</si>
  <si>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</si>
  <si>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</si>
  <si>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</si>
  <si>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</si>
  <si>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</si>
  <si>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</si>
  <si>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</si>
  <si>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</si>
  <si>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</si>
  <si>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</si>
  <si>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</si>
  <si>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</si>
  <si>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</si>
  <si>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</si>
  <si>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</si>
  <si>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</si>
  <si>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</si>
  <si>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</si>
  <si>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</si>
  <si>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</si>
  <si>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</si>
  <si>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</si>
  <si>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</si>
  <si>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</si>
  <si>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</si>
  <si>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</si>
  <si>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</si>
  <si>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</si>
  <si>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</si>
  <si>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</si>
  <si>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</si>
  <si>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</si>
  <si>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</si>
  <si>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</si>
  <si>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</si>
  <si>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</si>
  <si>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</si>
  <si>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</si>
  <si>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</si>
  <si>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</si>
  <si>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</si>
  <si>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</si>
  <si>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</si>
  <si>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</si>
  <si>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</si>
  <si>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</si>
  <si>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</si>
  <si>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</si>
  <si>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</si>
  <si>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</si>
  <si>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</si>
  <si>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</si>
  <si>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</si>
  <si>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</si>
  <si>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</si>
  <si>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</si>
  <si>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</si>
  <si>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</si>
  <si>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</si>
  <si>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</si>
  <si>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</si>
  <si>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</si>
  <si>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</si>
  <si>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</si>
  <si>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</si>
  <si>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</si>
  <si>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</si>
  <si>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</si>
  <si>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</si>
  <si>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</si>
  <si>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</si>
  <si>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</si>
  <si>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</si>
  <si>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</si>
  <si>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</si>
  <si>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</si>
  <si>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</si>
  <si>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</si>
  <si>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</si>
  <si>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</si>
  <si>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</si>
  <si>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</si>
  <si>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</si>
  <si>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</si>
  <si>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</si>
  <si>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</si>
  <si>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</si>
  <si>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</si>
  <si>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</si>
  <si>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</si>
  <si>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</si>
  <si>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</si>
  <si>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</si>
  <si>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</si>
  <si>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</si>
  <si>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</si>
  <si>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</si>
  <si>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</si>
  <si>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</si>
  <si>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</si>
  <si>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</si>
  <si>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</si>
  <si>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</si>
  <si>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</si>
  <si>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</si>
  <si>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</si>
  <si>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</si>
  <si>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</si>
  <si>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</si>
  <si>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</si>
  <si>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</si>
  <si>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</si>
  <si>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</si>
  <si>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</si>
  <si>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</si>
  <si>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</si>
  <si>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</si>
  <si>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</si>
  <si>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</si>
  <si>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</si>
  <si>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</si>
  <si>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</si>
  <si>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</si>
  <si>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</si>
  <si>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</si>
  <si>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</si>
  <si>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</si>
  <si>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</si>
  <si>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</si>
  <si>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</si>
  <si>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</si>
  <si>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</si>
  <si>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</si>
  <si>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</si>
  <si>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</si>
  <si>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</si>
  <si>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</si>
  <si>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</si>
  <si>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</si>
  <si>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</si>
  <si>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</si>
  <si>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</si>
  <si>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</si>
  <si>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</si>
  <si>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</si>
  <si>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</si>
  <si>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</si>
  <si>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</si>
  <si>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</si>
  <si>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</si>
  <si>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</si>
  <si>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</si>
  <si>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</si>
  <si>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</si>
  <si>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</si>
  <si>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</si>
  <si>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</si>
  <si>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</si>
  <si>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</si>
  <si>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</si>
  <si>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</si>
  <si>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</si>
  <si>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</si>
  <si>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</si>
  <si>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</si>
  <si>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</si>
  <si>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</si>
  <si>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</si>
  <si>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</si>
  <si>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</si>
  <si>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</si>
  <si>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</si>
  <si>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</si>
  <si>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</si>
  <si>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</si>
  <si>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</si>
  <si>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</si>
  <si>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</si>
  <si>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</si>
  <si>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</si>
  <si>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</si>
  <si>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</si>
  <si>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</si>
  <si>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</si>
  <si>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</si>
  <si>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</si>
  <si>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</si>
  <si>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</si>
  <si>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</si>
  <si>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</si>
  <si>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</si>
  <si>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</si>
  <si>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</si>
  <si>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</si>
  <si>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</si>
  <si>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</si>
  <si>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</si>
  <si>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</si>
  <si>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</si>
  <si>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</si>
  <si>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</si>
  <si>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</si>
  <si>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</si>
  <si>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</si>
  <si>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</si>
  <si>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</si>
  <si>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</si>
  <si>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</si>
  <si>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</si>
  <si>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</si>
  <si>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</si>
  <si>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</si>
  <si>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</si>
  <si>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</si>
  <si>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</si>
  <si>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</si>
  <si>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</si>
  <si>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</si>
  <si>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</si>
  <si>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</si>
  <si>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</si>
  <si>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</si>
  <si>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</si>
  <si>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</si>
  <si>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</si>
  <si>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</si>
  <si>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</si>
  <si>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</si>
  <si>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</si>
  <si>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</si>
  <si>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</si>
  <si>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</si>
  <si>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</si>
  <si>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</si>
  <si>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</si>
  <si>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</si>
  <si>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</si>
  <si>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</si>
  <si>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</si>
  <si>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</si>
  <si>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</si>
  <si>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</si>
  <si>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</si>
  <si>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</si>
  <si>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</si>
  <si>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</si>
  <si>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</si>
  <si>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</si>
  <si>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</si>
  <si>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</si>
  <si>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</si>
  <si>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</si>
  <si>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</si>
  <si>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</si>
  <si>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</si>
  <si>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</si>
  <si>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</si>
  <si>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</si>
  <si>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</si>
  <si>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</si>
  <si>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</si>
  <si>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</si>
  <si>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</si>
  <si>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</si>
  <si>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</si>
  <si>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</si>
  <si>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</si>
  <si>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</si>
  <si>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</si>
  <si>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</si>
  <si>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</si>
  <si>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</si>
  <si>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</si>
  <si>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</si>
  <si>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</si>
  <si>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</si>
  <si>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</si>
  <si>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</si>
  <si>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</si>
  <si>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</si>
  <si>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</si>
  <si>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</si>
  <si>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</si>
  <si>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</si>
  <si>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</si>
  <si>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</si>
  <si>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</si>
  <si>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</si>
  <si>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</si>
  <si>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</si>
  <si>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</si>
  <si>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</si>
  <si>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</si>
  <si>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</si>
  <si>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</si>
  <si>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</si>
  <si>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</si>
  <si>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</si>
  <si>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</si>
  <si>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</si>
  <si>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</si>
  <si>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</si>
  <si>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</si>
  <si>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</si>
  <si>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</si>
  <si>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</si>
  <si>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</si>
  <si>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</si>
  <si>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</si>
  <si>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</si>
  <si>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</si>
  <si>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</si>
  <si>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</si>
  <si>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</si>
  <si>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</si>
  <si>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</si>
  <si>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</si>
  <si>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</si>
  <si>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</si>
  <si>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</si>
  <si>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</si>
  <si>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</si>
  <si>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</si>
  <si>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</si>
  <si>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</si>
  <si>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</si>
  <si>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</si>
  <si>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</si>
  <si>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</si>
  <si>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</si>
  <si>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</si>
  <si>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</si>
  <si>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</si>
  <si>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</si>
  <si>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</si>
  <si>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</si>
  <si>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</si>
  <si>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</si>
  <si>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</si>
  <si>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</si>
  <si>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</si>
  <si>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</si>
  <si>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</si>
  <si>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</si>
  <si>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</si>
  <si>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</si>
  <si>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</si>
  <si>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</si>
  <si>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</si>
  <si>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</si>
  <si>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</si>
  <si>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</si>
  <si>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</si>
  <si>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</si>
  <si>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</si>
  <si>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</si>
  <si>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</si>
  <si>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</si>
  <si>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</si>
  <si>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</si>
  <si>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</si>
  <si>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</si>
  <si>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</si>
  <si>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</si>
  <si>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</si>
  <si>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</si>
  <si>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</si>
  <si>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</si>
  <si>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</si>
  <si>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</si>
  <si>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</si>
  <si>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</si>
  <si>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</si>
  <si>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</si>
  <si>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</si>
  <si>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</si>
  <si>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</si>
  <si>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</si>
  <si>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</si>
  <si>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</si>
  <si>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</si>
  <si>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</si>
  <si>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</si>
  <si>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</si>
  <si>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</si>
  <si>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</si>
  <si>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</si>
  <si>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</si>
  <si>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</si>
  <si>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</si>
  <si>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</si>
  <si>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</si>
  <si>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</si>
  <si>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</si>
  <si>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</si>
  <si>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</si>
  <si>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</si>
  <si>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</si>
  <si>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</si>
  <si>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</si>
  <si>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</si>
  <si>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</si>
  <si>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</si>
  <si>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</si>
  <si>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</si>
  <si>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</si>
  <si>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</si>
  <si>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</si>
  <si>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</si>
  <si>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</si>
  <si>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</si>
  <si>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</si>
  <si>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</si>
  <si>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</si>
  <si>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</si>
  <si>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</si>
  <si>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</si>
  <si>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</si>
  <si>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</si>
  <si>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</si>
  <si>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</si>
  <si>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</si>
  <si>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</si>
  <si>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</si>
  <si>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</si>
  <si>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</si>
  <si>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</si>
  <si>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</si>
  <si>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</si>
  <si>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</si>
  <si>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</si>
  <si>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</si>
  <si>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</si>
  <si>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</si>
  <si>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</si>
  <si>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</si>
  <si>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</si>
  <si>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</si>
  <si>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</si>
  <si>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</si>
  <si>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</si>
  <si>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</si>
  <si>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</si>
  <si>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</si>
  <si>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</si>
  <si>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</si>
  <si>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</si>
  <si>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</si>
  <si>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</si>
  <si>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</si>
  <si>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</si>
  <si>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</si>
  <si>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</si>
  <si>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</si>
  <si>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</si>
  <si>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</si>
  <si>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</si>
  <si>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</si>
  <si>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</si>
  <si>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</si>
  <si>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</si>
  <si>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</si>
  <si>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</si>
  <si>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</si>
  <si>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</si>
  <si>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</si>
  <si>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</si>
  <si>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</si>
  <si>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</si>
  <si>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</si>
  <si>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</si>
  <si>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</si>
  <si>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</si>
  <si>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</si>
  <si>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</si>
  <si>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</si>
  <si>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</si>
  <si>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</si>
  <si>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</si>
  <si>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</si>
  <si>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</si>
  <si>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</si>
  <si>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</si>
  <si>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</si>
  <si>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</si>
  <si>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</si>
  <si>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</si>
  <si>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</si>
  <si>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</si>
  <si>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</si>
  <si>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</si>
  <si>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</si>
  <si>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</si>
  <si>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</si>
  <si>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</si>
  <si>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</si>
  <si>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</si>
  <si>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</si>
  <si>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</si>
  <si>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</si>
  <si>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</si>
  <si>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</si>
  <si>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</si>
  <si>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</si>
  <si>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</si>
  <si>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</si>
  <si>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</si>
  <si>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</si>
  <si>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</si>
  <si>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</si>
  <si>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</si>
  <si>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</si>
  <si>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</si>
  <si>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</si>
  <si>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</si>
  <si>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</si>
  <si>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</si>
  <si>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</si>
  <si>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</si>
  <si>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</si>
  <si>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</si>
  <si>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</si>
  <si>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</si>
  <si>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</si>
  <si>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</si>
  <si>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</si>
  <si>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</si>
  <si>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</si>
  <si>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</si>
  <si>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</si>
  <si>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</si>
  <si>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</si>
  <si>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</si>
  <si>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</si>
  <si>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</si>
  <si>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</si>
  <si>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</si>
  <si>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</si>
  <si>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</si>
  <si>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</si>
  <si>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</si>
  <si>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</si>
  <si>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</si>
  <si>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</si>
  <si>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</si>
  <si>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</si>
  <si>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</si>
  <si>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</si>
  <si>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</si>
  <si>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</si>
  <si>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</si>
  <si>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</si>
  <si>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</si>
  <si>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</si>
  <si>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</si>
  <si>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</si>
  <si>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</si>
  <si>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</si>
  <si>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</si>
  <si>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</si>
  <si>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</si>
  <si>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</si>
  <si>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</si>
  <si>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</si>
  <si>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</si>
  <si>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</si>
  <si>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</si>
  <si>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</si>
  <si>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</si>
  <si>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</si>
  <si>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</si>
  <si>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</si>
  <si>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</si>
  <si>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</si>
  <si>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</si>
  <si>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</si>
  <si>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</si>
  <si>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</si>
  <si>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</si>
  <si>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</si>
  <si>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</si>
  <si>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</si>
  <si>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</si>
  <si>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</si>
  <si>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</si>
  <si>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</si>
  <si>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</si>
  <si>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</si>
  <si>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</si>
  <si>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</si>
  <si>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</si>
  <si>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</si>
  <si>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</si>
  <si>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</si>
  <si>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</si>
  <si>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</si>
  <si>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</si>
  <si>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</si>
  <si>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</si>
  <si>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</si>
  <si>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</si>
  <si>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</si>
  <si>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</si>
  <si>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</si>
  <si>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</si>
  <si>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</si>
  <si>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</si>
  <si>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</si>
  <si>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</si>
  <si>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</si>
  <si>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</si>
  <si>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</si>
  <si>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</si>
  <si>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</si>
  <si>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</si>
  <si>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</si>
  <si>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</si>
  <si>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</si>
  <si>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</si>
  <si>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</si>
  <si>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</si>
  <si>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</si>
  <si>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</si>
  <si>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</si>
  <si>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</si>
  <si>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</si>
  <si>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</si>
  <si>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</si>
  <si>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</si>
  <si>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</si>
  <si>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</si>
  <si>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</si>
  <si>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</si>
  <si>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</si>
  <si>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</si>
  <si>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</si>
  <si>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</si>
  <si>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</si>
  <si>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</si>
  <si>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</si>
  <si>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</si>
  <si>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</si>
  <si>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</si>
  <si>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</si>
  <si>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</si>
  <si>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</si>
  <si>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</si>
  <si>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</si>
  <si>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</si>
  <si>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</si>
  <si>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</si>
  <si>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</si>
  <si>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</si>
  <si>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</si>
  <si>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</si>
  <si>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</si>
  <si>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</si>
  <si>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</si>
  <si>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</si>
  <si>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</si>
  <si>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</si>
  <si>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</si>
  <si>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</si>
  <si>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</si>
  <si>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</si>
  <si>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</si>
  <si>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</si>
  <si>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</si>
  <si>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</si>
  <si>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</si>
  <si>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</si>
  <si>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</si>
  <si>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</si>
  <si>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</si>
  <si>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</si>
  <si>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</si>
  <si>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</si>
  <si>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</si>
  <si>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</si>
  <si>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</si>
  <si>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</si>
  <si>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</si>
  <si>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</si>
  <si>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</si>
  <si>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</si>
  <si>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</si>
  <si>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</si>
  <si>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</si>
  <si>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</si>
  <si>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</si>
  <si>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</si>
  <si>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</si>
  <si>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</si>
  <si>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</si>
  <si>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</si>
  <si>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</si>
  <si>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</si>
  <si>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</si>
  <si>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</si>
  <si>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</si>
  <si>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</si>
  <si>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</si>
  <si>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</si>
  <si>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</si>
  <si>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</si>
  <si>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</si>
  <si>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</si>
  <si>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</si>
  <si>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</si>
  <si>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</si>
  <si>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</si>
  <si>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</si>
  <si>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</si>
  <si>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</si>
  <si>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</si>
  <si>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</si>
  <si>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</si>
  <si>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</si>
  <si>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</si>
  <si>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</si>
  <si>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</si>
  <si>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</si>
  <si>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</si>
  <si>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</si>
  <si>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</si>
  <si>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</si>
  <si>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</si>
  <si>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</si>
  <si>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</si>
  <si>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</si>
  <si>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</si>
  <si>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</si>
  <si>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</si>
  <si>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</si>
  <si>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</si>
  <si>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</si>
  <si>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</si>
  <si>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</si>
  <si>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</si>
  <si>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</si>
  <si>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</si>
  <si>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</si>
  <si>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</si>
  <si>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</si>
  <si>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</si>
  <si>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</si>
  <si>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</si>
  <si>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</si>
  <si>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</si>
  <si>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</si>
  <si>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</si>
  <si>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</si>
  <si>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</si>
  <si>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</si>
  <si>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</si>
  <si>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</si>
  <si>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</si>
  <si>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</si>
  <si>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</si>
  <si>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</si>
  <si>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</si>
  <si>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</si>
  <si>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</si>
  <si>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</si>
  <si>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</si>
  <si>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</si>
  <si>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</si>
  <si>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</si>
  <si>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</si>
  <si>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</si>
  <si>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</si>
  <si>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</si>
  <si>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</si>
  <si>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</si>
  <si>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</si>
  <si>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</si>
  <si>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</si>
  <si>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</si>
  <si>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</si>
  <si>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</si>
  <si>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</si>
  <si>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</si>
  <si>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</si>
  <si>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</si>
  <si>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</si>
  <si>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</si>
  <si>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</si>
  <si>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</si>
  <si>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</si>
  <si>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</si>
  <si>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</si>
  <si>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</si>
  <si>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</si>
  <si>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</si>
  <si>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</si>
  <si>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</si>
  <si>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</si>
  <si>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</si>
  <si>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</si>
  <si>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</si>
  <si>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</si>
  <si>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</si>
  <si>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</si>
  <si>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</si>
  <si>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</si>
  <si>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</si>
  <si>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</si>
  <si>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</si>
  <si>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</si>
  <si>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</si>
  <si>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</si>
  <si>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</si>
  <si>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</si>
  <si>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</si>
  <si>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</si>
  <si>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</si>
  <si>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</si>
  <si>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</si>
  <si>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</si>
  <si>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</si>
  <si>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</si>
  <si>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</si>
  <si>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</si>
  <si>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</si>
  <si>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</si>
  <si>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</si>
  <si>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</si>
  <si>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</si>
  <si>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</si>
  <si>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</si>
  <si>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</si>
  <si>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</si>
  <si>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</si>
  <si>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</si>
  <si>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</si>
  <si>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</si>
  <si>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</si>
  <si>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</si>
  <si>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</si>
  <si>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</si>
  <si>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</si>
  <si>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</si>
  <si>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</si>
  <si>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</si>
  <si>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</si>
  <si>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</si>
  <si>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</si>
  <si>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</si>
  <si>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</si>
  <si>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</si>
  <si>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</si>
  <si>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</si>
  <si>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</si>
  <si>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</si>
  <si>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</si>
  <si>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</si>
  <si>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</si>
  <si>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</si>
  <si>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</si>
  <si>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</si>
  <si>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</si>
  <si>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</si>
  <si>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</si>
  <si>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</si>
  <si>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</si>
  <si>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</si>
  <si>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</si>
  <si>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</si>
  <si>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</si>
  <si>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</si>
  <si>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</si>
  <si>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</si>
  <si>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</si>
  <si>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</si>
  <si>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</si>
  <si>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</si>
  <si>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</si>
  <si>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</si>
  <si>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</si>
  <si>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</si>
  <si>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</si>
  <si>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</si>
  <si>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</si>
  <si>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</si>
  <si>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</si>
  <si>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</si>
  <si>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</si>
  <si>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</si>
  <si>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</si>
  <si>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</si>
  <si>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</si>
  <si>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</si>
  <si>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</si>
  <si>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</si>
  <si>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</si>
  <si>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</si>
  <si>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</si>
  <si>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</si>
  <si>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</si>
  <si>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</si>
  <si>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</si>
  <si>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</si>
  <si>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</si>
  <si>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</si>
  <si>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</si>
  <si>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</si>
  <si>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</si>
  <si>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</si>
  <si>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</si>
  <si>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</si>
  <si>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</si>
  <si>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</si>
  <si>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</si>
  <si>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</si>
  <si>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</si>
  <si>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</si>
  <si>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</si>
  <si>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</si>
  <si>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</si>
  <si>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</si>
  <si>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</si>
  <si>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</si>
  <si>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</si>
  <si>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</si>
  <si>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</si>
  <si>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</si>
  <si>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</si>
  <si>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</si>
  <si>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</si>
  <si>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</si>
  <si>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</si>
  <si>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</si>
  <si>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</si>
  <si>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</si>
  <si>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</si>
  <si>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</si>
  <si>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</si>
  <si>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</si>
  <si>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</si>
  <si>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</si>
  <si>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</si>
  <si>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</si>
  <si>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</si>
  <si>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</si>
  <si>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</si>
  <si>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</si>
  <si>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</si>
  <si>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</si>
  <si>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</si>
  <si>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</si>
  <si>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</si>
  <si>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</si>
  <si>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</si>
  <si>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</si>
  <si>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</si>
  <si>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</si>
  <si>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</si>
  <si>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</si>
  <si>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</si>
  <si>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</si>
  <si>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</si>
  <si>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</si>
  <si>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</si>
  <si>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</si>
  <si>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</si>
  <si>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</si>
  <si>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</si>
  <si>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</si>
  <si>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</si>
  <si>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</si>
  <si>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</si>
  <si>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</si>
  <si>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</si>
  <si>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</si>
  <si>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</si>
  <si>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</si>
  <si>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</si>
  <si>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</si>
  <si>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</si>
  <si>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</si>
  <si>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</si>
  <si>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</si>
  <si>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</si>
  <si>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</si>
  <si>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</si>
  <si>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</si>
  <si>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</si>
  <si>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</si>
  <si>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</si>
  <si>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</si>
  <si>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</si>
  <si>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</si>
  <si>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</si>
  <si>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</si>
  <si>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</si>
  <si>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</si>
  <si>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</si>
  <si>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</si>
  <si>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</si>
  <si>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</si>
  <si>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</si>
  <si>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</si>
  <si>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</si>
  <si>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</si>
  <si>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</si>
  <si>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</si>
  <si>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</si>
  <si>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</si>
  <si>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</si>
  <si>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</si>
  <si>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</si>
  <si>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</si>
  <si>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</si>
  <si>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</si>
  <si>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</si>
  <si>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</si>
  <si>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</si>
  <si>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</si>
  <si>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</si>
  <si>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</si>
  <si>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</si>
  <si>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</si>
  <si>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</si>
  <si>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</si>
  <si>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</si>
  <si>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</si>
  <si>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</si>
  <si>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</si>
  <si>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</si>
  <si>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</si>
  <si>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</si>
  <si>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</si>
  <si>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</si>
  <si>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</si>
  <si>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</si>
  <si>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</si>
  <si>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</si>
  <si>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</si>
  <si>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</si>
  <si>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</si>
  <si>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</si>
  <si>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</si>
  <si>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</si>
  <si>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</si>
  <si>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</si>
  <si>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</si>
  <si>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</si>
  <si>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</si>
  <si>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</si>
  <si>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</si>
  <si>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</si>
  <si>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</si>
  <si>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</si>
  <si>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</si>
  <si>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</si>
  <si>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</si>
  <si>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</si>
  <si>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</si>
  <si>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</si>
  <si>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</si>
  <si>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</si>
  <si>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</si>
  <si>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</si>
  <si>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</si>
  <si>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</si>
  <si>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</si>
  <si>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</si>
  <si>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</si>
  <si>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</si>
  <si>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</si>
  <si>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</si>
  <si>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</si>
  <si>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</si>
  <si>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</si>
  <si>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</si>
  <si>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</si>
  <si>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</si>
  <si>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</si>
  <si>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</si>
  <si>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</si>
  <si>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</si>
  <si>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</si>
  <si>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</si>
  <si>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</si>
  <si>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</si>
  <si>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</si>
  <si>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</si>
  <si>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</si>
  <si>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</si>
  <si>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</si>
  <si>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</si>
  <si>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</si>
  <si>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</si>
  <si>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</si>
  <si>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</si>
  <si>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</si>
  <si>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</si>
  <si>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</si>
  <si>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</si>
  <si>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</si>
  <si>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</si>
  <si>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</si>
  <si>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</si>
  <si>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</si>
  <si>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</si>
  <si>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</si>
  <si>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</si>
  <si>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</si>
  <si>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</si>
  <si>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</si>
  <si>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</si>
  <si>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</si>
  <si>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</si>
  <si>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</si>
  <si>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</si>
  <si>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</si>
  <si>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</si>
  <si>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</si>
  <si>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</si>
  <si>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</si>
  <si>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</si>
  <si>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</si>
  <si>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</si>
  <si>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</si>
  <si>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</si>
  <si>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</si>
  <si>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</si>
  <si>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</si>
  <si>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</si>
  <si>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</si>
  <si>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</si>
  <si>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</si>
  <si>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</si>
  <si>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</si>
  <si>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</si>
  <si>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</si>
  <si>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</si>
  <si>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</si>
  <si>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</si>
  <si>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</si>
  <si>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</si>
  <si>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</si>
  <si>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</si>
  <si>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</si>
  <si>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</si>
  <si>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</si>
  <si>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</si>
  <si>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</si>
  <si>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</si>
  <si>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</si>
  <si>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</si>
  <si>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</si>
  <si>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</si>
  <si>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</si>
  <si>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</si>
  <si>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</si>
  <si>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</si>
  <si>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</si>
  <si>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</si>
  <si>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</si>
  <si>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</si>
  <si>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</si>
  <si>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</si>
  <si>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</si>
  <si>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</si>
  <si>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</si>
  <si>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</si>
  <si>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</si>
  <si>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</si>
  <si>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</si>
  <si>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</si>
  <si>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</si>
  <si>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</si>
  <si>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</si>
  <si>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</si>
  <si>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</si>
  <si>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</si>
  <si>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</si>
  <si>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</si>
  <si>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</si>
  <si>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</si>
  <si>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</si>
  <si>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</si>
  <si>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</si>
  <si>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</si>
  <si>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</si>
  <si>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</si>
  <si>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</si>
  <si>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</si>
  <si>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</si>
  <si>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</si>
  <si>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</si>
  <si>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</si>
  <si>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</si>
  <si>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</si>
  <si>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</si>
  <si>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</si>
  <si>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</si>
  <si>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</si>
  <si>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</si>
  <si>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</si>
  <si>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</si>
  <si>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</si>
  <si>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</si>
  <si>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</si>
  <si>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</si>
  <si>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</si>
  <si>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</si>
  <si>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</si>
  <si>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</si>
  <si>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</si>
  <si>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</si>
  <si>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</si>
  <si>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</si>
  <si>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</si>
  <si>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</si>
  <si>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</si>
  <si>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</si>
  <si>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</si>
  <si>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</si>
  <si>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</si>
  <si>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</si>
  <si>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</si>
  <si>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</si>
  <si>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</si>
  <si>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</si>
  <si>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</si>
  <si>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</si>
  <si>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</si>
  <si>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</si>
  <si>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</si>
  <si>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</si>
  <si>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</si>
  <si>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</si>
  <si>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</si>
  <si>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</si>
  <si>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</si>
  <si>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</si>
  <si>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</si>
  <si>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</si>
  <si>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</si>
  <si>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</si>
  <si>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</si>
  <si>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</si>
  <si>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</si>
  <si>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</si>
  <si>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</si>
  <si>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</si>
  <si>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</si>
  <si>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</si>
  <si>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</si>
  <si>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</si>
  <si>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</si>
  <si>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</si>
  <si>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</si>
  <si>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</si>
  <si>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</si>
  <si>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</si>
  <si>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</si>
  <si>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</si>
  <si>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</si>
  <si>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</si>
  <si>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</si>
  <si>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</si>
  <si>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</si>
  <si>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</si>
  <si>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</si>
  <si>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</si>
  <si>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</si>
  <si>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</si>
  <si>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</si>
  <si>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</si>
  <si>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</si>
  <si>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</si>
  <si>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</si>
  <si>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</si>
  <si>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</si>
  <si>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</si>
  <si>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</si>
  <si>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</si>
  <si>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</si>
  <si>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</si>
  <si>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</si>
  <si>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</si>
  <si>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</si>
  <si>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</si>
  <si>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</si>
  <si>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</si>
  <si>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</si>
  <si>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</si>
  <si>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</si>
  <si>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</si>
  <si>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</si>
  <si>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</si>
  <si>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</si>
  <si>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</si>
  <si>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</si>
  <si>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</si>
  <si>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</si>
  <si>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</si>
  <si>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</si>
  <si>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</si>
  <si>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</si>
  <si>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</si>
  <si>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</si>
  <si>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</si>
  <si>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</si>
  <si>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</si>
  <si>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</si>
  <si>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</si>
  <si>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</si>
  <si>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</si>
  <si>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</si>
  <si>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</si>
  <si>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</si>
  <si>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</si>
  <si>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</si>
  <si>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</si>
  <si>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</si>
  <si>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</si>
  <si>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</si>
  <si>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</si>
  <si>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</si>
  <si>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</si>
  <si>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</si>
  <si>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</si>
  <si>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</si>
  <si>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</si>
  <si>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</si>
  <si>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</si>
  <si>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</si>
  <si>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</si>
  <si>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</si>
  <si>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</si>
  <si>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</si>
  <si>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</si>
  <si>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</si>
  <si>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</si>
  <si>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</si>
  <si>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</si>
  <si>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</si>
  <si>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</si>
  <si>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</si>
  <si>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</si>
  <si>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</si>
  <si>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</si>
  <si>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</si>
  <si>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</si>
  <si>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</si>
  <si>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</si>
  <si>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</si>
  <si>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</si>
  <si>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</si>
  <si>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</si>
  <si>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</si>
  <si>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</si>
  <si>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</si>
  <si>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</si>
  <si>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</si>
  <si>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</si>
  <si>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</si>
  <si>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</si>
  <si>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</si>
  <si>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</si>
  <si>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</si>
  <si>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</si>
  <si>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</si>
  <si>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</si>
  <si>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</si>
  <si>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</si>
  <si>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</si>
  <si>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</si>
  <si>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</si>
  <si>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</si>
  <si>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</si>
  <si>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</si>
  <si>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</si>
  <si>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</si>
  <si>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</si>
  <si>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</si>
  <si>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</si>
  <si>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</si>
  <si>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</si>
  <si>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</si>
  <si>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</si>
  <si>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</si>
  <si>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</si>
  <si>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</si>
  <si>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</si>
  <si>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</si>
  <si>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</si>
  <si>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</si>
  <si>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</si>
  <si>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</si>
  <si>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</si>
  <si>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</si>
  <si>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</si>
  <si>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</si>
  <si>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</si>
  <si>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</si>
  <si>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</si>
  <si>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</si>
  <si>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</si>
  <si>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</si>
  <si>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</si>
  <si>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</si>
  <si>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</si>
  <si>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</si>
  <si>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</si>
  <si>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</si>
  <si>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</si>
  <si>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</si>
  <si>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</si>
  <si>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</si>
  <si>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</si>
  <si>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</si>
  <si>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</si>
  <si>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</si>
  <si>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</si>
  <si>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</si>
  <si>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</si>
  <si>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</si>
  <si>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</si>
  <si>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</si>
  <si>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</si>
  <si>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</si>
  <si>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</si>
  <si>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</si>
  <si>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</si>
  <si>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</si>
  <si>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</si>
  <si>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</si>
  <si>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</si>
  <si>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</si>
  <si>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</si>
  <si>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</si>
  <si>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</si>
  <si>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</si>
  <si>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</si>
  <si>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</si>
  <si>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</si>
  <si>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</si>
  <si>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</si>
  <si>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</si>
  <si>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</si>
  <si>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</si>
  <si>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</si>
  <si>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</si>
  <si>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</si>
  <si>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</si>
  <si>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</si>
  <si>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</si>
  <si>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</si>
  <si>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</si>
  <si>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</si>
  <si>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</si>
  <si>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</si>
  <si>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</si>
  <si>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</si>
  <si>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</si>
  <si>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</si>
  <si>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</si>
  <si>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</si>
  <si>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</si>
  <si>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</si>
  <si>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</si>
  <si>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</si>
  <si>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</si>
  <si>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</si>
  <si>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</si>
  <si>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</si>
  <si>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</si>
  <si>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</si>
  <si>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</si>
  <si>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</si>
  <si>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</si>
  <si>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</si>
  <si>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</si>
  <si>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</si>
  <si>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</si>
  <si>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</si>
  <si>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</si>
  <si>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</si>
  <si>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</si>
  <si>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</si>
  <si>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</si>
  <si>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</si>
  <si>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</si>
  <si>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</si>
  <si>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</si>
  <si>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</si>
  <si>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</si>
  <si>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</si>
  <si>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</si>
  <si>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</si>
  <si>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</si>
  <si>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</si>
  <si>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</si>
  <si>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</si>
  <si>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</si>
  <si>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</si>
  <si>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</si>
  <si>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</si>
  <si>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</si>
  <si>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</si>
  <si>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</si>
  <si>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</si>
  <si>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</si>
  <si>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</si>
  <si>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</si>
  <si>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</si>
  <si>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</si>
  <si>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</si>
  <si>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</si>
  <si>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</si>
  <si>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</si>
  <si>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</si>
  <si>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</si>
  <si>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</si>
  <si>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</si>
  <si>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</si>
  <si>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</si>
  <si>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</si>
  <si>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</si>
  <si>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</si>
  <si>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</si>
  <si>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</si>
  <si>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</si>
  <si>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</si>
  <si>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</si>
  <si>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</si>
  <si>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</si>
  <si>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</si>
  <si>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</si>
  <si>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</si>
  <si>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</si>
  <si>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</si>
  <si>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</si>
  <si>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</si>
  <si>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</si>
  <si>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</si>
  <si>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</si>
  <si>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</si>
  <si>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</si>
  <si>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</si>
  <si>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</si>
  <si>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</si>
  <si>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</si>
  <si>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</si>
  <si>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</si>
  <si>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</si>
  <si>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</si>
  <si>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</si>
  <si>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</si>
  <si>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</si>
  <si>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</si>
  <si>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</si>
  <si>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</si>
  <si>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</si>
  <si>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</si>
  <si>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</si>
  <si>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</si>
  <si>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</si>
  <si>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</si>
  <si>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</si>
  <si>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</si>
  <si>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</si>
  <si>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</si>
  <si>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</si>
  <si>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</si>
  <si>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</si>
  <si>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</si>
  <si>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</si>
  <si>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</si>
  <si>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</si>
  <si>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</si>
  <si>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</si>
  <si>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</si>
  <si>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</si>
  <si>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</si>
  <si>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</si>
  <si>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</si>
  <si>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</si>
  <si>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</si>
  <si>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</si>
  <si>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</si>
  <si>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</si>
  <si>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</si>
  <si>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</si>
  <si>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</si>
  <si>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</si>
  <si>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</si>
  <si>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</si>
  <si>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</si>
  <si>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</si>
  <si>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</si>
  <si>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</si>
  <si>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</si>
  <si>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</si>
  <si>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</si>
  <si>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</si>
  <si>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</si>
  <si>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</si>
  <si>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</si>
  <si>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</si>
  <si>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</si>
  <si>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</si>
  <si>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</si>
  <si>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</si>
  <si>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</si>
  <si>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</si>
  <si>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</si>
  <si>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</si>
  <si>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</si>
  <si>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</si>
  <si>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</si>
  <si>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</si>
  <si>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</si>
  <si>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</si>
  <si>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</si>
  <si>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</si>
  <si>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</si>
  <si>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</si>
  <si>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</si>
  <si>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</si>
  <si>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</si>
  <si>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</si>
  <si>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</si>
  <si>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</si>
  <si>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</si>
  <si>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</si>
  <si>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</si>
  <si>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</si>
  <si>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</si>
  <si>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</si>
  <si>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</si>
  <si>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</si>
  <si>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</si>
  <si>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</si>
  <si>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</si>
  <si>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</si>
  <si>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</si>
  <si>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</si>
  <si>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</si>
  <si>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</si>
  <si>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</si>
  <si>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</si>
  <si>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</si>
  <si>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</si>
  <si>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</si>
  <si>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</si>
  <si>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</si>
  <si>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</si>
  <si>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</si>
  <si>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</si>
  <si>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</si>
  <si>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</si>
  <si>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</si>
  <si>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</si>
  <si>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</si>
  <si>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</si>
  <si>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</si>
  <si>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</si>
  <si>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</si>
  <si>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</si>
  <si>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</si>
  <si>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</si>
  <si>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</si>
  <si>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</si>
  <si>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</si>
  <si>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</si>
  <si>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</si>
  <si>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</si>
  <si>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</si>
  <si>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</si>
  <si>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</si>
  <si>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</si>
  <si>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</si>
  <si>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</si>
  <si>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</si>
  <si>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</si>
  <si>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</si>
  <si>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</si>
  <si>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</si>
  <si>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</si>
  <si>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</si>
  <si>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</si>
  <si>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</si>
  <si>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</si>
  <si>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</si>
  <si>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</si>
  <si>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</si>
  <si>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</si>
  <si>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</si>
  <si>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</si>
  <si>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</si>
  <si>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</si>
  <si>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</si>
  <si>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</si>
  <si>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</si>
  <si>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</si>
  <si>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</si>
  <si>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</si>
  <si>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</si>
  <si>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</si>
  <si>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</si>
  <si>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</si>
  <si>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</si>
  <si>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</si>
  <si>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</si>
  <si>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</si>
  <si>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</si>
  <si>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</si>
  <si>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</si>
  <si>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</si>
  <si>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</si>
  <si>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</si>
  <si>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</si>
  <si>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</si>
  <si>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</si>
  <si>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</si>
  <si>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</si>
  <si>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</si>
  <si>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</si>
  <si>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</si>
  <si>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</si>
  <si>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</si>
  <si>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</si>
  <si>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</si>
  <si>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</si>
  <si>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</si>
  <si>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</si>
  <si>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</si>
  <si>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</si>
  <si>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</si>
  <si>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</si>
  <si>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</si>
  <si>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</si>
  <si>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</si>
  <si>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</si>
  <si>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</si>
  <si>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</si>
  <si>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</si>
  <si>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</si>
  <si>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</si>
  <si>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</si>
  <si>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</si>
  <si>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</si>
  <si>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</si>
  <si>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</si>
  <si>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</si>
  <si>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</si>
  <si>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</si>
  <si>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</si>
  <si>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</si>
  <si>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</si>
  <si>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</si>
  <si>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</si>
  <si>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</si>
  <si>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</si>
  <si>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</si>
  <si>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</si>
  <si>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</si>
  <si>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</si>
  <si>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</si>
  <si>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</si>
  <si>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</si>
  <si>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</si>
  <si>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</si>
  <si>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</si>
  <si>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</si>
  <si>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</si>
  <si>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</si>
  <si>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</si>
  <si>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</si>
  <si>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</si>
  <si>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</si>
  <si>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</si>
  <si>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</si>
  <si>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</si>
  <si>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</si>
  <si>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</si>
  <si>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</si>
  <si>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</si>
  <si>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</si>
  <si>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</si>
  <si>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</si>
  <si>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</si>
  <si>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</si>
  <si>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</si>
  <si>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</si>
  <si>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</si>
  <si>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</si>
  <si>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</si>
  <si>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</si>
  <si>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</si>
  <si>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</si>
  <si>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</si>
  <si>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</si>
  <si>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</si>
  <si>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</si>
  <si>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</si>
  <si>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</si>
  <si>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</si>
  <si>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</si>
  <si>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</si>
  <si>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</si>
  <si>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</si>
  <si>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</si>
  <si>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</si>
  <si>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</si>
  <si>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</si>
  <si>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</si>
  <si>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</si>
  <si>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</si>
  <si>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</si>
  <si>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</si>
  <si>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</si>
  <si>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</si>
  <si>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</si>
  <si>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</si>
  <si>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</si>
  <si>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</si>
  <si>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</si>
  <si>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</si>
  <si>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</si>
  <si>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</si>
  <si>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</si>
  <si>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</si>
  <si>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</si>
  <si>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</si>
  <si>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</si>
  <si>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</si>
  <si>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</si>
  <si>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</si>
  <si>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</si>
  <si>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</si>
  <si>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</si>
  <si>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</si>
  <si>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</si>
  <si>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</si>
  <si>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</si>
  <si>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</si>
  <si>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</si>
  <si>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</si>
  <si>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</si>
  <si>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</si>
  <si>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</si>
  <si>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</si>
  <si>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</si>
  <si>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</si>
  <si>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</si>
  <si>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</si>
  <si>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</si>
  <si>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</si>
  <si>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</si>
  <si>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</si>
  <si>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</si>
  <si>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</si>
  <si>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</si>
  <si>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</si>
  <si>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</si>
  <si>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</si>
  <si>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</si>
  <si>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</si>
  <si>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</si>
  <si>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</si>
  <si>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</si>
  <si>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</si>
  <si>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</si>
  <si>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</si>
  <si>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</si>
  <si>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</si>
  <si>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</si>
  <si>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</si>
  <si>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</si>
  <si>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</si>
  <si>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</si>
  <si>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</si>
  <si>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</si>
  <si>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</si>
  <si>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</si>
  <si>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</si>
  <si>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</si>
  <si>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</si>
  <si>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</si>
  <si>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</si>
  <si>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</si>
  <si>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</si>
  <si>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</si>
  <si>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</si>
  <si>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</si>
  <si>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</si>
  <si>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</si>
  <si>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</si>
  <si>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</si>
  <si>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</si>
  <si>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</si>
  <si>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</si>
  <si>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</si>
  <si>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</si>
  <si>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</si>
  <si>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</si>
  <si>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</si>
  <si>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</si>
  <si>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</si>
  <si>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</si>
  <si>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</si>
  <si>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</si>
  <si>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</si>
  <si>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</si>
  <si>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</si>
  <si>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</si>
  <si>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</si>
  <si>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</si>
  <si>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</si>
  <si>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</si>
  <si>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</si>
  <si>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</si>
  <si>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</si>
  <si>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</si>
  <si>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</si>
  <si>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</si>
  <si>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</si>
  <si>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</si>
  <si>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</si>
  <si>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</si>
  <si>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</si>
  <si>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</si>
  <si>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</si>
  <si>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</si>
  <si>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</si>
  <si>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</si>
  <si>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</si>
  <si>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</si>
  <si>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</si>
  <si>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</si>
  <si>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</si>
  <si>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</si>
  <si>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</si>
  <si>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</si>
  <si>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</si>
  <si>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</si>
  <si>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</si>
  <si>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</si>
  <si>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</si>
  <si>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</si>
  <si>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</si>
  <si>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</si>
  <si>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</si>
  <si>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</si>
  <si>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</si>
  <si>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</si>
  <si>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</si>
  <si>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</si>
  <si>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</si>
  <si>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</si>
  <si>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</si>
  <si>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</si>
  <si>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</si>
  <si>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</si>
  <si>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</si>
  <si>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</si>
  <si>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</si>
  <si>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</si>
  <si>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</si>
  <si>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</si>
  <si>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</si>
  <si>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</si>
  <si>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</si>
  <si>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</si>
  <si>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</si>
  <si>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</si>
  <si>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</si>
  <si>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</si>
  <si>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</si>
  <si>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</si>
  <si>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</si>
  <si>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</si>
  <si>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</si>
  <si>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</si>
  <si>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</si>
  <si>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</si>
  <si>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</si>
  <si>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</si>
  <si>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</si>
  <si>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</si>
  <si>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</si>
  <si>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</si>
  <si>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</si>
  <si>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</si>
  <si>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</si>
  <si>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</si>
  <si>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</si>
  <si>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</si>
  <si>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</si>
  <si>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</si>
  <si>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</si>
  <si>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</si>
  <si>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</si>
  <si>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</si>
  <si>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</si>
  <si>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</si>
  <si>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</si>
  <si>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</si>
  <si>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</si>
  <si>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</si>
  <si>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</si>
  <si>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</si>
  <si>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</si>
  <si>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</si>
  <si>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</si>
  <si>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</si>
  <si>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</si>
  <si>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</si>
  <si>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</si>
  <si>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</si>
  <si>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</si>
  <si>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Replacement of existing basic meters with smart meters - Capex - Treated water distribution</t>
  </si>
  <si>
    <t>Replacement of existing basic meters with smart meters - Capex - Total</t>
  </si>
  <si>
    <t>Replacement of existing basic meters with smart meters - Opex - Treated water distribution</t>
  </si>
  <si>
    <t>Replacement of existing basic meters with smart meters - Opex - Total</t>
  </si>
  <si>
    <t>Replacement of existing basic meters with smart meters - Totex - Treated water distribution</t>
  </si>
  <si>
    <t>Replacement of existing basic meters with smart meters - Totex - Total</t>
  </si>
  <si>
    <t>Smart meter infrastructure - Capex - Treated water distribution</t>
  </si>
  <si>
    <t>Smart meter infrastructure - Capex - Total</t>
  </si>
  <si>
    <t>Smart meter infrastructure - Opex - Treated water distribution</t>
  </si>
  <si>
    <t>Smart meter infrastructure - Opex - Total</t>
  </si>
  <si>
    <t>Smart meter infrastructure - Totex - Treated water distribution</t>
  </si>
  <si>
    <t>Smart meter infrastructure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</si>
  <si>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</si>
  <si>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</si>
  <si>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</si>
  <si>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</si>
  <si>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</si>
  <si>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</si>
  <si>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</si>
  <si>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</si>
  <si>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</si>
  <si>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</si>
  <si>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</si>
  <si>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</si>
  <si>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</si>
  <si>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</si>
  <si>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</si>
  <si>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</si>
  <si>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</si>
  <si>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</si>
  <si>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</si>
  <si>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</si>
  <si>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</si>
  <si>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</si>
  <si>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</si>
  <si>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</si>
  <si>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</si>
  <si>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</si>
  <si>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</si>
  <si>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</si>
  <si>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</si>
  <si>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</si>
  <si>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</si>
  <si>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</si>
  <si>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</si>
  <si>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</si>
  <si>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</si>
  <si>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</si>
  <si>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</si>
  <si>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</si>
  <si>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</si>
  <si>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</si>
  <si>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</si>
  <si>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</si>
  <si>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</si>
  <si>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</si>
  <si>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</si>
  <si>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</si>
  <si>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</si>
  <si>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</si>
  <si>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</si>
  <si>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</si>
  <si>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</si>
  <si>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</si>
  <si>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</si>
  <si>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</si>
  <si>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</si>
  <si>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</si>
  <si>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</si>
  <si>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</si>
  <si>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</si>
  <si>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</si>
  <si>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</si>
  <si>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</si>
  <si>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</si>
  <si>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</si>
  <si>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</si>
  <si>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</si>
  <si>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</si>
  <si>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</si>
  <si>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</si>
  <si>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</si>
  <si>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</si>
  <si>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</si>
  <si>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</si>
  <si>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</si>
  <si>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</si>
  <si>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</si>
  <si>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</si>
  <si>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</si>
  <si>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</si>
  <si>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</si>
  <si>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</si>
  <si>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</si>
  <si>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</si>
  <si>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</si>
  <si>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</si>
  <si>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</si>
  <si>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</si>
  <si>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</si>
  <si>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</si>
  <si>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</si>
  <si>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</si>
  <si>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</si>
  <si>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</si>
  <si>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</si>
  <si>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</si>
  <si>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</si>
  <si>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</si>
  <si>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</si>
  <si>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</si>
  <si>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</si>
  <si>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</si>
  <si>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</si>
  <si>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</si>
  <si>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</si>
  <si>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</si>
  <si>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</si>
  <si>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</si>
  <si>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</si>
  <si>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</si>
  <si>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</si>
  <si>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</si>
  <si>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</si>
  <si>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</si>
  <si>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</si>
  <si>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</si>
  <si>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</si>
  <si>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</si>
  <si>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</si>
  <si>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</si>
  <si>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</si>
  <si>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</si>
  <si>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</si>
  <si>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</si>
  <si>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</si>
  <si>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</si>
  <si>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</si>
  <si>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</si>
  <si>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</si>
  <si>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</si>
  <si>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</si>
  <si>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</si>
  <si>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</si>
  <si>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</si>
  <si>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</si>
  <si>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</si>
  <si>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</si>
  <si>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</si>
  <si>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</si>
  <si>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</si>
  <si>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</si>
  <si>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</si>
  <si>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</si>
  <si>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</si>
  <si>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</si>
  <si>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</si>
  <si>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</si>
  <si>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</si>
  <si>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</si>
  <si>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</si>
  <si>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</si>
  <si>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</si>
  <si>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</si>
  <si>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</si>
  <si>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</si>
  <si>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</si>
  <si>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</si>
  <si>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</si>
  <si>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</si>
  <si>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</si>
  <si>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</si>
  <si>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</si>
  <si>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</si>
  <si>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</si>
  <si>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</si>
  <si>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</si>
  <si>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</si>
  <si>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</si>
  <si>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</si>
  <si>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</si>
  <si>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</si>
  <si>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</si>
  <si>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</si>
  <si>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</si>
  <si>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</si>
  <si>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</si>
  <si>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</si>
  <si>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</si>
  <si>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</si>
  <si>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</si>
  <si>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</si>
  <si>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</si>
  <si>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</si>
  <si>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</si>
  <si>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</si>
  <si>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</si>
  <si>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</si>
  <si>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</si>
  <si>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</si>
  <si>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</si>
  <si>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</si>
  <si>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</si>
  <si>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</si>
  <si>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</si>
  <si>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</si>
  <si>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</si>
  <si>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</si>
  <si>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</si>
  <si>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</si>
  <si>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</si>
  <si>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</si>
  <si>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</si>
  <si>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</si>
  <si>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</si>
  <si>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</si>
  <si>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</si>
  <si>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</si>
  <si>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</si>
  <si>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</si>
  <si>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</si>
  <si>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</si>
  <si>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</si>
  <si>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</si>
  <si>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</si>
  <si>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</si>
  <si>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</si>
  <si>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</si>
  <si>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</si>
  <si>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</si>
  <si>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</si>
  <si>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</si>
  <si>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</si>
  <si>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</si>
  <si>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</si>
  <si>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</si>
  <si>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</si>
  <si>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</si>
  <si>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</si>
  <si>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</si>
  <si>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</si>
  <si>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</si>
  <si>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</si>
  <si>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</si>
  <si>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</si>
  <si>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</si>
  <si>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</si>
  <si>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</si>
  <si>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</si>
  <si>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</si>
  <si>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</si>
  <si>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</si>
  <si>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</si>
  <si>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</si>
  <si>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</si>
  <si>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</si>
  <si>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</si>
  <si>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</si>
  <si>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</si>
  <si>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</si>
  <si>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</si>
  <si>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</si>
  <si>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</si>
  <si>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</si>
  <si>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</si>
  <si>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</si>
  <si>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</si>
  <si>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</si>
  <si>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</si>
  <si>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</si>
  <si>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</si>
  <si>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</si>
  <si>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</si>
  <si>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</si>
  <si>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</si>
  <si>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</si>
  <si>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</si>
  <si>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</si>
  <si>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</si>
  <si>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</si>
  <si>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</si>
  <si>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</si>
  <si>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</si>
  <si>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</si>
  <si>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</si>
  <si>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</si>
  <si>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</si>
  <si>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</si>
  <si>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</si>
  <si>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</si>
  <si>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</si>
  <si>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</si>
  <si>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</si>
  <si>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</si>
  <si>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</si>
  <si>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</si>
  <si>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</si>
  <si>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</si>
  <si>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</si>
  <si>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</si>
  <si>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</si>
  <si>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</si>
  <si>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</si>
  <si>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</si>
  <si>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</si>
  <si>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</si>
  <si>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</si>
  <si>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</si>
  <si>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</si>
  <si>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</si>
  <si>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</si>
  <si>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</si>
  <si>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</si>
  <si>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</si>
  <si>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</si>
  <si>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</si>
  <si>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</si>
  <si>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</si>
  <si>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</si>
  <si>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</si>
  <si>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</si>
  <si>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</si>
  <si>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</si>
  <si>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</si>
  <si>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</si>
  <si>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</si>
  <si>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</si>
  <si>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</si>
  <si>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</si>
  <si>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</si>
  <si>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</si>
  <si>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</si>
  <si>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</si>
  <si>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</si>
  <si>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</si>
  <si>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</si>
  <si>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</si>
  <si>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</si>
  <si>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</si>
  <si>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</si>
  <si>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</si>
  <si>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</si>
  <si>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</si>
  <si>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</si>
  <si>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</si>
  <si>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</si>
  <si>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</si>
  <si>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</si>
  <si>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</si>
  <si>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</si>
  <si>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</si>
  <si>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</si>
  <si>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</si>
  <si>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</si>
  <si>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</si>
  <si>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</si>
  <si>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</si>
  <si>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</si>
  <si>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</si>
  <si>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</si>
  <si>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</si>
  <si>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</si>
  <si>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</si>
  <si>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</si>
  <si>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</si>
  <si>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</si>
  <si>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</si>
  <si>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</si>
  <si>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</si>
  <si>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</si>
  <si>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</si>
  <si>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</si>
  <si>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</si>
  <si>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</si>
  <si>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</si>
  <si>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</si>
  <si>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</si>
  <si>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</si>
  <si>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</si>
  <si>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</si>
  <si>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</si>
  <si>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</si>
  <si>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</si>
  <si>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</si>
  <si>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</si>
  <si>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</si>
  <si>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</si>
  <si>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</si>
  <si>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</si>
  <si>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</si>
  <si>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</si>
  <si>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</si>
  <si>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</si>
  <si>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</si>
  <si>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</si>
  <si>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</si>
  <si>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</si>
  <si>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</si>
  <si>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</si>
  <si>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</si>
  <si>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</si>
  <si>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</si>
  <si>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</si>
  <si>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</si>
  <si>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</si>
  <si>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</si>
  <si>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</si>
  <si>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</si>
  <si>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</si>
  <si>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</si>
  <si>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</si>
  <si>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</si>
  <si>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</si>
  <si>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</si>
  <si>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</si>
  <si>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</si>
  <si>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</si>
  <si>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</si>
  <si>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</si>
  <si>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</si>
  <si>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</si>
  <si>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</si>
  <si>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</si>
  <si>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</si>
  <si>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</si>
  <si>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</si>
  <si>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</si>
  <si>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</si>
  <si>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</si>
  <si>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</si>
  <si>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</si>
  <si>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</si>
  <si>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</si>
  <si>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</si>
  <si>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</si>
  <si>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</si>
  <si>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</si>
  <si>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</si>
  <si>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</si>
  <si>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</si>
  <si>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</si>
  <si>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</si>
  <si>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</si>
  <si>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</si>
  <si>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</si>
  <si>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</si>
  <si>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</si>
  <si>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</si>
  <si>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</si>
  <si>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</si>
  <si>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</si>
  <si>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</si>
  <si>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</si>
  <si>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</si>
  <si>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</si>
  <si>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</si>
  <si>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</si>
  <si>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</si>
  <si>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</si>
  <si>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</si>
  <si>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</si>
  <si>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</si>
  <si>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</si>
  <si>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</si>
  <si>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</si>
  <si>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</si>
  <si>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</si>
  <si>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</si>
  <si>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</si>
  <si>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</si>
  <si>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</si>
  <si>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</si>
  <si>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</si>
  <si>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</si>
  <si>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</si>
  <si>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</si>
  <si>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</si>
  <si>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</si>
  <si>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</si>
  <si>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</si>
  <si>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</si>
  <si>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</si>
  <si>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</si>
  <si>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</si>
  <si>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</si>
  <si>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</si>
  <si>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</si>
  <si>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</si>
  <si>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</si>
  <si>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</si>
  <si>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</si>
  <si>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</si>
  <si>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</si>
  <si>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</si>
  <si>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</si>
  <si>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</si>
  <si>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</si>
  <si>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</si>
  <si>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</si>
  <si>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</si>
  <si>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</si>
  <si>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</si>
  <si>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</si>
  <si>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</si>
  <si>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</si>
  <si>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</si>
  <si>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</si>
  <si>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</si>
  <si>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</si>
  <si>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</si>
  <si>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</si>
  <si>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</si>
  <si>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</si>
  <si>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</si>
  <si>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</si>
  <si>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</si>
  <si>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</si>
  <si>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</si>
  <si>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</si>
  <si>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</si>
  <si>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</si>
  <si>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</si>
  <si>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</si>
  <si>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</si>
  <si>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</si>
  <si>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</si>
  <si>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</si>
  <si>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</si>
  <si>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</si>
  <si>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</si>
  <si>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</si>
  <si>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</si>
  <si>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</si>
  <si>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</si>
  <si>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</si>
  <si>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</si>
  <si>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</si>
  <si>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</si>
  <si>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</si>
  <si>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</si>
  <si>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</si>
  <si>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</si>
  <si>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</si>
  <si>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</si>
  <si>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</si>
  <si>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</si>
  <si>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</si>
  <si>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</si>
  <si>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</si>
  <si>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</si>
  <si>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</si>
  <si>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</si>
  <si>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</si>
  <si>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</si>
  <si>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</si>
  <si>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</si>
  <si>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</si>
  <si>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</si>
  <si>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</si>
  <si>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</si>
  <si>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</si>
  <si>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</si>
  <si>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</si>
  <si>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</si>
  <si>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</si>
  <si>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</si>
  <si>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</si>
  <si>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</si>
  <si>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</si>
  <si>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</si>
  <si>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</si>
  <si>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</si>
  <si>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</si>
  <si>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</si>
  <si>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</si>
  <si>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</si>
  <si>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</si>
  <si>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</si>
  <si>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</si>
  <si>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</si>
  <si>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</si>
  <si>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</si>
  <si>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</si>
  <si>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</si>
  <si>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</si>
  <si>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</si>
  <si>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</si>
  <si>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</si>
  <si>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</si>
  <si>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</si>
  <si>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</si>
  <si>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</si>
  <si>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</si>
  <si>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</si>
  <si>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</si>
  <si>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</si>
  <si>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</si>
  <si>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</si>
  <si>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</si>
  <si>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</si>
  <si>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</si>
  <si>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</si>
  <si>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</si>
  <si>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</si>
  <si>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</si>
  <si>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</si>
  <si>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</si>
  <si>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</si>
  <si>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</si>
  <si>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</si>
  <si>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</si>
  <si>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</si>
  <si>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</si>
  <si>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</si>
  <si>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</si>
  <si>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</si>
  <si>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</si>
  <si>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</si>
  <si>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</si>
  <si>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</si>
  <si>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</si>
  <si>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</si>
  <si>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</si>
  <si>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</si>
  <si>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</si>
  <si>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</si>
  <si>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</si>
  <si>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</si>
  <si>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</si>
  <si>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</si>
  <si>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</si>
  <si>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</si>
  <si>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</si>
  <si>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</si>
  <si>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</si>
  <si>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</si>
  <si>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</si>
  <si>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</si>
  <si>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</si>
  <si>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</si>
  <si>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</si>
  <si>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</si>
  <si>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</si>
  <si>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</si>
  <si>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</si>
  <si>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</si>
  <si>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</si>
  <si>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</si>
  <si>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</si>
  <si>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</si>
  <si>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</si>
  <si>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</si>
  <si>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</si>
  <si>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</si>
  <si>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</si>
  <si>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</si>
  <si>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</si>
  <si>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</si>
  <si>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</si>
  <si>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</si>
  <si>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</si>
  <si>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</si>
  <si>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</si>
  <si>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</si>
  <si>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</si>
  <si>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</si>
  <si>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</si>
  <si>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</si>
  <si>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</si>
  <si>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</si>
  <si>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</si>
  <si>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</si>
  <si>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</si>
  <si>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</si>
  <si>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</si>
  <si>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</si>
  <si>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</si>
  <si>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</si>
  <si>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</si>
  <si>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</si>
  <si>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</si>
  <si>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</si>
  <si>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</si>
  <si>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</si>
  <si>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</si>
  <si>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</si>
  <si>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</si>
  <si>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</si>
  <si>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</si>
  <si>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</si>
  <si>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</si>
  <si>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</si>
  <si>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</si>
  <si>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</si>
  <si>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</si>
  <si>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</si>
  <si>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</si>
  <si>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</si>
  <si>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</si>
  <si>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</si>
  <si>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</si>
  <si>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</si>
  <si>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</si>
  <si>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</si>
  <si>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</si>
  <si>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</si>
  <si>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</si>
  <si>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</si>
  <si>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</si>
  <si>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</si>
  <si>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</si>
  <si>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</si>
  <si>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</si>
  <si>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</si>
  <si>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</si>
  <si>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</si>
  <si>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</si>
  <si>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</si>
  <si>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</si>
  <si>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</si>
  <si>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</si>
  <si>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</si>
  <si>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</si>
  <si>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</si>
  <si>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</si>
  <si>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</si>
  <si>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</si>
  <si>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</si>
  <si>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</si>
  <si>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</si>
  <si>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</si>
  <si>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</si>
  <si>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</si>
  <si>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</si>
  <si>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</si>
  <si>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</si>
  <si>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</si>
  <si>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</si>
  <si>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</si>
  <si>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</si>
  <si>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</si>
  <si>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</si>
  <si>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</si>
  <si>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</si>
  <si>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</si>
  <si>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</si>
  <si>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</si>
  <si>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</si>
  <si>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</si>
  <si>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</si>
  <si>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</si>
  <si>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</si>
  <si>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</si>
  <si>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</si>
  <si>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</si>
  <si>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</si>
  <si>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</si>
  <si>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</si>
  <si>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</si>
  <si>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</si>
  <si>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</si>
  <si>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</si>
  <si>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</si>
  <si>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</si>
  <si>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</si>
  <si>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</si>
  <si>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</si>
  <si>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</si>
  <si>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</si>
  <si>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</si>
  <si>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</si>
  <si>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</si>
  <si>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</si>
  <si>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</si>
  <si>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</si>
  <si>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</si>
  <si>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</si>
  <si>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</si>
  <si>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</si>
  <si>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</si>
  <si>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</si>
  <si>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</si>
  <si>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</si>
  <si>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</si>
  <si>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</si>
  <si>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</si>
  <si>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</si>
  <si>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</si>
  <si>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</si>
  <si>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</si>
  <si>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</si>
  <si>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</si>
  <si>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</si>
  <si>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</si>
  <si>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</si>
  <si>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</si>
  <si>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</si>
  <si>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</si>
  <si>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</si>
  <si>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</si>
  <si>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</si>
  <si>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</si>
  <si>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</si>
  <si>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</si>
  <si>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</si>
  <si>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</si>
  <si>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</si>
  <si>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</si>
  <si>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</si>
  <si>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</si>
  <si>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</si>
  <si>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</si>
  <si>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</si>
  <si>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</si>
  <si>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</si>
  <si>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</si>
  <si>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</si>
  <si>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</si>
  <si>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</si>
  <si>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</si>
  <si>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</si>
  <si>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</si>
  <si>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</si>
  <si>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</si>
  <si>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</si>
  <si>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</si>
  <si>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</si>
  <si>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</si>
  <si>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</si>
  <si>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</si>
  <si>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</si>
  <si>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</si>
  <si>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</si>
  <si>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</si>
  <si>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</si>
  <si>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</si>
  <si>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</si>
  <si>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</si>
  <si>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</si>
  <si>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</si>
  <si>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</si>
  <si>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</si>
  <si>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</si>
  <si>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</si>
  <si>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</si>
  <si>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</si>
  <si>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</si>
  <si>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</si>
  <si>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</si>
  <si>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</si>
  <si>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</si>
  <si>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</si>
  <si>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</si>
  <si>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</si>
  <si>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</si>
  <si>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</si>
  <si>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</si>
  <si>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</si>
  <si>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</si>
  <si>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</si>
  <si>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</si>
  <si>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</si>
  <si>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</si>
  <si>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</si>
  <si>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</si>
  <si>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</si>
  <si>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</si>
  <si>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</si>
  <si>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</si>
  <si>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</si>
  <si>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</si>
  <si>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</si>
  <si>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</si>
  <si>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</si>
  <si>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</si>
  <si>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</si>
  <si>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</si>
  <si>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</si>
  <si>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</si>
  <si>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</si>
  <si>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</si>
  <si>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</si>
  <si>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</si>
  <si>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</si>
  <si>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</si>
  <si>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</si>
  <si>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</si>
  <si>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</si>
  <si>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</si>
  <si>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</si>
  <si>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</si>
  <si>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</si>
  <si>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</si>
  <si>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</si>
  <si>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</si>
  <si>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</si>
  <si>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</si>
  <si>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</si>
  <si>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</si>
  <si>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</si>
  <si>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</si>
  <si>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</si>
  <si>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</si>
  <si>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</si>
  <si>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</si>
  <si>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</si>
  <si>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</si>
  <si>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</si>
  <si>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</si>
  <si>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</si>
  <si>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</si>
  <si>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</si>
  <si>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</si>
  <si>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</si>
  <si>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</si>
  <si>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</si>
  <si>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</si>
  <si>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</si>
  <si>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</si>
  <si>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</si>
  <si>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</si>
  <si>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</si>
  <si>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</si>
  <si>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</si>
  <si>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</si>
  <si>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</si>
  <si>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</si>
  <si>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</si>
  <si>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</si>
  <si>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</si>
  <si>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</si>
  <si>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</si>
  <si>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</si>
  <si>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</si>
  <si>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</si>
  <si>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</si>
  <si>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</si>
  <si>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</si>
  <si>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</si>
  <si>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</si>
  <si>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</si>
  <si>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</si>
  <si>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</si>
  <si>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</si>
  <si>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</si>
  <si>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</si>
  <si>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</si>
  <si>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</si>
  <si>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</si>
  <si>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</si>
  <si>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</si>
  <si>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</si>
  <si>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</si>
  <si>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</si>
  <si>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</si>
  <si>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</si>
  <si>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</si>
  <si>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</si>
  <si>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</si>
  <si>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</si>
  <si>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</si>
  <si>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</si>
  <si>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</si>
  <si>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</si>
  <si>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</si>
  <si>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</si>
  <si>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</si>
  <si>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</si>
  <si>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</si>
  <si>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</si>
  <si>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</si>
  <si>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</si>
  <si>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</si>
  <si>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</si>
  <si>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</si>
  <si>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</si>
  <si>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</si>
  <si>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</si>
  <si>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</si>
  <si>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</si>
  <si>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</si>
  <si>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</si>
  <si>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</si>
  <si>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</si>
  <si>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</si>
  <si>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</si>
  <si>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</si>
  <si>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</si>
  <si>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</si>
  <si>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</si>
  <si>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</si>
  <si>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</si>
  <si>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</si>
  <si>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</si>
  <si>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</si>
  <si>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</si>
  <si>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</si>
  <si>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</si>
  <si>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</si>
  <si>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</si>
  <si>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</si>
  <si>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</si>
  <si>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</si>
  <si>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</si>
  <si>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</si>
  <si>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</si>
  <si>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</si>
  <si>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</si>
  <si>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</si>
  <si>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</si>
  <si>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</si>
  <si>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</si>
  <si>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</si>
  <si>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</si>
  <si>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</si>
  <si>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</si>
  <si>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</si>
  <si>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</si>
  <si>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</si>
  <si>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</si>
  <si>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</si>
  <si>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</si>
  <si>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</si>
  <si>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</si>
  <si>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</si>
  <si>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</si>
  <si>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</si>
  <si>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</si>
  <si>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</si>
  <si>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</si>
  <si>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</si>
  <si>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</si>
  <si>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</si>
  <si>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</si>
  <si>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</si>
  <si>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</si>
  <si>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</si>
  <si>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</si>
  <si>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</si>
  <si>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</si>
  <si>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</si>
  <si>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</si>
  <si>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</si>
  <si>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</si>
  <si>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</si>
  <si>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</si>
  <si>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</si>
  <si>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</si>
  <si>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</si>
  <si>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</si>
  <si>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</si>
  <si>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</si>
  <si>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</si>
  <si>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</si>
  <si>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</si>
  <si>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</si>
  <si>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</si>
  <si>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</si>
  <si>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</si>
  <si>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</si>
  <si>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</si>
  <si>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</si>
  <si>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</si>
  <si>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</si>
  <si>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</si>
  <si>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</si>
  <si>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</si>
  <si>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</si>
  <si>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</si>
  <si>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</si>
  <si>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</si>
  <si>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</si>
  <si>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</si>
  <si>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</si>
  <si>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</si>
  <si>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</si>
  <si>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</si>
  <si>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</si>
  <si>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</si>
  <si>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</si>
  <si>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</si>
  <si>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</si>
  <si>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</si>
  <si>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</si>
  <si>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</si>
  <si>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</si>
  <si>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</si>
  <si>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</si>
  <si>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</si>
  <si>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</si>
  <si>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</si>
  <si>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</si>
  <si>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</si>
  <si>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</si>
  <si>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</si>
  <si>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</si>
  <si>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</si>
  <si>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</si>
  <si>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</si>
  <si>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</si>
  <si>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</si>
  <si>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</si>
  <si>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</si>
  <si>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</si>
  <si>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</si>
  <si>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</si>
  <si>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</si>
  <si>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</si>
  <si>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</si>
  <si>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</si>
  <si>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</si>
  <si>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</si>
  <si>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</si>
  <si>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</si>
  <si>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</si>
  <si>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</si>
  <si>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</si>
  <si>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</si>
  <si>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</si>
  <si>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</si>
  <si>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</si>
  <si>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</si>
  <si>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</si>
  <si>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</si>
  <si>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</si>
  <si>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</si>
  <si>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</si>
  <si>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</si>
  <si>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</si>
  <si>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</si>
  <si>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</si>
  <si>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</si>
  <si>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</si>
  <si>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</si>
  <si>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</si>
  <si>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</si>
  <si>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</si>
  <si>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</si>
  <si>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</si>
  <si>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</si>
  <si>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</si>
  <si>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</si>
  <si>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</si>
  <si>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</si>
  <si>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</si>
  <si>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</si>
  <si>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</si>
  <si>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</si>
  <si>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</si>
  <si>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</si>
  <si>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</si>
  <si>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</si>
  <si>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</si>
  <si>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</si>
  <si>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</si>
  <si>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</si>
  <si>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</si>
  <si>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</si>
  <si>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</si>
  <si>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</si>
  <si>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</si>
  <si>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</si>
  <si>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</si>
  <si>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</si>
  <si>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</si>
  <si>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</si>
  <si>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</si>
  <si>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</si>
  <si>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</si>
  <si>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</si>
  <si>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</si>
  <si>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</si>
  <si>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</si>
  <si>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</si>
  <si>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</si>
  <si>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</si>
  <si>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</si>
  <si>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</si>
  <si>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</si>
  <si>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</si>
  <si>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</si>
  <si>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</si>
  <si>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</si>
  <si>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</si>
  <si>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</si>
  <si>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</si>
  <si>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</si>
  <si>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</si>
  <si>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</si>
  <si>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</si>
  <si>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</si>
  <si>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</si>
  <si>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</si>
  <si>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</si>
  <si>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</si>
  <si>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</si>
  <si>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</si>
  <si>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</si>
  <si>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</si>
  <si>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</si>
  <si>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</si>
  <si>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</si>
  <si>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</si>
  <si>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</si>
  <si>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</si>
  <si>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</si>
  <si>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</si>
  <si>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</si>
  <si>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</si>
  <si>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</si>
  <si>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</si>
  <si>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</si>
  <si>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</si>
  <si>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</si>
  <si>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</si>
  <si>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</si>
  <si>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</si>
  <si>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</si>
  <si>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</si>
  <si>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</si>
  <si>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</si>
  <si>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</si>
  <si>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</si>
  <si>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</si>
  <si>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</si>
  <si>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</si>
  <si>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</si>
  <si>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</si>
  <si>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</si>
  <si>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</si>
  <si>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</si>
  <si>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</si>
  <si>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</si>
  <si>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</si>
  <si>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</si>
  <si>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</si>
  <si>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</si>
  <si>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</si>
  <si>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</si>
  <si>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</si>
  <si>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</si>
  <si>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</si>
  <si>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</si>
  <si>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</si>
  <si>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</si>
  <si>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</si>
  <si>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</si>
  <si>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</si>
  <si>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</si>
  <si>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</si>
  <si>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</si>
  <si>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</si>
  <si>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</si>
  <si>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</si>
  <si>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</si>
  <si>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</si>
  <si>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</si>
  <si>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</si>
  <si>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</si>
  <si>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</si>
  <si>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</si>
  <si>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</si>
  <si>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</si>
  <si>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</si>
  <si>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</si>
  <si>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</si>
  <si>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</si>
  <si>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</si>
  <si>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</si>
  <si>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</si>
  <si>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</si>
  <si>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</si>
  <si>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</si>
  <si>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</si>
  <si>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</si>
  <si>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</si>
  <si>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</si>
  <si>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</si>
  <si>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</si>
  <si>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</si>
  <si>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</si>
  <si>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</si>
  <si>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</si>
  <si>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</si>
  <si>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</si>
  <si>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</si>
  <si>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</si>
  <si>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</si>
  <si>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</si>
  <si>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</si>
  <si>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</si>
  <si>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</si>
  <si>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</si>
  <si>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</si>
  <si>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</si>
  <si>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</si>
  <si>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</si>
  <si>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</si>
  <si>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</si>
  <si>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</si>
  <si>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</si>
  <si>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</si>
  <si>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</si>
  <si>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</si>
  <si>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</si>
  <si>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</si>
  <si>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</si>
  <si>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</si>
  <si>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</si>
  <si>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</si>
  <si>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</si>
  <si>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</si>
  <si>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</si>
  <si>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</si>
  <si>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</si>
  <si>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</si>
  <si>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</si>
  <si>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</si>
  <si>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</si>
  <si>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</si>
  <si>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</si>
  <si>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</si>
  <si>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</si>
  <si>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</si>
  <si>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</si>
  <si>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</si>
  <si>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</si>
  <si>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</si>
  <si>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</si>
  <si>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</si>
  <si>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</si>
  <si>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</si>
  <si>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</si>
  <si>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</si>
  <si>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</si>
  <si>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</si>
  <si>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</si>
  <si>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</si>
  <si>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</si>
  <si>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</si>
  <si>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</si>
  <si>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</si>
  <si>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</si>
  <si>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</si>
  <si>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</si>
  <si>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</si>
  <si>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</si>
  <si>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</si>
  <si>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</si>
  <si>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</si>
  <si>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</si>
  <si>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</si>
  <si>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</si>
  <si>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</si>
  <si>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</si>
  <si>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</si>
  <si>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</si>
  <si>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</si>
  <si>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</si>
  <si>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</si>
  <si>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</si>
  <si>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</si>
  <si>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</si>
  <si>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</si>
  <si>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</si>
  <si>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</si>
  <si>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</si>
  <si>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</si>
  <si>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</si>
  <si>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</si>
  <si>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</si>
  <si>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</si>
  <si>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</si>
  <si>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</si>
  <si>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</si>
  <si>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</si>
  <si>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</si>
  <si>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</si>
  <si>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</si>
  <si>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</si>
  <si>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</si>
  <si>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</si>
  <si>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</si>
  <si>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</si>
  <si>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</si>
  <si>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</si>
  <si>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</si>
  <si>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</si>
  <si>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</si>
  <si>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</si>
  <si>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</si>
  <si>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</si>
  <si>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</si>
  <si>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</si>
  <si>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</si>
  <si>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</si>
  <si>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</si>
  <si>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</si>
  <si>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</si>
  <si>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</si>
  <si>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</si>
  <si>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</si>
  <si>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</si>
  <si>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</si>
  <si>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</si>
  <si>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</si>
  <si>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</si>
  <si>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</si>
  <si>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</si>
  <si>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</si>
  <si>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</si>
  <si>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</si>
  <si>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</si>
  <si>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</si>
  <si>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</si>
  <si>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</si>
  <si>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</si>
  <si>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</si>
  <si>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</si>
  <si>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</si>
  <si>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</si>
  <si>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</si>
  <si>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</si>
  <si>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</si>
  <si>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</si>
  <si>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</si>
  <si>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</si>
  <si>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</si>
  <si>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</si>
  <si>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</si>
  <si>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</si>
  <si>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</si>
  <si>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</si>
  <si>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</si>
  <si>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</si>
  <si>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</si>
  <si>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</si>
  <si>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</si>
  <si>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</si>
  <si>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</si>
  <si>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</si>
  <si>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</si>
  <si>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</si>
  <si>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</si>
  <si>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</si>
  <si>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</si>
  <si>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</si>
  <si>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</si>
  <si>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</si>
  <si>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</si>
  <si>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</si>
  <si>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</si>
  <si>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</si>
  <si>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</si>
  <si>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</si>
  <si>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</si>
  <si>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</si>
  <si>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</si>
  <si>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</si>
  <si>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</si>
  <si>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</si>
  <si>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</si>
  <si>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</si>
  <si>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</si>
  <si>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</si>
  <si>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</si>
  <si>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</si>
  <si>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</si>
  <si>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</si>
  <si>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</si>
  <si>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</si>
  <si>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</si>
  <si>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</si>
  <si>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</si>
  <si>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</si>
  <si>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</si>
  <si>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</si>
  <si>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</si>
  <si>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</si>
  <si>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</si>
  <si>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</si>
  <si>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</si>
  <si>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</si>
  <si>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</si>
  <si>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</si>
  <si>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</si>
  <si>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</si>
  <si>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</si>
  <si>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</si>
  <si>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</si>
  <si>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</si>
  <si>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</si>
  <si>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</si>
  <si>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</si>
  <si>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</si>
  <si>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</si>
  <si>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</si>
  <si>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</si>
  <si>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</si>
  <si>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</si>
  <si>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</si>
  <si>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</si>
  <si>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</si>
  <si>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</si>
  <si>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</si>
  <si>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</si>
  <si>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</si>
  <si>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</si>
  <si>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</si>
  <si>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</si>
  <si>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</si>
  <si>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</si>
  <si>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</si>
  <si>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</si>
  <si>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</si>
  <si>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</si>
  <si>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</si>
  <si>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</si>
  <si>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</si>
  <si>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</si>
  <si>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</si>
  <si>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</si>
  <si>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</si>
  <si>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</si>
  <si>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</si>
  <si>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</si>
  <si>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</si>
  <si>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</si>
  <si>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</si>
  <si>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</si>
  <si>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</si>
  <si>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</si>
  <si>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</si>
  <si>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</si>
  <si>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</si>
  <si>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</si>
  <si>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</si>
  <si>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</si>
  <si>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</si>
  <si>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</si>
  <si>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</si>
  <si>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</si>
  <si>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</si>
  <si>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</si>
  <si>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</si>
  <si>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</si>
  <si>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</si>
  <si>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</si>
  <si>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</si>
  <si>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</si>
  <si>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</si>
  <si>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</si>
  <si>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</si>
  <si>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</si>
  <si>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</si>
  <si>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</si>
  <si>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</si>
  <si>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</si>
  <si>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</si>
  <si>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</si>
  <si>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</si>
  <si>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</si>
  <si>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</si>
  <si>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</si>
  <si>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</si>
  <si>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</si>
  <si>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</si>
  <si>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</si>
  <si>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</si>
  <si>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</si>
  <si>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</si>
  <si>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</si>
  <si>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</si>
  <si>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</si>
  <si>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</si>
  <si>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</si>
  <si>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</si>
  <si>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</si>
  <si>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</si>
  <si>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</si>
  <si>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</si>
  <si>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</si>
  <si>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</si>
  <si>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</si>
  <si>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</si>
  <si>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</si>
  <si>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</si>
  <si>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</si>
  <si>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</si>
  <si>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</si>
  <si>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</si>
  <si>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</si>
  <si>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</si>
  <si>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</si>
  <si>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</si>
  <si>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</si>
  <si>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</si>
  <si>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</si>
  <si>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</si>
  <si>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</si>
  <si>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</si>
  <si>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</si>
  <si>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</si>
  <si>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</si>
  <si>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</si>
  <si>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</si>
  <si>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</si>
  <si>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</si>
  <si>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</si>
  <si>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</si>
  <si>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</si>
  <si>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</si>
  <si>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</si>
  <si>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</si>
  <si>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</si>
  <si>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</si>
  <si>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</si>
  <si>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</si>
  <si>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</si>
  <si>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</si>
  <si>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</si>
  <si>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</si>
  <si>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</si>
  <si>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</si>
  <si>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</si>
  <si>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</si>
  <si>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</si>
  <si>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</si>
  <si>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</si>
  <si>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</si>
  <si>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</si>
  <si>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</si>
  <si>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</si>
  <si>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</si>
  <si>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</si>
  <si>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</si>
  <si>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</si>
  <si>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</si>
  <si>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</si>
  <si>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</si>
  <si>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</si>
  <si>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</si>
  <si>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</si>
  <si>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</si>
  <si>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</si>
  <si>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</si>
  <si>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</si>
  <si>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</si>
  <si>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</si>
  <si>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</si>
  <si>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</si>
  <si>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</si>
  <si>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</si>
  <si>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</si>
  <si>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</si>
  <si>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</si>
  <si>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</si>
  <si>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</si>
  <si>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</si>
  <si>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</si>
  <si>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</si>
  <si>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</si>
  <si>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</si>
  <si>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</si>
  <si>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</si>
  <si>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</si>
  <si>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</si>
  <si>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</si>
  <si>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</si>
  <si>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</si>
  <si>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</si>
  <si>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</si>
  <si>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</si>
  <si>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</si>
  <si>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</si>
  <si>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</si>
  <si>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</si>
  <si>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</si>
  <si>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</si>
  <si>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</si>
  <si>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</si>
  <si>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</si>
  <si>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</si>
  <si>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</si>
  <si>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</si>
  <si>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</si>
  <si>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</si>
  <si>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</si>
  <si>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</si>
  <si>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</si>
  <si>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</si>
  <si>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</si>
  <si>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</si>
  <si>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</si>
  <si>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</si>
  <si>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</si>
  <si>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</si>
  <si>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</si>
  <si>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</si>
  <si>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</si>
  <si>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</si>
  <si>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</si>
  <si>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</si>
  <si>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</si>
  <si>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</si>
  <si>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</si>
  <si>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</si>
  <si>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</si>
  <si>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</si>
  <si>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</si>
  <si>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</si>
  <si>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</si>
  <si>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</si>
  <si>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</si>
  <si>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</si>
  <si>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</si>
  <si>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</si>
  <si>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</si>
  <si>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</si>
  <si>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</si>
  <si>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</si>
  <si>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</si>
  <si>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</si>
  <si>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</si>
  <si>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</si>
  <si>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</si>
  <si>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</si>
  <si>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</si>
  <si>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</si>
  <si>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</si>
  <si>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</si>
  <si>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</si>
  <si>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</si>
  <si>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</si>
  <si>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</si>
  <si>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</si>
  <si>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</si>
  <si>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</si>
  <si>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</si>
  <si>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</si>
  <si>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</si>
  <si>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</si>
  <si>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</si>
  <si>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</si>
  <si>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</si>
  <si>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</si>
  <si>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</si>
  <si>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</si>
  <si>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</si>
  <si>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</si>
  <si>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</si>
  <si>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</si>
  <si>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</si>
  <si>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</si>
  <si>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</si>
  <si>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</si>
  <si>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</si>
  <si>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</si>
  <si>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</si>
  <si>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</si>
  <si>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</si>
  <si>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</si>
  <si>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</si>
  <si>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</si>
  <si>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</si>
  <si>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</si>
  <si>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</si>
  <si>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</si>
  <si>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</si>
  <si>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</si>
  <si>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</si>
  <si>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</si>
  <si>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</si>
  <si>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</si>
  <si>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</si>
  <si>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</si>
  <si>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</si>
  <si>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</si>
  <si>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</si>
  <si>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</si>
  <si>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</si>
  <si>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</si>
  <si>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</si>
  <si>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</si>
  <si>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</si>
  <si>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</si>
  <si>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</si>
  <si>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</si>
  <si>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</si>
  <si>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</si>
  <si>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</si>
  <si>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</si>
  <si>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</si>
  <si>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</si>
  <si>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</si>
  <si>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</si>
  <si>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</si>
  <si>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</si>
  <si>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</si>
  <si>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</si>
  <si>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</si>
  <si>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</si>
  <si>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</si>
  <si>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</si>
  <si>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</si>
  <si>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</si>
  <si>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</si>
  <si>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</si>
  <si>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</si>
  <si>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</si>
  <si>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</si>
  <si>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</si>
  <si>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</si>
  <si>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</si>
  <si>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</si>
  <si>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</si>
  <si>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</si>
  <si>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</si>
  <si>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</si>
  <si>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</si>
  <si>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</si>
  <si>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</si>
  <si>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</si>
  <si>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</si>
  <si>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</si>
  <si>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</si>
  <si>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</si>
  <si>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</si>
  <si>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</si>
  <si>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</si>
  <si>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</si>
  <si>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</si>
  <si>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</si>
  <si>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</si>
  <si>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</si>
  <si>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</si>
  <si>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</si>
  <si>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</si>
  <si>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</si>
  <si>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</si>
  <si>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</si>
  <si>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</si>
  <si>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</si>
  <si>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</si>
  <si>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</si>
  <si>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</si>
  <si>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</si>
  <si>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</si>
  <si>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</si>
  <si>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</si>
  <si>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</si>
  <si>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</si>
  <si>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</si>
  <si>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</si>
  <si>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</si>
  <si>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</si>
  <si>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</si>
  <si>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</si>
  <si>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</si>
  <si>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</si>
  <si>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</si>
  <si>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</si>
  <si>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</si>
  <si>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</si>
  <si>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</si>
  <si>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</si>
  <si>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</si>
  <si>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</si>
  <si>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</si>
  <si>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</si>
  <si>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</si>
  <si>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</si>
  <si>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</si>
  <si>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</si>
  <si>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</si>
  <si>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</si>
  <si>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</si>
  <si>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</si>
  <si>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</si>
  <si>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</si>
  <si>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</si>
  <si>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</si>
  <si>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</si>
  <si>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</si>
  <si>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</si>
  <si>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</si>
  <si>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</si>
  <si>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</si>
  <si>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</si>
  <si>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</si>
  <si>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</si>
  <si>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</si>
  <si>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</si>
  <si>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</si>
  <si>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</si>
  <si>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</si>
  <si>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</si>
  <si>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</si>
  <si>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</si>
  <si>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</si>
  <si>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</si>
  <si>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</si>
  <si>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</si>
  <si>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</si>
  <si>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</si>
  <si>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</si>
  <si>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</si>
  <si>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</si>
  <si>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</si>
  <si>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</si>
  <si>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</si>
  <si>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</si>
  <si>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</si>
  <si>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</si>
  <si>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</si>
  <si>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</si>
  <si>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</si>
  <si>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</si>
  <si>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</si>
  <si>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</si>
  <si>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</si>
  <si>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</si>
  <si>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</si>
  <si>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</si>
  <si>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</si>
  <si>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</si>
  <si>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</si>
  <si>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</si>
  <si>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</si>
  <si>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</si>
  <si>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</si>
  <si>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</si>
  <si>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</si>
  <si>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</si>
  <si>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</si>
  <si>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</si>
  <si>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</si>
  <si>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</si>
  <si>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</si>
  <si>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</si>
  <si>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</si>
  <si>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</si>
  <si>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</si>
  <si>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</si>
  <si>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</si>
  <si>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</si>
  <si>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</si>
  <si>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</si>
  <si>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</si>
  <si>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</si>
  <si>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</si>
  <si>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</si>
  <si>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</si>
  <si>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</si>
  <si>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</si>
  <si>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</si>
  <si>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</si>
  <si>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</si>
  <si>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</si>
  <si>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</si>
  <si>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</si>
  <si>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</si>
  <si>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</si>
  <si>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</si>
  <si>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</si>
  <si>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</si>
  <si>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</si>
  <si>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</si>
  <si>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</si>
  <si>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</si>
  <si>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</si>
  <si>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</si>
  <si>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</si>
  <si>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</si>
  <si>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</si>
  <si>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</si>
  <si>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</si>
  <si>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</si>
  <si>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</si>
  <si>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</si>
  <si>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</si>
  <si>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</si>
  <si>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</si>
  <si>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</si>
  <si>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</si>
  <si>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</si>
  <si>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</si>
  <si>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</si>
  <si>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</si>
  <si>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</si>
  <si>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</si>
  <si>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</si>
  <si>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</si>
  <si>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</si>
  <si>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</si>
  <si>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</si>
  <si>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</si>
  <si>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</si>
  <si>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</si>
  <si>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</si>
  <si>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</si>
  <si>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</si>
  <si>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</si>
  <si>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</si>
  <si>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</si>
  <si>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</si>
  <si>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</si>
  <si>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</si>
  <si>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</si>
  <si>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</si>
  <si>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</si>
  <si>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</si>
  <si>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</si>
  <si>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</si>
  <si>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</si>
  <si>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</si>
  <si>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</si>
  <si>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</si>
  <si>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</si>
  <si>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</si>
  <si>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</si>
  <si>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</si>
  <si>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</si>
  <si>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</si>
  <si>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</si>
  <si>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</si>
  <si>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</si>
  <si>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</si>
  <si>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</si>
  <si>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</si>
  <si>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</si>
  <si>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</si>
  <si>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</si>
  <si>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</si>
  <si>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</si>
  <si>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</si>
  <si>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</si>
  <si>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</si>
  <si>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</si>
  <si>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</si>
  <si>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</si>
  <si>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</si>
  <si>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</si>
  <si>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</si>
  <si>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</si>
  <si>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</si>
  <si>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</si>
  <si>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</si>
  <si>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</si>
  <si>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</si>
  <si>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</si>
  <si>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</si>
  <si>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</si>
  <si>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</si>
  <si>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</si>
  <si>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</si>
  <si>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</si>
  <si>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</si>
  <si>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</si>
  <si>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</si>
  <si>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</si>
  <si>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</si>
  <si>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</si>
  <si>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</si>
  <si>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</si>
  <si>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</si>
  <si>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</si>
  <si>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</si>
  <si>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</si>
  <si>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</si>
  <si>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</si>
  <si>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</si>
  <si>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</si>
  <si>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</si>
  <si>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</si>
  <si>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</si>
  <si>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</si>
  <si>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</si>
  <si>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</si>
  <si>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</si>
  <si>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</si>
  <si>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</si>
  <si>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</si>
  <si>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</si>
  <si>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</si>
  <si>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</si>
  <si>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</si>
  <si>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</si>
  <si>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</si>
  <si>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</si>
  <si>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</si>
  <si>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</si>
  <si>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</si>
  <si>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</si>
  <si>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</si>
  <si>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</si>
  <si>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</si>
  <si>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</si>
  <si>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</si>
  <si>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</si>
  <si>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</si>
  <si>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</si>
  <si>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</si>
  <si>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</si>
  <si>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</si>
  <si>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</si>
  <si>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</si>
  <si>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</si>
  <si>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</si>
  <si>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</si>
  <si>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</si>
  <si>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</si>
  <si>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</si>
  <si>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</si>
  <si>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</si>
  <si>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</si>
  <si>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</si>
  <si>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</si>
  <si>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</si>
  <si>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</si>
  <si>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</si>
  <si>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</si>
  <si>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</si>
  <si>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</si>
  <si>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</si>
  <si>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</si>
  <si>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</si>
  <si>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</si>
  <si>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</si>
  <si>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</si>
  <si>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</si>
  <si>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</si>
  <si>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</si>
  <si>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</si>
  <si>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</si>
  <si>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</si>
  <si>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</si>
  <si>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</si>
  <si>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</si>
  <si>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</si>
  <si>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</si>
  <si>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</si>
  <si>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</si>
  <si>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</si>
  <si>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</si>
  <si>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</si>
  <si>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</si>
  <si>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</si>
  <si>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</si>
  <si>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</si>
  <si>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</si>
  <si>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</si>
  <si>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</si>
  <si>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</si>
  <si>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</si>
  <si>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</si>
  <si>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</si>
  <si>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</si>
  <si>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</si>
  <si>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</si>
  <si>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</si>
  <si>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</si>
  <si>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</si>
  <si>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</si>
  <si>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</si>
  <si>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</si>
  <si>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</si>
  <si>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</si>
  <si>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</si>
  <si>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</si>
  <si>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</si>
  <si>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</si>
  <si>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</si>
  <si>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</si>
  <si>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</si>
  <si>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</si>
  <si>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</si>
  <si>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</si>
  <si>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</si>
  <si>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</si>
  <si>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</si>
  <si>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</si>
  <si>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</si>
  <si>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</si>
  <si>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</si>
  <si>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</si>
  <si>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</si>
  <si>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</si>
  <si>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</si>
  <si>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</si>
  <si>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</si>
  <si>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</si>
  <si>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</si>
  <si>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</si>
  <si>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</si>
  <si>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</si>
  <si>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</si>
  <si>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</si>
  <si>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</si>
  <si>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</si>
  <si>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</si>
  <si>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</si>
  <si>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</si>
  <si>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</si>
  <si>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</si>
  <si>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</si>
  <si>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</si>
  <si>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</si>
  <si>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</si>
  <si>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</si>
  <si>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</si>
  <si>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</si>
  <si>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</si>
  <si>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</si>
  <si>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</si>
  <si>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</si>
  <si>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</si>
  <si>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</si>
  <si>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</si>
  <si>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</si>
  <si>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</si>
  <si>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</si>
  <si>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</si>
  <si>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</si>
  <si>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</si>
  <si>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</si>
  <si>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</si>
  <si>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</si>
  <si>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</si>
  <si>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</si>
  <si>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</si>
  <si>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</si>
  <si>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</si>
  <si>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</si>
  <si>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</si>
  <si>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</si>
  <si>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</si>
  <si>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</si>
  <si>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</si>
  <si>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</si>
  <si>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</si>
  <si>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</si>
  <si>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</si>
  <si>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</si>
  <si>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</si>
  <si>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</si>
  <si>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</si>
  <si>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</si>
  <si>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</si>
  <si>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</si>
  <si>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</si>
  <si>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</si>
  <si>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</si>
  <si>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</si>
  <si>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</si>
  <si>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</si>
  <si>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</si>
  <si>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</si>
  <si>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</si>
  <si>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</si>
  <si>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</si>
  <si>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</si>
  <si>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</si>
  <si>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</si>
  <si>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</si>
  <si>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</si>
  <si>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</si>
  <si>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</si>
  <si>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</si>
  <si>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</si>
  <si>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</si>
  <si>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</si>
  <si>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</si>
  <si>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</si>
  <si>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</si>
  <si>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</si>
  <si>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</si>
  <si>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</si>
  <si>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</si>
  <si>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</si>
  <si>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</si>
  <si>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</si>
  <si>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</si>
  <si>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</si>
  <si>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</si>
  <si>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</si>
  <si>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</si>
  <si>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</si>
  <si>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</si>
  <si>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</si>
  <si>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</si>
  <si>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</si>
  <si>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</si>
  <si>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</si>
  <si>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</si>
  <si>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</si>
  <si>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</si>
  <si>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</si>
  <si>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</si>
  <si>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</si>
  <si>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</si>
  <si>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</si>
  <si>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</si>
  <si>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</si>
  <si>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</si>
  <si>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</si>
  <si>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</si>
  <si>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</si>
  <si>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</si>
  <si>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</si>
  <si>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</si>
  <si>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</si>
  <si>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</si>
  <si>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</si>
  <si>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</si>
  <si>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</si>
  <si>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</si>
  <si>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</si>
  <si>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</si>
  <si>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</si>
  <si>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</si>
  <si>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</si>
  <si>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</si>
  <si>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</si>
  <si>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</si>
  <si>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</si>
  <si>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</si>
  <si>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</si>
  <si>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</si>
  <si>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</si>
  <si>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</si>
  <si>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</si>
  <si>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</si>
  <si>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</si>
  <si>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</si>
  <si>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</si>
  <si>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</si>
  <si>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</si>
  <si>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</si>
  <si>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</si>
  <si>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</si>
  <si>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</si>
  <si>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</si>
  <si>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</si>
  <si>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</si>
  <si>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</si>
  <si>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</si>
  <si>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</si>
  <si>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</si>
  <si>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</si>
  <si>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</si>
  <si>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</si>
  <si>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</si>
  <si>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</si>
  <si>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</si>
  <si>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</si>
  <si>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</si>
  <si>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</si>
  <si>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</si>
  <si>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</si>
  <si>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</si>
  <si>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</si>
  <si>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</si>
  <si>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</si>
  <si>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</si>
  <si>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</si>
  <si>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</si>
  <si>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</si>
  <si>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</si>
  <si>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</si>
  <si>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</si>
  <si>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</si>
  <si>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(non-potable)</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</si>
  <si>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</si>
  <si>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</si>
  <si>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</si>
  <si>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</si>
  <si>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</si>
  <si>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</si>
  <si>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</si>
  <si>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</si>
  <si>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</si>
  <si>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</si>
  <si>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</si>
  <si>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</si>
  <si>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</si>
  <si>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</si>
  <si>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</si>
  <si>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</si>
  <si>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</si>
  <si>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</si>
  <si>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</si>
  <si>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</si>
  <si>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</si>
  <si>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</si>
  <si>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</si>
  <si>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</si>
  <si>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</si>
  <si>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</si>
  <si>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</si>
  <si>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</si>
  <si>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</si>
  <si>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</si>
  <si>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</si>
  <si>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</si>
  <si>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</si>
  <si>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</si>
  <si>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</si>
  <si>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</si>
  <si>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</si>
  <si>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</si>
  <si>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</si>
  <si>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</si>
  <si>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</si>
  <si>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</si>
  <si>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</si>
  <si>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</si>
  <si>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</si>
  <si>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</si>
  <si>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</si>
  <si>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</si>
  <si>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</si>
  <si>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</si>
  <si>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</si>
  <si>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</si>
  <si>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</si>
  <si>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</si>
  <si>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</si>
  <si>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</si>
  <si>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</si>
  <si>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</si>
  <si>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</si>
  <si>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</si>
  <si>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</si>
  <si>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</si>
  <si>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</si>
  <si>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</si>
  <si>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</si>
  <si>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</si>
  <si>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</si>
  <si>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</si>
  <si>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</si>
  <si>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</si>
  <si>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</si>
  <si>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</si>
  <si>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</si>
  <si>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</si>
  <si>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Basic meter</t>
  </si>
  <si>
    <t>Residential meters renewed  - meter numbers - AMR meter</t>
  </si>
  <si>
    <t>Residential meters renewed  - meter numbers - AMI meter</t>
  </si>
  <si>
    <t>Metering activities - Business meters renewed  - Basic meter</t>
  </si>
  <si>
    <t>Business meters renewed  - meter numbers - AMR meter</t>
  </si>
  <si>
    <t>Business meters renewed  - meter numbers - 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</si>
  <si>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</si>
  <si>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</si>
  <si>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</si>
  <si>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</si>
  <si>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</si>
  <si>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</si>
  <si>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Residential meters renewed - supply-demand balance benefit - AMR meter</t>
  </si>
  <si>
    <t>Metering activities - Residential meters renewed - supply-demand balance benefit - AMI meter</t>
  </si>
  <si>
    <t>Metering activities - Business meters renewed - supply-demand balance benefit - AMR meter</t>
  </si>
  <si>
    <t>Metering activities - Business meters renewed - supply-demand balance benefit - 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</si>
  <si>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</si>
  <si>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</si>
  <si>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</si>
  <si>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</si>
  <si>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</si>
  <si>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</si>
  <si>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</si>
  <si>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</si>
  <si>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</si>
  <si>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</si>
  <si>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</si>
  <si>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</si>
  <si>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</si>
  <si>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</si>
  <si>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</si>
  <si>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</si>
  <si>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</si>
  <si>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</si>
  <si>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</si>
  <si>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</si>
  <si>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</si>
  <si>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</si>
  <si>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</si>
  <si>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</si>
  <si>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</si>
  <si>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</si>
  <si>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</si>
  <si>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</si>
  <si>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</si>
  <si>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</si>
  <si>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</si>
  <si>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</si>
  <si>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</si>
  <si>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</si>
  <si>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</si>
  <si>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</si>
  <si>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</si>
  <si>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</si>
  <si>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</si>
  <si>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</si>
  <si>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</si>
  <si>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</si>
  <si>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</si>
  <si>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</si>
  <si>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</si>
  <si>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</si>
  <si>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</si>
  <si>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</si>
  <si>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</si>
  <si>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</si>
  <si>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</si>
  <si>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</si>
  <si>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</si>
  <si>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</si>
  <si>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</si>
  <si>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</si>
  <si>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</si>
  <si>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</si>
  <si>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</si>
  <si>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</si>
  <si>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</si>
  <si>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</si>
  <si>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</si>
  <si>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</si>
  <si>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</si>
  <si>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</si>
  <si>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</si>
  <si>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</si>
  <si>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</si>
  <si>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</si>
  <si>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</si>
  <si>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</si>
  <si>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</si>
  <si>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</si>
  <si>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</si>
  <si>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</si>
  <si>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</si>
  <si>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</si>
  <si>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</si>
  <si>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</si>
  <si>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</si>
  <si>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</si>
  <si>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</si>
  <si>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</si>
  <si>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</si>
  <si>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</si>
  <si>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</si>
  <si>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</si>
  <si>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</si>
  <si>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</si>
  <si>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</si>
  <si>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</si>
  <si>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</si>
  <si>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</si>
  <si>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</si>
  <si>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</si>
  <si>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</si>
  <si>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</si>
  <si>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</si>
  <si>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</si>
  <si>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</si>
  <si>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</si>
  <si>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</si>
  <si>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</si>
  <si>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</si>
  <si>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</si>
  <si>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</si>
  <si>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</si>
  <si>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</si>
  <si>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</si>
  <si>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</si>
  <si>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</si>
  <si>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</si>
  <si>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</si>
  <si>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</si>
  <si>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</si>
  <si>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</si>
  <si>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</si>
  <si>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</si>
  <si>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</si>
  <si>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</si>
  <si>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</si>
  <si>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</si>
  <si>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</si>
  <si>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</si>
  <si>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</si>
  <si>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</si>
  <si>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</si>
  <si>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</si>
  <si>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</si>
  <si>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</si>
  <si>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</si>
  <si>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</si>
  <si>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</si>
  <si>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</si>
  <si>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</si>
  <si>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</si>
  <si>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</si>
  <si>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</si>
  <si>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</si>
  <si>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</si>
  <si>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</si>
  <si>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</si>
  <si>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</si>
  <si>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</si>
  <si>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</si>
  <si>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</si>
  <si>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</si>
  <si>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</si>
  <si>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</si>
  <si>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</si>
  <si>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</si>
  <si>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</si>
  <si>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</si>
  <si>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</si>
  <si>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</si>
  <si>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</si>
  <si>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</si>
  <si>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</si>
  <si>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</si>
  <si>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</si>
  <si>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</si>
  <si>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</si>
  <si>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</si>
  <si>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</si>
  <si>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</si>
  <si>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</si>
  <si>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</si>
  <si>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</si>
  <si>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</si>
  <si>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</si>
  <si>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</si>
  <si>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</si>
  <si>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</si>
  <si>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</si>
  <si>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</si>
  <si>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</si>
  <si>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</si>
  <si>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</si>
  <si>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</si>
  <si>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</si>
  <si>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</si>
  <si>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</si>
  <si>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</si>
  <si>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</si>
  <si>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</si>
  <si>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</si>
  <si>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</si>
  <si>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</si>
  <si>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</si>
  <si>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</si>
  <si>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</si>
  <si>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</si>
  <si>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</si>
  <si>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</si>
  <si>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</si>
  <si>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</si>
  <si>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</si>
  <si>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</si>
  <si>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</si>
  <si>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</si>
  <si>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</si>
  <si>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</si>
  <si>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</si>
  <si>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</si>
  <si>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</si>
  <si>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</si>
  <si>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</si>
  <si>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</si>
  <si>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</si>
  <si>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</si>
  <si>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</si>
  <si>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</si>
  <si>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</si>
  <si>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</si>
  <si>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</si>
  <si>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</si>
  <si>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</si>
  <si>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</si>
  <si>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</si>
  <si>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</si>
  <si>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</si>
  <si>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</si>
  <si>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</si>
  <si>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</si>
  <si>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</si>
  <si>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</si>
  <si>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</si>
  <si>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</si>
  <si>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</si>
  <si>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</si>
  <si>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</si>
  <si>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</si>
  <si>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</si>
  <si>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</si>
  <si>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</si>
  <si>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</si>
  <si>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</si>
  <si>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</si>
  <si>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</si>
  <si>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</si>
  <si>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</si>
  <si>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</si>
  <si>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</si>
  <si>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</si>
  <si>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</si>
  <si>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</si>
  <si>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</si>
  <si>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</si>
  <si>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</si>
  <si>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</si>
  <si>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</si>
  <si>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</si>
  <si>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</si>
  <si>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</si>
  <si>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</si>
  <si>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</si>
  <si>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</si>
  <si>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</si>
  <si>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</si>
  <si>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</si>
  <si>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</si>
  <si>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</si>
  <si>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</si>
  <si>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</si>
  <si>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</si>
  <si>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</si>
  <si>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</si>
  <si>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</si>
  <si>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</si>
  <si>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</si>
  <si>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</si>
  <si>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</si>
  <si>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</si>
  <si>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</si>
  <si>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</si>
  <si>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</si>
  <si>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</si>
  <si>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</si>
  <si>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</si>
  <si>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</si>
  <si>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</si>
  <si>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</si>
  <si>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</si>
  <si>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</si>
  <si>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</si>
  <si>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</si>
  <si>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</si>
  <si>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</si>
  <si>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</si>
  <si>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</si>
  <si>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</si>
  <si>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</si>
  <si>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</si>
  <si>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</si>
  <si>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</si>
  <si>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</si>
  <si>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</si>
  <si>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</si>
  <si>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</si>
  <si>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</si>
  <si>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</si>
  <si>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</si>
  <si>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</si>
  <si>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</si>
  <si>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</si>
  <si>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</si>
  <si>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</si>
  <si>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</si>
  <si>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</si>
  <si>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</si>
  <si>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</si>
  <si>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</si>
  <si>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</si>
  <si>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</si>
  <si>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</si>
  <si>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</si>
  <si>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</si>
  <si>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</si>
  <si>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</si>
  <si>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</si>
  <si>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</si>
  <si>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</si>
  <si>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</si>
  <si>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</si>
  <si>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</si>
  <si>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</si>
  <si>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</si>
  <si>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</si>
  <si>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</si>
  <si>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</si>
  <si>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</si>
  <si>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</si>
  <si>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</si>
  <si>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</si>
  <si>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</si>
  <si>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</si>
  <si>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</si>
  <si>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</si>
  <si>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</si>
  <si>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Total sewerage catchment area</t>
  </si>
  <si>
    <t>Designated bathing waters</t>
  </si>
  <si>
    <t>Number of intermittent discharge sites with event duration monitoring</t>
  </si>
  <si>
    <t>Number of monitors for flow monitoring at STWs</t>
  </si>
  <si>
    <t>Number of odour related complaints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</si>
  <si>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</si>
  <si>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</si>
  <si>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</si>
  <si>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</si>
  <si>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</si>
  <si>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</si>
  <si>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</si>
  <si>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</si>
  <si>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</si>
  <si>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</si>
  <si>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</si>
  <si>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</si>
  <si>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</si>
  <si>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</si>
  <si>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</si>
  <si>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</si>
  <si>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</si>
  <si>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</si>
  <si>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</si>
  <si>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</si>
  <si>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</si>
  <si>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</si>
  <si>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</si>
  <si>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</si>
  <si>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</si>
  <si>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</si>
  <si>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</si>
  <si>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</si>
  <si>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</si>
  <si>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</si>
  <si>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</si>
  <si>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</si>
  <si>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</si>
  <si>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</si>
  <si>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</si>
  <si>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</si>
  <si>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</si>
  <si>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</si>
  <si>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</si>
  <si>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</si>
  <si>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</si>
  <si>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</si>
  <si>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</si>
  <si>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</si>
  <si>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</si>
  <si>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</si>
  <si>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</si>
  <si>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</si>
  <si>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</si>
  <si>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</si>
  <si>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</si>
  <si>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</si>
  <si>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</si>
  <si>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</si>
  <si>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</si>
  <si>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</si>
  <si>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</si>
  <si>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</si>
  <si>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</si>
  <si>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</si>
  <si>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</si>
  <si>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</si>
  <si>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</si>
  <si>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</si>
  <si>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</si>
  <si>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</si>
  <si>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</si>
  <si>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</si>
  <si>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</si>
  <si>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</si>
  <si>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</si>
  <si>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</si>
  <si>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</si>
  <si>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</si>
  <si>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</si>
  <si>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</si>
  <si>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</si>
  <si>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</si>
  <si>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</si>
  <si>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</si>
  <si>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</si>
  <si>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</si>
  <si>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</si>
  <si>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</si>
  <si>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</si>
  <si>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</si>
  <si>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</si>
  <si>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</si>
  <si>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</si>
  <si>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</si>
  <si>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</si>
  <si>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</si>
  <si>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</si>
  <si>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</si>
  <si>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</si>
  <si>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</si>
  <si>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</si>
  <si>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</si>
  <si>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</si>
  <si>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</si>
  <si>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</si>
  <si>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</si>
  <si>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</si>
  <si>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</si>
  <si>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</si>
  <si>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</si>
  <si>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</si>
  <si>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</si>
  <si>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</si>
  <si>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</si>
  <si>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</si>
  <si>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</si>
  <si>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</si>
  <si>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</si>
  <si>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</si>
  <si>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</si>
  <si>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</si>
  <si>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</si>
  <si>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</si>
  <si>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</si>
  <si>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</si>
  <si>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</si>
  <si>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</si>
  <si>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</si>
  <si>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</si>
  <si>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</si>
  <si>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</si>
  <si>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</si>
  <si>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</si>
  <si>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</si>
  <si>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</si>
  <si>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</si>
  <si>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</si>
  <si>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</si>
  <si>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</si>
  <si>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</si>
  <si>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</si>
  <si>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</si>
  <si>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</si>
  <si>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</si>
  <si>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</si>
  <si>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</si>
  <si>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</si>
  <si>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</si>
  <si>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</si>
  <si>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</si>
  <si>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</si>
  <si>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</si>
  <si>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</si>
  <si>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</si>
  <si>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</si>
  <si>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</si>
  <si>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</si>
  <si>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</si>
  <si>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</si>
  <si>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</si>
  <si>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</si>
  <si>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</si>
  <si>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</si>
  <si>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</si>
  <si>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</si>
  <si>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</si>
  <si>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</si>
  <si>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</si>
  <si>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</si>
  <si>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</si>
  <si>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</si>
  <si>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</si>
  <si>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</si>
  <si>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</si>
  <si>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</si>
  <si>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</si>
  <si>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</si>
  <si>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</si>
  <si>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</si>
  <si>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</si>
  <si>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</si>
  <si>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</si>
  <si>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</si>
  <si>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</si>
  <si>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</si>
  <si>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</si>
  <si>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</si>
  <si>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</si>
  <si>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</si>
  <si>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</si>
  <si>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</si>
  <si>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</si>
  <si>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</si>
  <si>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</si>
  <si>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</si>
  <si>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</si>
  <si>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</si>
  <si>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</si>
  <si>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</si>
  <si>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</si>
  <si>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</si>
  <si>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</si>
  <si>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</si>
  <si>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</si>
  <si>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</si>
  <si>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</si>
  <si>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</si>
  <si>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</si>
  <si>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</si>
  <si>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</si>
  <si>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</si>
  <si>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</si>
  <si>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</si>
  <si>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</si>
  <si>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</si>
  <si>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</si>
  <si>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</si>
  <si>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</si>
  <si>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</si>
  <si>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</si>
  <si>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</si>
  <si>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</si>
  <si>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</si>
  <si>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</si>
  <si>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</si>
  <si>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</si>
  <si>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</si>
  <si>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</si>
  <si>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</si>
  <si>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</si>
  <si>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</si>
  <si>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</si>
  <si>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</si>
  <si>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</si>
  <si>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</si>
  <si>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</si>
  <si>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</si>
  <si>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</si>
  <si>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</si>
  <si>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</si>
  <si>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</si>
  <si>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</si>
  <si>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</si>
  <si>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</si>
  <si>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</si>
  <si>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</si>
  <si>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</si>
  <si>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</si>
  <si>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</si>
  <si>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</si>
  <si>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</si>
  <si>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</si>
  <si>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</si>
  <si>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</si>
  <si>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</si>
  <si>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</si>
  <si>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</si>
  <si>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</si>
  <si>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</si>
  <si>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</si>
  <si>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</si>
  <si>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</si>
  <si>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</si>
  <si>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</si>
  <si>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</si>
  <si>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</si>
  <si>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</si>
  <si>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</si>
  <si>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</si>
  <si>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</si>
  <si>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</si>
  <si>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</si>
  <si>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</si>
  <si>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</si>
  <si>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</si>
  <si>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</si>
  <si>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</si>
  <si>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</si>
  <si>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</si>
  <si>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</si>
  <si>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</si>
  <si>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</si>
  <si>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</si>
  <si>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</si>
  <si>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</si>
  <si>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</si>
  <si>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</si>
  <si>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</si>
  <si>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</si>
  <si>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</si>
  <si>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</si>
  <si>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</si>
  <si>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</si>
  <si>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</si>
  <si>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</si>
  <si>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</si>
  <si>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</si>
  <si>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</si>
  <si>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</si>
  <si>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</si>
  <si>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</si>
  <si>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</si>
  <si>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</si>
  <si>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</si>
  <si>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</si>
  <si>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</si>
  <si>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</si>
  <si>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</si>
  <si>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</si>
  <si>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</si>
  <si>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</si>
  <si>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</si>
  <si>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</si>
  <si>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</si>
  <si>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</si>
  <si>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</si>
  <si>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</si>
  <si>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</si>
  <si>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</si>
  <si>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</si>
  <si>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</si>
  <si>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</si>
  <si>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</si>
  <si>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</si>
  <si>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</si>
  <si>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</si>
  <si>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</si>
  <si>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</si>
  <si>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</si>
  <si>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</si>
  <si>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</si>
  <si>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</si>
  <si>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</si>
  <si>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</si>
  <si>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</si>
  <si>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</si>
  <si>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</si>
  <si>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</si>
  <si>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</si>
  <si>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</si>
  <si>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</si>
  <si>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</si>
  <si>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</si>
  <si>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</si>
  <si>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</si>
  <si>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</si>
  <si>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</si>
  <si>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</si>
  <si>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</si>
  <si>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</si>
  <si>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</si>
  <si>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</si>
  <si>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</si>
  <si>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</si>
  <si>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</si>
  <si>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</si>
  <si>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</si>
  <si>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</si>
  <si>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</si>
  <si>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</si>
  <si>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</si>
  <si>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</si>
  <si>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</si>
  <si>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</si>
  <si>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</si>
  <si>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</si>
  <si>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</si>
  <si>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</si>
  <si>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</si>
  <si>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</si>
  <si>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</si>
  <si>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</si>
  <si>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</si>
  <si>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</si>
  <si>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</si>
  <si>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</si>
  <si>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</si>
  <si>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</si>
  <si>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</si>
  <si>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</si>
  <si>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</si>
  <si>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</si>
  <si>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</si>
  <si>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</si>
  <si>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</si>
  <si>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</si>
  <si>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</si>
  <si>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</si>
  <si>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</si>
  <si>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</si>
  <si>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</si>
  <si>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</si>
  <si>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</si>
  <si>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</si>
  <si>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</si>
  <si>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</si>
  <si>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</si>
  <si>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</si>
  <si>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</si>
  <si>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</si>
  <si>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</si>
  <si>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</si>
  <si>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</si>
  <si>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</si>
  <si>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</si>
  <si>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</si>
  <si>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</si>
  <si>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</si>
  <si>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</si>
  <si>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</si>
  <si>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</si>
  <si>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</si>
  <si>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</si>
  <si>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</si>
  <si>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</si>
  <si>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</si>
  <si>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</si>
  <si>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</si>
  <si>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</si>
  <si>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</si>
  <si>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</si>
  <si>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</si>
  <si>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</si>
  <si>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</si>
  <si>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</si>
  <si>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</si>
  <si>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</si>
  <si>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</si>
  <si>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</si>
  <si>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</si>
  <si>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</si>
  <si>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Ofwat Bon Numbers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</si>
  <si>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</si>
  <si>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</si>
  <si>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</si>
  <si>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</si>
  <si>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</si>
  <si>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</si>
  <si>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</si>
  <si>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</si>
  <si>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</si>
  <si>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</si>
  <si>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</si>
  <si>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</si>
  <si>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</si>
  <si>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</si>
  <si>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</si>
  <si>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</si>
  <si>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</si>
  <si>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</si>
  <si>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</si>
  <si>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</si>
  <si>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</si>
  <si>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</si>
  <si>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</si>
  <si>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</si>
  <si>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</si>
  <si>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</si>
  <si>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</si>
  <si>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</si>
  <si>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</si>
  <si>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</si>
  <si>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</si>
  <si>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</si>
  <si>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</si>
  <si>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</si>
  <si>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</si>
  <si>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</si>
  <si>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</si>
  <si>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</si>
  <si>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</si>
  <si>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</si>
  <si>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</si>
  <si>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</si>
  <si>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</si>
  <si>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</si>
  <si>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</si>
  <si>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</si>
  <si>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</si>
  <si>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</si>
  <si>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</si>
  <si>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</si>
  <si>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</si>
  <si>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</si>
  <si>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</si>
  <si>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</si>
  <si>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</si>
  <si>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</si>
  <si>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</si>
  <si>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</si>
  <si>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</si>
  <si>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</si>
  <si>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</si>
  <si>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</si>
  <si>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</si>
  <si>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</si>
  <si>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</si>
  <si>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</si>
  <si>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</si>
  <si>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</si>
  <si>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</si>
  <si>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</si>
  <si>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</si>
  <si>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</si>
  <si>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</si>
  <si>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</si>
  <si>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</si>
  <si>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</si>
  <si>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</si>
  <si>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</si>
  <si>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</si>
  <si>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</si>
  <si>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</si>
  <si>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</si>
  <si>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</si>
  <si>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</si>
  <si>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</si>
  <si>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</si>
  <si>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</si>
  <si>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</si>
  <si>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</si>
  <si>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</si>
  <si>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</si>
  <si>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</si>
  <si>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</si>
  <si>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</si>
  <si>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</si>
  <si>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</si>
  <si>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</si>
  <si>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</si>
  <si>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</si>
  <si>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</si>
  <si>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</si>
  <si>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</si>
  <si>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</si>
  <si>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</si>
  <si>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</si>
  <si>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</si>
  <si>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</si>
  <si>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</si>
  <si>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</si>
  <si>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</si>
  <si>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</si>
  <si>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</si>
  <si>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</si>
  <si>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</si>
  <si>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</si>
  <si>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</si>
  <si>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</si>
  <si>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</si>
  <si>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</si>
  <si>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</si>
  <si>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</si>
  <si>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</si>
  <si>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</si>
  <si>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</si>
  <si>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</si>
  <si>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</si>
  <si>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</si>
  <si>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</si>
  <si>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</si>
  <si>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</si>
  <si>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</si>
  <si>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</si>
  <si>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</si>
  <si>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</si>
  <si>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</si>
  <si>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</si>
  <si>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</si>
  <si>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</si>
  <si>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</si>
  <si>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</si>
  <si>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</si>
  <si>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</si>
  <si>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</si>
  <si>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</si>
  <si>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</si>
  <si>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</si>
  <si>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</si>
  <si>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</si>
  <si>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</si>
  <si>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</si>
  <si>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</si>
  <si>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</si>
  <si>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</si>
  <si>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</si>
  <si>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</si>
  <si>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</si>
  <si>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</si>
  <si>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</si>
  <si>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</si>
  <si>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</si>
  <si>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</si>
  <si>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</si>
  <si>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</si>
  <si>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</si>
  <si>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</si>
  <si>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</si>
  <si>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</si>
  <si>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</si>
  <si>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</si>
  <si>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</si>
  <si>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</si>
  <si>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</si>
  <si>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</si>
  <si>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</si>
  <si>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</si>
  <si>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</si>
  <si>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</si>
  <si>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</si>
  <si>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</si>
  <si>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</si>
  <si>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</si>
  <si>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</si>
  <si>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</si>
  <si>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</si>
  <si>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</si>
  <si>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</si>
  <si>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</si>
  <si>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</si>
  <si>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</si>
  <si>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</si>
  <si>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</si>
  <si>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</si>
  <si>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</si>
  <si>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</si>
  <si>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</si>
  <si>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</si>
  <si>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</si>
  <si>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</si>
  <si>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</si>
  <si>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</si>
  <si>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</si>
  <si>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</si>
  <si>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</si>
  <si>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</si>
  <si>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</si>
  <si>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</si>
  <si>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</si>
  <si>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</si>
  <si>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</si>
  <si>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</si>
  <si>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</si>
  <si>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</si>
  <si>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</si>
  <si>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</si>
  <si>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</si>
  <si>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</si>
  <si>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</si>
  <si>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</si>
  <si>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</si>
  <si>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</si>
  <si>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</si>
  <si>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</si>
  <si>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</si>
  <si>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</si>
  <si>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</si>
  <si>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</si>
  <si>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</si>
  <si>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</si>
  <si>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</si>
  <si>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</si>
  <si>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</si>
  <si>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</si>
  <si>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</si>
  <si>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</si>
  <si>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</si>
  <si>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</si>
  <si>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</si>
  <si>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</si>
  <si>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</si>
  <si>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</si>
  <si>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</si>
  <si>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</si>
  <si>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</si>
  <si>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</si>
  <si>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</si>
  <si>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</si>
  <si>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</si>
  <si>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</si>
  <si>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</si>
  <si>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</si>
  <si>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</si>
  <si>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</si>
  <si>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</si>
  <si>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</si>
  <si>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</si>
  <si>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</si>
  <si>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</si>
  <si>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</si>
  <si>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</si>
  <si>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</si>
  <si>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</si>
  <si>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</si>
  <si>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</si>
  <si>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</si>
  <si>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</si>
  <si>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</si>
  <si>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</si>
  <si>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</si>
  <si>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</si>
  <si>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</si>
  <si>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</si>
  <si>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</si>
  <si>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</si>
  <si>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</si>
  <si>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</si>
  <si>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</si>
  <si>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</si>
  <si>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</si>
  <si>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</si>
  <si>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</si>
  <si>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</si>
  <si>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</si>
  <si>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</si>
  <si>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</si>
  <si>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</si>
  <si>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</si>
  <si>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</si>
  <si>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</si>
  <si>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</si>
  <si>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</si>
  <si>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</si>
  <si>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</si>
  <si>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</si>
  <si>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</si>
  <si>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</si>
  <si>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</si>
  <si>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</si>
  <si>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</si>
  <si>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</si>
  <si>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</si>
  <si>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</si>
  <si>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</si>
  <si>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</si>
  <si>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</si>
  <si>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</si>
  <si>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</si>
  <si>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</si>
  <si>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</si>
  <si>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</si>
  <si>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</si>
  <si>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</si>
  <si>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</si>
  <si>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</si>
  <si>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</si>
  <si>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</si>
  <si>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</si>
  <si>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</si>
  <si>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</si>
  <si>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</si>
  <si>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</si>
  <si>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</si>
  <si>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</si>
  <si>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</si>
  <si>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</si>
  <si>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</si>
  <si>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</si>
  <si>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</si>
  <si>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</si>
  <si>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</si>
  <si>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</si>
  <si>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</si>
  <si>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</si>
  <si>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</si>
  <si>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</si>
  <si>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</si>
  <si>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</si>
  <si>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</si>
  <si>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</si>
  <si>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</si>
  <si>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</si>
  <si>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</si>
  <si>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</si>
  <si>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</si>
  <si>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</si>
  <si>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</si>
  <si>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</si>
  <si>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</si>
  <si>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</si>
  <si>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</si>
  <si>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</si>
  <si>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</si>
  <si>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</si>
  <si>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</si>
  <si>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</si>
  <si>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</si>
  <si>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</si>
  <si>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</si>
  <si>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</si>
  <si>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</si>
  <si>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</si>
  <si>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</si>
  <si>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</si>
  <si>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</si>
  <si>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</si>
  <si>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</si>
  <si>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</si>
  <si>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</si>
  <si>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</si>
  <si>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</si>
  <si>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</si>
  <si>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</si>
  <si>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</si>
  <si>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</si>
  <si>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</si>
  <si>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</si>
  <si>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</si>
  <si>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</si>
  <si>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</si>
  <si>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</si>
  <si>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</si>
  <si>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</si>
  <si>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</si>
  <si>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</si>
  <si>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</si>
  <si>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</si>
  <si>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</si>
  <si>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</si>
  <si>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</si>
  <si>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</si>
  <si>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</si>
  <si>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</si>
  <si>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</si>
  <si>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</si>
  <si>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</si>
  <si>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</si>
  <si>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</si>
  <si>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</si>
  <si>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</si>
  <si>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</si>
  <si>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</si>
  <si>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</si>
  <si>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</si>
  <si>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</si>
  <si>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</si>
  <si>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</si>
  <si>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</si>
  <si>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</si>
  <si>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</si>
  <si>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</si>
  <si>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</si>
  <si>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</si>
  <si>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</si>
  <si>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</si>
  <si>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</si>
  <si>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</si>
  <si>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</si>
  <si>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</si>
  <si>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</si>
  <si>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</si>
  <si>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</si>
  <si>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</si>
  <si>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</si>
  <si>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</si>
  <si>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</si>
  <si>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</si>
  <si>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</si>
  <si>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</si>
  <si>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</si>
  <si>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</si>
  <si>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</si>
  <si>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</si>
  <si>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</si>
  <si>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</si>
  <si>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</si>
  <si>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</si>
  <si>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</si>
  <si>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</si>
  <si>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</si>
  <si>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</si>
  <si>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</si>
  <si>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</si>
  <si>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</si>
  <si>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</si>
  <si>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</si>
  <si>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</si>
  <si>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</si>
  <si>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</si>
  <si>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</si>
  <si>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</si>
  <si>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</si>
  <si>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</si>
  <si>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</si>
  <si>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</si>
  <si>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</si>
  <si>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</si>
  <si>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</si>
  <si>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</si>
  <si>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</si>
  <si>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</si>
  <si>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</si>
  <si>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</si>
  <si>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</si>
  <si>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</si>
  <si>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</si>
  <si>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</si>
  <si>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</si>
  <si>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</si>
  <si>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</si>
  <si>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</si>
  <si>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</si>
  <si>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</si>
  <si>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</si>
  <si>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</si>
  <si>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</si>
  <si>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</si>
  <si>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</si>
  <si>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</si>
  <si>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</si>
  <si>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</si>
  <si>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</si>
  <si>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</si>
  <si>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</si>
  <si>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</si>
  <si>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</si>
  <si>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</si>
  <si>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</si>
  <si>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</si>
  <si>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</si>
  <si>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</si>
  <si>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</si>
  <si>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</si>
  <si>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</si>
  <si>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</si>
  <si>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</si>
  <si>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</si>
  <si>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</si>
  <si>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</si>
  <si>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</si>
  <si>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</si>
  <si>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</si>
  <si>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</si>
  <si>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</si>
  <si>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</si>
  <si>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</si>
  <si>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</si>
  <si>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</si>
  <si>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</si>
  <si>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</si>
  <si>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</si>
  <si>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</si>
  <si>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</si>
  <si>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</si>
  <si>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</si>
  <si>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</si>
  <si>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</si>
  <si>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</si>
  <si>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</si>
  <si>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</si>
  <si>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</si>
  <si>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</si>
  <si>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</si>
  <si>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</si>
  <si>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</si>
  <si>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</si>
  <si>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</si>
  <si>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</si>
  <si>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</si>
  <si>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</si>
  <si>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</si>
  <si>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</si>
  <si>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</si>
  <si>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</si>
  <si>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</si>
  <si>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</si>
  <si>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</si>
  <si>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</si>
  <si>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</si>
  <si>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</si>
  <si>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</si>
  <si>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</si>
  <si>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</si>
  <si>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</si>
  <si>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</si>
  <si>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</si>
  <si>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</si>
  <si>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</si>
  <si>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</si>
  <si>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</si>
  <si>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</si>
  <si>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</si>
  <si>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</si>
  <si>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</si>
  <si>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</si>
  <si>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</si>
  <si>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</si>
  <si>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</si>
  <si>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</si>
  <si>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</si>
  <si>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</si>
  <si>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</si>
  <si>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</si>
  <si>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</si>
  <si>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</si>
  <si>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</si>
  <si>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</si>
  <si>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</si>
  <si>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</si>
  <si>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</si>
  <si>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</si>
  <si>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</si>
  <si>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</si>
  <si>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</si>
  <si>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</si>
  <si>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</si>
  <si>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</si>
  <si>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</si>
  <si>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</si>
  <si>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</si>
  <si>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</si>
  <si>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</si>
  <si>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</si>
  <si>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</si>
  <si>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</si>
  <si>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</si>
  <si>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</si>
  <si>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</si>
  <si>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</si>
  <si>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</si>
  <si>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</si>
  <si>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</si>
  <si>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</si>
  <si>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</si>
  <si>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</si>
  <si>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</si>
  <si>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</si>
  <si>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</si>
  <si>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</si>
  <si>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</si>
  <si>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</si>
  <si>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</si>
  <si>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</si>
  <si>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</si>
  <si>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</si>
  <si>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</si>
  <si>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</si>
  <si>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</si>
  <si>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</si>
  <si>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</si>
  <si>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</si>
  <si>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</si>
  <si>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</si>
  <si>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</si>
  <si>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</si>
  <si>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</si>
  <si>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</si>
  <si>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</si>
  <si>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</si>
  <si>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</si>
  <si>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</si>
  <si>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</si>
  <si>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</si>
  <si>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</si>
  <si>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</si>
  <si>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</si>
  <si>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</si>
  <si>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</si>
  <si>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</si>
  <si>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</si>
  <si>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</si>
  <si>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</si>
  <si>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</si>
  <si>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</si>
  <si>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</si>
  <si>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</si>
  <si>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</si>
  <si>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</si>
  <si>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</si>
  <si>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</si>
  <si>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</si>
  <si>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</si>
  <si>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</si>
  <si>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</si>
  <si>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</si>
  <si>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12 months ended 31 March 2022</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</si>
  <si>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</si>
  <si>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</si>
  <si>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</si>
  <si>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</si>
  <si>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</si>
  <si>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</si>
  <si>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</si>
  <si>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</si>
  <si>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</si>
  <si>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</si>
  <si>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</si>
  <si>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</si>
  <si>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</si>
  <si>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</si>
  <si>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</si>
  <si>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</si>
  <si>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</si>
  <si>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</si>
  <si>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</si>
  <si>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</si>
  <si>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</si>
  <si>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</si>
  <si>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</si>
  <si>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</si>
  <si>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</si>
  <si>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</si>
  <si>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</si>
  <si>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</si>
  <si>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</si>
  <si>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</si>
  <si>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</si>
  <si>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</si>
  <si>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</si>
  <si>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</si>
  <si>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</si>
  <si>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</si>
  <si>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</si>
  <si>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</si>
  <si>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</si>
  <si>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</si>
  <si>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</si>
  <si>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</si>
  <si>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</si>
  <si>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</si>
  <si>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</si>
  <si>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</si>
  <si>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</si>
  <si>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</si>
  <si>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</si>
  <si>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</si>
  <si>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</si>
  <si>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</si>
  <si>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</si>
  <si>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</si>
  <si>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</si>
  <si>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</si>
  <si>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</si>
  <si>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</si>
  <si>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</si>
  <si>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</si>
  <si>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</si>
  <si>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</si>
  <si>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</si>
  <si>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</si>
  <si>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</si>
  <si>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</si>
  <si>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</si>
  <si>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</si>
  <si>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</si>
  <si>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</si>
  <si>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</si>
  <si>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</si>
  <si>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</si>
  <si>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</si>
  <si>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</si>
  <si>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</si>
  <si>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</si>
  <si>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</si>
  <si>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</si>
  <si>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</si>
  <si>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</si>
  <si>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</si>
  <si>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</si>
  <si>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</si>
  <si>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</si>
  <si>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</si>
  <si>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</si>
  <si>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</si>
  <si>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</si>
  <si>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</si>
  <si>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</si>
  <si>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</si>
  <si>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</si>
  <si>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</si>
  <si>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</si>
  <si>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</si>
  <si>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</si>
  <si>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</si>
  <si>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</si>
  <si>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</si>
  <si>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</si>
  <si>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</si>
  <si>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</si>
  <si>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</si>
  <si>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</si>
  <si>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</si>
  <si>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</si>
  <si>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</si>
  <si>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</si>
  <si>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</si>
  <si>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</si>
  <si>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</si>
  <si>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</si>
  <si>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</si>
  <si>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</si>
  <si>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</si>
  <si>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</si>
  <si>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</si>
  <si>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</si>
  <si>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</si>
  <si>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</si>
  <si>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</si>
  <si>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</si>
  <si>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</si>
  <si>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</si>
  <si>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</si>
  <si>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</si>
  <si>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</si>
  <si>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</si>
  <si>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</si>
  <si>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</si>
  <si>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</si>
  <si>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</si>
  <si>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</si>
  <si>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</si>
  <si>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</si>
  <si>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</si>
  <si>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</si>
  <si>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</si>
  <si>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</si>
  <si>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</si>
  <si>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</si>
  <si>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</si>
  <si>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</si>
  <si>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</si>
  <si>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</si>
  <si>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</si>
  <si>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</si>
  <si>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</si>
  <si>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</si>
  <si>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</si>
  <si>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</si>
  <si>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</si>
  <si>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</si>
  <si>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</si>
  <si>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</si>
  <si>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</si>
  <si>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</si>
  <si>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</si>
  <si>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</si>
  <si>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</si>
  <si>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</si>
  <si>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</si>
  <si>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</si>
  <si>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</si>
  <si>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</si>
  <si>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</si>
  <si>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</si>
  <si>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</si>
  <si>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</si>
  <si>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</si>
  <si>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</si>
  <si>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</si>
  <si>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</si>
  <si>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</si>
  <si>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</si>
  <si>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</si>
  <si>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RoRE</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</si>
  <si>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</si>
  <si>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</si>
  <si>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</si>
  <si>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</si>
  <si>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</si>
  <si>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</si>
  <si>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</si>
  <si>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</si>
  <si>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</si>
  <si>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</si>
  <si>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</si>
  <si>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</si>
  <si>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</si>
  <si>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</si>
  <si>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</si>
  <si>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</si>
  <si>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</si>
  <si>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</si>
  <si>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</si>
  <si>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</si>
  <si>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</si>
  <si>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</si>
  <si>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</si>
  <si>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</si>
  <si>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</si>
  <si>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</si>
  <si>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</si>
  <si>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</si>
  <si>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</si>
  <si>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</si>
  <si>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</si>
  <si>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</si>
  <si>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</si>
  <si>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</si>
  <si>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</si>
  <si>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</si>
  <si>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</si>
  <si>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</si>
  <si>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</si>
  <si>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</si>
  <si>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</si>
  <si>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</si>
  <si>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</si>
  <si>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</si>
  <si>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</si>
  <si>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</si>
  <si>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</si>
  <si>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</si>
  <si>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</si>
  <si>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</si>
  <si>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</si>
  <si>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</si>
  <si>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</si>
  <si>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</si>
  <si>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</si>
  <si>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</si>
  <si>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</si>
  <si>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</si>
  <si>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</si>
  <si>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</si>
  <si>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</si>
  <si>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</si>
  <si>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</si>
  <si>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</si>
  <si>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</si>
  <si>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</si>
  <si>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</si>
  <si>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</si>
  <si>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</si>
  <si>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</si>
  <si>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</si>
  <si>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</si>
  <si>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</si>
  <si>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</si>
  <si>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</si>
  <si>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</si>
  <si>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</si>
  <si>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</si>
  <si>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</si>
  <si>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</si>
  <si>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</si>
  <si>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</si>
  <si>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</si>
  <si>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</si>
  <si>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</si>
  <si>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</si>
  <si>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</si>
  <si>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</si>
  <si>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</si>
  <si>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</si>
  <si>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</si>
  <si>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</si>
  <si>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</si>
  <si>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</si>
  <si>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</si>
  <si>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</si>
  <si>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</si>
  <si>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</si>
  <si>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</si>
  <si>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</si>
  <si>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</si>
  <si>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</si>
  <si>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</si>
  <si>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</si>
  <si>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</si>
  <si>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</si>
  <si>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</si>
  <si>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</si>
  <si>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</si>
  <si>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</si>
  <si>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</si>
  <si>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</si>
  <si>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</si>
  <si>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</si>
  <si>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</si>
  <si>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</si>
  <si>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</si>
  <si>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</si>
  <si>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</si>
  <si>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</si>
  <si>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</si>
  <si>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</si>
  <si>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</si>
  <si>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</si>
  <si>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</si>
  <si>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</si>
  <si>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</si>
  <si>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</si>
  <si>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</si>
  <si>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</si>
  <si>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</si>
  <si>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</si>
  <si>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</si>
  <si>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</si>
  <si>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</si>
  <si>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</si>
  <si>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</si>
  <si>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</si>
  <si>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</si>
  <si>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</si>
  <si>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</si>
  <si>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</si>
  <si>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</si>
  <si>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</si>
  <si>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</si>
  <si>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</si>
  <si>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</si>
  <si>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</si>
  <si>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</si>
  <si>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</si>
  <si>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</si>
  <si>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</si>
  <si>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</si>
  <si>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</si>
  <si>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</si>
  <si>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</si>
  <si>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</si>
  <si>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</si>
  <si>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</si>
  <si>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</si>
  <si>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</si>
  <si>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</si>
  <si>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</si>
  <si>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</si>
  <si>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</si>
  <si>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</si>
  <si>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</si>
  <si>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</si>
  <si>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</si>
  <si>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</si>
  <si>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</si>
  <si>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</si>
  <si>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</si>
  <si>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</si>
  <si>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</si>
  <si>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</si>
  <si>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</si>
  <si>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</si>
  <si>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</si>
  <si>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</si>
  <si>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</si>
  <si>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</si>
  <si>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</si>
  <si>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</si>
  <si>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</si>
  <si>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</si>
  <si>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</si>
  <si>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</si>
  <si>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</si>
  <si>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</si>
  <si>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</si>
  <si>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</si>
  <si>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</si>
  <si>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</si>
  <si>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</si>
  <si>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</si>
  <si>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</si>
  <si>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</si>
  <si>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</si>
  <si>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</si>
  <si>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</si>
  <si>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</si>
  <si>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</si>
  <si>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</si>
  <si>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</si>
  <si>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</si>
  <si>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</si>
  <si>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</si>
  <si>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</si>
  <si>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</si>
  <si>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</si>
  <si>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</si>
  <si>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</si>
  <si>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</si>
  <si>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</si>
  <si>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</si>
  <si>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</si>
  <si>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</si>
  <si>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</si>
  <si>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</si>
  <si>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</si>
  <si>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</si>
  <si>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</si>
  <si>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</si>
  <si>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</si>
  <si>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</si>
  <si>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</si>
  <si>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</si>
  <si>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</si>
  <si>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</si>
  <si>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</si>
  <si>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</si>
  <si>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</si>
  <si>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</si>
  <si>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</si>
  <si>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</si>
  <si>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</si>
  <si>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</si>
  <si>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</si>
  <si>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</si>
  <si>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</si>
  <si>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</si>
  <si>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</si>
  <si>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</si>
  <si>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</si>
  <si>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</si>
  <si>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</si>
  <si>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</si>
  <si>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</si>
  <si>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</si>
  <si>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</si>
  <si>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</si>
  <si>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</si>
  <si>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</si>
  <si>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</si>
  <si>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</si>
  <si>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</si>
  <si>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</si>
  <si>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</si>
  <si>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</si>
  <si>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</si>
  <si>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</si>
  <si>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</si>
  <si>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</si>
  <si>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</si>
  <si>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</si>
  <si>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</si>
  <si>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</si>
  <si>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</si>
  <si>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</si>
  <si>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</si>
  <si>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</si>
  <si>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</si>
  <si>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</si>
  <si>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</si>
  <si>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</si>
  <si>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</si>
  <si>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</si>
  <si>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</si>
  <si>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</si>
  <si>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</si>
  <si>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</si>
  <si>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</si>
  <si>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</si>
  <si>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</si>
  <si>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</si>
  <si>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</si>
  <si>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</si>
  <si>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</si>
  <si>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</si>
  <si>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</si>
  <si>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</si>
  <si>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</si>
  <si>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</si>
  <si>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</si>
  <si>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</si>
  <si>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</si>
  <si>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</si>
  <si>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</si>
  <si>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</si>
  <si>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</si>
  <si>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</si>
  <si>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</si>
  <si>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</si>
  <si>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</si>
  <si>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</si>
  <si>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</si>
  <si>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</si>
  <si>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</si>
  <si>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</si>
  <si>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</si>
  <si>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</si>
  <si>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</si>
  <si>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</si>
  <si>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</si>
  <si>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</si>
  <si>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</si>
  <si>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</si>
  <si>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</si>
  <si>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</si>
  <si>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</si>
  <si>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</si>
  <si>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</si>
  <si>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</si>
  <si>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</si>
  <si>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</si>
  <si>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</si>
  <si>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</si>
  <si>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</si>
  <si>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</si>
  <si>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</si>
  <si>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</si>
  <si>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</si>
  <si>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</si>
  <si>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</si>
  <si>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</si>
  <si>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</si>
  <si>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</si>
  <si>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</si>
  <si>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</si>
  <si>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</si>
  <si>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</si>
  <si>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</si>
  <si>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</si>
  <si>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</si>
  <si>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</si>
  <si>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</si>
  <si>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</si>
  <si>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</si>
  <si>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</si>
  <si>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</si>
  <si>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</si>
  <si>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</si>
  <si>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</si>
  <si>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</si>
  <si>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</si>
  <si>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</si>
  <si>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</si>
  <si>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</si>
  <si>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</si>
  <si>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</si>
  <si>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</si>
  <si>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</si>
  <si>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</si>
  <si>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</si>
  <si>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</si>
  <si>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</si>
  <si>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</si>
  <si>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</si>
  <si>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</si>
  <si>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</si>
  <si>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</si>
  <si>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</si>
  <si>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</si>
  <si>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</si>
  <si>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</si>
  <si>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</si>
  <si>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</si>
  <si>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</si>
  <si>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</si>
  <si>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</si>
  <si>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</si>
  <si>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</si>
  <si>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</si>
  <si>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</si>
  <si>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</si>
  <si>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</si>
  <si>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</si>
  <si>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</si>
  <si>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</si>
  <si>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</si>
  <si>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</si>
  <si>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</si>
  <si>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</si>
  <si>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</si>
  <si>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</si>
  <si>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</si>
  <si>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</si>
  <si>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</si>
  <si>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</si>
  <si>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</si>
  <si>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</si>
  <si>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</si>
  <si>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</si>
  <si>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</si>
  <si>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</si>
  <si>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</si>
  <si>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</si>
  <si>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</si>
  <si>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</si>
  <si>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</si>
  <si>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</si>
  <si>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</si>
  <si>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</si>
  <si>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</si>
  <si>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</si>
  <si>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</si>
  <si>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</si>
  <si>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</si>
  <si>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</si>
  <si>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</si>
  <si>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</si>
  <si>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</si>
  <si>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</si>
  <si>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</si>
  <si>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</si>
  <si>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</si>
  <si>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</si>
  <si>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</si>
  <si>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</si>
  <si>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</si>
  <si>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</si>
  <si>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</si>
  <si>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</si>
  <si>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</si>
  <si>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</si>
  <si>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</si>
  <si>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</si>
  <si>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</si>
  <si>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</si>
  <si>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</si>
  <si>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</si>
  <si>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</si>
  <si>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</si>
  <si>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</si>
  <si>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</si>
  <si>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</si>
  <si>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</si>
  <si>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</si>
  <si>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</si>
  <si>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</si>
  <si>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</si>
  <si>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</si>
  <si>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</si>
  <si>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</si>
  <si>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</si>
  <si>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</si>
  <si>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</si>
  <si>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</si>
  <si>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</si>
  <si>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</si>
  <si>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</si>
  <si>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</si>
  <si>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</si>
  <si>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</si>
  <si>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</si>
  <si>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</si>
  <si>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</si>
  <si>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</si>
  <si>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</si>
  <si>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</si>
  <si>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</si>
  <si>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</si>
  <si>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</si>
  <si>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</si>
  <si>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</si>
  <si>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</si>
  <si>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</si>
  <si>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</si>
  <si>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</si>
  <si>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</si>
  <si>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</si>
  <si>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</si>
  <si>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</si>
  <si>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</si>
  <si>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</si>
  <si>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</si>
  <si>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</si>
  <si>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</si>
  <si>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</si>
  <si>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</si>
  <si>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</si>
  <si>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</si>
  <si>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</si>
  <si>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</si>
  <si>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</si>
  <si>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</si>
  <si>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</si>
  <si>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</si>
  <si>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</si>
  <si>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</si>
  <si>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</si>
  <si>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</si>
  <si>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</si>
  <si>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</si>
  <si>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</si>
  <si>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</si>
  <si>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</si>
  <si>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</si>
  <si>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</si>
  <si>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</si>
  <si>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</si>
  <si>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</si>
  <si>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</si>
  <si>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</si>
  <si>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</si>
  <si>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</si>
  <si>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</si>
  <si>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</si>
  <si>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</si>
  <si>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</si>
  <si>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</si>
  <si>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</si>
  <si>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</si>
  <si>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</si>
  <si>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</si>
  <si>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</si>
  <si>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</si>
  <si>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</si>
  <si>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</si>
  <si>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</si>
  <si>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</si>
  <si>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</si>
  <si>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</si>
  <si>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</si>
  <si>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</si>
  <si>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</si>
  <si>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</si>
  <si>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</si>
  <si>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</si>
  <si>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</si>
  <si>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</si>
  <si>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</si>
  <si>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</si>
  <si>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</si>
  <si>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</si>
  <si>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</si>
  <si>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</si>
  <si>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</si>
  <si>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</si>
  <si>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</si>
  <si>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</si>
  <si>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</si>
  <si>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</si>
  <si>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</si>
  <si>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</si>
  <si>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</si>
  <si>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</si>
  <si>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</si>
  <si>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</si>
  <si>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</si>
  <si>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</si>
  <si>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</si>
  <si>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</si>
  <si>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</si>
  <si>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Residential Retail</t>
  </si>
  <si>
    <t>Business Retail</t>
  </si>
  <si>
    <t>Water Resources</t>
  </si>
  <si>
    <t>Cost</t>
  </si>
  <si>
    <t>At 1 April 2021</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</si>
  <si>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</si>
  <si>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</si>
  <si>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</si>
  <si>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</si>
  <si>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</si>
  <si>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</si>
  <si>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</si>
  <si>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</si>
  <si>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</si>
  <si>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</si>
  <si>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</si>
  <si>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</si>
  <si>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</si>
  <si>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</si>
  <si>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</si>
  <si>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</si>
  <si>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</si>
  <si>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</si>
  <si>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</si>
  <si>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</si>
  <si>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</si>
  <si>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</si>
  <si>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</si>
  <si>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</si>
  <si>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</si>
  <si>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</si>
  <si>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</si>
  <si>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</si>
  <si>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</si>
  <si>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</si>
  <si>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</si>
  <si>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</si>
  <si>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</si>
  <si>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</si>
  <si>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</si>
  <si>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</si>
  <si>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</si>
  <si>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</si>
  <si>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</si>
  <si>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</si>
  <si>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</si>
  <si>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</si>
  <si>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</si>
  <si>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</si>
  <si>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</si>
  <si>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</si>
  <si>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</si>
  <si>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</si>
  <si>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2022</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</si>
  <si>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</si>
  <si>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</si>
  <si>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</si>
  <si>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</si>
  <si>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</si>
  <si>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</si>
  <si>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</si>
  <si>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</si>
  <si>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</si>
  <si>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</si>
  <si>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</si>
  <si>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</si>
  <si>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</si>
  <si>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</si>
  <si>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</si>
  <si>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</si>
  <si>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</si>
  <si>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</si>
  <si>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</si>
  <si>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</si>
  <si>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</si>
  <si>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</si>
  <si>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</si>
  <si>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</si>
  <si>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</si>
  <si>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</si>
  <si>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</si>
  <si>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</si>
  <si>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</si>
  <si>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</si>
  <si>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</si>
  <si>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</si>
  <si>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</si>
  <si>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</si>
  <si>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</si>
  <si>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</si>
  <si>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</si>
  <si>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</si>
  <si>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</si>
  <si>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</si>
  <si>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</si>
  <si>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</si>
  <si>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</si>
  <si>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</si>
  <si>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</si>
  <si>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</si>
  <si>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</si>
  <si>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</si>
  <si>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</si>
  <si>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</si>
  <si>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</si>
  <si>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</si>
  <si>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</si>
  <si>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</si>
  <si>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</si>
  <si>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2022</t>
  </si>
  <si>
    <t>2D.12</t>
  </si>
  <si>
    <t>BM4048H</t>
  </si>
  <si>
    <t>BM4048NH</t>
  </si>
  <si>
    <t>BM4048WR</t>
  </si>
  <si>
    <t>BM4048WN</t>
  </si>
  <si>
    <t>BM4048WNK</t>
  </si>
  <si>
    <t>BM4048SG</t>
  </si>
  <si>
    <t>BM4048STTT</t>
  </si>
  <si>
    <t>BM4048CTOT</t>
  </si>
  <si>
    <t>Net book amount at 1 April 2021</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</si>
  <si>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</si>
  <si>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</si>
  <si>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</si>
  <si>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</si>
  <si>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</si>
  <si>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</si>
  <si>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</si>
  <si>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</si>
  <si>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</si>
  <si>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</si>
  <si>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</si>
  <si>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</si>
  <si>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</si>
  <si>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</si>
  <si>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</si>
  <si>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</si>
  <si>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</si>
  <si>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</si>
  <si>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</si>
  <si>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</si>
  <si>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</si>
  <si>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</si>
  <si>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</si>
  <si>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</si>
  <si>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</si>
  <si>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</si>
  <si>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</si>
  <si>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</si>
  <si>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</si>
  <si>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</si>
  <si>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</si>
  <si>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</si>
  <si>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</si>
  <si>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</si>
  <si>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</si>
  <si>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</si>
  <si>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</si>
  <si>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</si>
  <si>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</si>
  <si>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</si>
  <si>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</si>
  <si>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</si>
  <si>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</si>
  <si>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</si>
  <si>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</si>
  <si>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</si>
  <si>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</si>
  <si>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</si>
  <si>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</si>
  <si>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</si>
  <si>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</si>
  <si>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</si>
  <si>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</si>
  <si>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</si>
  <si>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</si>
  <si>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</si>
  <si>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</si>
  <si>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</si>
  <si>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</si>
  <si>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</si>
  <si>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</si>
  <si>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</si>
  <si>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</si>
  <si>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</si>
  <si>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</si>
  <si>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</si>
  <si>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</si>
  <si>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</si>
  <si>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</si>
  <si>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</si>
  <si>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</si>
  <si>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</si>
  <si>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</si>
  <si>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</si>
  <si>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</si>
  <si>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</si>
  <si>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</si>
  <si>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</si>
  <si>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</si>
  <si>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</si>
  <si>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</si>
  <si>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</si>
  <si>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</si>
  <si>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</si>
  <si>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</si>
  <si>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</si>
  <si>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</si>
  <si>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</si>
  <si>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</si>
  <si>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</si>
  <si>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</si>
  <si>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</si>
  <si>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</si>
  <si>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</si>
  <si>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</si>
  <si>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</si>
  <si>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</si>
  <si>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</si>
  <si>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</si>
  <si>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</si>
  <si>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</si>
  <si>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</si>
  <si>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</si>
  <si>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</si>
  <si>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</si>
  <si>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</si>
  <si>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</si>
  <si>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</si>
  <si>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</si>
  <si>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</si>
  <si>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</si>
  <si>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</si>
  <si>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</si>
  <si>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</si>
  <si>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</si>
  <si>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</si>
  <si>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</si>
  <si>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</si>
  <si>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</si>
  <si>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</si>
  <si>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</si>
  <si>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</si>
  <si>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</si>
  <si>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</si>
  <si>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</si>
  <si>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</si>
  <si>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</si>
  <si>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</si>
  <si>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</si>
  <si>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</si>
  <si>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</si>
  <si>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</si>
  <si>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</si>
  <si>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</si>
  <si>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</si>
  <si>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</si>
  <si>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</si>
  <si>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</si>
  <si>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</si>
  <si>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</si>
  <si>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</si>
  <si>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</si>
  <si>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</si>
  <si>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</si>
  <si>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</si>
  <si>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</si>
  <si>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</si>
  <si>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</si>
  <si>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</si>
  <si>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</si>
  <si>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</si>
  <si>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</si>
  <si>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</si>
  <si>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</si>
  <si>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</si>
  <si>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</si>
  <si>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</si>
  <si>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</si>
  <si>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</si>
  <si>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</si>
  <si>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</si>
  <si>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</si>
  <si>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</si>
  <si>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</si>
  <si>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</si>
  <si>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</si>
  <si>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</si>
  <si>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</si>
  <si>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</si>
  <si>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</si>
  <si>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</si>
  <si>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</si>
  <si>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</si>
  <si>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</si>
  <si>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</si>
  <si>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</si>
  <si>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</si>
  <si>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</si>
  <si>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</si>
  <si>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</si>
  <si>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</si>
  <si>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</si>
  <si>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</si>
  <si>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</si>
  <si>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</si>
  <si>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</si>
  <si>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</si>
  <si>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</si>
  <si>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</si>
  <si>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</si>
  <si>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</si>
  <si>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</si>
  <si>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</si>
  <si>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</si>
  <si>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</si>
  <si>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</si>
  <si>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</si>
  <si>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</si>
  <si>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</si>
  <si>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</si>
  <si>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</si>
  <si>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</si>
  <si>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</si>
  <si>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</si>
  <si>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</si>
  <si>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</si>
  <si>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</si>
  <si>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</si>
  <si>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</si>
  <si>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</si>
  <si>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</si>
  <si>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</si>
  <si>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</si>
  <si>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</si>
  <si>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</si>
  <si>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</si>
  <si>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</si>
  <si>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</si>
  <si>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</si>
  <si>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</si>
  <si>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</si>
  <si>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</si>
  <si>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</si>
  <si>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</si>
  <si>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</si>
  <si>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</si>
  <si>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</si>
  <si>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</si>
  <si>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</si>
  <si>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</si>
  <si>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</si>
  <si>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</si>
  <si>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</si>
  <si>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</si>
  <si>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</si>
  <si>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</si>
  <si>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</si>
  <si>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</si>
  <si>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</si>
  <si>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</si>
  <si>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</si>
  <si>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</si>
  <si>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</si>
  <si>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</si>
  <si>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</si>
  <si>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</si>
  <si>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</si>
  <si>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</si>
  <si>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</si>
  <si>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</si>
  <si>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</si>
  <si>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</si>
  <si>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</si>
  <si>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</si>
  <si>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</si>
  <si>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</si>
  <si>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</si>
  <si>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</si>
  <si>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</si>
  <si>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</si>
  <si>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</si>
  <si>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</si>
  <si>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</si>
  <si>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</si>
  <si>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</si>
  <si>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</si>
  <si>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</si>
  <si>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</si>
  <si>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</si>
  <si>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</si>
  <si>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</si>
  <si>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</si>
  <si>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</si>
  <si>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</si>
  <si>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</si>
  <si>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</si>
  <si>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</si>
  <si>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</si>
  <si>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</si>
  <si>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</si>
  <si>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</si>
  <si>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</si>
  <si>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</si>
  <si>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</si>
  <si>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</si>
  <si>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</si>
  <si>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</si>
  <si>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</si>
  <si>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</si>
  <si>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</si>
  <si>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</si>
  <si>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</si>
  <si>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</si>
  <si>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</si>
  <si>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</si>
  <si>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</si>
  <si>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</si>
  <si>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</si>
  <si>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</si>
  <si>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</si>
  <si>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</si>
  <si>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</si>
  <si>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</si>
  <si>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</si>
  <si>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</si>
  <si>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</si>
  <si>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</si>
  <si>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</si>
  <si>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</si>
  <si>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</si>
  <si>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</si>
  <si>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</si>
  <si>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</si>
  <si>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</si>
  <si>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</si>
  <si>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</si>
  <si>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</si>
  <si>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</si>
  <si>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</si>
  <si>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</si>
  <si>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</si>
  <si>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</si>
  <si>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</si>
  <si>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</si>
  <si>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</si>
  <si>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</si>
  <si>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</si>
  <si>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</si>
  <si>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</si>
  <si>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</si>
  <si>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</si>
  <si>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</si>
  <si>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</si>
  <si>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</si>
  <si>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</si>
  <si>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</si>
  <si>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</si>
  <si>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</si>
  <si>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</si>
  <si>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</si>
  <si>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</si>
  <si>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</si>
  <si>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</si>
  <si>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</si>
  <si>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</si>
  <si>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</si>
  <si>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</si>
  <si>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</si>
  <si>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</si>
  <si>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</si>
  <si>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</si>
  <si>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</si>
  <si>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</si>
  <si>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</si>
  <si>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</si>
  <si>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</si>
  <si>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</si>
  <si>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</si>
  <si>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</si>
  <si>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</si>
  <si>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</si>
  <si>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</si>
  <si>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</si>
  <si>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</si>
  <si>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</si>
  <si>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</si>
  <si>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</si>
  <si>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</si>
  <si>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</si>
  <si>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</si>
  <si>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</si>
  <si>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</si>
  <si>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</si>
  <si>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</si>
  <si>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</si>
  <si>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</si>
  <si>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</si>
  <si>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</si>
  <si>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</si>
  <si>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</si>
  <si>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</si>
  <si>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</si>
  <si>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</si>
  <si>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</si>
  <si>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</si>
  <si>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</si>
  <si>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</si>
  <si>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</si>
  <si>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</si>
  <si>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</si>
  <si>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</si>
  <si>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</si>
  <si>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</si>
  <si>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</si>
  <si>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</si>
  <si>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</si>
  <si>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</si>
  <si>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</si>
  <si>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</si>
  <si>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</si>
  <si>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</si>
  <si>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</si>
  <si>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</si>
  <si>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</si>
  <si>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</si>
  <si>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</si>
  <si>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</si>
  <si>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</si>
  <si>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</si>
  <si>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</si>
  <si>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</si>
  <si>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</si>
  <si>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</si>
  <si>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</si>
  <si>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</si>
  <si>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</si>
  <si>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</si>
  <si>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</si>
  <si>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</si>
  <si>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</si>
  <si>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</si>
  <si>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</si>
  <si>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</si>
  <si>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</si>
  <si>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</si>
  <si>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</si>
  <si>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</si>
  <si>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</si>
  <si>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</si>
  <si>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</si>
  <si>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</si>
  <si>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</si>
  <si>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</si>
  <si>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</si>
  <si>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</si>
  <si>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</si>
  <si>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</si>
  <si>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</si>
  <si>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</si>
  <si>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</si>
  <si>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</si>
  <si>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</si>
  <si>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</si>
  <si>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</si>
  <si>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</si>
  <si>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</si>
  <si>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</si>
  <si>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</si>
  <si>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</si>
  <si>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</si>
  <si>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</si>
  <si>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</si>
  <si>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</si>
  <si>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</si>
  <si>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</si>
  <si>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</si>
  <si>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</si>
  <si>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</si>
  <si>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</si>
  <si>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</si>
  <si>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</si>
  <si>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</si>
  <si>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</si>
  <si>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</si>
  <si>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</si>
  <si>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</si>
  <si>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</si>
  <si>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</si>
  <si>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</si>
  <si>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</si>
  <si>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</si>
  <si>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</si>
  <si>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</si>
  <si>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</si>
  <si>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</si>
  <si>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</si>
  <si>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</si>
  <si>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</si>
  <si>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</si>
  <si>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</si>
  <si>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</si>
  <si>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</si>
  <si>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</si>
  <si>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</si>
  <si>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</si>
  <si>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</si>
  <si>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</si>
  <si>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</si>
  <si>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</si>
  <si>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</si>
  <si>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</si>
  <si>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</si>
  <si>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</si>
  <si>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</si>
  <si>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</si>
  <si>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</si>
  <si>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</si>
  <si>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</si>
  <si>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</si>
  <si>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</si>
  <si>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</si>
  <si>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</si>
  <si>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</si>
  <si>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</si>
  <si>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</si>
  <si>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</si>
  <si>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</si>
  <si>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</si>
  <si>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</si>
  <si>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</si>
  <si>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</si>
  <si>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</si>
  <si>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</si>
  <si>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</si>
  <si>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</si>
  <si>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</si>
  <si>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</si>
  <si>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</si>
  <si>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</si>
  <si>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</si>
  <si>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</si>
  <si>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</si>
  <si>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</si>
  <si>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</si>
  <si>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</si>
  <si>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</si>
  <si>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</si>
  <si>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</si>
  <si>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</si>
  <si>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</si>
  <si>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</si>
  <si>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</si>
  <si>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</si>
  <si>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</si>
  <si>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</si>
  <si>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</si>
  <si>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</si>
  <si>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</si>
  <si>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</si>
  <si>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</si>
  <si>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</si>
  <si>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</si>
  <si>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</si>
  <si>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</si>
  <si>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</si>
  <si>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</si>
  <si>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</si>
  <si>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</si>
  <si>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</si>
  <si>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</si>
  <si>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</si>
  <si>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</si>
  <si>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</si>
  <si>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</si>
  <si>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</si>
  <si>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</si>
  <si>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</si>
  <si>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</si>
  <si>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</si>
  <si>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</si>
  <si>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</si>
  <si>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</si>
  <si>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</si>
  <si>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</si>
  <si>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</si>
  <si>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</si>
  <si>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</si>
  <si>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</si>
  <si>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</si>
  <si>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</si>
  <si>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</si>
  <si>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</si>
  <si>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</si>
  <si>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</si>
  <si>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</si>
  <si>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</si>
  <si>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</si>
  <si>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</si>
  <si>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</si>
  <si>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</si>
  <si>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</si>
  <si>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</si>
  <si>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</si>
  <si>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</si>
  <si>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</si>
  <si>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</si>
  <si>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</si>
  <si>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</si>
  <si>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</si>
  <si>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</si>
  <si>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</si>
  <si>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</si>
  <si>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</si>
  <si>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</si>
  <si>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</si>
  <si>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</si>
  <si>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</si>
  <si>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</si>
  <si>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</si>
  <si>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</si>
  <si>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</si>
  <si>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</si>
  <si>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</si>
  <si>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</si>
  <si>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</si>
  <si>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</si>
  <si>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</si>
  <si>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</si>
  <si>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</si>
  <si>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</si>
  <si>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</si>
  <si>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</si>
  <si>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</si>
  <si>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</si>
  <si>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</si>
  <si>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</si>
  <si>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</si>
  <si>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</si>
  <si>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</si>
  <si>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</si>
  <si>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</si>
  <si>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</si>
  <si>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</si>
  <si>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</si>
  <si>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</si>
  <si>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</si>
  <si>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</si>
  <si>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</si>
  <si>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</si>
  <si>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</si>
  <si>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</si>
  <si>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</si>
  <si>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</si>
  <si>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</si>
  <si>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</si>
  <si>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</si>
  <si>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</si>
  <si>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</si>
  <si>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</si>
  <si>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</si>
  <si>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</si>
  <si>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</si>
  <si>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</si>
  <si>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</si>
  <si>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</si>
  <si>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</si>
  <si>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</si>
  <si>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</si>
  <si>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</si>
  <si>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</si>
  <si>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</si>
  <si>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</si>
  <si>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</si>
  <si>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</si>
  <si>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</si>
  <si>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</si>
  <si>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</si>
  <si>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</si>
  <si>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</si>
  <si>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</si>
  <si>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</si>
  <si>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</si>
  <si>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</si>
  <si>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</si>
  <si>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</si>
  <si>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</si>
  <si>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</si>
  <si>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</si>
  <si>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</si>
  <si>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</si>
  <si>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</si>
  <si>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</si>
  <si>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</si>
  <si>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</si>
  <si>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</si>
  <si>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</si>
  <si>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</si>
  <si>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</si>
  <si>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</si>
  <si>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</si>
  <si>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</si>
  <si>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2022</t>
  </si>
  <si>
    <t>Additional control</t>
  </si>
  <si>
    <t>Land sales – proceeds from disposals of protected land</t>
  </si>
  <si>
    <t>2L.1</t>
  </si>
  <si>
    <t>Proceeds from disposals of protected land</t>
  </si>
  <si>
    <t>B0374LD_WR</t>
  </si>
  <si>
    <t>B0374LD_WN</t>
  </si>
  <si>
    <t>BT39301PS</t>
  </si>
  <si>
    <t>B0374LD_AC</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</si>
  <si>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</si>
  <si>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</si>
  <si>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</si>
  <si>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</si>
  <si>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</si>
  <si>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</si>
  <si>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</si>
  <si>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</si>
  <si>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</si>
  <si>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</si>
  <si>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</si>
  <si>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</si>
  <si>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</si>
  <si>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</si>
  <si>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</si>
  <si>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</si>
  <si>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</si>
  <si>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</si>
  <si>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</si>
  <si>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</si>
  <si>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</si>
  <si>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</si>
  <si>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</si>
  <si>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</si>
  <si>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</si>
  <si>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</si>
  <si>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</si>
  <si>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</si>
  <si>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</si>
  <si>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</si>
  <si>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</si>
  <si>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</si>
  <si>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</si>
  <si>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</si>
  <si>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</si>
  <si>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</si>
  <si>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</si>
  <si>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</si>
  <si>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</si>
  <si>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</si>
  <si>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</si>
  <si>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</si>
  <si>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</si>
  <si>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</si>
  <si>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</si>
  <si>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</si>
  <si>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</si>
  <si>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</si>
  <si>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</si>
  <si>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</si>
  <si>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</si>
  <si>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</si>
  <si>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</si>
  <si>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</si>
  <si>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</si>
  <si>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</si>
  <si>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</si>
  <si>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</si>
  <si>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</si>
  <si>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</si>
  <si>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</si>
  <si>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</si>
  <si>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</si>
  <si>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</si>
  <si>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</si>
  <si>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</si>
  <si>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</si>
  <si>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</si>
  <si>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</si>
  <si>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</si>
  <si>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</si>
  <si>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</si>
  <si>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</si>
  <si>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</si>
  <si>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</si>
  <si>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</si>
  <si>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</si>
  <si>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</si>
  <si>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</si>
  <si>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</si>
  <si>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</si>
  <si>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</si>
  <si>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</si>
  <si>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</si>
  <si>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</si>
  <si>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</si>
  <si>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</si>
  <si>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</si>
  <si>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</si>
  <si>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</si>
  <si>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</si>
  <si>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</si>
  <si>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</si>
  <si>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</si>
  <si>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</si>
  <si>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</si>
  <si>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</si>
  <si>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</si>
  <si>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</si>
  <si>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</si>
  <si>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</si>
  <si>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</si>
  <si>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</si>
  <si>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</si>
  <si>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</si>
  <si>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</si>
  <si>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</si>
  <si>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</si>
  <si>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</si>
  <si>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</si>
  <si>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</si>
  <si>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</si>
  <si>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</si>
  <si>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</si>
  <si>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</si>
  <si>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</si>
  <si>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</si>
  <si>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</si>
  <si>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</si>
  <si>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</si>
  <si>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</si>
  <si>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</si>
  <si>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</si>
  <si>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</si>
  <si>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</si>
  <si>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</si>
  <si>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</si>
  <si>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</si>
  <si>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</si>
  <si>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</si>
  <si>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</si>
  <si>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</si>
  <si>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</si>
  <si>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</si>
  <si>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</si>
  <si>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</si>
  <si>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</si>
  <si>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</si>
  <si>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</si>
  <si>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</si>
  <si>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</si>
  <si>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</si>
  <si>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</si>
  <si>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</si>
  <si>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</si>
  <si>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</si>
  <si>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</si>
  <si>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</si>
  <si>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</si>
  <si>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</si>
  <si>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</si>
  <si>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</si>
  <si>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</si>
  <si>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</si>
  <si>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</si>
  <si>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</si>
  <si>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</si>
  <si>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</si>
  <si>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</si>
  <si>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</si>
  <si>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</si>
  <si>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</si>
  <si>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</si>
  <si>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</si>
  <si>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</si>
  <si>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</si>
  <si>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</si>
  <si>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</si>
  <si>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</si>
  <si>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</si>
  <si>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</si>
  <si>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</si>
  <si>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</si>
  <si>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</si>
  <si>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</si>
  <si>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</si>
  <si>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</si>
  <si>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</si>
  <si>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</si>
  <si>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</si>
  <si>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</si>
  <si>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</si>
  <si>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</si>
  <si>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</si>
  <si>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</si>
  <si>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</si>
  <si>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</si>
  <si>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</si>
  <si>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</si>
  <si>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</si>
  <si>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</si>
  <si>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</si>
  <si>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</si>
  <si>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</si>
  <si>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</si>
  <si>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</si>
  <si>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</si>
  <si>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</si>
  <si>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</si>
  <si>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</si>
  <si>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</si>
  <si>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</si>
  <si>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</si>
  <si>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</si>
  <si>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</si>
  <si>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</si>
  <si>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</si>
  <si>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</si>
  <si>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</si>
  <si>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</si>
  <si>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</si>
  <si>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</si>
  <si>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</si>
  <si>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</si>
  <si>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</si>
  <si>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</si>
  <si>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</si>
  <si>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</si>
  <si>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</si>
  <si>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</si>
  <si>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</si>
  <si>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</si>
  <si>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</si>
  <si>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</si>
  <si>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</si>
  <si>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</si>
  <si>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</si>
  <si>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</si>
  <si>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</si>
  <si>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</si>
  <si>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</si>
  <si>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</si>
  <si>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</si>
  <si>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</si>
  <si>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</si>
  <si>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</si>
  <si>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</si>
  <si>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</si>
  <si>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</si>
  <si>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</si>
  <si>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</si>
  <si>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</si>
  <si>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</si>
  <si>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</si>
  <si>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</si>
  <si>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</si>
  <si>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</si>
  <si>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</si>
  <si>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</si>
  <si>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</si>
  <si>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</si>
  <si>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</si>
  <si>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</si>
  <si>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</si>
  <si>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</si>
  <si>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</si>
  <si>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</si>
  <si>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</si>
  <si>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</si>
  <si>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</si>
  <si>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</si>
  <si>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</si>
  <si>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</si>
  <si>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</si>
  <si>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</si>
  <si>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</si>
  <si>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</si>
  <si>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</si>
  <si>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</si>
  <si>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</si>
  <si>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</si>
  <si>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</si>
  <si>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</si>
  <si>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</si>
  <si>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</si>
  <si>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</si>
  <si>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</si>
  <si>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</si>
  <si>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</si>
  <si>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</si>
  <si>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</si>
  <si>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</si>
  <si>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</si>
  <si>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</si>
  <si>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</si>
  <si>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</si>
  <si>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</si>
  <si>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</si>
  <si>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</si>
  <si>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</si>
  <si>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</si>
  <si>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</si>
  <si>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</si>
  <si>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</si>
  <si>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</si>
  <si>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</si>
  <si>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</si>
  <si>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</si>
  <si>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</si>
  <si>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</si>
  <si>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</si>
  <si>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</si>
  <si>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</si>
  <si>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</si>
  <si>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</si>
  <si>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</si>
  <si>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</si>
  <si>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</si>
  <si>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</si>
  <si>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</si>
  <si>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</si>
  <si>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</si>
  <si>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</si>
  <si>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</si>
  <si>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</si>
  <si>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</si>
  <si>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</si>
  <si>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</si>
  <si>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</si>
  <si>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</si>
  <si>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</si>
  <si>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</si>
  <si>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</si>
  <si>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</si>
  <si>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</si>
  <si>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</si>
  <si>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</si>
  <si>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</si>
  <si>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</si>
  <si>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</si>
  <si>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</si>
  <si>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</si>
  <si>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</si>
  <si>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</si>
  <si>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</si>
  <si>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</si>
  <si>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</si>
  <si>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</si>
  <si>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</si>
  <si>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</si>
  <si>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</si>
  <si>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</si>
  <si>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</si>
  <si>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</si>
  <si>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</si>
  <si>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</si>
  <si>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</si>
  <si>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</si>
  <si>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</si>
  <si>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</si>
  <si>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</si>
  <si>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</si>
  <si>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</si>
  <si>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</si>
  <si>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</si>
  <si>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</si>
  <si>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</si>
  <si>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</si>
  <si>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</si>
  <si>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</si>
  <si>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</si>
  <si>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</si>
  <si>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</si>
  <si>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</si>
  <si>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</si>
  <si>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</si>
  <si>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</si>
  <si>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</si>
  <si>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</si>
  <si>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</si>
  <si>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</si>
  <si>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</si>
  <si>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</si>
  <si>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</si>
  <si>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</si>
  <si>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</si>
  <si>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</si>
  <si>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</si>
  <si>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</si>
  <si>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</si>
  <si>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</si>
  <si>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</si>
  <si>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</si>
  <si>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</si>
  <si>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</si>
  <si>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</si>
  <si>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</si>
  <si>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</si>
  <si>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</si>
  <si>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</si>
  <si>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</si>
  <si>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</si>
  <si>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</si>
  <si>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</si>
  <si>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</si>
  <si>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</si>
  <si>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</si>
  <si>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</si>
  <si>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</si>
  <si>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</si>
  <si>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</si>
  <si>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</si>
  <si>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</si>
  <si>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</si>
  <si>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</si>
  <si>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</si>
  <si>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</si>
  <si>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</si>
  <si>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</si>
  <si>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</si>
  <si>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</si>
  <si>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</si>
  <si>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</si>
  <si>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</si>
  <si>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</si>
  <si>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</si>
  <si>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</si>
  <si>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</si>
  <si>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</si>
  <si>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</si>
  <si>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</si>
  <si>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</si>
  <si>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</si>
  <si>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</si>
  <si>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</si>
  <si>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</si>
  <si>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</si>
  <si>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</si>
  <si>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</si>
  <si>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</si>
  <si>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</si>
  <si>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</si>
  <si>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</si>
  <si>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</si>
  <si>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</si>
  <si>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Text</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</si>
  <si>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</si>
  <si>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</si>
  <si>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</si>
  <si>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</si>
  <si>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</si>
  <si>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</si>
  <si>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</si>
  <si>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</si>
  <si>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</si>
  <si>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</si>
  <si>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</si>
  <si>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</si>
  <si>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</si>
  <si>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</si>
  <si>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</si>
  <si>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</si>
  <si>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</si>
  <si>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</si>
  <si>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</si>
  <si>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</si>
  <si>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</si>
  <si>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</si>
  <si>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</si>
  <si>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</si>
  <si>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</si>
  <si>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 xml:space="preserve">Totals for fixed rate instruments </t>
  </si>
  <si>
    <t>4B.201</t>
  </si>
  <si>
    <t>Floating rate instruments</t>
  </si>
  <si>
    <t>4B.202</t>
  </si>
  <si>
    <t>4B.203</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</si>
  <si>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</si>
  <si>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</si>
  <si>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</si>
  <si>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</si>
  <si>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</si>
  <si>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</si>
  <si>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</si>
  <si>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</si>
  <si>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</si>
  <si>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</si>
  <si>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</si>
  <si>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</si>
  <si>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</si>
  <si>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</si>
  <si>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</si>
  <si>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</si>
  <si>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</si>
  <si>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</si>
  <si>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</si>
  <si>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</si>
  <si>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</si>
  <si>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</si>
  <si>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</si>
  <si>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</si>
  <si>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</si>
  <si>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</si>
  <si>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</si>
  <si>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</si>
  <si>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</si>
  <si>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</si>
  <si>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</si>
  <si>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</si>
  <si>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</si>
  <si>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</si>
  <si>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</si>
  <si>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</si>
  <si>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</si>
  <si>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</si>
  <si>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</si>
  <si>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</si>
  <si>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</si>
  <si>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</si>
  <si>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</si>
  <si>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</si>
  <si>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</si>
  <si>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</si>
  <si>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</si>
  <si>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</si>
  <si>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</si>
  <si>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</si>
  <si>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</si>
  <si>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</si>
  <si>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</si>
  <si>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</si>
  <si>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</si>
  <si>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</si>
  <si>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</si>
  <si>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</si>
  <si>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</si>
  <si>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</si>
  <si>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</si>
  <si>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</si>
  <si>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</si>
  <si>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</si>
  <si>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</si>
  <si>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</si>
  <si>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</si>
  <si>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</si>
  <si>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</si>
  <si>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</si>
  <si>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</si>
  <si>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</si>
  <si>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</si>
  <si>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</si>
  <si>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</si>
  <si>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</si>
  <si>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</si>
  <si>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</si>
  <si>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</si>
  <si>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</si>
  <si>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</si>
  <si>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</si>
  <si>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</si>
  <si>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</si>
  <si>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</si>
  <si>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</si>
  <si>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</si>
  <si>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</si>
  <si>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</si>
  <si>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</si>
  <si>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</si>
  <si>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</si>
  <si>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</si>
  <si>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</si>
  <si>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</si>
  <si>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</si>
  <si>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</si>
  <si>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</si>
  <si>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</si>
  <si>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</si>
  <si>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</si>
  <si>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</si>
  <si>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</si>
  <si>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</si>
  <si>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</si>
  <si>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</si>
  <si>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</si>
  <si>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</si>
  <si>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</si>
  <si>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</si>
  <si>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</si>
  <si>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</si>
  <si>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</si>
  <si>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</si>
  <si>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</si>
  <si>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</si>
  <si>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</si>
  <si>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</si>
  <si>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</si>
  <si>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</si>
  <si>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</si>
  <si>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</si>
  <si>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</si>
  <si>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</si>
  <si>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</si>
  <si>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</si>
  <si>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</si>
  <si>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</si>
  <si>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</si>
  <si>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</si>
  <si>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</si>
  <si>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</si>
  <si>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</si>
  <si>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</si>
  <si>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</si>
  <si>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</si>
  <si>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</si>
  <si>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</si>
  <si>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</si>
  <si>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</si>
  <si>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</si>
  <si>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</si>
  <si>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</si>
  <si>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</si>
  <si>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</si>
  <si>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12 months ended 31 March 2021</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</si>
  <si>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</si>
  <si>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</si>
  <si>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</si>
  <si>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</si>
  <si>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</si>
  <si>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</si>
  <si>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</si>
  <si>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</si>
  <si>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</si>
  <si>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</si>
  <si>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</si>
  <si>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</si>
  <si>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</si>
  <si>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</si>
  <si>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</si>
  <si>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</si>
  <si>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</si>
  <si>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</si>
  <si>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</si>
  <si>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</si>
  <si>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</si>
  <si>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</si>
  <si>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</si>
  <si>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</si>
  <si>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</si>
  <si>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</si>
  <si>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</si>
  <si>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</si>
  <si>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</si>
  <si>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</si>
  <si>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</si>
  <si>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</si>
  <si>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</si>
  <si>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</si>
  <si>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</si>
  <si>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</si>
  <si>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</si>
  <si>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</si>
  <si>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</si>
  <si>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</si>
  <si>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</si>
  <si>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</si>
  <si>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</si>
  <si>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</si>
  <si>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</si>
  <si>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</si>
  <si>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</si>
  <si>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</si>
  <si>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</si>
  <si>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</si>
  <si>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</si>
  <si>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</si>
  <si>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</si>
  <si>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</si>
  <si>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</si>
  <si>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</si>
  <si>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</si>
  <si>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</si>
  <si>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</si>
  <si>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</si>
  <si>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</si>
  <si>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</si>
  <si>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</si>
  <si>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</si>
  <si>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</si>
  <si>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</si>
  <si>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</si>
  <si>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</si>
  <si>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</si>
  <si>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</si>
  <si>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</si>
  <si>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</si>
  <si>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</si>
  <si>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</si>
  <si>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</si>
  <si>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</si>
  <si>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</si>
  <si>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</si>
  <si>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</si>
  <si>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</si>
  <si>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</si>
  <si>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</si>
  <si>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</si>
  <si>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</si>
  <si>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</si>
  <si>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</si>
  <si>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</si>
  <si>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</si>
  <si>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</si>
  <si>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</si>
  <si>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</si>
  <si>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</si>
  <si>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</si>
  <si>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</si>
  <si>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</si>
  <si>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</si>
  <si>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</si>
  <si>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</si>
  <si>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</si>
  <si>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</si>
  <si>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</si>
  <si>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</si>
  <si>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</si>
  <si>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</si>
  <si>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</si>
  <si>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</si>
  <si>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</si>
  <si>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</si>
  <si>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</si>
  <si>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</si>
  <si>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</si>
  <si>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</si>
  <si>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</si>
  <si>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</si>
  <si>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</si>
  <si>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</si>
  <si>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</si>
  <si>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</si>
  <si>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</si>
  <si>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</si>
  <si>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</si>
  <si>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</si>
  <si>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</si>
  <si>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</si>
  <si>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</si>
  <si>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</si>
  <si>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</si>
  <si>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</si>
  <si>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</si>
  <si>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</si>
  <si>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</si>
  <si>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</si>
  <si>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</si>
  <si>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</si>
  <si>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</si>
  <si>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</si>
  <si>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</si>
  <si>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</si>
  <si>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</si>
  <si>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</si>
  <si>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</si>
  <si>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</si>
  <si>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</si>
  <si>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</si>
  <si>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</si>
  <si>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</si>
  <si>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</si>
  <si>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</si>
  <si>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</si>
  <si>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</si>
  <si>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</si>
  <si>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</si>
  <si>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</si>
  <si>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</si>
  <si>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</si>
  <si>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</si>
  <si>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</si>
  <si>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</si>
  <si>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</si>
  <si>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</si>
  <si>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</si>
  <si>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</si>
  <si>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</si>
  <si>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</si>
  <si>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</si>
  <si>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</si>
  <si>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</si>
  <si>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</si>
  <si>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</si>
  <si>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</si>
  <si>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</si>
  <si>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</si>
  <si>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</si>
  <si>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</si>
  <si>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</si>
  <si>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</si>
  <si>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</si>
  <si>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</si>
  <si>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</si>
  <si>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</si>
  <si>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</si>
  <si>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</si>
  <si>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</si>
  <si>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</si>
  <si>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</si>
  <si>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</si>
  <si>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</si>
  <si>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</si>
  <si>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</si>
  <si>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</si>
  <si>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</si>
  <si>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</si>
  <si>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</si>
  <si>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</si>
  <si>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</si>
  <si>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</si>
  <si>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</si>
  <si>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</si>
  <si>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</si>
  <si>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</si>
  <si>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</si>
  <si>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</si>
  <si>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</si>
  <si>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</si>
  <si>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</si>
  <si>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</si>
  <si>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</si>
  <si>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</si>
  <si>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</si>
  <si>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</si>
  <si>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</si>
  <si>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</si>
  <si>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</si>
  <si>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</si>
  <si>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</si>
  <si>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</si>
  <si>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</si>
  <si>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</si>
  <si>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</si>
  <si>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</si>
  <si>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</si>
  <si>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</si>
  <si>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</si>
  <si>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</si>
  <si>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</si>
  <si>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</si>
  <si>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</si>
  <si>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</si>
  <si>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</si>
  <si>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</si>
  <si>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</si>
  <si>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</si>
  <si>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</si>
  <si>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</si>
  <si>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</si>
  <si>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</si>
  <si>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</si>
  <si>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</si>
  <si>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</si>
  <si>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</si>
  <si>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</si>
  <si>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</si>
  <si>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</si>
  <si>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</si>
  <si>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</si>
  <si>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</si>
  <si>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</si>
  <si>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</si>
  <si>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</si>
  <si>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</si>
  <si>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</si>
  <si>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</si>
  <si>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</si>
  <si>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</si>
  <si>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</si>
  <si>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</si>
  <si>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</si>
  <si>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</si>
  <si>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</si>
  <si>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</si>
  <si>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</si>
  <si>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</si>
  <si>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</si>
  <si>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</si>
  <si>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</si>
  <si>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</si>
  <si>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</si>
  <si>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</si>
  <si>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</si>
  <si>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</si>
  <si>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</si>
  <si>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</si>
  <si>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</si>
  <si>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</si>
  <si>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</si>
  <si>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</si>
  <si>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</si>
  <si>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</si>
  <si>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</si>
  <si>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</si>
  <si>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</si>
  <si>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</si>
  <si>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</si>
  <si>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</si>
  <si>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</si>
  <si>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</si>
  <si>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</si>
  <si>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</si>
  <si>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</si>
  <si>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</si>
  <si>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</si>
  <si>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</si>
  <si>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</si>
  <si>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</si>
  <si>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</si>
  <si>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</si>
  <si>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</si>
  <si>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</si>
  <si>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</si>
  <si>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</si>
  <si>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</si>
  <si>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</si>
  <si>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</si>
  <si>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</si>
  <si>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</si>
  <si>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</si>
  <si>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</si>
  <si>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</si>
  <si>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</si>
  <si>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</si>
  <si>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</si>
  <si>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</si>
  <si>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</si>
  <si>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</si>
  <si>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</si>
  <si>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</si>
  <si>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</si>
  <si>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</si>
  <si>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</si>
  <si>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</si>
  <si>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</si>
  <si>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</si>
  <si>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</si>
  <si>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</si>
  <si>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</si>
  <si>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</si>
  <si>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</si>
  <si>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</si>
  <si>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</si>
  <si>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</si>
  <si>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</si>
  <si>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</si>
  <si>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</si>
  <si>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</si>
  <si>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</si>
  <si>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</si>
  <si>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</si>
  <si>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</si>
  <si>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</si>
  <si>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</si>
  <si>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</si>
  <si>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</si>
  <si>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</si>
  <si>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</si>
  <si>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</si>
  <si>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</si>
  <si>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</si>
  <si>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</si>
  <si>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</si>
  <si>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</si>
  <si>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</si>
  <si>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</si>
  <si>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</si>
  <si>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</si>
  <si>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</si>
  <si>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</si>
  <si>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</si>
  <si>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</si>
  <si>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</si>
  <si>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</si>
  <si>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</si>
  <si>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</si>
  <si>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</si>
  <si>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</si>
  <si>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</si>
  <si>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</si>
  <si>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</si>
  <si>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</si>
  <si>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</si>
  <si>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</si>
  <si>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</si>
  <si>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</si>
  <si>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</si>
  <si>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</si>
  <si>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</si>
  <si>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</si>
  <si>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</si>
  <si>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</si>
  <si>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</si>
  <si>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</si>
  <si>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</si>
  <si>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</si>
  <si>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</si>
  <si>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</si>
  <si>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</si>
  <si>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</si>
  <si>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</si>
  <si>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</si>
  <si>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</si>
  <si>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</si>
  <si>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</si>
  <si>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</si>
  <si>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</si>
  <si>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</si>
  <si>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</si>
  <si>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</si>
  <si>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</si>
  <si>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</si>
  <si>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</si>
  <si>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</si>
  <si>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</si>
  <si>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</si>
  <si>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</si>
  <si>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</si>
  <si>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</si>
  <si>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</si>
  <si>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</si>
  <si>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</si>
  <si>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</si>
  <si>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</si>
  <si>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</si>
  <si>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</si>
  <si>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</si>
  <si>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</si>
  <si>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</si>
  <si>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</si>
  <si>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</si>
  <si>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</si>
  <si>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</si>
  <si>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</si>
  <si>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</si>
  <si>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</si>
  <si>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</si>
  <si>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</si>
  <si>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</si>
  <si>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</si>
  <si>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</si>
  <si>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</si>
  <si>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</si>
  <si>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</si>
  <si>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</si>
  <si>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</si>
  <si>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</si>
  <si>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</si>
  <si>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</si>
  <si>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</si>
  <si>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</si>
  <si>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</si>
  <si>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</si>
  <si>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</si>
  <si>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</si>
  <si>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</si>
  <si>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</si>
  <si>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</si>
  <si>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</si>
  <si>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</si>
  <si>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</si>
  <si>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</si>
  <si>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</si>
  <si>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</si>
  <si>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</si>
  <si>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</si>
  <si>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</si>
  <si>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</si>
  <si>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</si>
  <si>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</si>
  <si>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</si>
  <si>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</si>
  <si>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</si>
  <si>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</si>
  <si>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</si>
  <si>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</si>
  <si>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</si>
  <si>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</si>
  <si>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</si>
  <si>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</si>
  <si>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</si>
  <si>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</si>
  <si>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</si>
  <si>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</si>
  <si>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</si>
  <si>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</si>
  <si>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</si>
  <si>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</si>
  <si>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</si>
  <si>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</si>
  <si>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</si>
  <si>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</si>
  <si>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</si>
  <si>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</si>
  <si>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</si>
  <si>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</si>
  <si>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</si>
  <si>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</si>
  <si>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</si>
  <si>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</si>
  <si>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</si>
  <si>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</si>
  <si>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</si>
  <si>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</si>
  <si>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</si>
  <si>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</si>
  <si>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</si>
  <si>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</si>
  <si>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</si>
  <si>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</si>
  <si>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</si>
  <si>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</si>
  <si>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</si>
  <si>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</si>
  <si>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</si>
  <si>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</si>
  <si>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</si>
  <si>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</si>
  <si>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</si>
  <si>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</si>
  <si>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</si>
  <si>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</si>
  <si>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</si>
  <si>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</si>
  <si>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</si>
  <si>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</si>
  <si>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</si>
  <si>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</si>
  <si>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</si>
  <si>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</si>
  <si>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</si>
  <si>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</si>
  <si>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</si>
  <si>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</si>
  <si>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</si>
  <si>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</si>
  <si>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</si>
  <si>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</si>
  <si>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</si>
  <si>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</si>
  <si>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</si>
  <si>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</si>
  <si>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</si>
  <si>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</si>
  <si>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</si>
  <si>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</si>
  <si>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</si>
  <si>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</si>
  <si>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</si>
  <si>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</si>
  <si>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</si>
  <si>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</si>
  <si>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</si>
  <si>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</si>
  <si>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</si>
  <si>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</si>
  <si>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</si>
  <si>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</si>
  <si>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</si>
  <si>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</si>
  <si>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</si>
  <si>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</si>
  <si>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</si>
  <si>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</si>
  <si>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</si>
  <si>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</si>
  <si>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</si>
  <si>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</si>
  <si>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</si>
  <si>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</si>
  <si>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</si>
  <si>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</si>
  <si>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</si>
  <si>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</si>
  <si>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</si>
  <si>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</si>
  <si>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</si>
  <si>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</si>
  <si>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</si>
  <si>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</si>
  <si>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</si>
  <si>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</si>
  <si>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</si>
  <si>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</si>
  <si>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</si>
  <si>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</si>
  <si>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</si>
  <si>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</si>
  <si>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</si>
  <si>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</si>
  <si>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</si>
  <si>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</si>
  <si>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</si>
  <si>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</si>
  <si>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</si>
  <si>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</si>
  <si>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</si>
  <si>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</si>
  <si>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</si>
  <si>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</si>
  <si>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</si>
  <si>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</si>
  <si>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</si>
  <si>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</si>
  <si>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</si>
  <si>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</si>
  <si>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</si>
  <si>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</si>
  <si>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</si>
  <si>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</si>
  <si>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</si>
  <si>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</si>
  <si>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</si>
  <si>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</si>
  <si>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</si>
  <si>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</si>
  <si>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</si>
  <si>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</si>
  <si>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</si>
  <si>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</si>
  <si>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</si>
  <si>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</si>
  <si>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</si>
  <si>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</si>
  <si>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</si>
  <si>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</si>
  <si>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</si>
  <si>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</si>
  <si>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</si>
  <si>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</si>
  <si>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</si>
  <si>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</si>
  <si>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</si>
  <si>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</si>
  <si>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</si>
  <si>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</si>
  <si>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</si>
  <si>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</si>
  <si>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</si>
  <si>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</si>
  <si>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</si>
  <si>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</si>
  <si>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</si>
  <si>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</si>
  <si>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</si>
  <si>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</si>
  <si>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</si>
  <si>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</si>
  <si>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</si>
  <si>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</si>
  <si>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</si>
  <si>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</si>
  <si>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</si>
  <si>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</si>
  <si>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</si>
  <si>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</si>
  <si>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</si>
  <si>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</si>
  <si>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</si>
  <si>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</si>
  <si>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</si>
  <si>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</si>
  <si>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</si>
  <si>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</si>
  <si>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</si>
  <si>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</si>
  <si>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</si>
  <si>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</si>
  <si>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</si>
  <si>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</si>
  <si>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</si>
  <si>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</si>
  <si>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</si>
  <si>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</si>
  <si>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</si>
  <si>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</si>
  <si>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</si>
  <si>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</si>
  <si>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</si>
  <si>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</si>
  <si>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</si>
  <si>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</si>
  <si>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</si>
  <si>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</si>
  <si>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</si>
  <si>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</si>
  <si>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</si>
  <si>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</si>
  <si>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</si>
  <si>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</si>
  <si>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</si>
  <si>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</si>
  <si>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</si>
  <si>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</si>
  <si>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</si>
  <si>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</si>
  <si>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</si>
  <si>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</si>
  <si>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</si>
  <si>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</si>
  <si>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</si>
  <si>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</si>
  <si>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</si>
  <si>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</si>
  <si>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</si>
  <si>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</si>
  <si>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</si>
  <si>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</si>
  <si>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</si>
  <si>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</si>
  <si>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</si>
  <si>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</si>
  <si>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</si>
  <si>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</si>
  <si>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</si>
  <si>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</si>
  <si>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</si>
  <si>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</si>
  <si>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</si>
  <si>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</si>
  <si>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</si>
  <si>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</si>
  <si>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</si>
  <si>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</si>
  <si>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</si>
  <si>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</si>
  <si>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</si>
  <si>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</si>
  <si>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</si>
  <si>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</si>
  <si>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</si>
  <si>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</si>
  <si>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</si>
  <si>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</si>
  <si>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</si>
  <si>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</si>
  <si>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</si>
  <si>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</si>
  <si>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</si>
  <si>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</si>
  <si>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</si>
  <si>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</si>
  <si>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</si>
  <si>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</si>
  <si>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</si>
  <si>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</si>
  <si>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</si>
  <si>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</si>
  <si>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</si>
  <si>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</si>
  <si>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</si>
  <si>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</si>
  <si>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</si>
  <si>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</si>
  <si>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</si>
  <si>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</si>
  <si>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</si>
  <si>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</si>
  <si>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</si>
  <si>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</si>
  <si>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</si>
  <si>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</si>
  <si>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</si>
  <si>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</si>
  <si>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</si>
  <si>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</si>
  <si>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</si>
  <si>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</si>
  <si>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</si>
  <si>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</si>
  <si>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</si>
  <si>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</si>
  <si>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</si>
  <si>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</si>
  <si>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</si>
  <si>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</si>
  <si>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</si>
  <si>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</si>
  <si>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</si>
  <si>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</si>
  <si>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</si>
  <si>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</si>
  <si>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</si>
  <si>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</si>
  <si>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</si>
  <si>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</si>
  <si>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</si>
  <si>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</si>
  <si>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</si>
  <si>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</si>
  <si>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</si>
  <si>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</si>
  <si>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</si>
  <si>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</si>
  <si>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</si>
  <si>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</si>
  <si>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</si>
  <si>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</si>
  <si>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</si>
  <si>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</si>
  <si>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</si>
  <si>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</si>
  <si>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</si>
  <si>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</si>
  <si>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</si>
  <si>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</si>
  <si>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</si>
  <si>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</si>
  <si>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</si>
  <si>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</si>
  <si>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</si>
  <si>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</si>
  <si>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</si>
  <si>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</si>
  <si>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</si>
  <si>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</si>
  <si>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</si>
  <si>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</si>
  <si>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</si>
  <si>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</si>
  <si>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</si>
  <si>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</si>
  <si>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</si>
  <si>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</si>
  <si>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</si>
  <si>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</si>
  <si>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</si>
  <si>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</si>
  <si>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</si>
  <si>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</si>
  <si>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</si>
  <si>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</si>
  <si>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</si>
  <si>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</si>
  <si>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</si>
  <si>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</si>
  <si>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</si>
  <si>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</si>
  <si>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</si>
  <si>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</si>
  <si>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</si>
  <si>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</si>
  <si>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</si>
  <si>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</si>
  <si>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</si>
  <si>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</si>
  <si>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</si>
  <si>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</si>
  <si>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</si>
  <si>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</si>
  <si>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</si>
  <si>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</si>
  <si>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</si>
  <si>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</si>
  <si>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</si>
  <si>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</si>
  <si>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</si>
  <si>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</si>
  <si>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</si>
  <si>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</si>
  <si>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</si>
  <si>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</si>
  <si>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</si>
  <si>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</si>
  <si>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</si>
  <si>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</si>
  <si>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</si>
  <si>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</si>
  <si>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</si>
  <si>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</si>
  <si>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</si>
  <si>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</si>
  <si>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</si>
  <si>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</si>
  <si>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</si>
  <si>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</si>
  <si>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</si>
  <si>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</si>
  <si>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</si>
  <si>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</si>
  <si>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</si>
  <si>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</si>
  <si>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</si>
  <si>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</si>
  <si>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</si>
  <si>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</si>
  <si>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</si>
  <si>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</si>
  <si>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</si>
  <si>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</si>
  <si>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</si>
  <si>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</si>
  <si>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</si>
  <si>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</si>
  <si>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</si>
  <si>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</si>
  <si>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</si>
  <si>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</si>
  <si>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</si>
  <si>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</si>
  <si>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</si>
  <si>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</si>
  <si>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</si>
  <si>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</si>
  <si>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</si>
  <si>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</si>
  <si>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</si>
  <si>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</si>
  <si>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</si>
  <si>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</si>
  <si>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</si>
  <si>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</si>
  <si>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</si>
  <si>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</si>
  <si>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</si>
  <si>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</si>
  <si>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</si>
  <si>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</si>
  <si>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</si>
  <si>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</si>
  <si>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</si>
  <si>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</si>
  <si>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</si>
  <si>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</si>
  <si>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</si>
  <si>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</si>
  <si>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</si>
  <si>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</si>
  <si>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</si>
  <si>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</si>
  <si>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</si>
  <si>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</si>
  <si>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</si>
  <si>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</si>
  <si>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</si>
  <si>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</si>
  <si>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</si>
  <si>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</si>
  <si>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</si>
  <si>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</si>
  <si>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</si>
  <si>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</si>
  <si>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</si>
  <si>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</si>
  <si>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</si>
  <si>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</si>
  <si>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</si>
  <si>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</si>
  <si>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</si>
  <si>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</si>
  <si>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</si>
  <si>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</si>
  <si>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</si>
  <si>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</si>
  <si>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(cash)</t>
  </si>
  <si>
    <t>4H.16</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</si>
  <si>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</si>
  <si>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</si>
  <si>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</si>
  <si>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</si>
  <si>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</si>
  <si>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</si>
  <si>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</si>
  <si>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</si>
  <si>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</si>
  <si>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</si>
  <si>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</si>
  <si>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</si>
  <si>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</si>
  <si>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</si>
  <si>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</si>
  <si>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</si>
  <si>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</si>
  <si>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</si>
  <si>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</si>
  <si>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</si>
  <si>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</si>
  <si>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</si>
  <si>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</si>
  <si>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</si>
  <si>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</si>
  <si>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</si>
  <si>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</si>
  <si>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</si>
  <si>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</si>
  <si>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</si>
  <si>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</si>
  <si>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</si>
  <si>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</si>
  <si>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</si>
  <si>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</si>
  <si>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</si>
  <si>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</si>
  <si>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</si>
  <si>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</si>
  <si>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</si>
  <si>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</si>
  <si>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</si>
  <si>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</si>
  <si>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</si>
  <si>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</si>
  <si>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</si>
  <si>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</si>
  <si>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</si>
  <si>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</si>
  <si>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</si>
  <si>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</si>
  <si>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</si>
  <si>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</si>
  <si>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</si>
  <si>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</si>
  <si>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</si>
  <si>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</si>
  <si>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</si>
  <si>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</si>
  <si>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</si>
  <si>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</si>
  <si>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</si>
  <si>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</si>
  <si>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</si>
  <si>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</si>
  <si>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</si>
  <si>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</si>
  <si>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</si>
  <si>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</si>
  <si>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</si>
  <si>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</si>
  <si>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</si>
  <si>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</si>
  <si>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</si>
  <si>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</si>
  <si>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</si>
  <si>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</si>
  <si>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</si>
  <si>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</si>
  <si>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</si>
  <si>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</si>
  <si>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</si>
  <si>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</si>
  <si>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</si>
  <si>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</si>
  <si>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</si>
  <si>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</si>
  <si>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</si>
  <si>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</si>
  <si>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</si>
  <si>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</si>
  <si>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</si>
  <si>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</si>
  <si>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</si>
  <si>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</si>
  <si>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</si>
  <si>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</si>
  <si>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</si>
  <si>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</si>
  <si>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</si>
  <si>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</si>
  <si>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</si>
  <si>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</si>
  <si>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</si>
  <si>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</si>
  <si>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</si>
  <si>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</si>
  <si>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</si>
  <si>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</si>
  <si>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</si>
  <si>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</si>
  <si>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</si>
  <si>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</si>
  <si>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</si>
  <si>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</si>
  <si>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</si>
  <si>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</si>
  <si>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</si>
  <si>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</si>
  <si>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</si>
  <si>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</si>
  <si>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</si>
  <si>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</si>
  <si>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</si>
  <si>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</si>
  <si>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</si>
  <si>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</si>
  <si>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</si>
  <si>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</si>
  <si>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</si>
  <si>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</si>
  <si>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</si>
  <si>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</si>
  <si>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</si>
  <si>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</si>
  <si>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</si>
  <si>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</si>
  <si>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</si>
  <si>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</si>
  <si>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</si>
  <si>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</si>
  <si>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</si>
  <si>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</si>
  <si>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</si>
  <si>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</si>
  <si>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</si>
  <si>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</si>
  <si>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</si>
  <si>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</si>
  <si>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</si>
  <si>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</si>
  <si>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</si>
  <si>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</si>
  <si>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</si>
  <si>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</si>
  <si>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</si>
  <si>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</si>
  <si>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</si>
  <si>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</si>
  <si>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</si>
  <si>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</si>
  <si>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</si>
  <si>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</si>
  <si>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</si>
  <si>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</si>
  <si>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</si>
  <si>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</si>
  <si>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</si>
  <si>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</si>
  <si>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</si>
  <si>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</si>
  <si>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</si>
  <si>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</si>
  <si>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</si>
  <si>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</si>
  <si>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</si>
  <si>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</si>
  <si>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</si>
  <si>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</si>
  <si>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</si>
  <si>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</si>
  <si>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</si>
  <si>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</si>
  <si>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</si>
  <si>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</si>
  <si>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</si>
  <si>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</si>
  <si>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</si>
  <si>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</si>
  <si>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</si>
  <si>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</si>
  <si>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</si>
  <si>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</si>
  <si>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</si>
  <si>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</si>
  <si>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</si>
  <si>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</si>
  <si>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</si>
  <si>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</si>
  <si>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</si>
  <si>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</si>
  <si>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</si>
  <si>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</si>
  <si>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</si>
  <si>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</si>
  <si>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</si>
  <si>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</si>
  <si>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</si>
  <si>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</si>
  <si>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</si>
  <si>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</si>
  <si>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</si>
  <si>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</si>
  <si>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</si>
  <si>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</si>
  <si>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</si>
  <si>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</si>
  <si>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</si>
  <si>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</si>
  <si>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</si>
  <si>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</si>
  <si>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</si>
  <si>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</si>
  <si>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</si>
  <si>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</si>
  <si>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</si>
  <si>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</si>
  <si>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</si>
  <si>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</si>
  <si>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</si>
  <si>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</si>
  <si>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</si>
  <si>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</si>
  <si>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</si>
  <si>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</si>
  <si>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</si>
  <si>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</si>
  <si>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</si>
  <si>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</si>
  <si>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</si>
  <si>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</si>
  <si>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</si>
  <si>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</si>
  <si>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</si>
  <si>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</si>
  <si>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</si>
  <si>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</si>
  <si>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</si>
  <si>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</si>
  <si>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</si>
  <si>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</si>
  <si>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</si>
  <si>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</si>
  <si>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</si>
  <si>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</si>
  <si>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</si>
  <si>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</si>
  <si>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</si>
  <si>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</si>
  <si>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</si>
  <si>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</si>
  <si>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</si>
  <si>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</si>
  <si>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</si>
  <si>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</si>
  <si>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</si>
  <si>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</si>
  <si>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</si>
  <si>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</si>
  <si>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</si>
  <si>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</si>
  <si>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</si>
  <si>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</si>
  <si>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</si>
  <si>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</si>
  <si>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</si>
  <si>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</si>
  <si>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</si>
  <si>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</si>
  <si>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</si>
  <si>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</si>
  <si>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</si>
  <si>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</si>
  <si>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</si>
  <si>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</si>
  <si>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</si>
  <si>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</si>
  <si>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</si>
  <si>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</si>
  <si>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</si>
  <si>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</si>
  <si>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</si>
  <si>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</si>
  <si>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</si>
  <si>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</si>
  <si>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</si>
  <si>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</si>
  <si>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</si>
  <si>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</si>
  <si>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</si>
  <si>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</si>
  <si>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</si>
  <si>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</si>
  <si>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</si>
  <si>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</si>
  <si>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</si>
  <si>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</si>
  <si>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</si>
  <si>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</si>
  <si>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</si>
  <si>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</si>
  <si>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</si>
  <si>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</si>
  <si>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</si>
  <si>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</si>
  <si>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</si>
  <si>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</si>
  <si>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</si>
  <si>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</si>
  <si>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Pro forma 4J</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</si>
  <si>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</si>
  <si>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</si>
  <si>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</si>
  <si>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</si>
  <si>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</si>
  <si>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</si>
  <si>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</si>
  <si>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</si>
  <si>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</si>
  <si>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</si>
  <si>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</si>
  <si>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</si>
  <si>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</si>
  <si>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</si>
  <si>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</si>
  <si>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</si>
  <si>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</si>
  <si>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</si>
  <si>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</si>
  <si>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</si>
  <si>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</si>
  <si>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</si>
  <si>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</si>
  <si>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</si>
  <si>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</si>
  <si>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</si>
  <si>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</si>
  <si>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</si>
  <si>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</si>
  <si>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</si>
  <si>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</si>
  <si>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</si>
  <si>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</si>
  <si>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</si>
  <si>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</si>
  <si>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</si>
  <si>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</si>
  <si>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</si>
  <si>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</si>
  <si>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</si>
  <si>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</si>
  <si>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</si>
  <si>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</si>
  <si>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</si>
  <si>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</si>
  <si>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</si>
  <si>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</si>
  <si>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</si>
  <si>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</si>
  <si>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</si>
  <si>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</si>
  <si>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</si>
  <si>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</si>
  <si>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</si>
  <si>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</si>
  <si>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</si>
  <si>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</si>
  <si>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</si>
  <si>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</si>
  <si>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</si>
  <si>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</si>
  <si>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</si>
  <si>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</si>
  <si>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</si>
  <si>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</si>
  <si>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</si>
  <si>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</si>
  <si>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</si>
  <si>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</si>
  <si>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</si>
  <si>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</si>
  <si>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</si>
  <si>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</si>
  <si>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</si>
  <si>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</si>
  <si>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</si>
  <si>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</si>
  <si>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</si>
  <si>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</si>
  <si>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</si>
  <si>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</si>
  <si>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</si>
  <si>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</si>
  <si>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</si>
  <si>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</si>
  <si>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</si>
  <si>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</si>
  <si>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</si>
  <si>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</si>
  <si>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</si>
  <si>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</si>
  <si>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</si>
  <si>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</si>
  <si>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</si>
  <si>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</si>
  <si>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</si>
  <si>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</si>
  <si>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</si>
  <si>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</si>
  <si>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</si>
  <si>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</si>
  <si>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</si>
  <si>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</si>
  <si>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</si>
  <si>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</si>
  <si>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</si>
  <si>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</si>
  <si>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</si>
  <si>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</si>
  <si>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</si>
  <si>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</si>
  <si>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</si>
  <si>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</si>
  <si>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</si>
  <si>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</si>
  <si>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</si>
  <si>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</si>
  <si>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</si>
  <si>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</si>
  <si>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</si>
  <si>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</si>
  <si>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</si>
  <si>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</si>
  <si>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</si>
  <si>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</si>
  <si>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</si>
  <si>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</si>
  <si>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</si>
  <si>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</si>
  <si>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</si>
  <si>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</si>
  <si>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</si>
  <si>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</si>
  <si>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</si>
  <si>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</si>
  <si>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</si>
  <si>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</si>
  <si>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</si>
  <si>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</si>
  <si>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</si>
  <si>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</si>
  <si>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</si>
  <si>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</si>
  <si>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</si>
  <si>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</si>
  <si>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</si>
  <si>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</si>
  <si>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</si>
  <si>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</si>
  <si>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</si>
  <si>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</si>
  <si>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</si>
  <si>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</si>
  <si>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</si>
  <si>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</si>
  <si>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</si>
  <si>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</si>
  <si>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</si>
  <si>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</si>
  <si>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</si>
  <si>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</si>
  <si>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</si>
  <si>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</si>
  <si>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</si>
  <si>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</si>
  <si>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</si>
  <si>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</si>
  <si>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</si>
  <si>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</si>
  <si>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</si>
  <si>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</si>
  <si>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</si>
  <si>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</si>
  <si>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</si>
  <si>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</si>
  <si>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</si>
  <si>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</si>
  <si>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</si>
  <si>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</si>
  <si>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</si>
  <si>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</si>
  <si>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</si>
  <si>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</si>
  <si>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</si>
  <si>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</si>
  <si>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</si>
  <si>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</si>
  <si>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</si>
  <si>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</si>
  <si>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</si>
  <si>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</si>
  <si>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</si>
  <si>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</si>
  <si>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</si>
  <si>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</si>
  <si>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</si>
  <si>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</si>
  <si>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</si>
  <si>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</si>
  <si>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</si>
  <si>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</si>
  <si>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</si>
  <si>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</si>
  <si>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</si>
  <si>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</si>
  <si>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</si>
  <si>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</si>
  <si>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</si>
  <si>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</si>
  <si>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</si>
  <si>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</si>
  <si>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</si>
  <si>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</si>
  <si>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</si>
  <si>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</si>
  <si>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</si>
  <si>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</si>
  <si>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</si>
  <si>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</si>
  <si>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</si>
  <si>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</si>
  <si>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</si>
  <si>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</si>
  <si>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</si>
  <si>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</si>
  <si>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</si>
  <si>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</si>
  <si>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</si>
  <si>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</si>
  <si>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</si>
  <si>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</si>
  <si>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</si>
  <si>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</si>
  <si>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</si>
  <si>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</si>
  <si>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</si>
  <si>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</si>
  <si>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</si>
  <si>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</si>
  <si>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</si>
  <si>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</si>
  <si>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</si>
  <si>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</si>
  <si>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</si>
  <si>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</si>
  <si>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</si>
  <si>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</si>
  <si>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</si>
  <si>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</si>
  <si>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</si>
  <si>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</si>
  <si>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</si>
  <si>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</si>
  <si>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</si>
  <si>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</si>
  <si>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</si>
  <si>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</si>
  <si>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</si>
  <si>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</si>
  <si>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</si>
  <si>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</si>
  <si>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</si>
  <si>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</si>
  <si>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</si>
  <si>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</si>
  <si>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</si>
  <si>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</si>
  <si>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</si>
  <si>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</si>
  <si>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</si>
  <si>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</si>
  <si>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</si>
  <si>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</si>
  <si>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</si>
  <si>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</si>
  <si>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</si>
  <si>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</si>
  <si>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</si>
  <si>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</si>
  <si>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</si>
  <si>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</si>
  <si>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</si>
  <si>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</si>
  <si>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</si>
  <si>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</si>
  <si>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</si>
  <si>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</si>
  <si>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</si>
  <si>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</si>
  <si>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</si>
  <si>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</si>
  <si>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</si>
  <si>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</si>
  <si>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</si>
  <si>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</si>
  <si>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</si>
  <si>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</si>
  <si>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</si>
  <si>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</si>
  <si>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</si>
  <si>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</si>
  <si>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</si>
  <si>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</si>
  <si>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</si>
  <si>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</si>
  <si>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</si>
  <si>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</si>
  <si>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</si>
  <si>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</si>
  <si>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</si>
  <si>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</si>
  <si>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</si>
  <si>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</si>
  <si>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</si>
  <si>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</si>
  <si>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</si>
  <si>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</si>
  <si>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</si>
  <si>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</si>
  <si>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</si>
  <si>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</si>
  <si>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</si>
  <si>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</si>
  <si>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</si>
  <si>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</si>
  <si>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</si>
  <si>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</si>
  <si>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</si>
  <si>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</si>
  <si>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</si>
  <si>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</si>
  <si>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</si>
  <si>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</si>
  <si>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</si>
  <si>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</si>
  <si>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</si>
  <si>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</si>
  <si>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</si>
  <si>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</si>
  <si>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</si>
  <si>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</si>
  <si>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</si>
  <si>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</si>
  <si>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</si>
  <si>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</si>
  <si>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</si>
  <si>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</si>
  <si>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</si>
  <si>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</si>
  <si>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</si>
  <si>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</si>
  <si>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</si>
  <si>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</si>
  <si>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</si>
  <si>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</si>
  <si>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</si>
  <si>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</si>
  <si>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</si>
  <si>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</si>
  <si>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</si>
  <si>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</si>
  <si>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</si>
  <si>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</si>
  <si>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</si>
  <si>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</si>
  <si>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</si>
  <si>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</si>
  <si>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</si>
  <si>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</si>
  <si>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</si>
  <si>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</si>
  <si>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</si>
  <si>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</si>
  <si>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</si>
  <si>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</si>
  <si>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</si>
  <si>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</si>
  <si>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</si>
  <si>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</si>
  <si>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</si>
  <si>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</si>
  <si>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</si>
  <si>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</si>
  <si>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</si>
  <si>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</si>
  <si>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</si>
  <si>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</si>
  <si>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</si>
  <si>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</si>
  <si>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</si>
  <si>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</si>
  <si>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</si>
  <si>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</si>
  <si>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</si>
  <si>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</si>
  <si>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</si>
  <si>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</si>
  <si>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</si>
  <si>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</si>
  <si>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</si>
  <si>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</si>
  <si>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</si>
  <si>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</si>
  <si>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</si>
  <si>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</si>
  <si>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</si>
  <si>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</si>
  <si>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</si>
  <si>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</si>
  <si>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</si>
  <si>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</si>
  <si>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</si>
  <si>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</si>
  <si>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</si>
  <si>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</si>
  <si>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</si>
  <si>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</si>
  <si>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</si>
  <si>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</si>
  <si>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</si>
  <si>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</si>
  <si>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</si>
  <si>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</si>
  <si>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</si>
  <si>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</si>
  <si>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</si>
  <si>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</si>
  <si>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</si>
  <si>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</si>
  <si>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</si>
  <si>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</si>
  <si>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</si>
  <si>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</si>
  <si>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</si>
  <si>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</si>
  <si>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</si>
  <si>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</si>
  <si>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</si>
  <si>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</si>
  <si>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</si>
  <si>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</si>
  <si>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</si>
  <si>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</si>
  <si>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</si>
  <si>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</si>
  <si>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</si>
  <si>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</si>
  <si>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</si>
  <si>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</si>
  <si>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</si>
  <si>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</si>
  <si>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</si>
  <si>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</si>
  <si>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</si>
  <si>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</si>
  <si>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</si>
  <si>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</si>
  <si>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</si>
  <si>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</si>
  <si>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</si>
  <si>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</si>
  <si>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</si>
  <si>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</si>
  <si>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</si>
  <si>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</si>
  <si>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</si>
  <si>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</si>
  <si>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</si>
  <si>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</si>
  <si>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</si>
  <si>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</si>
  <si>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</si>
  <si>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</si>
  <si>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</si>
  <si>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</si>
  <si>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</si>
  <si>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</si>
  <si>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</si>
  <si>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</si>
  <si>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</si>
  <si>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</si>
  <si>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</si>
  <si>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</si>
  <si>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</si>
  <si>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</si>
  <si>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</si>
  <si>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</si>
  <si>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</si>
  <si>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</si>
  <si>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</si>
  <si>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</si>
  <si>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</si>
  <si>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</si>
  <si>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</si>
  <si>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</si>
  <si>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</si>
  <si>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</si>
  <si>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</si>
  <si>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</si>
  <si>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</si>
  <si>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</si>
  <si>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</si>
  <si>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</si>
  <si>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</si>
  <si>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</si>
  <si>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</si>
  <si>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</si>
  <si>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</si>
  <si>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</si>
  <si>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</si>
  <si>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</si>
  <si>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</si>
  <si>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</si>
  <si>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</si>
  <si>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</si>
  <si>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</si>
  <si>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</si>
  <si>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</si>
  <si>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</si>
  <si>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</si>
  <si>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</si>
  <si>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</si>
  <si>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</si>
  <si>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</si>
  <si>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</si>
  <si>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</si>
  <si>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</si>
  <si>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</si>
  <si>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</si>
  <si>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</si>
  <si>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</si>
  <si>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</si>
  <si>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</si>
  <si>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</si>
  <si>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</si>
  <si>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</si>
  <si>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</si>
  <si>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</si>
  <si>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</si>
  <si>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</si>
  <si>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</si>
  <si>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</si>
  <si>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</si>
  <si>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</si>
  <si>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</si>
  <si>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</si>
  <si>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</si>
  <si>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</si>
  <si>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</si>
  <si>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</si>
  <si>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</si>
  <si>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</si>
  <si>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</si>
  <si>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</si>
  <si>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</si>
  <si>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</si>
  <si>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</si>
  <si>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</si>
  <si>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</si>
  <si>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</si>
  <si>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</si>
  <si>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</si>
  <si>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</si>
  <si>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</si>
  <si>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</si>
  <si>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</si>
  <si>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</si>
  <si>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</si>
  <si>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</si>
  <si>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</si>
  <si>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</si>
  <si>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</si>
  <si>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</si>
  <si>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</si>
  <si>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</si>
  <si>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</si>
  <si>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</si>
  <si>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</si>
  <si>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</si>
  <si>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</si>
  <si>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</si>
  <si>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</si>
  <si>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</si>
  <si>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</si>
  <si>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</si>
  <si>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</si>
  <si>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</si>
  <si>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</si>
  <si>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</si>
  <si>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</si>
  <si>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</si>
  <si>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</si>
  <si>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</si>
  <si>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</si>
  <si>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</si>
  <si>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</si>
  <si>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</si>
  <si>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</si>
  <si>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</si>
  <si>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</si>
  <si>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</si>
  <si>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</si>
  <si>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</si>
  <si>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</si>
  <si>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</si>
  <si>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</si>
  <si>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</si>
  <si>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</si>
  <si>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</si>
  <si>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</si>
  <si>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</si>
  <si>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</si>
  <si>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</si>
  <si>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</si>
  <si>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</si>
  <si>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</si>
  <si>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</si>
  <si>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</si>
  <si>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</si>
  <si>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</si>
  <si>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</si>
  <si>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</si>
  <si>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</si>
  <si>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</si>
  <si>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</si>
  <si>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</si>
  <si>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</si>
  <si>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</si>
  <si>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</si>
  <si>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</si>
  <si>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</si>
  <si>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</si>
  <si>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</si>
  <si>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</si>
  <si>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</si>
  <si>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</si>
  <si>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</si>
  <si>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</si>
  <si>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</si>
  <si>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</si>
  <si>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</si>
  <si>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</si>
  <si>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</si>
  <si>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</si>
  <si>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</si>
  <si>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</si>
  <si>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</si>
  <si>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</si>
  <si>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</si>
  <si>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</si>
  <si>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</si>
  <si>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</si>
  <si>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</si>
  <si>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</si>
  <si>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</si>
  <si>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</si>
  <si>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</si>
  <si>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</si>
  <si>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</si>
  <si>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</si>
  <si>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</si>
  <si>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</si>
  <si>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</si>
  <si>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</si>
  <si>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</si>
  <si>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</si>
  <si>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</si>
  <si>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</si>
  <si>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</si>
  <si>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</si>
  <si>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</si>
  <si>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</si>
  <si>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</si>
  <si>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</si>
  <si>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</si>
  <si>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</si>
  <si>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</si>
  <si>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</si>
  <si>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</si>
  <si>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</si>
  <si>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</si>
  <si>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</si>
  <si>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</si>
  <si>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</si>
  <si>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</si>
  <si>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</si>
  <si>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</si>
  <si>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</si>
  <si>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</si>
  <si>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</si>
  <si>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</si>
  <si>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</si>
  <si>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</si>
  <si>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</si>
  <si>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</si>
  <si>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</si>
  <si>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</si>
  <si>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</si>
  <si>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</si>
  <si>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</si>
  <si>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</si>
  <si>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</si>
  <si>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</si>
  <si>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</si>
  <si>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</si>
  <si>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</si>
  <si>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</si>
  <si>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</si>
  <si>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4L.54</t>
  </si>
  <si>
    <t>B0257TMT_TWD</t>
  </si>
  <si>
    <t>B0257TMT_TOT</t>
  </si>
  <si>
    <t>B0394TME_CUMME</t>
  </si>
  <si>
    <t>B0394TME_CUMMA</t>
  </si>
  <si>
    <t>B0394TME_CUMMT</t>
  </si>
  <si>
    <t>Other enhancement</t>
  </si>
  <si>
    <t>Improvments to taste, odour and colour</t>
  </si>
  <si>
    <t>4L.55</t>
  </si>
  <si>
    <t>B0258ITC_WR</t>
  </si>
  <si>
    <t>B0258ITC_RWT</t>
  </si>
  <si>
    <t>B0258ITC_RWS</t>
  </si>
  <si>
    <t>B0258ITC_WT</t>
  </si>
  <si>
    <t>B0258ITC_TWD</t>
  </si>
  <si>
    <t>B0258ITC_TOT</t>
  </si>
  <si>
    <t>4L.56</t>
  </si>
  <si>
    <t>B0259ITO_WR</t>
  </si>
  <si>
    <t>B0259ITO_RWT</t>
  </si>
  <si>
    <t>B0259ITO_RWS</t>
  </si>
  <si>
    <t>B0259ITO_WT</t>
  </si>
  <si>
    <t>B0259ITO_TWD</t>
  </si>
  <si>
    <t>B0259ITO_TOT</t>
  </si>
  <si>
    <t>4L.57</t>
  </si>
  <si>
    <t>B0260ITT_WR</t>
  </si>
  <si>
    <t>B0260ITT_RWT</t>
  </si>
  <si>
    <t>B0260ITT_RWS</t>
  </si>
  <si>
    <t>B0260ITT_WT</t>
  </si>
  <si>
    <t>B0260ITT_TWD</t>
  </si>
  <si>
    <t>B0260ITT_TOT</t>
  </si>
  <si>
    <t>B0395ITOC_CUMME</t>
  </si>
  <si>
    <t>B0395ITOC_CUMMA</t>
  </si>
  <si>
    <t>B0395ITOC_CUMMT</t>
  </si>
  <si>
    <t>Meeting lead standards</t>
  </si>
  <si>
    <t>4L.58</t>
  </si>
  <si>
    <t>B0261MLC_WR</t>
  </si>
  <si>
    <t>B0261MLC_RWT</t>
  </si>
  <si>
    <t>B0261MLC_RWS</t>
  </si>
  <si>
    <t>B0261MLC_WT</t>
  </si>
  <si>
    <t>B0261MLC_TWD</t>
  </si>
  <si>
    <t>B0261MLC_TOT</t>
  </si>
  <si>
    <t>4L.59</t>
  </si>
  <si>
    <t>B0262MLO_WR</t>
  </si>
  <si>
    <t>B0262MLO_RWT</t>
  </si>
  <si>
    <t>B0262MLO_RWS</t>
  </si>
  <si>
    <t>B0262MLO_WT</t>
  </si>
  <si>
    <t>B0262MLO_TWD</t>
  </si>
  <si>
    <t>B0262MLO_TOT</t>
  </si>
  <si>
    <t>4L.60</t>
  </si>
  <si>
    <t>B0263MLT_WR</t>
  </si>
  <si>
    <t>B0263MLT_RWT</t>
  </si>
  <si>
    <t>B0263MLT_RWS</t>
  </si>
  <si>
    <t>B0263MLT_WT</t>
  </si>
  <si>
    <t>B0263MLT_TWD</t>
  </si>
  <si>
    <t>B0263MLT_TOT</t>
  </si>
  <si>
    <t>B0396MLS_CUMME</t>
  </si>
  <si>
    <t>B0396MLS_CUMMA</t>
  </si>
  <si>
    <t>B0396MLS_CUMMT</t>
  </si>
  <si>
    <t>Addressing raw water deterioration</t>
  </si>
  <si>
    <t>4L.61</t>
  </si>
  <si>
    <t>B0264ARC_WR</t>
  </si>
  <si>
    <t>B0264ARC_RWT</t>
  </si>
  <si>
    <t>B0264ARC_RWS</t>
  </si>
  <si>
    <t>B0264ARC_WT</t>
  </si>
  <si>
    <t>B0264ARC_TWD</t>
  </si>
  <si>
    <t>B0264ARC_TOT</t>
  </si>
  <si>
    <t>4L.62</t>
  </si>
  <si>
    <t>B0265ARO_WR</t>
  </si>
  <si>
    <t>B0265ARO_RWT</t>
  </si>
  <si>
    <t>B0265ARO_RWS</t>
  </si>
  <si>
    <t>B0265ARO_WT</t>
  </si>
  <si>
    <t>B0265ARO_TWD</t>
  </si>
  <si>
    <t>B0265ARO_TOT</t>
  </si>
  <si>
    <t>4L.63</t>
  </si>
  <si>
    <t>B0266ART_WR</t>
  </si>
  <si>
    <t>B0266ART_RWT</t>
  </si>
  <si>
    <t>B0266ART_RWS</t>
  </si>
  <si>
    <t>B0266ART_WT</t>
  </si>
  <si>
    <t>B0266ART_TWD</t>
  </si>
  <si>
    <t>B0266ART_TOT</t>
  </si>
  <si>
    <t>B0397ARWD_CUMME</t>
  </si>
  <si>
    <t>B0397ARWD_CUMMA</t>
  </si>
  <si>
    <t>B0397ARWD_CUMMT</t>
  </si>
  <si>
    <t>Improvements to river flow</t>
  </si>
  <si>
    <t>4L.64</t>
  </si>
  <si>
    <t>B0267IRC_WR</t>
  </si>
  <si>
    <t>B0267IRC_RWT</t>
  </si>
  <si>
    <t>B0267IRC_RWS</t>
  </si>
  <si>
    <t>B0267IRC_WT</t>
  </si>
  <si>
    <t>B0267IRC_TWD</t>
  </si>
  <si>
    <t>B0267IRC_TOT</t>
  </si>
  <si>
    <t>4L.65</t>
  </si>
  <si>
    <t>B0268IRO_WR</t>
  </si>
  <si>
    <t>B0268IRO_RWT</t>
  </si>
  <si>
    <t>B0268IRO_RWS</t>
  </si>
  <si>
    <t>B0268IRO_WT</t>
  </si>
  <si>
    <t>B0268IRO_TWD</t>
  </si>
  <si>
    <t>B0268IRO_TOT</t>
  </si>
  <si>
    <t>4L.66</t>
  </si>
  <si>
    <t>B0269IRT_WR</t>
  </si>
  <si>
    <t>B0269IRT_RWT</t>
  </si>
  <si>
    <t>B0269IRT_RWS</t>
  </si>
  <si>
    <t>B0269IRT_WT</t>
  </si>
  <si>
    <t>B0269IRT_TWD</t>
  </si>
  <si>
    <t>B0269IRT_TOT</t>
  </si>
  <si>
    <t>B0398IRF_CUMME</t>
  </si>
  <si>
    <t>B0398IRF_CUMMA</t>
  </si>
  <si>
    <t>B0398IRF_CUMMT</t>
  </si>
  <si>
    <t>Enhancing resilience to low probability high consequence events</t>
  </si>
  <si>
    <t>4L.67</t>
  </si>
  <si>
    <t>B0270ERC_WR</t>
  </si>
  <si>
    <t>B0270ERC_RWT</t>
  </si>
  <si>
    <t>B0270ERC_RWS</t>
  </si>
  <si>
    <t>B0270ERC_WT</t>
  </si>
  <si>
    <t>B0270ERC_TWD</t>
  </si>
  <si>
    <t>B0270ERC_TOT</t>
  </si>
  <si>
    <t>4L.68</t>
  </si>
  <si>
    <t>B0271ERO_WR</t>
  </si>
  <si>
    <t>B0271ERO_RWT</t>
  </si>
  <si>
    <t>B0271ERO_RWS</t>
  </si>
  <si>
    <t>B0271ERO_WT</t>
  </si>
  <si>
    <t>B0271ERO_TWD</t>
  </si>
  <si>
    <t>B0271ERO_TOT</t>
  </si>
  <si>
    <t>4L.69</t>
  </si>
  <si>
    <t>B0272ERT_WR</t>
  </si>
  <si>
    <t>B0272ERT_RWT</t>
  </si>
  <si>
    <t>B0272ERT_RWS</t>
  </si>
  <si>
    <t>B0272ERT_WT</t>
  </si>
  <si>
    <t>B0272ERT_TWD</t>
  </si>
  <si>
    <t>B0272ERT_TOT</t>
  </si>
  <si>
    <t>B0399ERLP_CUMME</t>
  </si>
  <si>
    <t>B0399ERLP_CUMMA</t>
  </si>
  <si>
    <t>B0399ERLP_CUMMT</t>
  </si>
  <si>
    <t>Security - SEMD</t>
  </si>
  <si>
    <t>4L.70</t>
  </si>
  <si>
    <t>B0273SSC_WR</t>
  </si>
  <si>
    <t>B0273SSC_RWT</t>
  </si>
  <si>
    <t>B0273SSC_RWS</t>
  </si>
  <si>
    <t>B0273SSC_WT</t>
  </si>
  <si>
    <t>B0273SSC_TWD</t>
  </si>
  <si>
    <t>B0273SSC_TOT</t>
  </si>
  <si>
    <t>4L.71</t>
  </si>
  <si>
    <t>B0274SSO_WR</t>
  </si>
  <si>
    <t>B0274SSO_RWT</t>
  </si>
  <si>
    <t>B0274SSO_RWS</t>
  </si>
  <si>
    <t>B0274SSO_WT</t>
  </si>
  <si>
    <t>B0274SSO_TWD</t>
  </si>
  <si>
    <t>B0274SSO_TOT</t>
  </si>
  <si>
    <t>4L.72</t>
  </si>
  <si>
    <t>B0275SST_WR</t>
  </si>
  <si>
    <t>B0275SST_RWT</t>
  </si>
  <si>
    <t>B0275SST_RWS</t>
  </si>
  <si>
    <t>B0275SST_WT</t>
  </si>
  <si>
    <t>B0275SST_TWD</t>
  </si>
  <si>
    <t>B0275SST_TOT</t>
  </si>
  <si>
    <t>B0400SEMD_CUMME</t>
  </si>
  <si>
    <t>B0400SEMD_CUMMA</t>
  </si>
  <si>
    <t>B0400SEMD_CUMMT</t>
  </si>
  <si>
    <t>Security - Non-SEMD</t>
  </si>
  <si>
    <t>4L.73</t>
  </si>
  <si>
    <t>B0276SNC_WR</t>
  </si>
  <si>
    <t>B0276SNC_RWT</t>
  </si>
  <si>
    <t>B0276SNC_RWS</t>
  </si>
  <si>
    <t>B0276SNC_WT</t>
  </si>
  <si>
    <t>B0276SNC_TWD</t>
  </si>
  <si>
    <t>B0276SNC_TOT</t>
  </si>
  <si>
    <t>4L.74</t>
  </si>
  <si>
    <t>B0277SNO_WR</t>
  </si>
  <si>
    <t>B0277SNO_RWT</t>
  </si>
  <si>
    <t>B0277SNO_RWS</t>
  </si>
  <si>
    <t>B0277SNO_WT</t>
  </si>
  <si>
    <t>B0277SNO_TWD</t>
  </si>
  <si>
    <t>B0277SNO_TOT</t>
  </si>
  <si>
    <t>4L.75</t>
  </si>
  <si>
    <t>B0278SNT_WR</t>
  </si>
  <si>
    <t>B0278SNT_RWT</t>
  </si>
  <si>
    <t>B0278SNT_RWS</t>
  </si>
  <si>
    <t>B0278SNT_WT</t>
  </si>
  <si>
    <t>B0278SNT_TWD</t>
  </si>
  <si>
    <t>B0278SNT_TOT</t>
  </si>
  <si>
    <t>B0401NSEMD_CUMME</t>
  </si>
  <si>
    <t>B0401NSEMD_CUMMA</t>
  </si>
  <si>
    <t>B0401NSEMD_CUMMT</t>
  </si>
  <si>
    <t>Additional line 1</t>
  </si>
  <si>
    <t>4L.76</t>
  </si>
  <si>
    <t>B0279ALC_WR</t>
  </si>
  <si>
    <t>B0279ALC_RWT</t>
  </si>
  <si>
    <t>B0279ALC_RWS</t>
  </si>
  <si>
    <t>B0279ALC_WT</t>
  </si>
  <si>
    <t>B0279ALC_TWD</t>
  </si>
  <si>
    <t>B0279ALC_TOT</t>
  </si>
  <si>
    <t>B0402AL1C_CUMME</t>
  </si>
  <si>
    <t>B0402AL1C_CUMMA</t>
  </si>
  <si>
    <t>B0402AL1C_CUMMT</t>
  </si>
  <si>
    <t>4L.77</t>
  </si>
  <si>
    <t>B0280ALO_WR</t>
  </si>
  <si>
    <t>B0280ALO_RWT</t>
  </si>
  <si>
    <t>B0280ALO_RWS</t>
  </si>
  <si>
    <t>B0280ALO_WT</t>
  </si>
  <si>
    <t>B0280ALO_TWD</t>
  </si>
  <si>
    <t>B0280ALO_TOT</t>
  </si>
  <si>
    <t>B0403AL1O_CUMME</t>
  </si>
  <si>
    <t>B0403AL1O_CUMMA</t>
  </si>
  <si>
    <t>B0403AL1O_CUMMT</t>
  </si>
  <si>
    <t>Additional line 2</t>
  </si>
  <si>
    <t>4L.78</t>
  </si>
  <si>
    <t>B0281ALC_WR</t>
  </si>
  <si>
    <t>B0281ALC_RWT</t>
  </si>
  <si>
    <t>B0281ALC_RWS</t>
  </si>
  <si>
    <t>B0281ALC_WT</t>
  </si>
  <si>
    <t>B0281ALC_TWD</t>
  </si>
  <si>
    <t>B0281ALC_TOT</t>
  </si>
  <si>
    <t>B0403AL2C_CUMME</t>
  </si>
  <si>
    <t>B0403AL2C_CUMMA</t>
  </si>
  <si>
    <t>B0403AL2C_CUMMT</t>
  </si>
  <si>
    <t>4L.79</t>
  </si>
  <si>
    <t>B0282ALO_WR</t>
  </si>
  <si>
    <t>B0282ALO_RWT</t>
  </si>
  <si>
    <t>B0282ALO_RWS</t>
  </si>
  <si>
    <t>B0282ALO_WT</t>
  </si>
  <si>
    <t>B0282ALO_TWD</t>
  </si>
  <si>
    <t>B0282ALO_TOT</t>
  </si>
  <si>
    <t>B0404AL2O_CUMME</t>
  </si>
  <si>
    <t>B0404AL2O_CUMMA</t>
  </si>
  <si>
    <t>B0404AL2O_CUMMT</t>
  </si>
  <si>
    <t>Additional line 3</t>
  </si>
  <si>
    <t>4L.80</t>
  </si>
  <si>
    <t>B0283ALC_WR</t>
  </si>
  <si>
    <t>B0283ALC_RWT</t>
  </si>
  <si>
    <t>B0283ALC_RWS</t>
  </si>
  <si>
    <t>B0283ALC_WT</t>
  </si>
  <si>
    <t>B0283ALC_TWD</t>
  </si>
  <si>
    <t>B0283ALC_TOT</t>
  </si>
  <si>
    <t>B0405AL3C_CUMME</t>
  </si>
  <si>
    <t>B0405AL3C_CUMMA</t>
  </si>
  <si>
    <t>B0405AL3C_CUMMT</t>
  </si>
  <si>
    <t>4L.81</t>
  </si>
  <si>
    <t>B0284ALO_WR</t>
  </si>
  <si>
    <t>B0284ALO_RWT</t>
  </si>
  <si>
    <t>B0284ALO_RWS</t>
  </si>
  <si>
    <t>B0284ALO_WT</t>
  </si>
  <si>
    <t>B0284ALO_TWD</t>
  </si>
  <si>
    <t>B0284ALO_TOT</t>
  </si>
  <si>
    <t>B0406AL3O_CUMME</t>
  </si>
  <si>
    <t>B0406AL3O_CUMMA</t>
  </si>
  <si>
    <t>B0406AL3O_CUMMT</t>
  </si>
  <si>
    <t>Additional line 4</t>
  </si>
  <si>
    <t>4L.82</t>
  </si>
  <si>
    <t>B0285ALC_WR</t>
  </si>
  <si>
    <t>B0285ALC_RWT</t>
  </si>
  <si>
    <t>B0285ALC_RWS</t>
  </si>
  <si>
    <t>B0285ALC_WT</t>
  </si>
  <si>
    <t>B0285ALC_TWD</t>
  </si>
  <si>
    <t>B0285ALC_TOT</t>
  </si>
  <si>
    <t>B0407AL4C_CUMME</t>
  </si>
  <si>
    <t>B0407AL4C_CUMMA</t>
  </si>
  <si>
    <t>B0407AL4C_CUMMT</t>
  </si>
  <si>
    <t>4L.83</t>
  </si>
  <si>
    <t>B0286ALO_WR</t>
  </si>
  <si>
    <t>B0286ALO_RWT</t>
  </si>
  <si>
    <t>B0286ALO_RWS</t>
  </si>
  <si>
    <t>B0286ALO_WT</t>
  </si>
  <si>
    <t>B0286ALO_TWD</t>
  </si>
  <si>
    <t>B0286ALO_TOT</t>
  </si>
  <si>
    <t>B0408AL4O_CUMME</t>
  </si>
  <si>
    <t>B0408AL4O_CUMMA</t>
  </si>
  <si>
    <t>B0408AL4O_CUMMT</t>
  </si>
  <si>
    <t>Additional line 5</t>
  </si>
  <si>
    <t>4L.84</t>
  </si>
  <si>
    <t>B0287ALC_WR</t>
  </si>
  <si>
    <t>B0287ALC_RWT</t>
  </si>
  <si>
    <t>B0287ALC_RWS</t>
  </si>
  <si>
    <t>B0287ALC_WT</t>
  </si>
  <si>
    <t>B0287ALC_TWD</t>
  </si>
  <si>
    <t>B0287ALC_TOT</t>
  </si>
  <si>
    <t>B0409AL5C_CUMME</t>
  </si>
  <si>
    <t>B0409AL5C_CUMMA</t>
  </si>
  <si>
    <t>B0409AL5C_CUMMT</t>
  </si>
  <si>
    <t>4L.85</t>
  </si>
  <si>
    <t>B0288ALO_WR</t>
  </si>
  <si>
    <t>B0288ALO_RWT</t>
  </si>
  <si>
    <t>B0288ALO_RWS</t>
  </si>
  <si>
    <t>B0288ALO_WT</t>
  </si>
  <si>
    <t>B0288ALO_TWD</t>
  </si>
  <si>
    <t>B0288ALO_TOT</t>
  </si>
  <si>
    <t>B0410AL5O_CUMME</t>
  </si>
  <si>
    <t>B0410AL5O_CUMMA</t>
  </si>
  <si>
    <t>B0410AL5O_CUMMT</t>
  </si>
  <si>
    <t>Total other enhancement expenditure</t>
  </si>
  <si>
    <t>4L.86</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</si>
  <si>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</si>
  <si>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</si>
  <si>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</si>
  <si>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</si>
  <si>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</si>
  <si>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</si>
  <si>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</si>
  <si>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</si>
  <si>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</si>
  <si>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</si>
  <si>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</si>
  <si>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4L.87</t>
  </si>
  <si>
    <t>B0290TEC_TOT</t>
  </si>
  <si>
    <t>4L.88</t>
  </si>
  <si>
    <t>B0291TEO_TOT</t>
  </si>
  <si>
    <t>4L.89</t>
  </si>
  <si>
    <t>B0292TET_WR</t>
  </si>
  <si>
    <t>B0292TET_RWT</t>
  </si>
  <si>
    <t>B0292TET_RWS</t>
  </si>
  <si>
    <t>B0292TET_WT</t>
  </si>
  <si>
    <t>B0292TET_TWD</t>
  </si>
  <si>
    <t>B0292TET_TOT</t>
  </si>
  <si>
    <t>B0412TEE_CUMME</t>
  </si>
  <si>
    <t>B0412TEE_CUMMA</t>
  </si>
  <si>
    <t>B0412TEE_CUMMT</t>
  </si>
  <si>
    <t>Pro forma 4M</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</si>
  <si>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</si>
  <si>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</si>
  <si>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</si>
  <si>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</si>
  <si>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</si>
  <si>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</si>
  <si>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</si>
  <si>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</si>
  <si>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</si>
  <si>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</si>
  <si>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</si>
  <si>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</si>
  <si>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</si>
  <si>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</si>
  <si>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</si>
  <si>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</si>
  <si>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</si>
  <si>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</si>
  <si>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</si>
  <si>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</si>
  <si>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</si>
  <si>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</si>
  <si>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</si>
  <si>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</si>
  <si>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</si>
  <si>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</si>
  <si>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</si>
  <si>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</si>
  <si>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</si>
  <si>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</si>
  <si>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</si>
  <si>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</si>
  <si>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</si>
  <si>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</si>
  <si>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</si>
  <si>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</si>
  <si>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</si>
  <si>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</si>
  <si>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</si>
  <si>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</si>
  <si>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</si>
  <si>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</si>
  <si>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</si>
  <si>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</si>
  <si>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</si>
  <si>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</si>
  <si>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</si>
  <si>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</si>
  <si>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</si>
  <si>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</si>
  <si>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</si>
  <si>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</si>
  <si>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</si>
  <si>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</si>
  <si>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</si>
  <si>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</si>
  <si>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</si>
  <si>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</si>
  <si>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</si>
  <si>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</si>
  <si>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</si>
  <si>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</si>
  <si>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</si>
  <si>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</si>
  <si>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</si>
  <si>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</si>
  <si>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</si>
  <si>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</si>
  <si>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</si>
  <si>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</si>
  <si>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</si>
  <si>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</si>
  <si>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</si>
  <si>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</si>
  <si>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</si>
  <si>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</si>
  <si>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</si>
  <si>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</si>
  <si>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</si>
  <si>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</si>
  <si>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</si>
  <si>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</si>
  <si>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</si>
  <si>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</si>
  <si>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</si>
  <si>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</si>
  <si>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</si>
  <si>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</si>
  <si>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</si>
  <si>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</si>
  <si>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</si>
  <si>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</si>
  <si>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</si>
  <si>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</si>
  <si>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</si>
  <si>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</si>
  <si>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</si>
  <si>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</si>
  <si>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</si>
  <si>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</si>
  <si>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</si>
  <si>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</si>
  <si>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</si>
  <si>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</si>
  <si>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</si>
  <si>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</si>
  <si>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</si>
  <si>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</si>
  <si>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</si>
  <si>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</si>
  <si>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</si>
  <si>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</si>
  <si>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</si>
  <si>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</si>
  <si>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</si>
  <si>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</si>
  <si>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</si>
  <si>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</si>
  <si>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</si>
  <si>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</si>
  <si>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</si>
  <si>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</si>
  <si>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</si>
  <si>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</si>
  <si>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</si>
  <si>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</si>
  <si>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</si>
  <si>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</si>
  <si>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</si>
  <si>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</si>
  <si>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</si>
  <si>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</si>
  <si>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</si>
  <si>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</si>
  <si>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</si>
  <si>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</si>
  <si>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</si>
  <si>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</si>
  <si>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</si>
  <si>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</si>
  <si>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</si>
  <si>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</si>
  <si>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</si>
  <si>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</si>
  <si>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</si>
  <si>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</si>
  <si>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</si>
  <si>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</si>
  <si>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</si>
  <si>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</si>
  <si>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</si>
  <si>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</si>
  <si>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</si>
  <si>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</si>
  <si>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</si>
  <si>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</si>
  <si>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</si>
  <si>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</si>
  <si>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</si>
  <si>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</si>
  <si>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</si>
  <si>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</si>
  <si>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</si>
  <si>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</si>
  <si>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</si>
  <si>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</si>
  <si>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</si>
  <si>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</si>
  <si>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</si>
  <si>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</si>
  <si>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</si>
  <si>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</si>
  <si>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</si>
  <si>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</si>
  <si>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</si>
  <si>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</si>
  <si>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</si>
  <si>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</si>
  <si>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</si>
  <si>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</si>
  <si>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</si>
  <si>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</si>
  <si>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</si>
  <si>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</si>
  <si>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</si>
  <si>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</si>
  <si>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</si>
  <si>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</si>
  <si>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</si>
  <si>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</si>
  <si>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</si>
  <si>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</si>
  <si>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</si>
  <si>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</si>
  <si>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</si>
  <si>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</si>
  <si>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</si>
  <si>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</si>
  <si>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</si>
  <si>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</si>
  <si>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</si>
  <si>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</si>
  <si>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</si>
  <si>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</si>
  <si>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</si>
  <si>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</si>
  <si>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</si>
  <si>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</si>
  <si>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</si>
  <si>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</si>
  <si>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</si>
  <si>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</si>
  <si>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</si>
  <si>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</si>
  <si>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</si>
  <si>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</si>
  <si>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</si>
  <si>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</si>
  <si>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</si>
  <si>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</si>
  <si>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</si>
  <si>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</si>
  <si>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</si>
  <si>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</si>
  <si>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Storage schemes to reduce spill frequency at CSOs, storm tanks, etc</t>
  </si>
  <si>
    <t>4M.16</t>
  </si>
  <si>
    <t>B0308SSC_F</t>
  </si>
  <si>
    <t>B0308SSC_SWD</t>
  </si>
  <si>
    <t>B0308SSC_HD</t>
  </si>
  <si>
    <t>B0308SSC_STD</t>
  </si>
  <si>
    <t>B0308SSC_SLT</t>
  </si>
  <si>
    <t>B0308SSC_STP</t>
  </si>
  <si>
    <t>B0308SSC_SDT</t>
  </si>
  <si>
    <t>B0308SSC_SD</t>
  </si>
  <si>
    <t>B0308SSC_TOT</t>
  </si>
  <si>
    <t>B0308SSC_C_F</t>
  </si>
  <si>
    <t>B0308SSC_C_SWD</t>
  </si>
  <si>
    <t>B0308SSC_C_HD</t>
  </si>
  <si>
    <t>B0308SSC_C_STD</t>
  </si>
  <si>
    <t>B0308SSC_C_SLT</t>
  </si>
  <si>
    <t>B0308SSC_C_STP</t>
  </si>
  <si>
    <t>B0308SSC_C_SDT</t>
  </si>
  <si>
    <t>B0308SSC_C_SD</t>
  </si>
  <si>
    <t>B0308SSC_C_TOT</t>
  </si>
  <si>
    <t>4M.17</t>
  </si>
  <si>
    <t>B0309SSO_F</t>
  </si>
  <si>
    <t>B0309SSO_SWD</t>
  </si>
  <si>
    <t>B0309SSO_HD</t>
  </si>
  <si>
    <t>B0309SSO_STD</t>
  </si>
  <si>
    <t>B0309SSO_SLT</t>
  </si>
  <si>
    <t>B0309SSO_STP</t>
  </si>
  <si>
    <t>B0309SSO_SDT</t>
  </si>
  <si>
    <t>B0309SSO_SD</t>
  </si>
  <si>
    <t>B0309SSO_TOT</t>
  </si>
  <si>
    <t>B0309SSO_C_F</t>
  </si>
  <si>
    <t>B0309SSO_C_SWD</t>
  </si>
  <si>
    <t>B0309SSO_C_HD</t>
  </si>
  <si>
    <t>B0309SSO_C_STD</t>
  </si>
  <si>
    <t>B0309SSO_C_SLT</t>
  </si>
  <si>
    <t>B0309SSO_C_STP</t>
  </si>
  <si>
    <t>B0309SSO_C_SDT</t>
  </si>
  <si>
    <t>B0309SSO_C_SD</t>
  </si>
  <si>
    <t>B0309SSO_C_TOT</t>
  </si>
  <si>
    <t>4M.18</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</si>
  <si>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</si>
  <si>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</si>
  <si>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</si>
  <si>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</si>
  <si>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</si>
  <si>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</si>
  <si>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</si>
  <si>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</si>
  <si>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</si>
  <si>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</si>
  <si>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</si>
  <si>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</si>
  <si>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</si>
  <si>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</si>
  <si>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</si>
  <si>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</si>
  <si>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</si>
  <si>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</si>
  <si>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</si>
  <si>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</si>
  <si>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</si>
  <si>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</si>
  <si>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4M.19</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</si>
  <si>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</si>
  <si>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</si>
  <si>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</si>
  <si>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</si>
  <si>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</si>
  <si>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</si>
  <si>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</si>
  <si>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</si>
  <si>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</si>
  <si>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</si>
  <si>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</si>
  <si>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</si>
  <si>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</si>
  <si>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</si>
  <si>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</si>
  <si>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</si>
  <si>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</si>
  <si>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</si>
  <si>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4M.20</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</si>
  <si>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</si>
  <si>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</si>
  <si>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</si>
  <si>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</si>
  <si>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</si>
  <si>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</si>
  <si>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</si>
  <si>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</si>
  <si>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</si>
  <si>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</si>
  <si>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</si>
  <si>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</si>
  <si>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</si>
  <si>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</si>
  <si>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</si>
  <si>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</si>
  <si>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</si>
  <si>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</si>
  <si>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4M.21</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</si>
  <si>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</si>
  <si>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</si>
  <si>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</si>
  <si>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</si>
  <si>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</si>
  <si>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</si>
  <si>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</si>
  <si>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</si>
  <si>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</si>
  <si>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</si>
  <si>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</si>
  <si>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</si>
  <si>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</si>
  <si>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</si>
  <si>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</si>
  <si>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</si>
  <si>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</si>
  <si>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</si>
  <si>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</si>
  <si>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</si>
  <si>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</si>
  <si>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</si>
  <si>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4M.22</t>
  </si>
  <si>
    <t>B0314CMC_F</t>
  </si>
  <si>
    <t>B0314CMC_SWD</t>
  </si>
  <si>
    <t>B0314CMC_HD</t>
  </si>
  <si>
    <t>B0314CMC_STD</t>
  </si>
  <si>
    <t>B0314CMC_SLT</t>
  </si>
  <si>
    <t>B0314CMC_STP</t>
  </si>
  <si>
    <t>B0314CMC_SDT</t>
  </si>
  <si>
    <t>B0314CMC_SD</t>
  </si>
  <si>
    <t>B0314CMC_TOT</t>
  </si>
  <si>
    <t>4M.23</t>
  </si>
  <si>
    <t>B0315CMO_F</t>
  </si>
  <si>
    <t>B0315CMO_SWD</t>
  </si>
  <si>
    <t>B0315CMO_HD</t>
  </si>
  <si>
    <t>B0315CMO_STD</t>
  </si>
  <si>
    <t>B0315CMO_SLT</t>
  </si>
  <si>
    <t>B0315CMO_STP</t>
  </si>
  <si>
    <t>B0315CMO_SDT</t>
  </si>
  <si>
    <t>B0315CMO_SD</t>
  </si>
  <si>
    <t>B0315CMO_TOT</t>
  </si>
  <si>
    <t>4M.24</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</si>
  <si>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</si>
  <si>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</si>
  <si>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</si>
  <si>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</si>
  <si>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</si>
  <si>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</si>
  <si>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</si>
  <si>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</si>
  <si>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</si>
  <si>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</si>
  <si>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</si>
  <si>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</si>
  <si>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</si>
  <si>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4M.25</t>
  </si>
  <si>
    <t>B0317NRC_F</t>
  </si>
  <si>
    <t>B0317NRC_SWD</t>
  </si>
  <si>
    <t>B0317NRC_HD</t>
  </si>
  <si>
    <t>B0317NRC_STD</t>
  </si>
  <si>
    <t>B0317NRC_SLT</t>
  </si>
  <si>
    <t>B0317NRC_STP</t>
  </si>
  <si>
    <t>B0317NRC_SDT</t>
  </si>
  <si>
    <t>B0317NRC_SD</t>
  </si>
  <si>
    <t>B0317NRC_TOT</t>
  </si>
  <si>
    <t>4M.26</t>
  </si>
  <si>
    <t>B0318NRO_F</t>
  </si>
  <si>
    <t>B0318NRO_SWD</t>
  </si>
  <si>
    <t>B0318NRO_HD</t>
  </si>
  <si>
    <t>B0318NRO_STD</t>
  </si>
  <si>
    <t>B0318NRO_SLT</t>
  </si>
  <si>
    <t>B0318NRO_STP</t>
  </si>
  <si>
    <t>B0318NRO_SDT</t>
  </si>
  <si>
    <t>B0318NRO_SD</t>
  </si>
  <si>
    <t>B0318NRO_TOT</t>
  </si>
  <si>
    <t>4M.27</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</si>
  <si>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</si>
  <si>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</si>
  <si>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</si>
  <si>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</si>
  <si>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</si>
  <si>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</si>
  <si>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</si>
  <si>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</si>
  <si>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</si>
  <si>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</si>
  <si>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</si>
  <si>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</si>
  <si>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</si>
  <si>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4M.28</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</si>
  <si>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</si>
  <si>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</si>
  <si>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</si>
  <si>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</si>
  <si>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</si>
  <si>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</si>
  <si>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</si>
  <si>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</si>
  <si>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</si>
  <si>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</si>
  <si>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</si>
  <si>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</si>
  <si>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</si>
  <si>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</si>
  <si>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</si>
  <si>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</si>
  <si>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</si>
  <si>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</si>
  <si>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4M.29</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</si>
  <si>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</si>
  <si>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</si>
  <si>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</si>
  <si>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</si>
  <si>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</si>
  <si>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</si>
  <si>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</si>
  <si>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</si>
  <si>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</si>
  <si>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</si>
  <si>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</si>
  <si>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</si>
  <si>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</si>
  <si>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</si>
  <si>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</si>
  <si>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</si>
  <si>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</si>
  <si>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</si>
  <si>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4M.30</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</si>
  <si>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</si>
  <si>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</si>
  <si>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</si>
  <si>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</si>
  <si>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</si>
  <si>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</si>
  <si>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</si>
  <si>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</si>
  <si>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</si>
  <si>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</si>
  <si>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</si>
  <si>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</si>
  <si>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</si>
  <si>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</si>
  <si>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</si>
  <si>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</si>
  <si>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</si>
  <si>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</si>
  <si>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</si>
  <si>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</si>
  <si>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</si>
  <si>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</si>
  <si>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4M.31</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</si>
  <si>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</si>
  <si>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</si>
  <si>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</si>
  <si>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</si>
  <si>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</si>
  <si>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</si>
  <si>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</si>
  <si>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</si>
  <si>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</si>
  <si>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</si>
  <si>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</si>
  <si>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</si>
  <si>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</si>
  <si>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</si>
  <si>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</si>
  <si>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</si>
  <si>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</si>
  <si>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</si>
  <si>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4M.32</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</si>
  <si>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</si>
  <si>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</si>
  <si>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</si>
  <si>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</si>
  <si>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</si>
  <si>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</si>
  <si>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</si>
  <si>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</si>
  <si>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</si>
  <si>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</si>
  <si>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</si>
  <si>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</si>
  <si>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</si>
  <si>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</si>
  <si>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</si>
  <si>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</si>
  <si>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</si>
  <si>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</si>
  <si>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4M.33</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</si>
  <si>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</si>
  <si>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</si>
  <si>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</si>
  <si>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</si>
  <si>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</si>
  <si>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</si>
  <si>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</si>
  <si>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</si>
  <si>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</si>
  <si>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</si>
  <si>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</si>
  <si>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</si>
  <si>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</si>
  <si>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</si>
  <si>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</si>
  <si>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</si>
  <si>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</si>
  <si>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</si>
  <si>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</si>
  <si>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</si>
  <si>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</si>
  <si>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</si>
  <si>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4M.34</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</si>
  <si>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</si>
  <si>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</si>
  <si>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</si>
  <si>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</si>
  <si>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</si>
  <si>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</si>
  <si>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</si>
  <si>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</si>
  <si>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</si>
  <si>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</si>
  <si>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</si>
  <si>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</si>
  <si>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</si>
  <si>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</si>
  <si>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</si>
  <si>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</si>
  <si>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</si>
  <si>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</si>
  <si>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4M.35</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</si>
  <si>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</si>
  <si>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</si>
  <si>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</si>
  <si>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</si>
  <si>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</si>
  <si>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</si>
  <si>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</si>
  <si>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</si>
  <si>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</si>
  <si>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</si>
  <si>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</si>
  <si>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</si>
  <si>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</si>
  <si>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</si>
  <si>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</si>
  <si>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</si>
  <si>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</si>
  <si>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</si>
  <si>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4M.36</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</si>
  <si>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</si>
  <si>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</si>
  <si>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</si>
  <si>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</si>
  <si>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</si>
  <si>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</si>
  <si>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</si>
  <si>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</si>
  <si>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</si>
  <si>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</si>
  <si>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</si>
  <si>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</si>
  <si>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</si>
  <si>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</si>
  <si>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</si>
  <si>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</si>
  <si>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</si>
  <si>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</si>
  <si>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</si>
  <si>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</si>
  <si>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</si>
  <si>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4M.37</t>
  </si>
  <si>
    <t>B0329INC_F</t>
  </si>
  <si>
    <t>B0329INC_SWD</t>
  </si>
  <si>
    <t>B0329INC_HD</t>
  </si>
  <si>
    <t>B0329INC_STD</t>
  </si>
  <si>
    <t>B0329INC_SLT</t>
  </si>
  <si>
    <t>B0329INC_STP</t>
  </si>
  <si>
    <t>B0329INC_SDT</t>
  </si>
  <si>
    <t>B0329INC_SD</t>
  </si>
  <si>
    <t>B0329INC_TOT</t>
  </si>
  <si>
    <t>4M.38</t>
  </si>
  <si>
    <t>B0330INO_F</t>
  </si>
  <si>
    <t>B0330INO_SWD</t>
  </si>
  <si>
    <t>B0330INO_HD</t>
  </si>
  <si>
    <t>B0330INO_STD</t>
  </si>
  <si>
    <t>B0330INO_SLT</t>
  </si>
  <si>
    <t>B0330INO_STP</t>
  </si>
  <si>
    <t>B0330INO_SDT</t>
  </si>
  <si>
    <t>B0330INO_SD</t>
  </si>
  <si>
    <t>B0330INO_TOT</t>
  </si>
  <si>
    <t>4M.39</t>
  </si>
  <si>
    <t>B0331INT_F</t>
  </si>
  <si>
    <t>B0331INT_SWD</t>
  </si>
  <si>
    <t>B0331INT_HD</t>
  </si>
  <si>
    <t>B0331INT_STD</t>
  </si>
  <si>
    <t>B0331INT_SLT</t>
  </si>
  <si>
    <t>B0331INT_STP</t>
  </si>
  <si>
    <t>B0331INT_SDT</t>
  </si>
  <si>
    <t>B0331INT_SD</t>
  </si>
  <si>
    <t>B0331INT_TOT</t>
  </si>
  <si>
    <t>B0392IT_TE</t>
  </si>
  <si>
    <t>B0392IT_TA</t>
  </si>
  <si>
    <t>B0392IT_TC</t>
  </si>
  <si>
    <t>4M.40</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</si>
  <si>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</si>
  <si>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</si>
  <si>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</si>
  <si>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</si>
  <si>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</si>
  <si>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</si>
  <si>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</si>
  <si>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</si>
  <si>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</si>
  <si>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</si>
  <si>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</si>
  <si>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</si>
  <si>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</si>
  <si>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4M.41</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</si>
  <si>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</si>
  <si>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</si>
  <si>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</si>
  <si>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</si>
  <si>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</si>
  <si>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</si>
  <si>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</si>
  <si>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</si>
  <si>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</si>
  <si>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</si>
  <si>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</si>
  <si>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</si>
  <si>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</si>
  <si>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</si>
  <si>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</si>
  <si>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</si>
  <si>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</si>
  <si>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</si>
  <si>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4M.42</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</si>
  <si>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</si>
  <si>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</si>
  <si>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</si>
  <si>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</si>
  <si>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</si>
  <si>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</si>
  <si>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</si>
  <si>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</si>
  <si>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</si>
  <si>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</si>
  <si>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</si>
  <si>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</si>
  <si>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</si>
  <si>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</si>
  <si>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</si>
  <si>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</si>
  <si>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</si>
  <si>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</si>
  <si>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4M.43</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</si>
  <si>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</si>
  <si>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</si>
  <si>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</si>
  <si>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</si>
  <si>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</si>
  <si>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</si>
  <si>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</si>
  <si>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</si>
  <si>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</si>
  <si>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</si>
  <si>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</si>
  <si>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</si>
  <si>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</si>
  <si>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</si>
  <si>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</si>
  <si>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</si>
  <si>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</si>
  <si>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</si>
  <si>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</si>
  <si>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4M.44</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</si>
  <si>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</si>
  <si>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</si>
  <si>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</si>
  <si>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</si>
  <si>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</si>
  <si>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</si>
  <si>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</si>
  <si>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</si>
  <si>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</si>
  <si>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</si>
  <si>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</si>
  <si>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</si>
  <si>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</si>
  <si>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</si>
  <si>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</si>
  <si>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</si>
  <si>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</si>
  <si>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</si>
  <si>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4M.45</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</si>
  <si>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</si>
  <si>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</si>
  <si>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</si>
  <si>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</si>
  <si>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</si>
  <si>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</si>
  <si>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</si>
  <si>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</si>
  <si>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</si>
  <si>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</si>
  <si>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</si>
  <si>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</si>
  <si>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</si>
  <si>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</si>
  <si>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</si>
  <si>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</si>
  <si>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</si>
  <si>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</si>
  <si>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4M.46</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</si>
  <si>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</si>
  <si>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</si>
  <si>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</si>
  <si>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</si>
  <si>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</si>
  <si>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</si>
  <si>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</si>
  <si>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</si>
  <si>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</si>
  <si>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</si>
  <si>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</si>
  <si>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</si>
  <si>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</si>
  <si>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</si>
  <si>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</si>
  <si>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</si>
  <si>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</si>
  <si>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</si>
  <si>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</si>
  <si>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4M.47</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</si>
  <si>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</si>
  <si>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</si>
  <si>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</si>
  <si>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</si>
  <si>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</si>
  <si>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</si>
  <si>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</si>
  <si>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</si>
  <si>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</si>
  <si>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</si>
  <si>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</si>
  <si>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</si>
  <si>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</si>
  <si>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</si>
  <si>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</si>
  <si>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</si>
  <si>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</si>
  <si>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</si>
  <si>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4M.48</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</si>
  <si>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</si>
  <si>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</si>
  <si>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</si>
  <si>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</si>
  <si>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</si>
  <si>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</si>
  <si>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</si>
  <si>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</si>
  <si>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</si>
  <si>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</si>
  <si>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</si>
  <si>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</si>
  <si>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</si>
  <si>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</si>
  <si>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</si>
  <si>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</si>
  <si>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</si>
  <si>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</si>
  <si>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4M.49</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</si>
  <si>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</si>
  <si>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</si>
  <si>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</si>
  <si>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</si>
  <si>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</si>
  <si>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</si>
  <si>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</si>
  <si>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</si>
  <si>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</si>
  <si>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</si>
  <si>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</si>
  <si>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</si>
  <si>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</si>
  <si>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</si>
  <si>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</si>
  <si>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</si>
  <si>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</si>
  <si>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</si>
  <si>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</si>
  <si>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</si>
  <si>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</si>
  <si>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</si>
  <si>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4M.50</t>
  </si>
  <si>
    <t>B0342SEC_F</t>
  </si>
  <si>
    <t>B0342SEC_SWD</t>
  </si>
  <si>
    <t>B0342SEC_HD</t>
  </si>
  <si>
    <t>B0342SEC_STD</t>
  </si>
  <si>
    <t>B0342SEC_SLT</t>
  </si>
  <si>
    <t>B0342SEC_STP</t>
  </si>
  <si>
    <t>B0342SEC_SDT</t>
  </si>
  <si>
    <t>B0342SEC_SD</t>
  </si>
  <si>
    <t>B0342SEC_TOT</t>
  </si>
  <si>
    <t>4M.51</t>
  </si>
  <si>
    <t>B0343SEO_F</t>
  </si>
  <si>
    <t>B0343SEO_SWD</t>
  </si>
  <si>
    <t>B0343SEO_HD</t>
  </si>
  <si>
    <t>B0343SEO_STD</t>
  </si>
  <si>
    <t>B0343SEO_SLT</t>
  </si>
  <si>
    <t>B0343SEO_STP</t>
  </si>
  <si>
    <t>B0343SEO_SDT</t>
  </si>
  <si>
    <t>B0343SEO_SD</t>
  </si>
  <si>
    <t>B0343SEO_TOT</t>
  </si>
  <si>
    <t>4M.52</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</si>
  <si>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</si>
  <si>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</si>
  <si>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</si>
  <si>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</si>
  <si>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</si>
  <si>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</si>
  <si>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</si>
  <si>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</si>
  <si>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</si>
  <si>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</si>
  <si>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</si>
  <si>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</si>
  <si>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</si>
  <si>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4M.53</t>
  </si>
  <si>
    <t>B0345SEC_F</t>
  </si>
  <si>
    <t>B0345SEC_SWD</t>
  </si>
  <si>
    <t>B0345SEC_HD</t>
  </si>
  <si>
    <t>B0345SEC_STD</t>
  </si>
  <si>
    <t>B0345SEC_SLT</t>
  </si>
  <si>
    <t>B0345SEC_STP</t>
  </si>
  <si>
    <t>B0345SEC_SDT</t>
  </si>
  <si>
    <t>B0345SEC_SD</t>
  </si>
  <si>
    <t>B0345SEC_TOT</t>
  </si>
  <si>
    <t>4M.54</t>
  </si>
  <si>
    <t>B0346SEO_F</t>
  </si>
  <si>
    <t>B0346SEO_SWD</t>
  </si>
  <si>
    <t>B0346SEO_HD</t>
  </si>
  <si>
    <t>B0346SEO_STD</t>
  </si>
  <si>
    <t>B0346SEO_SLT</t>
  </si>
  <si>
    <t>B0346SEO_STP</t>
  </si>
  <si>
    <t>B0346SEO_SDT</t>
  </si>
  <si>
    <t>B0346SEO_SD</t>
  </si>
  <si>
    <t>B0346SEO_TOT</t>
  </si>
  <si>
    <t>4M.55</t>
  </si>
  <si>
    <t>B0347SET_F</t>
  </si>
  <si>
    <t>B0347SET_SWD</t>
  </si>
  <si>
    <t>B0347SET_HD</t>
  </si>
  <si>
    <t>B0347SET_STD</t>
  </si>
  <si>
    <t>B0347SET_SLT</t>
  </si>
  <si>
    <t>B0347SET_STP</t>
  </si>
  <si>
    <t>B0347SET_SDT</t>
  </si>
  <si>
    <t>B0347SET_SD</t>
  </si>
  <si>
    <t>B0347SET_TOT</t>
  </si>
  <si>
    <t>B0396SET_TE</t>
  </si>
  <si>
    <t>B0396SET_TA</t>
  </si>
  <si>
    <t>B0396SET_TC</t>
  </si>
  <si>
    <t>Odour</t>
  </si>
  <si>
    <t>4M.56</t>
  </si>
  <si>
    <t>B0348ODC_F</t>
  </si>
  <si>
    <t>B0348ODC_SWD</t>
  </si>
  <si>
    <t>B0348ODC_HD</t>
  </si>
  <si>
    <t>B0348ODC_STD</t>
  </si>
  <si>
    <t>B0348ODC_SLT</t>
  </si>
  <si>
    <t>B0348ODC_STP</t>
  </si>
  <si>
    <t>B0348ODC_SDT</t>
  </si>
  <si>
    <t>B0348ODC_SD</t>
  </si>
  <si>
    <t>B0348ODC_TOT</t>
  </si>
  <si>
    <t>4M.57</t>
  </si>
  <si>
    <t>B0349ODO_F</t>
  </si>
  <si>
    <t>B0349ODO_SWD</t>
  </si>
  <si>
    <t>B0349ODO_HD</t>
  </si>
  <si>
    <t>B0349ODO_STD</t>
  </si>
  <si>
    <t>B0349ODO_SLT</t>
  </si>
  <si>
    <t>B0349ODO_STP</t>
  </si>
  <si>
    <t>B0349ODO_SDT</t>
  </si>
  <si>
    <t>B0349ODO_SD</t>
  </si>
  <si>
    <t>B0349ODO_TOT</t>
  </si>
  <si>
    <t>4M.58</t>
  </si>
  <si>
    <t>B0350ODT_F</t>
  </si>
  <si>
    <t>B0350ODT_SWD</t>
  </si>
  <si>
    <t>B0350ODT_HD</t>
  </si>
  <si>
    <t>B0350ODT_STD</t>
  </si>
  <si>
    <t>B0350ODT_SLT</t>
  </si>
  <si>
    <t>B0350ODT_STP</t>
  </si>
  <si>
    <t>B0350ODT_SDT</t>
  </si>
  <si>
    <t>B0350ODT_SD</t>
  </si>
  <si>
    <t>B0350ODT_TOT</t>
  </si>
  <si>
    <t>B0397OT_TE</t>
  </si>
  <si>
    <t>B0397OT_TA</t>
  </si>
  <si>
    <t>B0397OT_TC</t>
  </si>
  <si>
    <t>4M.59</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</si>
  <si>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</si>
  <si>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</si>
  <si>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</si>
  <si>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</si>
  <si>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</si>
  <si>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</si>
  <si>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</si>
  <si>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</si>
  <si>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</si>
  <si>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</si>
  <si>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</si>
  <si>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</si>
  <si>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</si>
  <si>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</si>
  <si>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</si>
  <si>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</si>
  <si>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</si>
  <si>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</si>
  <si>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4M.60</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</si>
  <si>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</si>
  <si>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</si>
  <si>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</si>
  <si>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</si>
  <si>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</si>
  <si>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</si>
  <si>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</si>
  <si>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</si>
  <si>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</si>
  <si>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</si>
  <si>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</si>
  <si>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</si>
  <si>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</si>
  <si>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</si>
  <si>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</si>
  <si>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</si>
  <si>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</si>
  <si>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</si>
  <si>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4M.61</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</si>
  <si>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</si>
  <si>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</si>
  <si>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</si>
  <si>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</si>
  <si>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</si>
  <si>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</si>
  <si>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</si>
  <si>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</si>
  <si>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</si>
  <si>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</si>
  <si>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</si>
  <si>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</si>
  <si>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</si>
  <si>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</si>
  <si>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</si>
  <si>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</si>
  <si>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</si>
  <si>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</si>
  <si>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</si>
  <si>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</si>
  <si>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</si>
  <si>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4M.62</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</si>
  <si>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</si>
  <si>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</si>
  <si>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</si>
  <si>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</si>
  <si>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</si>
  <si>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</si>
  <si>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</si>
  <si>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</si>
  <si>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</si>
  <si>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</si>
  <si>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</si>
  <si>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</si>
  <si>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</si>
  <si>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</si>
  <si>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</si>
  <si>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</si>
  <si>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</si>
  <si>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</si>
  <si>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4M.63</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</si>
  <si>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</si>
  <si>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</si>
  <si>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</si>
  <si>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</si>
  <si>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</si>
  <si>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</si>
  <si>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</si>
  <si>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</si>
  <si>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</si>
  <si>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</si>
  <si>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</si>
  <si>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</si>
  <si>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</si>
  <si>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</si>
  <si>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</si>
  <si>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</si>
  <si>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</si>
  <si>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</si>
  <si>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4M.64</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</si>
  <si>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</si>
  <si>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</si>
  <si>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</si>
  <si>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</si>
  <si>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</si>
  <si>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</si>
  <si>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</si>
  <si>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</si>
  <si>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</si>
  <si>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</si>
  <si>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</si>
  <si>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</si>
  <si>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</si>
  <si>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</si>
  <si>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</si>
  <si>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</si>
  <si>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</si>
  <si>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</si>
  <si>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</si>
  <si>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</si>
  <si>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</si>
  <si>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4M.65</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</si>
  <si>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</si>
  <si>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</si>
  <si>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</si>
  <si>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</si>
  <si>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</si>
  <si>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</si>
  <si>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</si>
  <si>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</si>
  <si>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</si>
  <si>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</si>
  <si>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</si>
  <si>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</si>
  <si>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</si>
  <si>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</si>
  <si>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</si>
  <si>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</si>
  <si>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</si>
  <si>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</si>
  <si>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4M.66</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</si>
  <si>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</si>
  <si>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</si>
  <si>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</si>
  <si>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</si>
  <si>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</si>
  <si>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</si>
  <si>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</si>
  <si>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</si>
  <si>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</si>
  <si>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</si>
  <si>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</si>
  <si>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</si>
  <si>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</si>
  <si>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</si>
  <si>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</si>
  <si>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</si>
  <si>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</si>
  <si>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</si>
  <si>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4M.67</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</si>
  <si>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</si>
  <si>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</si>
  <si>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</si>
  <si>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</si>
  <si>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</si>
  <si>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</si>
  <si>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</si>
  <si>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</si>
  <si>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</si>
  <si>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</si>
  <si>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</si>
  <si>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</si>
  <si>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</si>
  <si>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</si>
  <si>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</si>
  <si>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</si>
  <si>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</si>
  <si>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</si>
  <si>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</si>
  <si>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</si>
  <si>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</si>
  <si>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4M.68</t>
  </si>
  <si>
    <t>B0360ADC_F</t>
  </si>
  <si>
    <t>B0360ADC_SWD</t>
  </si>
  <si>
    <t>B0360ADC_HD</t>
  </si>
  <si>
    <t>B0360ADC_STD</t>
  </si>
  <si>
    <t>B0360ADC_SLT</t>
  </si>
  <si>
    <t>B0360ADC_STP</t>
  </si>
  <si>
    <t>B0360ADC_SDT</t>
  </si>
  <si>
    <t>B0360ADC_SD</t>
  </si>
  <si>
    <t>B0360ADC_TOT</t>
  </si>
  <si>
    <t>B0401AL1C_TE</t>
  </si>
  <si>
    <t>B0401AL1C_TA</t>
  </si>
  <si>
    <t>B0401AL1C_TC</t>
  </si>
  <si>
    <t>4M.69</t>
  </si>
  <si>
    <t>B0361ADO_F</t>
  </si>
  <si>
    <t>B0361ADO_SWD</t>
  </si>
  <si>
    <t>B0361ADO_HD</t>
  </si>
  <si>
    <t>B0361ADO_STD</t>
  </si>
  <si>
    <t>B0361ADO_SLT</t>
  </si>
  <si>
    <t>B0361ADO_STP</t>
  </si>
  <si>
    <t>B0361ADO_SDT</t>
  </si>
  <si>
    <t>B0361ADO_SD</t>
  </si>
  <si>
    <t>B0361ADO_TOT</t>
  </si>
  <si>
    <t>B0402AL1O_TE</t>
  </si>
  <si>
    <t>B0402AL1O_TA</t>
  </si>
  <si>
    <t>B0402AL1O_TC</t>
  </si>
  <si>
    <t>4M.70</t>
  </si>
  <si>
    <t>B0362ADC_F</t>
  </si>
  <si>
    <t>B0362ADC_SWD</t>
  </si>
  <si>
    <t>B0362ADC_HD</t>
  </si>
  <si>
    <t>B0362ADC_STD</t>
  </si>
  <si>
    <t>B0362ADC_SLT</t>
  </si>
  <si>
    <t>B0362ADC_STP</t>
  </si>
  <si>
    <t>B0362ADC_SDT</t>
  </si>
  <si>
    <t>B0362ADC_SD</t>
  </si>
  <si>
    <t>B0362ADC_TOT</t>
  </si>
  <si>
    <t>B0403AL2C_TE</t>
  </si>
  <si>
    <t>B0403AL2C_TA</t>
  </si>
  <si>
    <t>B0403AL2C_TC</t>
  </si>
  <si>
    <t>4M.71</t>
  </si>
  <si>
    <t>B0363ADO_F</t>
  </si>
  <si>
    <t>B0363ADO_SWD</t>
  </si>
  <si>
    <t>B0363ADO_HD</t>
  </si>
  <si>
    <t>B0363ADO_STD</t>
  </si>
  <si>
    <t>B0363ADO_SLT</t>
  </si>
  <si>
    <t>B0363ADO_STP</t>
  </si>
  <si>
    <t>B0363ADO_SDT</t>
  </si>
  <si>
    <t>B0363ADO_SD</t>
  </si>
  <si>
    <t>B0363ADO_TOT</t>
  </si>
  <si>
    <t>B0404AL2O_TE</t>
  </si>
  <si>
    <t>B0404AL2O_TA</t>
  </si>
  <si>
    <t>B0404AL2O_TC</t>
  </si>
  <si>
    <t>4M.72</t>
  </si>
  <si>
    <t>B0364ADC_F</t>
  </si>
  <si>
    <t>B0364ADC_SWD</t>
  </si>
  <si>
    <t>B0364ADC_HD</t>
  </si>
  <si>
    <t>B0364ADC_STD</t>
  </si>
  <si>
    <t>B0364ADC_SLT</t>
  </si>
  <si>
    <t>B0364ADC_STP</t>
  </si>
  <si>
    <t>B0364ADC_SDT</t>
  </si>
  <si>
    <t>B0364ADC_SD</t>
  </si>
  <si>
    <t>B0364ADC_TOT</t>
  </si>
  <si>
    <t>B0405AL3C_TE</t>
  </si>
  <si>
    <t>B0405AL3C_TA</t>
  </si>
  <si>
    <t>B0405AL3C_TC</t>
  </si>
  <si>
    <t>4M.73</t>
  </si>
  <si>
    <t>B0365ADO_F</t>
  </si>
  <si>
    <t>B0365ADO_SWD</t>
  </si>
  <si>
    <t>B0365ADO_HD</t>
  </si>
  <si>
    <t>B0365ADO_STD</t>
  </si>
  <si>
    <t>B0365ADO_SLT</t>
  </si>
  <si>
    <t>B0365ADO_STP</t>
  </si>
  <si>
    <t>B0365ADO_SDT</t>
  </si>
  <si>
    <t>B0365ADO_SD</t>
  </si>
  <si>
    <t>B0365ADO_TOT</t>
  </si>
  <si>
    <t>B0406AL3O_TE</t>
  </si>
  <si>
    <t>B0406AL3O_TA</t>
  </si>
  <si>
    <t>B0406AL3O_TC</t>
  </si>
  <si>
    <t>4M.74</t>
  </si>
  <si>
    <t>B0366ADC_F</t>
  </si>
  <si>
    <t>B0366ADC_SWD</t>
  </si>
  <si>
    <t>B0366ADC_HD</t>
  </si>
  <si>
    <t>B0366ADC_STD</t>
  </si>
  <si>
    <t>B0366ADC_SLT</t>
  </si>
  <si>
    <t>B0366ADC_STP</t>
  </si>
  <si>
    <t>B0366ADC_SDT</t>
  </si>
  <si>
    <t>B0366ADC_SD</t>
  </si>
  <si>
    <t>B0366ADC_TOT</t>
  </si>
  <si>
    <t>B0407AL4C_TE</t>
  </si>
  <si>
    <t>B0407AL4C_TA</t>
  </si>
  <si>
    <t>B0407AL4C_TC</t>
  </si>
  <si>
    <t>4M.75</t>
  </si>
  <si>
    <t>B0367ADO_F</t>
  </si>
  <si>
    <t>B0367ADO_SWD</t>
  </si>
  <si>
    <t>B0367ADO_HD</t>
  </si>
  <si>
    <t>B0367ADO_STD</t>
  </si>
  <si>
    <t>B0367ADO_SLT</t>
  </si>
  <si>
    <t>B0367ADO_STP</t>
  </si>
  <si>
    <t>B0367ADO_SDT</t>
  </si>
  <si>
    <t>B0367ADO_SD</t>
  </si>
  <si>
    <t>B0367ADO_TOT</t>
  </si>
  <si>
    <t>B0408AL4O_TE</t>
  </si>
  <si>
    <t>B0408AL4O_TA</t>
  </si>
  <si>
    <t>B0408AL4O_TC</t>
  </si>
  <si>
    <t>4M.76</t>
  </si>
  <si>
    <t>B0368ADC_F</t>
  </si>
  <si>
    <t>B0368ADC_SWD</t>
  </si>
  <si>
    <t>B0368ADC_HD</t>
  </si>
  <si>
    <t>B0368ADC_STD</t>
  </si>
  <si>
    <t>B0368ADC_SLT</t>
  </si>
  <si>
    <t>B0368ADC_STP</t>
  </si>
  <si>
    <t>B0368ADC_SDT</t>
  </si>
  <si>
    <t>B0368ADC_SD</t>
  </si>
  <si>
    <t>B0368ADC_TOT</t>
  </si>
  <si>
    <t>B0409AL5C_TE</t>
  </si>
  <si>
    <t>B0409AL5C_TA</t>
  </si>
  <si>
    <t>B0409AL5C_TC</t>
  </si>
  <si>
    <t>4M.77</t>
  </si>
  <si>
    <t>B0369ADO_F</t>
  </si>
  <si>
    <t>B0369ADO_SWD</t>
  </si>
  <si>
    <t>B0369ADO_HD</t>
  </si>
  <si>
    <t>B0369ADO_STD</t>
  </si>
  <si>
    <t>B0369ADO_SLT</t>
  </si>
  <si>
    <t>B0369ADO_STP</t>
  </si>
  <si>
    <t>B0369ADO_SDT</t>
  </si>
  <si>
    <t>B0369ADO_SD</t>
  </si>
  <si>
    <t>B0369ADO_TOT</t>
  </si>
  <si>
    <t>B0410AL5O_TE</t>
  </si>
  <si>
    <t>B0410AL5O_TA</t>
  </si>
  <si>
    <t>B0410AL5O_TC</t>
  </si>
  <si>
    <t>4M.78</t>
  </si>
  <si>
    <t>B0370TET_F</t>
  </si>
  <si>
    <t>B0370TET_SWD</t>
  </si>
  <si>
    <t>B0370TET_HD</t>
  </si>
  <si>
    <t>B0370TET_STD</t>
  </si>
  <si>
    <t>B0370TET_SLT</t>
  </si>
  <si>
    <t>B0370TET_STP</t>
  </si>
  <si>
    <t>B0370TET_SDT</t>
  </si>
  <si>
    <t>B0370TET_SD</t>
  </si>
  <si>
    <t>B0370TET_TOT</t>
  </si>
  <si>
    <t>B0411TEE_TE</t>
  </si>
  <si>
    <t>B0411TEE_TA</t>
  </si>
  <si>
    <t>B0411TEE_TC</t>
  </si>
  <si>
    <t>4M.79</t>
  </si>
  <si>
    <t>B0371TEC_TOT</t>
  </si>
  <si>
    <t>4M.80</t>
  </si>
  <si>
    <t>B0372TEO_TOT</t>
  </si>
  <si>
    <t>4M.81</t>
  </si>
  <si>
    <t>B0373TET_F</t>
  </si>
  <si>
    <t>B0373TET_SWD</t>
  </si>
  <si>
    <t>B0373TET_HD</t>
  </si>
  <si>
    <t>B0373TET_STD</t>
  </si>
  <si>
    <t>B0373TET_SLT</t>
  </si>
  <si>
    <t>B0373TET_STP</t>
  </si>
  <si>
    <t>B0373TET_SDT</t>
  </si>
  <si>
    <t>B0373TET_SD</t>
  </si>
  <si>
    <t>B0373TET_TOT</t>
  </si>
  <si>
    <t>B0412CDT_TE</t>
  </si>
  <si>
    <t>B0412CDT_TA</t>
  </si>
  <si>
    <t>B0412CDT_TC</t>
  </si>
  <si>
    <t>Pro forma 4N</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</si>
  <si>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</si>
  <si>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</si>
  <si>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</si>
  <si>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</si>
  <si>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</si>
  <si>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</si>
  <si>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</si>
  <si>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</si>
  <si>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</si>
  <si>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</si>
  <si>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</si>
  <si>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</si>
  <si>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</si>
  <si>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</si>
  <si>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</si>
  <si>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</si>
  <si>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</si>
  <si>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</si>
  <si>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</si>
  <si>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</si>
  <si>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</si>
  <si>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</si>
  <si>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</si>
  <si>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</si>
  <si>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</si>
  <si>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</si>
  <si>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</si>
  <si>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</si>
  <si>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</si>
  <si>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</si>
  <si>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</si>
  <si>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</si>
  <si>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</si>
  <si>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</si>
  <si>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</si>
  <si>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</si>
  <si>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</si>
  <si>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</si>
  <si>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</si>
  <si>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</si>
  <si>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</si>
  <si>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</si>
  <si>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</si>
  <si>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</si>
  <si>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</si>
  <si>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</si>
  <si>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</si>
  <si>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</si>
  <si>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</si>
  <si>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</si>
  <si>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</si>
  <si>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</si>
  <si>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</si>
  <si>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</si>
  <si>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</si>
  <si>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</si>
  <si>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</si>
  <si>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</si>
  <si>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</si>
  <si>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</si>
  <si>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</si>
  <si>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</si>
  <si>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</si>
  <si>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</si>
  <si>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</si>
  <si>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</si>
  <si>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</si>
  <si>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</si>
  <si>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</si>
  <si>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</si>
  <si>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</si>
  <si>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</si>
  <si>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</si>
  <si>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</si>
  <si>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</si>
  <si>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</si>
  <si>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</si>
  <si>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</si>
  <si>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</si>
  <si>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</si>
  <si>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</si>
  <si>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</si>
  <si>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</si>
  <si>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</si>
  <si>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</si>
  <si>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</si>
  <si>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</si>
  <si>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</si>
  <si>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</si>
  <si>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</si>
  <si>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</si>
  <si>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</si>
  <si>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</si>
  <si>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</si>
  <si>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</si>
  <si>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</si>
  <si>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</si>
  <si>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</si>
  <si>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</si>
  <si>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</si>
  <si>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</si>
  <si>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</si>
  <si>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</si>
  <si>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</si>
  <si>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</si>
  <si>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</si>
  <si>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</si>
  <si>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</si>
  <si>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</si>
  <si>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</si>
  <si>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</si>
  <si>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</si>
  <si>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</si>
  <si>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</si>
  <si>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</si>
  <si>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</si>
  <si>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</si>
  <si>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</si>
  <si>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</si>
  <si>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</si>
  <si>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</si>
  <si>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</si>
  <si>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</si>
  <si>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</si>
  <si>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</si>
  <si>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</si>
  <si>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</si>
  <si>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</si>
  <si>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2022</t>
  </si>
  <si>
    <t>Non-price control diversions</t>
  </si>
  <si>
    <t>Costs associated with NSWRA diversions</t>
  </si>
  <si>
    <t>4P.1</t>
  </si>
  <si>
    <t>B0008CDNWR</t>
  </si>
  <si>
    <t>B0008CDNWNP</t>
  </si>
  <si>
    <t>B0008CDNWWNP</t>
  </si>
  <si>
    <t>B0008CDNT</t>
  </si>
  <si>
    <t>Costs associated with other non-price control diversions</t>
  </si>
  <si>
    <t>4P.2</t>
  </si>
  <si>
    <t>B0008CDOWR</t>
  </si>
  <si>
    <t>B0008CDOWNP</t>
  </si>
  <si>
    <t>B0008CDOWWNP</t>
  </si>
  <si>
    <t>B0008CDOT</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</si>
  <si>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</si>
  <si>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</si>
  <si>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</si>
  <si>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</si>
  <si>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</si>
  <si>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</si>
  <si>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</si>
  <si>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</si>
  <si>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</si>
  <si>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</si>
  <si>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</si>
  <si>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</si>
  <si>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</si>
  <si>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</si>
  <si>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</si>
  <si>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</si>
  <si>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</si>
  <si>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</si>
  <si>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</si>
  <si>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</si>
  <si>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</si>
  <si>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</si>
  <si>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</si>
  <si>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</si>
  <si>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</si>
  <si>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</si>
  <si>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</si>
  <si>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</si>
  <si>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</si>
  <si>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</si>
  <si>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</si>
  <si>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</si>
  <si>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</si>
  <si>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</si>
  <si>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</si>
  <si>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</si>
  <si>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</si>
  <si>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</si>
  <si>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</si>
  <si>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</si>
  <si>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</si>
  <si>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</si>
  <si>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</si>
  <si>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</si>
  <si>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</si>
  <si>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</si>
  <si>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</si>
  <si>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</si>
  <si>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</si>
  <si>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</si>
  <si>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</si>
  <si>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</si>
  <si>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</si>
  <si>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</si>
  <si>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</si>
  <si>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</si>
  <si>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</si>
  <si>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</si>
  <si>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</si>
  <si>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</si>
  <si>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</si>
  <si>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</si>
  <si>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</si>
  <si>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</si>
  <si>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</si>
  <si>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</si>
  <si>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</si>
  <si>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</si>
  <si>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</si>
  <si>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</si>
  <si>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</si>
  <si>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</si>
  <si>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</si>
  <si>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</si>
  <si>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</si>
  <si>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</si>
  <si>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</si>
  <si>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</si>
  <si>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</si>
  <si>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</si>
  <si>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</si>
  <si>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</si>
  <si>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</si>
  <si>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</si>
  <si>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</si>
  <si>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</si>
  <si>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</si>
  <si>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</si>
  <si>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</si>
  <si>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</si>
  <si>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</si>
  <si>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</si>
  <si>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</si>
  <si>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</si>
  <si>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</si>
  <si>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</si>
  <si>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</si>
  <si>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</si>
  <si>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</si>
  <si>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</si>
  <si>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</si>
  <si>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</si>
  <si>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</si>
  <si>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</si>
  <si>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</si>
  <si>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</si>
  <si>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</si>
  <si>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</si>
  <si>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</si>
  <si>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</si>
  <si>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</si>
  <si>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</si>
  <si>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</si>
  <si>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</si>
  <si>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</si>
  <si>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</si>
  <si>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</si>
  <si>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</si>
  <si>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</si>
  <si>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</si>
  <si>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</si>
  <si>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</si>
  <si>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</si>
  <si>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</si>
  <si>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</si>
  <si>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</si>
  <si>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</si>
  <si>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</si>
  <si>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</si>
  <si>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</si>
  <si>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</si>
  <si>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</si>
  <si>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</si>
  <si>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</si>
  <si>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</si>
  <si>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</si>
  <si>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</si>
  <si>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</si>
  <si>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</si>
  <si>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</si>
  <si>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</si>
  <si>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</si>
  <si>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</si>
  <si>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</si>
  <si>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</si>
  <si>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</si>
  <si>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</si>
  <si>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</si>
  <si>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</si>
  <si>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</si>
  <si>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</si>
  <si>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</si>
  <si>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</si>
  <si>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</si>
  <si>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</si>
  <si>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</si>
  <si>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</si>
  <si>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</si>
  <si>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</si>
  <si>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</si>
  <si>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</si>
  <si>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</si>
  <si>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</si>
  <si>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</si>
  <si>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</si>
  <si>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</si>
  <si>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</si>
  <si>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</si>
  <si>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</si>
  <si>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</si>
  <si>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</si>
  <si>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</si>
  <si>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</si>
  <si>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</si>
  <si>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</si>
  <si>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</si>
  <si>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</si>
  <si>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</si>
  <si>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</si>
  <si>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</si>
  <si>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</si>
  <si>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</si>
  <si>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</si>
  <si>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</si>
  <si>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</si>
  <si>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</si>
  <si>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</si>
  <si>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</si>
  <si>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</si>
  <si>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</si>
  <si>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</si>
  <si>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</si>
  <si>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</si>
  <si>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</si>
  <si>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</si>
  <si>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</si>
  <si>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</si>
  <si>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</si>
  <si>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</si>
  <si>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</si>
  <si>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</si>
  <si>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</si>
  <si>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</si>
  <si>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</si>
  <si>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</si>
  <si>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</si>
  <si>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</si>
  <si>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</si>
  <si>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</si>
  <si>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</si>
  <si>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</si>
  <si>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</si>
  <si>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</si>
  <si>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</si>
  <si>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</si>
  <si>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</si>
  <si>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</si>
  <si>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</si>
  <si>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</si>
  <si>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</si>
  <si>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</si>
  <si>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</si>
  <si>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</si>
  <si>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</si>
  <si>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</si>
  <si>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</si>
  <si>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</si>
  <si>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</si>
  <si>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</si>
  <si>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</si>
  <si>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</si>
  <si>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</si>
  <si>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</si>
  <si>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</si>
  <si>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</si>
  <si>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</si>
  <si>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</si>
  <si>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</si>
  <si>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</si>
  <si>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</si>
  <si>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</si>
  <si>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</si>
  <si>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</si>
  <si>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</si>
  <si>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</si>
  <si>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</si>
  <si>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</si>
  <si>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</si>
  <si>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</si>
  <si>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</si>
  <si>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</si>
  <si>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</si>
  <si>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</si>
  <si>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</si>
  <si>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</si>
  <si>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</si>
  <si>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</si>
  <si>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</si>
  <si>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</si>
  <si>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</si>
  <si>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</si>
  <si>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</si>
  <si>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</si>
  <si>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</si>
  <si>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</si>
  <si>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</si>
  <si>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</si>
  <si>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</si>
  <si>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</si>
  <si>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</si>
  <si>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</si>
  <si>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</si>
  <si>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</si>
  <si>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</si>
  <si>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</si>
  <si>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</si>
  <si>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</si>
  <si>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</si>
  <si>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</si>
  <si>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</si>
  <si>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</si>
  <si>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</si>
  <si>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</si>
  <si>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</si>
  <si>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</si>
  <si>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</si>
  <si>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</si>
  <si>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</si>
  <si>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</si>
  <si>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</si>
  <si>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</si>
  <si>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</si>
  <si>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</si>
  <si>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</si>
  <si>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</si>
  <si>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</si>
  <si>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</si>
  <si>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</si>
  <si>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</si>
  <si>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</si>
  <si>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</si>
  <si>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</si>
  <si>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</si>
  <si>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</si>
  <si>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</si>
  <si>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</si>
  <si>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</si>
  <si>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2022 -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</si>
  <si>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</si>
  <si>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</si>
  <si>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</si>
  <si>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</si>
  <si>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</si>
  <si>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</si>
  <si>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</si>
  <si>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</si>
  <si>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</si>
  <si>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</si>
  <si>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</si>
  <si>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</si>
  <si>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</si>
  <si>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</si>
  <si>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</si>
  <si>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</si>
  <si>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</si>
  <si>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</si>
  <si>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</si>
  <si>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</si>
  <si>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</si>
  <si>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</si>
  <si>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</si>
  <si>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</si>
  <si>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</si>
  <si>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</si>
  <si>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</si>
  <si>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</si>
  <si>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</si>
  <si>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</si>
  <si>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</si>
  <si>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</si>
  <si>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</si>
  <si>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</si>
  <si>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</si>
  <si>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</si>
  <si>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</si>
  <si>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</si>
  <si>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</si>
  <si>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</si>
  <si>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</si>
  <si>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</si>
  <si>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</si>
  <si>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</si>
  <si>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</si>
  <si>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</si>
  <si>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</si>
  <si>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</si>
  <si>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</si>
  <si>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</si>
  <si>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</si>
  <si>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</si>
  <si>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</si>
  <si>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</si>
  <si>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</si>
  <si>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</si>
  <si>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</si>
  <si>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</si>
  <si>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</si>
  <si>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</si>
  <si>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</si>
  <si>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</si>
  <si>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</si>
  <si>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</si>
  <si>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</si>
  <si>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</si>
  <si>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</si>
  <si>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</si>
  <si>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</si>
  <si>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</si>
  <si>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</si>
  <si>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</si>
  <si>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</si>
  <si>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</si>
  <si>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</si>
  <si>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</si>
  <si>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</si>
  <si>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</si>
  <si>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</si>
  <si>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</si>
  <si>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</si>
  <si>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</si>
  <si>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</si>
  <si>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</si>
  <si>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</si>
  <si>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</si>
  <si>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</si>
  <si>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</si>
  <si>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</si>
  <si>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</si>
  <si>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</si>
  <si>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</si>
  <si>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</si>
  <si>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</si>
  <si>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</si>
  <si>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</si>
  <si>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</si>
  <si>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</si>
  <si>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</si>
  <si>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</si>
  <si>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</si>
  <si>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</si>
  <si>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</si>
  <si>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</si>
  <si>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</si>
  <si>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</si>
  <si>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</si>
  <si>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</si>
  <si>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</si>
  <si>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</si>
  <si>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</si>
  <si>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</si>
  <si>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</si>
  <si>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</si>
  <si>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</si>
  <si>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</si>
  <si>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</si>
  <si>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</si>
  <si>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</si>
  <si>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</si>
  <si>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</si>
  <si>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</si>
  <si>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</si>
  <si>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</si>
  <si>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</si>
  <si>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</si>
  <si>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</si>
  <si>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</si>
  <si>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</si>
  <si>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</si>
  <si>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</si>
  <si>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</si>
  <si>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</si>
  <si>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</si>
  <si>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</si>
  <si>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</si>
  <si>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</si>
  <si>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</si>
  <si>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</si>
  <si>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</si>
  <si>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</si>
  <si>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</si>
  <si>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</si>
  <si>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</si>
  <si>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</si>
  <si>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</si>
  <si>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</si>
  <si>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</si>
  <si>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</si>
  <si>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</si>
  <si>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</si>
  <si>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</si>
  <si>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</si>
  <si>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</si>
  <si>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</si>
  <si>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</si>
  <si>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</si>
  <si>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</si>
  <si>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</si>
  <si>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</si>
  <si>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</si>
  <si>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</si>
  <si>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</si>
  <si>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</si>
  <si>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</si>
  <si>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</si>
  <si>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</si>
  <si>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</si>
  <si>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</si>
  <si>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</si>
  <si>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</si>
  <si>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</si>
  <si>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</si>
  <si>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</si>
  <si>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</si>
  <si>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</si>
  <si>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</si>
  <si>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</si>
  <si>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</si>
  <si>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</si>
  <si>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</si>
  <si>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</si>
  <si>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</si>
  <si>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</si>
  <si>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</si>
  <si>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</si>
  <si>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</si>
  <si>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</si>
  <si>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</si>
  <si>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</si>
  <si>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</si>
  <si>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</si>
  <si>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</si>
  <si>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</si>
  <si>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</si>
  <si>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</si>
  <si>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</si>
  <si>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</si>
  <si>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</si>
  <si>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</si>
  <si>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</si>
  <si>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</si>
  <si>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</si>
  <si>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</si>
  <si>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2022 -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</si>
  <si>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</si>
  <si>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</si>
  <si>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</si>
  <si>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</si>
  <si>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</si>
  <si>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</si>
  <si>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</si>
  <si>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</si>
  <si>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</si>
  <si>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</si>
  <si>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</si>
  <si>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</si>
  <si>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</si>
  <si>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</si>
  <si>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</si>
  <si>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</si>
  <si>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</si>
  <si>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</si>
  <si>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</si>
  <si>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</si>
  <si>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</si>
  <si>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</si>
  <si>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</si>
  <si>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</si>
  <si>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</si>
  <si>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</si>
  <si>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</si>
  <si>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</si>
  <si>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</si>
  <si>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</si>
  <si>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</si>
  <si>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</si>
  <si>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</si>
  <si>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</si>
  <si>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</si>
  <si>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</si>
  <si>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</si>
  <si>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</si>
  <si>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</si>
  <si>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</si>
  <si>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</si>
  <si>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</si>
  <si>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</si>
  <si>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</si>
  <si>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</si>
  <si>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</si>
  <si>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</si>
  <si>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</si>
  <si>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</si>
  <si>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</si>
  <si>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</si>
  <si>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</si>
  <si>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</si>
  <si>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</si>
  <si>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</si>
  <si>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</si>
  <si>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</si>
  <si>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</si>
  <si>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</si>
  <si>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</si>
  <si>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</si>
  <si>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</si>
  <si>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</si>
  <si>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</si>
  <si>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</si>
  <si>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</si>
  <si>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</si>
  <si>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</si>
  <si>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</si>
  <si>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</si>
  <si>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</si>
  <si>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</si>
  <si>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</si>
  <si>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</si>
  <si>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</si>
  <si>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</si>
  <si>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</si>
  <si>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</si>
  <si>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</si>
  <si>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</si>
  <si>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</si>
  <si>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</si>
  <si>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</si>
  <si>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</si>
  <si>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</si>
  <si>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</si>
  <si>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</si>
  <si>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</si>
  <si>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</si>
  <si>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</si>
  <si>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</si>
  <si>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</si>
  <si>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</si>
  <si>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</si>
  <si>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</si>
  <si>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</si>
  <si>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</si>
  <si>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</si>
  <si>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</si>
  <si>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</si>
  <si>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</si>
  <si>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</si>
  <si>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</si>
  <si>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</si>
  <si>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</si>
  <si>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</si>
  <si>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</si>
  <si>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</si>
  <si>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</si>
  <si>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</si>
  <si>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</si>
  <si>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</si>
  <si>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</si>
  <si>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</si>
  <si>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</si>
  <si>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</si>
  <si>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</si>
  <si>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</si>
  <si>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</si>
  <si>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</si>
  <si>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</si>
  <si>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</si>
  <si>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</si>
  <si>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</si>
  <si>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</si>
  <si>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</si>
  <si>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</si>
  <si>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</si>
  <si>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</si>
  <si>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</si>
  <si>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</si>
  <si>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</si>
  <si>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</si>
  <si>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</si>
  <si>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</si>
  <si>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</si>
  <si>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</si>
  <si>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</si>
  <si>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</si>
  <si>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</si>
  <si>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</si>
  <si>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</si>
  <si>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</si>
  <si>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</si>
  <si>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</si>
  <si>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</si>
  <si>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</si>
  <si>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</si>
  <si>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</si>
  <si>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</si>
  <si>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</si>
  <si>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</si>
  <si>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</si>
  <si>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</si>
  <si>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</si>
  <si>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</si>
  <si>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</si>
  <si>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</si>
  <si>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</si>
  <si>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</si>
  <si>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</si>
  <si>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</si>
  <si>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</si>
  <si>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</si>
  <si>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</si>
  <si>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</si>
  <si>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</si>
  <si>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</si>
  <si>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</si>
  <si>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</si>
  <si>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</si>
  <si>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</si>
  <si>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</si>
  <si>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</si>
  <si>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</si>
  <si>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</si>
  <si>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</si>
  <si>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</si>
  <si>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</si>
  <si>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</si>
  <si>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</si>
  <si>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</si>
  <si>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</si>
  <si>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</si>
  <si>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</si>
  <si>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</si>
  <si>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</si>
  <si>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</si>
  <si>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</si>
  <si>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</si>
  <si>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</si>
  <si>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</si>
  <si>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</si>
  <si>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</si>
  <si>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</si>
  <si>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</si>
  <si>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</si>
  <si>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</si>
  <si>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</si>
  <si>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</si>
  <si>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</si>
  <si>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</si>
  <si>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</si>
  <si>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</si>
  <si>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</si>
  <si>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</si>
  <si>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</si>
  <si>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</si>
  <si>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</si>
  <si>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</si>
  <si>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</si>
  <si>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</si>
  <si>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</si>
  <si>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</si>
  <si>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</si>
  <si>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</si>
  <si>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</si>
  <si>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</si>
  <si>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</si>
  <si>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</si>
  <si>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</si>
  <si>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</si>
  <si>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</si>
  <si>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</si>
  <si>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</si>
  <si>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</si>
  <si>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</si>
  <si>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</si>
  <si>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</si>
  <si>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</si>
  <si>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</si>
  <si>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</si>
  <si>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</si>
  <si>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</si>
  <si>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</si>
  <si>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</si>
  <si>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</si>
  <si>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</si>
  <si>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</si>
  <si>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</si>
  <si>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</si>
  <si>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</si>
  <si>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</si>
  <si>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</si>
  <si>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</si>
  <si>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</si>
  <si>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</si>
  <si>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</si>
  <si>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</si>
  <si>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</si>
  <si>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</si>
  <si>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</si>
  <si>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</si>
  <si>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</si>
  <si>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</si>
  <si>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</si>
  <si>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</si>
  <si>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</si>
  <si>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</si>
  <si>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</si>
  <si>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</si>
  <si>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</si>
  <si>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</si>
  <si>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</si>
  <si>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</si>
  <si>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</si>
  <si>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</si>
  <si>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</si>
  <si>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</si>
  <si>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</si>
  <si>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</si>
  <si>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</si>
  <si>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</si>
  <si>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</si>
  <si>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</si>
  <si>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</si>
  <si>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</si>
  <si>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</si>
  <si>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</si>
  <si>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</si>
  <si>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</si>
  <si>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</si>
  <si>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</si>
  <si>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</si>
  <si>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</si>
  <si>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</si>
  <si>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</si>
  <si>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</si>
  <si>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</si>
  <si>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</si>
  <si>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</si>
  <si>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</si>
  <si>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</si>
  <si>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</si>
  <si>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</si>
  <si>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</si>
  <si>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</si>
  <si>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</si>
  <si>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</si>
  <si>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</si>
  <si>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</si>
  <si>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</si>
  <si>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</si>
  <si>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</si>
  <si>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</si>
  <si>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</si>
  <si>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</si>
  <si>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</si>
  <si>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</si>
  <si>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</si>
  <si>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</si>
  <si>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</si>
  <si>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</si>
  <si>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</si>
  <si>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</si>
  <si>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</si>
  <si>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</si>
  <si>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</si>
  <si>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</si>
  <si>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</si>
  <si>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</si>
  <si>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</si>
  <si>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</si>
  <si>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</si>
  <si>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</si>
  <si>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</si>
  <si>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</si>
  <si>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</si>
  <si>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</si>
  <si>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</si>
  <si>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</si>
  <si>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</si>
  <si>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</si>
  <si>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</si>
  <si>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</si>
  <si>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</si>
  <si>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</si>
  <si>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</si>
  <si>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</si>
  <si>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</si>
  <si>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</si>
  <si>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</si>
  <si>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</si>
  <si>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</si>
  <si>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</si>
  <si>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</si>
  <si>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</si>
  <si>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</si>
  <si>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</si>
  <si>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</si>
  <si>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</si>
  <si>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</si>
  <si>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</si>
  <si>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</si>
  <si>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</si>
  <si>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</si>
  <si>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</si>
  <si>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</si>
  <si>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</si>
  <si>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</si>
  <si>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</si>
  <si>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</si>
  <si>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</si>
  <si>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</si>
  <si>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</si>
  <si>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</si>
  <si>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</si>
  <si>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</si>
  <si>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</si>
  <si>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</si>
  <si>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</si>
  <si>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</si>
  <si>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</si>
  <si>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</si>
  <si>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</si>
  <si>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</si>
  <si>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</si>
  <si>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</si>
  <si>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</si>
  <si>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</si>
  <si>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</si>
  <si>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</si>
  <si>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</si>
  <si>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</si>
  <si>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</si>
  <si>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</si>
  <si>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</si>
  <si>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</si>
  <si>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</si>
  <si>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</si>
  <si>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</si>
  <si>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</si>
  <si>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</si>
  <si>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</si>
  <si>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</si>
  <si>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</si>
  <si>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</si>
  <si>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</si>
  <si>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</si>
  <si>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</si>
  <si>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</si>
  <si>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</si>
  <si>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</si>
  <si>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</si>
  <si>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</si>
  <si>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</si>
  <si>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</si>
  <si>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</si>
  <si>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</si>
  <si>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</si>
  <si>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</si>
  <si>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</si>
  <si>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</si>
  <si>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</si>
  <si>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</si>
  <si>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</si>
  <si>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</si>
  <si>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</si>
  <si>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</si>
  <si>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</si>
  <si>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</si>
  <si>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</si>
  <si>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</si>
  <si>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</si>
  <si>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</si>
  <si>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</si>
  <si>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</si>
  <si>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</si>
  <si>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</si>
  <si>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</si>
  <si>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</si>
  <si>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</si>
  <si>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</si>
  <si>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</si>
  <si>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</si>
  <si>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</si>
  <si>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</si>
  <si>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</si>
  <si>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</si>
  <si>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</si>
  <si>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</si>
  <si>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</si>
  <si>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</si>
  <si>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</si>
  <si>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</si>
  <si>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</si>
  <si>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</si>
  <si>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</si>
  <si>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</si>
  <si>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</si>
  <si>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</si>
  <si>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</si>
  <si>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</si>
  <si>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</si>
  <si>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</si>
  <si>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</si>
  <si>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</si>
  <si>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</si>
  <si>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</si>
  <si>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</si>
  <si>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</si>
  <si>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</si>
  <si>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</si>
  <si>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</si>
  <si>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</si>
  <si>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</si>
  <si>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</si>
  <si>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</si>
  <si>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</si>
  <si>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</si>
  <si>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</si>
  <si>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</si>
  <si>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</si>
  <si>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</si>
  <si>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</si>
  <si>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</si>
  <si>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</si>
  <si>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</si>
  <si>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</si>
  <si>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</si>
  <si>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</si>
  <si>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</si>
  <si>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</si>
  <si>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</si>
  <si>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</si>
  <si>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</si>
  <si>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</si>
  <si>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</si>
  <si>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</si>
  <si>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</si>
  <si>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</si>
  <si>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</si>
  <si>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</si>
  <si>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</si>
  <si>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</si>
  <si>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</si>
  <si>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</si>
  <si>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</si>
  <si>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</si>
  <si>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</si>
  <si>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</si>
  <si>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</si>
  <si>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</si>
  <si>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</si>
  <si>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</si>
  <si>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</si>
  <si>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</si>
  <si>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</si>
  <si>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</si>
  <si>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</si>
  <si>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</si>
  <si>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</si>
  <si>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</si>
  <si>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</si>
  <si>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</si>
  <si>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</si>
  <si>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</si>
  <si>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</si>
  <si>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</si>
  <si>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</si>
  <si>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</si>
  <si>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</si>
  <si>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</si>
  <si>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</si>
  <si>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</si>
  <si>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</si>
  <si>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</si>
  <si>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</si>
  <si>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</si>
  <si>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</si>
  <si>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</si>
  <si>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</si>
  <si>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</si>
  <si>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</si>
  <si>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</si>
  <si>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</si>
  <si>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</si>
  <si>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</si>
  <si>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</si>
  <si>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</si>
  <si>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</si>
  <si>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</si>
  <si>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</si>
  <si>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</si>
  <si>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</si>
  <si>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</si>
  <si>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</si>
  <si>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</si>
  <si>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</si>
  <si>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</si>
  <si>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</si>
  <si>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</si>
  <si>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</si>
  <si>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</si>
  <si>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</si>
  <si>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</si>
  <si>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</si>
  <si>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</si>
  <si>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</si>
  <si>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</si>
  <si>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</si>
  <si>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</si>
  <si>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</si>
  <si>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</si>
  <si>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</si>
  <si>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</si>
  <si>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</si>
  <si>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</si>
  <si>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</si>
  <si>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</si>
  <si>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</si>
  <si>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</si>
  <si>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</si>
  <si>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</si>
  <si>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</si>
  <si>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</si>
  <si>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</si>
  <si>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</si>
  <si>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</si>
  <si>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</si>
  <si>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</si>
  <si>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</si>
  <si>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</si>
  <si>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</si>
  <si>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</si>
  <si>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</si>
  <si>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</si>
  <si>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</si>
  <si>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</si>
  <si>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</si>
  <si>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</si>
  <si>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</si>
  <si>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</si>
  <si>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</si>
  <si>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</si>
  <si>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</si>
  <si>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</si>
  <si>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</si>
  <si>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</si>
  <si>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</si>
  <si>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</si>
  <si>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</si>
  <si>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</si>
  <si>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</si>
  <si>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</si>
  <si>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</si>
  <si>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</si>
  <si>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</si>
  <si>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</si>
  <si>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</si>
  <si>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</si>
  <si>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</si>
  <si>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</si>
  <si>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</si>
  <si>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</si>
  <si>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</si>
  <si>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</si>
  <si>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</si>
  <si>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</si>
  <si>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</si>
  <si>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</si>
  <si>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</si>
  <si>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</si>
  <si>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</si>
  <si>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</si>
  <si>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</si>
  <si>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</si>
  <si>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</si>
  <si>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</si>
  <si>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</si>
  <si>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</si>
  <si>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</si>
  <si>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</si>
  <si>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</si>
  <si>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</si>
  <si>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</si>
  <si>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</si>
  <si>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</si>
  <si>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</si>
  <si>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</si>
  <si>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</si>
  <si>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</si>
  <si>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</si>
  <si>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</si>
  <si>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</si>
  <si>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</si>
  <si>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</si>
  <si>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</si>
  <si>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</si>
  <si>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</si>
  <si>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</si>
  <si>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</si>
  <si>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</si>
  <si>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</si>
  <si>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</si>
  <si>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</si>
  <si>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</si>
  <si>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</si>
  <si>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</si>
  <si>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</si>
  <si>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</si>
  <si>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</si>
  <si>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</si>
  <si>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</si>
  <si>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</si>
  <si>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</si>
  <si>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</si>
  <si>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</si>
  <si>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</si>
  <si>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</si>
  <si>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</si>
  <si>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</si>
  <si>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</si>
  <si>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</si>
  <si>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</si>
  <si>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</si>
  <si>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</si>
  <si>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</si>
  <si>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</si>
  <si>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</si>
  <si>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</si>
  <si>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</si>
  <si>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</si>
  <si>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</si>
  <si>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</si>
  <si>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</si>
  <si>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</si>
  <si>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</si>
  <si>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</si>
  <si>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</si>
  <si>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</si>
  <si>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</si>
  <si>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</si>
  <si>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</si>
  <si>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</si>
  <si>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</si>
  <si>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</si>
  <si>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</si>
  <si>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</si>
  <si>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</si>
  <si>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</si>
  <si>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</si>
  <si>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</si>
  <si>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</si>
  <si>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</si>
  <si>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</si>
  <si>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</si>
  <si>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</si>
  <si>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</si>
  <si>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</si>
  <si>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</si>
  <si>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</si>
  <si>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</si>
  <si>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</si>
  <si>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</si>
  <si>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</si>
  <si>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</si>
  <si>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</si>
  <si>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</si>
  <si>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</si>
  <si>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</si>
  <si>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</si>
  <si>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</si>
  <si>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</si>
  <si>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</si>
  <si>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</si>
  <si>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</si>
  <si>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</si>
  <si>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</si>
  <si>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</si>
  <si>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</si>
  <si>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</si>
  <si>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</si>
  <si>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</si>
  <si>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</si>
  <si>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</si>
  <si>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</si>
  <si>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</si>
  <si>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</si>
  <si>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</si>
  <si>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</si>
  <si>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</si>
  <si>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</si>
  <si>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</si>
  <si>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</si>
  <si>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</si>
  <si>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</si>
  <si>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</si>
  <si>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</si>
  <si>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</si>
  <si>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</si>
  <si>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 (MWh)</t>
  </si>
  <si>
    <t>6A.32</t>
  </si>
  <si>
    <t>Energy consumption - water treatment</t>
  </si>
  <si>
    <t>B0005WTEC</t>
  </si>
  <si>
    <t>Total number of water treatment imports</t>
  </si>
  <si>
    <t>6A.33</t>
  </si>
  <si>
    <t>B0005WTTNI</t>
  </si>
  <si>
    <t>Water imported from 3rd parties to water treatment works</t>
  </si>
  <si>
    <t>6A.34</t>
  </si>
  <si>
    <t>Water imported from 3rd parties' to water treatment works</t>
  </si>
  <si>
    <t>B0005WTWI3</t>
  </si>
  <si>
    <t>Total number of water treatment exports</t>
  </si>
  <si>
    <t>6A.35</t>
  </si>
  <si>
    <t>B0005WTTNE</t>
  </si>
  <si>
    <t>Water exported to 3rd parties from water treatment works</t>
  </si>
  <si>
    <t>6A.36</t>
  </si>
  <si>
    <t>Water exported to 3rd parties' from water treatment works</t>
  </si>
  <si>
    <t>B0005WTWE3</t>
  </si>
  <si>
    <t xml:space="preserve">Treated water distribution - assets and operations for the 12 months ended 31 March 2022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</si>
  <si>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</si>
  <si>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</si>
  <si>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</si>
  <si>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</si>
  <si>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</si>
  <si>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</si>
  <si>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</si>
  <si>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</si>
  <si>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</si>
  <si>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</si>
  <si>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</si>
  <si>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</si>
  <si>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</si>
  <si>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6B.5</t>
  </si>
  <si>
    <t>BN2350</t>
  </si>
  <si>
    <t>Water delivered (potable)</t>
  </si>
  <si>
    <t>6B.6</t>
  </si>
  <si>
    <t>BN2330</t>
  </si>
  <si>
    <t>Water delivered (billed measured residential properties)</t>
  </si>
  <si>
    <t>6B.7</t>
  </si>
  <si>
    <t>Water delivered (billed measured residential)</t>
  </si>
  <si>
    <t>BN2000</t>
  </si>
  <si>
    <t>Water delivered (billed measured businesses)</t>
  </si>
  <si>
    <t>6B.8</t>
  </si>
  <si>
    <t>Water delivered (billed measured business)</t>
  </si>
  <si>
    <t>BN2010</t>
  </si>
  <si>
    <t>Total annual leakage</t>
  </si>
  <si>
    <t>6B.9</t>
  </si>
  <si>
    <t>BN2345A</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</si>
  <si>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</si>
  <si>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</si>
  <si>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</si>
  <si>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</si>
  <si>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</si>
  <si>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</si>
  <si>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</si>
  <si>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</si>
  <si>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</si>
  <si>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</si>
  <si>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</si>
  <si>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</si>
  <si>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</si>
  <si>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</si>
  <si>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</si>
  <si>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</si>
  <si>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</si>
  <si>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</si>
  <si>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</si>
  <si>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</si>
  <si>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</si>
  <si>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</si>
  <si>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</si>
  <si>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</si>
  <si>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</si>
  <si>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</si>
  <si>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</si>
  <si>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</si>
  <si>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</si>
  <si>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</si>
  <si>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</si>
  <si>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</si>
  <si>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</si>
  <si>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</si>
  <si>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</si>
  <si>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</si>
  <si>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</si>
  <si>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</si>
  <si>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</si>
  <si>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</si>
  <si>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</si>
  <si>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</si>
  <si>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</si>
  <si>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</si>
  <si>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</si>
  <si>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</si>
  <si>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</si>
  <si>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</si>
  <si>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</si>
  <si>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</si>
  <si>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</si>
  <si>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</si>
  <si>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 (MWh)</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</si>
  <si>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</si>
  <si>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</si>
  <si>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</si>
  <si>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</si>
  <si>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</si>
  <si>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</si>
  <si>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</si>
  <si>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</si>
  <si>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</si>
  <si>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to treated water distribution systems</t>
  </si>
  <si>
    <t>6B.30</t>
  </si>
  <si>
    <t>Water imported from 3rd parties' to treated water distribution systems</t>
  </si>
  <si>
    <t>B0006TWDWI3</t>
  </si>
  <si>
    <t>Total number of treated water distribution exports</t>
  </si>
  <si>
    <t>6B.31</t>
  </si>
  <si>
    <t>B0006TWDTNE</t>
  </si>
  <si>
    <t>Water exported to 3rd parties from treated water distribution systems</t>
  </si>
  <si>
    <t>6B.32</t>
  </si>
  <si>
    <t>Water exported to 3rd parties' from treated water distribution systems</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</si>
  <si>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</si>
  <si>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</si>
  <si>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</si>
  <si>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</si>
  <si>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</si>
  <si>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</si>
  <si>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</si>
  <si>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</si>
  <si>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</si>
  <si>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</si>
  <si>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</si>
  <si>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</si>
  <si>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</si>
  <si>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</si>
  <si>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</si>
  <si>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</si>
  <si>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</si>
  <si>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</si>
  <si>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</si>
  <si>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</si>
  <si>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</si>
  <si>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</si>
  <si>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</si>
  <si>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</si>
  <si>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</si>
  <si>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</si>
  <si>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</si>
  <si>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</si>
  <si>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</si>
  <si>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</si>
  <si>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</si>
  <si>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</si>
  <si>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</si>
  <si>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</si>
  <si>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</si>
  <si>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</si>
  <si>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</si>
  <si>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</si>
  <si>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</si>
  <si>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</si>
  <si>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</si>
  <si>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</si>
  <si>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</si>
  <si>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</si>
  <si>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</si>
  <si>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</si>
  <si>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</si>
  <si>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</si>
  <si>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</si>
  <si>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</si>
  <si>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</si>
  <si>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</si>
  <si>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</si>
  <si>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</si>
  <si>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</si>
  <si>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</si>
  <si>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</si>
  <si>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</si>
  <si>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</si>
  <si>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</si>
  <si>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</si>
  <si>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</si>
  <si>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</si>
  <si>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</si>
  <si>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</si>
  <si>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Arial"/>
        <family val="2"/>
        <scheme val="minor"/>
      </rPr>
      <t>2</t>
    </r>
  </si>
  <si>
    <t>6C.20</t>
  </si>
  <si>
    <t>SYS03</t>
  </si>
  <si>
    <t>Number of lead communication pipes replaced for water quality</t>
  </si>
  <si>
    <t>6C.21</t>
  </si>
  <si>
    <t>BN1231</t>
  </si>
  <si>
    <t>Compliance Risk Index</t>
  </si>
  <si>
    <t>6C.22</t>
  </si>
  <si>
    <t>QEBW0183</t>
  </si>
  <si>
    <t>Event Risk Index</t>
  </si>
  <si>
    <t>6C.23</t>
  </si>
  <si>
    <t>QEBW0184</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</si>
  <si>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</si>
  <si>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</si>
  <si>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</si>
  <si>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</si>
  <si>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</si>
  <si>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</si>
  <si>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</si>
  <si>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</si>
  <si>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</si>
  <si>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</si>
  <si>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</si>
  <si>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</si>
  <si>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</si>
  <si>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</si>
  <si>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</si>
  <si>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</si>
  <si>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</si>
  <si>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</si>
  <si>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</si>
  <si>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</si>
  <si>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</si>
  <si>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</si>
  <si>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</si>
  <si>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</si>
  <si>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</si>
  <si>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</si>
  <si>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</si>
  <si>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</si>
  <si>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</si>
  <si>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</si>
  <si>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</si>
  <si>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</si>
  <si>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</si>
  <si>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</si>
  <si>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</si>
  <si>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</si>
  <si>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</si>
  <si>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</si>
  <si>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</si>
  <si>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</si>
  <si>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</si>
  <si>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</si>
  <si>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</si>
  <si>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</si>
  <si>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</si>
  <si>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</si>
  <si>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</si>
  <si>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</si>
  <si>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</si>
  <si>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</si>
  <si>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</si>
  <si>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</si>
  <si>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</si>
  <si>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New residential meters installed for existing customers – supply-demand balance benefit</t>
  </si>
  <si>
    <t>6D.11</t>
  </si>
  <si>
    <t>New residential meters installated for existing customers – supply-demand balance benefit</t>
  </si>
  <si>
    <t>BN12001_BM</t>
  </si>
  <si>
    <t>BN12001_AMR</t>
  </si>
  <si>
    <t>BN12001_AMI</t>
  </si>
  <si>
    <t>New business meters install ed for existing customers – supply-demand balance benefit</t>
  </si>
  <si>
    <t>6D.12</t>
  </si>
  <si>
    <t>New business meters installated for existing customers– supply-demand balance benefit</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</si>
  <si>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</si>
  <si>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</si>
  <si>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</si>
  <si>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</si>
  <si>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</si>
  <si>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</si>
  <si>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</si>
  <si>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</si>
  <si>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</si>
  <si>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</si>
  <si>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</si>
  <si>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</si>
  <si>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</si>
  <si>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BN00101_BM</t>
  </si>
  <si>
    <t>BN00101_AMR</t>
  </si>
  <si>
    <t>BN00101_AMI</t>
  </si>
  <si>
    <t>Leakage activities</t>
  </si>
  <si>
    <t>Maintaining leakage</t>
  </si>
  <si>
    <t>Reducing leakage</t>
  </si>
  <si>
    <t>Leakage activities - Totex expenditure</t>
  </si>
  <si>
    <t>Total leakage activity</t>
  </si>
  <si>
    <t>6D.16</t>
  </si>
  <si>
    <t>Total leakage activity  - totex expenditure</t>
  </si>
  <si>
    <t>BN15500_ML</t>
  </si>
  <si>
    <t>BN15500_RL</t>
  </si>
  <si>
    <t>BN15500_TOT</t>
  </si>
  <si>
    <t>Leakage improvements delivering benefits in 2020-25</t>
  </si>
  <si>
    <t>6D.17</t>
  </si>
  <si>
    <t>B0004WNPLI</t>
  </si>
  <si>
    <t>Per capita consumption  (excluding supply pipe leakage)</t>
  </si>
  <si>
    <t>Per capita consumption (measured)</t>
  </si>
  <si>
    <t>l/h/d</t>
  </si>
  <si>
    <t>6D.18</t>
  </si>
  <si>
    <t>Per capita consumption (measured customers)</t>
  </si>
  <si>
    <t>BN2305</t>
  </si>
  <si>
    <t>Per capita consumption (unmeasured)</t>
  </si>
  <si>
    <t>6D.19</t>
  </si>
  <si>
    <t>Per capita consumption (unmeasured customers)</t>
  </si>
  <si>
    <t>BN2304</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</si>
  <si>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</si>
  <si>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</si>
  <si>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</si>
  <si>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</si>
  <si>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</si>
  <si>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</si>
  <si>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</si>
  <si>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</si>
  <si>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</si>
  <si>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</si>
  <si>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</si>
  <si>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</si>
  <si>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</si>
  <si>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</si>
  <si>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</si>
  <si>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</si>
  <si>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</si>
  <si>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</si>
  <si>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</si>
  <si>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</si>
  <si>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6F.1</t>
  </si>
  <si>
    <t>6F.2</t>
  </si>
  <si>
    <t>6F.3</t>
  </si>
  <si>
    <t>6F.4</t>
  </si>
  <si>
    <t>6F.5</t>
  </si>
  <si>
    <t>6F.6</t>
  </si>
  <si>
    <t>6F.7</t>
  </si>
  <si>
    <t>6F.8</t>
  </si>
  <si>
    <t>6F.9</t>
  </si>
  <si>
    <t>6F.10</t>
  </si>
  <si>
    <t>6F.11</t>
  </si>
  <si>
    <t>6F.12</t>
  </si>
  <si>
    <t>6F.13</t>
  </si>
  <si>
    <t>6F.14</t>
  </si>
  <si>
    <t>6F.15</t>
  </si>
  <si>
    <t>6F.16</t>
  </si>
  <si>
    <t>6F.17</t>
  </si>
  <si>
    <t>6F.18</t>
  </si>
  <si>
    <t>6F.19</t>
  </si>
  <si>
    <t>6F.20</t>
  </si>
  <si>
    <t>6F.21</t>
  </si>
  <si>
    <t>6F.51</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</si>
  <si>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</si>
  <si>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</si>
  <si>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</si>
  <si>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</si>
  <si>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</si>
  <si>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</si>
  <si>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</si>
  <si>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</si>
  <si>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</si>
  <si>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</si>
  <si>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</si>
  <si>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</si>
  <si>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</si>
  <si>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</si>
  <si>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</si>
  <si>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</si>
  <si>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</si>
  <si>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</si>
  <si>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</si>
  <si>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</si>
  <si>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</si>
  <si>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</si>
  <si>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</si>
  <si>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</si>
  <si>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</si>
  <si>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</si>
  <si>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</si>
  <si>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</si>
  <si>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</si>
  <si>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</si>
  <si>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</si>
  <si>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</si>
  <si>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</si>
  <si>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</si>
  <si>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</si>
  <si>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</si>
  <si>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</si>
  <si>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</si>
  <si>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</si>
  <si>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</si>
  <si>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</si>
  <si>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</si>
  <si>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</si>
  <si>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</si>
  <si>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</si>
  <si>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</si>
  <si>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</si>
  <si>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</si>
  <si>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</si>
  <si>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</si>
  <si>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Sewage treatment works - Explanatory variables</t>
  </si>
  <si>
    <t>Works name (existing works)</t>
  </si>
  <si>
    <t>text</t>
  </si>
  <si>
    <t>LIDSEY</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</si>
  <si>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</si>
  <si>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</si>
  <si>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</si>
  <si>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</si>
  <si>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</si>
  <si>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</si>
  <si>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</si>
  <si>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</si>
  <si>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</si>
  <si>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</si>
  <si>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</si>
  <si>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</si>
  <si>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</si>
  <si>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</si>
  <si>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</si>
  <si>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</si>
  <si>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</si>
  <si>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</si>
  <si>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</si>
  <si>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</si>
  <si>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</si>
  <si>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</si>
  <si>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</si>
  <si>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</si>
  <si>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</si>
  <si>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</si>
  <si>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</si>
  <si>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</si>
  <si>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</si>
  <si>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</si>
  <si>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</si>
  <si>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</si>
  <si>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</si>
  <si>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</si>
  <si>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</si>
  <si>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</si>
  <si>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</si>
  <si>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</si>
  <si>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</si>
  <si>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</si>
  <si>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</si>
  <si>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</si>
  <si>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</si>
  <si>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</si>
  <si>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</si>
  <si>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</si>
  <si>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</si>
  <si>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</si>
  <si>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</si>
  <si>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</si>
  <si>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</si>
  <si>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</si>
  <si>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</si>
  <si>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</si>
  <si>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</si>
  <si>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</si>
  <si>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</si>
  <si>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</si>
  <si>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</si>
  <si>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</si>
  <si>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</si>
  <si>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</si>
  <si>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</si>
  <si>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</si>
  <si>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</si>
  <si>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</si>
  <si>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</si>
  <si>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</si>
  <si>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</si>
  <si>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</si>
  <si>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</si>
  <si>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</si>
  <si>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</si>
  <si>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</si>
  <si>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</si>
  <si>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</si>
  <si>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</si>
  <si>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</si>
  <si>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</si>
  <si>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</si>
  <si>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</si>
  <si>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</si>
  <si>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</si>
  <si>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</si>
  <si>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</si>
  <si>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</si>
  <si>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</si>
  <si>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</si>
  <si>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</si>
  <si>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</si>
  <si>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</si>
  <si>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</si>
  <si>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</si>
  <si>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</si>
  <si>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</si>
  <si>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</si>
  <si>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</si>
  <si>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</si>
  <si>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</si>
  <si>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</si>
  <si>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</si>
  <si>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</si>
  <si>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</si>
  <si>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</si>
  <si>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</si>
  <si>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</si>
  <si>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</si>
  <si>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</si>
  <si>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</si>
  <si>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</si>
  <si>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</si>
  <si>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</si>
  <si>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</si>
  <si>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</si>
  <si>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</si>
  <si>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</si>
  <si>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</si>
  <si>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</si>
  <si>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</si>
  <si>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</si>
  <si>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</si>
  <si>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</si>
  <si>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</si>
  <si>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</si>
  <si>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</si>
  <si>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</si>
  <si>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</si>
  <si>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</si>
  <si>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</si>
  <si>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</si>
  <si>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</si>
  <si>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</si>
  <si>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</si>
  <si>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</si>
  <si>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</si>
  <si>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</si>
  <si>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</si>
  <si>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</si>
  <si>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</si>
  <si>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</si>
  <si>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</si>
  <si>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</si>
  <si>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</si>
  <si>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</si>
  <si>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</si>
  <si>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</si>
  <si>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</si>
  <si>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</si>
  <si>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</si>
  <si>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</si>
  <si>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</si>
  <si>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</si>
  <si>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</si>
  <si>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</si>
  <si>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</si>
  <si>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</si>
  <si>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</si>
  <si>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</si>
  <si>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</si>
  <si>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</si>
  <si>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</si>
  <si>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</si>
  <si>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</si>
  <si>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</si>
  <si>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</si>
  <si>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</si>
  <si>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</si>
  <si>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</si>
  <si>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</si>
  <si>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</si>
  <si>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</si>
  <si>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</si>
  <si>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</si>
  <si>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</si>
  <si>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</si>
  <si>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</si>
  <si>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</si>
  <si>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</si>
  <si>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</si>
  <si>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</si>
  <si>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</si>
  <si>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</si>
  <si>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</si>
  <si>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</si>
  <si>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</si>
  <si>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</si>
  <si>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</si>
  <si>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</si>
  <si>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</si>
  <si>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</si>
  <si>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</si>
  <si>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</si>
  <si>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</si>
  <si>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</si>
  <si>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</si>
  <si>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</si>
  <si>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</si>
  <si>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</si>
  <si>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</si>
  <si>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</si>
  <si>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</si>
  <si>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</si>
  <si>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</si>
  <si>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</si>
  <si>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</si>
  <si>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</si>
  <si>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</si>
  <si>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</si>
  <si>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</si>
  <si>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</si>
  <si>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</si>
  <si>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</si>
  <si>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</si>
  <si>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</si>
  <si>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</si>
  <si>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</si>
  <si>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</si>
  <si>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</si>
  <si>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</si>
  <si>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</si>
  <si>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</si>
  <si>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</si>
  <si>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</si>
  <si>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</si>
  <si>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</si>
  <si>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</si>
  <si>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</si>
  <si>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</si>
  <si>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</si>
  <si>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</si>
  <si>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</si>
  <si>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</si>
  <si>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</si>
  <si>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</si>
  <si>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</si>
  <si>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</si>
  <si>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</si>
  <si>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</si>
  <si>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</si>
  <si>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</si>
  <si>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</si>
  <si>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</si>
  <si>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</si>
  <si>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</si>
  <si>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</si>
  <si>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</si>
  <si>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</si>
  <si>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</si>
  <si>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</si>
  <si>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</si>
  <si>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</si>
  <si>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</si>
  <si>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</si>
  <si>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</si>
  <si>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</si>
  <si>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</si>
  <si>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</si>
  <si>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</si>
  <si>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</si>
  <si>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</si>
  <si>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</si>
  <si>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</si>
  <si>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</si>
  <si>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</si>
  <si>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</si>
  <si>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</si>
  <si>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</si>
  <si>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</si>
  <si>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</si>
  <si>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</si>
  <si>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</si>
  <si>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</si>
  <si>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</si>
  <si>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</si>
  <si>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</si>
  <si>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</si>
  <si>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</si>
  <si>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</si>
  <si>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</si>
  <si>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</si>
  <si>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</si>
  <si>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</si>
  <si>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</si>
  <si>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</si>
  <si>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</si>
  <si>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</si>
  <si>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</si>
  <si>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</si>
  <si>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</si>
  <si>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</si>
  <si>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</si>
  <si>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</si>
  <si>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</si>
  <si>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</si>
  <si>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</si>
  <si>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</si>
  <si>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</si>
  <si>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</si>
  <si>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</si>
  <si>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</si>
  <si>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</si>
  <si>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</si>
  <si>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</si>
  <si>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</si>
  <si>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</si>
  <si>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</si>
  <si>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</si>
  <si>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</si>
  <si>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</si>
  <si>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</si>
  <si>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</si>
  <si>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</si>
  <si>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</si>
  <si>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</si>
  <si>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</si>
  <si>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</si>
  <si>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</si>
  <si>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</si>
  <si>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</si>
  <si>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</si>
  <si>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</si>
  <si>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</si>
  <si>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</si>
  <si>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</si>
  <si>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</si>
  <si>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</si>
  <si>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</si>
  <si>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</si>
  <si>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</si>
  <si>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</si>
  <si>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</si>
  <si>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</si>
  <si>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</si>
  <si>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</si>
  <si>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</si>
  <si>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</si>
  <si>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</si>
  <si>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</si>
  <si>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</si>
  <si>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</si>
  <si>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</si>
  <si>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</si>
  <si>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</si>
  <si>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</si>
  <si>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</si>
  <si>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</si>
  <si>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</si>
  <si>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</si>
  <si>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</si>
  <si>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</si>
  <si>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</si>
  <si>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</si>
  <si>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</si>
  <si>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</si>
  <si>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</si>
  <si>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</si>
  <si>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</si>
  <si>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</si>
  <si>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</si>
  <si>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</si>
  <si>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</si>
  <si>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</si>
  <si>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</si>
  <si>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</si>
  <si>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</si>
  <si>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</si>
  <si>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</si>
  <si>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</si>
  <si>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</si>
  <si>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</si>
  <si>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</si>
  <si>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</si>
  <si>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</si>
  <si>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</si>
  <si>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</si>
  <si>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</si>
  <si>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</si>
  <si>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</si>
  <si>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</si>
  <si>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</si>
  <si>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</si>
  <si>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</si>
  <si>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</si>
  <si>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</si>
  <si>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</si>
  <si>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</si>
  <si>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</si>
  <si>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</si>
  <si>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</si>
  <si>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</si>
  <si>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</si>
  <si>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</si>
  <si>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</si>
  <si>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</si>
  <si>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</si>
  <si>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</si>
  <si>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</si>
  <si>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</si>
  <si>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</si>
  <si>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</si>
  <si>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</si>
  <si>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</si>
  <si>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</si>
  <si>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</si>
  <si>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</si>
  <si>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</si>
  <si>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</si>
  <si>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</si>
  <si>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</si>
  <si>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</si>
  <si>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</si>
  <si>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</si>
  <si>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</si>
  <si>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</si>
  <si>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</si>
  <si>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</si>
  <si>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</si>
  <si>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</si>
  <si>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</si>
  <si>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</si>
  <si>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</si>
  <si>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</si>
  <si>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</si>
  <si>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</si>
  <si>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</si>
  <si>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</si>
  <si>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</si>
  <si>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</si>
  <si>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</si>
  <si>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</si>
  <si>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</si>
  <si>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</si>
  <si>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</si>
  <si>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</si>
  <si>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</si>
  <si>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</si>
  <si>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</si>
  <si>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</si>
  <si>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</si>
  <si>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</si>
  <si>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</si>
  <si>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</si>
  <si>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</si>
  <si>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</si>
  <si>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</si>
  <si>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</si>
  <si>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</si>
  <si>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</si>
  <si>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</si>
  <si>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</si>
  <si>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</si>
  <si>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</si>
  <si>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</si>
  <si>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</si>
  <si>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</si>
  <si>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</si>
  <si>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</si>
  <si>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</si>
  <si>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</si>
  <si>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</si>
  <si>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</si>
  <si>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</si>
  <si>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</si>
  <si>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</si>
  <si>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</si>
  <si>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</si>
  <si>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</si>
  <si>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</si>
  <si>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</si>
  <si>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</si>
  <si>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</si>
  <si>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</si>
  <si>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</si>
  <si>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</si>
  <si>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</si>
  <si>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</si>
  <si>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</si>
  <si>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</si>
  <si>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</si>
  <si>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</si>
  <si>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</si>
  <si>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</si>
  <si>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</si>
  <si>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</si>
  <si>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</si>
  <si>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</si>
  <si>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</si>
  <si>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</si>
  <si>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</si>
  <si>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</si>
  <si>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</si>
  <si>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</si>
  <si>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</si>
  <si>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</si>
  <si>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</si>
  <si>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</si>
  <si>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</si>
  <si>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</si>
  <si>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</si>
  <si>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</si>
  <si>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</si>
  <si>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</si>
  <si>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</si>
  <si>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</si>
  <si>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</si>
  <si>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</si>
  <si>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</si>
  <si>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</si>
  <si>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</si>
  <si>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</si>
  <si>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</si>
  <si>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</si>
  <si>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</si>
  <si>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</si>
  <si>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</si>
  <si>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</si>
  <si>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</si>
  <si>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</si>
  <si>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</si>
  <si>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</si>
  <si>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</si>
  <si>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</si>
  <si>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</si>
  <si>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</si>
  <si>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</si>
  <si>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</si>
  <si>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</si>
  <si>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</si>
  <si>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</si>
  <si>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</si>
  <si>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</si>
  <si>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</si>
  <si>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</si>
  <si>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</si>
  <si>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</si>
  <si>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STWs with tightened/new consents for chemical</t>
  </si>
  <si>
    <t>7D.22</t>
  </si>
  <si>
    <t>Current population equivalent served by STW with tightened / new consents for chemicals</t>
  </si>
  <si>
    <t>S4031</t>
  </si>
  <si>
    <t>Cumulative shortfall in FFT addressed by WINEP / NEP schemes to increase STW capacity </t>
  </si>
  <si>
    <t>l/s</t>
  </si>
  <si>
    <t>7D.23</t>
  </si>
  <si>
    <t>S4032</t>
  </si>
  <si>
    <t>Additional storm tank capacity provided at STWs</t>
  </si>
  <si>
    <t>7D.24</t>
  </si>
  <si>
    <t>S4033</t>
  </si>
  <si>
    <t>Additional volume of network storage at CSOs etc to reduce spill frequency  </t>
  </si>
  <si>
    <t>7D.25</t>
  </si>
  <si>
    <t>S4034</t>
  </si>
  <si>
    <r>
      <t>km</t>
    </r>
    <r>
      <rPr>
        <vertAlign val="superscript"/>
        <sz val="12"/>
        <rFont val="Arial"/>
        <family val="2"/>
        <scheme val="minor"/>
      </rPr>
      <t>2</t>
    </r>
  </si>
  <si>
    <t>7E.1</t>
  </si>
  <si>
    <t>BN1176CA</t>
  </si>
  <si>
    <t>Designated coastal bathing waters</t>
  </si>
  <si>
    <t>7E.2</t>
  </si>
  <si>
    <t>BN1615</t>
  </si>
  <si>
    <t>7E.3</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</si>
  <si>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</si>
  <si>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</si>
  <si>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</si>
  <si>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</si>
  <si>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</si>
  <si>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</si>
  <si>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</si>
  <si>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</si>
  <si>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</si>
  <si>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</si>
  <si>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</si>
  <si>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</si>
  <si>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</si>
  <si>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</si>
  <si>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</si>
  <si>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Cost driver 1</t>
  </si>
  <si>
    <t>Cost driver 2</t>
  </si>
  <si>
    <t>Cost driver 3</t>
  </si>
  <si>
    <t>Cost driver 4</t>
  </si>
  <si>
    <t>2019-20</t>
  </si>
  <si>
    <t>2024-225</t>
  </si>
  <si>
    <t>Site population equivalent (000's)</t>
  </si>
  <si>
    <t>Historical consent for phosphorus (mg/L)</t>
  </si>
  <si>
    <t>Enhanced consent for phosphorus (mg/L)</t>
  </si>
  <si>
    <t>See column heading</t>
  </si>
  <si>
    <t>7F.1</t>
  </si>
  <si>
    <t>7F.2</t>
  </si>
  <si>
    <t>7F.3</t>
  </si>
  <si>
    <t>7F.4</t>
  </si>
  <si>
    <t>7F.5</t>
  </si>
  <si>
    <t>7F.6</t>
  </si>
  <si>
    <t>7F.7</t>
  </si>
  <si>
    <t>7F.8</t>
  </si>
  <si>
    <t>7F.9</t>
  </si>
  <si>
    <t>7F.10</t>
  </si>
  <si>
    <t>7F.11</t>
  </si>
  <si>
    <t>7F.12</t>
  </si>
  <si>
    <t>7F.13</t>
  </si>
  <si>
    <t>7F.14</t>
  </si>
  <si>
    <t>7F.15</t>
  </si>
  <si>
    <t>7F.16</t>
  </si>
  <si>
    <t>7F.17</t>
  </si>
  <si>
    <t>7F.18</t>
  </si>
  <si>
    <t>7F.19</t>
  </si>
  <si>
    <t>7F.20</t>
  </si>
  <si>
    <t>7F.21</t>
  </si>
  <si>
    <t>7F.22</t>
  </si>
  <si>
    <t>7F.23</t>
  </si>
  <si>
    <t>7F.24</t>
  </si>
  <si>
    <t>7F.25</t>
  </si>
  <si>
    <t>7F.26</t>
  </si>
  <si>
    <t>7F.27</t>
  </si>
  <si>
    <t>7F.28</t>
  </si>
  <si>
    <t>7F.29</t>
  </si>
  <si>
    <t>7F.30</t>
  </si>
  <si>
    <t>7F.31</t>
  </si>
  <si>
    <t>7F.32</t>
  </si>
  <si>
    <t>7F.33</t>
  </si>
  <si>
    <t>7F.34</t>
  </si>
  <si>
    <t>7F.35</t>
  </si>
  <si>
    <t>7F.36</t>
  </si>
  <si>
    <t>7F.37</t>
  </si>
  <si>
    <t>7F.38</t>
  </si>
  <si>
    <t>7F.39</t>
  </si>
  <si>
    <t>7F.40</t>
  </si>
  <si>
    <t>7F.41</t>
  </si>
  <si>
    <t>7F.42</t>
  </si>
  <si>
    <t>7F.43</t>
  </si>
  <si>
    <t>7F.44</t>
  </si>
  <si>
    <t>7F.45</t>
  </si>
  <si>
    <t>7F.46</t>
  </si>
  <si>
    <t>7F.47</t>
  </si>
  <si>
    <t>7F.48</t>
  </si>
  <si>
    <t>7F.49</t>
  </si>
  <si>
    <t>7F.50</t>
  </si>
  <si>
    <t>7F.51</t>
  </si>
  <si>
    <t>7F.52</t>
  </si>
  <si>
    <t>7F.53</t>
  </si>
  <si>
    <t>7F.54</t>
  </si>
  <si>
    <t>7F.55</t>
  </si>
  <si>
    <t>7F.56</t>
  </si>
  <si>
    <t>7F.57</t>
  </si>
  <si>
    <t>7F.58</t>
  </si>
  <si>
    <t>7F.59</t>
  </si>
  <si>
    <t>7F.60</t>
  </si>
  <si>
    <t>7F.61</t>
  </si>
  <si>
    <t>7F.62</t>
  </si>
  <si>
    <t>7F.63</t>
  </si>
  <si>
    <t>7F.64</t>
  </si>
  <si>
    <t>7F.65</t>
  </si>
  <si>
    <t>7F.66</t>
  </si>
  <si>
    <t>7F.67</t>
  </si>
  <si>
    <t>7F.68</t>
  </si>
  <si>
    <t>7F.69</t>
  </si>
  <si>
    <t>7F.70</t>
  </si>
  <si>
    <t>7F.71</t>
  </si>
  <si>
    <t>7F.72</t>
  </si>
  <si>
    <t>7F.73</t>
  </si>
  <si>
    <t>7F.74</t>
  </si>
  <si>
    <t>7F.75</t>
  </si>
  <si>
    <t>7F.76</t>
  </si>
  <si>
    <t>7F.77</t>
  </si>
  <si>
    <t>7F.78</t>
  </si>
  <si>
    <t>7F.79</t>
  </si>
  <si>
    <t>7F.80</t>
  </si>
  <si>
    <t>7F.81</t>
  </si>
  <si>
    <t>7F.82</t>
  </si>
  <si>
    <t>7F.83</t>
  </si>
  <si>
    <t>7F.84</t>
  </si>
  <si>
    <t>7F.85</t>
  </si>
  <si>
    <t>7F.86</t>
  </si>
  <si>
    <t>7F.87</t>
  </si>
  <si>
    <t>7F.88</t>
  </si>
  <si>
    <t>7F.89</t>
  </si>
  <si>
    <t>7F.90</t>
  </si>
  <si>
    <t>7F.91</t>
  </si>
  <si>
    <t>7F.92</t>
  </si>
  <si>
    <t>7F.93</t>
  </si>
  <si>
    <t>7F.94</t>
  </si>
  <si>
    <t>7F.95</t>
  </si>
  <si>
    <t>7F.96</t>
  </si>
  <si>
    <t>7F.97</t>
  </si>
  <si>
    <t>7F.98</t>
  </si>
  <si>
    <t>7F.99</t>
  </si>
  <si>
    <t>7F.100</t>
  </si>
  <si>
    <t>7F.101</t>
  </si>
  <si>
    <t>7F.102</t>
  </si>
  <si>
    <t>7F.103</t>
  </si>
  <si>
    <t>7F.104</t>
  </si>
  <si>
    <t>7F.105</t>
  </si>
  <si>
    <t>7F.106</t>
  </si>
  <si>
    <t>7F.107</t>
  </si>
  <si>
    <t>7F.108</t>
  </si>
  <si>
    <t>7F.109</t>
  </si>
  <si>
    <t>7F.110</t>
  </si>
  <si>
    <t>7F.111</t>
  </si>
  <si>
    <t>7F.112</t>
  </si>
  <si>
    <t>7F.113</t>
  </si>
  <si>
    <t>7F.114</t>
  </si>
  <si>
    <t>7F.115</t>
  </si>
  <si>
    <t>7F.116</t>
  </si>
  <si>
    <t>7F.117</t>
  </si>
  <si>
    <t>7F.118</t>
  </si>
  <si>
    <t>7F.119</t>
  </si>
  <si>
    <t>7F.120</t>
  </si>
  <si>
    <t>7F.121</t>
  </si>
  <si>
    <t>7F.122</t>
  </si>
  <si>
    <t>7F.123</t>
  </si>
  <si>
    <t>7F.124</t>
  </si>
  <si>
    <t>7F.125</t>
  </si>
  <si>
    <t>7F.201</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</si>
  <si>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</si>
  <si>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</si>
  <si>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</si>
  <si>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</si>
  <si>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</si>
  <si>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</si>
  <si>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</si>
  <si>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</si>
  <si>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</si>
  <si>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</si>
  <si>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</si>
  <si>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</si>
  <si>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</si>
  <si>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</si>
  <si>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</si>
  <si>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</si>
  <si>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</si>
  <si>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</si>
  <si>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</si>
  <si>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</si>
  <si>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</si>
  <si>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</si>
  <si>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</si>
  <si>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</si>
  <si>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</si>
  <si>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</si>
  <si>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</si>
  <si>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</si>
  <si>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</si>
  <si>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</si>
  <si>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</si>
  <si>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</si>
  <si>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</si>
  <si>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</si>
  <si>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</si>
  <si>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</si>
  <si>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</si>
  <si>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</si>
  <si>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</si>
  <si>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</si>
  <si>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</si>
  <si>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</si>
  <si>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</si>
  <si>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</si>
  <si>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</si>
  <si>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</si>
  <si>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</si>
  <si>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</si>
  <si>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</si>
  <si>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</si>
  <si>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</si>
  <si>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</si>
  <si>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</si>
  <si>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</si>
  <si>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</si>
  <si>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</si>
  <si>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</si>
  <si>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</si>
  <si>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</si>
  <si>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</si>
  <si>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</si>
  <si>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</si>
  <si>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</si>
  <si>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</si>
  <si>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</si>
  <si>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</si>
  <si>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</si>
  <si>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</si>
  <si>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</si>
  <si>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</si>
  <si>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</si>
  <si>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</si>
  <si>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</si>
  <si>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</si>
  <si>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</si>
  <si>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</si>
  <si>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</si>
  <si>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</si>
  <si>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</si>
  <si>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</si>
  <si>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</si>
  <si>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</si>
  <si>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</si>
  <si>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</si>
  <si>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</si>
  <si>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</si>
  <si>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</si>
  <si>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</si>
  <si>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</si>
  <si>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</si>
  <si>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</si>
  <si>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</si>
  <si>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</si>
  <si>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</si>
  <si>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</si>
  <si>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</si>
  <si>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</si>
  <si>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</si>
  <si>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</si>
  <si>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</si>
  <si>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</si>
  <si>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</si>
  <si>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</si>
  <si>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</si>
  <si>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</si>
  <si>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</si>
  <si>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</si>
  <si>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</si>
  <si>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</si>
  <si>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</si>
  <si>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</si>
  <si>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</si>
  <si>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</si>
  <si>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</si>
  <si>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</si>
  <si>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</si>
  <si>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</si>
  <si>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</si>
  <si>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</si>
  <si>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</si>
  <si>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</si>
  <si>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</si>
  <si>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</si>
  <si>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</si>
  <si>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</si>
  <si>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</si>
  <si>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</si>
  <si>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</si>
  <si>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</si>
  <si>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</si>
  <si>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</si>
  <si>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</si>
  <si>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</si>
  <si>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</si>
  <si>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</si>
  <si>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</si>
  <si>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</si>
  <si>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</si>
  <si>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</si>
  <si>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</si>
  <si>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</si>
  <si>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</si>
  <si>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</si>
  <si>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</si>
  <si>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</si>
  <si>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</si>
  <si>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</si>
  <si>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</si>
  <si>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</si>
  <si>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</si>
  <si>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</si>
  <si>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</si>
  <si>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</si>
  <si>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</si>
  <si>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</si>
  <si>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</si>
  <si>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</si>
  <si>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</si>
  <si>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</si>
  <si>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</si>
  <si>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</si>
  <si>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</si>
  <si>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</si>
  <si>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</si>
  <si>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</si>
  <si>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</si>
  <si>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</si>
  <si>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</si>
  <si>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</si>
  <si>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</si>
  <si>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</si>
  <si>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</si>
  <si>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</si>
  <si>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</si>
  <si>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</si>
  <si>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</si>
  <si>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</si>
  <si>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</si>
  <si>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</si>
  <si>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</si>
  <si>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</si>
  <si>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</si>
  <si>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</si>
  <si>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</si>
  <si>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</si>
  <si>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</si>
  <si>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</si>
  <si>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</si>
  <si>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</si>
  <si>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</si>
  <si>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</si>
  <si>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</si>
  <si>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</si>
  <si>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</si>
  <si>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</si>
  <si>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</si>
  <si>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</si>
  <si>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</si>
  <si>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</si>
  <si>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</si>
  <si>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</si>
  <si>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</si>
  <si>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</si>
  <si>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</si>
  <si>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</si>
  <si>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</si>
  <si>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</si>
  <si>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</si>
  <si>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</si>
  <si>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</si>
  <si>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</si>
  <si>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</si>
  <si>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</si>
  <si>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</si>
  <si>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</si>
  <si>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</si>
  <si>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</si>
  <si>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</si>
  <si>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</si>
  <si>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</si>
  <si>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</si>
  <si>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</si>
  <si>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</si>
  <si>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</si>
  <si>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</si>
  <si>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</si>
  <si>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</si>
  <si>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</si>
  <si>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</si>
  <si>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</si>
  <si>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</si>
  <si>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</si>
  <si>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</si>
  <si>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</si>
  <si>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</si>
  <si>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</si>
  <si>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</si>
  <si>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</si>
  <si>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</si>
  <si>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</si>
  <si>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</si>
  <si>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</si>
  <si>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</si>
  <si>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</si>
  <si>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</si>
  <si>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</si>
  <si>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</si>
  <si>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</si>
  <si>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</si>
  <si>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</si>
  <si>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</si>
  <si>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</si>
  <si>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</si>
  <si>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</si>
  <si>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</si>
  <si>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</si>
  <si>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</si>
  <si>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</si>
  <si>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</si>
  <si>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</si>
  <si>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</si>
  <si>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</si>
  <si>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</si>
  <si>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</si>
  <si>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</si>
  <si>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</si>
  <si>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</si>
  <si>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</si>
  <si>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</si>
  <si>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</si>
  <si>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</si>
  <si>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</si>
  <si>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</si>
  <si>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</si>
  <si>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</si>
  <si>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</si>
  <si>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</si>
  <si>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</si>
  <si>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</si>
  <si>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</si>
  <si>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</si>
  <si>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</si>
  <si>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</si>
  <si>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</si>
  <si>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</si>
  <si>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</si>
  <si>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</si>
  <si>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</si>
  <si>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</si>
  <si>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</si>
  <si>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</si>
  <si>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</si>
  <si>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</si>
  <si>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</si>
  <si>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</si>
  <si>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</si>
  <si>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</si>
  <si>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</si>
  <si>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</si>
  <si>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</si>
  <si>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</si>
  <si>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</si>
  <si>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</si>
  <si>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</si>
  <si>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</si>
  <si>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</si>
  <si>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</si>
  <si>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</si>
  <si>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</si>
  <si>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</si>
  <si>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</si>
  <si>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</si>
  <si>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</si>
  <si>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</si>
  <si>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</si>
  <si>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</si>
  <si>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</si>
  <si>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</si>
  <si>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</si>
  <si>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</si>
  <si>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</si>
  <si>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</si>
  <si>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</si>
  <si>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</si>
  <si>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</si>
  <si>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</si>
  <si>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</si>
  <si>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</si>
  <si>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</si>
  <si>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</si>
  <si>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</si>
  <si>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</si>
  <si>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</si>
  <si>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</si>
  <si>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</si>
  <si>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</si>
  <si>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</si>
  <si>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</si>
  <si>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</si>
  <si>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</si>
  <si>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</si>
  <si>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</si>
  <si>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</si>
  <si>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</si>
  <si>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</si>
  <si>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</si>
  <si>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</si>
  <si>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</si>
  <si>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</si>
  <si>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</si>
  <si>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</si>
  <si>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</si>
  <si>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</si>
  <si>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</si>
  <si>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</si>
  <si>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</si>
  <si>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</si>
  <si>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</si>
  <si>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</si>
  <si>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</si>
  <si>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</si>
  <si>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</si>
  <si>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</si>
  <si>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</si>
  <si>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</si>
  <si>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</si>
  <si>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</si>
  <si>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</si>
  <si>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</si>
  <si>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</si>
  <si>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</si>
  <si>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</si>
  <si>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</si>
  <si>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</si>
  <si>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</si>
  <si>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</si>
  <si>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</si>
  <si>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</si>
  <si>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</si>
  <si>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</si>
  <si>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</si>
  <si>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</si>
  <si>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</si>
  <si>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</si>
  <si>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</si>
  <si>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</si>
  <si>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</si>
  <si>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</si>
  <si>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</si>
  <si>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</si>
  <si>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</si>
  <si>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</si>
  <si>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</si>
  <si>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</si>
  <si>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</si>
  <si>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</si>
  <si>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</si>
  <si>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</si>
  <si>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</si>
  <si>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</si>
  <si>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</si>
  <si>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</si>
  <si>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</si>
  <si>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</si>
  <si>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</si>
  <si>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</si>
  <si>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</si>
  <si>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</si>
  <si>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</si>
  <si>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</si>
  <si>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</si>
  <si>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</si>
  <si>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</si>
  <si>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</si>
  <si>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</si>
  <si>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</si>
  <si>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</si>
  <si>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</si>
  <si>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</si>
  <si>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</si>
  <si>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</si>
  <si>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</si>
  <si>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</si>
  <si>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</si>
  <si>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</si>
  <si>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</si>
  <si>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</si>
  <si>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</si>
  <si>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</si>
  <si>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</si>
  <si>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</si>
  <si>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</si>
  <si>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</si>
  <si>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</si>
  <si>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</si>
  <si>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</si>
  <si>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</si>
  <si>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</si>
  <si>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</si>
  <si>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</si>
  <si>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</si>
  <si>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</si>
  <si>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</si>
  <si>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</si>
  <si>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</si>
  <si>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</si>
  <si>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</si>
  <si>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</si>
  <si>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</si>
  <si>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</si>
  <si>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</si>
  <si>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</si>
  <si>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</si>
  <si>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</si>
  <si>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</si>
  <si>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</si>
  <si>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</si>
  <si>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</si>
  <si>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</si>
  <si>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</si>
  <si>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</si>
  <si>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</si>
  <si>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</si>
  <si>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</si>
  <si>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</si>
  <si>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</si>
  <si>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</si>
  <si>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</si>
  <si>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</si>
  <si>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</si>
  <si>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</si>
  <si>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</si>
  <si>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</si>
  <si>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</si>
  <si>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</si>
  <si>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</si>
  <si>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</si>
  <si>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</si>
  <si>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</si>
  <si>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</si>
  <si>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</si>
  <si>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</si>
  <si>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</si>
  <si>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</si>
  <si>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</si>
  <si>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</si>
  <si>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</si>
  <si>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</si>
  <si>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</si>
  <si>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</si>
  <si>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</si>
  <si>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</si>
  <si>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</si>
  <si>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</si>
  <si>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</si>
  <si>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</si>
  <si>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</si>
  <si>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</si>
  <si>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</si>
  <si>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</si>
  <si>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Allocated innovation competition fund price control revenue</t>
  </si>
  <si>
    <t>9A.1</t>
  </si>
  <si>
    <t>Allowed innovation competition fund price control revenue</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</si>
  <si>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</si>
  <si>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</si>
  <si>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</si>
  <si>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</si>
  <si>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</si>
  <si>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</si>
  <si>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</si>
  <si>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</si>
  <si>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other water companies to fund innovation projects the company is leading on</t>
  </si>
  <si>
    <t>9A.4</t>
  </si>
  <si>
    <t>IC5004CYA</t>
  </si>
  <si>
    <t>Income from customers that is transferred to other companies as part of the innovation fund</t>
  </si>
  <si>
    <t>9A.5</t>
  </si>
  <si>
    <t>IC5005CYA</t>
  </si>
  <si>
    <t>Non-price control revenue (e.g. royalties)</t>
  </si>
  <si>
    <t>9A.6</t>
  </si>
  <si>
    <t>IC5006CYA</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</si>
  <si>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</si>
  <si>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</si>
  <si>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</si>
  <si>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</si>
  <si>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</si>
  <si>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</si>
  <si>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</si>
  <si>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In year expenditure on 
innovation projects funded by 
shareholders</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</si>
  <si>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</si>
  <si>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</si>
  <si>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</si>
  <si>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</si>
  <si>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</si>
  <si>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</si>
  <si>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</si>
  <si>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</si>
  <si>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</si>
  <si>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</si>
  <si>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</si>
  <si>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</si>
  <si>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</si>
  <si>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</si>
  <si>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</si>
  <si>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</si>
  <si>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</si>
  <si>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</si>
  <si>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</si>
  <si>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</si>
  <si>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</si>
  <si>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</si>
  <si>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</si>
  <si>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</si>
  <si>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</si>
  <si>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</si>
  <si>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</si>
  <si>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</si>
  <si>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</si>
  <si>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</si>
  <si>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</si>
  <si>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</si>
  <si>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</si>
  <si>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</si>
  <si>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</si>
  <si>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Pro forma 10A - Only SVE, SSC, SWB, TMS, and UU</t>
  </si>
  <si>
    <t>Green recovery data capture additional items
for the 12 months ended 31 March 2022</t>
  </si>
  <si>
    <t>Section 1: Water resources and water network+</t>
  </si>
  <si>
    <t>Main table reference</t>
  </si>
  <si>
    <t>From Table 6C</t>
  </si>
  <si>
    <t xml:space="preserve">Unit </t>
  </si>
  <si>
    <t>DP</t>
  </si>
  <si>
    <t>10A.1</t>
  </si>
  <si>
    <t>BN1208_GR</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</si>
  <si>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</si>
  <si>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</si>
  <si>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</si>
  <si>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</si>
  <si>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</si>
  <si>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</si>
  <si>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</si>
  <si>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</si>
  <si>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</si>
  <si>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</si>
  <si>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</si>
  <si>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</si>
  <si>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</si>
  <si>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</si>
  <si>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</si>
  <si>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</si>
  <si>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</si>
  <si>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</si>
  <si>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</si>
  <si>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</si>
  <si>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</si>
  <si>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New residential meters installated for existing customers – supply-demand balance benefit</t>
  </si>
  <si>
    <t>10A.11</t>
  </si>
  <si>
    <t>BN12001_AMI_GR</t>
  </si>
  <si>
    <t>New business meters installed for existing customers – supply-demand balance benefit</t>
  </si>
  <si>
    <t>10A.12</t>
  </si>
  <si>
    <t>BN12002_AMI_GR</t>
  </si>
  <si>
    <t>10A.13</t>
  </si>
  <si>
    <t>BN12004_AMI_GR</t>
  </si>
  <si>
    <t>10A.14</t>
  </si>
  <si>
    <t>BN12005_AMI_GR</t>
  </si>
  <si>
    <t>10A.15</t>
  </si>
  <si>
    <t>B0004WNPLI_GR</t>
  </si>
  <si>
    <t>Section 2: Wastewater network+ and bioresources</t>
  </si>
  <si>
    <t>From Table 7D</t>
  </si>
  <si>
    <t>10A.16</t>
  </si>
  <si>
    <t>S4033_GR</t>
  </si>
  <si>
    <t>10A.17</t>
  </si>
  <si>
    <t>S4034_GR</t>
  </si>
  <si>
    <t>Pro forma 10B - Only SVE, SSC, SWB, TMS, and UU</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</si>
  <si>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</si>
  <si>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</si>
  <si>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</si>
  <si>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</si>
  <si>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</si>
  <si>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</si>
  <si>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</si>
  <si>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</si>
  <si>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</si>
  <si>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</si>
  <si>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</si>
  <si>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</si>
  <si>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</si>
  <si>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</si>
  <si>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</si>
  <si>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</si>
  <si>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</si>
  <si>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</si>
  <si>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</si>
  <si>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</si>
  <si>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</si>
  <si>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</si>
  <si>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</si>
  <si>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</si>
  <si>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</si>
  <si>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</si>
  <si>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</si>
  <si>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</si>
  <si>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</si>
  <si>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</si>
  <si>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</si>
  <si>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</si>
  <si>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</si>
  <si>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</si>
  <si>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</si>
  <si>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</si>
  <si>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</si>
  <si>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2022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</si>
  <si>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</si>
  <si>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</si>
  <si>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</si>
  <si>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</si>
  <si>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</si>
  <si>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</si>
  <si>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</si>
  <si>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</si>
  <si>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</si>
  <si>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</si>
  <si>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</si>
  <si>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</si>
  <si>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</si>
  <si>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</si>
  <si>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</si>
  <si>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</si>
  <si>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</si>
  <si>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</si>
  <si>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</si>
  <si>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</si>
  <si>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</si>
  <si>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</si>
  <si>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</si>
  <si>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</si>
  <si>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</si>
  <si>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</si>
  <si>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</si>
  <si>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</si>
  <si>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</si>
  <si>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</si>
  <si>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</si>
  <si>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</si>
  <si>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</si>
  <si>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</si>
  <si>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</si>
  <si>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</si>
  <si>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</si>
  <si>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</si>
  <si>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</si>
  <si>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</si>
  <si>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</si>
  <si>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</si>
  <si>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</si>
  <si>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</si>
  <si>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</si>
  <si>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</si>
  <si>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</si>
  <si>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</si>
  <si>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</si>
  <si>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</si>
  <si>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</si>
  <si>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</si>
  <si>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</si>
  <si>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</si>
  <si>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</si>
  <si>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</si>
  <si>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</si>
  <si>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</si>
  <si>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</si>
  <si>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</si>
  <si>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</si>
  <si>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</si>
  <si>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</si>
  <si>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</si>
  <si>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</si>
  <si>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</si>
  <si>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</si>
  <si>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</si>
  <si>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</si>
  <si>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</si>
  <si>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2022
for the 12 months ended 31 March 2022</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</si>
  <si>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</si>
  <si>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</si>
  <si>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</si>
  <si>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</si>
  <si>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</si>
  <si>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</si>
  <si>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</si>
  <si>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</si>
  <si>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</si>
  <si>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</si>
  <si>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</si>
  <si>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</si>
  <si>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</si>
  <si>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</si>
  <si>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</si>
  <si>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</si>
  <si>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</si>
  <si>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</si>
  <si>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</si>
  <si>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2022</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</si>
  <si>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</si>
  <si>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</si>
  <si>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</si>
  <si>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</si>
  <si>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</si>
  <si>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</si>
  <si>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</si>
  <si>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</si>
  <si>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</si>
  <si>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</si>
  <si>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</si>
  <si>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</si>
  <si>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</si>
  <si>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</si>
  <si>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</si>
  <si>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</si>
  <si>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</si>
  <si>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</si>
  <si>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</si>
  <si>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</si>
  <si>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</si>
  <si>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</si>
  <si>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</si>
  <si>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</si>
  <si>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</si>
  <si>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</si>
  <si>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</si>
  <si>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</si>
  <si>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</si>
  <si>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</si>
  <si>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</si>
  <si>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</si>
  <si>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</si>
  <si>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</si>
  <si>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</si>
  <si>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</si>
  <si>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</si>
  <si>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</si>
  <si>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</si>
  <si>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</si>
  <si>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</si>
  <si>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</si>
  <si>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</si>
  <si>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</si>
  <si>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</si>
  <si>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</si>
  <si>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</si>
  <si>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</si>
  <si>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</si>
  <si>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</si>
  <si>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</si>
  <si>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</si>
  <si>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</si>
  <si>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</si>
  <si>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</si>
  <si>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</si>
  <si>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</si>
  <si>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</si>
  <si>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</si>
  <si>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</si>
  <si>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</si>
  <si>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</si>
  <si>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</si>
  <si>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</si>
  <si>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</si>
  <si>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</si>
  <si>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</si>
  <si>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</si>
  <si>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</si>
  <si>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</si>
  <si>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</si>
  <si>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</si>
  <si>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</si>
  <si>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</si>
  <si>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</si>
  <si>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</si>
  <si>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</si>
  <si>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</si>
  <si>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</si>
  <si>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</si>
  <si>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</si>
  <si>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</si>
  <si>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</si>
  <si>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</si>
  <si>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</si>
  <si>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</si>
  <si>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</si>
  <si>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</si>
  <si>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</si>
  <si>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</si>
  <si>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</si>
  <si>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</si>
  <si>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</si>
  <si>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</si>
  <si>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</si>
  <si>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</si>
  <si>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</si>
  <si>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</si>
  <si>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</si>
  <si>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</si>
  <si>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</si>
  <si>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</si>
  <si>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</si>
  <si>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</si>
  <si>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</si>
  <si>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</si>
  <si>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</si>
  <si>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</si>
  <si>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</si>
  <si>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</si>
  <si>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</si>
  <si>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</si>
  <si>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</si>
  <si>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</si>
  <si>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</si>
  <si>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</si>
  <si>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</si>
  <si>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</si>
  <si>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</si>
  <si>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</si>
  <si>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</si>
  <si>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</si>
  <si>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</si>
  <si>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</si>
  <si>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</si>
  <si>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</si>
  <si>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</si>
  <si>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</si>
  <si>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</si>
  <si>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</si>
  <si>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</si>
  <si>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</si>
  <si>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</si>
  <si>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</si>
  <si>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</si>
  <si>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</si>
  <si>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</si>
  <si>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</si>
  <si>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</si>
  <si>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</si>
  <si>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</si>
  <si>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</si>
  <si>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</si>
  <si>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</si>
  <si>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</si>
  <si>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</si>
  <si>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</si>
  <si>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</si>
  <si>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</si>
  <si>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</si>
  <si>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</si>
  <si>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</si>
  <si>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</si>
  <si>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</si>
  <si>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</si>
  <si>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</si>
  <si>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</si>
  <si>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</si>
  <si>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</si>
  <si>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</si>
  <si>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</si>
  <si>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</si>
  <si>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</si>
  <si>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</si>
  <si>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</si>
  <si>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</si>
  <si>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</si>
  <si>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</si>
  <si>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</si>
  <si>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</si>
  <si>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</si>
  <si>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</si>
  <si>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</si>
  <si>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</si>
  <si>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</si>
  <si>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</si>
  <si>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</si>
  <si>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Scope one emissions</t>
  </si>
  <si>
    <t>Burning of fossil fuels</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</si>
  <si>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</si>
  <si>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</si>
  <si>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</si>
  <si>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</si>
  <si>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</si>
  <si>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</si>
  <si>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</si>
  <si>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</si>
  <si>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</si>
  <si>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</si>
  <si>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</si>
  <si>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</si>
  <si>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</si>
  <si>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</si>
  <si>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Total scope one emissions</t>
  </si>
  <si>
    <t>11A.4</t>
  </si>
  <si>
    <t>BR010_S1WTO</t>
  </si>
  <si>
    <t>BR011_S1WWTO</t>
  </si>
  <si>
    <t>BR012_S1TOTO</t>
  </si>
  <si>
    <r>
      <t>Scope one emissions; GHG type CO</t>
    </r>
    <r>
      <rPr>
        <vertAlign val="subscript"/>
        <sz val="12"/>
        <color rgb="FF000000"/>
        <rFont val="Arial"/>
        <family val="2"/>
        <scheme val="minor"/>
      </rPr>
      <t>2</t>
    </r>
  </si>
  <si>
    <t>11A.5</t>
  </si>
  <si>
    <t>BR010_S1WCO</t>
  </si>
  <si>
    <t>BR011_S1WWCO</t>
  </si>
  <si>
    <t>BR012_S1TOCO</t>
  </si>
  <si>
    <r>
      <t>Scope one emissions; GHG type CH</t>
    </r>
    <r>
      <rPr>
        <vertAlign val="subscript"/>
        <sz val="12"/>
        <color rgb="FF000000"/>
        <rFont val="Arial"/>
        <family val="2"/>
        <scheme val="minor"/>
      </rPr>
      <t>4</t>
    </r>
  </si>
  <si>
    <t>11A.6</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</si>
  <si>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</si>
  <si>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</si>
  <si>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</si>
  <si>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</si>
  <si>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11A.7</t>
  </si>
  <si>
    <t>BR016_S1WNO</t>
  </si>
  <si>
    <t>BR017_S1WWNO</t>
  </si>
  <si>
    <t>BR018_S1TONO</t>
  </si>
  <si>
    <t>Scope two emissions</t>
  </si>
  <si>
    <t>Purchased electricity - location based</t>
  </si>
  <si>
    <t>11A.8</t>
  </si>
  <si>
    <t>BR019_S2WLB</t>
  </si>
  <si>
    <t>BR020_S2WWLB</t>
  </si>
  <si>
    <t>BR021_S2TOLB</t>
  </si>
  <si>
    <t>Purchased electricity - market based</t>
  </si>
  <si>
    <t>11A.9</t>
  </si>
  <si>
    <t>BR043_S2WMB</t>
  </si>
  <si>
    <t>BR044_S2WWMB</t>
  </si>
  <si>
    <t>BR045_S2TOMB</t>
  </si>
  <si>
    <t>Purchased heat</t>
  </si>
  <si>
    <t>11A.10</t>
  </si>
  <si>
    <t>BR046_S2WPH</t>
  </si>
  <si>
    <t>BR047_S2WWPH</t>
  </si>
  <si>
    <t>BR048_S2TOPH</t>
  </si>
  <si>
    <t>Electric vehicles</t>
  </si>
  <si>
    <t>11A.11</t>
  </si>
  <si>
    <t>BR049_S2WEV</t>
  </si>
  <si>
    <t>BR050_S2WWEV</t>
  </si>
  <si>
    <t>BR051_S2TOEV</t>
  </si>
  <si>
    <t>Removal of electricity to charge electric vehicles at site</t>
  </si>
  <si>
    <t>11A.12</t>
  </si>
  <si>
    <t>BR052_S2WRE</t>
  </si>
  <si>
    <t>BR053_S2WWRE</t>
  </si>
  <si>
    <t>BR054_S2TORE</t>
  </si>
  <si>
    <t>Total scope two emissions (location based)</t>
  </si>
  <si>
    <t>11A.13</t>
  </si>
  <si>
    <t>Total scope two emissions</t>
  </si>
  <si>
    <t>BR055_S2WTO</t>
  </si>
  <si>
    <t>BR056_S2WWTO</t>
  </si>
  <si>
    <t>BR057_S2TOTO</t>
  </si>
  <si>
    <r>
      <t>Scope two emissions; GHG type CO</t>
    </r>
    <r>
      <rPr>
        <vertAlign val="subscript"/>
        <sz val="12"/>
        <color rgb="FF000000"/>
        <rFont val="Arial"/>
        <family val="2"/>
        <scheme val="minor"/>
      </rPr>
      <t>2</t>
    </r>
  </si>
  <si>
    <t>11A.14</t>
  </si>
  <si>
    <t>Scope two emissions; GHG type CO2</t>
  </si>
  <si>
    <t>BR058_S2WCO</t>
  </si>
  <si>
    <t>BR059_S2WWCO</t>
  </si>
  <si>
    <t>BR060_S2TOCO</t>
  </si>
  <si>
    <r>
      <t>Scope two emissions; GHG type CH</t>
    </r>
    <r>
      <rPr>
        <vertAlign val="subscript"/>
        <sz val="12"/>
        <color rgb="FF000000"/>
        <rFont val="Arial"/>
        <family val="2"/>
        <scheme val="minor"/>
      </rPr>
      <t>4</t>
    </r>
  </si>
  <si>
    <t>11A.15</t>
  </si>
  <si>
    <t>Scope two emissions; GHG type CH4</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</si>
  <si>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</si>
  <si>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</si>
  <si>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</si>
  <si>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</si>
  <si>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11A.16</t>
  </si>
  <si>
    <t>Scope two emissions; GHG type N2O</t>
  </si>
  <si>
    <t>BR064_S2WNO</t>
  </si>
  <si>
    <t>BR065_S2WWNO</t>
  </si>
  <si>
    <t>BR066_S2TONO</t>
  </si>
  <si>
    <t>Scope three emissions</t>
  </si>
  <si>
    <t>Business travel</t>
  </si>
  <si>
    <t>11A.17</t>
  </si>
  <si>
    <t>BR022_S3WBT</t>
  </si>
  <si>
    <t>BR023_S3WWBT</t>
  </si>
  <si>
    <t>BR024_S3TOBT</t>
  </si>
  <si>
    <t>Outsourced activities</t>
  </si>
  <si>
    <t>11A.18</t>
  </si>
  <si>
    <t>BR025_S3WOA</t>
  </si>
  <si>
    <t>BR026_S3WWOA</t>
  </si>
  <si>
    <t>BR027_S3TOOA</t>
  </si>
  <si>
    <t>Purchased electricity; transmission and distribution - location based</t>
  </si>
  <si>
    <t>11A.19</t>
  </si>
  <si>
    <t>BR067_S3WTL</t>
  </si>
  <si>
    <t>BR068_S3WWTL</t>
  </si>
  <si>
    <t>BR069_S3TOTL</t>
  </si>
  <si>
    <t>Purchased electricity; transmission and distribution - market based</t>
  </si>
  <si>
    <t>11A.20</t>
  </si>
  <si>
    <t>BR070_S3WTM</t>
  </si>
  <si>
    <t>BR071_S3WWTM</t>
  </si>
  <si>
    <t>BR072_S3TOTM</t>
  </si>
  <si>
    <t>Purchased heat; transmission and distribution</t>
  </si>
  <si>
    <t>11A.21</t>
  </si>
  <si>
    <t>BR073_S3WH</t>
  </si>
  <si>
    <t>BR074_S3WWH</t>
  </si>
  <si>
    <t>BR075_S3TOH</t>
  </si>
  <si>
    <t>Total scope three emissions (location based)</t>
  </si>
  <si>
    <t>11A.22</t>
  </si>
  <si>
    <t>Total scope three emissions</t>
  </si>
  <si>
    <t>BR031_S3WTO</t>
  </si>
  <si>
    <t>BR032_S3WWTO</t>
  </si>
  <si>
    <t>BR033_S3TOTO</t>
  </si>
  <si>
    <r>
      <t>Scope three emissions; GHG type CO</t>
    </r>
    <r>
      <rPr>
        <vertAlign val="subscript"/>
        <sz val="12"/>
        <color rgb="FF000000"/>
        <rFont val="Arial"/>
        <family val="2"/>
        <scheme val="minor"/>
      </rPr>
      <t>2</t>
    </r>
  </si>
  <si>
    <t>11A.23</t>
  </si>
  <si>
    <t>BR034_S3WCO</t>
  </si>
  <si>
    <t>BR035_S3WWCO</t>
  </si>
  <si>
    <t>BR036_S3TOCO</t>
  </si>
  <si>
    <r>
      <t>Scope three emissions; GHG type CH</t>
    </r>
    <r>
      <rPr>
        <vertAlign val="subscript"/>
        <sz val="12"/>
        <color rgb="FF000000"/>
        <rFont val="Arial"/>
        <family val="2"/>
        <scheme val="minor"/>
      </rPr>
      <t>4</t>
    </r>
  </si>
  <si>
    <t>11A.24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</si>
  <si>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</si>
  <si>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</si>
  <si>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</si>
  <si>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</si>
  <si>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11A.25</t>
  </si>
  <si>
    <t>BR040_S3WNO</t>
  </si>
  <si>
    <t>BR041_S3WWNO</t>
  </si>
  <si>
    <t>BR042_S3TONO</t>
  </si>
  <si>
    <t>Gross operational emissions (Scope 1,2 and 3)</t>
  </si>
  <si>
    <t>Gross operational emissions - location based</t>
  </si>
  <si>
    <t>11A.26</t>
  </si>
  <si>
    <t>BR073_GEWLB</t>
  </si>
  <si>
    <t>BR074_GEWWLB</t>
  </si>
  <si>
    <t>BR075_GETOLB</t>
  </si>
  <si>
    <t>Gross operational emissions - market based</t>
  </si>
  <si>
    <t>11A.27</t>
  </si>
  <si>
    <t>BR076_GEWMB</t>
  </si>
  <si>
    <t>BR077_GEWWMB</t>
  </si>
  <si>
    <t>BR078_GETOMB</t>
  </si>
  <si>
    <t>Emissions reductions</t>
  </si>
  <si>
    <t>Exported renewables (market based)</t>
  </si>
  <si>
    <t>11A.28</t>
  </si>
  <si>
    <t>Exported renewables</t>
  </si>
  <si>
    <t>BR079_ERWER</t>
  </si>
  <si>
    <t>BR080_ERWWER</t>
  </si>
  <si>
    <t>BR081_ERTOER</t>
  </si>
  <si>
    <t>Exported biomethane (market based)</t>
  </si>
  <si>
    <t>11A.29</t>
  </si>
  <si>
    <t>Exported biomethane</t>
  </si>
  <si>
    <t>BR082_ERWEB</t>
  </si>
  <si>
    <t>BR083_ERWWEB</t>
  </si>
  <si>
    <t>BR084_ERTOEB</t>
  </si>
  <si>
    <t>Green tariff electricity offsets</t>
  </si>
  <si>
    <t>11A.30</t>
  </si>
  <si>
    <t>BR085_ERWGO</t>
  </si>
  <si>
    <t>BR086_ERWWGO</t>
  </si>
  <si>
    <t>BR087_ERTOGO</t>
  </si>
  <si>
    <t>Other emissions reductions</t>
  </si>
  <si>
    <t>11A.31</t>
  </si>
  <si>
    <t>Other emission reductions</t>
  </si>
  <si>
    <t>BR088_ERWOR</t>
  </si>
  <si>
    <t>BR089_ERWWOR</t>
  </si>
  <si>
    <t>BR090_ERTOOR</t>
  </si>
  <si>
    <t>Total emissions reductions</t>
  </si>
  <si>
    <t>11A.32</t>
  </si>
  <si>
    <t>Total emmsions reductions</t>
  </si>
  <si>
    <t>BR091_ERWTR</t>
  </si>
  <si>
    <t>BR092_ERWWTR</t>
  </si>
  <si>
    <t>BR093_ERTOTR</t>
  </si>
  <si>
    <t>Net annual emissions</t>
  </si>
  <si>
    <t>Net annual emissions - location based</t>
  </si>
  <si>
    <t>11A.33</t>
  </si>
  <si>
    <t>BR094_NEWLB</t>
  </si>
  <si>
    <t>BR095_NEWWLB</t>
  </si>
  <si>
    <t>BR096_NETOLB</t>
  </si>
  <si>
    <t>Net annual emissions - market based</t>
  </si>
  <si>
    <t>11A.34</t>
  </si>
  <si>
    <t>BR097_NEWMB</t>
  </si>
  <si>
    <t>BR098_NEWWMB</t>
  </si>
  <si>
    <t>BR099_NETOMB</t>
  </si>
  <si>
    <t>11A.35</t>
  </si>
  <si>
    <t>BR100_NEWNE</t>
  </si>
  <si>
    <t>BR101_NEWWNE</t>
  </si>
  <si>
    <t>BR102_NETONE</t>
  </si>
  <si>
    <r>
      <t>kgCO</t>
    </r>
    <r>
      <rPr>
        <vertAlign val="subscript"/>
        <sz val="12"/>
        <color theme="4"/>
        <rFont val="Arial"/>
        <family val="2"/>
        <scheme val="minor"/>
      </rPr>
      <t>2</t>
    </r>
    <r>
      <rPr>
        <sz val="12"/>
        <color theme="4"/>
        <rFont val="Arial"/>
        <family val="2"/>
        <scheme val="minor"/>
      </rPr>
      <t>e/Ml</t>
    </r>
  </si>
  <si>
    <t>GHG intensity ratios (location based)</t>
  </si>
  <si>
    <t>GHG intensity ratios</t>
  </si>
  <si>
    <t>Emissions per Ml of treated water</t>
  </si>
  <si>
    <t>11A.36</t>
  </si>
  <si>
    <t>BR103_IRWTW</t>
  </si>
  <si>
    <t>Emissions per Ml of sewage treated (flow to full treatment)</t>
  </si>
  <si>
    <t>11A.37</t>
  </si>
  <si>
    <t>BR104_IRWWSF</t>
  </si>
  <si>
    <t>Emissions per Ml of sewage treated (water distribution input)</t>
  </si>
  <si>
    <t>11A.38</t>
  </si>
  <si>
    <t>BR105_IRWWSW</t>
  </si>
  <si>
    <t/>
  </si>
  <si>
    <t>BBB+ (Negative)</t>
  </si>
  <si>
    <t>Baa3 (Stable)</t>
  </si>
  <si>
    <t>BBB+ (Stable)</t>
  </si>
  <si>
    <t>WFD Manage uncertainty Special case</t>
  </si>
  <si>
    <t>AMP 6 Bathing Water enhancement</t>
  </si>
  <si>
    <t xml:space="preserve">AMP7 WINEP3 Chemicals NDLS Permits </t>
  </si>
  <si>
    <t>NEP - Groundwater schemes</t>
  </si>
  <si>
    <t>NEP - Flow 1 schemes</t>
  </si>
  <si>
    <t>*</t>
  </si>
  <si>
    <t>A1   XS0172989252</t>
  </si>
  <si>
    <t>Southern Water Services (Finance) Ltd</t>
  </si>
  <si>
    <t>Bond</t>
  </si>
  <si>
    <t>Bullet</t>
  </si>
  <si>
    <t>XS0172989252</t>
  </si>
  <si>
    <t>Senior</t>
  </si>
  <si>
    <t>AA/A1/BBB+</t>
  </si>
  <si>
    <t>GBP</t>
  </si>
  <si>
    <t>A4   XS0172992637</t>
  </si>
  <si>
    <t xml:space="preserve"> XS0172992637</t>
  </si>
  <si>
    <t>Baa3/BBB+/BBB+</t>
  </si>
  <si>
    <t>A8   XS0220566383</t>
  </si>
  <si>
    <t xml:space="preserve"> XS0220566383</t>
  </si>
  <si>
    <t>A9   XS0271386244</t>
  </si>
  <si>
    <t>XS0271386244</t>
  </si>
  <si>
    <t>A10 XS0308998144</t>
  </si>
  <si>
    <t>XS0308998144</t>
  </si>
  <si>
    <t>A12 XS2180916525</t>
  </si>
  <si>
    <t>XS2180916525</t>
  </si>
  <si>
    <t>A13 XS2180916871</t>
  </si>
  <si>
    <t>XS2180916871</t>
  </si>
  <si>
    <t>A14 XS2325617939</t>
  </si>
  <si>
    <t>XS2325617939</t>
  </si>
  <si>
    <t>USPP</t>
  </si>
  <si>
    <t>Private Placement</t>
  </si>
  <si>
    <t>Inter-company loan with susiduary (SWS Finance)</t>
  </si>
  <si>
    <t>Southern Water Services</t>
  </si>
  <si>
    <t>Inter-company</t>
  </si>
  <si>
    <t>callable</t>
  </si>
  <si>
    <t>inter-company (subordinated)</t>
  </si>
  <si>
    <t>Finance leases</t>
  </si>
  <si>
    <t>Rentals</t>
  </si>
  <si>
    <t>Operating contracts</t>
  </si>
  <si>
    <t>AI swap to RPI linked</t>
  </si>
  <si>
    <t>Swap - receive leg</t>
  </si>
  <si>
    <t>super-senior</t>
  </si>
  <si>
    <t>AI&amp;A4 swap to RPI linked</t>
  </si>
  <si>
    <t>A8 swap to RPI linked</t>
  </si>
  <si>
    <t>A9 swap to RPI linked</t>
  </si>
  <si>
    <t>A10 swap to RPI linked</t>
  </si>
  <si>
    <t>Swap to RPI linked</t>
  </si>
  <si>
    <t>Preference shares</t>
  </si>
  <si>
    <t>subordinated (unsecured)</t>
  </si>
  <si>
    <t>Revolving Credit Facility</t>
  </si>
  <si>
    <t>Callable</t>
  </si>
  <si>
    <t>Liquidity Facilities</t>
  </si>
  <si>
    <t>Liquidity Facility</t>
  </si>
  <si>
    <t>Perpetual</t>
  </si>
  <si>
    <t>Super-senior</t>
  </si>
  <si>
    <t>A2a XS0173036194</t>
  </si>
  <si>
    <t>XS0173036194</t>
  </si>
  <si>
    <t>A2b   XS0173059998</t>
  </si>
  <si>
    <t>XS0173059998</t>
  </si>
  <si>
    <t>A5   XS0173041517</t>
  </si>
  <si>
    <t>XS0173041517</t>
  </si>
  <si>
    <t>£165m Artesian 4.076% Index Linked Bonds due 2033</t>
  </si>
  <si>
    <t>Loan - bond backed</t>
  </si>
  <si>
    <t>£156m Artesian 3.635% Index Linked Bonds due 2032</t>
  </si>
  <si>
    <t>£60m EIB Index Linked loan due 2025</t>
  </si>
  <si>
    <t>EIB Loan</t>
  </si>
  <si>
    <t>Amortising</t>
  </si>
  <si>
    <t>£40m EIB Index Linked loan due 2025</t>
  </si>
  <si>
    <t>Swap - pay leg</t>
  </si>
  <si>
    <t>undrawn</t>
  </si>
  <si>
    <t>wrapped</t>
  </si>
  <si>
    <t>FRS16 leases</t>
  </si>
  <si>
    <t>LPI (0.0,5.0)</t>
  </si>
  <si>
    <t>East Woodhay WSW</t>
  </si>
  <si>
    <t>Transfer to Rotherfield WSW &amp; refurbishment BH rehabilitation of Rogate</t>
  </si>
  <si>
    <t>Ongoing no deterioration sustainability investigation risk</t>
  </si>
  <si>
    <t>Scheme to bring Smock Alley back into service</t>
  </si>
  <si>
    <t>Bournemouth Water supply from Knapp Mill</t>
  </si>
  <si>
    <t>Cancelled scheme, absorbed into strategic alternative options in Hampshire.</t>
  </si>
  <si>
    <t>Additional import from PWC Gaters Mill (additional 9Ml/d)</t>
  </si>
  <si>
    <t>Additional import from PWC Gaters Mill (further 23Ml/d)</t>
  </si>
  <si>
    <t>Coastal Desalination - Shoreham Harbour (10Ml/d)</t>
  </si>
  <si>
    <t>Flemings and Woodnesborough WSW licence variation</t>
  </si>
  <si>
    <t>Delayed delivery, discussions with EA and NE ongoing</t>
  </si>
  <si>
    <t>Romsey Town and Broadlands valve (HSW to HR)</t>
  </si>
  <si>
    <t>Hardham winter transfer: Stage 2 - New main between Shoreham WSW/Mossy Bottom WSW and Patcham WSR</t>
  </si>
  <si>
    <t>Otterbourne to Andover to Kingsclere - Otterbourne to Crabwood (HW)</t>
  </si>
  <si>
    <t>Maximum subject to change following SRO choice</t>
  </si>
  <si>
    <t>Otterbourne to Andover to Kingsclere - Crabwood to Micheldever</t>
  </si>
  <si>
    <t>Aylesford WWTW Indirect Potable Water Reuse - Eccles Lake (18 Ml/d)</t>
  </si>
  <si>
    <t>Ford WWTW Indirect Potable Water Reuse (20Ml/d)</t>
  </si>
  <si>
    <t>Sandown WwTW Indirect Potable Reuse (8.5Ml/d)</t>
  </si>
  <si>
    <t>Testwood to Otterbourne pipeline (Southampton link main)</t>
  </si>
  <si>
    <t>Target 100</t>
  </si>
  <si>
    <t>WFL Hampshire</t>
  </si>
  <si>
    <t>N/A</t>
  </si>
  <si>
    <t>AMP6-2 Planned WTW Neaves Ln Ringmer 6SO050012</t>
  </si>
  <si>
    <t>AMP6 Planned River Uck Catchment  6SO050005/4/9</t>
  </si>
  <si>
    <t>AMP6 - 2 Planned Hexden Channel Waterbody 6SO050024/22</t>
  </si>
  <si>
    <t>AMP6 - 2 Planned Hexden Channel Waterbody Iden Green 6SO050023</t>
  </si>
  <si>
    <t>Ditchling WTW 6SO050008</t>
  </si>
  <si>
    <t>Barns Green WTW 6SO050003</t>
  </si>
  <si>
    <t>Catsfield WTW 6SO050016</t>
  </si>
  <si>
    <t>Coolham WTW 6SO050006</t>
  </si>
  <si>
    <t>Crouch Mayfield WTW 6SO050027</t>
  </si>
  <si>
    <t>Plumpton WTW 6SO050013</t>
  </si>
  <si>
    <t>Wadhurst Washwell Lane 6SO050026</t>
  </si>
  <si>
    <t>Maresfield WTW 6SO050010</t>
  </si>
  <si>
    <t>Southwick WTW 6SO050020</t>
  </si>
  <si>
    <t>Woodchurch WTW 6SO050025</t>
  </si>
  <si>
    <t>AMP6-3 WTW Ansty NEP5 7SO200345</t>
  </si>
  <si>
    <t>AMP6-3 WTW Ardingly NEP5 7SO200346</t>
  </si>
  <si>
    <t>AMP6-3 WTW Faygate NEP5 7SO200361</t>
  </si>
  <si>
    <t>AMP6-3 WTW Lidsey NEP5 7SO200376</t>
  </si>
  <si>
    <t>AMP6-3 WTW Loxwood NEP5 7SO200377</t>
  </si>
  <si>
    <t>AMP6-3 WTW Newbury Lane Cuckfield NEP5 7SO200358</t>
  </si>
  <si>
    <t>AMP6-3 WTW Newick NEP5 7SO200379</t>
  </si>
  <si>
    <t>AMP6-3 WTW Warnham NEP5 7SO200400</t>
  </si>
  <si>
    <t>AMP6-3 WTW Wivelsfield NEP5 7SO300440</t>
  </si>
  <si>
    <t>AMP6-3 WTW Wroxall NEP5 7SO200402</t>
  </si>
  <si>
    <t>AMP6-3 WTW Benenden NEP5 7SO100171</t>
  </si>
  <si>
    <t>AMP6-3 WTW Hawkhurst South NEP5 7SO100169</t>
  </si>
  <si>
    <t>AMP6-3 WTW Mayfield NEP5 7SO000013 /7SO200050 /7SO100170</t>
  </si>
  <si>
    <t>AMP6-3 WTW Henfield NEP5 7SO200374</t>
  </si>
  <si>
    <t>Monks Gate WTW NEP5 6SO050011</t>
  </si>
  <si>
    <t>Amp 6-5 Planned Dragons Green WTW 6SO050001</t>
  </si>
  <si>
    <t>Brockenhurst WWTW 7SO200354</t>
  </si>
  <si>
    <t>Robertsbridge WWTW 7SO200052</t>
  </si>
  <si>
    <t>Cherry Gardens Goudhurst WWTW 7SO300411</t>
  </si>
  <si>
    <t>Cranbrook WWTW 7SO300412</t>
  </si>
  <si>
    <t>Lydd WWTW 7SO200049</t>
  </si>
  <si>
    <t>Pembury WWTW 7SO200127</t>
  </si>
  <si>
    <t>Rolvenden Layne WWTW 7SO200053</t>
  </si>
  <si>
    <t>Ticehurst WWTW (no det) 7SO200055</t>
  </si>
  <si>
    <t>Ulcombe WWTW 7SO300410</t>
  </si>
  <si>
    <t>Whiteparish WWTW (WFD) 7SO200401</t>
  </si>
  <si>
    <t>Bethersden WWTW 7SO300453</t>
  </si>
  <si>
    <t>Burgess Hill Goddards Green WWTW 7SO200365</t>
  </si>
  <si>
    <t>Edenbridge WWTW 7SO200097</t>
  </si>
  <si>
    <t>Felbridge WWTW 7SO200098</t>
  </si>
  <si>
    <t>Herne Bay WWTW 7SO200073</t>
  </si>
  <si>
    <t>High Halden 7SO300454</t>
  </si>
  <si>
    <t>Poynings WWTW 7SO200384</t>
  </si>
  <si>
    <t>Sellindge WWTW 7SO200080</t>
  </si>
  <si>
    <t>Shrub Lane (Burwash Village) WWTW 7SO200081</t>
  </si>
  <si>
    <t>Ashington WWTW 7SO200347</t>
  </si>
  <si>
    <t>Battle WWTW 7SO200065</t>
  </si>
  <si>
    <t>Bishops Waltham WWTW 7SO200351</t>
  </si>
  <si>
    <t>Buriton WWTW 7SO200355</t>
  </si>
  <si>
    <t>Calbourne WWTW 7SO200356</t>
  </si>
  <si>
    <t>Charing WWTW 7SO200068</t>
  </si>
  <si>
    <t>Fairlight WWTW 7SO300452</t>
  </si>
  <si>
    <t>Fulking WWTW 7SO200364</t>
  </si>
  <si>
    <t>Handcross WWTW 7SO200382</t>
  </si>
  <si>
    <t>Lingfield WWTW 7SO200108</t>
  </si>
  <si>
    <t>Mannings Heath WWTW 7SO200378</t>
  </si>
  <si>
    <t>Newnham Valley WWTW 7SO200078</t>
  </si>
  <si>
    <t>Rudgwick WWTW 7SO200387</t>
  </si>
  <si>
    <t>Scaynes Hill WWTW 7SO200388</t>
  </si>
  <si>
    <t>Slinfold WWTW 7SO200391</t>
  </si>
  <si>
    <t>Storrington WWTW 7SO200396</t>
  </si>
  <si>
    <t>Wingham (Dambridge) WWTW 7SO200085</t>
  </si>
  <si>
    <t>Quickbourne Lane Northiam WWTW (WFD) 7SO300419</t>
  </si>
  <si>
    <t>Godshill WWTW (WFD IMP) 7SO200366</t>
  </si>
  <si>
    <t>Ticehurst WWTW (IMP) 7SO200082</t>
  </si>
  <si>
    <t>East Boldre WWTW 7SO200359</t>
  </si>
  <si>
    <t>Godstone WWTW 7SO200102</t>
  </si>
  <si>
    <t>Horsham WWTW 7SO200375</t>
  </si>
  <si>
    <t>Barcombe New WWTW 7SO200349</t>
  </si>
  <si>
    <t>Balcombe WWTW 7SO200348</t>
  </si>
  <si>
    <t>Boldre WWTW 7SO200353</t>
  </si>
  <si>
    <t>East Meon WWTW 7SO200360</t>
  </si>
  <si>
    <t>Forest Green WWTW 7SO200363</t>
  </si>
  <si>
    <t>Horsted Keynes WWTW 7SO300428</t>
  </si>
  <si>
    <t>LENHAM WTW: QUALITY CONSENT COMPLIANCE 7SO200075</t>
  </si>
  <si>
    <t>Redlynch WWTW 7SO200385</t>
  </si>
  <si>
    <t>Shalfeet WWTW 7SO200389</t>
  </si>
  <si>
    <t>Small Dole WWTW 7SO200392</t>
  </si>
  <si>
    <t>Flexford Lane Sway WWTW 7SO200362</t>
  </si>
  <si>
    <t>Pagham WWTW (WFD) 7SO200397</t>
  </si>
  <si>
    <t>Ham Street WWTW 7SO200048</t>
  </si>
  <si>
    <t>Netherfield WWTW (WFD) 7SO200077</t>
  </si>
  <si>
    <t>Chiddingfold STW 7SO200357</t>
  </si>
  <si>
    <t>Limpsfield and Oxted WWTW 7SO200107</t>
  </si>
  <si>
    <t>Roud WWTW 7SO200386</t>
  </si>
  <si>
    <t>Kilndown WWTW 7SO200105</t>
  </si>
  <si>
    <t>Harestock WWTW P - Filtration 7SO300434</t>
  </si>
  <si>
    <t>Gratton Close WWTW 7SO300438</t>
  </si>
  <si>
    <t>Barton Stacey WWTW 7SO300437</t>
  </si>
  <si>
    <t>Fullerton WWTW 7SO300426</t>
  </si>
  <si>
    <t>Fullerton WWTW A No deterioration 7SO300426</t>
  </si>
  <si>
    <t>Chickenhall WWTW P - ASP 7SO300433</t>
  </si>
  <si>
    <t>Blackstone WWTW 7SO200352</t>
  </si>
  <si>
    <t>Northchapel WWTW 7SO200380</t>
  </si>
  <si>
    <t>Ockley West WWTW 7SO200381</t>
  </si>
  <si>
    <t>Petersfield WWTW 7SO200383</t>
  </si>
  <si>
    <t>South Harting WWTW 7SO200394</t>
  </si>
  <si>
    <t>Staplefield WWTW 7SO200395</t>
  </si>
  <si>
    <t>Tangmere WWTW 7SO200398</t>
  </si>
  <si>
    <t>East End WWTW  7SO200533</t>
  </si>
  <si>
    <t>East End WWTW -A No Deterioration 7SO200534</t>
  </si>
  <si>
    <t>Billingshurst WWTW  7SO200416</t>
  </si>
  <si>
    <t>Grayswood WWTW 7SO200367</t>
  </si>
  <si>
    <t>Luxfords Lane East Grinstead wwtw 7SO200047</t>
  </si>
  <si>
    <t>Wickham WWTW 7SO200438</t>
  </si>
  <si>
    <t>Romsey WWTW 7SO300436</t>
  </si>
  <si>
    <t>Bidborough wwtw 7SO200046</t>
  </si>
  <si>
    <t>Eden Vale wwtw 7SO200096</t>
  </si>
  <si>
    <t>Tunbridge Wells South wwtw 7SO200119</t>
  </si>
  <si>
    <t>Billingshurst WTW 7SO200350 / 7SO200416 /7SO000004</t>
  </si>
  <si>
    <t>AMP7 WW SSSI &amp; Habitats Study - incorrect purpose- moved Re-Badged</t>
  </si>
  <si>
    <t>AMP7 - WW Investigns&amp;Studies- incorrect purpose - moved Re-Badged</t>
  </si>
  <si>
    <t>AMP7 P Programme feasability and solution development</t>
  </si>
  <si>
    <t>-</t>
  </si>
  <si>
    <t>Pro forma 3A</t>
  </si>
  <si>
    <t>Outcome performance - Water performance commitments (financial)</t>
  </si>
  <si>
    <t>Data validation</t>
  </si>
  <si>
    <t>Item references</t>
  </si>
  <si>
    <t>2a</t>
  </si>
  <si>
    <t>Decimal places</t>
  </si>
  <si>
    <t>Performance level - actual</t>
  </si>
  <si>
    <t>PCL met?</t>
  </si>
  <si>
    <t xml:space="preserve">Outperformance or underperformance payment
</t>
  </si>
  <si>
    <t>Forecast of total 2020-25 outperformance or underperformance payment</t>
  </si>
  <si>
    <t>Completeness</t>
  </si>
  <si>
    <t>Consistency</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</si>
  <si>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</si>
  <si>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</si>
  <si>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</si>
  <si>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</si>
  <si>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</si>
  <si>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</si>
  <si>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</si>
  <si>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</si>
  <si>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</si>
  <si>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</si>
  <si>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</si>
  <si>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</si>
  <si>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</si>
  <si>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</si>
  <si>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</si>
  <si>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</si>
  <si>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</si>
  <si>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</si>
  <si>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</si>
  <si>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</si>
  <si>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</si>
  <si>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</si>
  <si>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</si>
  <si>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</si>
  <si>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</si>
  <si>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</si>
  <si>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</si>
  <si>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</si>
  <si>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</si>
  <si>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</si>
  <si>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</si>
  <si>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</si>
  <si>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</si>
  <si>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</si>
  <si>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</si>
  <si>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</si>
  <si>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</si>
  <si>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</si>
  <si>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</si>
  <si>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</si>
  <si>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</si>
  <si>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</si>
  <si>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</si>
  <si>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</si>
  <si>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</si>
  <si>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</si>
  <si>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</si>
  <si>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</si>
  <si>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</si>
  <si>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</si>
  <si>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</si>
  <si>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</si>
  <si>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</si>
  <si>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</si>
  <si>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</si>
  <si>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</si>
  <si>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</si>
  <si>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</si>
  <si>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</si>
  <si>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</si>
  <si>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</si>
  <si>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</si>
  <si>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</si>
  <si>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</si>
  <si>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</si>
  <si>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</si>
  <si>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</si>
  <si>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</si>
  <si>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</si>
  <si>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</si>
  <si>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</si>
  <si>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</si>
  <si>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</si>
  <si>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</si>
  <si>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</si>
  <si>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</si>
  <si>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</si>
  <si>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</si>
  <si>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</si>
  <si>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</si>
  <si>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</si>
  <si>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</si>
  <si>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</si>
  <si>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</si>
  <si>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</si>
  <si>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23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</si>
  <si>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</si>
  <si>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</si>
  <si>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</si>
  <si>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</si>
  <si>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</si>
  <si>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</si>
  <si>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</si>
  <si>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</si>
  <si>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</si>
  <si>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</si>
  <si>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</si>
  <si>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</si>
  <si>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</si>
  <si>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</si>
  <si>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</si>
  <si>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</si>
  <si>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</si>
  <si>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</si>
  <si>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</si>
  <si>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</si>
  <si>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</si>
  <si>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</si>
  <si>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</si>
  <si>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</si>
  <si>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</si>
  <si>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</si>
  <si>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</si>
  <si>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</si>
  <si>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</si>
  <si>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</si>
  <si>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</si>
  <si>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</si>
  <si>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</si>
  <si>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</si>
  <si>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</si>
  <si>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</si>
  <si>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</si>
  <si>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</si>
  <si>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</si>
  <si>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</si>
  <si>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</si>
  <si>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</si>
  <si>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</si>
  <si>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</si>
  <si>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</si>
  <si>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</si>
  <si>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</si>
  <si>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</si>
  <si>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</si>
  <si>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</si>
  <si>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</si>
  <si>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</si>
  <si>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</si>
  <si>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</si>
  <si>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</si>
  <si>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</si>
  <si>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</si>
  <si>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</si>
  <si>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</si>
  <si>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</si>
  <si>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</si>
  <si>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</si>
  <si>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</si>
  <si>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</si>
  <si>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</si>
  <si>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</si>
  <si>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</si>
  <si>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</si>
  <si>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</si>
  <si>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</si>
  <si>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</si>
  <si>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</si>
  <si>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</si>
  <si>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</si>
  <si>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</si>
  <si>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</si>
  <si>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</si>
  <si>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PR19SRN_WN02</t>
  </si>
  <si>
    <t>number</t>
  </si>
  <si>
    <t>PR19SRN_WN03</t>
  </si>
  <si>
    <t>hh:mm:ss</t>
  </si>
  <si>
    <t>Leakage</t>
  </si>
  <si>
    <t>PR19SRN_WN04</t>
  </si>
  <si>
    <t>[For use by NES and SSC only]</t>
  </si>
  <si>
    <t>Per capita consumption</t>
  </si>
  <si>
    <t>PR19SRN_WR01</t>
  </si>
  <si>
    <t xml:space="preserve">% </t>
  </si>
  <si>
    <t>[For use by SSC only]</t>
  </si>
  <si>
    <t>PR19SRN_WN05</t>
  </si>
  <si>
    <t>PR19SRN_WN06</t>
  </si>
  <si>
    <t>Drinking water appearance</t>
  </si>
  <si>
    <t>PR19SRN_WN07</t>
  </si>
  <si>
    <t>Drinking water taste and Odour</t>
  </si>
  <si>
    <t>PR19SRN_WN08</t>
  </si>
  <si>
    <t>Abstraction Incentive Mechanism</t>
  </si>
  <si>
    <t>PR19SRN_WR05</t>
  </si>
  <si>
    <t>Access to daily water consumption data</t>
  </si>
  <si>
    <t>PR19SRN_RR02</t>
  </si>
  <si>
    <t>Void properties</t>
  </si>
  <si>
    <t>PR19SRN_RR03</t>
  </si>
  <si>
    <t>Replace lead customer pipes</t>
  </si>
  <si>
    <t>PR19SRN_WN09</t>
  </si>
  <si>
    <t>Properties at risk of receiving low pressure</t>
  </si>
  <si>
    <t>PR19SRN_WN11</t>
  </si>
  <si>
    <t>Long term supply demand schemes</t>
  </si>
  <si>
    <t>PR19SRN_WN13</t>
  </si>
  <si>
    <t>months</t>
  </si>
  <si>
    <t>Impounding reservoirs</t>
  </si>
  <si>
    <t>PR19SRN_WR07</t>
  </si>
  <si>
    <t>Pro forma 3B</t>
  </si>
  <si>
    <t>Outcome performance - Wastewater performance commitments (financial)</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</si>
  <si>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</si>
  <si>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</si>
  <si>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</si>
  <si>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</si>
  <si>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</si>
  <si>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</si>
  <si>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</si>
  <si>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</si>
  <si>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</si>
  <si>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</si>
  <si>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</si>
  <si>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</si>
  <si>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</si>
  <si>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</si>
  <si>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</si>
  <si>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</si>
  <si>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</si>
  <si>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</si>
  <si>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</si>
  <si>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</si>
  <si>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</si>
  <si>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</si>
  <si>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Unit (performance level)</t>
  </si>
  <si>
    <t>Decimal places (performance level)</t>
  </si>
  <si>
    <t>Performance level</t>
  </si>
  <si>
    <t>Please check table 3G / model</t>
  </si>
  <si>
    <t>Yes/No</t>
  </si>
  <si>
    <t>Values should be between 0 and 100</t>
  </si>
  <si>
    <t>APR3B_01</t>
  </si>
  <si>
    <t>APR3B_05</t>
  </si>
  <si>
    <t>APR3B_09</t>
  </si>
  <si>
    <t>APR3B_13</t>
  </si>
  <si>
    <t>APR3B_02</t>
  </si>
  <si>
    <t>APR3B_06</t>
  </si>
  <si>
    <t>APR3B_10</t>
  </si>
  <si>
    <t>APR3B_14</t>
  </si>
  <si>
    <t>APR3B_03</t>
  </si>
  <si>
    <t>APR3B_07</t>
  </si>
  <si>
    <t>APR3B_11</t>
  </si>
  <si>
    <t>APR3B_15</t>
  </si>
  <si>
    <t>APR3B_04</t>
  </si>
  <si>
    <t>APR3B_08</t>
  </si>
  <si>
    <t>APR3B_12</t>
  </si>
  <si>
    <t>APR3B_16</t>
  </si>
  <si>
    <t>APR3B_18</t>
  </si>
  <si>
    <t>APR3B_32</t>
  </si>
  <si>
    <t>APR3B_46</t>
  </si>
  <si>
    <t>APR3B_60</t>
  </si>
  <si>
    <t>APR3B_19</t>
  </si>
  <si>
    <t>APR3B_33</t>
  </si>
  <si>
    <t>APR3B_47</t>
  </si>
  <si>
    <t>APR3B_61</t>
  </si>
  <si>
    <t>APR3B_20</t>
  </si>
  <si>
    <t>APR3B_34</t>
  </si>
  <si>
    <t>APR3B_48</t>
  </si>
  <si>
    <t>APR3B_62</t>
  </si>
  <si>
    <t>APR3B_21</t>
  </si>
  <si>
    <t>APR3B_35</t>
  </si>
  <si>
    <t>APR3B_49</t>
  </si>
  <si>
    <t>APR3B_63</t>
  </si>
  <si>
    <t>APR3B_22</t>
  </si>
  <si>
    <t>APR3B_36</t>
  </si>
  <si>
    <t>APR3B_50</t>
  </si>
  <si>
    <t>APR3B_64</t>
  </si>
  <si>
    <t>APR3B_23</t>
  </si>
  <si>
    <t>APR3B_37</t>
  </si>
  <si>
    <t>APR3B_51</t>
  </si>
  <si>
    <t>APR3B_65</t>
  </si>
  <si>
    <t>APR3B_24</t>
  </si>
  <si>
    <t>APR3B_38</t>
  </si>
  <si>
    <t>APR3B_52</t>
  </si>
  <si>
    <t>APR3B_66</t>
  </si>
  <si>
    <t>APR3B_25</t>
  </si>
  <si>
    <t>APR3B_39</t>
  </si>
  <si>
    <t>APR3B_53</t>
  </si>
  <si>
    <t>APR3B_67</t>
  </si>
  <si>
    <t>APR3B_26</t>
  </si>
  <si>
    <t>APR3B_40</t>
  </si>
  <si>
    <t>APR3B_54</t>
  </si>
  <si>
    <t>APR3B_68</t>
  </si>
  <si>
    <t>APR3B_27</t>
  </si>
  <si>
    <t>APR3B_41</t>
  </si>
  <si>
    <t>APR3B_55</t>
  </si>
  <si>
    <t>APR3B_69</t>
  </si>
  <si>
    <t>APR3B_28</t>
  </si>
  <si>
    <t>APR3B_42</t>
  </si>
  <si>
    <t>APR3B_56</t>
  </si>
  <si>
    <t>APR3B_70</t>
  </si>
  <si>
    <t>APR3B_29</t>
  </si>
  <si>
    <t>APR3B_43</t>
  </si>
  <si>
    <t>APR3B_57</t>
  </si>
  <si>
    <t>APR3B_71</t>
  </si>
  <si>
    <t>APR3B_30</t>
  </si>
  <si>
    <t>APR3B_44</t>
  </si>
  <si>
    <t>APR3B_58</t>
  </si>
  <si>
    <t>APR3B_72</t>
  </si>
  <si>
    <t>APR3B_31</t>
  </si>
  <si>
    <t>APR3B_45</t>
  </si>
  <si>
    <t>APR3B_59</t>
  </si>
  <si>
    <t>APR3B_73</t>
  </si>
  <si>
    <t>APR3B_17</t>
  </si>
  <si>
    <t>PR19SRN_WWN01</t>
  </si>
  <si>
    <t>PR19SRN_WWN02</t>
  </si>
  <si>
    <t>Sewer collapses</t>
  </si>
  <si>
    <t>PR19SRN_WWN04</t>
  </si>
  <si>
    <t>Number of sewer collapses per 1,000 km of all sewers</t>
  </si>
  <si>
    <t>Treatment works compliance</t>
  </si>
  <si>
    <t>PR19SRN_WWN05</t>
  </si>
  <si>
    <t>Effluent re-use</t>
  </si>
  <si>
    <t>PR19SRN_WWN07</t>
  </si>
  <si>
    <t xml:space="preserve">Renewable Generation </t>
  </si>
  <si>
    <t>PR19SRN_BIO01</t>
  </si>
  <si>
    <t>Satisfactory bioresources recycling</t>
  </si>
  <si>
    <t>PR19SRN_BIO02</t>
  </si>
  <si>
    <t>River water quality</t>
  </si>
  <si>
    <t>PR19SRN_WWN09</t>
  </si>
  <si>
    <t>Maintain Bathing waters at ‘Excellent’.</t>
  </si>
  <si>
    <t>PR19SRN_WWN11</t>
  </si>
  <si>
    <t>Improve the number of Bathing waters to at least ‘Good’ (Cost Adjustment Claim).</t>
  </si>
  <si>
    <t>PR19SRN_WWN12</t>
  </si>
  <si>
    <t>Improve the bathing waters at ‘Excellent’ quality (Cost Adjustment Claim).</t>
  </si>
  <si>
    <t>PR19SRN_WWN13</t>
  </si>
  <si>
    <t>Surface water management</t>
  </si>
  <si>
    <t>PR19SRN_WWN06</t>
  </si>
  <si>
    <t>External sewer flooding</t>
  </si>
  <si>
    <t>PR19SRN_WWN08</t>
  </si>
  <si>
    <t>Thanet Sewers</t>
  </si>
  <si>
    <t>PR19SRN_WWN16</t>
  </si>
  <si>
    <t>Pro forma 3C</t>
  </si>
  <si>
    <t>Customer measure of experience (C-MeX) table</t>
  </si>
  <si>
    <t>Please complete cell</t>
  </si>
  <si>
    <t>Item</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</si>
  <si>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</si>
  <si>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</si>
  <si>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</si>
  <si>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</si>
  <si>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</si>
  <si>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</si>
  <si>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</si>
  <si>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</si>
  <si>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</si>
  <si>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</si>
  <si>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</si>
  <si>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</si>
  <si>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</si>
  <si>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</si>
  <si>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</si>
  <si>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</si>
  <si>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</si>
  <si>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</si>
  <si>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</si>
  <si>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</si>
  <si>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</si>
  <si>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</si>
  <si>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</si>
  <si>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</si>
  <si>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</si>
  <si>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</si>
  <si>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Pro forma 3D</t>
  </si>
  <si>
    <t>Developer services measure of experience (D-MeX) table</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</si>
  <si>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</si>
  <si>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</si>
  <si>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</si>
  <si>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</si>
  <si>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</si>
  <si>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</si>
  <si>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</si>
  <si>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</si>
  <si>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</si>
  <si>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</si>
  <si>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</si>
  <si>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</si>
  <si>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</si>
  <si>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</si>
  <si>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</si>
  <si>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</si>
  <si>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</si>
  <si>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</si>
  <si>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</si>
  <si>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</si>
  <si>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</si>
  <si>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W3.1</t>
  </si>
  <si>
    <t>3D.W2</t>
  </si>
  <si>
    <t>W4.1</t>
  </si>
  <si>
    <t>3D.W3</t>
  </si>
  <si>
    <t>W6.1</t>
  </si>
  <si>
    <t>3D.W4</t>
  </si>
  <si>
    <t>W7.1</t>
  </si>
  <si>
    <t>3D.W5</t>
  </si>
  <si>
    <t>W8.1</t>
  </si>
  <si>
    <t>3D.W6</t>
  </si>
  <si>
    <t>W17.1</t>
  </si>
  <si>
    <t>3D.W7</t>
  </si>
  <si>
    <t>W17.2</t>
  </si>
  <si>
    <t>3D.W8</t>
  </si>
  <si>
    <t>W18.1</t>
  </si>
  <si>
    <t>3D.W9</t>
  </si>
  <si>
    <t>W20.1</t>
  </si>
  <si>
    <t>3D.W10</t>
  </si>
  <si>
    <t>W21.1</t>
  </si>
  <si>
    <t>3D.W11</t>
  </si>
  <si>
    <t>W23.1</t>
  </si>
  <si>
    <t>3D.W12</t>
  </si>
  <si>
    <t>W24.1</t>
  </si>
  <si>
    <t>3D.W13</t>
  </si>
  <si>
    <t>W26.1</t>
  </si>
  <si>
    <t>3D.W14</t>
  </si>
  <si>
    <t>W27.1</t>
  </si>
  <si>
    <t>3D.W15</t>
  </si>
  <si>
    <t>W30.1</t>
  </si>
  <si>
    <t>3D.W16</t>
  </si>
  <si>
    <t>S1.1</t>
  </si>
  <si>
    <t>3D.W17</t>
  </si>
  <si>
    <t>S3.1</t>
  </si>
  <si>
    <t>3D.W18</t>
  </si>
  <si>
    <t>S4.1</t>
  </si>
  <si>
    <t>3D.W19</t>
  </si>
  <si>
    <t>S7.1</t>
  </si>
  <si>
    <t>3D.W20</t>
  </si>
  <si>
    <t>SN2.2</t>
  </si>
  <si>
    <t>3D.W21</t>
  </si>
  <si>
    <t>SN4.1</t>
  </si>
  <si>
    <t>3D.W22</t>
  </si>
  <si>
    <t>WN1.1</t>
  </si>
  <si>
    <t>3D.W23</t>
  </si>
  <si>
    <t>WN2.2</t>
  </si>
  <si>
    <t>3D.W24</t>
  </si>
  <si>
    <t>WN4.1</t>
  </si>
  <si>
    <t>3D.W25</t>
  </si>
  <si>
    <t>WN4.2</t>
  </si>
  <si>
    <t>3D.W26</t>
  </si>
  <si>
    <t>WN4.3</t>
  </si>
  <si>
    <t>3D.W27</t>
  </si>
  <si>
    <t>SAM - 3/1</t>
  </si>
  <si>
    <t>3D.W28</t>
  </si>
  <si>
    <t>SAM - 4/1</t>
  </si>
  <si>
    <t>3D.W29</t>
  </si>
  <si>
    <t>SLPM - S1/2</t>
  </si>
  <si>
    <t>3D.W30</t>
  </si>
  <si>
    <t>SLPM - S2/2a</t>
  </si>
  <si>
    <t>3D.W31</t>
  </si>
  <si>
    <t>SLPM - S2/2b</t>
  </si>
  <si>
    <t>3D.W32</t>
  </si>
  <si>
    <t>SLPM - S3</t>
  </si>
  <si>
    <t>3D.W33</t>
  </si>
  <si>
    <t>SLPM - S4/1</t>
  </si>
  <si>
    <t>3D.W34</t>
  </si>
  <si>
    <t>SLPM - S5/1a</t>
  </si>
  <si>
    <t>3D.W35</t>
  </si>
  <si>
    <t>SLPM - S7/1</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</si>
  <si>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</si>
  <si>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</si>
  <si>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</si>
  <si>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</si>
  <si>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</si>
  <si>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</si>
  <si>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</si>
  <si>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</si>
  <si>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</si>
  <si>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</si>
  <si>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</si>
  <si>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</si>
  <si>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</si>
  <si>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</si>
  <si>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</si>
  <si>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</si>
  <si>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</si>
  <si>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</si>
  <si>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</si>
  <si>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</si>
  <si>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Pro forma 3E</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</si>
  <si>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</si>
  <si>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</si>
  <si>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</si>
  <si>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</si>
  <si>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</si>
  <si>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</si>
  <si>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</si>
  <si>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</si>
  <si>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</si>
  <si>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</si>
  <si>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</si>
  <si>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</si>
  <si>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</si>
  <si>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</si>
  <si>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</si>
  <si>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</si>
  <si>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</si>
  <si>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</si>
  <si>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</si>
  <si>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</si>
  <si>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</si>
  <si>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</si>
  <si>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</si>
  <si>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</si>
  <si>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</si>
  <si>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</si>
  <si>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</si>
  <si>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</si>
  <si>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</si>
  <si>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</si>
  <si>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</si>
  <si>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</si>
  <si>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</si>
  <si>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</si>
  <si>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</si>
  <si>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</si>
  <si>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</si>
  <si>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</si>
  <si>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</si>
  <si>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</si>
  <si>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</si>
  <si>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</si>
  <si>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</si>
  <si>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</si>
  <si>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</si>
  <si>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</si>
  <si>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</si>
  <si>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</si>
  <si>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</si>
  <si>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</si>
  <si>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</si>
  <si>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</si>
  <si>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</si>
  <si>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</si>
  <si>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</si>
  <si>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</si>
  <si>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</si>
  <si>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</si>
  <si>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Not Met</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</si>
  <si>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</si>
  <si>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</si>
  <si>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</si>
  <si>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</si>
  <si>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</si>
  <si>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</si>
  <si>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</si>
  <si>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</si>
  <si>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</si>
  <si>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</si>
  <si>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</si>
  <si>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</si>
  <si>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</si>
  <si>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</si>
  <si>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</si>
  <si>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</si>
  <si>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</si>
  <si>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</si>
  <si>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</si>
  <si>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</si>
  <si>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</si>
  <si>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</si>
  <si>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</si>
  <si>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</si>
  <si>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</si>
  <si>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</si>
  <si>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</si>
  <si>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</si>
  <si>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</si>
  <si>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</si>
  <si>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</si>
  <si>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</si>
  <si>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</si>
  <si>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</si>
  <si>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</si>
  <si>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</si>
  <si>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PR19SRN_WR02</t>
  </si>
  <si>
    <t>PR19SRN_RR08</t>
  </si>
  <si>
    <t>PR19SRN_WWN03</t>
  </si>
  <si>
    <t>PR19SRN_WR03</t>
  </si>
  <si>
    <t>Water saved from water efficiency visits</t>
  </si>
  <si>
    <t>PR19SRN_WR04</t>
  </si>
  <si>
    <t>Effectiveness of Financial Assistance</t>
  </si>
  <si>
    <t>PR19SRN_RR04</t>
  </si>
  <si>
    <t>Customer satisfaction with vulnerability support</t>
  </si>
  <si>
    <t>PR19SRN_RR05</t>
  </si>
  <si>
    <t xml:space="preserve">Community engagement </t>
  </si>
  <si>
    <t>PR19SRN_N01</t>
  </si>
  <si>
    <t>rank</t>
  </si>
  <si>
    <t>Schools visited and engagement with children</t>
  </si>
  <si>
    <t>PR19SRN_N02</t>
  </si>
  <si>
    <t xml:space="preserve">Water supply resilience </t>
  </si>
  <si>
    <t xml:space="preserve">PR19SRN_WN10 </t>
  </si>
  <si>
    <t>Combined Sewer Overflows (CSO) monitoring</t>
  </si>
  <si>
    <t xml:space="preserve">PR19SRN_WWN10 </t>
  </si>
  <si>
    <t>Natural Capital</t>
  </si>
  <si>
    <t>PR19SRN_WWN15</t>
  </si>
  <si>
    <t>Gap Sites</t>
  </si>
  <si>
    <t>PR19SRN_RR06</t>
  </si>
  <si>
    <t>PR19SRN_WN12</t>
  </si>
  <si>
    <t>Value for Money</t>
  </si>
  <si>
    <t>PR19SRN_RR07</t>
  </si>
  <si>
    <t>WINEP Delivery</t>
  </si>
  <si>
    <t>PR19SRN_NEP01</t>
  </si>
  <si>
    <t>Pro forma 3F</t>
  </si>
  <si>
    <t>Underlying calculations for common performance commitments - water and retail</t>
  </si>
  <si>
    <t>Performance level - Actual
(current reporting year)</t>
  </si>
  <si>
    <t>Performance level - Calculated (i.e. standardised)</t>
  </si>
  <si>
    <t>Performance level - Actual
(current rerporting year)</t>
  </si>
  <si>
    <t>Mains repairs - Reactive</t>
  </si>
  <si>
    <t>Mains repairs per 1000 km</t>
  </si>
  <si>
    <t>Mains length in km</t>
  </si>
  <si>
    <t>3F.1</t>
  </si>
  <si>
    <t>APR3F_03</t>
  </si>
  <si>
    <t>APR3F_07</t>
  </si>
  <si>
    <t>Mains repairs - Proactive</t>
  </si>
  <si>
    <t>3F.2</t>
  </si>
  <si>
    <t>APR3F_04</t>
  </si>
  <si>
    <t>APR3F_08</t>
  </si>
  <si>
    <t>3F.3</t>
  </si>
  <si>
    <t>APR3F_05</t>
  </si>
  <si>
    <t>Total household population (000s) and household consumption (Ml/d)</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</si>
  <si>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</si>
  <si>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</si>
  <si>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</si>
  <si>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</si>
  <si>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</si>
  <si>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</si>
  <si>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</si>
  <si>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</si>
  <si>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</si>
  <si>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</si>
  <si>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</si>
  <si>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3 year average (current and previous 2 years)</t>
  </si>
  <si>
    <t>Calculated performance level to compare against PCLs</t>
  </si>
  <si>
    <t>APR3F_24</t>
  </si>
  <si>
    <t>APR3F_11</t>
  </si>
  <si>
    <t>APR3F_25</t>
  </si>
  <si>
    <t>APR3F_26</t>
  </si>
  <si>
    <t>APR3F_27</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</si>
  <si>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</si>
  <si>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</si>
  <si>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</si>
  <si>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</si>
  <si>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</si>
  <si>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</si>
  <si>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</si>
  <si>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</si>
  <si>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</si>
  <si>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</si>
  <si>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</si>
  <si>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</si>
  <si>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</si>
  <si>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</si>
  <si>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</si>
  <si>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</si>
  <si>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</si>
  <si>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</si>
  <si>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</si>
  <si>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</si>
  <si>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</si>
  <si>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</si>
  <si>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</si>
  <si>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</si>
  <si>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</si>
  <si>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</si>
  <si>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</si>
  <si>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</si>
  <si>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</si>
  <si>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</si>
  <si>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</si>
  <si>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Pro forma 3G</t>
  </si>
  <si>
    <t>Underlying calculations for common performance commitments - wastewater</t>
  </si>
  <si>
    <t>Performance level - actual
current reporting year</t>
  </si>
  <si>
    <t xml:space="preserve">Calculated performance level </t>
  </si>
  <si>
    <t>APR3G_02</t>
  </si>
  <si>
    <t>APR3G_05</t>
  </si>
  <si>
    <t>APR3G_03</t>
  </si>
  <si>
    <t>APR3G_06</t>
  </si>
  <si>
    <t>APR3G_04</t>
  </si>
  <si>
    <t>APR3G_07</t>
  </si>
  <si>
    <t>APR3G_08</t>
  </si>
  <si>
    <t>APR3G_09</t>
  </si>
  <si>
    <t>APR3G_12</t>
  </si>
  <si>
    <t>3G.5</t>
  </si>
  <si>
    <t>APR3G_11</t>
  </si>
  <si>
    <t>APR3G_13</t>
  </si>
  <si>
    <t>Pro forma 3H</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</si>
  <si>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</si>
  <si>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</si>
  <si>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</si>
  <si>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</si>
  <si>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</si>
  <si>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3H.1</t>
  </si>
  <si>
    <t>APR3H_WR01</t>
  </si>
  <si>
    <t>3H.2</t>
  </si>
  <si>
    <t>APR3H_WN02</t>
  </si>
  <si>
    <t>3H.3</t>
  </si>
  <si>
    <t>APR3H_WWN03</t>
  </si>
  <si>
    <t>Bioresources (sludge)</t>
  </si>
  <si>
    <t>3H.4</t>
  </si>
  <si>
    <t>APR3H_BIO04</t>
  </si>
  <si>
    <t>3H.5</t>
  </si>
  <si>
    <t>APR3H_RR05</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</si>
  <si>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</si>
  <si>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</si>
  <si>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</si>
  <si>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</si>
  <si>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</si>
  <si>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</si>
  <si>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</si>
  <si>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</si>
  <si>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</si>
  <si>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</si>
  <si>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</si>
  <si>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</si>
  <si>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</si>
  <si>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</si>
  <si>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</si>
  <si>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</si>
  <si>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</si>
  <si>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</si>
  <si>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</si>
  <si>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</si>
  <si>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</si>
  <si>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</si>
  <si>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</si>
  <si>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</si>
  <si>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</si>
  <si>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</si>
  <si>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</si>
  <si>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</si>
  <si>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</si>
  <si>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</si>
  <si>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</si>
  <si>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</si>
  <si>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</si>
  <si>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</si>
  <si>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</si>
  <si>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Pro forma 3I</t>
  </si>
  <si>
    <t>Supplementary outcomes information</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</si>
  <si>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</si>
  <si>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</si>
  <si>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</si>
  <si>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</si>
  <si>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</si>
  <si>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</si>
  <si>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</si>
  <si>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</si>
  <si>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</si>
  <si>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</si>
  <si>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</si>
  <si>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</si>
  <si>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</si>
  <si>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</si>
  <si>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</si>
  <si>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</si>
  <si>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</si>
  <si>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</si>
  <si>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</si>
  <si>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</si>
  <si>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</si>
  <si>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</si>
  <si>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</si>
  <si>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</si>
  <si>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</si>
  <si>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</si>
  <si>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</si>
  <si>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</si>
  <si>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</si>
  <si>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</si>
  <si>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</si>
  <si>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</si>
  <si>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</si>
  <si>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</si>
  <si>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</si>
  <si>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Uckfield wTw - AMw6 wlanned works 6SO050015</t>
  </si>
  <si>
    <t>Guestling Green pTp 6SO050021</t>
  </si>
  <si>
    <t>Goddards Green pTp - UppTD 17 6SO000001</t>
  </si>
  <si>
    <t>Edenbridge pTp - UppTD 17 6SO000004</t>
  </si>
  <si>
    <t>AMP 6-2 Planned Hooe pTp 6SO050017</t>
  </si>
  <si>
    <t>AMP6-2 Planned Copfold pTp 6SO050007</t>
  </si>
  <si>
    <t>South Ambersham WWTW 7SO200393</t>
  </si>
  <si>
    <t>Sedlescombe wwtw 7SO200079</t>
  </si>
  <si>
    <t>7F.126</t>
  </si>
  <si>
    <t>7F.127</t>
  </si>
  <si>
    <t>7F.128</t>
  </si>
  <si>
    <t>7F.129</t>
  </si>
  <si>
    <t>7F.130</t>
  </si>
  <si>
    <t>7F.131</t>
  </si>
  <si>
    <t>7F.132</t>
  </si>
  <si>
    <t>7F.133</t>
  </si>
  <si>
    <t>7F.134</t>
  </si>
  <si>
    <t>7F.135</t>
  </si>
  <si>
    <t>7F.136</t>
  </si>
  <si>
    <t>7F.137</t>
  </si>
  <si>
    <t>7F.138</t>
  </si>
  <si>
    <t>7F.139</t>
  </si>
  <si>
    <t>7F.140</t>
  </si>
  <si>
    <t>7F.141</t>
  </si>
  <si>
    <t>7F.142</t>
  </si>
  <si>
    <t>7F.143</t>
  </si>
  <si>
    <t>7F.144</t>
  </si>
  <si>
    <t>7F.145</t>
  </si>
  <si>
    <t>7F.146</t>
  </si>
  <si>
    <t>7F.147</t>
  </si>
  <si>
    <t>7F.148</t>
  </si>
  <si>
    <t>7F.149</t>
  </si>
  <si>
    <t>7F.150</t>
  </si>
  <si>
    <t>7F.151</t>
  </si>
  <si>
    <t>7F.152</t>
  </si>
  <si>
    <t>7F.153</t>
  </si>
  <si>
    <t>7F.154</t>
  </si>
  <si>
    <t>7F.155</t>
  </si>
  <si>
    <t>7F.156</t>
  </si>
  <si>
    <t>7F.157</t>
  </si>
  <si>
    <t>7F.158</t>
  </si>
  <si>
    <t>7F.159</t>
  </si>
  <si>
    <t>7F.160</t>
  </si>
  <si>
    <t>7F.161</t>
  </si>
  <si>
    <t>7F.162</t>
  </si>
  <si>
    <t>7F.163</t>
  </si>
  <si>
    <t>7F.164</t>
  </si>
  <si>
    <t>7F.165</t>
  </si>
  <si>
    <t>7F.166</t>
  </si>
  <si>
    <t>7F.167</t>
  </si>
  <si>
    <t>7F.168</t>
  </si>
  <si>
    <t>7F.169</t>
  </si>
  <si>
    <t>7F.170</t>
  </si>
  <si>
    <t>7F.171</t>
  </si>
  <si>
    <t>7F.172</t>
  </si>
  <si>
    <t>7F.173</t>
  </si>
  <si>
    <t>7F.174</t>
  </si>
  <si>
    <t>7F.175</t>
  </si>
  <si>
    <t>7F.176</t>
  </si>
  <si>
    <t>7F.177</t>
  </si>
  <si>
    <t>7F.178</t>
  </si>
  <si>
    <t>7F.179</t>
  </si>
  <si>
    <t>7F.180</t>
  </si>
  <si>
    <t>7F.181</t>
  </si>
  <si>
    <t>7F.182</t>
  </si>
  <si>
    <t>7F.183</t>
  </si>
  <si>
    <t>7F.184</t>
  </si>
  <si>
    <t>7F.185</t>
  </si>
  <si>
    <t>7F.186</t>
  </si>
  <si>
    <t>7F.187</t>
  </si>
  <si>
    <t>7F.188</t>
  </si>
  <si>
    <t>7F.189</t>
  </si>
  <si>
    <t>7F.190</t>
  </si>
  <si>
    <t>7F.191</t>
  </si>
  <si>
    <t>7F.192</t>
  </si>
  <si>
    <t>7F.193</t>
  </si>
  <si>
    <t>7F.194</t>
  </si>
  <si>
    <t>7F.195</t>
  </si>
  <si>
    <t>7F.196</t>
  </si>
  <si>
    <t>7F.197</t>
  </si>
  <si>
    <t>7F.198</t>
  </si>
  <si>
    <t>7F.199</t>
  </si>
  <si>
    <t>7F.200</t>
  </si>
  <si>
    <t>Finance lease (FRS16) - land and buildings</t>
  </si>
  <si>
    <t>4B.21</t>
  </si>
  <si>
    <t>Sonia 1M, 3M, 6M</t>
  </si>
  <si>
    <t>Financial derivatives – (D) Other swaps</t>
  </si>
  <si>
    <t>Financial derivatives – (C) Variable margin swaps</t>
  </si>
  <si>
    <t>Financial derivatives – (B) Super-senior swaps</t>
  </si>
  <si>
    <t>Financial derivatives – (A) Swaps with breaks or accretion paydowns</t>
  </si>
  <si>
    <t>Total Financial derivatives</t>
  </si>
  <si>
    <t>WINEP scheme 126</t>
  </si>
  <si>
    <t>WINEP scheme 127</t>
  </si>
  <si>
    <t>WINEP scheme 128</t>
  </si>
  <si>
    <t>WINEP scheme 129</t>
  </si>
  <si>
    <t>WINEP scheme 130</t>
  </si>
  <si>
    <t>WINEP scheme 131</t>
  </si>
  <si>
    <t>WINEP scheme 132</t>
  </si>
  <si>
    <t>WINEP scheme 133</t>
  </si>
  <si>
    <t>WINEP scheme 134</t>
  </si>
  <si>
    <t>WINEP scheme 135</t>
  </si>
  <si>
    <t>WINEP scheme 136</t>
  </si>
  <si>
    <t>WINEP scheme 137</t>
  </si>
  <si>
    <t>WINEP scheme 138</t>
  </si>
  <si>
    <t>WINEP scheme 139</t>
  </si>
  <si>
    <t>WINEP scheme 140</t>
  </si>
  <si>
    <t>WINEP scheme 141</t>
  </si>
  <si>
    <t>WINEP scheme 142</t>
  </si>
  <si>
    <t>WINEP scheme 143</t>
  </si>
  <si>
    <t>WINEP scheme 144</t>
  </si>
  <si>
    <t>WINEP scheme 145</t>
  </si>
  <si>
    <t>WINEP scheme 146</t>
  </si>
  <si>
    <t>WINEP scheme 147</t>
  </si>
  <si>
    <t>WINEP scheme 148</t>
  </si>
  <si>
    <t>WINEP scheme 149</t>
  </si>
  <si>
    <t>WINEP scheme 150</t>
  </si>
  <si>
    <t>WINEP scheme 151</t>
  </si>
  <si>
    <t>WINEP scheme 152</t>
  </si>
  <si>
    <t>WINEP scheme 153</t>
  </si>
  <si>
    <t>WINEP scheme 154</t>
  </si>
  <si>
    <t>WINEP scheme 155</t>
  </si>
  <si>
    <t>WINEP scheme 156</t>
  </si>
  <si>
    <t>WINEP scheme 157</t>
  </si>
  <si>
    <t>WINEP scheme 158</t>
  </si>
  <si>
    <t>WINEP scheme 159</t>
  </si>
  <si>
    <t>WINEP scheme 160</t>
  </si>
  <si>
    <t>WINEP scheme 161</t>
  </si>
  <si>
    <t>WINEP scheme 162</t>
  </si>
  <si>
    <t>WINEP scheme 163</t>
  </si>
  <si>
    <t>WINEP scheme 164</t>
  </si>
  <si>
    <t>WINEP scheme 165</t>
  </si>
  <si>
    <t>WINEP scheme 166</t>
  </si>
  <si>
    <t>WINEP scheme 167</t>
  </si>
  <si>
    <t>WINEP scheme 168</t>
  </si>
  <si>
    <t>WINEP scheme 169</t>
  </si>
  <si>
    <t>WINEP scheme 170</t>
  </si>
  <si>
    <t>WINEP scheme 171</t>
  </si>
  <si>
    <t>WINEP scheme 172</t>
  </si>
  <si>
    <t>WINEP scheme 173</t>
  </si>
  <si>
    <t>WINEP scheme 174</t>
  </si>
  <si>
    <t>WINEP scheme 175</t>
  </si>
  <si>
    <t>WINEP scheme 176</t>
  </si>
  <si>
    <t>WINEP scheme 177</t>
  </si>
  <si>
    <t>WINEP scheme 178</t>
  </si>
  <si>
    <t>WINEP scheme 179</t>
  </si>
  <si>
    <t>WINEP scheme 180</t>
  </si>
  <si>
    <t>WINEP scheme 181</t>
  </si>
  <si>
    <t>WINEP scheme 182</t>
  </si>
  <si>
    <t>WINEP scheme 183</t>
  </si>
  <si>
    <t>WINEP scheme 184</t>
  </si>
  <si>
    <t>WINEP scheme 185</t>
  </si>
  <si>
    <t>WINEP scheme 186</t>
  </si>
  <si>
    <t>WINEP scheme 187</t>
  </si>
  <si>
    <t>WINEP scheme 188</t>
  </si>
  <si>
    <t>WINEP scheme 189</t>
  </si>
  <si>
    <t>WINEP scheme 190</t>
  </si>
  <si>
    <t>WINEP scheme 191</t>
  </si>
  <si>
    <t>WINEP scheme 192</t>
  </si>
  <si>
    <t>WINEP scheme 193</t>
  </si>
  <si>
    <t>WINEP scheme 194</t>
  </si>
  <si>
    <t>WINEP scheme 195</t>
  </si>
  <si>
    <t>WINEP scheme 196</t>
  </si>
  <si>
    <t>WINEP scheme 197</t>
  </si>
  <si>
    <t>WINEP scheme 198</t>
  </si>
  <si>
    <t>WINEP scheme 199</t>
  </si>
  <si>
    <t>WINEP scheme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</si>
</sst>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F400]h:mm:ss\ AM/PM"/>
    <numFmt numFmtId="180" formatCode="0.0000000000000000"/>
    <numFmt numFmtId="181" formatCode="[mm]"/>
    <numFmt numFmtId="182" formatCode="&quot;4I.&quot;0"/>
  </numFmts>
  <fonts count="183">
    <font>
      <sz val="11"/>
      <color theme="1"/>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8"/>
      <color theme="3"/>
      <name val="Franklin Gothic Demi"/>
      <family val="2"/>
      <scheme val="major"/>
    </font>
    <font>
      <b/>
      <sz val="14"/>
      <color theme="3"/>
      <name val="Arial"/>
      <family val="2"/>
    </font>
    <font>
      <b/>
      <sz val="12"/>
      <color theme="3"/>
      <name val="Arial"/>
      <family val="2"/>
    </font>
    <font>
      <b/>
      <sz val="12"/>
      <color theme="1"/>
      <name val="Arial"/>
      <family val="2"/>
    </font>
    <font>
      <b/>
      <sz val="12"/>
      <color rgb="FF0078C9"/>
      <name val="Arial"/>
      <family val="2"/>
    </font>
    <font>
      <sz val="15"/>
      <color theme="0"/>
      <name val="Calibri"/>
      <family val="2"/>
    </font>
    <font>
      <sz val="15"/>
      <color theme="3"/>
      <name val="Calibri"/>
      <family val="2"/>
    </font>
    <font>
      <sz val="11"/>
      <color theme="0"/>
      <name val="Calibri"/>
      <family val="2"/>
    </font>
    <font>
      <sz val="11"/>
      <color theme="0" tint="-0.249977111117893"/>
      <name val="Calibri"/>
      <family val="2"/>
    </font>
    <font>
      <sz val="10"/>
      <color rgb="FF003595"/>
      <name val="Calibri"/>
      <family val="2"/>
    </font>
    <font>
      <sz val="12"/>
      <color rgb="FF003595"/>
      <name val="Calibri"/>
      <family val="2"/>
    </font>
    <font>
      <b/>
      <sz val="12"/>
      <color rgb="FF002664"/>
      <name val="Calibri"/>
      <family val="2"/>
    </font>
    <font>
      <sz val="11"/>
      <color rgb="FF003595"/>
      <name val="Calibri"/>
      <family val="2"/>
    </font>
    <font>
      <sz val="8"/>
      <color theme="1"/>
      <name val="Calibri"/>
      <family val="2"/>
    </font>
    <font>
      <sz val="10"/>
      <color theme="4"/>
      <name val="Calibri"/>
      <family val="2"/>
    </font>
    <font>
      <sz val="10"/>
      <name val="Calibri"/>
      <family val="2"/>
    </font>
    <font>
      <sz val="8"/>
      <color theme="3"/>
      <name val="Calibri"/>
      <family val="2"/>
    </font>
    <font>
      <sz val="8"/>
      <color theme="0"/>
      <name val="Calibri"/>
      <family val="2"/>
    </font>
    <font>
      <sz val="10"/>
      <color theme="0"/>
      <name val="Calibri"/>
      <family val="2"/>
    </font>
    <font>
      <sz val="10"/>
      <color rgb="FFFF0000"/>
      <name val="Calibri"/>
      <family val="2"/>
    </font>
    <font>
      <sz val="9"/>
      <color theme="1"/>
      <name val="Calibri"/>
      <family val="2"/>
    </font>
    <font>
      <sz val="12"/>
      <name val="Arial"/>
      <family val="2"/>
    </font>
    <font>
      <sz val="12"/>
      <name val="Calibri"/>
      <family val="2"/>
    </font>
    <font>
      <b/>
      <sz val="15"/>
      <color theme="3"/>
      <name val="Calibri"/>
      <family val="2"/>
    </font>
    <font>
      <sz val="11"/>
      <color rgb="FFFF0000"/>
      <name val="Calibri"/>
      <family val="2"/>
    </font>
    <font>
      <sz val="15"/>
      <color theme="1"/>
      <name val="Calibri"/>
      <family val="2"/>
    </font>
    <font>
      <sz val="18"/>
      <color theme="3"/>
      <name val="Calibri"/>
      <family val="2"/>
    </font>
    <font>
      <b/>
      <sz val="12"/>
      <color theme="0"/>
      <name val="Calibri"/>
      <family val="2"/>
    </font>
    <font>
      <sz val="9"/>
      <name val="Calibri"/>
      <family val="2"/>
    </font>
    <font>
      <b/>
      <sz val="10"/>
      <color rgb="FF003595"/>
      <name val="Calibri"/>
      <family val="2"/>
    </font>
    <font>
      <b/>
      <sz val="12"/>
      <name val="Calibri"/>
      <family val="2"/>
    </font>
    <font>
      <sz val="11"/>
      <name val="Calibri"/>
      <family val="2"/>
    </font>
    <font>
      <b/>
      <sz val="9"/>
      <color indexed="81"/>
      <name val="Tahoma"/>
      <family val="2"/>
    </font>
    <font>
      <sz val="9"/>
      <color indexed="81"/>
      <name val="Tahoma"/>
      <family val="2"/>
    </font>
    <font>
      <b/>
      <sz val="10"/>
      <color indexed="81"/>
      <name val="Calibri"/>
      <family val="2"/>
    </font>
    <font>
      <sz val="10"/>
      <color indexed="81"/>
      <name val="Calibri"/>
      <family val="2"/>
    </font>
    <font>
      <u/>
      <sz val="10"/>
      <color indexed="81"/>
      <name val="Calibri"/>
      <family val="2"/>
    </font>
    <font>
      <b/>
      <sz val="12"/>
      <color rgb="FF003595"/>
      <name val="Calibri"/>
      <family val="2"/>
    </font>
    <font>
      <b/>
      <sz val="12"/>
      <color rgb="FF7030A0"/>
      <name val="Calibri"/>
      <family val="2"/>
    </font>
    <font>
      <sz val="11"/>
      <color rgb="FF7030A0"/>
      <name val="Calibri"/>
      <family val="2"/>
    </font>
    <font>
      <sz val="18"/>
      <color theme="0"/>
      <name val="Krub SemiBold"/>
    </font>
    <font>
      <sz val="12"/>
      <color theme="0"/>
      <name val="Calibri"/>
      <family val="2"/>
    </font>
    <font>
      <b/>
      <sz val="15"/>
      <color theme="3"/>
      <name val="Arial"/>
      <family val="2"/>
      <scheme val="minor"/>
    </font>
  </fonts>
  <fills count="41">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solid">
        <fgColor theme="1" tint="0.499984740745262"/>
        <bgColor indexed="64"/>
      </patternFill>
    </fill>
    <fill>
      <patternFill patternType="solid">
        <fgColor rgb="FFDCECF5"/>
        <bgColor indexed="64"/>
      </patternFill>
    </fill>
    <fill>
      <patternFill patternType="solid">
        <fgColor rgb="FFD60037"/>
        <bgColor indexed="64"/>
      </patternFill>
    </fill>
    <fill>
      <patternFill patternType="solid">
        <fgColor rgb="FF808080"/>
        <bgColor indexed="64"/>
      </patternFill>
    </fill>
    <fill>
      <patternFill patternType="solid">
        <fgColor rgb="FFFFFFFF"/>
        <bgColor rgb="FF000000"/>
      </patternFill>
    </fill>
  </fills>
  <borders count="171">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n">
        <color rgb="FF003595"/>
      </left>
      <right style="thin">
        <color rgb="FF003595"/>
      </right>
      <top style="thin">
        <color rgb="FF003595"/>
      </top>
      <bottom style="thin">
        <color rgb="FF003595"/>
      </bottom>
      <diagonal/>
    </border>
    <border>
      <left style="thin">
        <color theme="3"/>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style="thin">
        <color rgb="FF003595"/>
      </left>
      <right style="thin">
        <color rgb="FF003595"/>
      </right>
      <top/>
      <bottom/>
      <diagonal/>
    </border>
    <border>
      <left/>
      <right style="thin">
        <color rgb="FF003595"/>
      </right>
      <top/>
      <bottom/>
      <diagonal/>
    </border>
    <border>
      <left style="thin">
        <color rgb="FF003595"/>
      </left>
      <right/>
      <top/>
      <bottom/>
      <diagonal/>
    </border>
    <border>
      <left style="thick">
        <color rgb="FF003595"/>
      </left>
      <right style="thick">
        <color rgb="FF003595"/>
      </right>
      <top style="thick">
        <color rgb="FF003595"/>
      </top>
      <bottom style="thick">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n">
        <color auto="1"/>
      </left>
      <right style="thin">
        <color auto="1"/>
      </right>
      <top style="thin">
        <color auto="1"/>
      </top>
      <bottom style="thin">
        <color auto="1"/>
      </bottom>
      <diagonal/>
    </border>
    <border>
      <left style="thin">
        <color rgb="FF003595"/>
      </left>
      <right/>
      <top style="thin">
        <color rgb="FF003595"/>
      </top>
      <bottom style="thin">
        <color rgb="FF003595"/>
      </bottom>
      <diagonal/>
    </border>
    <border>
      <left/>
      <right/>
      <top style="thin">
        <color rgb="FF003595"/>
      </top>
      <bottom/>
      <diagonal/>
    </border>
    <border>
      <left/>
      <right/>
      <top/>
      <bottom style="thin">
        <color rgb="FF003595"/>
      </bottom>
      <diagonal/>
    </border>
    <border>
      <left/>
      <right style="thin">
        <color rgb="FF003595"/>
      </right>
      <top style="thin">
        <color rgb="FF003595"/>
      </top>
      <bottom style="thin">
        <color rgb="FF003595"/>
      </bottom>
      <diagonal/>
    </border>
    <border>
      <left style="thin">
        <color rgb="FF003595"/>
      </left>
      <right style="thin">
        <color rgb="FF003595"/>
      </right>
      <top style="thick">
        <color rgb="FF003595"/>
      </top>
      <bottom style="thin">
        <color rgb="FF003595"/>
      </bottom>
      <diagonal/>
    </border>
    <border>
      <left style="thin">
        <color rgb="FF003595"/>
      </left>
      <right style="thick">
        <color rgb="FF003595"/>
      </right>
      <top style="thin">
        <color rgb="FF003595"/>
      </top>
      <bottom style="thin">
        <color rgb="FF003595"/>
      </bottom>
      <diagonal/>
    </border>
    <border>
      <left/>
      <right/>
      <top style="thin">
        <color theme="3"/>
      </top>
      <bottom/>
      <diagonal/>
    </border>
    <border>
      <left/>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thin">
        <color rgb="FF808080"/>
      </left>
      <right style="thin">
        <color rgb="FF808080"/>
      </right>
      <top/>
      <bottom style="thick">
        <color rgb="FF808080"/>
      </bottom>
      <diagonal/>
    </border>
    <border>
      <left/>
      <right style="thin">
        <color rgb="FF808080"/>
      </right>
      <top style="thick">
        <color rgb="FF808080"/>
      </top>
      <bottom/>
      <diagonal/>
    </border>
    <border>
      <left style="thick">
        <color rgb="FF808080"/>
      </left>
      <right/>
      <top/>
      <bottom/>
      <diagonal/>
    </border>
    <border>
      <left/>
      <right style="thin">
        <color rgb="FF808080"/>
      </right>
      <top/>
      <bottom/>
      <diagonal/>
    </border>
    <border>
      <left style="thick">
        <color rgb="FF808080"/>
      </left>
      <right/>
      <top/>
      <bottom style="thick">
        <color rgb="FF808080"/>
      </bottom>
      <diagonal/>
    </border>
    <border>
      <left/>
      <right style="thin">
        <color rgb="FF808080"/>
      </right>
      <top/>
      <bottom style="thick">
        <color rgb="FF808080"/>
      </bottom>
      <diagonal/>
    </border>
    <border>
      <left style="thick">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ck">
        <color theme="0" tint="-0.499984740745262"/>
      </right>
      <top style="thin">
        <color theme="0" tint="-0.499984740745262"/>
      </top>
      <bottom/>
      <diagonal/>
    </border>
  </borders>
  <cellStyleXfs count="6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9" fillId="3" borderId="2">
      <alignment horizontal="left"/>
    </xf>
    <xf numFmtId="37" fontId="10" fillId="3" borderId="3"/>
    <xf numFmtId="0" fontId="5" fillId="3" borderId="4" applyNumberFormat="0" applyBorder="0"/>
    <xf numFmtId="0" fontId="5" fillId="3" borderId="4" applyNumberFormat="0" applyBorder="0"/>
    <xf numFmtId="164" fontId="5" fillId="0" borderId="0" applyFont="0" applyFill="0" applyBorder="0" applyAlignment="0" applyProtection="0"/>
    <xf numFmtId="0" fontId="11" fillId="3" borderId="5"/>
    <xf numFmtId="37" fontId="5" fillId="3" borderId="0">
      <alignment horizontal="right"/>
    </xf>
    <xf numFmtId="37" fontId="5" fillId="3" borderId="0">
      <alignment horizontal="right"/>
    </xf>
    <xf numFmtId="0" fontId="12" fillId="0" borderId="0"/>
    <xf numFmtId="0" fontId="6" fillId="0" borderId="0" applyNumberFormat="0" applyBorder="0" applyProtection="0"/>
    <xf numFmtId="0" fontId="7" fillId="0" borderId="0"/>
    <xf numFmtId="0" fontId="5" fillId="0" borderId="0"/>
    <xf numFmtId="0" fontId="5" fillId="0" borderId="0"/>
    <xf numFmtId="0" fontId="13" fillId="0" borderId="0"/>
    <xf numFmtId="0" fontId="14" fillId="0" borderId="0"/>
    <xf numFmtId="40" fontId="15" fillId="2" borderId="0">
      <alignment horizontal="right"/>
    </xf>
    <xf numFmtId="0" fontId="16" fillId="2" borderId="0">
      <alignment horizontal="right"/>
    </xf>
    <xf numFmtId="0" fontId="17" fillId="2" borderId="1"/>
    <xf numFmtId="0" fontId="17" fillId="0" borderId="0" applyBorder="0">
      <alignment horizontal="centerContinuous"/>
    </xf>
    <xf numFmtId="0" fontId="18" fillId="0" borderId="0" applyBorder="0">
      <alignment horizontal="centerContinuous"/>
    </xf>
    <xf numFmtId="9" fontId="5" fillId="0" borderId="0" applyFont="0" applyFill="0" applyBorder="0" applyAlignment="0" applyProtection="0"/>
    <xf numFmtId="37" fontId="19" fillId="4" borderId="6"/>
    <xf numFmtId="0" fontId="20" fillId="0" borderId="7">
      <alignment horizontal="right"/>
    </xf>
    <xf numFmtId="0" fontId="5" fillId="0" borderId="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8" fillId="0" borderId="0"/>
    <xf numFmtId="0" fontId="17" fillId="2" borderId="11"/>
    <xf numFmtId="0" fontId="13" fillId="0" borderId="0"/>
    <xf numFmtId="0" fontId="7" fillId="0" borderId="0"/>
    <xf numFmtId="0" fontId="7" fillId="0" borderId="0"/>
    <xf numFmtId="0" fontId="22" fillId="0" borderId="9" applyNumberFormat="0" applyFill="0" applyAlignment="0" applyProtection="0"/>
    <xf numFmtId="9" fontId="7" fillId="0" borderId="0" applyFont="0" applyFill="0" applyBorder="0" applyAlignment="0" applyProtection="0"/>
    <xf numFmtId="164" fontId="7" fillId="0" borderId="0" applyFont="0" applyFill="0" applyBorder="0" applyAlignment="0" applyProtection="0"/>
    <xf numFmtId="0" fontId="7" fillId="0" borderId="0"/>
    <xf numFmtId="9" fontId="24"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0" fontId="24"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0" fontId="34" fillId="16" borderId="0" applyBorder="0"/>
    <xf numFmtId="170" fontId="32" fillId="9" borderId="0" applyNumberFormat="0">
      <alignment horizontal="left"/>
    </xf>
    <xf numFmtId="0" fontId="33" fillId="10" borderId="0" applyNumberFormat="0"/>
    <xf numFmtId="0" fontId="7" fillId="0" borderId="0"/>
    <xf numFmtId="0" fontId="13" fillId="0" borderId="0"/>
    <xf numFmtId="164" fontId="24" fillId="0" borderId="0" applyFont="0" applyFill="0" applyBorder="0" applyAlignment="0" applyProtection="0"/>
    <xf numFmtId="0" fontId="35" fillId="0" borderId="0"/>
    <xf numFmtId="0" fontId="36" fillId="0" borderId="0"/>
    <xf numFmtId="0" fontId="21" fillId="0" borderId="8" applyNumberFormat="0" applyFill="0" applyAlignment="0" applyProtection="0"/>
    <xf numFmtId="43" fontId="7" fillId="0" borderId="0" applyFont="0" applyFill="0" applyBorder="0" applyAlignment="0" applyProtection="0"/>
    <xf numFmtId="0" fontId="182" fillId="0" borderId="8" applyNumberFormat="0" applyFill="0" applyAlignment="0" applyProtection="0"/>
    <xf numFmtId="0" fontId="2" fillId="0" borderId="0"/>
    <xf numFmtId="0" fontId="66" fillId="0" borderId="9" applyNumberFormat="0" applyFill="0" applyAlignment="0" applyProtection="0"/>
  </cellStyleXfs>
  <cellXfs count="3256">
    <xf numFmtId="0" fontId="0" fillId="0" borderId="0" xfId="0"/>
    <xf numFmtId="0" fontId="26" fillId="0" borderId="0" xfId="0" applyFont="1" applyAlignment="1">
      <alignment vertical="center"/>
    </xf>
    <xf numFmtId="0" fontId="29" fillId="0" borderId="0" xfId="0" applyFont="1" applyAlignment="1">
      <alignment vertical="center"/>
    </xf>
    <xf numFmtId="0" fontId="28" fillId="0" borderId="0" xfId="37" applyFont="1" applyFill="1" applyBorder="1" applyAlignment="1">
      <alignment vertical="center" wrapText="1"/>
    </xf>
    <xf numFmtId="0" fontId="26" fillId="0" borderId="0" xfId="0" applyFont="1" applyAlignment="1">
      <alignment vertical="center" wrapText="1"/>
    </xf>
    <xf numFmtId="0" fontId="4" fillId="0" borderId="0" xfId="0" applyFont="1"/>
    <xf numFmtId="0" fontId="4" fillId="0" borderId="0" xfId="0" applyFont="1" applyAlignment="1">
      <alignment vertical="center"/>
    </xf>
    <xf numFmtId="0" fontId="4" fillId="0" borderId="0" xfId="0" applyFont="1" applyAlignment="1">
      <alignment horizontal="center" vertical="center"/>
    </xf>
    <xf numFmtId="0" fontId="4" fillId="0" borderId="0" xfId="15" applyFont="1" applyAlignment="1">
      <alignment vertical="center"/>
    </xf>
    <xf numFmtId="0" fontId="44" fillId="0" borderId="0" xfId="0" applyFont="1" applyAlignment="1">
      <alignment horizontal="center" vertical="center"/>
    </xf>
    <xf numFmtId="0" fontId="44" fillId="0" borderId="0" xfId="0" applyFont="1" applyAlignment="1">
      <alignment vertical="center"/>
    </xf>
    <xf numFmtId="0" fontId="41" fillId="0" borderId="0" xfId="0" applyFont="1" applyAlignment="1">
      <alignment vertical="center" wrapText="1"/>
    </xf>
    <xf numFmtId="0" fontId="41" fillId="0" borderId="0" xfId="0" applyFont="1" applyAlignment="1">
      <alignment vertical="center"/>
    </xf>
    <xf numFmtId="0" fontId="36" fillId="0" borderId="0" xfId="0" applyFont="1" applyAlignment="1">
      <alignment horizontal="left"/>
    </xf>
    <xf numFmtId="0" fontId="36" fillId="0" borderId="0" xfId="0" applyFont="1"/>
    <xf numFmtId="0" fontId="58" fillId="0" borderId="0" xfId="0" applyFont="1" applyAlignment="1">
      <alignment horizontal="left"/>
    </xf>
    <xf numFmtId="0" fontId="40" fillId="10" borderId="26" xfId="50" applyFont="1" applyBorder="1" applyAlignment="1">
      <alignment vertical="center" wrapText="1"/>
    </xf>
    <xf numFmtId="0" fontId="40" fillId="10" borderId="28" xfId="50" applyFont="1" applyBorder="1" applyAlignment="1">
      <alignment vertical="center" wrapText="1"/>
    </xf>
    <xf numFmtId="0" fontId="40" fillId="10" borderId="27" xfId="50" applyFont="1" applyBorder="1" applyAlignment="1">
      <alignment vertical="center" wrapText="1"/>
    </xf>
    <xf numFmtId="0" fontId="36" fillId="0" borderId="0" xfId="0" applyFont="1" applyAlignment="1">
      <alignment vertical="center"/>
    </xf>
    <xf numFmtId="0" fontId="36" fillId="0" borderId="30" xfId="0" applyFont="1" applyBorder="1" applyAlignment="1">
      <alignment horizontal="left" vertical="top"/>
    </xf>
    <xf numFmtId="0" fontId="36" fillId="0" borderId="32" xfId="0" applyFont="1" applyBorder="1" applyAlignment="1">
      <alignment horizontal="left" vertical="top"/>
    </xf>
    <xf numFmtId="0" fontId="36" fillId="0" borderId="29" xfId="0" applyFont="1" applyBorder="1" applyAlignment="1">
      <alignment horizontal="left" vertical="top"/>
    </xf>
    <xf numFmtId="0" fontId="36" fillId="0" borderId="0" xfId="0" applyFont="1" applyAlignment="1">
      <alignment horizontal="left" vertical="top"/>
    </xf>
    <xf numFmtId="0" fontId="36" fillId="0" borderId="34" xfId="0" applyFont="1" applyBorder="1" applyAlignment="1">
      <alignment vertical="center"/>
    </xf>
    <xf numFmtId="0" fontId="36" fillId="0" borderId="24" xfId="0" applyFont="1" applyBorder="1" applyAlignment="1">
      <alignment horizontal="left" vertical="top"/>
    </xf>
    <xf numFmtId="0" fontId="36" fillId="0" borderId="20" xfId="0" applyFont="1" applyBorder="1" applyAlignment="1">
      <alignment horizontal="left" vertical="top"/>
    </xf>
    <xf numFmtId="0" fontId="36" fillId="0" borderId="25" xfId="0" applyFont="1" applyBorder="1" applyAlignment="1">
      <alignment horizontal="left" vertical="top"/>
    </xf>
    <xf numFmtId="0" fontId="36" fillId="0" borderId="34" xfId="0" applyFont="1" applyBorder="1" applyAlignment="1">
      <alignment horizontal="left" vertical="top"/>
    </xf>
    <xf numFmtId="0" fontId="36" fillId="0" borderId="34" xfId="0" applyFont="1" applyBorder="1"/>
    <xf numFmtId="0" fontId="36" fillId="0" borderId="21" xfId="0" applyFont="1" applyBorder="1" applyAlignment="1">
      <alignment horizontal="left" vertical="top"/>
    </xf>
    <xf numFmtId="0" fontId="36" fillId="0" borderId="22" xfId="0" applyFont="1" applyBorder="1" applyAlignment="1">
      <alignment horizontal="left" vertical="top"/>
    </xf>
    <xf numFmtId="0" fontId="36" fillId="0" borderId="23" xfId="0" applyFont="1" applyBorder="1" applyAlignment="1">
      <alignment horizontal="left" vertical="top"/>
    </xf>
    <xf numFmtId="0" fontId="36" fillId="7" borderId="0" xfId="0" applyFont="1" applyFill="1"/>
    <xf numFmtId="0" fontId="37" fillId="0" borderId="0" xfId="0" applyFont="1"/>
    <xf numFmtId="0" fontId="36" fillId="15" borderId="0" xfId="0" applyFont="1" applyFill="1"/>
    <xf numFmtId="0" fontId="41" fillId="0" borderId="0" xfId="0" applyFont="1"/>
    <xf numFmtId="0" fontId="36" fillId="12" borderId="19" xfId="0" applyFont="1" applyFill="1" applyBorder="1" applyAlignment="1" applyProtection="1">
      <alignment horizontal="center" vertical="center"/>
      <protection locked="0"/>
    </xf>
    <xf numFmtId="0" fontId="60" fillId="0" borderId="0" xfId="0" applyFont="1"/>
    <xf numFmtId="0" fontId="60" fillId="0" borderId="0" xfId="0" applyFont="1" applyAlignment="1">
      <alignment wrapText="1"/>
    </xf>
    <xf numFmtId="0" fontId="60" fillId="0" borderId="0" xfId="0" applyFont="1" applyAlignment="1">
      <alignment horizontal="right"/>
    </xf>
    <xf numFmtId="0" fontId="36" fillId="22" borderId="0" xfId="0" applyFont="1" applyFill="1" applyAlignment="1">
      <alignment horizontal="right"/>
    </xf>
    <xf numFmtId="0" fontId="60" fillId="22" borderId="0" xfId="0" applyFont="1" applyFill="1" applyAlignment="1">
      <alignment horizontal="right"/>
    </xf>
    <xf numFmtId="10" fontId="36" fillId="0" borderId="0" xfId="0" applyNumberFormat="1" applyFont="1"/>
    <xf numFmtId="0" fontId="36" fillId="22" borderId="0" xfId="0" applyFont="1" applyFill="1"/>
    <xf numFmtId="0" fontId="64" fillId="22" borderId="0" xfId="0" applyFont="1" applyFill="1"/>
    <xf numFmtId="1" fontId="36" fillId="0" borderId="0" xfId="0" applyNumberFormat="1" applyFont="1"/>
    <xf numFmtId="0" fontId="36" fillId="23" borderId="0" xfId="0" applyFont="1" applyFill="1"/>
    <xf numFmtId="0" fontId="36" fillId="0" borderId="0" xfId="15" applyFont="1" applyAlignment="1">
      <alignment vertical="center"/>
    </xf>
    <xf numFmtId="0" fontId="36" fillId="5" borderId="0" xfId="0" applyFont="1" applyFill="1" applyAlignment="1">
      <alignment vertical="center"/>
    </xf>
    <xf numFmtId="0" fontId="38" fillId="0" borderId="0" xfId="15" applyFont="1" applyAlignment="1">
      <alignment vertical="center"/>
    </xf>
    <xf numFmtId="0" fontId="46" fillId="0" borderId="63" xfId="0" applyFont="1" applyBorder="1" applyAlignment="1">
      <alignment horizontal="center" vertical="center" wrapText="1"/>
    </xf>
    <xf numFmtId="172" fontId="46" fillId="12" borderId="63" xfId="39" applyNumberFormat="1" applyFont="1" applyFill="1" applyBorder="1" applyAlignment="1" applyProtection="1">
      <alignment horizontal="center" vertical="center" wrapText="1"/>
      <protection locked="0"/>
    </xf>
    <xf numFmtId="172" fontId="46" fillId="13" borderId="64" xfId="39" applyNumberFormat="1" applyFont="1" applyFill="1" applyBorder="1" applyAlignment="1">
      <alignment horizontal="center" vertical="center" wrapText="1"/>
    </xf>
    <xf numFmtId="0" fontId="45" fillId="0" borderId="69" xfId="30" applyFont="1" applyBorder="1" applyAlignment="1">
      <alignment horizontal="center" vertical="center" wrapText="1"/>
    </xf>
    <xf numFmtId="0" fontId="45" fillId="0" borderId="0" xfId="30" applyFont="1" applyBorder="1" applyAlignment="1">
      <alignment horizontal="center" vertical="center" wrapText="1"/>
    </xf>
    <xf numFmtId="0" fontId="45" fillId="0" borderId="69" xfId="30" applyFont="1" applyBorder="1" applyAlignment="1" applyProtection="1">
      <alignment horizontal="center" vertical="center" wrapText="1"/>
      <protection locked="0"/>
    </xf>
    <xf numFmtId="0" fontId="62" fillId="15" borderId="0" xfId="15" applyFont="1" applyFill="1" applyAlignment="1">
      <alignment horizontal="center" vertical="center"/>
    </xf>
    <xf numFmtId="0" fontId="46" fillId="0" borderId="33" xfId="0" applyFont="1" applyBorder="1" applyAlignment="1">
      <alignment horizontal="center" vertical="center" wrapText="1"/>
    </xf>
    <xf numFmtId="172" fontId="46" fillId="12" borderId="33" xfId="39" applyNumberFormat="1" applyFont="1" applyFill="1" applyBorder="1" applyAlignment="1" applyProtection="1">
      <alignment horizontal="center" vertical="center" wrapText="1"/>
      <protection locked="0"/>
    </xf>
    <xf numFmtId="172" fontId="46" fillId="13" borderId="72" xfId="39" applyNumberFormat="1" applyFont="1" applyFill="1" applyBorder="1" applyAlignment="1">
      <alignment horizontal="center" vertical="center" wrapText="1"/>
    </xf>
    <xf numFmtId="0" fontId="45" fillId="0" borderId="73" xfId="30" applyFont="1" applyBorder="1" applyAlignment="1">
      <alignment horizontal="center" vertical="center" wrapText="1"/>
    </xf>
    <xf numFmtId="0" fontId="45" fillId="0" borderId="73" xfId="30" applyFont="1" applyBorder="1" applyAlignment="1" applyProtection="1">
      <alignment horizontal="center" vertical="center" wrapText="1"/>
      <protection locked="0"/>
    </xf>
    <xf numFmtId="172" fontId="46" fillId="12" borderId="66" xfId="39" applyNumberFormat="1" applyFont="1" applyFill="1" applyBorder="1" applyAlignment="1" applyProtection="1">
      <alignment horizontal="center" vertical="center" wrapText="1"/>
      <protection locked="0"/>
    </xf>
    <xf numFmtId="172" fontId="46" fillId="13" borderId="66" xfId="39" applyNumberFormat="1" applyFont="1" applyFill="1" applyBorder="1" applyAlignment="1">
      <alignment horizontal="center" vertical="center" wrapText="1"/>
    </xf>
    <xf numFmtId="172" fontId="46" fillId="13" borderId="67" xfId="39" applyNumberFormat="1" applyFont="1" applyFill="1" applyBorder="1" applyAlignment="1">
      <alignment horizontal="center" vertical="center" wrapText="1"/>
    </xf>
    <xf numFmtId="0" fontId="45" fillId="0" borderId="70" xfId="30" applyFont="1" applyBorder="1" applyAlignment="1" applyProtection="1">
      <alignment horizontal="center" vertical="center" wrapText="1"/>
      <protection locked="0"/>
    </xf>
    <xf numFmtId="172" fontId="42" fillId="0" borderId="0" xfId="39" applyNumberFormat="1" applyFont="1" applyAlignment="1">
      <alignment horizontal="center" vertical="center" wrapText="1"/>
    </xf>
    <xf numFmtId="0" fontId="44" fillId="0" borderId="0" xfId="0" applyFont="1" applyAlignment="1">
      <alignment horizontal="center" vertical="center" wrapText="1"/>
    </xf>
    <xf numFmtId="0" fontId="46" fillId="0" borderId="66" xfId="0" applyFont="1" applyBorder="1" applyAlignment="1">
      <alignment horizontal="center" vertical="center" wrapText="1"/>
    </xf>
    <xf numFmtId="0" fontId="45" fillId="0" borderId="70" xfId="30" applyFont="1" applyBorder="1" applyAlignment="1">
      <alignment horizontal="center" vertical="center" wrapText="1"/>
    </xf>
    <xf numFmtId="172" fontId="44" fillId="0" borderId="0" xfId="39" applyNumberFormat="1" applyFont="1" applyAlignment="1">
      <alignment horizontal="center" vertical="center" wrapText="1"/>
    </xf>
    <xf numFmtId="0" fontId="49" fillId="0" borderId="0" xfId="0" applyFont="1" applyAlignment="1">
      <alignment vertical="center"/>
    </xf>
    <xf numFmtId="0" fontId="42" fillId="10" borderId="68" xfId="0" applyFont="1" applyFill="1" applyBorder="1" applyAlignment="1">
      <alignment horizontal="left" vertical="center" wrapText="1"/>
    </xf>
    <xf numFmtId="0" fontId="44" fillId="0" borderId="0" xfId="0" applyFont="1" applyAlignment="1">
      <alignment vertical="center" wrapText="1"/>
    </xf>
    <xf numFmtId="0" fontId="42" fillId="10" borderId="74" xfId="0" applyFont="1" applyFill="1" applyBorder="1" applyAlignment="1">
      <alignment horizontal="center" vertical="center" wrapText="1"/>
    </xf>
    <xf numFmtId="0" fontId="42" fillId="10" borderId="76" xfId="0" applyFont="1" applyFill="1" applyBorder="1" applyAlignment="1">
      <alignment horizontal="center" vertical="center" wrapText="1"/>
    </xf>
    <xf numFmtId="0" fontId="42" fillId="10" borderId="75" xfId="0" applyFont="1" applyFill="1" applyBorder="1" applyAlignment="1">
      <alignment horizontal="center" vertical="center" wrapText="1"/>
    </xf>
    <xf numFmtId="0" fontId="42" fillId="10" borderId="58" xfId="0" applyFont="1" applyFill="1" applyBorder="1" applyAlignment="1">
      <alignment horizontal="center" vertical="center" wrapText="1"/>
    </xf>
    <xf numFmtId="0" fontId="46" fillId="0" borderId="62" xfId="0" applyFont="1" applyBorder="1" applyAlignment="1">
      <alignment horizontal="left" vertical="center" wrapText="1"/>
    </xf>
    <xf numFmtId="0" fontId="46" fillId="0" borderId="71" xfId="0" applyFont="1" applyBorder="1" applyAlignment="1">
      <alignment horizontal="left" vertical="center" wrapText="1"/>
    </xf>
    <xf numFmtId="0" fontId="46" fillId="0" borderId="65" xfId="0" applyFont="1" applyBorder="1" applyAlignment="1">
      <alignment horizontal="left" vertical="center" wrapText="1"/>
    </xf>
    <xf numFmtId="0" fontId="42" fillId="0" borderId="0" xfId="0" applyFont="1" applyAlignment="1">
      <alignment horizontal="center" vertical="center" wrapText="1"/>
    </xf>
    <xf numFmtId="0" fontId="50" fillId="0" borderId="0" xfId="0" applyFont="1" applyAlignment="1">
      <alignment horizontal="left" vertical="center" wrapText="1"/>
    </xf>
    <xf numFmtId="0" fontId="84" fillId="0" borderId="0" xfId="0" applyFont="1" applyAlignment="1">
      <alignment horizontal="center" vertical="center" wrapText="1"/>
    </xf>
    <xf numFmtId="0" fontId="95" fillId="0" borderId="0" xfId="0" applyFont="1" applyAlignment="1">
      <alignment vertical="center" wrapText="1"/>
    </xf>
    <xf numFmtId="0" fontId="44" fillId="5" borderId="0" xfId="0" applyFont="1" applyFill="1" applyAlignment="1">
      <alignment vertical="center"/>
    </xf>
    <xf numFmtId="0" fontId="50" fillId="0" borderId="0" xfId="37" applyFont="1" applyFill="1" applyBorder="1" applyAlignment="1">
      <alignment horizontal="center" vertical="center" wrapText="1"/>
    </xf>
    <xf numFmtId="0" fontId="43" fillId="0" borderId="0" xfId="30" applyFont="1" applyFill="1" applyBorder="1" applyAlignment="1">
      <alignment horizontal="center" vertical="center" wrapText="1"/>
    </xf>
    <xf numFmtId="0" fontId="43" fillId="0" borderId="0" xfId="37" applyFont="1" applyFill="1" applyBorder="1" applyAlignment="1">
      <alignment vertical="center" wrapText="1"/>
    </xf>
    <xf numFmtId="172" fontId="40" fillId="10" borderId="67" xfId="39" applyNumberFormat="1" applyFont="1" applyFill="1" applyBorder="1" applyAlignment="1" applyProtection="1">
      <alignment horizontal="center" vertical="center" wrapText="1"/>
    </xf>
    <xf numFmtId="0" fontId="65" fillId="0" borderId="0" xfId="29" applyFont="1" applyFill="1" applyBorder="1" applyAlignment="1">
      <alignment vertical="center" wrapText="1"/>
    </xf>
    <xf numFmtId="0" fontId="98" fillId="16" borderId="0" xfId="48" applyFont="1" applyBorder="1" applyAlignment="1">
      <alignment horizontal="center" vertical="center"/>
    </xf>
    <xf numFmtId="0" fontId="50" fillId="5" borderId="0" xfId="37" applyFont="1" applyFill="1" applyBorder="1" applyAlignment="1">
      <alignment vertical="center" wrapText="1"/>
    </xf>
    <xf numFmtId="0" fontId="50" fillId="0" borderId="0" xfId="0" applyFont="1" applyAlignment="1">
      <alignment horizontal="center" vertical="center" wrapText="1"/>
    </xf>
    <xf numFmtId="0" fontId="109" fillId="11" borderId="0" xfId="0" applyFont="1" applyFill="1" applyAlignment="1">
      <alignment horizontal="center" vertical="center"/>
    </xf>
    <xf numFmtId="2" fontId="36" fillId="0" borderId="0" xfId="0" applyNumberFormat="1" applyFont="1"/>
    <xf numFmtId="9" fontId="36" fillId="0" borderId="0" xfId="0" applyNumberFormat="1" applyFont="1"/>
    <xf numFmtId="0" fontId="36" fillId="24" borderId="0" xfId="0" applyFont="1" applyFill="1"/>
    <xf numFmtId="3" fontId="36" fillId="0" borderId="0" xfId="0" applyNumberFormat="1" applyFont="1"/>
    <xf numFmtId="4" fontId="36" fillId="0" borderId="0" xfId="0" applyNumberFormat="1" applyFont="1"/>
    <xf numFmtId="0" fontId="57" fillId="14" borderId="0" xfId="49" applyNumberFormat="1" applyFont="1" applyFill="1" applyAlignment="1">
      <alignment horizontal="left" vertical="center"/>
    </xf>
    <xf numFmtId="0" fontId="36" fillId="0" borderId="126" xfId="0" applyFont="1" applyBorder="1"/>
    <xf numFmtId="172" fontId="44" fillId="13" borderId="66" xfId="39" applyNumberFormat="1" applyFont="1" applyFill="1" applyBorder="1" applyAlignment="1" applyProtection="1">
      <alignment vertical="center"/>
    </xf>
    <xf numFmtId="172" fontId="44" fillId="13" borderId="66" xfId="39" applyNumberFormat="1" applyFont="1" applyFill="1" applyBorder="1" applyAlignment="1" applyProtection="1">
      <alignment horizontal="center" vertical="center" wrapText="1"/>
    </xf>
    <xf numFmtId="172" fontId="44" fillId="13" borderId="67" xfId="39" applyNumberFormat="1" applyFont="1" applyFill="1" applyBorder="1" applyAlignment="1" applyProtection="1">
      <alignment horizontal="center" vertical="center" wrapText="1"/>
    </xf>
    <xf numFmtId="172" fontId="46" fillId="13" borderId="63" xfId="39" applyNumberFormat="1" applyFont="1" applyFill="1" applyBorder="1" applyAlignment="1" applyProtection="1">
      <alignment horizontal="center" vertical="center" wrapText="1"/>
    </xf>
    <xf numFmtId="172" fontId="46" fillId="13" borderId="64" xfId="39" applyNumberFormat="1" applyFont="1" applyFill="1" applyBorder="1" applyAlignment="1" applyProtection="1">
      <alignment horizontal="center" vertical="center" wrapText="1"/>
    </xf>
    <xf numFmtId="172" fontId="44" fillId="13" borderId="33" xfId="39" applyNumberFormat="1" applyFont="1" applyFill="1" applyBorder="1" applyAlignment="1" applyProtection="1">
      <alignment horizontal="center" vertical="center" wrapText="1"/>
    </xf>
    <xf numFmtId="172" fontId="44" fillId="13" borderId="72" xfId="39" applyNumberFormat="1" applyFont="1" applyFill="1" applyBorder="1" applyAlignment="1" applyProtection="1">
      <alignment horizontal="center" vertical="center" wrapText="1"/>
    </xf>
    <xf numFmtId="172" fontId="46" fillId="13" borderId="33" xfId="39" applyNumberFormat="1" applyFont="1" applyFill="1" applyBorder="1" applyAlignment="1" applyProtection="1">
      <alignment horizontal="center" vertical="center" wrapText="1"/>
    </xf>
    <xf numFmtId="172" fontId="46" fillId="13" borderId="72" xfId="39" applyNumberFormat="1" applyFont="1" applyFill="1" applyBorder="1" applyAlignment="1" applyProtection="1">
      <alignment horizontal="center" vertical="center" wrapText="1"/>
    </xf>
    <xf numFmtId="172" fontId="46" fillId="13" borderId="66" xfId="39" applyNumberFormat="1" applyFont="1" applyFill="1" applyBorder="1" applyAlignment="1" applyProtection="1">
      <alignment horizontal="center" vertical="center" wrapText="1"/>
    </xf>
    <xf numFmtId="172" fontId="46" fillId="13" borderId="67" xfId="39" applyNumberFormat="1" applyFont="1" applyFill="1" applyBorder="1" applyAlignment="1" applyProtection="1">
      <alignment horizontal="center" vertical="center" wrapText="1"/>
    </xf>
    <xf numFmtId="0" fontId="36" fillId="0" borderId="127" xfId="0" applyFont="1" applyBorder="1"/>
    <xf numFmtId="0" fontId="36" fillId="0" borderId="128" xfId="0" applyFont="1" applyBorder="1"/>
    <xf numFmtId="0" fontId="36" fillId="0" borderId="129" xfId="0" applyFont="1" applyBorder="1"/>
    <xf numFmtId="0" fontId="36" fillId="0" borderId="12" xfId="0" applyFont="1" applyBorder="1"/>
    <xf numFmtId="0" fontId="36" fillId="0" borderId="11" xfId="0" applyFont="1" applyBorder="1"/>
    <xf numFmtId="0" fontId="36" fillId="0" borderId="130" xfId="0" applyFont="1" applyBorder="1"/>
    <xf numFmtId="0" fontId="36" fillId="0" borderId="131" xfId="0" applyFont="1" applyBorder="1"/>
    <xf numFmtId="0" fontId="36" fillId="0" borderId="132" xfId="0" applyFont="1" applyBorder="1"/>
    <xf numFmtId="172" fontId="46" fillId="17" borderId="63" xfId="39" applyNumberFormat="1" applyFont="1" applyFill="1" applyBorder="1" applyAlignment="1" applyProtection="1">
      <alignment horizontal="center" vertical="center" wrapText="1"/>
    </xf>
    <xf numFmtId="172" fontId="44" fillId="13" borderId="64" xfId="39" applyNumberFormat="1" applyFont="1" applyFill="1" applyBorder="1" applyAlignment="1" applyProtection="1">
      <alignment horizontal="center" vertical="center" wrapText="1"/>
    </xf>
    <xf numFmtId="172" fontId="46" fillId="17" borderId="33" xfId="39" applyNumberFormat="1" applyFont="1" applyFill="1" applyBorder="1" applyAlignment="1" applyProtection="1">
      <alignment horizontal="center" vertical="center" wrapText="1"/>
    </xf>
    <xf numFmtId="172" fontId="46" fillId="13" borderId="76" xfId="39" applyNumberFormat="1" applyFont="1" applyFill="1" applyBorder="1" applyAlignment="1" applyProtection="1">
      <alignment horizontal="center" vertical="center" wrapText="1"/>
    </xf>
    <xf numFmtId="172" fontId="44" fillId="13" borderId="75" xfId="39" applyNumberFormat="1" applyFont="1" applyFill="1" applyBorder="1" applyAlignment="1" applyProtection="1">
      <alignment horizontal="center" vertical="center" wrapText="1"/>
    </xf>
    <xf numFmtId="172" fontId="46" fillId="17" borderId="72" xfId="39" applyNumberFormat="1" applyFont="1" applyFill="1" applyBorder="1" applyAlignment="1" applyProtection="1">
      <alignment horizontal="center" vertical="center" wrapText="1"/>
    </xf>
    <xf numFmtId="171" fontId="46" fillId="13" borderId="64" xfId="38" applyNumberFormat="1" applyFont="1" applyFill="1" applyBorder="1" applyAlignment="1" applyProtection="1">
      <alignment horizontal="center" vertical="center" wrapText="1"/>
    </xf>
    <xf numFmtId="172" fontId="46" fillId="13" borderId="75" xfId="39" applyNumberFormat="1" applyFont="1" applyFill="1" applyBorder="1" applyAlignment="1" applyProtection="1">
      <alignment horizontal="center" vertical="center" wrapText="1"/>
    </xf>
    <xf numFmtId="10" fontId="46" fillId="31" borderId="76" xfId="38" applyNumberFormat="1" applyFont="1" applyFill="1" applyBorder="1" applyAlignment="1" applyProtection="1">
      <alignment vertical="center"/>
    </xf>
    <xf numFmtId="10" fontId="46" fillId="31" borderId="63" xfId="38" applyNumberFormat="1" applyFont="1" applyFill="1" applyBorder="1" applyAlignment="1" applyProtection="1">
      <alignment vertical="center"/>
    </xf>
    <xf numFmtId="10" fontId="46" fillId="31" borderId="33" xfId="38" applyNumberFormat="1" applyFont="1" applyFill="1" applyBorder="1" applyAlignment="1" applyProtection="1">
      <alignment vertical="center"/>
    </xf>
    <xf numFmtId="10" fontId="46" fillId="31" borderId="66" xfId="38" applyNumberFormat="1" applyFont="1" applyFill="1" applyBorder="1" applyAlignment="1" applyProtection="1">
      <alignment vertical="center"/>
    </xf>
    <xf numFmtId="10" fontId="46" fillId="33" borderId="76" xfId="38" applyNumberFormat="1" applyFont="1" applyFill="1" applyBorder="1" applyAlignment="1" applyProtection="1">
      <alignment vertical="center"/>
    </xf>
    <xf numFmtId="10" fontId="46" fillId="31" borderId="110" xfId="38" applyNumberFormat="1" applyFont="1" applyFill="1" applyBorder="1" applyAlignment="1" applyProtection="1">
      <alignment vertical="center"/>
    </xf>
    <xf numFmtId="10" fontId="46" fillId="31" borderId="112" xfId="38" applyNumberFormat="1" applyFont="1" applyFill="1" applyBorder="1" applyAlignment="1" applyProtection="1">
      <alignment vertical="center"/>
    </xf>
    <xf numFmtId="10" fontId="46" fillId="31" borderId="115" xfId="38" applyNumberFormat="1" applyFont="1" applyFill="1" applyBorder="1" applyAlignment="1" applyProtection="1">
      <alignment vertical="center"/>
    </xf>
    <xf numFmtId="10" fontId="46" fillId="31" borderId="108" xfId="38" applyNumberFormat="1" applyFont="1" applyFill="1" applyBorder="1" applyAlignment="1" applyProtection="1">
      <alignment vertical="center"/>
    </xf>
    <xf numFmtId="10" fontId="46" fillId="31" borderId="123" xfId="38" applyNumberFormat="1" applyFont="1" applyFill="1" applyBorder="1" applyAlignment="1" applyProtection="1">
      <alignment vertical="center"/>
    </xf>
    <xf numFmtId="10" fontId="46" fillId="31" borderId="125" xfId="38" applyNumberFormat="1" applyFont="1" applyFill="1" applyBorder="1" applyAlignment="1" applyProtection="1">
      <alignment vertical="center"/>
    </xf>
    <xf numFmtId="10" fontId="46" fillId="31" borderId="105" xfId="38" applyNumberFormat="1" applyFont="1" applyFill="1" applyBorder="1" applyAlignment="1" applyProtection="1">
      <alignment vertical="center"/>
    </xf>
    <xf numFmtId="10" fontId="46" fillId="31" borderId="109" xfId="38" applyNumberFormat="1" applyFont="1" applyFill="1" applyBorder="1" applyAlignment="1" applyProtection="1">
      <alignment vertical="center"/>
    </xf>
    <xf numFmtId="10" fontId="46" fillId="31" borderId="124" xfId="38" applyNumberFormat="1" applyFont="1" applyFill="1" applyBorder="1" applyAlignment="1" applyProtection="1">
      <alignment vertical="center"/>
    </xf>
    <xf numFmtId="10" fontId="46" fillId="31" borderId="117" xfId="38" applyNumberFormat="1" applyFont="1" applyFill="1" applyBorder="1" applyAlignment="1" applyProtection="1">
      <alignment vertical="center"/>
    </xf>
    <xf numFmtId="172" fontId="80" fillId="17" borderId="63" xfId="39" applyNumberFormat="1" applyFont="1" applyFill="1" applyBorder="1" applyAlignment="1" applyProtection="1">
      <alignment horizontal="center" vertical="center" wrapText="1"/>
    </xf>
    <xf numFmtId="172" fontId="80" fillId="13" borderId="63" xfId="39" applyNumberFormat="1" applyFont="1" applyFill="1" applyBorder="1" applyAlignment="1" applyProtection="1">
      <alignment horizontal="center" vertical="center" wrapText="1"/>
    </xf>
    <xf numFmtId="172" fontId="80" fillId="17" borderId="33" xfId="39" applyNumberFormat="1" applyFont="1" applyFill="1" applyBorder="1" applyAlignment="1" applyProtection="1">
      <alignment horizontal="center" vertical="center" wrapText="1"/>
    </xf>
    <xf numFmtId="172" fontId="80" fillId="13" borderId="33" xfId="39" applyNumberFormat="1" applyFont="1" applyFill="1" applyBorder="1" applyAlignment="1" applyProtection="1">
      <alignment horizontal="center" vertical="center" wrapText="1"/>
    </xf>
    <xf numFmtId="172" fontId="80" fillId="17" borderId="33" xfId="39" applyNumberFormat="1" applyFont="1" applyFill="1" applyBorder="1" applyAlignment="1" applyProtection="1">
      <alignment horizontal="center" vertical="center"/>
    </xf>
    <xf numFmtId="172" fontId="80" fillId="13" borderId="33" xfId="39" applyNumberFormat="1" applyFont="1" applyFill="1" applyBorder="1" applyAlignment="1" applyProtection="1">
      <alignment horizontal="center" vertical="center"/>
    </xf>
    <xf numFmtId="172" fontId="80" fillId="13" borderId="66" xfId="39" applyNumberFormat="1" applyFont="1" applyFill="1" applyBorder="1" applyAlignment="1" applyProtection="1">
      <alignment horizontal="center" vertical="center"/>
    </xf>
    <xf numFmtId="172" fontId="46" fillId="0" borderId="0" xfId="39" applyNumberFormat="1" applyFont="1" applyAlignment="1" applyProtection="1">
      <alignment horizontal="center" vertical="center" wrapText="1"/>
    </xf>
    <xf numFmtId="172" fontId="44" fillId="0" borderId="0" xfId="39" applyNumberFormat="1" applyFont="1" applyAlignment="1" applyProtection="1">
      <alignment horizontal="center" vertical="center" wrapText="1"/>
    </xf>
    <xf numFmtId="172" fontId="80" fillId="13" borderId="66" xfId="39" applyNumberFormat="1" applyFont="1" applyFill="1" applyBorder="1" applyAlignment="1" applyProtection="1">
      <alignment horizontal="center" vertical="center" wrapText="1"/>
    </xf>
    <xf numFmtId="172" fontId="44" fillId="0" borderId="0" xfId="39" applyNumberFormat="1" applyFont="1" applyAlignment="1" applyProtection="1">
      <alignment vertical="center"/>
    </xf>
    <xf numFmtId="172" fontId="80" fillId="17" borderId="76" xfId="39" applyNumberFormat="1" applyFont="1" applyFill="1" applyBorder="1" applyAlignment="1" applyProtection="1">
      <alignment horizontal="center" vertical="center" wrapText="1"/>
    </xf>
    <xf numFmtId="172" fontId="80" fillId="13" borderId="76" xfId="39" applyNumberFormat="1" applyFont="1" applyFill="1" applyBorder="1" applyAlignment="1" applyProtection="1">
      <alignment horizontal="center" vertical="center" wrapText="1"/>
    </xf>
    <xf numFmtId="172" fontId="80" fillId="13" borderId="64" xfId="39" applyNumberFormat="1" applyFont="1" applyFill="1" applyBorder="1" applyAlignment="1" applyProtection="1">
      <alignment horizontal="center" vertical="center" wrapText="1"/>
    </xf>
    <xf numFmtId="172" fontId="80" fillId="13" borderId="72" xfId="39" applyNumberFormat="1" applyFont="1" applyFill="1" applyBorder="1" applyAlignment="1" applyProtection="1">
      <alignment horizontal="center" vertical="center" wrapText="1"/>
    </xf>
    <xf numFmtId="172" fontId="80" fillId="13" borderId="67" xfId="39" applyNumberFormat="1" applyFont="1" applyFill="1" applyBorder="1" applyAlignment="1" applyProtection="1">
      <alignment horizontal="center" vertical="center" wrapText="1"/>
    </xf>
    <xf numFmtId="172" fontId="80" fillId="13" borderId="75" xfId="39" applyNumberFormat="1" applyFont="1" applyFill="1" applyBorder="1" applyAlignment="1" applyProtection="1">
      <alignment horizontal="center" vertical="center" wrapText="1"/>
    </xf>
    <xf numFmtId="10" fontId="44" fillId="28" borderId="86" xfId="47" applyNumberFormat="1" applyFont="1" applyFill="1" applyBorder="1" applyAlignment="1" applyProtection="1">
      <alignment horizontal="left" vertical="top"/>
    </xf>
    <xf numFmtId="10" fontId="44" fillId="28" borderId="20" xfId="47" applyNumberFormat="1" applyFont="1" applyFill="1" applyBorder="1" applyAlignment="1" applyProtection="1">
      <alignment horizontal="left" vertical="top"/>
    </xf>
    <xf numFmtId="10" fontId="44" fillId="28" borderId="86" xfId="47" applyNumberFormat="1" applyFont="1" applyFill="1" applyBorder="1" applyAlignment="1" applyProtection="1">
      <alignment horizontal="right"/>
    </xf>
    <xf numFmtId="10" fontId="44" fillId="28" borderId="89" xfId="47" applyNumberFormat="1" applyFont="1" applyFill="1" applyBorder="1" applyAlignment="1" applyProtection="1">
      <alignment horizontal="right"/>
    </xf>
    <xf numFmtId="10" fontId="44" fillId="28" borderId="86" xfId="47" applyNumberFormat="1" applyFont="1" applyFill="1" applyBorder="1" applyAlignment="1" applyProtection="1">
      <alignment horizontal="right" vertical="center"/>
    </xf>
    <xf numFmtId="10" fontId="44" fillId="28" borderId="20" xfId="47" applyNumberFormat="1" applyFont="1" applyFill="1" applyBorder="1" applyAlignment="1" applyProtection="1">
      <alignment horizontal="right" vertical="center"/>
    </xf>
    <xf numFmtId="167" fontId="44" fillId="13" borderId="33" xfId="38" applyNumberFormat="1" applyFont="1" applyFill="1" applyBorder="1" applyAlignment="1" applyProtection="1">
      <alignment horizontal="center" vertical="center" wrapText="1"/>
    </xf>
    <xf numFmtId="167" fontId="44" fillId="13" borderId="72" xfId="38" applyNumberFormat="1" applyFont="1" applyFill="1" applyBorder="1" applyAlignment="1" applyProtection="1">
      <alignment horizontal="center" vertical="center" wrapText="1"/>
    </xf>
    <xf numFmtId="3" fontId="46" fillId="13" borderId="72" xfId="39" applyNumberFormat="1" applyFont="1" applyFill="1" applyBorder="1" applyAlignment="1" applyProtection="1">
      <alignment horizontal="center" vertical="center" wrapText="1"/>
    </xf>
    <xf numFmtId="3" fontId="46" fillId="13" borderId="67" xfId="39" applyNumberFormat="1" applyFont="1" applyFill="1" applyBorder="1" applyAlignment="1" applyProtection="1">
      <alignment horizontal="center" vertical="center" wrapText="1"/>
    </xf>
    <xf numFmtId="3" fontId="46" fillId="13" borderId="64" xfId="39" applyNumberFormat="1" applyFont="1" applyFill="1" applyBorder="1" applyAlignment="1" applyProtection="1">
      <alignment horizontal="center" vertical="center" wrapText="1"/>
    </xf>
    <xf numFmtId="0" fontId="50" fillId="0" borderId="0" xfId="30" applyFont="1" applyBorder="1" applyAlignment="1" applyProtection="1">
      <alignment vertical="center" wrapText="1"/>
    </xf>
    <xf numFmtId="173" fontId="46" fillId="13" borderId="64" xfId="39" applyNumberFormat="1" applyFont="1" applyFill="1" applyBorder="1" applyAlignment="1" applyProtection="1">
      <alignment horizontal="center" vertical="center" wrapText="1"/>
    </xf>
    <xf numFmtId="173" fontId="46" fillId="13" borderId="72" xfId="39" applyNumberFormat="1" applyFont="1" applyFill="1" applyBorder="1" applyAlignment="1" applyProtection="1">
      <alignment horizontal="center" vertical="center" wrapText="1"/>
    </xf>
    <xf numFmtId="173" fontId="46" fillId="13" borderId="67" xfId="39" applyNumberFormat="1" applyFont="1" applyFill="1" applyBorder="1" applyAlignment="1" applyProtection="1">
      <alignment horizontal="center" vertical="center" wrapText="1"/>
    </xf>
    <xf numFmtId="173" fontId="44" fillId="0" borderId="0" xfId="39" applyNumberFormat="1" applyFont="1" applyFill="1" applyAlignment="1" applyProtection="1">
      <alignment horizontal="center" vertical="center" wrapText="1"/>
    </xf>
    <xf numFmtId="173" fontId="42" fillId="0" borderId="0" xfId="39" applyNumberFormat="1" applyFont="1" applyFill="1" applyAlignment="1" applyProtection="1">
      <alignment horizontal="center" vertical="center" wrapText="1"/>
    </xf>
    <xf numFmtId="173" fontId="45" fillId="0" borderId="0" xfId="30" applyNumberFormat="1" applyFont="1" applyFill="1" applyBorder="1" applyAlignment="1" applyProtection="1">
      <alignment horizontal="center" vertical="center" wrapText="1"/>
    </xf>
    <xf numFmtId="10" fontId="36" fillId="15" borderId="0" xfId="0" applyNumberFormat="1" applyFont="1" applyFill="1"/>
    <xf numFmtId="167" fontId="46" fillId="33" borderId="76" xfId="39" applyNumberFormat="1" applyFont="1" applyFill="1" applyBorder="1" applyAlignment="1" applyProtection="1">
      <alignment vertical="center"/>
    </xf>
    <xf numFmtId="167" fontId="46" fillId="31" borderId="76" xfId="38" applyNumberFormat="1" applyFont="1" applyFill="1" applyBorder="1" applyAlignment="1" applyProtection="1">
      <alignment vertical="center"/>
    </xf>
    <xf numFmtId="167" fontId="46" fillId="33" borderId="76" xfId="38" applyNumberFormat="1" applyFont="1" applyFill="1" applyBorder="1" applyAlignment="1" applyProtection="1">
      <alignment vertical="center"/>
    </xf>
    <xf numFmtId="167" fontId="46" fillId="31" borderId="63" xfId="39" applyNumberFormat="1" applyFont="1" applyFill="1" applyBorder="1" applyAlignment="1" applyProtection="1">
      <alignment vertical="center"/>
    </xf>
    <xf numFmtId="167" fontId="46" fillId="33" borderId="33" xfId="39" applyNumberFormat="1" applyFont="1" applyFill="1" applyBorder="1" applyAlignment="1" applyProtection="1">
      <alignment vertical="center"/>
    </xf>
    <xf numFmtId="167" fontId="46" fillId="31" borderId="76" xfId="39" applyNumberFormat="1" applyFont="1" applyFill="1" applyBorder="1" applyAlignment="1" applyProtection="1">
      <alignment vertical="center"/>
    </xf>
    <xf numFmtId="167" fontId="44" fillId="26" borderId="63" xfId="38" applyNumberFormat="1" applyFont="1" applyFill="1" applyBorder="1" applyAlignment="1" applyProtection="1">
      <alignment horizontal="center" vertical="center"/>
    </xf>
    <xf numFmtId="167" fontId="46" fillId="33" borderId="63" xfId="39" applyNumberFormat="1" applyFont="1" applyFill="1" applyBorder="1" applyAlignment="1" applyProtection="1">
      <alignment vertical="center"/>
    </xf>
    <xf numFmtId="167" fontId="44" fillId="26" borderId="33" xfId="38" applyNumberFormat="1" applyFont="1" applyFill="1" applyBorder="1" applyAlignment="1" applyProtection="1">
      <alignment horizontal="center" vertical="center"/>
    </xf>
    <xf numFmtId="167" fontId="44" fillId="26" borderId="66" xfId="38" applyNumberFormat="1" applyFont="1" applyFill="1" applyBorder="1" applyAlignment="1" applyProtection="1">
      <alignment horizontal="center" vertical="center"/>
    </xf>
    <xf numFmtId="167" fontId="46" fillId="31" borderId="66" xfId="39" applyNumberFormat="1" applyFont="1" applyFill="1" applyBorder="1" applyAlignment="1" applyProtection="1">
      <alignment vertical="center"/>
    </xf>
    <xf numFmtId="167" fontId="46" fillId="31" borderId="110" xfId="39" applyNumberFormat="1" applyFont="1" applyFill="1" applyBorder="1" applyAlignment="1" applyProtection="1">
      <alignment vertical="center"/>
    </xf>
    <xf numFmtId="167" fontId="46" fillId="33" borderId="110" xfId="39" applyNumberFormat="1" applyFont="1" applyFill="1" applyBorder="1" applyAlignment="1" applyProtection="1">
      <alignment vertical="center"/>
    </xf>
    <xf numFmtId="167" fontId="46" fillId="26" borderId="112" xfId="39" applyNumberFormat="1" applyFont="1" applyFill="1" applyBorder="1" applyAlignment="1" applyProtection="1">
      <alignment vertical="center"/>
    </xf>
    <xf numFmtId="167" fontId="46" fillId="33" borderId="112" xfId="39" applyNumberFormat="1" applyFont="1" applyFill="1" applyBorder="1" applyAlignment="1" applyProtection="1">
      <alignment vertical="center"/>
    </xf>
    <xf numFmtId="167" fontId="46" fillId="31" borderId="115" xfId="39" applyNumberFormat="1" applyFont="1" applyFill="1" applyBorder="1" applyAlignment="1" applyProtection="1">
      <alignment vertical="center"/>
    </xf>
    <xf numFmtId="167" fontId="46" fillId="33" borderId="117" xfId="39" applyNumberFormat="1" applyFont="1" applyFill="1" applyBorder="1" applyAlignment="1" applyProtection="1">
      <alignment vertical="center"/>
    </xf>
    <xf numFmtId="167" fontId="46" fillId="31" borderId="112" xfId="39" applyNumberFormat="1" applyFont="1" applyFill="1" applyBorder="1" applyAlignment="1" applyProtection="1">
      <alignment vertical="center"/>
    </xf>
    <xf numFmtId="167" fontId="46" fillId="31" borderId="75" xfId="38" applyNumberFormat="1" applyFont="1" applyFill="1" applyBorder="1" applyAlignment="1" applyProtection="1">
      <alignment vertical="center"/>
    </xf>
    <xf numFmtId="167" fontId="46" fillId="31" borderId="75" xfId="39" applyNumberFormat="1" applyFont="1" applyFill="1" applyBorder="1" applyAlignment="1" applyProtection="1">
      <alignment vertical="center"/>
    </xf>
    <xf numFmtId="167" fontId="46" fillId="31" borderId="67" xfId="39" applyNumberFormat="1" applyFont="1" applyFill="1" applyBorder="1" applyAlignment="1" applyProtection="1">
      <alignment vertical="center"/>
    </xf>
    <xf numFmtId="167" fontId="46" fillId="31" borderId="116" xfId="39" applyNumberFormat="1" applyFont="1" applyFill="1" applyBorder="1" applyAlignment="1" applyProtection="1">
      <alignment vertical="center"/>
    </xf>
    <xf numFmtId="167" fontId="46" fillId="33" borderId="123" xfId="39" applyNumberFormat="1" applyFont="1" applyFill="1" applyBorder="1" applyAlignment="1" applyProtection="1">
      <alignment vertical="center"/>
    </xf>
    <xf numFmtId="167" fontId="46" fillId="33" borderId="105" xfId="39" applyNumberFormat="1" applyFont="1" applyFill="1" applyBorder="1" applyAlignment="1" applyProtection="1">
      <alignment vertical="center"/>
    </xf>
    <xf numFmtId="167" fontId="46" fillId="31" borderId="124" xfId="39" applyNumberFormat="1" applyFont="1" applyFill="1" applyBorder="1" applyAlignment="1" applyProtection="1">
      <alignment vertical="center"/>
    </xf>
    <xf numFmtId="167" fontId="46" fillId="31" borderId="113" xfId="39" applyNumberFormat="1" applyFont="1" applyFill="1" applyBorder="1" applyAlignment="1" applyProtection="1">
      <alignment vertical="center"/>
    </xf>
    <xf numFmtId="167" fontId="46" fillId="35" borderId="76" xfId="39" applyNumberFormat="1" applyFont="1" applyFill="1" applyBorder="1" applyAlignment="1" applyProtection="1">
      <alignment vertical="center"/>
    </xf>
    <xf numFmtId="167" fontId="46" fillId="35" borderId="75" xfId="39" applyNumberFormat="1" applyFont="1" applyFill="1" applyBorder="1" applyAlignment="1" applyProtection="1">
      <alignment vertical="center"/>
    </xf>
    <xf numFmtId="172" fontId="40" fillId="10" borderId="66" xfId="39" applyNumberFormat="1" applyFont="1" applyFill="1" applyBorder="1" applyAlignment="1" applyProtection="1">
      <alignment horizontal="center" vertical="center" wrapText="1"/>
    </xf>
    <xf numFmtId="9" fontId="170" fillId="0" borderId="0" xfId="38" applyFont="1" applyFill="1" applyBorder="1" applyAlignment="1" applyProtection="1">
      <alignment horizontal="center" vertical="center" wrapText="1"/>
    </xf>
    <xf numFmtId="0" fontId="143" fillId="5" borderId="0" xfId="0" applyFont="1" applyFill="1" applyAlignment="1" applyProtection="1">
      <alignment vertical="center"/>
    </xf>
    <xf numFmtId="0" fontId="180" fillId="5" borderId="0" xfId="0" applyFont="1" applyFill="1" applyAlignment="1" applyProtection="1">
      <alignment horizontal="left" vertical="center" wrapText="1"/>
    </xf>
    <xf numFmtId="0" fontId="141" fillId="5" borderId="0" xfId="0" applyFont="1" applyFill="1" applyAlignment="1" applyProtection="1">
      <alignment vertical="center" wrapText="1"/>
    </xf>
    <xf numFmtId="0" fontId="142" fillId="5" borderId="0" xfId="0" applyFont="1" applyFill="1" applyAlignment="1" applyProtection="1">
      <alignment horizontal="left" vertical="center" wrapText="1"/>
    </xf>
    <xf numFmtId="0" fontId="143" fillId="0" borderId="0" xfId="0" applyFont="1" applyAlignment="1" applyProtection="1">
      <alignment vertical="center"/>
    </xf>
    <xf numFmtId="0" fontId="144" fillId="0" borderId="141" xfId="0" applyFont="1" applyBorder="1" applyAlignment="1" applyProtection="1">
      <alignment horizontal="center" vertical="center"/>
    </xf>
    <xf numFmtId="0" fontId="143" fillId="36" borderId="0" xfId="0" applyFont="1" applyFill="1" applyAlignment="1" applyProtection="1">
      <alignment vertical="center"/>
    </xf>
    <xf numFmtId="0" fontId="4" fillId="5" borderId="0" xfId="0" applyFont="1" applyFill="1" applyAlignment="1" applyProtection="1">
      <alignment vertical="center"/>
    </xf>
    <xf numFmtId="0" fontId="145" fillId="11" borderId="0" xfId="29" applyFont="1" applyFill="1" applyBorder="1" applyAlignment="1" applyProtection="1">
      <alignment horizontal="left" vertical="center"/>
    </xf>
    <xf numFmtId="0" fontId="145" fillId="11" borderId="0" xfId="29" applyFont="1" applyFill="1" applyBorder="1" applyAlignment="1" applyProtection="1">
      <alignment vertical="center"/>
    </xf>
    <xf numFmtId="0" fontId="146" fillId="11" borderId="0" xfId="0" applyFont="1" applyFill="1" applyAlignment="1" applyProtection="1">
      <alignment vertical="center" wrapText="1"/>
    </xf>
    <xf numFmtId="0" fontId="145" fillId="11" borderId="0" xfId="0" applyFont="1" applyFill="1" applyAlignment="1" applyProtection="1">
      <alignment horizontal="right" vertical="center"/>
    </xf>
    <xf numFmtId="0" fontId="28" fillId="11" borderId="0" xfId="30" applyFont="1" applyFill="1" applyBorder="1" applyAlignment="1" applyProtection="1">
      <alignment vertical="center" wrapText="1"/>
    </xf>
    <xf numFmtId="0" fontId="147" fillId="11" borderId="0" xfId="0" applyFont="1" applyFill="1" applyAlignment="1" applyProtection="1">
      <alignment vertical="center"/>
    </xf>
    <xf numFmtId="0" fontId="147" fillId="5" borderId="0" xfId="0" applyFont="1" applyFill="1" applyAlignment="1" applyProtection="1">
      <alignment vertical="center"/>
    </xf>
    <xf numFmtId="0" fontId="4" fillId="0" borderId="0" xfId="0" applyFont="1" applyAlignment="1" applyProtection="1">
      <alignment vertical="center"/>
    </xf>
    <xf numFmtId="0" fontId="4" fillId="36" borderId="0" xfId="0" applyFont="1" applyFill="1" applyAlignment="1" applyProtection="1">
      <alignment vertical="center"/>
    </xf>
    <xf numFmtId="0" fontId="147" fillId="5" borderId="0" xfId="0" applyFont="1" applyFill="1" applyProtection="1"/>
    <xf numFmtId="0" fontId="147" fillId="5" borderId="0" xfId="0" applyFont="1" applyFill="1" applyAlignment="1" applyProtection="1">
      <alignment horizontal="center"/>
    </xf>
    <xf numFmtId="0" fontId="181" fillId="5" borderId="0" xfId="0" applyFont="1" applyFill="1" applyAlignment="1" applyProtection="1">
      <alignment horizontal="center" vertical="center"/>
    </xf>
    <xf numFmtId="0" fontId="167" fillId="5" borderId="0" xfId="30" applyFont="1" applyFill="1" applyBorder="1" applyAlignment="1" applyProtection="1">
      <alignment vertical="center" wrapText="1"/>
    </xf>
    <xf numFmtId="0" fontId="149" fillId="5" borderId="142" xfId="0" applyFont="1" applyFill="1" applyBorder="1" applyAlignment="1" applyProtection="1">
      <alignment horizontal="center" vertical="center" textRotation="90" wrapText="1"/>
    </xf>
    <xf numFmtId="0" fontId="150" fillId="5" borderId="0" xfId="0" applyFont="1" applyFill="1" applyAlignment="1" applyProtection="1">
      <alignment horizontal="center" vertical="center"/>
    </xf>
    <xf numFmtId="0" fontId="151" fillId="5" borderId="0" xfId="30" applyFont="1" applyFill="1" applyBorder="1" applyAlignment="1" applyProtection="1">
      <alignment vertical="center" wrapText="1"/>
    </xf>
    <xf numFmtId="0" fontId="149" fillId="5" borderId="0" xfId="0" applyFont="1" applyFill="1" applyAlignment="1" applyProtection="1">
      <alignment horizontal="center" vertical="center" wrapText="1"/>
    </xf>
    <xf numFmtId="0" fontId="149" fillId="5" borderId="142" xfId="0" applyFont="1" applyFill="1" applyBorder="1" applyAlignment="1" applyProtection="1">
      <alignment horizontal="center" vertical="center" wrapText="1"/>
    </xf>
    <xf numFmtId="0" fontId="153" fillId="0" borderId="0" xfId="0" applyFont="1" applyAlignment="1" applyProtection="1">
      <alignment vertical="center"/>
    </xf>
    <xf numFmtId="0" fontId="4" fillId="5" borderId="0" xfId="0" applyFont="1" applyFill="1" applyProtection="1"/>
    <xf numFmtId="0" fontId="26" fillId="5" borderId="0" xfId="0" applyFont="1" applyFill="1" applyAlignment="1" applyProtection="1">
      <alignment horizontal="center" vertical="center"/>
    </xf>
    <xf numFmtId="0" fontId="28" fillId="5" borderId="0" xfId="30" applyFont="1" applyFill="1" applyBorder="1" applyAlignment="1" applyProtection="1">
      <alignment vertical="center" wrapText="1"/>
    </xf>
    <xf numFmtId="0" fontId="153" fillId="5" borderId="0" xfId="0" applyFont="1" applyFill="1" applyAlignment="1" applyProtection="1">
      <alignment vertical="center"/>
    </xf>
    <xf numFmtId="0" fontId="149" fillId="37" borderId="141" xfId="0" applyFont="1" applyFill="1" applyBorder="1" applyAlignment="1" applyProtection="1">
      <alignment horizontal="left" vertical="center" wrapText="1"/>
    </xf>
    <xf numFmtId="0" fontId="154" fillId="5" borderId="0" xfId="0" applyFont="1" applyFill="1" applyAlignment="1" applyProtection="1">
      <alignment horizontal="center" vertical="center" wrapText="1"/>
    </xf>
    <xf numFmtId="0" fontId="148" fillId="0" borderId="0" xfId="0" applyFont="1" applyAlignment="1" applyProtection="1">
      <alignment horizontal="right"/>
    </xf>
    <xf numFmtId="0" fontId="148" fillId="36" borderId="0" xfId="0" applyFont="1" applyFill="1" applyAlignment="1" applyProtection="1">
      <alignment horizontal="center"/>
    </xf>
    <xf numFmtId="0" fontId="154" fillId="0" borderId="0" xfId="0" applyFont="1" applyAlignment="1" applyProtection="1">
      <alignment horizontal="center" vertical="center" wrapText="1"/>
    </xf>
    <xf numFmtId="0" fontId="4" fillId="0" borderId="0" xfId="0" applyFont="1" applyProtection="1"/>
    <xf numFmtId="0" fontId="137" fillId="0" borderId="141" xfId="0" applyFont="1" applyBorder="1" applyAlignment="1" applyProtection="1">
      <alignment horizontal="left" vertical="center" wrapText="1"/>
    </xf>
    <xf numFmtId="0" fontId="155" fillId="8" borderId="141" xfId="0" applyFont="1" applyFill="1" applyBorder="1" applyAlignment="1" applyProtection="1">
      <alignment horizontal="center" vertical="center" wrapText="1"/>
    </xf>
    <xf numFmtId="2" fontId="137" fillId="21" borderId="141" xfId="0" applyNumberFormat="1" applyFont="1" applyFill="1" applyBorder="1" applyAlignment="1" applyProtection="1">
      <alignment horizontal="center" vertical="center" wrapText="1"/>
    </xf>
    <xf numFmtId="0" fontId="137" fillId="21" borderId="141" xfId="0" applyFont="1" applyFill="1" applyBorder="1" applyAlignment="1" applyProtection="1">
      <alignment horizontal="center" vertical="center" wrapText="1"/>
    </xf>
    <xf numFmtId="167" fontId="155" fillId="29" borderId="141" xfId="0" quotePrefix="1" applyNumberFormat="1" applyFont="1" applyFill="1" applyBorder="1" applyAlignment="1" applyProtection="1">
      <alignment horizontal="center" vertical="center" wrapText="1"/>
    </xf>
    <xf numFmtId="172" fontId="137" fillId="21" borderId="141" xfId="0" applyNumberFormat="1" applyFont="1" applyFill="1" applyBorder="1" applyAlignment="1" applyProtection="1">
      <alignment horizontal="center" vertical="center" wrapText="1"/>
    </xf>
    <xf numFmtId="0" fontId="156" fillId="0" borderId="141" xfId="30" applyFont="1" applyBorder="1" applyAlignment="1" applyProtection="1">
      <alignment horizontal="center" vertical="center" wrapText="1"/>
    </xf>
    <xf numFmtId="0" fontId="157" fillId="38" borderId="141" xfId="30" applyFont="1" applyFill="1" applyBorder="1" applyAlignment="1" applyProtection="1">
      <alignment horizontal="center" vertical="center" wrapText="1"/>
    </xf>
    <xf numFmtId="0" fontId="157" fillId="38" borderId="141" xfId="30" applyNumberFormat="1" applyFont="1" applyFill="1" applyBorder="1" applyAlignment="1" applyProtection="1">
      <alignment horizontal="center" vertical="center" wrapText="1"/>
    </xf>
    <xf numFmtId="0" fontId="155" fillId="5" borderId="0" xfId="30" applyFont="1" applyFill="1" applyBorder="1" applyAlignment="1" applyProtection="1">
      <alignment horizontal="left" vertical="center" wrapText="1"/>
    </xf>
    <xf numFmtId="0" fontId="158" fillId="5" borderId="0" xfId="30" applyFont="1" applyFill="1" applyBorder="1" applyAlignment="1" applyProtection="1">
      <alignment horizontal="center" vertical="center" wrapText="1"/>
    </xf>
    <xf numFmtId="0" fontId="159" fillId="5" borderId="0" xfId="30" applyFont="1" applyFill="1" applyBorder="1" applyAlignment="1" applyProtection="1">
      <alignment horizontal="center" vertical="center" wrapText="1"/>
    </xf>
    <xf numFmtId="167" fontId="155" fillId="5" borderId="0" xfId="0" applyNumberFormat="1" applyFont="1" applyFill="1" applyAlignment="1" applyProtection="1">
      <alignment horizontal="center" vertical="center" wrapText="1"/>
    </xf>
    <xf numFmtId="0" fontId="160" fillId="0" borderId="0" xfId="0" applyFont="1" applyAlignment="1" applyProtection="1">
      <alignment horizontal="right" vertical="center"/>
    </xf>
    <xf numFmtId="0" fontId="160" fillId="0" borderId="0" xfId="0" applyFont="1" applyAlignment="1" applyProtection="1">
      <alignment vertical="center"/>
    </xf>
    <xf numFmtId="2" fontId="137" fillId="0" borderId="141" xfId="0" applyNumberFormat="1" applyFont="1" applyBorder="1" applyAlignment="1" applyProtection="1">
      <alignment horizontal="center" vertical="center" wrapText="1"/>
    </xf>
    <xf numFmtId="0" fontId="137" fillId="0" borderId="141" xfId="0" applyFont="1" applyBorder="1" applyAlignment="1" applyProtection="1">
      <alignment horizontal="center" vertical="center" wrapText="1"/>
    </xf>
    <xf numFmtId="167" fontId="155" fillId="0" borderId="141" xfId="0" quotePrefix="1" applyNumberFormat="1" applyFont="1" applyBorder="1" applyAlignment="1" applyProtection="1">
      <alignment horizontal="center" vertical="center" wrapText="1"/>
    </xf>
    <xf numFmtId="172" fontId="137" fillId="0" borderId="141" xfId="0" applyNumberFormat="1" applyFont="1" applyBorder="1" applyAlignment="1" applyProtection="1">
      <alignment horizontal="center" vertical="center" wrapText="1"/>
    </xf>
    <xf numFmtId="0" fontId="137" fillId="8" borderId="141" xfId="0" applyFont="1" applyFill="1" applyBorder="1" applyAlignment="1" applyProtection="1">
      <alignment horizontal="center" vertical="center" wrapText="1"/>
    </xf>
    <xf numFmtId="179" fontId="155" fillId="29" borderId="141" xfId="0" applyNumberFormat="1" applyFont="1" applyFill="1" applyBorder="1" applyAlignment="1" applyProtection="1">
      <alignment horizontal="center" vertical="center" wrapText="1"/>
    </xf>
    <xf numFmtId="167" fontId="155" fillId="29" borderId="141" xfId="0" applyNumberFormat="1" applyFont="1" applyFill="1" applyBorder="1" applyAlignment="1" applyProtection="1">
      <alignment horizontal="center" vertical="center" wrapText="1"/>
    </xf>
    <xf numFmtId="0" fontId="156" fillId="5" borderId="0" xfId="30" applyFont="1" applyFill="1" applyBorder="1" applyAlignment="1" applyProtection="1">
      <alignment horizontal="center" vertical="center" wrapText="1"/>
    </xf>
    <xf numFmtId="167" fontId="137" fillId="8" borderId="0" xfId="0" applyNumberFormat="1" applyFont="1" applyFill="1" applyAlignment="1" applyProtection="1">
      <alignment horizontal="center" vertical="center" wrapText="1"/>
    </xf>
    <xf numFmtId="179" fontId="155" fillId="0" borderId="141" xfId="0" applyNumberFormat="1" applyFont="1" applyBorder="1" applyAlignment="1" applyProtection="1">
      <alignment horizontal="center" vertical="center" wrapText="1"/>
    </xf>
    <xf numFmtId="167" fontId="155" fillId="0" borderId="141" xfId="0" applyNumberFormat="1" applyFont="1" applyBorder="1" applyAlignment="1" applyProtection="1">
      <alignment horizontal="center" vertical="center" wrapText="1"/>
    </xf>
    <xf numFmtId="166" fontId="155" fillId="29" borderId="141" xfId="0" applyNumberFormat="1" applyFont="1" applyFill="1" applyBorder="1" applyAlignment="1" applyProtection="1">
      <alignment horizontal="center" vertical="center" wrapText="1"/>
    </xf>
    <xf numFmtId="167" fontId="137" fillId="5" borderId="0" xfId="0" applyNumberFormat="1" applyFont="1" applyFill="1" applyAlignment="1" applyProtection="1">
      <alignment horizontal="center" vertical="center" wrapText="1"/>
    </xf>
    <xf numFmtId="166" fontId="155" fillId="0" borderId="141" xfId="0" applyNumberFormat="1" applyFont="1" applyBorder="1" applyAlignment="1" applyProtection="1">
      <alignment horizontal="center" vertical="center" wrapText="1"/>
    </xf>
    <xf numFmtId="0" fontId="137" fillId="0" borderId="141" xfId="0" quotePrefix="1" applyFont="1" applyBorder="1" applyAlignment="1" applyProtection="1">
      <alignment horizontal="left" vertical="center" wrapText="1"/>
    </xf>
    <xf numFmtId="2" fontId="155" fillId="29" borderId="141" xfId="38" applyNumberFormat="1" applyFont="1" applyFill="1" applyBorder="1" applyAlignment="1" applyProtection="1">
      <alignment horizontal="center" vertical="center" wrapText="1"/>
    </xf>
    <xf numFmtId="2" fontId="155" fillId="0" borderId="141" xfId="38" applyNumberFormat="1" applyFont="1" applyFill="1" applyBorder="1" applyAlignment="1" applyProtection="1">
      <alignment horizontal="center" vertical="center" wrapText="1"/>
    </xf>
    <xf numFmtId="0" fontId="26" fillId="5" borderId="0" xfId="0" applyFont="1" applyFill="1" applyAlignment="1" applyProtection="1">
      <alignment vertical="center"/>
    </xf>
    <xf numFmtId="172" fontId="137" fillId="21" borderId="141" xfId="0" quotePrefix="1" applyNumberFormat="1" applyFont="1" applyFill="1" applyBorder="1" applyAlignment="1" applyProtection="1">
      <alignment horizontal="center" vertical="center" wrapText="1"/>
    </xf>
    <xf numFmtId="0" fontId="155" fillId="8" borderId="0" xfId="0" applyFont="1" applyFill="1" applyAlignment="1" applyProtection="1">
      <alignment vertical="center"/>
    </xf>
    <xf numFmtId="0" fontId="26" fillId="0" borderId="0" xfId="0" applyFont="1" applyAlignment="1" applyProtection="1">
      <alignment vertical="center"/>
    </xf>
    <xf numFmtId="0" fontId="26" fillId="36" borderId="0" xfId="0" applyFont="1" applyFill="1" applyAlignment="1" applyProtection="1">
      <alignment vertical="center"/>
    </xf>
    <xf numFmtId="172" fontId="137" fillId="0" borderId="141" xfId="0" quotePrefix="1" applyNumberFormat="1" applyFont="1" applyBorder="1" applyAlignment="1" applyProtection="1">
      <alignment horizontal="center" vertical="center" wrapText="1"/>
    </xf>
    <xf numFmtId="0" fontId="26" fillId="0" borderId="0" xfId="0" applyFont="1" applyAlignment="1" applyProtection="1">
      <alignment horizontal="right" vertical="center"/>
    </xf>
    <xf numFmtId="0" fontId="137" fillId="21" borderId="141" xfId="38" applyNumberFormat="1" applyFont="1" applyFill="1" applyBorder="1" applyAlignment="1" applyProtection="1">
      <alignment horizontal="center" vertical="center" wrapText="1"/>
    </xf>
    <xf numFmtId="0" fontId="137" fillId="0" borderId="141" xfId="38" applyNumberFormat="1" applyFont="1" applyFill="1" applyBorder="1" applyAlignment="1" applyProtection="1">
      <alignment horizontal="center" vertical="center" wrapText="1"/>
    </xf>
    <xf numFmtId="10" fontId="137" fillId="21" borderId="141" xfId="0" applyNumberFormat="1" applyFont="1" applyFill="1" applyBorder="1" applyAlignment="1" applyProtection="1">
      <alignment horizontal="center" vertical="center" wrapText="1"/>
    </xf>
    <xf numFmtId="0" fontId="137" fillId="21" borderId="141" xfId="0" quotePrefix="1" applyFont="1" applyFill="1" applyBorder="1" applyAlignment="1" applyProtection="1">
      <alignment horizontal="center" vertical="center" wrapText="1"/>
    </xf>
    <xf numFmtId="0" fontId="137" fillId="5" borderId="145" xfId="0" applyFont="1" applyFill="1" applyBorder="1" applyAlignment="1" applyProtection="1">
      <alignment horizontal="center" vertical="center" wrapText="1"/>
    </xf>
    <xf numFmtId="0" fontId="137" fillId="5" borderId="146" xfId="0" applyFont="1" applyFill="1" applyBorder="1" applyAlignment="1" applyProtection="1">
      <alignment horizontal="center" vertical="center" wrapText="1"/>
    </xf>
    <xf numFmtId="1" fontId="137" fillId="20" borderId="141" xfId="0" applyNumberFormat="1" applyFont="1" applyFill="1" applyBorder="1" applyAlignment="1" applyProtection="1">
      <alignment horizontal="center" vertical="center"/>
    </xf>
    <xf numFmtId="1" fontId="155" fillId="8" borderId="147" xfId="0" quotePrefix="1" applyNumberFormat="1" applyFont="1" applyFill="1" applyBorder="1" applyAlignment="1" applyProtection="1">
      <alignment horizontal="center" vertical="center" wrapText="1"/>
    </xf>
    <xf numFmtId="172" fontId="137" fillId="5" borderId="0" xfId="0" applyNumberFormat="1" applyFont="1" applyFill="1" applyAlignment="1" applyProtection="1">
      <alignment horizontal="center" vertical="center" wrapText="1"/>
    </xf>
    <xf numFmtId="0" fontId="137" fillId="0" borderId="145" xfId="0" applyFont="1" applyBorder="1" applyAlignment="1" applyProtection="1">
      <alignment horizontal="center" vertical="center" wrapText="1"/>
    </xf>
    <xf numFmtId="1" fontId="137" fillId="0" borderId="141" xfId="0" applyNumberFormat="1" applyFont="1" applyBorder="1" applyAlignment="1" applyProtection="1">
      <alignment horizontal="center" vertical="center"/>
    </xf>
    <xf numFmtId="1" fontId="137" fillId="20" borderId="141" xfId="0" quotePrefix="1" applyNumberFormat="1" applyFont="1" applyFill="1" applyBorder="1" applyAlignment="1" applyProtection="1">
      <alignment horizontal="center" vertical="center"/>
    </xf>
    <xf numFmtId="167" fontId="155" fillId="5" borderId="147" xfId="0" applyNumberFormat="1" applyFont="1" applyFill="1" applyBorder="1" applyAlignment="1" applyProtection="1">
      <alignment horizontal="center" vertical="center" wrapText="1"/>
    </xf>
    <xf numFmtId="1" fontId="137" fillId="0" borderId="141" xfId="0" quotePrefix="1" applyNumberFormat="1" applyFont="1" applyBorder="1" applyAlignment="1" applyProtection="1">
      <alignment horizontal="center" vertical="center"/>
    </xf>
    <xf numFmtId="0" fontId="0" fillId="5" borderId="0" xfId="0" applyFill="1" applyAlignment="1" applyProtection="1">
      <alignment vertical="center"/>
    </xf>
    <xf numFmtId="0" fontId="25" fillId="5" borderId="0" xfId="0" applyFont="1" applyFill="1" applyAlignment="1" applyProtection="1">
      <alignment vertical="center"/>
    </xf>
    <xf numFmtId="0" fontId="155" fillId="21" borderId="141" xfId="0" applyFont="1" applyFill="1" applyBorder="1" applyAlignment="1" applyProtection="1">
      <alignment horizontal="center" vertical="center" wrapText="1"/>
    </xf>
    <xf numFmtId="167" fontId="0" fillId="5" borderId="0" xfId="0" applyNumberFormat="1" applyFill="1" applyAlignment="1" applyProtection="1">
      <alignment vertical="center"/>
    </xf>
    <xf numFmtId="0" fontId="155" fillId="5" borderId="0" xfId="0" applyFont="1" applyFill="1" applyAlignment="1" applyProtection="1">
      <alignment horizontal="center" vertical="center" wrapText="1"/>
    </xf>
    <xf numFmtId="0" fontId="155" fillId="21" borderId="148" xfId="0" applyFont="1" applyFill="1" applyBorder="1" applyAlignment="1" applyProtection="1">
      <alignment horizontal="center" vertical="center" wrapText="1"/>
    </xf>
    <xf numFmtId="0" fontId="155" fillId="29" borderId="141" xfId="0" applyFont="1" applyFill="1" applyBorder="1" applyAlignment="1" applyProtection="1">
      <alignment horizontal="center" vertical="center" wrapText="1"/>
    </xf>
    <xf numFmtId="0" fontId="155" fillId="20" borderId="141" xfId="0" applyFont="1" applyFill="1" applyBorder="1" applyAlignment="1" applyProtection="1">
      <alignment horizontal="center" vertical="center" wrapText="1"/>
    </xf>
    <xf numFmtId="0" fontId="0" fillId="0" borderId="0" xfId="0" applyAlignment="1" applyProtection="1">
      <alignment vertical="center"/>
    </xf>
    <xf numFmtId="0" fontId="180" fillId="0" borderId="0" xfId="0" applyFont="1" applyAlignment="1" applyProtection="1">
      <alignment horizontal="left" vertical="center" wrapText="1"/>
    </xf>
    <xf numFmtId="0" fontId="141" fillId="0" borderId="0" xfId="0" applyFont="1" applyAlignment="1" applyProtection="1">
      <alignment vertical="center" wrapText="1"/>
    </xf>
    <xf numFmtId="0" fontId="142" fillId="0" borderId="0" xfId="0" applyFont="1" applyAlignment="1" applyProtection="1">
      <alignment horizontal="left" vertical="center" wrapText="1"/>
    </xf>
    <xf numFmtId="0" fontId="148" fillId="0" borderId="0" xfId="0" applyFont="1" applyAlignment="1" applyProtection="1">
      <alignment horizontal="center"/>
    </xf>
    <xf numFmtId="0" fontId="26" fillId="0" borderId="0" xfId="0" applyFont="1" applyAlignment="1" applyProtection="1">
      <alignment horizontal="center" vertical="center"/>
    </xf>
    <xf numFmtId="0" fontId="28" fillId="0" borderId="0" xfId="30" applyFont="1" applyBorder="1" applyAlignment="1" applyProtection="1">
      <alignment vertical="center" wrapText="1"/>
    </xf>
    <xf numFmtId="0" fontId="149" fillId="5" borderId="141" xfId="0" applyFont="1" applyFill="1" applyBorder="1" applyAlignment="1" applyProtection="1">
      <alignment horizontal="center" vertical="center" textRotation="90" wrapText="1"/>
    </xf>
    <xf numFmtId="0" fontId="151" fillId="0" borderId="0" xfId="30" applyFont="1" applyBorder="1" applyAlignment="1" applyProtection="1">
      <alignment vertical="center" wrapText="1"/>
    </xf>
    <xf numFmtId="0" fontId="149" fillId="5" borderId="141" xfId="0" applyFont="1" applyFill="1" applyBorder="1" applyAlignment="1" applyProtection="1">
      <alignment vertical="center" wrapText="1"/>
    </xf>
    <xf numFmtId="0" fontId="149" fillId="5" borderId="142" xfId="0" applyFont="1" applyFill="1" applyBorder="1" applyAlignment="1" applyProtection="1">
      <alignment vertical="center" wrapText="1"/>
    </xf>
    <xf numFmtId="0" fontId="149" fillId="5" borderId="141" xfId="0" applyFont="1" applyFill="1" applyBorder="1" applyAlignment="1" applyProtection="1">
      <alignment horizontal="center" vertical="center" wrapText="1"/>
    </xf>
    <xf numFmtId="0" fontId="152" fillId="5" borderId="141" xfId="0" applyFont="1" applyFill="1" applyBorder="1" applyAlignment="1" applyProtection="1">
      <alignment vertical="center" wrapText="1"/>
    </xf>
    <xf numFmtId="2" fontId="155" fillId="29" borderId="141" xfId="0" applyNumberFormat="1" applyFont="1" applyFill="1" applyBorder="1" applyAlignment="1" applyProtection="1">
      <alignment horizontal="center" vertical="center" wrapText="1"/>
    </xf>
    <xf numFmtId="167" fontId="137" fillId="21" borderId="141" xfId="0" applyNumberFormat="1" applyFont="1" applyFill="1" applyBorder="1" applyAlignment="1" applyProtection="1">
      <alignment horizontal="center" vertical="center" wrapText="1"/>
    </xf>
    <xf numFmtId="2" fontId="155" fillId="0" borderId="141" xfId="0" applyNumberFormat="1" applyFont="1" applyBorder="1" applyAlignment="1" applyProtection="1">
      <alignment horizontal="center" vertical="center" wrapText="1"/>
    </xf>
    <xf numFmtId="0" fontId="155" fillId="0" borderId="141" xfId="0" applyFont="1" applyBorder="1" applyAlignment="1" applyProtection="1">
      <alignment horizontal="center" vertical="center" wrapText="1"/>
    </xf>
    <xf numFmtId="2" fontId="137" fillId="21" borderId="141" xfId="38" applyNumberFormat="1" applyFont="1" applyFill="1" applyBorder="1" applyAlignment="1" applyProtection="1">
      <alignment horizontal="center" vertical="center" wrapText="1"/>
    </xf>
    <xf numFmtId="180" fontId="137" fillId="5" borderId="146" xfId="0" applyNumberFormat="1" applyFont="1" applyFill="1" applyBorder="1" applyAlignment="1" applyProtection="1">
      <alignment horizontal="center" vertical="center" wrapText="1"/>
    </xf>
    <xf numFmtId="1" fontId="155" fillId="0" borderId="141" xfId="0" applyNumberFormat="1" applyFont="1" applyBorder="1" applyAlignment="1" applyProtection="1">
      <alignment horizontal="center" vertical="center"/>
    </xf>
    <xf numFmtId="0" fontId="25" fillId="0" borderId="0" xfId="0" applyFont="1" applyAlignment="1" applyProtection="1">
      <alignment vertical="center"/>
    </xf>
    <xf numFmtId="0" fontId="160" fillId="5" borderId="0" xfId="0" applyFont="1" applyFill="1" applyAlignment="1" applyProtection="1">
      <alignment horizontal="right" vertical="center"/>
    </xf>
    <xf numFmtId="0" fontId="160" fillId="5" borderId="0" xfId="0" applyFont="1" applyFill="1" applyAlignment="1" applyProtection="1">
      <alignment vertical="center"/>
    </xf>
    <xf numFmtId="0" fontId="180" fillId="0" borderId="0" xfId="0" applyFont="1" applyAlignment="1" applyProtection="1">
      <alignment vertical="center" wrapText="1"/>
    </xf>
    <xf numFmtId="0" fontId="140" fillId="0" borderId="0" xfId="0" applyFont="1" applyAlignment="1" applyProtection="1">
      <alignment vertical="center" wrapText="1"/>
    </xf>
    <xf numFmtId="0" fontId="161" fillId="0" borderId="0" xfId="0" applyFont="1" applyAlignment="1" applyProtection="1">
      <alignment vertical="center"/>
    </xf>
    <xf numFmtId="0" fontId="161" fillId="0" borderId="0" xfId="0" applyFont="1" applyAlignment="1" applyProtection="1">
      <alignment horizontal="left" vertical="center" wrapText="1"/>
    </xf>
    <xf numFmtId="0" fontId="28" fillId="11" borderId="0" xfId="30" applyFont="1" applyFill="1" applyBorder="1" applyAlignment="1" applyProtection="1">
      <alignment horizontal="left" vertical="center" wrapText="1"/>
    </xf>
    <xf numFmtId="0" fontId="4" fillId="11" borderId="0" xfId="0" applyFont="1" applyFill="1" applyAlignment="1" applyProtection="1">
      <alignment vertical="center"/>
    </xf>
    <xf numFmtId="0" fontId="162" fillId="0" borderId="0" xfId="0" applyFont="1" applyAlignment="1" applyProtection="1">
      <alignment vertical="center"/>
    </xf>
    <xf numFmtId="0" fontId="28" fillId="0" borderId="0" xfId="30" applyFont="1" applyBorder="1" applyAlignment="1" applyProtection="1">
      <alignment horizontal="left" vertical="center" wrapText="1"/>
    </xf>
    <xf numFmtId="0" fontId="150" fillId="5" borderId="0" xfId="0" applyFont="1" applyFill="1" applyAlignment="1" applyProtection="1">
      <alignment vertical="center"/>
    </xf>
    <xf numFmtId="0" fontId="149" fillId="0" borderId="141" xfId="0" applyFont="1" applyBorder="1" applyAlignment="1" applyProtection="1">
      <alignment horizontal="center" vertical="center" wrapText="1"/>
    </xf>
    <xf numFmtId="2" fontId="155" fillId="20" borderId="141" xfId="0" applyNumberFormat="1" applyFont="1" applyFill="1" applyBorder="1" applyAlignment="1" applyProtection="1">
      <alignment horizontal="center" vertical="center" wrapText="1"/>
    </xf>
    <xf numFmtId="1" fontId="137" fillId="21" borderId="141" xfId="0" applyNumberFormat="1" applyFont="1" applyFill="1" applyBorder="1" applyAlignment="1" applyProtection="1">
      <alignment horizontal="center" vertical="center" wrapText="1"/>
    </xf>
    <xf numFmtId="3" fontId="137" fillId="21" borderId="141" xfId="0" applyNumberFormat="1" applyFont="1" applyFill="1" applyBorder="1" applyAlignment="1" applyProtection="1">
      <alignment horizontal="center" vertical="center" wrapText="1"/>
    </xf>
    <xf numFmtId="167" fontId="155" fillId="20" borderId="141" xfId="0" applyNumberFormat="1" applyFont="1" applyFill="1" applyBorder="1" applyAlignment="1" applyProtection="1">
      <alignment horizontal="center" vertical="center" wrapText="1"/>
    </xf>
    <xf numFmtId="0" fontId="155" fillId="0" borderId="141" xfId="0" applyFont="1" applyBorder="1" applyAlignment="1" applyProtection="1">
      <alignment horizontal="center" vertical="center"/>
    </xf>
    <xf numFmtId="167" fontId="155" fillId="21" borderId="141" xfId="0" applyNumberFormat="1" applyFont="1" applyFill="1" applyBorder="1" applyAlignment="1" applyProtection="1">
      <alignment horizontal="center" vertical="center" wrapText="1"/>
    </xf>
    <xf numFmtId="0" fontId="4" fillId="39" borderId="0" xfId="0" applyFont="1" applyFill="1" applyAlignment="1" applyProtection="1">
      <alignment vertical="center"/>
    </xf>
    <xf numFmtId="0" fontId="162" fillId="0" borderId="0" xfId="0" applyFont="1" applyAlignment="1" applyProtection="1">
      <alignment horizontal="left" vertical="center" wrapText="1"/>
    </xf>
    <xf numFmtId="0" fontId="162" fillId="39" borderId="0" xfId="0" applyFont="1" applyFill="1" applyAlignment="1" applyProtection="1">
      <alignment vertical="center"/>
    </xf>
    <xf numFmtId="0" fontId="163" fillId="11" borderId="0" xfId="30" applyFont="1" applyFill="1" applyBorder="1" applyAlignment="1" applyProtection="1">
      <alignment horizontal="left" vertical="center" wrapText="1"/>
    </xf>
    <xf numFmtId="0" fontId="149" fillId="5" borderId="149" xfId="0" applyFont="1" applyFill="1" applyBorder="1" applyAlignment="1" applyProtection="1">
      <alignment horizontal="center" vertical="center" wrapText="1"/>
    </xf>
    <xf numFmtId="0" fontId="155" fillId="40" borderId="151" xfId="0" applyFont="1" applyFill="1" applyBorder="1" applyAlignment="1" applyProtection="1">
      <alignment horizontal="center" vertical="center" wrapText="1"/>
    </xf>
    <xf numFmtId="0" fontId="137" fillId="0" borderId="152" xfId="0" applyFont="1" applyBorder="1" applyAlignment="1" applyProtection="1">
      <alignment horizontal="left" vertical="center" wrapText="1"/>
    </xf>
    <xf numFmtId="2" fontId="137" fillId="0" borderId="151" xfId="0" applyNumberFormat="1" applyFont="1" applyBorder="1" applyAlignment="1" applyProtection="1">
      <alignment horizontal="center" vertical="center" wrapText="1"/>
    </xf>
    <xf numFmtId="0" fontId="156" fillId="5" borderId="153" xfId="30" applyFont="1" applyFill="1" applyBorder="1" applyAlignment="1" applyProtection="1">
      <alignment horizontal="center" vertical="center" wrapText="1"/>
    </xf>
    <xf numFmtId="2" fontId="155" fillId="0" borderId="151" xfId="0" applyNumberFormat="1" applyFont="1" applyBorder="1" applyAlignment="1" applyProtection="1">
      <alignment horizontal="center" vertical="center" wrapText="1"/>
    </xf>
    <xf numFmtId="2" fontId="155" fillId="20" borderId="149" xfId="0" applyNumberFormat="1" applyFont="1" applyFill="1" applyBorder="1" applyAlignment="1" applyProtection="1">
      <alignment horizontal="center" vertical="center"/>
    </xf>
    <xf numFmtId="0" fontId="155" fillId="0" borderId="151" xfId="0" applyFont="1" applyBorder="1" applyAlignment="1" applyProtection="1">
      <alignment horizontal="center" vertical="center" wrapText="1"/>
    </xf>
    <xf numFmtId="0" fontId="137" fillId="0" borderId="152" xfId="0" applyFont="1" applyBorder="1" applyAlignment="1" applyProtection="1">
      <alignment horizontal="center" vertical="center" wrapText="1"/>
    </xf>
    <xf numFmtId="167" fontId="155" fillId="21" borderId="148" xfId="0" applyNumberFormat="1" applyFont="1" applyFill="1" applyBorder="1" applyAlignment="1" applyProtection="1">
      <alignment horizontal="center" vertical="center" wrapText="1"/>
    </xf>
    <xf numFmtId="0" fontId="164" fillId="5" borderId="0" xfId="0" applyFont="1" applyFill="1" applyAlignment="1" applyProtection="1">
      <alignment vertical="center" wrapText="1"/>
    </xf>
    <xf numFmtId="167" fontId="155" fillId="0" borderId="151" xfId="0" applyNumberFormat="1" applyFont="1" applyBorder="1" applyAlignment="1" applyProtection="1">
      <alignment horizontal="center" vertical="center" wrapText="1"/>
    </xf>
    <xf numFmtId="0" fontId="149" fillId="37" borderId="141" xfId="0" applyFont="1" applyFill="1" applyBorder="1" applyAlignment="1" applyProtection="1">
      <alignment horizontal="center" vertical="center" wrapText="1"/>
    </xf>
    <xf numFmtId="0" fontId="149" fillId="5" borderId="154" xfId="0" applyFont="1" applyFill="1" applyBorder="1" applyAlignment="1" applyProtection="1">
      <alignment horizontal="center" vertical="center" wrapText="1"/>
    </xf>
    <xf numFmtId="0" fontId="155" fillId="21" borderId="141" xfId="0" applyFont="1" applyFill="1" applyBorder="1" applyAlignment="1" applyProtection="1">
      <alignment horizontal="left" vertical="center"/>
    </xf>
    <xf numFmtId="10" fontId="155" fillId="21" borderId="141" xfId="0" applyNumberFormat="1" applyFont="1" applyFill="1" applyBorder="1" applyAlignment="1" applyProtection="1">
      <alignment horizontal="center" vertical="center"/>
    </xf>
    <xf numFmtId="0" fontId="162" fillId="5" borderId="0" xfId="0" applyFont="1" applyFill="1" applyAlignment="1" applyProtection="1">
      <alignment vertical="center"/>
    </xf>
    <xf numFmtId="0" fontId="155" fillId="0" borderId="141" xfId="0" applyFont="1" applyBorder="1" applyAlignment="1" applyProtection="1">
      <alignment vertical="center"/>
    </xf>
    <xf numFmtId="10" fontId="155" fillId="20" borderId="141" xfId="38" applyNumberFormat="1" applyFont="1" applyFill="1" applyBorder="1" applyAlignment="1" applyProtection="1">
      <alignment horizontal="center" vertical="center"/>
    </xf>
    <xf numFmtId="2" fontId="155" fillId="20" borderId="141" xfId="0" applyNumberFormat="1" applyFont="1" applyFill="1" applyBorder="1" applyAlignment="1" applyProtection="1">
      <alignment horizontal="center" vertical="center"/>
    </xf>
    <xf numFmtId="2" fontId="155" fillId="0" borderId="141" xfId="0" applyNumberFormat="1" applyFont="1" applyBorder="1" applyAlignment="1" applyProtection="1">
      <alignment horizontal="center" vertical="center"/>
    </xf>
    <xf numFmtId="0" fontId="165" fillId="11" borderId="0" xfId="0" applyFont="1" applyFill="1" applyAlignment="1" applyProtection="1">
      <alignment vertical="center"/>
    </xf>
    <xf numFmtId="0" fontId="137" fillId="0" borderId="141" xfId="0" quotePrefix="1" applyFont="1" applyBorder="1" applyAlignment="1" applyProtection="1">
      <alignment horizontal="center" vertical="center" wrapText="1"/>
    </xf>
    <xf numFmtId="166" fontId="137" fillId="21" borderId="141" xfId="38" applyNumberFormat="1" applyFont="1" applyFill="1" applyBorder="1" applyAlignment="1" applyProtection="1">
      <alignment horizontal="center" vertical="center" wrapText="1"/>
    </xf>
    <xf numFmtId="166" fontId="155" fillId="0" borderId="141" xfId="38" applyNumberFormat="1" applyFont="1" applyFill="1" applyBorder="1" applyAlignment="1" applyProtection="1">
      <alignment horizontal="center" vertical="center" wrapText="1"/>
    </xf>
    <xf numFmtId="0" fontId="155" fillId="0" borderId="141" xfId="38" applyNumberFormat="1" applyFont="1" applyFill="1" applyBorder="1" applyAlignment="1" applyProtection="1">
      <alignment horizontal="center" vertical="center" wrapText="1"/>
    </xf>
    <xf numFmtId="1" fontId="137" fillId="20" borderId="141" xfId="0" applyNumberFormat="1" applyFont="1" applyFill="1" applyBorder="1" applyAlignment="1" applyProtection="1">
      <alignment horizontal="center" vertical="center" wrapText="1"/>
    </xf>
    <xf numFmtId="1" fontId="155" fillId="0" borderId="141" xfId="0" applyNumberFormat="1" applyFont="1" applyBorder="1" applyAlignment="1" applyProtection="1">
      <alignment horizontal="center" vertical="center" wrapText="1"/>
    </xf>
    <xf numFmtId="0" fontId="149" fillId="5" borderId="141" xfId="0" applyFont="1" applyFill="1" applyBorder="1" applyAlignment="1" applyProtection="1">
      <alignment horizontal="left" vertical="center" wrapText="1"/>
    </xf>
    <xf numFmtId="0" fontId="152" fillId="5" borderId="0" xfId="0" applyFont="1" applyFill="1" applyProtection="1"/>
    <xf numFmtId="0" fontId="152" fillId="5" borderId="0" xfId="0" applyFont="1" applyFill="1" applyAlignment="1" applyProtection="1">
      <alignment vertical="center"/>
    </xf>
    <xf numFmtId="0" fontId="167" fillId="0" borderId="0" xfId="16" applyFont="1" applyAlignment="1" applyProtection="1">
      <alignment horizontal="center" vertical="center" wrapText="1"/>
    </xf>
    <xf numFmtId="0" fontId="149" fillId="0" borderId="0" xfId="0" applyFont="1" applyAlignment="1" applyProtection="1">
      <alignment horizontal="left" vertical="center" wrapText="1"/>
    </xf>
    <xf numFmtId="0" fontId="149" fillId="0" borderId="0" xfId="0" applyFont="1" applyAlignment="1" applyProtection="1">
      <alignment horizontal="center" vertical="center" wrapText="1"/>
    </xf>
    <xf numFmtId="0" fontId="137" fillId="0" borderId="141" xfId="0" applyFont="1" applyBorder="1" applyAlignment="1" applyProtection="1">
      <alignment vertical="center" wrapText="1"/>
    </xf>
    <xf numFmtId="0" fontId="137" fillId="0" borderId="152" xfId="0" applyFont="1" applyBorder="1" applyAlignment="1" applyProtection="1">
      <alignment vertical="center" wrapText="1"/>
    </xf>
    <xf numFmtId="4" fontId="155" fillId="29" borderId="141" xfId="0" applyNumberFormat="1" applyFont="1" applyFill="1" applyBorder="1" applyAlignment="1" applyProtection="1">
      <alignment horizontal="center" vertical="center"/>
    </xf>
    <xf numFmtId="3" fontId="155" fillId="21" borderId="155" xfId="0" applyNumberFormat="1" applyFont="1" applyFill="1" applyBorder="1" applyAlignment="1" applyProtection="1">
      <alignment horizontal="center" vertical="center"/>
    </xf>
    <xf numFmtId="2" fontId="155" fillId="20" borderId="141" xfId="0" quotePrefix="1" applyNumberFormat="1" applyFont="1" applyFill="1" applyBorder="1" applyAlignment="1" applyProtection="1">
      <alignment horizontal="center" vertical="center"/>
    </xf>
    <xf numFmtId="167" fontId="164" fillId="0" borderId="0" xfId="0" quotePrefix="1" applyNumberFormat="1" applyFont="1" applyAlignment="1" applyProtection="1">
      <alignment vertical="center"/>
    </xf>
    <xf numFmtId="0" fontId="164" fillId="0" borderId="0" xfId="0" applyFont="1" applyAlignment="1" applyProtection="1">
      <alignment vertical="center"/>
    </xf>
    <xf numFmtId="0" fontId="164" fillId="0" borderId="0" xfId="0" applyFont="1" applyProtection="1"/>
    <xf numFmtId="0" fontId="164" fillId="5" borderId="0" xfId="0" applyFont="1" applyFill="1" applyAlignment="1" applyProtection="1">
      <alignment vertical="center"/>
    </xf>
    <xf numFmtId="4" fontId="155" fillId="0" borderId="141" xfId="0" applyNumberFormat="1" applyFont="1" applyBorder="1" applyAlignment="1" applyProtection="1">
      <alignment horizontal="center" vertical="center"/>
    </xf>
    <xf numFmtId="3" fontId="155" fillId="0" borderId="141" xfId="0" applyNumberFormat="1" applyFont="1" applyBorder="1" applyAlignment="1" applyProtection="1">
      <alignment horizontal="center" vertical="center"/>
    </xf>
    <xf numFmtId="2" fontId="155" fillId="0" borderId="141" xfId="0" quotePrefix="1" applyNumberFormat="1" applyFont="1" applyBorder="1" applyAlignment="1" applyProtection="1">
      <alignment horizontal="center" vertical="center"/>
    </xf>
    <xf numFmtId="167" fontId="164" fillId="0" borderId="0" xfId="0" applyNumberFormat="1" applyFont="1" applyAlignment="1" applyProtection="1">
      <alignment vertical="center"/>
    </xf>
    <xf numFmtId="4" fontId="155" fillId="21" borderId="148" xfId="0" applyNumberFormat="1" applyFont="1" applyFill="1" applyBorder="1" applyAlignment="1" applyProtection="1">
      <alignment horizontal="center" vertical="center"/>
    </xf>
    <xf numFmtId="3" fontId="155" fillId="20" borderId="155" xfId="0" applyNumberFormat="1" applyFont="1" applyFill="1" applyBorder="1" applyAlignment="1" applyProtection="1">
      <alignment horizontal="center" vertical="center"/>
    </xf>
    <xf numFmtId="0" fontId="137" fillId="5" borderId="152" xfId="0" applyFont="1" applyFill="1" applyBorder="1" applyAlignment="1" applyProtection="1">
      <alignment vertical="center" wrapText="1"/>
    </xf>
    <xf numFmtId="4" fontId="155" fillId="21" borderId="156" xfId="0" applyNumberFormat="1" applyFont="1" applyFill="1" applyBorder="1" applyAlignment="1" applyProtection="1">
      <alignment horizontal="center" vertical="center"/>
    </xf>
    <xf numFmtId="1" fontId="164" fillId="0" borderId="0" xfId="0" applyNumberFormat="1" applyFont="1" applyAlignment="1" applyProtection="1">
      <alignment vertical="center"/>
    </xf>
    <xf numFmtId="0" fontId="137" fillId="0" borderId="0" xfId="0" applyFont="1" applyAlignment="1" applyProtection="1">
      <alignment vertical="center" wrapText="1"/>
    </xf>
    <xf numFmtId="0" fontId="137" fillId="0" borderId="0" xfId="0" applyFont="1" applyAlignment="1" applyProtection="1">
      <alignment horizontal="center" vertical="center" wrapText="1"/>
    </xf>
    <xf numFmtId="0" fontId="156" fillId="0" borderId="0" xfId="30" applyFont="1" applyBorder="1" applyAlignment="1" applyProtection="1">
      <alignment horizontal="center" vertical="center" wrapText="1"/>
    </xf>
    <xf numFmtId="0" fontId="168" fillId="0" borderId="0" xfId="16" applyFont="1" applyAlignment="1" applyProtection="1">
      <alignment horizontal="left" vertical="center"/>
    </xf>
    <xf numFmtId="166" fontId="137" fillId="21" borderId="141" xfId="0" applyNumberFormat="1" applyFont="1" applyFill="1" applyBorder="1" applyAlignment="1" applyProtection="1">
      <alignment horizontal="center" vertical="center"/>
    </xf>
    <xf numFmtId="166" fontId="155" fillId="20" borderId="152" xfId="0" applyNumberFormat="1" applyFont="1" applyFill="1" applyBorder="1" applyAlignment="1" applyProtection="1">
      <alignment horizontal="center" vertical="center"/>
    </xf>
    <xf numFmtId="166" fontId="155" fillId="21" borderId="157" xfId="0" applyNumberFormat="1" applyFont="1" applyFill="1" applyBorder="1" applyAlignment="1" applyProtection="1">
      <alignment horizontal="center" vertical="center"/>
    </xf>
    <xf numFmtId="2" fontId="155" fillId="5" borderId="0" xfId="0" applyNumberFormat="1" applyFont="1" applyFill="1" applyAlignment="1" applyProtection="1">
      <alignment horizontal="center" vertical="center"/>
    </xf>
    <xf numFmtId="2" fontId="155" fillId="5" borderId="146" xfId="0" applyNumberFormat="1" applyFont="1" applyFill="1" applyBorder="1" applyAlignment="1" applyProtection="1">
      <alignment horizontal="center" vertical="center"/>
    </xf>
    <xf numFmtId="166" fontId="155" fillId="20" borderId="141" xfId="0" applyNumberFormat="1" applyFont="1" applyFill="1" applyBorder="1" applyAlignment="1" applyProtection="1">
      <alignment horizontal="center" vertical="center"/>
    </xf>
    <xf numFmtId="166" fontId="137" fillId="0" borderId="141" xfId="0" applyNumberFormat="1" applyFont="1" applyBorder="1" applyAlignment="1" applyProtection="1">
      <alignment horizontal="center" vertical="center"/>
    </xf>
    <xf numFmtId="166" fontId="155" fillId="0" borderId="141" xfId="0" applyNumberFormat="1" applyFont="1" applyBorder="1" applyAlignment="1" applyProtection="1">
      <alignment horizontal="center" vertical="center"/>
    </xf>
    <xf numFmtId="0" fontId="164" fillId="0" borderId="141" xfId="0" applyFont="1" applyBorder="1" applyAlignment="1" applyProtection="1">
      <alignment vertical="center"/>
    </xf>
    <xf numFmtId="166" fontId="155" fillId="21" borderId="152" xfId="0" applyNumberFormat="1" applyFont="1" applyFill="1" applyBorder="1" applyAlignment="1" applyProtection="1">
      <alignment horizontal="center" vertical="center"/>
    </xf>
    <xf numFmtId="166" fontId="155" fillId="29" borderId="156" xfId="0" applyNumberFormat="1" applyFont="1" applyFill="1" applyBorder="1" applyAlignment="1" applyProtection="1">
      <alignment horizontal="center" vertical="center"/>
    </xf>
    <xf numFmtId="0" fontId="4" fillId="0" borderId="0" xfId="0" applyFont="1" applyAlignment="1" applyProtection="1">
      <alignment vertical="center" wrapText="1"/>
    </xf>
    <xf numFmtId="0" fontId="169" fillId="5" borderId="0" xfId="0" applyFont="1" applyFill="1" applyAlignment="1" applyProtection="1">
      <alignment horizontal="center" vertical="center" wrapText="1"/>
    </xf>
    <xf numFmtId="4" fontId="155" fillId="21" borderId="148" xfId="0" applyNumberFormat="1" applyFont="1" applyFill="1" applyBorder="1" applyAlignment="1" applyProtection="1">
      <alignment horizontal="center" vertical="center" wrapText="1"/>
    </xf>
    <xf numFmtId="181" fontId="155" fillId="21" borderId="155" xfId="0" applyNumberFormat="1" applyFont="1" applyFill="1" applyBorder="1" applyAlignment="1" applyProtection="1">
      <alignment horizontal="center" vertical="center"/>
    </xf>
    <xf numFmtId="3" fontId="155" fillId="21" borderId="141" xfId="0" applyNumberFormat="1" applyFont="1" applyFill="1" applyBorder="1" applyAlignment="1" applyProtection="1">
      <alignment horizontal="center" vertical="center"/>
    </xf>
    <xf numFmtId="179" fontId="155" fillId="20" borderId="141" xfId="0" applyNumberFormat="1" applyFont="1" applyFill="1" applyBorder="1" applyAlignment="1" applyProtection="1">
      <alignment horizontal="center" vertical="center"/>
    </xf>
    <xf numFmtId="179" fontId="155" fillId="5" borderId="0" xfId="0" applyNumberFormat="1" applyFont="1" applyFill="1" applyAlignment="1" applyProtection="1">
      <alignment horizontal="center" vertical="center"/>
    </xf>
    <xf numFmtId="0" fontId="164" fillId="5" borderId="0" xfId="0" applyFont="1" applyFill="1" applyAlignment="1" applyProtection="1">
      <alignment horizontal="center" vertical="center" wrapText="1"/>
    </xf>
    <xf numFmtId="181" fontId="155" fillId="0" borderId="141" xfId="0" applyNumberFormat="1" applyFont="1" applyBorder="1" applyAlignment="1" applyProtection="1">
      <alignment horizontal="center" vertical="center"/>
    </xf>
    <xf numFmtId="179" fontId="155" fillId="0" borderId="141" xfId="0" applyNumberFormat="1" applyFont="1" applyBorder="1" applyAlignment="1" applyProtection="1">
      <alignment horizontal="center" vertical="center"/>
    </xf>
    <xf numFmtId="0" fontId="4" fillId="0" borderId="0" xfId="0" quotePrefix="1" applyFont="1" applyAlignment="1" applyProtection="1">
      <alignment vertical="center"/>
    </xf>
    <xf numFmtId="166" fontId="4" fillId="0" borderId="0" xfId="0" applyNumberFormat="1" applyFont="1" applyAlignment="1" applyProtection="1">
      <alignment vertical="center"/>
    </xf>
    <xf numFmtId="21" fontId="4" fillId="0" borderId="0" xfId="0" applyNumberFormat="1" applyFont="1" applyAlignment="1" applyProtection="1">
      <alignment vertical="center"/>
    </xf>
    <xf numFmtId="181" fontId="155" fillId="0" borderId="0" xfId="0" applyNumberFormat="1" applyFont="1" applyAlignment="1" applyProtection="1">
      <alignment horizontal="center" vertical="center"/>
    </xf>
    <xf numFmtId="4" fontId="137" fillId="21" borderId="141" xfId="0" applyNumberFormat="1" applyFont="1" applyFill="1" applyBorder="1" applyAlignment="1" applyProtection="1">
      <alignment horizontal="center" vertical="center"/>
    </xf>
    <xf numFmtId="0" fontId="137" fillId="21" borderId="141" xfId="0" applyFont="1" applyFill="1" applyBorder="1" applyAlignment="1" applyProtection="1">
      <alignment horizontal="center" vertical="center"/>
    </xf>
    <xf numFmtId="10" fontId="164" fillId="0" borderId="0" xfId="0" applyNumberFormat="1" applyFont="1" applyAlignment="1" applyProtection="1">
      <alignment vertical="center"/>
    </xf>
    <xf numFmtId="4" fontId="137" fillId="0" borderId="141" xfId="0" applyNumberFormat="1" applyFont="1" applyBorder="1" applyAlignment="1" applyProtection="1">
      <alignment horizontal="center" vertical="center"/>
    </xf>
    <xf numFmtId="0" fontId="137" fillId="0" borderId="141" xfId="0" applyFont="1" applyBorder="1" applyAlignment="1" applyProtection="1">
      <alignment horizontal="center" vertical="center"/>
    </xf>
    <xf numFmtId="10" fontId="155" fillId="0" borderId="141" xfId="38" applyNumberFormat="1" applyFont="1" applyFill="1" applyBorder="1" applyAlignment="1" applyProtection="1">
      <alignment horizontal="center" vertical="center"/>
    </xf>
    <xf numFmtId="10" fontId="170" fillId="0" borderId="0" xfId="16" applyNumberFormat="1" applyFont="1" applyAlignment="1" applyProtection="1">
      <alignment horizontal="center" vertical="center" wrapText="1"/>
    </xf>
    <xf numFmtId="0" fontId="170" fillId="0" borderId="0" xfId="16" applyFont="1" applyAlignment="1" applyProtection="1">
      <alignment horizontal="center" vertical="center" wrapText="1"/>
    </xf>
    <xf numFmtId="9" fontId="170" fillId="0" borderId="0" xfId="16" applyNumberFormat="1" applyFont="1" applyAlignment="1" applyProtection="1">
      <alignment horizontal="center" vertical="center" wrapText="1"/>
    </xf>
    <xf numFmtId="4" fontId="155" fillId="21" borderId="141" xfId="0" applyNumberFormat="1" applyFont="1" applyFill="1" applyBorder="1" applyAlignment="1" applyProtection="1">
      <alignment horizontal="center" vertical="center"/>
    </xf>
    <xf numFmtId="175" fontId="155" fillId="20" borderId="141" xfId="38" applyNumberFormat="1" applyFont="1" applyFill="1" applyBorder="1" applyAlignment="1" applyProtection="1">
      <alignment horizontal="center" vertical="center"/>
    </xf>
    <xf numFmtId="0" fontId="159" fillId="5" borderId="0" xfId="0" applyFont="1" applyFill="1" applyAlignment="1" applyProtection="1">
      <alignment vertical="center" wrapText="1"/>
    </xf>
    <xf numFmtId="175" fontId="155" fillId="0" borderId="141" xfId="38" applyNumberFormat="1" applyFont="1" applyFill="1" applyBorder="1" applyAlignment="1" applyProtection="1">
      <alignment horizontal="center" vertical="center"/>
    </xf>
    <xf numFmtId="0" fontId="171" fillId="0" borderId="0" xfId="0" applyFont="1" applyAlignment="1" applyProtection="1">
      <alignment wrapText="1"/>
    </xf>
    <xf numFmtId="168" fontId="171" fillId="0" borderId="0" xfId="57" applyNumberFormat="1" applyFont="1" applyBorder="1" applyProtection="1"/>
    <xf numFmtId="175" fontId="171" fillId="0" borderId="0" xfId="38" applyNumberFormat="1" applyFont="1" applyBorder="1" applyProtection="1"/>
    <xf numFmtId="0" fontId="160" fillId="39" borderId="0" xfId="0" applyFont="1" applyFill="1" applyAlignment="1" applyProtection="1">
      <alignment horizontal="right" vertical="center"/>
    </xf>
    <xf numFmtId="0" fontId="160" fillId="39" borderId="0" xfId="0" applyFont="1" applyFill="1" applyAlignment="1" applyProtection="1">
      <alignment vertical="center"/>
    </xf>
    <xf numFmtId="168" fontId="4" fillId="0" borderId="0" xfId="57" applyNumberFormat="1" applyFont="1" applyBorder="1" applyProtection="1"/>
    <xf numFmtId="0" fontId="177" fillId="5" borderId="0" xfId="16" applyFont="1" applyFill="1" applyAlignment="1" applyProtection="1">
      <alignment horizontal="center" vertical="center" wrapText="1"/>
    </xf>
    <xf numFmtId="0" fontId="149" fillId="5" borderId="158" xfId="0" applyFont="1" applyFill="1" applyBorder="1" applyAlignment="1" applyProtection="1">
      <alignment vertical="center" wrapText="1"/>
    </xf>
    <xf numFmtId="4" fontId="155" fillId="29" borderId="141" xfId="0" applyNumberFormat="1" applyFont="1" applyFill="1" applyBorder="1" applyAlignment="1" applyProtection="1">
      <alignment horizontal="center" vertical="center" wrapText="1"/>
    </xf>
    <xf numFmtId="3" fontId="137" fillId="21" borderId="155" xfId="0" applyNumberFormat="1" applyFont="1" applyFill="1" applyBorder="1" applyAlignment="1" applyProtection="1">
      <alignment horizontal="center" vertical="center" wrapText="1"/>
    </xf>
    <xf numFmtId="4" fontId="155" fillId="0" borderId="151" xfId="0" applyNumberFormat="1" applyFont="1" applyBorder="1" applyAlignment="1" applyProtection="1">
      <alignment horizontal="center" vertical="center" wrapText="1"/>
    </xf>
    <xf numFmtId="3" fontId="155" fillId="0" borderId="151" xfId="0" applyNumberFormat="1" applyFont="1" applyBorder="1" applyAlignment="1" applyProtection="1">
      <alignment horizontal="center" vertical="center" wrapText="1"/>
    </xf>
    <xf numFmtId="3" fontId="155" fillId="20" borderId="155" xfId="0" applyNumberFormat="1" applyFont="1" applyFill="1" applyBorder="1" applyAlignment="1" applyProtection="1">
      <alignment horizontal="center" vertical="center" wrapText="1"/>
    </xf>
    <xf numFmtId="4" fontId="155" fillId="21" borderId="145" xfId="0" applyNumberFormat="1" applyFont="1" applyFill="1" applyBorder="1" applyAlignment="1" applyProtection="1">
      <alignment horizontal="center" vertical="center" wrapText="1"/>
    </xf>
    <xf numFmtId="0" fontId="148" fillId="5" borderId="0" xfId="0" applyFont="1" applyFill="1" applyAlignment="1" applyProtection="1">
      <alignment horizontal="right"/>
    </xf>
    <xf numFmtId="0" fontId="148" fillId="5" borderId="0" xfId="0" applyFont="1" applyFill="1" applyAlignment="1" applyProtection="1">
      <alignment horizontal="center"/>
    </xf>
    <xf numFmtId="0" fontId="145" fillId="11" borderId="0" xfId="29" applyFont="1" applyFill="1" applyBorder="1" applyAlignment="1" applyProtection="1">
      <alignment vertical="center" wrapText="1"/>
    </xf>
    <xf numFmtId="0" fontId="28" fillId="0" borderId="0" xfId="0" applyFont="1" applyAlignment="1" applyProtection="1">
      <alignment horizontal="left" vertical="center" wrapText="1"/>
    </xf>
    <xf numFmtId="0" fontId="166" fillId="0" borderId="0" xfId="0" applyFont="1" applyAlignment="1" applyProtection="1">
      <alignment vertical="center" wrapText="1"/>
    </xf>
    <xf numFmtId="0" fontId="177" fillId="5" borderId="0" xfId="30" applyFont="1" applyFill="1" applyBorder="1" applyAlignment="1" applyProtection="1">
      <alignment vertical="center" wrapText="1"/>
    </xf>
    <xf numFmtId="167" fontId="149" fillId="5" borderId="0" xfId="0" applyNumberFormat="1" applyFont="1" applyFill="1" applyProtection="1"/>
    <xf numFmtId="0" fontId="29" fillId="0" borderId="0" xfId="0" applyFont="1" applyAlignment="1" applyProtection="1">
      <alignment vertical="center"/>
    </xf>
    <xf numFmtId="4" fontId="155" fillId="21" borderId="141" xfId="0" applyNumberFormat="1" applyFont="1" applyFill="1" applyBorder="1" applyAlignment="1" applyProtection="1">
      <alignment horizontal="center" vertical="center" wrapText="1"/>
    </xf>
    <xf numFmtId="4" fontId="137" fillId="21" borderId="141" xfId="0" applyNumberFormat="1" applyFont="1" applyFill="1" applyBorder="1" applyAlignment="1" applyProtection="1">
      <alignment horizontal="center" vertical="center" wrapText="1"/>
    </xf>
    <xf numFmtId="10" fontId="155" fillId="20" borderId="141" xfId="38" applyNumberFormat="1" applyFont="1" applyFill="1" applyBorder="1" applyAlignment="1" applyProtection="1">
      <alignment horizontal="center" vertical="center" wrapText="1"/>
    </xf>
    <xf numFmtId="0" fontId="149" fillId="5" borderId="152" xfId="0" applyFont="1" applyFill="1" applyBorder="1" applyAlignment="1" applyProtection="1">
      <alignment horizontal="left" vertical="center" wrapText="1"/>
    </xf>
    <xf numFmtId="4" fontId="137" fillId="0" borderId="151" xfId="0" applyNumberFormat="1" applyFont="1" applyBorder="1" applyAlignment="1" applyProtection="1">
      <alignment horizontal="center" vertical="center" wrapText="1"/>
    </xf>
    <xf numFmtId="10" fontId="155" fillId="0" borderId="151" xfId="38" applyNumberFormat="1" applyFont="1" applyFill="1" applyBorder="1" applyAlignment="1" applyProtection="1">
      <alignment horizontal="center" vertical="center" wrapText="1"/>
    </xf>
    <xf numFmtId="10" fontId="137" fillId="0" borderId="151" xfId="0" applyNumberFormat="1" applyFont="1" applyBorder="1" applyAlignment="1" applyProtection="1">
      <alignment horizontal="center" vertical="center" wrapText="1"/>
    </xf>
    <xf numFmtId="0" fontId="26" fillId="0" borderId="0" xfId="0" applyFont="1" applyAlignment="1" applyProtection="1">
      <alignment vertical="center" wrapText="1"/>
    </xf>
    <xf numFmtId="3" fontId="137" fillId="0" borderId="0" xfId="0" applyNumberFormat="1" applyFont="1" applyAlignment="1" applyProtection="1">
      <alignment horizontal="center" vertical="center" wrapText="1"/>
    </xf>
    <xf numFmtId="9" fontId="137" fillId="0" borderId="0" xfId="0" applyNumberFormat="1" applyFont="1" applyAlignment="1" applyProtection="1">
      <alignment horizontal="center" vertical="center" wrapText="1"/>
    </xf>
    <xf numFmtId="0" fontId="178" fillId="0" borderId="0" xfId="16" applyFont="1" applyAlignment="1" applyProtection="1">
      <alignment vertical="center" wrapText="1"/>
    </xf>
    <xf numFmtId="9" fontId="137" fillId="0" borderId="0" xfId="0" applyNumberFormat="1" applyFont="1" applyAlignment="1" applyProtection="1">
      <alignment vertical="center" wrapText="1"/>
    </xf>
    <xf numFmtId="0" fontId="178" fillId="0" borderId="0" xfId="16" applyFont="1" applyAlignment="1" applyProtection="1">
      <alignment horizontal="center" vertical="center" wrapText="1"/>
    </xf>
    <xf numFmtId="168" fontId="179" fillId="0" borderId="0" xfId="57" applyNumberFormat="1" applyFont="1" applyFill="1" applyBorder="1" applyAlignment="1" applyProtection="1"/>
    <xf numFmtId="3" fontId="137" fillId="0" borderId="151" xfId="0" applyNumberFormat="1" applyFont="1" applyBorder="1" applyAlignment="1" applyProtection="1">
      <alignment horizontal="center" vertical="center" wrapText="1"/>
    </xf>
    <xf numFmtId="0" fontId="4" fillId="0" borderId="0" xfId="0" applyFont="1" applyAlignment="1" applyProtection="1">
      <alignment wrapText="1"/>
    </xf>
    <xf numFmtId="0" fontId="44" fillId="0" borderId="0" xfId="0" applyFont="1" applyAlignment="1" applyProtection="1">
      <alignment vertical="center"/>
    </xf>
    <xf numFmtId="0" fontId="65" fillId="0" borderId="0" xfId="0" applyFont="1" applyAlignment="1" applyProtection="1">
      <alignment horizontal="left" vertical="center" wrapText="1"/>
    </xf>
    <xf numFmtId="0" fontId="44" fillId="10" borderId="0" xfId="0" applyFont="1" applyFill="1" applyAlignment="1" applyProtection="1">
      <alignment vertical="center"/>
    </xf>
    <xf numFmtId="0" fontId="38" fillId="16" borderId="15" xfId="48" applyFont="1" applyBorder="1" applyAlignment="1" applyProtection="1">
      <alignment horizontal="center" vertical="center"/>
    </xf>
    <xf numFmtId="0" fontId="50" fillId="0" borderId="0" xfId="0" applyFont="1" applyAlignment="1" applyProtection="1">
      <alignment horizontal="left" vertical="center" wrapText="1"/>
    </xf>
    <xf numFmtId="0" fontId="67" fillId="11" borderId="0" xfId="30" applyFont="1" applyFill="1" applyBorder="1" applyAlignment="1" applyProtection="1">
      <alignment horizontal="center" vertical="center"/>
    </xf>
    <xf numFmtId="0" fontId="36" fillId="0" borderId="0" xfId="0" applyFont="1" applyAlignment="1" applyProtection="1">
      <alignment vertical="center"/>
    </xf>
    <xf numFmtId="0" fontId="50" fillId="0" borderId="0" xfId="30" applyFont="1" applyBorder="1" applyAlignment="1" applyProtection="1">
      <alignment horizontal="left" vertical="center" wrapText="1"/>
    </xf>
    <xf numFmtId="0" fontId="42" fillId="10" borderId="74" xfId="0" applyFont="1" applyFill="1" applyBorder="1" applyAlignment="1" applyProtection="1">
      <alignment horizontal="center" vertical="center" wrapText="1"/>
    </xf>
    <xf numFmtId="0" fontId="42" fillId="10" borderId="76" xfId="0" applyFont="1" applyFill="1" applyBorder="1" applyAlignment="1" applyProtection="1">
      <alignment horizontal="center" vertical="center" wrapText="1"/>
    </xf>
    <xf numFmtId="0" fontId="42" fillId="10" borderId="75" xfId="0" applyFont="1" applyFill="1" applyBorder="1" applyAlignment="1" applyProtection="1">
      <alignment horizontal="center" vertical="center" wrapText="1"/>
    </xf>
    <xf numFmtId="0" fontId="42" fillId="0" borderId="0" xfId="0" applyFont="1" applyAlignment="1" applyProtection="1">
      <alignment horizontal="center" vertical="center" wrapText="1"/>
    </xf>
    <xf numFmtId="0" fontId="41" fillId="0" borderId="0" xfId="0" applyFont="1" applyAlignment="1" applyProtection="1">
      <alignment vertical="center"/>
    </xf>
    <xf numFmtId="0" fontId="42" fillId="10" borderId="58" xfId="0" applyFont="1" applyFill="1" applyBorder="1" applyAlignment="1" applyProtection="1">
      <alignment horizontal="center" vertical="center" wrapText="1"/>
    </xf>
    <xf numFmtId="0" fontId="44" fillId="0" borderId="0" xfId="0" applyFont="1" applyAlignment="1" applyProtection="1">
      <alignment horizontal="left" vertical="center" wrapText="1"/>
    </xf>
    <xf numFmtId="0" fontId="42" fillId="10" borderId="68" xfId="0" applyFont="1" applyFill="1" applyBorder="1" applyAlignment="1" applyProtection="1">
      <alignment horizontal="left" vertical="center" wrapText="1"/>
    </xf>
    <xf numFmtId="0" fontId="44" fillId="0" borderId="0" xfId="0" applyFont="1" applyAlignment="1" applyProtection="1">
      <alignment horizontal="center" vertical="center" wrapText="1"/>
    </xf>
    <xf numFmtId="0" fontId="45" fillId="0" borderId="0" xfId="30" applyFont="1" applyBorder="1" applyAlignment="1" applyProtection="1">
      <alignment horizontal="center" vertical="center" wrapText="1"/>
    </xf>
    <xf numFmtId="0" fontId="38" fillId="0" borderId="0" xfId="15" applyFont="1" applyAlignment="1" applyProtection="1">
      <alignment vertical="center"/>
    </xf>
    <xf numFmtId="0" fontId="46" fillId="0" borderId="62" xfId="0" applyFont="1" applyBorder="1" applyAlignment="1" applyProtection="1">
      <alignment horizontal="left" vertical="center" wrapText="1"/>
    </xf>
    <xf numFmtId="0" fontId="46" fillId="0" borderId="63" xfId="0" applyFont="1" applyBorder="1" applyAlignment="1" applyProtection="1">
      <alignment horizontal="center" vertical="center" wrapText="1"/>
    </xf>
    <xf numFmtId="167" fontId="44" fillId="12" borderId="63" xfId="0" applyNumberFormat="1" applyFont="1" applyFill="1" applyBorder="1" applyAlignment="1" applyProtection="1">
      <alignment horizontal="center" vertical="center" wrapText="1"/>
    </xf>
    <xf numFmtId="167" fontId="44" fillId="13" borderId="63" xfId="0" applyNumberFormat="1" applyFont="1" applyFill="1" applyBorder="1" applyAlignment="1" applyProtection="1">
      <alignment horizontal="center" vertical="center" wrapText="1"/>
    </xf>
    <xf numFmtId="167" fontId="44" fillId="12" borderId="64" xfId="0" applyNumberFormat="1" applyFont="1" applyFill="1" applyBorder="1" applyAlignment="1" applyProtection="1">
      <alignment horizontal="center" vertical="center" wrapText="1"/>
    </xf>
    <xf numFmtId="0" fontId="44" fillId="0" borderId="0" xfId="0" applyFont="1" applyProtection="1"/>
    <xf numFmtId="0" fontId="45" fillId="0" borderId="69" xfId="30" applyFont="1" applyBorder="1" applyAlignment="1" applyProtection="1">
      <alignment horizontal="center" vertical="center" wrapText="1"/>
    </xf>
    <xf numFmtId="0" fontId="36" fillId="10" borderId="0" xfId="0" applyFont="1" applyFill="1" applyAlignment="1" applyProtection="1">
      <alignment vertical="center"/>
    </xf>
    <xf numFmtId="0" fontId="62" fillId="15" borderId="0" xfId="15" applyFont="1" applyFill="1" applyAlignment="1" applyProtection="1">
      <alignment horizontal="center" vertical="center"/>
    </xf>
    <xf numFmtId="0" fontId="46" fillId="0" borderId="71" xfId="0" applyFont="1" applyBorder="1" applyAlignment="1" applyProtection="1">
      <alignment horizontal="left" vertical="center" wrapText="1"/>
    </xf>
    <xf numFmtId="0" fontId="46" fillId="0" borderId="33" xfId="0" applyFont="1" applyBorder="1" applyAlignment="1" applyProtection="1">
      <alignment horizontal="center" vertical="center" wrapText="1"/>
    </xf>
    <xf numFmtId="167" fontId="44" fillId="12" borderId="33" xfId="0" applyNumberFormat="1" applyFont="1" applyFill="1" applyBorder="1" applyAlignment="1" applyProtection="1">
      <alignment horizontal="center" vertical="center" wrapText="1"/>
    </xf>
    <xf numFmtId="167" fontId="44" fillId="13" borderId="33" xfId="0" applyNumberFormat="1" applyFont="1" applyFill="1" applyBorder="1" applyAlignment="1" applyProtection="1">
      <alignment horizontal="center" vertical="center" wrapText="1"/>
    </xf>
    <xf numFmtId="167" fontId="44" fillId="12" borderId="72" xfId="0" applyNumberFormat="1" applyFont="1" applyFill="1" applyBorder="1" applyAlignment="1" applyProtection="1">
      <alignment horizontal="center" vertical="center" wrapText="1"/>
    </xf>
    <xf numFmtId="0" fontId="45" fillId="0" borderId="73" xfId="30" applyFont="1" applyBorder="1" applyAlignment="1" applyProtection="1">
      <alignment horizontal="center" vertical="center" wrapText="1"/>
    </xf>
    <xf numFmtId="167" fontId="44" fillId="13" borderId="72" xfId="0" applyNumberFormat="1" applyFont="1" applyFill="1" applyBorder="1" applyAlignment="1" applyProtection="1">
      <alignment horizontal="center" vertical="center" wrapText="1"/>
    </xf>
    <xf numFmtId="0" fontId="46" fillId="0" borderId="65" xfId="0" applyFont="1" applyBorder="1" applyAlignment="1" applyProtection="1">
      <alignment horizontal="left" vertical="center" wrapText="1"/>
    </xf>
    <xf numFmtId="0" fontId="46" fillId="0" borderId="66" xfId="0" applyFont="1" applyBorder="1" applyAlignment="1" applyProtection="1">
      <alignment horizontal="center" vertical="center" wrapText="1"/>
    </xf>
    <xf numFmtId="167" fontId="44" fillId="13" borderId="66" xfId="0" applyNumberFormat="1" applyFont="1" applyFill="1" applyBorder="1" applyAlignment="1" applyProtection="1">
      <alignment horizontal="center" vertical="center" wrapText="1"/>
    </xf>
    <xf numFmtId="167" fontId="44" fillId="13" borderId="67" xfId="0" applyNumberFormat="1" applyFont="1" applyFill="1" applyBorder="1" applyAlignment="1" applyProtection="1">
      <alignment horizontal="center" vertical="center" wrapText="1"/>
    </xf>
    <xf numFmtId="0" fontId="45" fillId="0" borderId="70" xfId="30" applyFont="1" applyBorder="1" applyAlignment="1" applyProtection="1">
      <alignment horizontal="center" vertical="center" wrapText="1"/>
    </xf>
    <xf numFmtId="0" fontId="86" fillId="0" borderId="0" xfId="0" applyFont="1" applyProtection="1"/>
    <xf numFmtId="0" fontId="44" fillId="0" borderId="0" xfId="0" applyFont="1" applyAlignment="1" applyProtection="1">
      <alignment horizontal="center" wrapText="1"/>
    </xf>
    <xf numFmtId="0" fontId="41" fillId="0" borderId="0" xfId="0" applyFont="1" applyProtection="1"/>
    <xf numFmtId="0" fontId="88" fillId="0" borderId="0" xfId="0" applyFont="1" applyAlignment="1" applyProtection="1">
      <alignment horizontal="center" vertical="center" wrapText="1"/>
    </xf>
    <xf numFmtId="0" fontId="44" fillId="10" borderId="0" xfId="0" applyFont="1" applyFill="1" applyProtection="1"/>
    <xf numFmtId="0" fontId="42" fillId="10" borderId="66" xfId="0" applyFont="1" applyFill="1" applyBorder="1" applyAlignment="1" applyProtection="1">
      <alignment horizontal="center" vertical="center" wrapText="1"/>
    </xf>
    <xf numFmtId="0" fontId="42" fillId="10" borderId="67" xfId="0" applyFont="1" applyFill="1" applyBorder="1" applyAlignment="1" applyProtection="1">
      <alignment horizontal="center" vertical="center" wrapText="1"/>
    </xf>
    <xf numFmtId="0" fontId="42" fillId="0" borderId="0" xfId="0" applyFont="1" applyAlignment="1" applyProtection="1">
      <alignment horizontal="left" vertical="center" wrapText="1"/>
    </xf>
    <xf numFmtId="167" fontId="44" fillId="13" borderId="64" xfId="0" applyNumberFormat="1" applyFont="1" applyFill="1" applyBorder="1" applyAlignment="1" applyProtection="1">
      <alignment horizontal="center" vertical="center" wrapText="1"/>
    </xf>
    <xf numFmtId="0" fontId="44" fillId="0" borderId="69" xfId="0" applyFont="1" applyBorder="1" applyProtection="1"/>
    <xf numFmtId="167" fontId="107" fillId="7" borderId="33" xfId="0" applyNumberFormat="1" applyFont="1" applyFill="1" applyBorder="1" applyAlignment="1" applyProtection="1">
      <alignment horizontal="center" vertical="center" wrapText="1"/>
    </xf>
    <xf numFmtId="167" fontId="107" fillId="7" borderId="33" xfId="0" applyNumberFormat="1" applyFont="1" applyFill="1" applyBorder="1" applyAlignment="1" applyProtection="1">
      <alignment horizontal="center" wrapText="1"/>
    </xf>
    <xf numFmtId="0" fontId="44" fillId="0" borderId="73" xfId="0" applyFont="1" applyBorder="1" applyProtection="1"/>
    <xf numFmtId="167" fontId="107" fillId="7" borderId="66" xfId="0" applyNumberFormat="1" applyFont="1" applyFill="1" applyBorder="1" applyAlignment="1" applyProtection="1">
      <alignment horizontal="center" vertical="center" wrapText="1"/>
    </xf>
    <xf numFmtId="167" fontId="107" fillId="7" borderId="66" xfId="0" applyNumberFormat="1" applyFont="1" applyFill="1" applyBorder="1" applyAlignment="1" applyProtection="1">
      <alignment horizontal="center" wrapText="1"/>
    </xf>
    <xf numFmtId="0" fontId="44" fillId="0" borderId="70" xfId="0" applyFont="1" applyBorder="1" applyProtection="1"/>
    <xf numFmtId="0" fontId="86" fillId="5" borderId="0" xfId="0" applyFont="1" applyFill="1" applyProtection="1"/>
    <xf numFmtId="0" fontId="44" fillId="0" borderId="0" xfId="0" applyFont="1" applyAlignment="1" applyProtection="1">
      <alignment vertical="top"/>
    </xf>
    <xf numFmtId="0" fontId="44" fillId="10" borderId="0" xfId="0" applyFont="1" applyFill="1" applyAlignment="1" applyProtection="1">
      <alignment vertical="top"/>
    </xf>
    <xf numFmtId="0" fontId="42" fillId="10" borderId="66" xfId="0" applyFont="1" applyFill="1" applyBorder="1" applyAlignment="1" applyProtection="1">
      <alignment horizontal="left" vertical="center" wrapText="1"/>
    </xf>
    <xf numFmtId="167" fontId="44" fillId="7" borderId="63" xfId="0" applyNumberFormat="1" applyFont="1" applyFill="1" applyBorder="1" applyAlignment="1" applyProtection="1">
      <alignment horizontal="center" vertical="center" wrapText="1"/>
    </xf>
    <xf numFmtId="0" fontId="46" fillId="0" borderId="69" xfId="0" applyFont="1" applyBorder="1" applyAlignment="1" applyProtection="1">
      <alignment vertical="center"/>
    </xf>
    <xf numFmtId="167" fontId="44" fillId="7" borderId="33" xfId="0" applyNumberFormat="1" applyFont="1" applyFill="1" applyBorder="1" applyAlignment="1" applyProtection="1">
      <alignment horizontal="center" vertical="center" wrapText="1"/>
    </xf>
    <xf numFmtId="0" fontId="46" fillId="0" borderId="73" xfId="0" applyFont="1" applyBorder="1" applyAlignment="1" applyProtection="1">
      <alignment vertical="center"/>
    </xf>
    <xf numFmtId="0" fontId="44" fillId="0" borderId="73" xfId="0" applyFont="1" applyBorder="1" applyAlignment="1" applyProtection="1">
      <alignment vertical="center"/>
    </xf>
    <xf numFmtId="167" fontId="44" fillId="17" borderId="72" xfId="0" applyNumberFormat="1" applyFont="1" applyFill="1" applyBorder="1" applyAlignment="1" applyProtection="1">
      <alignment horizontal="center" vertical="center" wrapText="1"/>
    </xf>
    <xf numFmtId="167" fontId="44" fillId="7" borderId="33" xfId="0" applyNumberFormat="1" applyFont="1" applyFill="1" applyBorder="1" applyAlignment="1" applyProtection="1">
      <alignment vertical="center"/>
    </xf>
    <xf numFmtId="167" fontId="44" fillId="7" borderId="66" xfId="0" applyNumberFormat="1" applyFont="1" applyFill="1" applyBorder="1" applyAlignment="1" applyProtection="1">
      <alignment horizontal="center" vertical="center" wrapText="1"/>
    </xf>
    <xf numFmtId="167" fontId="44" fillId="7" borderId="66" xfId="0" applyNumberFormat="1" applyFont="1" applyFill="1" applyBorder="1" applyAlignment="1" applyProtection="1">
      <alignment vertical="center"/>
    </xf>
    <xf numFmtId="0" fontId="44" fillId="0" borderId="70" xfId="0" applyFont="1" applyBorder="1" applyAlignment="1" applyProtection="1">
      <alignment vertical="center"/>
    </xf>
    <xf numFmtId="0" fontId="41" fillId="0" borderId="0" xfId="0" applyFont="1" applyAlignment="1" applyProtection="1">
      <alignment vertical="top"/>
    </xf>
    <xf numFmtId="0" fontId="44" fillId="12" borderId="63" xfId="0" applyFont="1" applyFill="1" applyBorder="1" applyAlignment="1" applyProtection="1">
      <alignment horizontal="center" vertical="center" wrapText="1"/>
    </xf>
    <xf numFmtId="0" fontId="44" fillId="12" borderId="64" xfId="0" applyFont="1" applyFill="1" applyBorder="1" applyAlignment="1" applyProtection="1">
      <alignment horizontal="center" vertical="center" wrapText="1"/>
    </xf>
    <xf numFmtId="0" fontId="44" fillId="0" borderId="69" xfId="0" applyFont="1" applyBorder="1" applyAlignment="1" applyProtection="1">
      <alignment vertical="center"/>
    </xf>
    <xf numFmtId="0" fontId="44" fillId="7" borderId="66" xfId="0" applyFont="1" applyFill="1" applyBorder="1" applyAlignment="1" applyProtection="1">
      <alignment horizontal="center" vertical="center"/>
    </xf>
    <xf numFmtId="0" fontId="44" fillId="12" borderId="67" xfId="0" applyFont="1" applyFill="1" applyBorder="1" applyAlignment="1" applyProtection="1">
      <alignment horizontal="center" vertical="center" wrapText="1"/>
    </xf>
    <xf numFmtId="0" fontId="44" fillId="0" borderId="0" xfId="0" applyFont="1" applyAlignment="1" applyProtection="1">
      <alignment horizontal="center" vertical="center"/>
    </xf>
    <xf numFmtId="0" fontId="46" fillId="0" borderId="0" xfId="0" applyFont="1" applyAlignment="1" applyProtection="1">
      <alignment horizontal="left" vertical="center" wrapText="1"/>
    </xf>
    <xf numFmtId="0" fontId="46" fillId="0" borderId="0" xfId="0" applyFont="1" applyAlignment="1" applyProtection="1">
      <alignment horizontal="center" vertical="center" wrapText="1"/>
    </xf>
    <xf numFmtId="0" fontId="42" fillId="10" borderId="59" xfId="0" applyFont="1" applyFill="1" applyBorder="1" applyAlignment="1" applyProtection="1">
      <alignment horizontal="left" vertical="center" wrapText="1"/>
    </xf>
    <xf numFmtId="0" fontId="42" fillId="10" borderId="60" xfId="0" applyFont="1" applyFill="1" applyBorder="1" applyAlignment="1" applyProtection="1">
      <alignment horizontal="center" vertical="center" wrapText="1"/>
    </xf>
    <xf numFmtId="0" fontId="42" fillId="10" borderId="78" xfId="0" applyFont="1" applyFill="1" applyBorder="1" applyAlignment="1" applyProtection="1">
      <alignment horizontal="center" vertical="center" wrapText="1"/>
    </xf>
    <xf numFmtId="0" fontId="42" fillId="10" borderId="79" xfId="0" applyFont="1" applyFill="1" applyBorder="1" applyAlignment="1" applyProtection="1">
      <alignment horizontal="center" vertical="center" wrapText="1"/>
    </xf>
    <xf numFmtId="0" fontId="44" fillId="0" borderId="62" xfId="0" applyFont="1" applyBorder="1" applyAlignment="1" applyProtection="1">
      <alignment horizontal="left" vertical="center" wrapText="1"/>
    </xf>
    <xf numFmtId="0" fontId="44" fillId="0" borderId="63" xfId="0" applyFont="1" applyBorder="1" applyAlignment="1" applyProtection="1">
      <alignment horizontal="center" vertical="center" wrapText="1"/>
    </xf>
    <xf numFmtId="0" fontId="44" fillId="13" borderId="64" xfId="0" applyFont="1" applyFill="1" applyBorder="1" applyAlignment="1" applyProtection="1">
      <alignment horizontal="center" vertical="center" wrapText="1"/>
    </xf>
    <xf numFmtId="0" fontId="44" fillId="0" borderId="71" xfId="0" applyFont="1" applyBorder="1" applyAlignment="1" applyProtection="1">
      <alignment horizontal="left" vertical="center" wrapText="1"/>
    </xf>
    <xf numFmtId="0" fontId="44" fillId="0" borderId="33" xfId="0" applyFont="1" applyBorder="1" applyAlignment="1" applyProtection="1">
      <alignment horizontal="center" vertical="center" wrapText="1"/>
    </xf>
    <xf numFmtId="0" fontId="44" fillId="12" borderId="33" xfId="0" applyFont="1" applyFill="1" applyBorder="1" applyAlignment="1" applyProtection="1">
      <alignment horizontal="center" vertical="center" wrapText="1"/>
    </xf>
    <xf numFmtId="0" fontId="44" fillId="13" borderId="72" xfId="0" applyFont="1" applyFill="1" applyBorder="1" applyAlignment="1" applyProtection="1">
      <alignment horizontal="center" vertical="center" wrapText="1"/>
    </xf>
    <xf numFmtId="0" fontId="44" fillId="0" borderId="65" xfId="0" applyFont="1" applyBorder="1" applyAlignment="1" applyProtection="1">
      <alignment horizontal="left" vertical="center" wrapText="1"/>
    </xf>
    <xf numFmtId="0" fontId="44" fillId="0" borderId="66" xfId="0" applyFont="1" applyBorder="1" applyAlignment="1" applyProtection="1">
      <alignment horizontal="center" vertical="center" wrapText="1"/>
    </xf>
    <xf numFmtId="167" fontId="44" fillId="12" borderId="66" xfId="0" applyNumberFormat="1" applyFont="1" applyFill="1" applyBorder="1" applyAlignment="1" applyProtection="1">
      <alignment horizontal="center" vertical="center" wrapText="1"/>
    </xf>
    <xf numFmtId="0" fontId="44" fillId="12" borderId="66" xfId="0" applyFont="1" applyFill="1" applyBorder="1" applyAlignment="1" applyProtection="1">
      <alignment horizontal="center" vertical="center" wrapText="1"/>
    </xf>
    <xf numFmtId="0" fontId="44" fillId="13" borderId="67" xfId="0" applyFont="1" applyFill="1" applyBorder="1" applyAlignment="1" applyProtection="1">
      <alignment horizontal="center" vertical="center" wrapText="1"/>
    </xf>
    <xf numFmtId="0" fontId="36" fillId="0" borderId="0" xfId="0" applyFont="1" applyProtection="1"/>
    <xf numFmtId="0" fontId="65" fillId="0" borderId="0" xfId="29" applyFont="1" applyFill="1" applyBorder="1" applyAlignment="1" applyProtection="1">
      <alignment vertical="center" wrapText="1"/>
    </xf>
    <xf numFmtId="0" fontId="50" fillId="0" borderId="0" xfId="30" applyFont="1" applyFill="1" applyBorder="1" applyAlignment="1" applyProtection="1">
      <alignment vertical="center" wrapText="1"/>
    </xf>
    <xf numFmtId="0" fontId="36" fillId="7" borderId="0" xfId="0" applyFont="1" applyFill="1" applyProtection="1"/>
    <xf numFmtId="0" fontId="109" fillId="11" borderId="0" xfId="0" applyFont="1" applyFill="1" applyAlignment="1" applyProtection="1">
      <alignment horizontal="center" vertical="center"/>
    </xf>
    <xf numFmtId="0" fontId="65" fillId="0" borderId="0" xfId="0" applyFont="1" applyAlignment="1" applyProtection="1">
      <alignment horizontal="center" vertical="center" wrapText="1"/>
    </xf>
    <xf numFmtId="0" fontId="95" fillId="0" borderId="0" xfId="0" applyFont="1" applyAlignment="1" applyProtection="1">
      <alignment vertical="center"/>
    </xf>
    <xf numFmtId="0" fontId="36" fillId="15" borderId="0" xfId="0" applyFont="1" applyFill="1" applyAlignment="1" applyProtection="1">
      <alignment horizontal="center" vertical="center"/>
    </xf>
    <xf numFmtId="0" fontId="46" fillId="0" borderId="0" xfId="0" applyFont="1" applyAlignment="1" applyProtection="1">
      <alignment vertical="center" wrapText="1"/>
    </xf>
    <xf numFmtId="0" fontId="41" fillId="0" borderId="0" xfId="0" applyFont="1" applyAlignment="1" applyProtection="1">
      <alignment horizontal="center" vertical="center" wrapText="1"/>
    </xf>
    <xf numFmtId="0" fontId="43" fillId="0" borderId="0" xfId="0" applyFont="1" applyAlignment="1" applyProtection="1">
      <alignment vertical="center" wrapText="1"/>
    </xf>
    <xf numFmtId="0" fontId="43" fillId="0" borderId="0" xfId="30" applyFont="1" applyFill="1" applyBorder="1" applyAlignment="1" applyProtection="1">
      <alignment vertical="center" wrapText="1"/>
    </xf>
    <xf numFmtId="2" fontId="46" fillId="12" borderId="64" xfId="0" applyNumberFormat="1" applyFont="1" applyFill="1" applyBorder="1" applyAlignment="1" applyProtection="1">
      <alignment horizontal="center" vertical="center" wrapText="1"/>
    </xf>
    <xf numFmtId="0" fontId="41" fillId="0" borderId="69" xfId="0" applyFont="1" applyBorder="1" applyProtection="1"/>
    <xf numFmtId="0" fontId="98" fillId="16" borderId="0" xfId="48" applyFont="1" applyBorder="1" applyAlignment="1" applyProtection="1">
      <alignment horizontal="center" vertical="center"/>
    </xf>
    <xf numFmtId="0" fontId="46" fillId="12" borderId="64" xfId="0" applyFont="1" applyFill="1" applyBorder="1" applyAlignment="1" applyProtection="1">
      <alignment horizontal="center" vertical="center" wrapText="1"/>
    </xf>
    <xf numFmtId="2" fontId="46" fillId="12" borderId="72" xfId="0" applyNumberFormat="1" applyFont="1" applyFill="1" applyBorder="1" applyAlignment="1" applyProtection="1">
      <alignment horizontal="center" vertical="center" wrapText="1"/>
    </xf>
    <xf numFmtId="0" fontId="41" fillId="0" borderId="73" xfId="0" applyFont="1" applyBorder="1" applyProtection="1"/>
    <xf numFmtId="0" fontId="46" fillId="12" borderId="72" xfId="0" applyFont="1" applyFill="1" applyBorder="1" applyAlignment="1" applyProtection="1">
      <alignment horizontal="center" vertical="center" wrapText="1"/>
    </xf>
    <xf numFmtId="0" fontId="53" fillId="0" borderId="0" xfId="0" applyFont="1" applyAlignment="1" applyProtection="1">
      <alignment vertical="center"/>
    </xf>
    <xf numFmtId="1" fontId="46" fillId="12" borderId="72" xfId="0" applyNumberFormat="1" applyFont="1" applyFill="1" applyBorder="1" applyAlignment="1" applyProtection="1">
      <alignment horizontal="center" vertical="center" wrapText="1"/>
    </xf>
    <xf numFmtId="0" fontId="36" fillId="0" borderId="0" xfId="35" applyFont="1" applyAlignment="1" applyProtection="1">
      <alignment vertical="center"/>
    </xf>
    <xf numFmtId="0" fontId="62" fillId="0" borderId="0" xfId="35" applyFont="1" applyAlignment="1" applyProtection="1">
      <alignment vertical="center"/>
    </xf>
    <xf numFmtId="1" fontId="46" fillId="13" borderId="72" xfId="0" applyNumberFormat="1" applyFont="1" applyFill="1" applyBorder="1" applyAlignment="1" applyProtection="1">
      <alignment horizontal="center" vertical="center" wrapText="1"/>
    </xf>
    <xf numFmtId="0" fontId="46" fillId="13" borderId="72" xfId="0" applyFont="1" applyFill="1" applyBorder="1" applyAlignment="1" applyProtection="1">
      <alignment horizontal="center" vertical="center" wrapText="1"/>
    </xf>
    <xf numFmtId="172" fontId="46" fillId="12" borderId="72" xfId="0" applyNumberFormat="1" applyFont="1" applyFill="1" applyBorder="1" applyAlignment="1" applyProtection="1">
      <alignment horizontal="center" vertical="center" wrapText="1"/>
    </xf>
    <xf numFmtId="2" fontId="46" fillId="12" borderId="67" xfId="0" applyNumberFormat="1" applyFont="1" applyFill="1" applyBorder="1" applyAlignment="1" applyProtection="1">
      <alignment horizontal="center" vertical="center" wrapText="1"/>
    </xf>
    <xf numFmtId="0" fontId="41" fillId="0" borderId="70" xfId="0" applyFont="1" applyBorder="1" applyProtection="1"/>
    <xf numFmtId="0" fontId="36" fillId="0" borderId="0" xfId="0" applyFont="1" applyAlignment="1" applyProtection="1">
      <alignment wrapText="1"/>
    </xf>
    <xf numFmtId="0" fontId="75" fillId="0" borderId="0" xfId="30" applyFont="1" applyBorder="1" applyAlignment="1" applyProtection="1">
      <alignment vertical="center" wrapText="1"/>
    </xf>
    <xf numFmtId="0" fontId="57" fillId="0" borderId="0" xfId="15" applyFont="1" applyAlignment="1" applyProtection="1">
      <alignment vertical="center"/>
    </xf>
    <xf numFmtId="0" fontId="75" fillId="0" borderId="0" xfId="0" applyFont="1" applyAlignment="1" applyProtection="1">
      <alignment vertical="center"/>
    </xf>
    <xf numFmtId="0" fontId="45" fillId="0" borderId="0" xfId="0" applyFont="1" applyAlignment="1" applyProtection="1">
      <alignment horizontal="center" vertical="center" wrapText="1"/>
    </xf>
    <xf numFmtId="0" fontId="43" fillId="0" borderId="0" xfId="0" applyFont="1" applyAlignment="1" applyProtection="1">
      <alignment vertical="center"/>
    </xf>
    <xf numFmtId="0" fontId="42" fillId="10" borderId="93" xfId="0" applyFont="1" applyFill="1" applyBorder="1" applyAlignment="1" applyProtection="1">
      <alignment horizontal="left" vertical="center" wrapText="1"/>
    </xf>
    <xf numFmtId="0" fontId="41" fillId="0" borderId="62" xfId="0" applyFont="1" applyBorder="1" applyAlignment="1" applyProtection="1">
      <alignment horizontal="left" vertical="center" wrapText="1"/>
    </xf>
    <xf numFmtId="0" fontId="41" fillId="0" borderId="63" xfId="0" applyFont="1" applyBorder="1" applyAlignment="1" applyProtection="1">
      <alignment horizontal="center" vertical="center" wrapText="1"/>
    </xf>
    <xf numFmtId="1" fontId="41" fillId="12" borderId="63" xfId="0" applyNumberFormat="1" applyFont="1" applyFill="1" applyBorder="1" applyAlignment="1" applyProtection="1">
      <alignment horizontal="center" vertical="center" wrapText="1"/>
    </xf>
    <xf numFmtId="0" fontId="41" fillId="7" borderId="64" xfId="0" applyFont="1" applyFill="1" applyBorder="1" applyProtection="1"/>
    <xf numFmtId="0" fontId="49" fillId="0" borderId="0" xfId="0" applyFont="1" applyAlignment="1" applyProtection="1">
      <alignment vertical="center"/>
    </xf>
    <xf numFmtId="0" fontId="41" fillId="0" borderId="69" xfId="30" applyFont="1" applyBorder="1" applyAlignment="1" applyProtection="1">
      <alignment horizontal="center" vertical="center" wrapText="1"/>
    </xf>
    <xf numFmtId="0" fontId="41" fillId="0" borderId="85" xfId="0" applyFont="1" applyBorder="1" applyAlignment="1" applyProtection="1">
      <alignment horizontal="left" vertical="center" wrapText="1"/>
    </xf>
    <xf numFmtId="0" fontId="41" fillId="12" borderId="87" xfId="0" applyFont="1" applyFill="1" applyBorder="1" applyAlignment="1" applyProtection="1">
      <alignment horizontal="center" vertical="center" wrapText="1"/>
    </xf>
    <xf numFmtId="0" fontId="41" fillId="0" borderId="71" xfId="0" applyFont="1" applyBorder="1" applyAlignment="1" applyProtection="1">
      <alignment horizontal="left" vertical="center" wrapText="1"/>
    </xf>
    <xf numFmtId="0" fontId="41" fillId="0" borderId="33" xfId="0" applyFont="1" applyBorder="1" applyAlignment="1" applyProtection="1">
      <alignment horizontal="center" vertical="center" wrapText="1"/>
    </xf>
    <xf numFmtId="1" fontId="41" fillId="12" borderId="33" xfId="0" applyNumberFormat="1" applyFont="1" applyFill="1" applyBorder="1" applyAlignment="1" applyProtection="1">
      <alignment horizontal="center" vertical="center" wrapText="1"/>
    </xf>
    <xf numFmtId="0" fontId="41" fillId="7" borderId="72" xfId="0" applyFont="1" applyFill="1" applyBorder="1" applyProtection="1"/>
    <xf numFmtId="0" fontId="41" fillId="0" borderId="73" xfId="30" applyFont="1" applyBorder="1" applyAlignment="1" applyProtection="1">
      <alignment horizontal="center" vertical="center" wrapText="1"/>
    </xf>
    <xf numFmtId="0" fontId="41" fillId="0" borderId="94" xfId="0" applyFont="1" applyBorder="1" applyAlignment="1" applyProtection="1">
      <alignment horizontal="left" vertical="center" wrapText="1"/>
    </xf>
    <xf numFmtId="0" fontId="41" fillId="12" borderId="95" xfId="0" applyFont="1" applyFill="1" applyBorder="1" applyAlignment="1" applyProtection="1">
      <alignment horizontal="center" vertical="center" wrapText="1"/>
    </xf>
    <xf numFmtId="2" fontId="41" fillId="12" borderId="33" xfId="0" applyNumberFormat="1" applyFont="1" applyFill="1" applyBorder="1" applyAlignment="1" applyProtection="1">
      <alignment horizontal="center" vertical="center" wrapText="1"/>
    </xf>
    <xf numFmtId="167" fontId="41" fillId="12" borderId="33" xfId="0" applyNumberFormat="1" applyFont="1" applyFill="1" applyBorder="1" applyAlignment="1" applyProtection="1">
      <alignment horizontal="center" vertical="center" wrapText="1"/>
    </xf>
    <xf numFmtId="0" fontId="41" fillId="0" borderId="65" xfId="0" applyFont="1" applyBorder="1" applyAlignment="1" applyProtection="1">
      <alignment horizontal="left" vertical="center" wrapText="1"/>
    </xf>
    <xf numFmtId="0" fontId="41" fillId="0" borderId="66" xfId="0" applyFont="1" applyBorder="1" applyAlignment="1" applyProtection="1">
      <alignment horizontal="center" vertical="center" wrapText="1"/>
    </xf>
    <xf numFmtId="2" fontId="41" fillId="12" borderId="66" xfId="0" applyNumberFormat="1" applyFont="1" applyFill="1" applyBorder="1" applyAlignment="1" applyProtection="1">
      <alignment horizontal="center" vertical="center" wrapText="1"/>
    </xf>
    <xf numFmtId="0" fontId="41" fillId="7" borderId="67" xfId="0" applyFont="1" applyFill="1" applyBorder="1" applyProtection="1"/>
    <xf numFmtId="0" fontId="41" fillId="0" borderId="70" xfId="30" applyFont="1" applyBorder="1" applyAlignment="1" applyProtection="1">
      <alignment horizontal="center" vertical="center" wrapText="1"/>
    </xf>
    <xf numFmtId="0" fontId="41" fillId="0" borderId="88" xfId="0" applyFont="1" applyBorder="1" applyAlignment="1" applyProtection="1">
      <alignment horizontal="left" vertical="center" wrapText="1"/>
    </xf>
    <xf numFmtId="0" fontId="41" fillId="12" borderId="90" xfId="0" applyFont="1" applyFill="1" applyBorder="1" applyAlignment="1" applyProtection="1">
      <alignment horizontal="center" vertical="center" wrapText="1"/>
    </xf>
    <xf numFmtId="0" fontId="53" fillId="0" borderId="0" xfId="30" applyFont="1" applyBorder="1" applyAlignment="1" applyProtection="1">
      <alignment horizontal="center" vertical="center" wrapText="1"/>
    </xf>
    <xf numFmtId="0" fontId="42" fillId="10" borderId="33" xfId="0" applyFont="1" applyFill="1" applyBorder="1" applyAlignment="1" applyProtection="1">
      <alignment horizontal="center" vertical="center" wrapText="1"/>
    </xf>
    <xf numFmtId="0" fontId="42" fillId="10" borderId="72" xfId="0" applyFont="1" applyFill="1" applyBorder="1" applyAlignment="1" applyProtection="1">
      <alignment horizontal="center" vertical="center" wrapText="1"/>
    </xf>
    <xf numFmtId="0" fontId="42" fillId="10" borderId="71"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82" xfId="0" applyFont="1" applyFill="1" applyBorder="1" applyAlignment="1" applyProtection="1">
      <alignment horizontal="center" vertical="center" wrapText="1"/>
    </xf>
    <xf numFmtId="2" fontId="41" fillId="12" borderId="63" xfId="0" applyNumberFormat="1" applyFont="1" applyFill="1" applyBorder="1" applyAlignment="1" applyProtection="1">
      <alignment horizontal="center" vertical="center" wrapText="1"/>
    </xf>
    <xf numFmtId="1" fontId="41" fillId="12" borderId="64" xfId="0" applyNumberFormat="1" applyFont="1" applyFill="1" applyBorder="1" applyAlignment="1" applyProtection="1">
      <alignment horizontal="center" vertical="center" wrapText="1"/>
    </xf>
    <xf numFmtId="0" fontId="41" fillId="12" borderId="63" xfId="0" applyFont="1" applyFill="1" applyBorder="1" applyAlignment="1" applyProtection="1">
      <alignment horizontal="center" vertical="center" wrapText="1"/>
    </xf>
    <xf numFmtId="0" fontId="41" fillId="12" borderId="64" xfId="0" applyFont="1" applyFill="1" applyBorder="1" applyAlignment="1" applyProtection="1">
      <alignment horizontal="center" vertical="center" wrapText="1"/>
    </xf>
    <xf numFmtId="1" fontId="41" fillId="12" borderId="72" xfId="0" applyNumberFormat="1" applyFont="1" applyFill="1" applyBorder="1" applyAlignment="1" applyProtection="1">
      <alignment horizontal="center" vertical="center" wrapText="1"/>
    </xf>
    <xf numFmtId="0" fontId="41" fillId="12" borderId="33" xfId="0" applyFont="1" applyFill="1" applyBorder="1" applyAlignment="1" applyProtection="1">
      <alignment horizontal="center" vertical="center" wrapText="1"/>
    </xf>
    <xf numFmtId="0" fontId="41" fillId="12" borderId="72" xfId="0" applyFont="1" applyFill="1" applyBorder="1" applyAlignment="1" applyProtection="1">
      <alignment horizontal="center" vertical="center" wrapText="1"/>
    </xf>
    <xf numFmtId="1" fontId="41" fillId="12" borderId="66" xfId="0" applyNumberFormat="1" applyFont="1" applyFill="1" applyBorder="1" applyAlignment="1" applyProtection="1">
      <alignment horizontal="center" vertical="center" wrapText="1"/>
    </xf>
    <xf numFmtId="1" fontId="41" fillId="12" borderId="67" xfId="0" applyNumberFormat="1" applyFont="1" applyFill="1" applyBorder="1" applyAlignment="1" applyProtection="1">
      <alignment horizontal="center" vertical="center" wrapText="1"/>
    </xf>
    <xf numFmtId="0" fontId="41" fillId="12" borderId="66" xfId="0" applyFont="1" applyFill="1" applyBorder="1" applyAlignment="1" applyProtection="1">
      <alignment horizontal="center" vertical="center" wrapText="1"/>
    </xf>
    <xf numFmtId="0" fontId="41" fillId="12" borderId="67" xfId="0" applyFont="1" applyFill="1" applyBorder="1" applyAlignment="1" applyProtection="1">
      <alignment horizontal="center" vertical="center" wrapText="1"/>
    </xf>
    <xf numFmtId="0" fontId="41" fillId="0" borderId="0" xfId="0" applyFont="1" applyAlignment="1" applyProtection="1">
      <alignment wrapText="1"/>
    </xf>
    <xf numFmtId="0" fontId="42" fillId="10" borderId="62" xfId="0" applyFont="1" applyFill="1" applyBorder="1" applyAlignment="1" applyProtection="1">
      <alignment horizontal="left" vertical="center" wrapText="1"/>
    </xf>
    <xf numFmtId="0" fontId="42" fillId="10" borderId="63" xfId="0" applyFont="1" applyFill="1" applyBorder="1" applyAlignment="1" applyProtection="1">
      <alignment horizontal="center" vertical="center" wrapText="1"/>
    </xf>
    <xf numFmtId="0" fontId="42" fillId="10" borderId="64" xfId="0" applyFont="1" applyFill="1" applyBorder="1" applyAlignment="1" applyProtection="1">
      <alignment horizontal="center" vertical="center" wrapText="1"/>
    </xf>
    <xf numFmtId="166" fontId="41" fillId="12" borderId="63" xfId="0" applyNumberFormat="1" applyFont="1" applyFill="1" applyBorder="1" applyAlignment="1" applyProtection="1">
      <alignment horizontal="center" vertical="center" wrapText="1"/>
    </xf>
    <xf numFmtId="0" fontId="41" fillId="7" borderId="63" xfId="0" applyFont="1" applyFill="1" applyBorder="1" applyAlignment="1" applyProtection="1">
      <alignment horizontal="center" vertical="center" wrapText="1"/>
    </xf>
    <xf numFmtId="0" fontId="41" fillId="7" borderId="64" xfId="0" applyFont="1" applyFill="1" applyBorder="1" applyAlignment="1" applyProtection="1">
      <alignment horizontal="center" vertical="center" wrapText="1"/>
    </xf>
    <xf numFmtId="0" fontId="41" fillId="12" borderId="86" xfId="0" applyFont="1" applyFill="1" applyBorder="1" applyAlignment="1" applyProtection="1">
      <alignment horizontal="center" vertical="center" wrapText="1"/>
    </xf>
    <xf numFmtId="166" fontId="41" fillId="12" borderId="33" xfId="0" applyNumberFormat="1" applyFont="1" applyFill="1" applyBorder="1" applyAlignment="1" applyProtection="1">
      <alignment horizontal="center" vertical="center" wrapText="1"/>
    </xf>
    <xf numFmtId="0" fontId="41" fillId="7" borderId="33" xfId="0" applyFont="1" applyFill="1" applyBorder="1" applyAlignment="1" applyProtection="1">
      <alignment horizontal="center" vertical="center" wrapText="1"/>
    </xf>
    <xf numFmtId="0" fontId="41" fillId="7" borderId="72" xfId="0" applyFont="1" applyFill="1" applyBorder="1" applyAlignment="1" applyProtection="1">
      <alignment horizontal="center" vertical="center" wrapText="1"/>
    </xf>
    <xf numFmtId="0" fontId="41" fillId="12" borderId="20" xfId="0" applyFont="1" applyFill="1" applyBorder="1" applyAlignment="1" applyProtection="1">
      <alignment horizontal="center" vertical="center" wrapText="1"/>
    </xf>
    <xf numFmtId="166" fontId="41" fillId="12" borderId="66" xfId="0" applyNumberFormat="1" applyFont="1" applyFill="1" applyBorder="1" applyAlignment="1" applyProtection="1">
      <alignment horizontal="center" vertical="center" wrapText="1"/>
    </xf>
    <xf numFmtId="0" fontId="41" fillId="7" borderId="66" xfId="0" applyFont="1" applyFill="1" applyBorder="1" applyAlignment="1" applyProtection="1">
      <alignment horizontal="center" vertical="center" wrapText="1"/>
    </xf>
    <xf numFmtId="0" fontId="41" fillId="7" borderId="67" xfId="0" applyFont="1" applyFill="1" applyBorder="1" applyAlignment="1" applyProtection="1">
      <alignment horizontal="center" vertical="center" wrapText="1"/>
    </xf>
    <xf numFmtId="0" fontId="41" fillId="12" borderId="89" xfId="0" applyFont="1" applyFill="1" applyBorder="1" applyAlignment="1" applyProtection="1">
      <alignment horizontal="center" vertical="center" wrapText="1"/>
    </xf>
    <xf numFmtId="0" fontId="42" fillId="10" borderId="74" xfId="0" applyFont="1" applyFill="1" applyBorder="1" applyAlignment="1" applyProtection="1">
      <alignment horizontal="left" vertical="center" wrapText="1"/>
    </xf>
    <xf numFmtId="0" fontId="75" fillId="0" borderId="0" xfId="30" applyFont="1" applyFill="1" applyBorder="1" applyAlignment="1" applyProtection="1">
      <alignment vertical="center" wrapText="1"/>
    </xf>
    <xf numFmtId="0" fontId="36" fillId="15" borderId="0" xfId="0" applyFont="1" applyFill="1" applyAlignment="1" applyProtection="1">
      <alignment horizontal="center"/>
    </xf>
    <xf numFmtId="1" fontId="46" fillId="12" borderId="64" xfId="0" applyNumberFormat="1" applyFont="1" applyFill="1" applyBorder="1" applyAlignment="1" applyProtection="1">
      <alignment horizontal="center" vertical="center" wrapText="1"/>
    </xf>
    <xf numFmtId="166" fontId="46" fillId="12" borderId="72" xfId="0" applyNumberFormat="1" applyFont="1" applyFill="1" applyBorder="1" applyAlignment="1" applyProtection="1">
      <alignment horizontal="center" vertical="center" wrapText="1"/>
    </xf>
    <xf numFmtId="167" fontId="46" fillId="12" borderId="72" xfId="0" applyNumberFormat="1" applyFont="1" applyFill="1" applyBorder="1" applyAlignment="1" applyProtection="1">
      <alignment horizontal="center" vertical="center" wrapText="1"/>
    </xf>
    <xf numFmtId="0" fontId="58" fillId="0" borderId="0" xfId="0" applyFont="1" applyProtection="1"/>
    <xf numFmtId="0" fontId="27" fillId="0" borderId="0" xfId="0" applyFont="1" applyProtection="1"/>
    <xf numFmtId="0" fontId="41" fillId="0" borderId="73" xfId="0" applyFont="1" applyBorder="1" applyAlignment="1" applyProtection="1">
      <alignment vertical="center"/>
    </xf>
    <xf numFmtId="0" fontId="46" fillId="12" borderId="67" xfId="0" applyFont="1" applyFill="1" applyBorder="1" applyAlignment="1" applyProtection="1">
      <alignment horizontal="center" vertical="center" wrapText="1"/>
    </xf>
    <xf numFmtId="0" fontId="44" fillId="0" borderId="0" xfId="0" applyFont="1" applyAlignment="1" applyProtection="1">
      <alignment vertical="center" wrapText="1"/>
    </xf>
    <xf numFmtId="166" fontId="46" fillId="12" borderId="64" xfId="0" applyNumberFormat="1" applyFont="1" applyFill="1" applyBorder="1" applyAlignment="1" applyProtection="1">
      <alignment horizontal="center" vertical="center" wrapText="1"/>
    </xf>
    <xf numFmtId="0" fontId="46" fillId="0" borderId="73" xfId="0" applyFont="1" applyBorder="1" applyProtection="1"/>
    <xf numFmtId="166" fontId="46" fillId="12" borderId="67" xfId="0" applyNumberFormat="1" applyFont="1" applyFill="1" applyBorder="1" applyAlignment="1" applyProtection="1">
      <alignment horizontal="center" vertical="center" wrapText="1"/>
    </xf>
    <xf numFmtId="1" fontId="46" fillId="12" borderId="67" xfId="0" applyNumberFormat="1" applyFont="1" applyFill="1" applyBorder="1" applyAlignment="1" applyProtection="1">
      <alignment horizontal="center" vertical="center" wrapText="1"/>
    </xf>
    <xf numFmtId="0" fontId="44" fillId="0" borderId="0" xfId="3" applyFont="1" applyAlignment="1" applyProtection="1">
      <alignment vertical="center" wrapText="1"/>
    </xf>
    <xf numFmtId="0" fontId="44" fillId="0" borderId="0" xfId="2" applyFont="1" applyAlignment="1" applyProtection="1">
      <alignment horizontal="center" vertical="center"/>
    </xf>
    <xf numFmtId="0" fontId="96" fillId="0" borderId="0" xfId="30" applyFont="1" applyFill="1" applyBorder="1" applyAlignment="1" applyProtection="1">
      <alignment vertical="center" wrapText="1"/>
    </xf>
    <xf numFmtId="2" fontId="41" fillId="12" borderId="72" xfId="0" applyNumberFormat="1" applyFont="1" applyFill="1" applyBorder="1" applyAlignment="1" applyProtection="1">
      <alignment horizontal="center" vertical="center" wrapText="1"/>
    </xf>
    <xf numFmtId="0" fontId="36" fillId="0" borderId="0" xfId="0" applyFont="1" applyAlignment="1" applyProtection="1">
      <alignment horizontal="left"/>
    </xf>
    <xf numFmtId="0" fontId="36" fillId="8" borderId="0" xfId="0" applyFont="1" applyFill="1" applyProtection="1"/>
    <xf numFmtId="0" fontId="36" fillId="8" borderId="0" xfId="0" applyFont="1" applyFill="1" applyAlignment="1" applyProtection="1">
      <alignment horizontal="left"/>
    </xf>
    <xf numFmtId="0" fontId="45" fillId="0" borderId="0" xfId="30" applyFont="1" applyFill="1" applyBorder="1" applyAlignment="1" applyProtection="1">
      <alignment horizontal="left" vertical="center" wrapText="1"/>
    </xf>
    <xf numFmtId="0" fontId="40" fillId="10" borderId="68" xfId="0" applyFont="1" applyFill="1" applyBorder="1" applyAlignment="1" applyProtection="1">
      <alignment horizontal="left" vertical="center" wrapText="1"/>
    </xf>
    <xf numFmtId="167" fontId="46" fillId="12" borderId="63" xfId="0" applyNumberFormat="1" applyFont="1" applyFill="1" applyBorder="1" applyAlignment="1" applyProtection="1">
      <alignment horizontal="center" vertical="center" wrapText="1"/>
    </xf>
    <xf numFmtId="167" fontId="46" fillId="12" borderId="64" xfId="0" applyNumberFormat="1" applyFont="1" applyFill="1" applyBorder="1" applyAlignment="1" applyProtection="1">
      <alignment horizontal="center" vertical="center" wrapText="1"/>
    </xf>
    <xf numFmtId="0" fontId="45" fillId="0" borderId="69" xfId="30" applyFont="1" applyFill="1" applyBorder="1" applyAlignment="1" applyProtection="1">
      <alignment horizontal="center" vertical="center" wrapText="1"/>
    </xf>
    <xf numFmtId="0" fontId="45" fillId="0" borderId="69" xfId="30" applyFont="1" applyFill="1" applyBorder="1" applyAlignment="1" applyProtection="1">
      <alignment horizontal="left" vertical="center" wrapText="1"/>
    </xf>
    <xf numFmtId="0" fontId="70" fillId="0" borderId="0" xfId="0" applyFont="1" applyAlignment="1" applyProtection="1">
      <alignment horizontal="center" vertical="center" wrapText="1"/>
    </xf>
    <xf numFmtId="167" fontId="46" fillId="12" borderId="33" xfId="0" applyNumberFormat="1" applyFont="1" applyFill="1" applyBorder="1" applyAlignment="1" applyProtection="1">
      <alignment horizontal="center" vertical="center" wrapText="1"/>
    </xf>
    <xf numFmtId="0" fontId="45" fillId="0" borderId="73" xfId="30" applyFont="1" applyFill="1" applyBorder="1" applyAlignment="1" applyProtection="1">
      <alignment horizontal="center" vertical="center" wrapText="1"/>
    </xf>
    <xf numFmtId="0" fontId="45" fillId="0" borderId="73" xfId="30" applyFont="1" applyFill="1" applyBorder="1" applyAlignment="1" applyProtection="1">
      <alignment horizontal="left" vertical="center" wrapText="1"/>
    </xf>
    <xf numFmtId="167" fontId="46" fillId="12" borderId="66" xfId="0" applyNumberFormat="1" applyFont="1" applyFill="1" applyBorder="1" applyAlignment="1" applyProtection="1">
      <alignment horizontal="center" vertical="center" wrapText="1"/>
    </xf>
    <xf numFmtId="167" fontId="46" fillId="12" borderId="67" xfId="0" applyNumberFormat="1" applyFont="1" applyFill="1" applyBorder="1" applyAlignment="1" applyProtection="1">
      <alignment horizontal="center" vertical="center" wrapText="1"/>
    </xf>
    <xf numFmtId="0" fontId="45" fillId="0" borderId="70" xfId="30" applyFont="1" applyFill="1" applyBorder="1" applyAlignment="1" applyProtection="1">
      <alignment horizontal="center" vertical="center" wrapText="1"/>
    </xf>
    <xf numFmtId="0" fontId="45" fillId="0" borderId="70" xfId="30" applyFont="1" applyFill="1" applyBorder="1" applyAlignment="1" applyProtection="1">
      <alignment horizontal="left" vertical="center" wrapText="1"/>
    </xf>
    <xf numFmtId="0" fontId="46" fillId="8" borderId="0" xfId="0" applyFont="1" applyFill="1" applyAlignment="1" applyProtection="1">
      <alignment vertical="center" wrapText="1"/>
    </xf>
    <xf numFmtId="0" fontId="44" fillId="0" borderId="0" xfId="3" applyFont="1" applyAlignment="1" applyProtection="1">
      <alignment horizontal="center" vertical="center"/>
    </xf>
    <xf numFmtId="0" fontId="41" fillId="0" borderId="0" xfId="0" applyFont="1" applyAlignment="1" applyProtection="1">
      <alignment horizontal="left"/>
    </xf>
    <xf numFmtId="0" fontId="51" fillId="0" borderId="0" xfId="0" applyFont="1" applyAlignment="1" applyProtection="1">
      <alignment horizontal="center" vertical="center"/>
    </xf>
    <xf numFmtId="0" fontId="111" fillId="0" borderId="69" xfId="0" applyFont="1" applyBorder="1" applyAlignment="1" applyProtection="1">
      <alignment horizontal="left" vertical="center"/>
    </xf>
    <xf numFmtId="0" fontId="111" fillId="0" borderId="73" xfId="0" applyFont="1" applyBorder="1" applyAlignment="1" applyProtection="1">
      <alignment horizontal="left" vertical="center"/>
    </xf>
    <xf numFmtId="2" fontId="46" fillId="12" borderId="33" xfId="0" applyNumberFormat="1" applyFont="1" applyFill="1" applyBorder="1" applyAlignment="1" applyProtection="1">
      <alignment horizontal="center" vertical="center" wrapText="1"/>
    </xf>
    <xf numFmtId="0" fontId="46" fillId="10" borderId="33" xfId="0" applyFont="1" applyFill="1" applyBorder="1" applyAlignment="1" applyProtection="1">
      <alignment horizontal="center" vertical="center" wrapText="1"/>
    </xf>
    <xf numFmtId="166" fontId="46" fillId="12" borderId="66" xfId="0" applyNumberFormat="1" applyFont="1" applyFill="1" applyBorder="1" applyAlignment="1" applyProtection="1">
      <alignment horizontal="center" vertical="center" wrapText="1"/>
    </xf>
    <xf numFmtId="0" fontId="111" fillId="0" borderId="70" xfId="0" applyFont="1" applyBorder="1" applyAlignment="1" applyProtection="1">
      <alignment horizontal="left" vertical="center"/>
    </xf>
    <xf numFmtId="0" fontId="111" fillId="0" borderId="0" xfId="0" applyFont="1" applyAlignment="1" applyProtection="1">
      <alignment horizontal="left" vertical="center"/>
    </xf>
    <xf numFmtId="0" fontId="40" fillId="10" borderId="74" xfId="0" applyFont="1" applyFill="1" applyBorder="1" applyAlignment="1" applyProtection="1">
      <alignment horizontal="left" vertical="center" wrapText="1"/>
    </xf>
    <xf numFmtId="167" fontId="46" fillId="13" borderId="64" xfId="0" applyNumberFormat="1" applyFont="1" applyFill="1" applyBorder="1" applyAlignment="1" applyProtection="1">
      <alignment horizontal="center" vertical="center" wrapText="1"/>
    </xf>
    <xf numFmtId="0" fontId="41" fillId="0" borderId="69" xfId="0" applyFont="1" applyBorder="1" applyAlignment="1" applyProtection="1">
      <alignment horizontal="left"/>
    </xf>
    <xf numFmtId="167" fontId="46" fillId="7" borderId="66" xfId="0" applyNumberFormat="1" applyFont="1" applyFill="1" applyBorder="1" applyAlignment="1" applyProtection="1">
      <alignment horizontal="center" vertical="center" wrapText="1"/>
    </xf>
    <xf numFmtId="0" fontId="91" fillId="0" borderId="0" xfId="0" applyFont="1" applyProtection="1"/>
    <xf numFmtId="0" fontId="41" fillId="0" borderId="70" xfId="0" applyFont="1" applyBorder="1" applyAlignment="1" applyProtection="1">
      <alignment horizontal="left"/>
    </xf>
    <xf numFmtId="0" fontId="112" fillId="0" borderId="0" xfId="0" applyFont="1" applyProtection="1"/>
    <xf numFmtId="0" fontId="65" fillId="0" borderId="0" xfId="29" applyFont="1" applyFill="1" applyBorder="1" applyAlignment="1" applyProtection="1">
      <alignment horizontal="left" vertical="center" wrapText="1"/>
    </xf>
    <xf numFmtId="0" fontId="36" fillId="0" borderId="0" xfId="35" applyFont="1" applyProtection="1"/>
    <xf numFmtId="0" fontId="36" fillId="0" borderId="0" xfId="55" applyProtection="1"/>
    <xf numFmtId="0" fontId="50" fillId="0" borderId="0" xfId="35" applyFont="1" applyAlignment="1" applyProtection="1">
      <alignment horizontal="left" vertical="center" wrapText="1"/>
    </xf>
    <xf numFmtId="0" fontId="74" fillId="0" borderId="0" xfId="29" applyFont="1" applyFill="1" applyBorder="1" applyAlignment="1" applyProtection="1">
      <alignment horizontal="center" vertical="center" wrapText="1"/>
    </xf>
    <xf numFmtId="0" fontId="74" fillId="25" borderId="0" xfId="29" applyFont="1" applyFill="1" applyBorder="1" applyAlignment="1" applyProtection="1">
      <alignment horizontal="center" vertical="center" wrapText="1"/>
    </xf>
    <xf numFmtId="0" fontId="41" fillId="0" borderId="0" xfId="55" applyFont="1" applyProtection="1"/>
    <xf numFmtId="0" fontId="69" fillId="0" borderId="0" xfId="35" applyFont="1" applyAlignment="1" applyProtection="1">
      <alignment horizontal="center" vertical="center" wrapText="1"/>
    </xf>
    <xf numFmtId="0" fontId="69" fillId="10" borderId="0" xfId="35" applyFont="1" applyFill="1" applyAlignment="1" applyProtection="1">
      <alignment horizontal="center" vertical="center" wrapText="1"/>
    </xf>
    <xf numFmtId="0" fontId="40" fillId="26" borderId="94" xfId="35" applyFont="1" applyFill="1" applyBorder="1" applyAlignment="1" applyProtection="1">
      <alignment horizontal="center" vertical="center" textRotation="90" wrapText="1"/>
    </xf>
    <xf numFmtId="0" fontId="40" fillId="26" borderId="20" xfId="35" applyFont="1" applyFill="1" applyBorder="1" applyAlignment="1" applyProtection="1">
      <alignment horizontal="center" vertical="center" textRotation="90" wrapText="1"/>
    </xf>
    <xf numFmtId="0" fontId="40" fillId="26" borderId="95" xfId="35" applyFont="1" applyFill="1" applyBorder="1" applyAlignment="1" applyProtection="1">
      <alignment horizontal="center" vertical="center" textRotation="90" wrapText="1"/>
    </xf>
    <xf numFmtId="0" fontId="42" fillId="10" borderId="94" xfId="35" applyFont="1" applyFill="1" applyBorder="1" applyAlignment="1" applyProtection="1">
      <alignment horizontal="center" vertical="center" wrapText="1"/>
    </xf>
    <xf numFmtId="0" fontId="42" fillId="10" borderId="20" xfId="35" applyFont="1" applyFill="1" applyBorder="1" applyAlignment="1" applyProtection="1">
      <alignment horizontal="center" vertical="center" wrapText="1"/>
    </xf>
    <xf numFmtId="0" fontId="42" fillId="10" borderId="95" xfId="35" applyFont="1" applyFill="1" applyBorder="1" applyAlignment="1" applyProtection="1">
      <alignment horizontal="center" vertical="center" wrapText="1"/>
    </xf>
    <xf numFmtId="0" fontId="42" fillId="10" borderId="88" xfId="35" applyFont="1" applyFill="1" applyBorder="1" applyAlignment="1" applyProtection="1">
      <alignment horizontal="center" vertical="center" wrapText="1"/>
    </xf>
    <xf numFmtId="0" fontId="42" fillId="10" borderId="89" xfId="35" applyFont="1" applyFill="1" applyBorder="1" applyAlignment="1" applyProtection="1">
      <alignment horizontal="center" vertical="center" wrapText="1"/>
    </xf>
    <xf numFmtId="0" fontId="42" fillId="10" borderId="90" xfId="35" applyFont="1" applyFill="1" applyBorder="1" applyAlignment="1" applyProtection="1">
      <alignment horizontal="center" vertical="center" wrapText="1"/>
    </xf>
    <xf numFmtId="0" fontId="40" fillId="0" borderId="0" xfId="35" applyFont="1" applyAlignment="1" applyProtection="1">
      <alignment horizontal="left" vertical="center" wrapText="1"/>
    </xf>
    <xf numFmtId="0" fontId="46" fillId="0" borderId="0" xfId="35" applyFont="1" applyAlignment="1" applyProtection="1">
      <alignment vertical="center" wrapText="1"/>
    </xf>
    <xf numFmtId="0" fontId="46" fillId="0" borderId="0" xfId="45" applyFont="1" applyAlignment="1" applyProtection="1">
      <alignment vertical="center" wrapText="1"/>
    </xf>
    <xf numFmtId="0" fontId="46" fillId="0" borderId="85" xfId="35" applyFont="1" applyBorder="1" applyAlignment="1" applyProtection="1">
      <alignment vertical="center" wrapText="1"/>
    </xf>
    <xf numFmtId="0" fontId="46" fillId="0" borderId="86" xfId="35" applyFont="1" applyBorder="1" applyAlignment="1" applyProtection="1">
      <alignment vertical="center" wrapText="1"/>
    </xf>
    <xf numFmtId="172" fontId="46" fillId="12" borderId="87" xfId="45" applyNumberFormat="1" applyFont="1" applyFill="1" applyBorder="1" applyAlignment="1" applyProtection="1">
      <alignment horizontal="center" vertical="center" wrapText="1"/>
    </xf>
    <xf numFmtId="172" fontId="41" fillId="0" borderId="0" xfId="55" applyNumberFormat="1" applyFont="1" applyProtection="1"/>
    <xf numFmtId="172" fontId="46" fillId="12" borderId="85" xfId="45" applyNumberFormat="1" applyFont="1" applyFill="1" applyBorder="1" applyAlignment="1" applyProtection="1">
      <alignment horizontal="center" vertical="center" wrapText="1"/>
    </xf>
    <xf numFmtId="172" fontId="46" fillId="12" borderId="86" xfId="45" applyNumberFormat="1" applyFont="1" applyFill="1" applyBorder="1" applyAlignment="1" applyProtection="1">
      <alignment horizontal="center" vertical="center" wrapText="1"/>
    </xf>
    <xf numFmtId="4" fontId="46" fillId="12" borderId="85" xfId="45" applyNumberFormat="1" applyFont="1" applyFill="1" applyBorder="1" applyAlignment="1" applyProtection="1">
      <alignment horizontal="center" vertical="center" wrapText="1"/>
    </xf>
    <xf numFmtId="4" fontId="46" fillId="12" borderId="86" xfId="45" applyNumberFormat="1" applyFont="1" applyFill="1" applyBorder="1" applyAlignment="1" applyProtection="1">
      <alignment horizontal="center" vertical="center" wrapText="1"/>
    </xf>
    <xf numFmtId="4" fontId="46" fillId="12" borderId="87" xfId="45" applyNumberFormat="1" applyFont="1" applyFill="1" applyBorder="1" applyAlignment="1" applyProtection="1">
      <alignment horizontal="center" vertical="center" wrapText="1"/>
    </xf>
    <xf numFmtId="176" fontId="46" fillId="12" borderId="85" xfId="45" applyNumberFormat="1" applyFont="1" applyFill="1" applyBorder="1" applyAlignment="1" applyProtection="1">
      <alignment horizontal="center" vertical="center" wrapText="1"/>
    </xf>
    <xf numFmtId="176" fontId="46" fillId="12" borderId="86" xfId="45" applyNumberFormat="1" applyFont="1" applyFill="1" applyBorder="1" applyAlignment="1" applyProtection="1">
      <alignment horizontal="center" vertical="center" wrapText="1"/>
    </xf>
    <xf numFmtId="3" fontId="46" fillId="12" borderId="86" xfId="45" applyNumberFormat="1" applyFont="1" applyFill="1" applyBorder="1" applyAlignment="1" applyProtection="1">
      <alignment horizontal="center" vertical="center" wrapText="1"/>
    </xf>
    <xf numFmtId="0" fontId="48" fillId="0" borderId="91" xfId="0" applyFont="1" applyBorder="1" applyAlignment="1" applyProtection="1">
      <alignment horizontal="center" vertical="center" wrapText="1"/>
    </xf>
    <xf numFmtId="0" fontId="46" fillId="0" borderId="91" xfId="45" applyFont="1" applyBorder="1" applyAlignment="1" applyProtection="1">
      <alignment vertical="center" wrapText="1"/>
    </xf>
    <xf numFmtId="0" fontId="70" fillId="0" borderId="0" xfId="45" applyFont="1" applyAlignment="1" applyProtection="1">
      <alignment vertical="center" wrapText="1"/>
    </xf>
    <xf numFmtId="0" fontId="46" fillId="0" borderId="94" xfId="35" applyFont="1" applyBorder="1" applyAlignment="1" applyProtection="1">
      <alignment vertical="center" wrapText="1"/>
    </xf>
    <xf numFmtId="0" fontId="46" fillId="0" borderId="20" xfId="35" applyFont="1" applyBorder="1" applyAlignment="1" applyProtection="1">
      <alignment vertical="center" wrapText="1"/>
    </xf>
    <xf numFmtId="172" fontId="46" fillId="12" borderId="95" xfId="45" applyNumberFormat="1" applyFont="1" applyFill="1" applyBorder="1" applyAlignment="1" applyProtection="1">
      <alignment horizontal="center" vertical="center" wrapText="1"/>
    </xf>
    <xf numFmtId="172" fontId="46" fillId="12" borderId="94" xfId="45" applyNumberFormat="1" applyFont="1" applyFill="1" applyBorder="1" applyAlignment="1" applyProtection="1">
      <alignment horizontal="center" vertical="center" wrapText="1"/>
    </xf>
    <xf numFmtId="172" fontId="46" fillId="12" borderId="20" xfId="45" applyNumberFormat="1" applyFont="1" applyFill="1" applyBorder="1" applyAlignment="1" applyProtection="1">
      <alignment horizontal="center" vertical="center" wrapText="1"/>
    </xf>
    <xf numFmtId="4" fontId="46" fillId="12" borderId="94" xfId="45" applyNumberFormat="1" applyFont="1" applyFill="1" applyBorder="1" applyAlignment="1" applyProtection="1">
      <alignment horizontal="center" vertical="center" wrapText="1"/>
    </xf>
    <xf numFmtId="4" fontId="46" fillId="12" borderId="20" xfId="45" applyNumberFormat="1" applyFont="1" applyFill="1" applyBorder="1" applyAlignment="1" applyProtection="1">
      <alignment horizontal="center" vertical="center" wrapText="1"/>
    </xf>
    <xf numFmtId="4" fontId="46" fillId="12" borderId="95" xfId="45" applyNumberFormat="1" applyFont="1" applyFill="1" applyBorder="1" applyAlignment="1" applyProtection="1">
      <alignment horizontal="center" vertical="center" wrapText="1"/>
    </xf>
    <xf numFmtId="176" fontId="46" fillId="12" borderId="94" xfId="45" applyNumberFormat="1" applyFont="1" applyFill="1" applyBorder="1" applyAlignment="1" applyProtection="1">
      <alignment horizontal="center" vertical="center" wrapText="1"/>
    </xf>
    <xf numFmtId="176" fontId="46" fillId="12" borderId="20" xfId="45" applyNumberFormat="1" applyFont="1" applyFill="1" applyBorder="1" applyAlignment="1" applyProtection="1">
      <alignment horizontal="center" vertical="center" wrapText="1"/>
    </xf>
    <xf numFmtId="3" fontId="46" fillId="12" borderId="20" xfId="45" applyNumberFormat="1" applyFont="1" applyFill="1" applyBorder="1" applyAlignment="1" applyProtection="1">
      <alignment horizontal="center" vertical="center" wrapText="1"/>
    </xf>
    <xf numFmtId="0" fontId="48" fillId="0" borderId="96" xfId="0" applyFont="1" applyBorder="1" applyAlignment="1" applyProtection="1">
      <alignment horizontal="center" vertical="center" wrapText="1"/>
    </xf>
    <xf numFmtId="0" fontId="46" fillId="0" borderId="96" xfId="35" applyFont="1" applyBorder="1" applyAlignment="1" applyProtection="1">
      <alignment vertical="center" wrapText="1"/>
    </xf>
    <xf numFmtId="0" fontId="70" fillId="0" borderId="0" xfId="35" applyFont="1" applyAlignment="1" applyProtection="1">
      <alignment vertical="center" wrapText="1"/>
    </xf>
    <xf numFmtId="0" fontId="46" fillId="0" borderId="88" xfId="35" applyFont="1" applyBorder="1" applyAlignment="1" applyProtection="1">
      <alignment vertical="center" wrapText="1"/>
    </xf>
    <xf numFmtId="0" fontId="46" fillId="0" borderId="89" xfId="35" applyFont="1" applyBorder="1" applyAlignment="1" applyProtection="1">
      <alignment vertical="center" wrapText="1"/>
    </xf>
    <xf numFmtId="172" fontId="46" fillId="7" borderId="90" xfId="35" applyNumberFormat="1" applyFont="1" applyFill="1" applyBorder="1" applyAlignment="1" applyProtection="1">
      <alignment horizontal="center" vertical="center" wrapText="1"/>
    </xf>
    <xf numFmtId="172" fontId="46" fillId="13" borderId="88" xfId="35" applyNumberFormat="1" applyFont="1" applyFill="1" applyBorder="1" applyAlignment="1" applyProtection="1">
      <alignment horizontal="center" vertical="center" wrapText="1"/>
    </xf>
    <xf numFmtId="172" fontId="46" fillId="13" borderId="89" xfId="35" applyNumberFormat="1" applyFont="1" applyFill="1" applyBorder="1" applyAlignment="1" applyProtection="1">
      <alignment horizontal="center" vertical="center" wrapText="1"/>
    </xf>
    <xf numFmtId="172" fontId="46" fillId="13" borderId="90" xfId="35" applyNumberFormat="1" applyFont="1" applyFill="1" applyBorder="1" applyAlignment="1" applyProtection="1">
      <alignment horizontal="center" vertical="center" wrapText="1"/>
    </xf>
    <xf numFmtId="4" fontId="46" fillId="13" borderId="88" xfId="35" applyNumberFormat="1" applyFont="1" applyFill="1" applyBorder="1" applyAlignment="1" applyProtection="1">
      <alignment horizontal="center" vertical="center" wrapText="1"/>
    </xf>
    <xf numFmtId="4" fontId="46" fillId="13" borderId="89" xfId="35" applyNumberFormat="1" applyFont="1" applyFill="1" applyBorder="1" applyAlignment="1" applyProtection="1">
      <alignment horizontal="center" vertical="center" wrapText="1"/>
    </xf>
    <xf numFmtId="4" fontId="46" fillId="13" borderId="90" xfId="35" applyNumberFormat="1" applyFont="1" applyFill="1" applyBorder="1" applyAlignment="1" applyProtection="1">
      <alignment horizontal="center" vertical="center" wrapText="1"/>
    </xf>
    <xf numFmtId="176" fontId="46" fillId="13" borderId="88" xfId="35" applyNumberFormat="1" applyFont="1" applyFill="1" applyBorder="1" applyAlignment="1" applyProtection="1">
      <alignment horizontal="center" vertical="center" wrapText="1"/>
    </xf>
    <xf numFmtId="176" fontId="46" fillId="10" borderId="89" xfId="35" applyNumberFormat="1" applyFont="1" applyFill="1" applyBorder="1" applyAlignment="1" applyProtection="1">
      <alignment horizontal="center" vertical="center" wrapText="1"/>
    </xf>
    <xf numFmtId="3" fontId="46" fillId="10" borderId="89" xfId="35" applyNumberFormat="1" applyFont="1" applyFill="1" applyBorder="1" applyAlignment="1" applyProtection="1">
      <alignment horizontal="center" vertical="center" wrapText="1"/>
    </xf>
    <xf numFmtId="3" fontId="46" fillId="13" borderId="89" xfId="35" applyNumberFormat="1" applyFont="1" applyFill="1" applyBorder="1" applyAlignment="1" applyProtection="1">
      <alignment horizontal="center" vertical="center" wrapText="1"/>
    </xf>
    <xf numFmtId="0" fontId="46" fillId="0" borderId="92" xfId="35" applyFont="1" applyBorder="1" applyAlignment="1" applyProtection="1">
      <alignment vertical="center" wrapText="1"/>
    </xf>
    <xf numFmtId="0" fontId="70" fillId="0" borderId="0" xfId="35" applyFont="1" applyAlignment="1" applyProtection="1">
      <alignment horizontal="center" vertical="center" wrapText="1"/>
    </xf>
    <xf numFmtId="0" fontId="36" fillId="5" borderId="0" xfId="55" applyFill="1" applyAlignment="1" applyProtection="1">
      <alignment horizontal="center"/>
    </xf>
    <xf numFmtId="0" fontId="50" fillId="0" borderId="0" xfId="30" applyFont="1" applyBorder="1" applyAlignment="1" applyProtection="1">
      <alignment vertical="center"/>
    </xf>
    <xf numFmtId="0" fontId="36" fillId="10" borderId="0" xfId="15" applyFont="1" applyFill="1" applyAlignment="1" applyProtection="1">
      <alignment vertical="center"/>
    </xf>
    <xf numFmtId="0" fontId="36" fillId="0" borderId="0" xfId="15" applyFont="1" applyAlignment="1" applyProtection="1">
      <alignment vertical="center"/>
    </xf>
    <xf numFmtId="0" fontId="66" fillId="0" borderId="0" xfId="30" applyFont="1" applyBorder="1" applyAlignment="1" applyProtection="1">
      <alignment vertical="center"/>
    </xf>
    <xf numFmtId="0" fontId="67" fillId="14" borderId="0" xfId="30" applyFont="1" applyFill="1" applyBorder="1" applyAlignment="1" applyProtection="1">
      <alignment horizontal="center" vertical="center"/>
    </xf>
    <xf numFmtId="0" fontId="46" fillId="0" borderId="0" xfId="0" applyFont="1" applyAlignment="1" applyProtection="1">
      <alignment horizontal="justify" vertical="center" wrapText="1"/>
    </xf>
    <xf numFmtId="0" fontId="36" fillId="5" borderId="0" xfId="0" applyFont="1" applyFill="1" applyAlignment="1" applyProtection="1">
      <alignment vertical="center"/>
    </xf>
    <xf numFmtId="0" fontId="62" fillId="0" borderId="0" xfId="15" applyFont="1" applyAlignment="1" applyProtection="1">
      <alignment horizontal="center" vertical="center"/>
    </xf>
    <xf numFmtId="0" fontId="41" fillId="5" borderId="0" xfId="0" applyFont="1" applyFill="1" applyAlignment="1" applyProtection="1">
      <alignment vertical="center"/>
    </xf>
    <xf numFmtId="0" fontId="42" fillId="5" borderId="0" xfId="0" applyFont="1" applyFill="1" applyAlignment="1" applyProtection="1">
      <alignment horizontal="center" vertical="center" wrapText="1"/>
    </xf>
    <xf numFmtId="172" fontId="46" fillId="12" borderId="63" xfId="39" applyNumberFormat="1" applyFont="1" applyFill="1" applyBorder="1" applyAlignment="1" applyProtection="1">
      <alignment horizontal="center" vertical="center" wrapText="1"/>
    </xf>
    <xf numFmtId="0" fontId="45" fillId="0" borderId="0" xfId="30" applyFont="1" applyFill="1" applyBorder="1" applyAlignment="1" applyProtection="1">
      <alignment horizontal="center" vertical="center" wrapText="1"/>
    </xf>
    <xf numFmtId="172" fontId="46" fillId="12" borderId="33" xfId="39" applyNumberFormat="1" applyFont="1" applyFill="1" applyBorder="1" applyAlignment="1" applyProtection="1">
      <alignment horizontal="center" vertical="center" wrapText="1"/>
    </xf>
    <xf numFmtId="0" fontId="46" fillId="0" borderId="33" xfId="0" applyFont="1" applyBorder="1" applyAlignment="1" applyProtection="1">
      <alignment horizontal="center" vertical="center"/>
    </xf>
    <xf numFmtId="0" fontId="44" fillId="2" borderId="33" xfId="2" applyFont="1" applyFill="1" applyBorder="1" applyAlignment="1" applyProtection="1">
      <alignment horizontal="center" vertical="center"/>
    </xf>
    <xf numFmtId="172" fontId="46" fillId="12" borderId="66" xfId="39" applyNumberFormat="1" applyFont="1" applyFill="1" applyBorder="1" applyAlignment="1" applyProtection="1">
      <alignment horizontal="center" vertical="center" wrapText="1"/>
    </xf>
    <xf numFmtId="0" fontId="45" fillId="0" borderId="0" xfId="30" applyFont="1" applyBorder="1" applyAlignment="1" applyProtection="1">
      <alignment vertical="center" wrapText="1"/>
    </xf>
    <xf numFmtId="0" fontId="41" fillId="0" borderId="0" xfId="0" applyFont="1" applyAlignment="1" applyProtection="1">
      <alignment horizontal="center" vertical="center"/>
    </xf>
    <xf numFmtId="172" fontId="41" fillId="0" borderId="0" xfId="39" applyNumberFormat="1" applyFont="1" applyAlignment="1" applyProtection="1">
      <alignment vertical="center"/>
    </xf>
    <xf numFmtId="0" fontId="72" fillId="0" borderId="0" xfId="0" applyFont="1" applyAlignment="1" applyProtection="1">
      <alignment horizontal="center" vertical="center"/>
    </xf>
    <xf numFmtId="172" fontId="42" fillId="0" borderId="0" xfId="39" applyNumberFormat="1" applyFont="1" applyAlignment="1" applyProtection="1">
      <alignment horizontal="center" vertical="center" wrapText="1"/>
    </xf>
    <xf numFmtId="0" fontId="43" fillId="0" borderId="0" xfId="29" applyFont="1" applyBorder="1" applyAlignment="1" applyProtection="1">
      <alignment horizontal="left" vertical="center" wrapText="1"/>
    </xf>
    <xf numFmtId="0" fontId="50" fillId="10" borderId="0" xfId="30" applyFont="1" applyFill="1" applyBorder="1" applyAlignment="1" applyProtection="1">
      <alignment vertical="center"/>
    </xf>
    <xf numFmtId="0" fontId="43" fillId="0" borderId="0" xfId="29" applyFont="1" applyFill="1" applyBorder="1" applyAlignment="1" applyProtection="1">
      <alignment horizontal="left" vertical="center" wrapText="1"/>
    </xf>
    <xf numFmtId="0" fontId="66" fillId="10" borderId="0" xfId="30" applyFont="1" applyFill="1" applyBorder="1" applyAlignment="1" applyProtection="1">
      <alignment vertical="center"/>
    </xf>
    <xf numFmtId="0" fontId="74" fillId="0" borderId="0" xfId="15" applyFont="1" applyAlignment="1" applyProtection="1">
      <alignment horizontal="center" vertical="center" wrapText="1"/>
    </xf>
    <xf numFmtId="0" fontId="43" fillId="0" borderId="0" xfId="31" applyFont="1" applyBorder="1" applyAlignment="1" applyProtection="1">
      <alignment horizontal="center" vertical="center" wrapText="1"/>
    </xf>
    <xf numFmtId="0" fontId="43" fillId="0" borderId="0" xfId="31" applyFont="1" applyFill="1" applyBorder="1" applyAlignment="1" applyProtection="1">
      <alignment horizontal="center" vertical="center" wrapText="1"/>
    </xf>
    <xf numFmtId="0" fontId="69"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0" borderId="0" xfId="0" applyFont="1" applyAlignment="1" applyProtection="1">
      <alignment vertical="center" wrapText="1"/>
    </xf>
    <xf numFmtId="0" fontId="71" fillId="0" borderId="0" xfId="0" applyFont="1" applyAlignment="1" applyProtection="1">
      <alignment horizontal="center" vertical="center" wrapText="1"/>
    </xf>
    <xf numFmtId="0" fontId="60" fillId="0" borderId="0" xfId="0" applyFont="1" applyAlignment="1" applyProtection="1">
      <alignment vertical="center"/>
    </xf>
    <xf numFmtId="0" fontId="36" fillId="7" borderId="0" xfId="15" applyFont="1" applyFill="1" applyAlignment="1" applyProtection="1">
      <alignment vertical="center"/>
    </xf>
    <xf numFmtId="0" fontId="42" fillId="0" borderId="0" xfId="30" applyFont="1" applyFill="1" applyBorder="1" applyAlignment="1" applyProtection="1">
      <alignment horizontal="left" vertical="center" wrapText="1"/>
    </xf>
    <xf numFmtId="0" fontId="36" fillId="7" borderId="0" xfId="0" applyFont="1" applyFill="1" applyAlignment="1" applyProtection="1">
      <alignment vertical="center"/>
    </xf>
    <xf numFmtId="0" fontId="46" fillId="0" borderId="66" xfId="0" applyFont="1" applyBorder="1" applyAlignment="1" applyProtection="1">
      <alignment horizontal="center" vertical="center"/>
    </xf>
    <xf numFmtId="0" fontId="50" fillId="0" borderId="0" xfId="30" applyFont="1" applyBorder="1" applyAlignment="1" applyProtection="1">
      <alignment horizontal="center" vertical="center" wrapText="1"/>
    </xf>
    <xf numFmtId="0" fontId="44" fillId="2" borderId="0" xfId="2" applyFont="1" applyFill="1" applyAlignment="1" applyProtection="1">
      <alignment horizontal="left" vertical="center" wrapText="1"/>
    </xf>
    <xf numFmtId="0" fontId="38" fillId="7" borderId="0" xfId="35" applyFont="1" applyFill="1" applyAlignment="1" applyProtection="1">
      <alignment horizontal="center" vertical="center"/>
    </xf>
    <xf numFmtId="0" fontId="46" fillId="0" borderId="76" xfId="0" applyFont="1" applyBorder="1" applyAlignment="1" applyProtection="1">
      <alignment horizontal="center" vertical="center" wrapText="1"/>
    </xf>
    <xf numFmtId="167" fontId="46" fillId="13" borderId="76" xfId="0" applyNumberFormat="1" applyFont="1" applyFill="1" applyBorder="1" applyAlignment="1" applyProtection="1">
      <alignment horizontal="center" vertical="center" wrapText="1"/>
    </xf>
    <xf numFmtId="167" fontId="44" fillId="13" borderId="75" xfId="0" applyNumberFormat="1" applyFont="1" applyFill="1" applyBorder="1" applyAlignment="1" applyProtection="1">
      <alignment horizontal="center" vertical="center" wrapText="1"/>
    </xf>
    <xf numFmtId="0" fontId="45" fillId="0" borderId="58" xfId="30" applyFont="1" applyBorder="1" applyAlignment="1" applyProtection="1">
      <alignment horizontal="center" vertical="center" wrapText="1"/>
    </xf>
    <xf numFmtId="0" fontId="44" fillId="2" borderId="0" xfId="2" applyFont="1" applyFill="1" applyAlignment="1" applyProtection="1">
      <alignment horizontal="left" vertical="center"/>
    </xf>
    <xf numFmtId="0" fontId="62" fillId="7" borderId="0" xfId="35" applyFont="1" applyFill="1" applyAlignment="1" applyProtection="1">
      <alignment horizontal="center" vertical="center"/>
    </xf>
    <xf numFmtId="0" fontId="44" fillId="0" borderId="0" xfId="0" applyFont="1" applyAlignment="1" applyProtection="1">
      <alignment horizontal="justify" vertical="center" wrapText="1"/>
    </xf>
    <xf numFmtId="0" fontId="75" fillId="0" borderId="0" xfId="30" applyFont="1" applyBorder="1" applyAlignment="1" applyProtection="1">
      <alignment horizontal="center" vertical="center" wrapText="1"/>
    </xf>
    <xf numFmtId="0" fontId="44" fillId="0" borderId="0" xfId="2" applyFont="1" applyAlignment="1" applyProtection="1">
      <alignment horizontal="left" vertical="center"/>
    </xf>
    <xf numFmtId="0" fontId="44" fillId="0" borderId="66" xfId="2" applyFont="1" applyBorder="1" applyAlignment="1" applyProtection="1">
      <alignment horizontal="center" vertical="center" wrapText="1"/>
    </xf>
    <xf numFmtId="0" fontId="43" fillId="2" borderId="0" xfId="2" applyFont="1" applyFill="1" applyAlignment="1" applyProtection="1">
      <alignment horizontal="left" vertical="center"/>
    </xf>
    <xf numFmtId="0" fontId="44" fillId="0" borderId="76" xfId="0" applyFont="1" applyBorder="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horizontal="center" vertical="center"/>
    </xf>
    <xf numFmtId="0" fontId="50" fillId="0" borderId="0" xfId="29" applyFont="1" applyBorder="1" applyAlignment="1" applyProtection="1">
      <alignment horizontal="left" vertical="center" wrapText="1"/>
    </xf>
    <xf numFmtId="172" fontId="46" fillId="10" borderId="33" xfId="39" applyNumberFormat="1" applyFont="1" applyFill="1" applyBorder="1" applyAlignment="1" applyProtection="1">
      <alignment horizontal="center" vertical="center" wrapText="1"/>
    </xf>
    <xf numFmtId="172" fontId="46" fillId="12" borderId="72" xfId="39" applyNumberFormat="1" applyFont="1" applyFill="1" applyBorder="1" applyAlignment="1" applyProtection="1">
      <alignment horizontal="center" vertical="center" wrapText="1"/>
    </xf>
    <xf numFmtId="172" fontId="46" fillId="10" borderId="66" xfId="39" applyNumberFormat="1" applyFont="1" applyFill="1" applyBorder="1" applyAlignment="1" applyProtection="1">
      <alignment horizontal="center" vertical="center" wrapText="1"/>
    </xf>
    <xf numFmtId="0" fontId="46" fillId="10" borderId="63" xfId="0" applyFont="1" applyFill="1" applyBorder="1" applyAlignment="1" applyProtection="1">
      <alignment horizontal="center" vertical="center" wrapText="1"/>
    </xf>
    <xf numFmtId="0" fontId="44" fillId="0" borderId="65" xfId="0" applyFont="1" applyBorder="1" applyAlignment="1" applyProtection="1">
      <alignment vertical="center" wrapText="1"/>
    </xf>
    <xf numFmtId="0" fontId="46" fillId="10" borderId="66" xfId="0" applyFont="1" applyFill="1" applyBorder="1" applyAlignment="1" applyProtection="1">
      <alignment horizontal="center" vertical="center" wrapText="1"/>
    </xf>
    <xf numFmtId="167" fontId="46" fillId="13" borderId="67" xfId="0" applyNumberFormat="1" applyFont="1" applyFill="1" applyBorder="1" applyAlignment="1" applyProtection="1">
      <alignment horizontal="center" vertical="center" wrapText="1"/>
    </xf>
    <xf numFmtId="0" fontId="46" fillId="0" borderId="74" xfId="0" applyFont="1" applyBorder="1" applyAlignment="1" applyProtection="1">
      <alignment vertical="center" wrapText="1"/>
    </xf>
    <xf numFmtId="172" fontId="46" fillId="12" borderId="76" xfId="39" applyNumberFormat="1" applyFont="1" applyFill="1" applyBorder="1" applyAlignment="1" applyProtection="1">
      <alignment horizontal="center" vertical="center" wrapText="1"/>
    </xf>
    <xf numFmtId="172" fontId="46" fillId="12" borderId="75" xfId="39" applyNumberFormat="1" applyFont="1" applyFill="1" applyBorder="1" applyAlignment="1" applyProtection="1">
      <alignment horizontal="center" vertical="center" wrapText="1"/>
    </xf>
    <xf numFmtId="0" fontId="38" fillId="0" borderId="0" xfId="35" applyFont="1" applyAlignment="1" applyProtection="1">
      <alignment horizontal="center" vertical="center"/>
    </xf>
    <xf numFmtId="0" fontId="41" fillId="0" borderId="0" xfId="15" applyFont="1" applyAlignment="1" applyProtection="1">
      <alignment vertical="center"/>
    </xf>
    <xf numFmtId="0" fontId="41" fillId="0" borderId="58" xfId="0" applyFont="1" applyBorder="1" applyProtection="1"/>
    <xf numFmtId="0" fontId="42" fillId="10" borderId="58" xfId="0" applyFont="1" applyFill="1" applyBorder="1" applyAlignment="1" applyProtection="1">
      <alignment horizontal="left" vertical="center" wrapText="1"/>
    </xf>
    <xf numFmtId="0" fontId="79" fillId="0" borderId="0" xfId="29" applyFont="1" applyBorder="1" applyAlignment="1" applyProtection="1">
      <alignment horizontal="left" vertical="center" wrapText="1"/>
    </xf>
    <xf numFmtId="0" fontId="43" fillId="0" borderId="0" xfId="0" applyFont="1" applyAlignment="1" applyProtection="1">
      <alignment horizontal="center" vertical="center" wrapText="1"/>
    </xf>
    <xf numFmtId="0" fontId="42" fillId="10" borderId="58" xfId="30" applyFont="1" applyFill="1" applyBorder="1" applyAlignment="1" applyProtection="1">
      <alignment horizontal="center" vertical="center" wrapText="1"/>
    </xf>
    <xf numFmtId="0" fontId="42" fillId="0" borderId="0" xfId="30" applyFont="1" applyFill="1" applyBorder="1" applyAlignment="1" applyProtection="1">
      <alignment vertical="center" wrapText="1"/>
    </xf>
    <xf numFmtId="172" fontId="44" fillId="17" borderId="63" xfId="39" applyNumberFormat="1" applyFont="1" applyFill="1" applyBorder="1" applyAlignment="1" applyProtection="1">
      <alignment horizontal="center" vertical="center" wrapText="1"/>
    </xf>
    <xf numFmtId="172" fontId="44" fillId="12" borderId="66" xfId="39" applyNumberFormat="1" applyFont="1" applyFill="1" applyBorder="1" applyAlignment="1" applyProtection="1">
      <alignment horizontal="center" vertical="center" wrapText="1"/>
    </xf>
    <xf numFmtId="172" fontId="46" fillId="13" borderId="63" xfId="39" applyNumberFormat="1" applyFont="1" applyFill="1" applyBorder="1" applyAlignment="1" applyProtection="1">
      <alignment horizontal="center" vertical="center"/>
    </xf>
    <xf numFmtId="172" fontId="44" fillId="12" borderId="63" xfId="39" applyNumberFormat="1" applyFont="1" applyFill="1" applyBorder="1" applyAlignment="1" applyProtection="1">
      <alignment horizontal="center" vertical="center" wrapText="1"/>
    </xf>
    <xf numFmtId="172" fontId="46" fillId="13" borderId="64" xfId="39" applyNumberFormat="1" applyFont="1" applyFill="1" applyBorder="1" applyAlignment="1" applyProtection="1">
      <alignment horizontal="center" vertical="center"/>
    </xf>
    <xf numFmtId="172" fontId="46" fillId="13" borderId="33" xfId="39" applyNumberFormat="1" applyFont="1" applyFill="1" applyBorder="1" applyAlignment="1" applyProtection="1">
      <alignment horizontal="center" vertical="center"/>
    </xf>
    <xf numFmtId="172" fontId="46" fillId="13" borderId="72" xfId="39" applyNumberFormat="1" applyFont="1" applyFill="1" applyBorder="1" applyAlignment="1" applyProtection="1">
      <alignment horizontal="center" vertical="center"/>
    </xf>
    <xf numFmtId="172" fontId="46" fillId="13" borderId="66" xfId="39" applyNumberFormat="1" applyFont="1" applyFill="1" applyBorder="1" applyAlignment="1" applyProtection="1">
      <alignment horizontal="center" vertical="center"/>
    </xf>
    <xf numFmtId="172" fontId="46" fillId="13" borderId="67" xfId="39" applyNumberFormat="1" applyFont="1" applyFill="1" applyBorder="1" applyAlignment="1" applyProtection="1">
      <alignment horizontal="center" vertical="center"/>
    </xf>
    <xf numFmtId="172" fontId="46" fillId="0" borderId="0" xfId="39" applyNumberFormat="1" applyFont="1" applyAlignment="1" applyProtection="1">
      <alignment horizontal="center" vertical="center"/>
    </xf>
    <xf numFmtId="172" fontId="46" fillId="17" borderId="66" xfId="39" applyNumberFormat="1" applyFont="1" applyFill="1" applyBorder="1" applyAlignment="1" applyProtection="1">
      <alignment horizontal="center" vertical="center" wrapText="1"/>
    </xf>
    <xf numFmtId="0" fontId="46" fillId="0" borderId="74" xfId="0" applyFont="1" applyBorder="1" applyAlignment="1" applyProtection="1">
      <alignment horizontal="left" vertical="center" wrapText="1"/>
    </xf>
    <xf numFmtId="172" fontId="44" fillId="12" borderId="76" xfId="39" applyNumberFormat="1" applyFont="1" applyFill="1" applyBorder="1" applyAlignment="1" applyProtection="1">
      <alignment horizontal="center" vertical="center" wrapText="1"/>
    </xf>
    <xf numFmtId="172" fontId="41" fillId="0" borderId="0" xfId="39" applyNumberFormat="1" applyFont="1" applyAlignment="1" applyProtection="1">
      <alignment horizontal="center" vertical="center"/>
    </xf>
    <xf numFmtId="172" fontId="44" fillId="0" borderId="0" xfId="39" applyNumberFormat="1" applyFont="1" applyAlignment="1" applyProtection="1">
      <alignment horizontal="center" vertical="center"/>
    </xf>
    <xf numFmtId="172" fontId="46" fillId="7" borderId="76" xfId="39" applyNumberFormat="1" applyFont="1" applyFill="1" applyBorder="1" applyAlignment="1" applyProtection="1">
      <alignment horizontal="center" vertical="center" wrapText="1"/>
    </xf>
    <xf numFmtId="172" fontId="46" fillId="7" borderId="76" xfId="39" applyNumberFormat="1" applyFont="1" applyFill="1" applyBorder="1" applyAlignment="1" applyProtection="1">
      <alignment vertical="center" wrapText="1"/>
    </xf>
    <xf numFmtId="172" fontId="44" fillId="12" borderId="75" xfId="39" applyNumberFormat="1" applyFont="1" applyFill="1" applyBorder="1" applyAlignment="1" applyProtection="1">
      <alignment horizontal="center" vertical="center" wrapText="1"/>
    </xf>
    <xf numFmtId="0" fontId="41" fillId="0" borderId="58" xfId="0" applyFont="1" applyBorder="1" applyAlignment="1" applyProtection="1">
      <alignment vertical="center"/>
    </xf>
    <xf numFmtId="0" fontId="38" fillId="0" borderId="15" xfId="48" applyFont="1" applyFill="1" applyBorder="1" applyAlignment="1" applyProtection="1">
      <alignment horizontal="center" vertical="center"/>
    </xf>
    <xf numFmtId="0" fontId="65" fillId="0" borderId="0" xfId="0" applyFont="1" applyAlignment="1" applyProtection="1">
      <alignment vertical="center" wrapText="1"/>
    </xf>
    <xf numFmtId="0" fontId="50" fillId="0" borderId="0" xfId="0" applyFont="1" applyAlignment="1" applyProtection="1">
      <alignment vertical="center" wrapText="1"/>
    </xf>
    <xf numFmtId="0" fontId="80" fillId="0" borderId="62" xfId="0" applyFont="1" applyBorder="1" applyAlignment="1" applyProtection="1">
      <alignment horizontal="left" vertical="center" wrapText="1"/>
    </xf>
    <xf numFmtId="165" fontId="80" fillId="0" borderId="63" xfId="0" applyNumberFormat="1" applyFont="1" applyBorder="1" applyAlignment="1" applyProtection="1">
      <alignment horizontal="center" vertical="center" wrapText="1"/>
    </xf>
    <xf numFmtId="0" fontId="80" fillId="0" borderId="63" xfId="0" applyFont="1" applyBorder="1" applyAlignment="1" applyProtection="1">
      <alignment horizontal="center" vertical="center" wrapText="1"/>
    </xf>
    <xf numFmtId="172" fontId="80" fillId="12" borderId="63" xfId="39" applyNumberFormat="1" applyFont="1" applyFill="1" applyBorder="1" applyAlignment="1" applyProtection="1">
      <alignment horizontal="center" vertical="center" wrapText="1"/>
    </xf>
    <xf numFmtId="0" fontId="80" fillId="0" borderId="0" xfId="0" applyFont="1" applyAlignment="1" applyProtection="1">
      <alignment horizontal="center" vertical="center" wrapText="1"/>
    </xf>
    <xf numFmtId="0" fontId="40" fillId="0" borderId="69" xfId="0" applyFont="1" applyBorder="1" applyAlignment="1" applyProtection="1">
      <alignment horizontal="center" vertical="center" wrapText="1"/>
    </xf>
    <xf numFmtId="0" fontId="80" fillId="0" borderId="71" xfId="0" applyFont="1" applyBorder="1" applyAlignment="1" applyProtection="1">
      <alignment horizontal="left" vertical="center" wrapText="1"/>
    </xf>
    <xf numFmtId="0" fontId="80" fillId="0" borderId="33" xfId="0" applyFont="1" applyBorder="1" applyAlignment="1" applyProtection="1">
      <alignment horizontal="center" vertical="center" wrapText="1"/>
    </xf>
    <xf numFmtId="172" fontId="80" fillId="12" borderId="33" xfId="39" applyNumberFormat="1" applyFont="1" applyFill="1" applyBorder="1" applyAlignment="1" applyProtection="1">
      <alignment horizontal="center" vertical="center" wrapText="1"/>
    </xf>
    <xf numFmtId="0" fontId="40" fillId="0" borderId="73" xfId="0" applyFont="1" applyBorder="1" applyAlignment="1" applyProtection="1">
      <alignment horizontal="center" vertical="center" wrapText="1"/>
    </xf>
    <xf numFmtId="0" fontId="80" fillId="0" borderId="33" xfId="0" applyFont="1" applyBorder="1" applyAlignment="1" applyProtection="1">
      <alignment horizontal="center" vertical="center"/>
    </xf>
    <xf numFmtId="0" fontId="80" fillId="0" borderId="0" xfId="0" applyFont="1" applyAlignment="1" applyProtection="1">
      <alignment vertical="center"/>
    </xf>
    <xf numFmtId="0" fontId="40" fillId="0" borderId="73" xfId="0" applyFont="1" applyBorder="1" applyAlignment="1" applyProtection="1">
      <alignment horizontal="center" vertical="center"/>
    </xf>
    <xf numFmtId="0" fontId="80" fillId="0" borderId="65" xfId="0" applyFont="1" applyBorder="1" applyAlignment="1" applyProtection="1">
      <alignment horizontal="left" vertical="center" wrapText="1"/>
    </xf>
    <xf numFmtId="0" fontId="80" fillId="0" borderId="66" xfId="0" applyFont="1" applyBorder="1" applyAlignment="1" applyProtection="1">
      <alignment horizontal="center" vertical="center"/>
    </xf>
    <xf numFmtId="0" fontId="40" fillId="0" borderId="70" xfId="0" applyFont="1" applyBorder="1" applyAlignment="1" applyProtection="1">
      <alignment horizontal="center" vertical="center"/>
    </xf>
    <xf numFmtId="0" fontId="40" fillId="0" borderId="0" xfId="0" applyFont="1" applyAlignment="1" applyProtection="1">
      <alignment horizontal="center" vertical="center" wrapText="1"/>
    </xf>
    <xf numFmtId="0" fontId="81" fillId="0" borderId="0" xfId="30" applyFont="1" applyBorder="1" applyAlignment="1" applyProtection="1">
      <alignment horizontal="left" vertical="center" wrapText="1"/>
    </xf>
    <xf numFmtId="0" fontId="80" fillId="0" borderId="66" xfId="0" applyFont="1" applyBorder="1" applyAlignment="1" applyProtection="1">
      <alignment horizontal="center" vertical="center" wrapText="1"/>
    </xf>
    <xf numFmtId="0" fontId="40" fillId="0" borderId="70" xfId="0" applyFont="1" applyBorder="1" applyAlignment="1" applyProtection="1">
      <alignment horizontal="center" vertical="center" wrapText="1"/>
    </xf>
    <xf numFmtId="0" fontId="80" fillId="0" borderId="74" xfId="0" applyFont="1" applyBorder="1" applyAlignment="1" applyProtection="1">
      <alignment vertical="center" wrapText="1"/>
    </xf>
    <xf numFmtId="0" fontId="80" fillId="0" borderId="76" xfId="0" applyFont="1" applyBorder="1" applyAlignment="1" applyProtection="1">
      <alignment horizontal="center" vertical="center" wrapText="1"/>
    </xf>
    <xf numFmtId="172" fontId="80" fillId="12" borderId="76" xfId="39" applyNumberFormat="1" applyFont="1" applyFill="1" applyBorder="1" applyAlignment="1" applyProtection="1">
      <alignment horizontal="center" vertical="center" wrapText="1"/>
    </xf>
    <xf numFmtId="0" fontId="40" fillId="0" borderId="58" xfId="0" applyFont="1" applyBorder="1" applyAlignment="1" applyProtection="1">
      <alignment horizontal="center" vertical="center" wrapText="1"/>
    </xf>
    <xf numFmtId="0" fontId="53" fillId="0" borderId="0" xfId="0" applyFont="1" applyAlignment="1" applyProtection="1">
      <alignment vertical="center" wrapText="1"/>
    </xf>
    <xf numFmtId="0" fontId="72" fillId="0" borderId="0" xfId="0" applyFont="1" applyAlignment="1" applyProtection="1">
      <alignment horizontal="left" vertical="center"/>
    </xf>
    <xf numFmtId="0" fontId="36" fillId="0" borderId="0" xfId="0" applyFont="1" applyAlignment="1" applyProtection="1">
      <alignment vertical="center" wrapText="1"/>
    </xf>
    <xf numFmtId="0" fontId="41" fillId="0" borderId="0" xfId="0" applyFont="1" applyAlignment="1" applyProtection="1">
      <alignment vertical="center" wrapText="1"/>
    </xf>
    <xf numFmtId="0" fontId="83" fillId="0" borderId="0" xfId="0" applyFont="1" applyAlignment="1" applyProtection="1">
      <alignment horizontal="left" vertical="center"/>
    </xf>
    <xf numFmtId="0" fontId="65" fillId="0" borderId="0" xfId="29" applyFont="1" applyBorder="1" applyAlignment="1" applyProtection="1">
      <alignment horizontal="left" vertical="center" wrapText="1"/>
    </xf>
    <xf numFmtId="0" fontId="50" fillId="0" borderId="0" xfId="0" applyFont="1" applyAlignment="1" applyProtection="1">
      <alignment horizontal="left" vertical="center"/>
    </xf>
    <xf numFmtId="0" fontId="84" fillId="0" borderId="0" xfId="0" applyFont="1" applyAlignment="1" applyProtection="1">
      <alignment horizontal="center" vertical="center" wrapText="1"/>
    </xf>
    <xf numFmtId="0" fontId="76" fillId="0" borderId="0" xfId="0" applyFont="1" applyAlignment="1" applyProtection="1">
      <alignment vertical="center"/>
    </xf>
    <xf numFmtId="0" fontId="76" fillId="0" borderId="0" xfId="0" applyFont="1" applyAlignment="1" applyProtection="1">
      <alignment vertical="center" wrapText="1"/>
    </xf>
    <xf numFmtId="0" fontId="76" fillId="0" borderId="0" xfId="30" applyFont="1" applyFill="1" applyBorder="1" applyAlignment="1" applyProtection="1">
      <alignment horizontal="center" vertical="center" textRotation="90" wrapText="1"/>
    </xf>
    <xf numFmtId="0" fontId="76" fillId="0" borderId="0" xfId="30" applyFont="1" applyFill="1" applyBorder="1" applyAlignment="1" applyProtection="1">
      <alignment horizontal="center" vertical="center" wrapText="1"/>
    </xf>
    <xf numFmtId="172" fontId="80" fillId="10" borderId="33" xfId="39" applyNumberFormat="1" applyFont="1" applyFill="1" applyBorder="1" applyAlignment="1" applyProtection="1">
      <alignment horizontal="center" vertical="center" wrapText="1"/>
    </xf>
    <xf numFmtId="172" fontId="53" fillId="0" borderId="0" xfId="39" applyNumberFormat="1" applyFont="1" applyAlignment="1" applyProtection="1">
      <alignment horizontal="center" vertical="center"/>
    </xf>
    <xf numFmtId="172" fontId="80" fillId="12" borderId="66" xfId="39" applyNumberFormat="1" applyFont="1" applyFill="1" applyBorder="1" applyAlignment="1" applyProtection="1">
      <alignment horizontal="center" vertical="center" wrapText="1"/>
    </xf>
    <xf numFmtId="0" fontId="80" fillId="0" borderId="65" xfId="0" applyFont="1" applyBorder="1" applyAlignment="1" applyProtection="1">
      <alignment vertical="center" wrapText="1"/>
    </xf>
    <xf numFmtId="0" fontId="80" fillId="0" borderId="11" xfId="0" applyFont="1" applyBorder="1" applyAlignment="1" applyProtection="1">
      <alignment vertical="center" wrapText="1"/>
    </xf>
    <xf numFmtId="0" fontId="80" fillId="0" borderId="0" xfId="0" applyFont="1" applyAlignment="1" applyProtection="1">
      <alignment vertical="center" wrapText="1"/>
    </xf>
    <xf numFmtId="172" fontId="80" fillId="0" borderId="0" xfId="39" applyNumberFormat="1" applyFont="1" applyAlignment="1" applyProtection="1">
      <alignment horizontal="center" vertical="center"/>
    </xf>
    <xf numFmtId="172" fontId="80" fillId="13" borderId="76" xfId="39" applyNumberFormat="1" applyFont="1" applyFill="1" applyBorder="1" applyAlignment="1" applyProtection="1">
      <alignment horizontal="center" vertical="center"/>
    </xf>
    <xf numFmtId="172" fontId="80" fillId="13" borderId="75" xfId="39" applyNumberFormat="1" applyFont="1" applyFill="1" applyBorder="1" applyAlignment="1" applyProtection="1">
      <alignment horizontal="center" vertical="center"/>
    </xf>
    <xf numFmtId="0" fontId="80" fillId="0" borderId="0" xfId="0" applyFont="1" applyAlignment="1" applyProtection="1">
      <alignment horizontal="left" vertical="center" wrapText="1"/>
    </xf>
    <xf numFmtId="172" fontId="80" fillId="0" borderId="0" xfId="39" applyNumberFormat="1" applyFont="1" applyAlignment="1" applyProtection="1">
      <alignment horizontal="center" vertical="center" wrapText="1"/>
    </xf>
    <xf numFmtId="0" fontId="80" fillId="0" borderId="74" xfId="0" applyFont="1" applyBorder="1" applyAlignment="1" applyProtection="1">
      <alignment horizontal="left" vertical="center" wrapText="1"/>
    </xf>
    <xf numFmtId="0" fontId="80" fillId="10" borderId="68" xfId="0" applyFont="1" applyFill="1" applyBorder="1" applyAlignment="1" applyProtection="1">
      <alignment horizontal="left" vertical="center" wrapText="1"/>
    </xf>
    <xf numFmtId="172" fontId="85" fillId="0" borderId="0" xfId="39" applyNumberFormat="1" applyFont="1" applyAlignment="1" applyProtection="1">
      <alignment horizontal="left" vertical="center" wrapText="1"/>
    </xf>
    <xf numFmtId="172" fontId="85" fillId="0" borderId="0" xfId="39" applyNumberFormat="1" applyFont="1" applyBorder="1" applyAlignment="1" applyProtection="1">
      <alignment vertical="center" wrapText="1"/>
    </xf>
    <xf numFmtId="172" fontId="85" fillId="0" borderId="0" xfId="39" applyNumberFormat="1" applyFont="1" applyAlignment="1" applyProtection="1">
      <alignment horizontal="center" vertical="center"/>
    </xf>
    <xf numFmtId="172" fontId="80" fillId="12" borderId="64" xfId="39" applyNumberFormat="1" applyFont="1" applyFill="1" applyBorder="1" applyAlignment="1" applyProtection="1">
      <alignment horizontal="center" vertical="center" wrapText="1"/>
    </xf>
    <xf numFmtId="172" fontId="46" fillId="0" borderId="0" xfId="39" applyNumberFormat="1" applyFont="1" applyFill="1" applyBorder="1" applyAlignment="1" applyProtection="1">
      <alignment horizontal="center" vertical="center" wrapText="1"/>
    </xf>
    <xf numFmtId="172" fontId="80" fillId="12" borderId="72" xfId="39" applyNumberFormat="1" applyFont="1" applyFill="1" applyBorder="1" applyAlignment="1" applyProtection="1">
      <alignment horizontal="center" vertical="center" wrapText="1"/>
    </xf>
    <xf numFmtId="172" fontId="80" fillId="13" borderId="67" xfId="39" applyNumberFormat="1" applyFont="1" applyFill="1" applyBorder="1" applyAlignment="1" applyProtection="1">
      <alignment horizontal="center" vertical="center"/>
    </xf>
    <xf numFmtId="172" fontId="80" fillId="0" borderId="0" xfId="39" applyNumberFormat="1" applyFont="1" applyAlignment="1" applyProtection="1">
      <alignment vertical="center"/>
    </xf>
    <xf numFmtId="0" fontId="44" fillId="0" borderId="0" xfId="0" quotePrefix="1" applyFont="1" applyAlignment="1" applyProtection="1">
      <alignment horizontal="left" vertical="center" wrapText="1"/>
    </xf>
    <xf numFmtId="172" fontId="80" fillId="12" borderId="67" xfId="39" applyNumberFormat="1" applyFont="1" applyFill="1" applyBorder="1" applyAlignment="1" applyProtection="1">
      <alignment horizontal="center" vertical="center" wrapText="1"/>
    </xf>
    <xf numFmtId="0" fontId="65" fillId="0" borderId="0" xfId="29" applyFont="1" applyBorder="1" applyAlignment="1" applyProtection="1">
      <alignment vertical="center" wrapText="1"/>
    </xf>
    <xf numFmtId="164" fontId="65" fillId="0" borderId="0" xfId="39" applyFont="1" applyBorder="1" applyAlignment="1" applyProtection="1">
      <alignment vertical="center" wrapText="1"/>
    </xf>
    <xf numFmtId="164" fontId="50" fillId="0" borderId="0" xfId="39" applyFont="1" applyAlignment="1" applyProtection="1">
      <alignment horizontal="left" vertical="center" wrapText="1"/>
    </xf>
    <xf numFmtId="164" fontId="84" fillId="0" borderId="0" xfId="39" applyFont="1" applyAlignment="1" applyProtection="1">
      <alignment horizontal="center" vertical="center" wrapText="1"/>
    </xf>
    <xf numFmtId="0" fontId="76" fillId="10" borderId="76" xfId="0" applyFont="1" applyFill="1" applyBorder="1" applyAlignment="1" applyProtection="1">
      <alignment horizontal="center" vertical="center" wrapText="1"/>
    </xf>
    <xf numFmtId="164" fontId="76" fillId="10" borderId="76" xfId="39" applyFont="1" applyFill="1" applyBorder="1" applyAlignment="1" applyProtection="1">
      <alignment horizontal="center" vertical="center" wrapText="1"/>
    </xf>
    <xf numFmtId="164" fontId="76" fillId="10" borderId="75" xfId="39" applyFont="1" applyFill="1" applyBorder="1" applyAlignment="1" applyProtection="1">
      <alignment horizontal="center" vertical="center" wrapText="1"/>
    </xf>
    <xf numFmtId="0" fontId="76" fillId="10" borderId="58" xfId="30" applyFont="1" applyFill="1" applyBorder="1" applyAlignment="1" applyProtection="1">
      <alignment horizontal="center" vertical="center" wrapText="1"/>
    </xf>
    <xf numFmtId="164" fontId="76" fillId="0" borderId="0" xfId="39" applyFont="1" applyAlignment="1" applyProtection="1">
      <alignment horizontal="center" vertical="center" textRotation="90" wrapText="1"/>
    </xf>
    <xf numFmtId="164" fontId="44" fillId="0" borderId="0" xfId="39" applyFont="1" applyAlignment="1" applyProtection="1">
      <alignment vertical="center"/>
    </xf>
    <xf numFmtId="0" fontId="46" fillId="0" borderId="69" xfId="0" applyFont="1" applyBorder="1" applyAlignment="1" applyProtection="1">
      <alignment horizontal="center" vertical="center" wrapText="1"/>
    </xf>
    <xf numFmtId="0" fontId="46" fillId="0" borderId="73" xfId="0" applyFont="1" applyBorder="1" applyAlignment="1" applyProtection="1">
      <alignment horizontal="center" vertical="center" wrapText="1"/>
    </xf>
    <xf numFmtId="0" fontId="44" fillId="0" borderId="73" xfId="0" applyFont="1" applyBorder="1" applyAlignment="1" applyProtection="1">
      <alignment horizontal="center" vertical="center" wrapText="1"/>
    </xf>
    <xf numFmtId="0" fontId="46" fillId="0" borderId="73" xfId="0" applyFont="1" applyBorder="1" applyAlignment="1" applyProtection="1">
      <alignment horizontal="center" vertical="center"/>
    </xf>
    <xf numFmtId="0" fontId="46" fillId="0" borderId="70" xfId="0" applyFont="1" applyBorder="1" applyAlignment="1" applyProtection="1">
      <alignment horizontal="center" vertical="center" wrapText="1"/>
    </xf>
    <xf numFmtId="0" fontId="44" fillId="0" borderId="0" xfId="32" applyFont="1" applyAlignment="1" applyProtection="1">
      <alignment horizontal="center" vertical="center"/>
    </xf>
    <xf numFmtId="172" fontId="44" fillId="0" borderId="0" xfId="39" applyNumberFormat="1" applyFont="1" applyBorder="1" applyAlignment="1" applyProtection="1">
      <alignment vertical="center"/>
    </xf>
    <xf numFmtId="0" fontId="44" fillId="0" borderId="74" xfId="0" applyFont="1" applyBorder="1" applyAlignment="1" applyProtection="1">
      <alignment vertical="center" wrapText="1"/>
    </xf>
    <xf numFmtId="172" fontId="44" fillId="13" borderId="76" xfId="39" applyNumberFormat="1" applyFont="1" applyFill="1" applyBorder="1" applyAlignment="1" applyProtection="1">
      <alignment horizontal="center" vertical="center"/>
    </xf>
    <xf numFmtId="172" fontId="44" fillId="13" borderId="75" xfId="39" applyNumberFormat="1" applyFont="1" applyFill="1" applyBorder="1" applyAlignment="1" applyProtection="1">
      <alignment horizontal="center" vertical="center"/>
    </xf>
    <xf numFmtId="0" fontId="44" fillId="0" borderId="0" xfId="32" applyFont="1" applyAlignment="1" applyProtection="1">
      <alignment vertical="center"/>
    </xf>
    <xf numFmtId="0" fontId="72" fillId="0" borderId="0" xfId="0" applyFont="1" applyAlignment="1" applyProtection="1">
      <alignment vertical="center"/>
    </xf>
    <xf numFmtId="0" fontId="43" fillId="0" borderId="0" xfId="30" applyFont="1" applyBorder="1" applyAlignment="1" applyProtection="1">
      <alignment vertical="center" wrapText="1"/>
    </xf>
    <xf numFmtId="164" fontId="41" fillId="0" borderId="0" xfId="39" applyFont="1" applyAlignment="1" applyProtection="1">
      <alignment vertical="center"/>
    </xf>
    <xf numFmtId="0" fontId="62" fillId="0" borderId="0" xfId="35" applyFont="1" applyAlignment="1" applyProtection="1">
      <alignment horizontal="center" vertical="center"/>
    </xf>
    <xf numFmtId="164" fontId="36" fillId="0" borderId="0" xfId="39" applyFont="1" applyAlignment="1" applyProtection="1">
      <alignment vertical="center"/>
    </xf>
    <xf numFmtId="0" fontId="83" fillId="0" borderId="0" xfId="0" applyFont="1" applyAlignment="1" applyProtection="1">
      <alignment vertical="center"/>
    </xf>
    <xf numFmtId="164" fontId="49" fillId="0" borderId="0" xfId="39" applyFont="1" applyAlignment="1" applyProtection="1">
      <alignment vertical="center"/>
    </xf>
    <xf numFmtId="173" fontId="65" fillId="0" borderId="0" xfId="39" applyNumberFormat="1" applyFont="1" applyBorder="1" applyAlignment="1" applyProtection="1">
      <alignment vertical="center" wrapText="1"/>
    </xf>
    <xf numFmtId="164" fontId="75" fillId="0" borderId="0" xfId="39" applyFont="1" applyAlignment="1" applyProtection="1">
      <alignment vertical="center"/>
    </xf>
    <xf numFmtId="164" fontId="50" fillId="10" borderId="0" xfId="39" applyFont="1" applyFill="1" applyBorder="1" applyAlignment="1" applyProtection="1">
      <alignment vertical="center"/>
    </xf>
    <xf numFmtId="164" fontId="50" fillId="0" borderId="0" xfId="39" applyFont="1" applyBorder="1" applyAlignment="1" applyProtection="1">
      <alignment vertical="center"/>
    </xf>
    <xf numFmtId="164" fontId="36" fillId="7" borderId="0" xfId="39" applyFont="1" applyFill="1" applyAlignment="1" applyProtection="1">
      <alignment vertical="center"/>
    </xf>
    <xf numFmtId="173" fontId="50" fillId="0" borderId="0" xfId="39" applyNumberFormat="1" applyFont="1" applyAlignment="1" applyProtection="1">
      <alignment horizontal="left" vertical="center" wrapText="1"/>
    </xf>
    <xf numFmtId="164" fontId="66" fillId="10" borderId="0" xfId="39" applyFont="1" applyFill="1" applyBorder="1" applyAlignment="1" applyProtection="1">
      <alignment vertical="center"/>
    </xf>
    <xf numFmtId="164" fontId="67" fillId="14" borderId="0" xfId="39" applyFont="1" applyFill="1" applyBorder="1" applyAlignment="1" applyProtection="1">
      <alignment horizontal="center" vertical="center"/>
    </xf>
    <xf numFmtId="164" fontId="74" fillId="0" borderId="0" xfId="39" applyFont="1" applyFill="1" applyBorder="1" applyAlignment="1" applyProtection="1">
      <alignment horizontal="center" vertical="center" wrapText="1"/>
    </xf>
    <xf numFmtId="173" fontId="74" fillId="0" borderId="0" xfId="39" applyNumberFormat="1" applyFont="1" applyFill="1" applyBorder="1" applyAlignment="1" applyProtection="1">
      <alignment horizontal="center" vertical="center" wrapText="1"/>
    </xf>
    <xf numFmtId="164" fontId="60" fillId="0" borderId="0" xfId="39" applyFont="1" applyAlignment="1" applyProtection="1">
      <alignment vertical="center"/>
    </xf>
    <xf numFmtId="164" fontId="75" fillId="0" borderId="0" xfId="39" applyFont="1" applyFill="1" applyBorder="1" applyAlignment="1" applyProtection="1">
      <alignment vertical="center" wrapText="1"/>
    </xf>
    <xf numFmtId="164" fontId="36" fillId="10" borderId="0" xfId="39" applyFont="1" applyFill="1" applyAlignment="1" applyProtection="1">
      <alignment vertical="center"/>
    </xf>
    <xf numFmtId="164" fontId="42" fillId="10" borderId="74" xfId="39" applyFont="1" applyFill="1" applyBorder="1" applyAlignment="1" applyProtection="1">
      <alignment horizontal="center" vertical="center" wrapText="1"/>
    </xf>
    <xf numFmtId="164" fontId="42" fillId="10" borderId="76" xfId="39" applyFont="1" applyFill="1" applyBorder="1" applyAlignment="1" applyProtection="1">
      <alignment horizontal="center" vertical="center" wrapText="1"/>
    </xf>
    <xf numFmtId="172" fontId="42" fillId="10" borderId="76" xfId="39" applyNumberFormat="1" applyFont="1" applyFill="1" applyBorder="1" applyAlignment="1" applyProtection="1">
      <alignment horizontal="center" vertical="center" wrapText="1"/>
    </xf>
    <xf numFmtId="172" fontId="42" fillId="10" borderId="75" xfId="39" applyNumberFormat="1" applyFont="1" applyFill="1" applyBorder="1" applyAlignment="1" applyProtection="1">
      <alignment horizontal="center" vertical="center" wrapText="1"/>
    </xf>
    <xf numFmtId="164" fontId="42" fillId="10" borderId="58" xfId="39" applyFont="1" applyFill="1" applyBorder="1" applyAlignment="1" applyProtection="1">
      <alignment horizontal="center" vertical="center" wrapText="1"/>
    </xf>
    <xf numFmtId="164" fontId="38" fillId="0" borderId="0" xfId="39" applyFont="1" applyAlignment="1" applyProtection="1">
      <alignment vertical="center"/>
    </xf>
    <xf numFmtId="164" fontId="62" fillId="0" borderId="0" xfId="39" applyFont="1" applyAlignment="1" applyProtection="1">
      <alignment horizontal="center" vertical="center"/>
    </xf>
    <xf numFmtId="164" fontId="42" fillId="0" borderId="0" xfId="39" applyFont="1" applyAlignment="1" applyProtection="1">
      <alignment horizontal="center" vertical="center" wrapText="1"/>
    </xf>
    <xf numFmtId="164" fontId="53" fillId="0" borderId="0" xfId="39" applyFont="1" applyAlignment="1" applyProtection="1">
      <alignment vertical="center"/>
    </xf>
    <xf numFmtId="164" fontId="42" fillId="10" borderId="68" xfId="39" applyFont="1" applyFill="1" applyBorder="1" applyAlignment="1" applyProtection="1">
      <alignment horizontal="left" vertical="center" wrapText="1"/>
    </xf>
    <xf numFmtId="164" fontId="42" fillId="0" borderId="0" xfId="39" applyFont="1" applyAlignment="1" applyProtection="1">
      <alignment horizontal="left" vertical="center" wrapText="1"/>
    </xf>
    <xf numFmtId="164" fontId="36" fillId="5" borderId="0" xfId="39" applyFont="1" applyFill="1" applyAlignment="1" applyProtection="1">
      <alignment vertical="center"/>
    </xf>
    <xf numFmtId="164" fontId="82" fillId="0" borderId="0" xfId="39" applyFont="1" applyAlignment="1" applyProtection="1">
      <alignment vertical="center"/>
    </xf>
    <xf numFmtId="164" fontId="46" fillId="0" borderId="62" xfId="39" applyFont="1" applyBorder="1" applyAlignment="1" applyProtection="1">
      <alignment horizontal="left" vertical="center" wrapText="1"/>
    </xf>
    <xf numFmtId="164" fontId="46" fillId="0" borderId="63" xfId="39" applyFont="1" applyBorder="1" applyAlignment="1" applyProtection="1">
      <alignment horizontal="center" vertical="center" wrapText="1"/>
    </xf>
    <xf numFmtId="0" fontId="46" fillId="0" borderId="63" xfId="39" applyNumberFormat="1" applyFont="1" applyBorder="1" applyAlignment="1" applyProtection="1">
      <alignment horizontal="center" vertical="center" wrapText="1"/>
    </xf>
    <xf numFmtId="164" fontId="45" fillId="0" borderId="69" xfId="39" applyFont="1" applyBorder="1" applyAlignment="1" applyProtection="1">
      <alignment horizontal="center" vertical="center" wrapText="1"/>
    </xf>
    <xf numFmtId="164" fontId="38" fillId="16" borderId="15" xfId="39" applyFont="1" applyFill="1" applyBorder="1" applyAlignment="1" applyProtection="1">
      <alignment horizontal="center" vertical="center"/>
    </xf>
    <xf numFmtId="164" fontId="62" fillId="15" borderId="0" xfId="39" applyFont="1" applyFill="1" applyAlignment="1" applyProtection="1">
      <alignment horizontal="center" vertical="center"/>
    </xf>
    <xf numFmtId="164" fontId="46" fillId="0" borderId="71" xfId="39" applyFont="1" applyBorder="1" applyAlignment="1" applyProtection="1">
      <alignment horizontal="left" vertical="center" wrapText="1"/>
    </xf>
    <xf numFmtId="164" fontId="46" fillId="0" borderId="33" xfId="39" applyFont="1" applyBorder="1" applyAlignment="1" applyProtection="1">
      <alignment horizontal="center" vertical="center" wrapText="1"/>
    </xf>
    <xf numFmtId="0" fontId="46" fillId="0" borderId="33" xfId="39" applyNumberFormat="1" applyFont="1" applyBorder="1" applyAlignment="1" applyProtection="1">
      <alignment horizontal="center" vertical="center" wrapText="1"/>
    </xf>
    <xf numFmtId="164" fontId="45" fillId="0" borderId="73" xfId="39" applyFont="1" applyBorder="1" applyAlignment="1" applyProtection="1">
      <alignment horizontal="center" vertical="center" wrapText="1"/>
    </xf>
    <xf numFmtId="172" fontId="46" fillId="20" borderId="72" xfId="39" applyNumberFormat="1" applyFont="1" applyFill="1" applyBorder="1" applyAlignment="1" applyProtection="1">
      <alignment horizontal="center" vertical="center" wrapText="1"/>
    </xf>
    <xf numFmtId="164" fontId="46" fillId="0" borderId="65" xfId="39" applyFont="1" applyBorder="1" applyAlignment="1" applyProtection="1">
      <alignment horizontal="left" vertical="center" wrapText="1"/>
    </xf>
    <xf numFmtId="164" fontId="46" fillId="0" borderId="66" xfId="39" applyFont="1" applyBorder="1" applyAlignment="1" applyProtection="1">
      <alignment horizontal="center" vertical="center" wrapText="1"/>
    </xf>
    <xf numFmtId="0" fontId="46" fillId="0" borderId="66" xfId="39" applyNumberFormat="1" applyFont="1" applyBorder="1" applyAlignment="1" applyProtection="1">
      <alignment horizontal="center" vertical="center" wrapText="1"/>
    </xf>
    <xf numFmtId="164" fontId="45" fillId="0" borderId="70" xfId="39" applyFont="1" applyBorder="1" applyAlignment="1" applyProtection="1">
      <alignment horizontal="center" vertical="center" wrapText="1"/>
    </xf>
    <xf numFmtId="164" fontId="44" fillId="0" borderId="0" xfId="39" applyFont="1" applyAlignment="1" applyProtection="1">
      <alignment vertical="center" shrinkToFit="1"/>
    </xf>
    <xf numFmtId="164" fontId="75" fillId="0" borderId="0" xfId="39" applyFont="1" applyBorder="1" applyAlignment="1" applyProtection="1">
      <alignment vertical="center" wrapText="1"/>
    </xf>
    <xf numFmtId="164" fontId="46" fillId="0" borderId="74" xfId="39" applyFont="1" applyBorder="1" applyAlignment="1" applyProtection="1">
      <alignment vertical="center" wrapText="1"/>
    </xf>
    <xf numFmtId="164" fontId="46" fillId="0" borderId="76" xfId="39" applyFont="1" applyBorder="1" applyAlignment="1" applyProtection="1">
      <alignment horizontal="center" vertical="center" wrapText="1"/>
    </xf>
    <xf numFmtId="0" fontId="46" fillId="0" borderId="76" xfId="39" applyNumberFormat="1" applyFont="1" applyBorder="1" applyAlignment="1" applyProtection="1">
      <alignment horizontal="center" vertical="center" wrapText="1"/>
    </xf>
    <xf numFmtId="172" fontId="46" fillId="10" borderId="76" xfId="39" applyNumberFormat="1" applyFont="1" applyFill="1" applyBorder="1" applyAlignment="1" applyProtection="1">
      <alignment horizontal="center" vertical="center" wrapText="1"/>
    </xf>
    <xf numFmtId="164" fontId="46" fillId="0" borderId="58" xfId="39" applyFont="1" applyBorder="1" applyAlignment="1" applyProtection="1">
      <alignment horizontal="center" vertical="center" wrapText="1"/>
    </xf>
    <xf numFmtId="164" fontId="45" fillId="0" borderId="58" xfId="39" applyFont="1" applyBorder="1" applyAlignment="1" applyProtection="1">
      <alignment horizontal="center" vertical="center" wrapText="1"/>
    </xf>
    <xf numFmtId="164" fontId="44" fillId="0" borderId="0" xfId="39" applyFont="1" applyAlignment="1" applyProtection="1">
      <alignment horizontal="left" vertical="center" shrinkToFit="1"/>
    </xf>
    <xf numFmtId="164" fontId="38" fillId="7" borderId="0" xfId="39" applyFont="1" applyFill="1" applyAlignment="1" applyProtection="1">
      <alignment horizontal="center" vertical="center"/>
    </xf>
    <xf numFmtId="164" fontId="42" fillId="10" borderId="68" xfId="39" applyFont="1" applyFill="1" applyBorder="1" applyAlignment="1" applyProtection="1">
      <alignment horizontal="center" vertical="center" wrapText="1"/>
    </xf>
    <xf numFmtId="164" fontId="46" fillId="0" borderId="0" xfId="39" applyFont="1" applyAlignment="1" applyProtection="1">
      <alignment horizontal="center" vertical="center" wrapText="1"/>
    </xf>
    <xf numFmtId="164" fontId="41" fillId="0" borderId="69" xfId="39" applyFont="1" applyBorder="1" applyAlignment="1" applyProtection="1">
      <alignment vertical="center"/>
    </xf>
    <xf numFmtId="164" fontId="41" fillId="0" borderId="73" xfId="39" applyFont="1" applyBorder="1" applyAlignment="1" applyProtection="1">
      <alignment vertical="center"/>
    </xf>
    <xf numFmtId="164" fontId="41" fillId="0" borderId="70" xfId="39" applyFont="1" applyBorder="1" applyAlignment="1" applyProtection="1">
      <alignment vertical="center"/>
    </xf>
    <xf numFmtId="164" fontId="36" fillId="0" borderId="0" xfId="39" applyFont="1" applyFill="1" applyAlignment="1" applyProtection="1">
      <alignment vertical="center"/>
    </xf>
    <xf numFmtId="164" fontId="72" fillId="0" borderId="0" xfId="39" applyFont="1" applyAlignment="1" applyProtection="1">
      <alignment vertical="center"/>
    </xf>
    <xf numFmtId="173" fontId="36" fillId="0" borderId="0" xfId="39" applyNumberFormat="1" applyFont="1" applyAlignment="1" applyProtection="1">
      <alignment vertical="center"/>
    </xf>
    <xf numFmtId="164" fontId="83" fillId="0" borderId="0" xfId="39" applyFont="1" applyAlignment="1" applyProtection="1">
      <alignment vertical="center"/>
    </xf>
    <xf numFmtId="0" fontId="50" fillId="0" borderId="0" xfId="30" applyFont="1" applyFill="1" applyBorder="1" applyAlignment="1" applyProtection="1">
      <alignment vertical="center"/>
    </xf>
    <xf numFmtId="0" fontId="66" fillId="0" borderId="0" xfId="30" applyFont="1" applyFill="1" applyBorder="1" applyAlignment="1" applyProtection="1">
      <alignment vertical="center"/>
    </xf>
    <xf numFmtId="0" fontId="42" fillId="10" borderId="62" xfId="0" applyFont="1" applyFill="1" applyBorder="1" applyAlignment="1" applyProtection="1">
      <alignment horizontal="center" vertical="center" wrapText="1"/>
    </xf>
    <xf numFmtId="172" fontId="42" fillId="10" borderId="63" xfId="39" applyNumberFormat="1" applyFont="1" applyFill="1" applyBorder="1" applyAlignment="1" applyProtection="1">
      <alignment horizontal="center" vertical="center" wrapText="1"/>
    </xf>
    <xf numFmtId="172" fontId="42" fillId="10" borderId="64" xfId="39" applyNumberFormat="1" applyFont="1" applyFill="1" applyBorder="1" applyAlignment="1" applyProtection="1">
      <alignment horizontal="center" vertical="center" wrapText="1"/>
    </xf>
    <xf numFmtId="172" fontId="42" fillId="10" borderId="33" xfId="39" applyNumberFormat="1" applyFont="1" applyFill="1" applyBorder="1" applyAlignment="1" applyProtection="1">
      <alignment horizontal="center" vertical="center" wrapText="1"/>
    </xf>
    <xf numFmtId="172" fontId="42" fillId="10" borderId="72" xfId="39" applyNumberFormat="1" applyFont="1" applyFill="1" applyBorder="1" applyAlignment="1" applyProtection="1">
      <alignment horizontal="center" vertical="center" wrapText="1"/>
    </xf>
    <xf numFmtId="0" fontId="42" fillId="10" borderId="65" xfId="0" applyFont="1" applyFill="1" applyBorder="1" applyAlignment="1" applyProtection="1">
      <alignment horizontal="center" vertical="center" wrapText="1"/>
    </xf>
    <xf numFmtId="0" fontId="42" fillId="10" borderId="66" xfId="39" applyNumberFormat="1" applyFont="1" applyFill="1" applyBorder="1" applyAlignment="1" applyProtection="1">
      <alignment horizontal="center" vertical="center" wrapText="1"/>
    </xf>
    <xf numFmtId="0" fontId="42" fillId="10" borderId="67" xfId="39" applyNumberFormat="1" applyFont="1" applyFill="1" applyBorder="1" applyAlignment="1" applyProtection="1">
      <alignment horizontal="center" vertical="center" wrapText="1"/>
    </xf>
    <xf numFmtId="0" fontId="42" fillId="0" borderId="0" xfId="32" applyFont="1" applyAlignment="1" applyProtection="1">
      <alignment horizontal="left" vertical="center"/>
    </xf>
    <xf numFmtId="172" fontId="44" fillId="0" borderId="0" xfId="39" applyNumberFormat="1" applyFont="1" applyAlignment="1" applyProtection="1">
      <alignment horizontal="center" vertical="center" textRotation="90" wrapText="1"/>
    </xf>
    <xf numFmtId="172" fontId="46" fillId="10" borderId="63" xfId="39" applyNumberFormat="1" applyFont="1" applyFill="1" applyBorder="1" applyAlignment="1" applyProtection="1">
      <alignment horizontal="center" vertical="center" wrapText="1"/>
    </xf>
    <xf numFmtId="172" fontId="46" fillId="10" borderId="64" xfId="39" applyNumberFormat="1" applyFont="1" applyFill="1" applyBorder="1" applyAlignment="1" applyProtection="1">
      <alignment horizontal="center" vertical="center" wrapText="1"/>
    </xf>
    <xf numFmtId="172" fontId="53" fillId="10" borderId="33" xfId="39" applyNumberFormat="1" applyFont="1" applyFill="1" applyBorder="1" applyAlignment="1" applyProtection="1">
      <alignment horizontal="center" vertical="center" wrapText="1"/>
    </xf>
    <xf numFmtId="172" fontId="46" fillId="10" borderId="72" xfId="39" applyNumberFormat="1" applyFont="1" applyFill="1" applyBorder="1" applyAlignment="1" applyProtection="1">
      <alignment horizontal="center" vertical="center" wrapText="1"/>
    </xf>
    <xf numFmtId="172" fontId="46" fillId="10" borderId="67" xfId="39" applyNumberFormat="1" applyFont="1" applyFill="1" applyBorder="1" applyAlignment="1" applyProtection="1">
      <alignment horizontal="center" vertical="center" wrapText="1"/>
    </xf>
    <xf numFmtId="172" fontId="46" fillId="7" borderId="63" xfId="39" applyNumberFormat="1" applyFont="1" applyFill="1" applyBorder="1" applyAlignment="1" applyProtection="1">
      <alignment horizontal="center" vertical="center" wrapText="1"/>
    </xf>
    <xf numFmtId="172" fontId="46" fillId="7" borderId="66" xfId="39" applyNumberFormat="1" applyFont="1" applyFill="1" applyBorder="1" applyAlignment="1" applyProtection="1">
      <alignment horizontal="center" vertical="center" wrapText="1"/>
    </xf>
    <xf numFmtId="0" fontId="78" fillId="14" borderId="0" xfId="30" applyFont="1" applyFill="1" applyBorder="1" applyAlignment="1" applyProtection="1">
      <alignment horizontal="center" vertical="center"/>
    </xf>
    <xf numFmtId="0" fontId="44" fillId="0" borderId="0" xfId="32" applyFont="1" applyAlignment="1" applyProtection="1">
      <alignment horizontal="left" vertical="center"/>
    </xf>
    <xf numFmtId="0" fontId="43" fillId="0" borderId="0" xfId="32" applyFont="1" applyAlignment="1" applyProtection="1">
      <alignment horizontal="left" vertical="center"/>
    </xf>
    <xf numFmtId="167" fontId="46" fillId="13" borderId="63" xfId="0" applyNumberFormat="1" applyFont="1" applyFill="1" applyBorder="1" applyAlignment="1" applyProtection="1">
      <alignment horizontal="center" vertical="center" wrapText="1"/>
    </xf>
    <xf numFmtId="167" fontId="46" fillId="13" borderId="33" xfId="0" applyNumberFormat="1" applyFont="1" applyFill="1" applyBorder="1" applyAlignment="1" applyProtection="1">
      <alignment horizontal="center" vertical="center" wrapText="1"/>
    </xf>
    <xf numFmtId="167" fontId="46" fillId="13" borderId="66" xfId="0" applyNumberFormat="1" applyFont="1" applyFill="1" applyBorder="1" applyAlignment="1" applyProtection="1">
      <alignment horizontal="center" vertical="center" wrapText="1"/>
    </xf>
    <xf numFmtId="171" fontId="46" fillId="13" borderId="66" xfId="0" applyNumberFormat="1" applyFont="1" applyFill="1" applyBorder="1" applyAlignment="1" applyProtection="1">
      <alignment horizontal="center" vertical="center" wrapText="1"/>
    </xf>
    <xf numFmtId="167" fontId="46" fillId="12" borderId="76" xfId="0" applyNumberFormat="1" applyFont="1" applyFill="1" applyBorder="1" applyAlignment="1" applyProtection="1">
      <alignment horizontal="center" vertical="center" wrapText="1"/>
    </xf>
    <xf numFmtId="171" fontId="46" fillId="13" borderId="76" xfId="0" applyNumberFormat="1" applyFont="1" applyFill="1" applyBorder="1" applyAlignment="1" applyProtection="1">
      <alignment horizontal="center" vertical="center" wrapText="1"/>
    </xf>
    <xf numFmtId="167" fontId="46" fillId="13" borderId="75" xfId="0" applyNumberFormat="1" applyFont="1" applyFill="1" applyBorder="1" applyAlignment="1" applyProtection="1">
      <alignment horizontal="center" vertical="center" wrapText="1"/>
    </xf>
    <xf numFmtId="0" fontId="86" fillId="0" borderId="0" xfId="32" applyFont="1" applyAlignment="1" applyProtection="1">
      <alignment vertical="center"/>
    </xf>
    <xf numFmtId="172" fontId="46" fillId="7" borderId="75" xfId="39" applyNumberFormat="1" applyFont="1" applyFill="1" applyBorder="1" applyAlignment="1" applyProtection="1">
      <alignment horizontal="center" vertical="center" wrapText="1"/>
    </xf>
    <xf numFmtId="0" fontId="47" fillId="0" borderId="0" xfId="0" applyFont="1" applyAlignment="1" applyProtection="1">
      <alignment horizontal="left" vertical="center" wrapText="1"/>
    </xf>
    <xf numFmtId="0" fontId="41" fillId="0" borderId="0" xfId="0" applyFont="1" applyAlignment="1" applyProtection="1">
      <alignment horizontal="left" vertical="center"/>
    </xf>
    <xf numFmtId="0" fontId="57" fillId="0" borderId="0" xfId="15" applyFont="1" applyAlignment="1" applyProtection="1">
      <alignment vertical="center" wrapText="1"/>
    </xf>
    <xf numFmtId="0" fontId="87" fillId="0" borderId="0" xfId="0" applyFont="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172" fontId="46" fillId="12" borderId="63" xfId="0" applyNumberFormat="1" applyFont="1" applyFill="1" applyBorder="1" applyAlignment="1" applyProtection="1">
      <alignment horizontal="center" vertical="center" wrapText="1"/>
    </xf>
    <xf numFmtId="0" fontId="88" fillId="0" borderId="69" xfId="0" applyFont="1" applyBorder="1" applyAlignment="1" applyProtection="1">
      <alignment horizontal="center" vertical="center" wrapText="1"/>
    </xf>
    <xf numFmtId="172" fontId="46" fillId="12" borderId="64" xfId="0" applyNumberFormat="1" applyFont="1" applyFill="1" applyBorder="1" applyAlignment="1" applyProtection="1">
      <alignment horizontal="center" vertical="center" wrapText="1"/>
    </xf>
    <xf numFmtId="172" fontId="46" fillId="12" borderId="33" xfId="0" applyNumberFormat="1" applyFont="1" applyFill="1" applyBorder="1" applyAlignment="1" applyProtection="1">
      <alignment horizontal="center" vertical="center" wrapText="1"/>
    </xf>
    <xf numFmtId="0" fontId="88" fillId="0" borderId="73" xfId="0" applyFont="1" applyBorder="1" applyAlignment="1" applyProtection="1">
      <alignment horizontal="center" vertical="center" wrapText="1"/>
    </xf>
    <xf numFmtId="0" fontId="88" fillId="0" borderId="70" xfId="0" applyFont="1" applyBorder="1" applyAlignment="1" applyProtection="1">
      <alignment horizontal="center" vertical="center" wrapText="1"/>
    </xf>
    <xf numFmtId="172" fontId="46" fillId="12" borderId="76" xfId="0" applyNumberFormat="1" applyFont="1" applyFill="1" applyBorder="1" applyAlignment="1" applyProtection="1">
      <alignment horizontal="center" vertical="center" wrapText="1"/>
    </xf>
    <xf numFmtId="167" fontId="46" fillId="0" borderId="0" xfId="0" applyNumberFormat="1" applyFont="1" applyAlignment="1" applyProtection="1">
      <alignment horizontal="center" vertical="center" wrapText="1"/>
    </xf>
    <xf numFmtId="172" fontId="46" fillId="12" borderId="76" xfId="0" applyNumberFormat="1" applyFont="1" applyFill="1" applyBorder="1" applyAlignment="1" applyProtection="1">
      <alignment vertical="center" wrapText="1"/>
    </xf>
    <xf numFmtId="0" fontId="37" fillId="0" borderId="0" xfId="0" applyFont="1" applyAlignment="1" applyProtection="1">
      <alignment vertical="center"/>
    </xf>
    <xf numFmtId="0" fontId="70" fillId="0" borderId="0" xfId="0" applyFont="1" applyAlignment="1" applyProtection="1">
      <alignment horizontal="justify" vertical="center" wrapText="1"/>
    </xf>
    <xf numFmtId="0" fontId="82" fillId="0" borderId="0" xfId="0" applyFont="1" applyAlignment="1" applyProtection="1">
      <alignment vertical="center"/>
    </xf>
    <xf numFmtId="0" fontId="76" fillId="10" borderId="75" xfId="0" applyFont="1" applyFill="1" applyBorder="1" applyAlignment="1" applyProtection="1">
      <alignment horizontal="center" vertical="center" wrapText="1"/>
    </xf>
    <xf numFmtId="0" fontId="76" fillId="0" borderId="0" xfId="0" applyFont="1" applyAlignment="1" applyProtection="1">
      <alignment horizontal="center" vertical="center" textRotation="90" wrapText="1"/>
    </xf>
    <xf numFmtId="0" fontId="44" fillId="0" borderId="0" xfId="0" applyFont="1" applyAlignment="1" applyProtection="1">
      <alignment horizontal="center" vertical="center" textRotation="90" wrapText="1"/>
    </xf>
    <xf numFmtId="172" fontId="46" fillId="20" borderId="66" xfId="39" applyNumberFormat="1" applyFont="1" applyFill="1" applyBorder="1" applyAlignment="1" applyProtection="1">
      <alignment horizontal="center" vertical="center" wrapText="1"/>
    </xf>
    <xf numFmtId="172" fontId="76" fillId="10" borderId="76" xfId="39" applyNumberFormat="1" applyFont="1" applyFill="1" applyBorder="1" applyAlignment="1" applyProtection="1">
      <alignment horizontal="center" vertical="center" wrapText="1"/>
    </xf>
    <xf numFmtId="172" fontId="76" fillId="10" borderId="75" xfId="39" applyNumberFormat="1" applyFont="1" applyFill="1" applyBorder="1" applyAlignment="1" applyProtection="1">
      <alignment horizontal="center" vertical="center" wrapText="1"/>
    </xf>
    <xf numFmtId="0" fontId="43" fillId="0" borderId="0" xfId="0" applyFont="1" applyAlignment="1" applyProtection="1">
      <alignment wrapText="1"/>
    </xf>
    <xf numFmtId="172" fontId="44" fillId="0" borderId="0" xfId="39" applyNumberFormat="1" applyFont="1" applyFill="1" applyBorder="1" applyAlignment="1" applyProtection="1">
      <alignment vertical="center"/>
    </xf>
    <xf numFmtId="172" fontId="41" fillId="0" borderId="0" xfId="39" applyNumberFormat="1" applyFont="1" applyFill="1" applyBorder="1" applyAlignment="1" applyProtection="1">
      <alignment vertical="center"/>
    </xf>
    <xf numFmtId="172" fontId="46" fillId="20" borderId="67" xfId="39" applyNumberFormat="1" applyFont="1" applyFill="1" applyBorder="1" applyAlignment="1" applyProtection="1">
      <alignment horizontal="center" vertical="center" wrapText="1"/>
    </xf>
    <xf numFmtId="0" fontId="88" fillId="0" borderId="58" xfId="0" applyFont="1" applyBorder="1" applyAlignment="1" applyProtection="1">
      <alignment horizontal="center" vertical="center" wrapText="1"/>
    </xf>
    <xf numFmtId="172" fontId="46" fillId="12" borderId="64" xfId="39" applyNumberFormat="1" applyFont="1" applyFill="1" applyBorder="1" applyAlignment="1" applyProtection="1">
      <alignment horizontal="center" vertical="center" wrapText="1"/>
    </xf>
    <xf numFmtId="172" fontId="46" fillId="12" borderId="67" xfId="39" applyNumberFormat="1" applyFont="1" applyFill="1" applyBorder="1" applyAlignment="1" applyProtection="1">
      <alignment horizontal="center" vertical="center" wrapText="1"/>
    </xf>
    <xf numFmtId="172" fontId="41" fillId="0" borderId="0" xfId="0" applyNumberFormat="1" applyFont="1" applyAlignment="1" applyProtection="1">
      <alignment vertical="center"/>
    </xf>
    <xf numFmtId="174" fontId="41" fillId="0" borderId="0" xfId="0" applyNumberFormat="1" applyFont="1" applyAlignment="1" applyProtection="1">
      <alignment vertical="center"/>
    </xf>
    <xf numFmtId="164" fontId="41" fillId="0" borderId="0" xfId="0" applyNumberFormat="1" applyFont="1" applyAlignment="1" applyProtection="1">
      <alignment vertical="center"/>
    </xf>
    <xf numFmtId="0" fontId="49" fillId="0" borderId="0" xfId="0" applyFont="1" applyProtection="1"/>
    <xf numFmtId="0" fontId="45" fillId="0" borderId="0" xfId="0" applyFont="1" applyAlignment="1" applyProtection="1">
      <alignment horizontal="left"/>
    </xf>
    <xf numFmtId="0" fontId="45" fillId="0" borderId="0" xfId="30" applyFont="1" applyBorder="1" applyAlignment="1" applyProtection="1">
      <alignment horizontal="left" vertical="center" wrapText="1"/>
    </xf>
    <xf numFmtId="0" fontId="37" fillId="0" borderId="0" xfId="0" applyFont="1" applyProtection="1"/>
    <xf numFmtId="0" fontId="42" fillId="0" borderId="0" xfId="0" applyFont="1" applyAlignment="1" applyProtection="1">
      <alignment horizontal="center" vertical="center" textRotation="90" wrapText="1"/>
    </xf>
    <xf numFmtId="0" fontId="53" fillId="0" borderId="0" xfId="0" applyFont="1" applyProtection="1"/>
    <xf numFmtId="172" fontId="44" fillId="0" borderId="0" xfId="0" applyNumberFormat="1" applyFont="1" applyAlignment="1" applyProtection="1">
      <alignment horizontal="justify" vertical="center" wrapText="1"/>
    </xf>
    <xf numFmtId="172" fontId="42" fillId="0" borderId="0" xfId="0" applyNumberFormat="1" applyFont="1" applyAlignment="1" applyProtection="1">
      <alignment horizontal="left" vertical="center" wrapText="1"/>
    </xf>
    <xf numFmtId="0" fontId="62" fillId="15" borderId="0" xfId="15" applyFont="1" applyFill="1" applyAlignment="1" applyProtection="1">
      <alignment horizontal="center" vertical="center" wrapText="1"/>
    </xf>
    <xf numFmtId="49" fontId="44" fillId="0" borderId="0" xfId="1" applyNumberFormat="1" applyFont="1" applyBorder="1" applyAlignment="1" applyProtection="1">
      <alignment vertical="center"/>
    </xf>
    <xf numFmtId="0" fontId="44" fillId="0" borderId="0" xfId="28" applyFont="1" applyAlignment="1" applyProtection="1">
      <alignment horizontal="center" vertical="center" wrapText="1"/>
    </xf>
    <xf numFmtId="0" fontId="31" fillId="0" borderId="0" xfId="0" applyFont="1" applyAlignment="1" applyProtection="1">
      <alignment vertical="center"/>
    </xf>
    <xf numFmtId="0" fontId="4" fillId="0" borderId="0" xfId="15" applyFont="1" applyAlignment="1" applyProtection="1">
      <alignment vertical="center"/>
    </xf>
    <xf numFmtId="0" fontId="89" fillId="0" borderId="0" xfId="0" applyFont="1" applyProtection="1"/>
    <xf numFmtId="0" fontId="90" fillId="0" borderId="0" xfId="30" applyFont="1" applyBorder="1" applyAlignment="1" applyProtection="1">
      <alignment vertical="center" wrapText="1"/>
    </xf>
    <xf numFmtId="172" fontId="46" fillId="29" borderId="63" xfId="39" applyNumberFormat="1" applyFont="1" applyFill="1" applyBorder="1" applyAlignment="1" applyProtection="1">
      <alignment horizontal="center" vertical="center" wrapText="1"/>
    </xf>
    <xf numFmtId="172" fontId="46" fillId="29" borderId="33" xfId="39" applyNumberFormat="1" applyFont="1" applyFill="1" applyBorder="1" applyAlignment="1" applyProtection="1">
      <alignment horizontal="center" vertical="center" wrapText="1"/>
    </xf>
    <xf numFmtId="0" fontId="61" fillId="0" borderId="0" xfId="15" applyFont="1" applyAlignment="1" applyProtection="1">
      <alignment horizontal="center" vertical="center" wrapText="1"/>
    </xf>
    <xf numFmtId="172" fontId="41" fillId="0" borderId="0" xfId="39" applyNumberFormat="1" applyFont="1" applyProtection="1"/>
    <xf numFmtId="172" fontId="46" fillId="7" borderId="64" xfId="39" applyNumberFormat="1" applyFont="1" applyFill="1" applyBorder="1" applyAlignment="1" applyProtection="1">
      <alignment horizontal="center" vertical="center" wrapText="1"/>
    </xf>
    <xf numFmtId="172" fontId="46" fillId="7" borderId="33" xfId="39" applyNumberFormat="1" applyFont="1" applyFill="1" applyBorder="1" applyAlignment="1" applyProtection="1">
      <alignment horizontal="center" vertical="center" wrapText="1"/>
    </xf>
    <xf numFmtId="172" fontId="46" fillId="7" borderId="72" xfId="39" applyNumberFormat="1" applyFont="1" applyFill="1" applyBorder="1" applyAlignment="1" applyProtection="1">
      <alignment horizontal="center" vertical="center" wrapText="1"/>
    </xf>
    <xf numFmtId="172" fontId="46" fillId="7" borderId="67" xfId="39" applyNumberFormat="1" applyFont="1" applyFill="1" applyBorder="1" applyAlignment="1" applyProtection="1">
      <alignment horizontal="center" vertical="center" wrapText="1"/>
    </xf>
    <xf numFmtId="0" fontId="41" fillId="0" borderId="0" xfId="0" applyFont="1" applyAlignment="1" applyProtection="1">
      <alignment horizontal="left" vertical="center" wrapText="1"/>
    </xf>
    <xf numFmtId="172" fontId="46" fillId="18" borderId="63" xfId="39" applyNumberFormat="1" applyFont="1" applyFill="1" applyBorder="1" applyAlignment="1" applyProtection="1">
      <alignment horizontal="center" vertical="center" wrapText="1"/>
    </xf>
    <xf numFmtId="172" fontId="46" fillId="18" borderId="64" xfId="39" applyNumberFormat="1" applyFont="1" applyFill="1" applyBorder="1" applyAlignment="1" applyProtection="1">
      <alignment horizontal="center" vertical="center" wrapText="1"/>
    </xf>
    <xf numFmtId="172" fontId="44" fillId="12" borderId="33" xfId="39" applyNumberFormat="1" applyFont="1" applyFill="1" applyBorder="1" applyAlignment="1" applyProtection="1">
      <alignment horizontal="center" vertical="center" wrapText="1"/>
    </xf>
    <xf numFmtId="172" fontId="46" fillId="18" borderId="33" xfId="39" applyNumberFormat="1" applyFont="1" applyFill="1" applyBorder="1" applyAlignment="1" applyProtection="1">
      <alignment horizontal="center" vertical="center" wrapText="1"/>
    </xf>
    <xf numFmtId="172" fontId="46" fillId="18" borderId="72" xfId="39" applyNumberFormat="1" applyFont="1" applyFill="1" applyBorder="1" applyAlignment="1" applyProtection="1">
      <alignment horizontal="center" vertical="center" wrapText="1"/>
    </xf>
    <xf numFmtId="172" fontId="41" fillId="10" borderId="64" xfId="39" applyNumberFormat="1" applyFont="1" applyFill="1" applyBorder="1" applyProtection="1"/>
    <xf numFmtId="172" fontId="41" fillId="10" borderId="72" xfId="39" applyNumberFormat="1" applyFont="1" applyFill="1" applyBorder="1" applyProtection="1"/>
    <xf numFmtId="0" fontId="76" fillId="18" borderId="76" xfId="0" applyFont="1" applyFill="1" applyBorder="1" applyAlignment="1" applyProtection="1">
      <alignment horizontal="center" vertical="center" wrapText="1"/>
    </xf>
    <xf numFmtId="0" fontId="36" fillId="0" borderId="0" xfId="0" applyFont="1" applyAlignment="1" applyProtection="1">
      <alignment horizontal="center" vertical="center"/>
    </xf>
    <xf numFmtId="0" fontId="50" fillId="0" borderId="0" xfId="30" applyFont="1" applyFill="1" applyBorder="1" applyAlignment="1" applyProtection="1">
      <alignment horizontal="center" vertical="center" wrapText="1"/>
    </xf>
    <xf numFmtId="0" fontId="62" fillId="7" borderId="0" xfId="15" applyFont="1" applyFill="1" applyAlignment="1" applyProtection="1">
      <alignment horizontal="center" vertical="center" wrapText="1"/>
    </xf>
    <xf numFmtId="0" fontId="43" fillId="0" borderId="0" xfId="28" applyFont="1" applyAlignment="1" applyProtection="1">
      <alignment vertical="center"/>
    </xf>
    <xf numFmtId="0" fontId="44" fillId="0" borderId="0" xfId="28" applyFont="1" applyAlignment="1" applyProtection="1">
      <alignment horizontal="center" vertical="center"/>
    </xf>
    <xf numFmtId="0" fontId="38" fillId="7" borderId="0" xfId="15" applyFont="1" applyFill="1" applyAlignment="1" applyProtection="1">
      <alignment vertical="center"/>
    </xf>
    <xf numFmtId="3" fontId="46" fillId="0" borderId="62" xfId="0" applyNumberFormat="1" applyFont="1" applyBorder="1" applyAlignment="1" applyProtection="1">
      <alignment horizontal="left" vertical="center" wrapText="1"/>
    </xf>
    <xf numFmtId="172" fontId="46" fillId="12" borderId="63" xfId="39" applyNumberFormat="1" applyFont="1" applyFill="1" applyBorder="1" applyAlignment="1" applyProtection="1">
      <alignment horizontal="left" vertical="center" wrapText="1"/>
    </xf>
    <xf numFmtId="172" fontId="46" fillId="12" borderId="64" xfId="39" applyNumberFormat="1" applyFont="1" applyFill="1" applyBorder="1" applyAlignment="1" applyProtection="1">
      <alignment horizontal="left" vertical="center" wrapText="1"/>
    </xf>
    <xf numFmtId="0" fontId="62" fillId="7" borderId="0" xfId="15" applyFont="1" applyFill="1" applyAlignment="1" applyProtection="1">
      <alignment horizontal="center" vertical="center"/>
    </xf>
    <xf numFmtId="3" fontId="46" fillId="0" borderId="71" xfId="0" applyNumberFormat="1" applyFont="1" applyBorder="1" applyAlignment="1" applyProtection="1">
      <alignment horizontal="left" vertical="center" wrapText="1"/>
    </xf>
    <xf numFmtId="172" fontId="46" fillId="12" borderId="33" xfId="39" applyNumberFormat="1" applyFont="1" applyFill="1" applyBorder="1" applyAlignment="1" applyProtection="1">
      <alignment horizontal="left" vertical="center" wrapText="1"/>
    </xf>
    <xf numFmtId="172" fontId="46" fillId="12" borderId="72" xfId="39" applyNumberFormat="1" applyFont="1" applyFill="1" applyBorder="1" applyAlignment="1" applyProtection="1">
      <alignment horizontal="left" vertical="center" wrapText="1"/>
    </xf>
    <xf numFmtId="0" fontId="91" fillId="0" borderId="0" xfId="0" applyFont="1" applyAlignment="1" applyProtection="1">
      <alignment vertical="center"/>
    </xf>
    <xf numFmtId="172" fontId="42" fillId="0" borderId="0" xfId="39" applyNumberFormat="1" applyFont="1" applyFill="1" applyBorder="1" applyAlignment="1" applyProtection="1">
      <alignment horizontal="center" vertical="center" wrapText="1"/>
    </xf>
    <xf numFmtId="172" fontId="44" fillId="0" borderId="0" xfId="39" applyNumberFormat="1" applyFont="1" applyFill="1" applyBorder="1" applyAlignment="1" applyProtection="1">
      <alignment horizontal="center" vertical="center"/>
    </xf>
    <xf numFmtId="0" fontId="88" fillId="0" borderId="0" xfId="0" applyFont="1" applyAlignment="1" applyProtection="1">
      <alignment horizontal="center" vertical="center"/>
    </xf>
    <xf numFmtId="172" fontId="44" fillId="7" borderId="64" xfId="39" applyNumberFormat="1" applyFont="1" applyFill="1" applyBorder="1" applyAlignment="1" applyProtection="1">
      <alignment horizontal="center" vertical="center"/>
    </xf>
    <xf numFmtId="172" fontId="44" fillId="7" borderId="72" xfId="39" applyNumberFormat="1" applyFont="1" applyFill="1" applyBorder="1" applyAlignment="1" applyProtection="1">
      <alignment horizontal="center" vertical="center"/>
    </xf>
    <xf numFmtId="172" fontId="44" fillId="7" borderId="67" xfId="39" applyNumberFormat="1" applyFont="1" applyFill="1" applyBorder="1" applyAlignment="1" applyProtection="1">
      <alignment horizontal="center" vertical="center"/>
    </xf>
    <xf numFmtId="0" fontId="4" fillId="0" borderId="0" xfId="0" applyFont="1" applyAlignment="1" applyProtection="1">
      <alignment horizontal="center" vertical="center"/>
    </xf>
    <xf numFmtId="169" fontId="36" fillId="5" borderId="0" xfId="46" applyFont="1" applyFill="1" applyProtection="1">
      <alignment vertical="top"/>
    </xf>
    <xf numFmtId="0" fontId="45" fillId="0" borderId="91" xfId="30" applyFont="1" applyBorder="1" applyAlignment="1" applyProtection="1">
      <alignment horizontal="center" vertical="center" wrapText="1"/>
    </xf>
    <xf numFmtId="0" fontId="45" fillId="0" borderId="96" xfId="30" applyFont="1" applyBorder="1" applyAlignment="1" applyProtection="1">
      <alignment horizontal="center" vertical="center" wrapText="1"/>
    </xf>
    <xf numFmtId="0" fontId="45" fillId="0" borderId="92" xfId="30" applyFont="1" applyBorder="1" applyAlignment="1" applyProtection="1">
      <alignment horizontal="center" vertical="center" wrapText="1"/>
    </xf>
    <xf numFmtId="0" fontId="45" fillId="0" borderId="84" xfId="30" applyFont="1" applyBorder="1" applyAlignment="1" applyProtection="1">
      <alignment horizontal="center" vertical="center" wrapText="1"/>
    </xf>
    <xf numFmtId="0" fontId="42" fillId="0" borderId="0" xfId="0" applyFont="1" applyAlignment="1" applyProtection="1">
      <alignment horizontal="left" vertical="center"/>
    </xf>
    <xf numFmtId="0" fontId="44" fillId="0" borderId="62" xfId="3" applyFont="1" applyBorder="1" applyAlignment="1" applyProtection="1">
      <alignment vertical="center" wrapText="1"/>
    </xf>
    <xf numFmtId="172" fontId="44" fillId="12" borderId="63" xfId="3" applyNumberFormat="1" applyFont="1" applyFill="1" applyBorder="1" applyAlignment="1" applyProtection="1">
      <alignment horizontal="center" vertical="center"/>
    </xf>
    <xf numFmtId="172" fontId="44" fillId="12" borderId="64" xfId="3" applyNumberFormat="1" applyFont="1" applyFill="1" applyBorder="1" applyAlignment="1" applyProtection="1">
      <alignment horizontal="center" vertical="center"/>
    </xf>
    <xf numFmtId="172" fontId="44" fillId="12" borderId="33" xfId="0" applyNumberFormat="1" applyFont="1" applyFill="1" applyBorder="1" applyAlignment="1" applyProtection="1">
      <alignment horizontal="center" vertical="center" wrapText="1"/>
    </xf>
    <xf numFmtId="172" fontId="44" fillId="12" borderId="72" xfId="0" applyNumberFormat="1" applyFont="1" applyFill="1" applyBorder="1" applyAlignment="1" applyProtection="1">
      <alignment horizontal="center" vertical="center" wrapText="1"/>
    </xf>
    <xf numFmtId="10" fontId="44" fillId="12" borderId="33" xfId="38" applyNumberFormat="1" applyFont="1" applyFill="1" applyBorder="1" applyAlignment="1" applyProtection="1">
      <alignment horizontal="center" vertical="center" wrapText="1"/>
    </xf>
    <xf numFmtId="10" fontId="44" fillId="12" borderId="72" xfId="38" applyNumberFormat="1" applyFont="1" applyFill="1" applyBorder="1" applyAlignment="1" applyProtection="1">
      <alignment horizontal="center" vertical="center" wrapText="1"/>
    </xf>
    <xf numFmtId="0" fontId="44" fillId="0" borderId="70" xfId="30" applyFont="1" applyBorder="1" applyAlignment="1" applyProtection="1">
      <alignment horizontal="center" vertical="center" wrapText="1"/>
    </xf>
    <xf numFmtId="167" fontId="44" fillId="17" borderId="33" xfId="0" applyNumberFormat="1" applyFont="1" applyFill="1" applyBorder="1" applyAlignment="1" applyProtection="1">
      <alignment horizontal="center" vertical="center" wrapText="1"/>
    </xf>
    <xf numFmtId="0" fontId="75" fillId="0" borderId="0" xfId="37" applyFont="1" applyBorder="1" applyAlignment="1" applyProtection="1">
      <alignment vertical="center" wrapText="1"/>
    </xf>
    <xf numFmtId="0" fontId="49" fillId="7" borderId="0" xfId="0" applyFont="1" applyFill="1" applyAlignment="1" applyProtection="1">
      <alignment vertical="center"/>
    </xf>
    <xf numFmtId="0" fontId="65" fillId="0" borderId="0" xfId="0" applyFont="1" applyAlignment="1" applyProtection="1">
      <alignment horizontal="center" vertical="center"/>
    </xf>
    <xf numFmtId="0" fontId="41" fillId="7" borderId="0" xfId="0" applyFont="1" applyFill="1" applyAlignment="1" applyProtection="1">
      <alignment vertical="center"/>
    </xf>
    <xf numFmtId="172" fontId="41" fillId="17" borderId="63" xfId="0" applyNumberFormat="1" applyFont="1" applyFill="1" applyBorder="1" applyAlignment="1" applyProtection="1">
      <alignment horizontal="center" vertical="center" wrapText="1"/>
    </xf>
    <xf numFmtId="172" fontId="41" fillId="13" borderId="64" xfId="0" applyNumberFormat="1" applyFont="1" applyFill="1" applyBorder="1" applyAlignment="1" applyProtection="1">
      <alignment horizontal="center" vertical="center" wrapText="1"/>
    </xf>
    <xf numFmtId="167" fontId="41" fillId="17" borderId="63" xfId="0" applyNumberFormat="1" applyFont="1" applyFill="1" applyBorder="1" applyAlignment="1" applyProtection="1">
      <alignment horizontal="center" vertical="center" wrapText="1"/>
    </xf>
    <xf numFmtId="167" fontId="41" fillId="13" borderId="64" xfId="0" applyNumberFormat="1" applyFont="1" applyFill="1" applyBorder="1" applyAlignment="1" applyProtection="1">
      <alignment horizontal="center" vertical="center" wrapText="1"/>
    </xf>
    <xf numFmtId="172" fontId="41" fillId="17" borderId="33" xfId="0" applyNumberFormat="1" applyFont="1" applyFill="1" applyBorder="1" applyAlignment="1" applyProtection="1">
      <alignment horizontal="center" vertical="center" wrapText="1"/>
    </xf>
    <xf numFmtId="172" fontId="41" fillId="13" borderId="72" xfId="0" applyNumberFormat="1" applyFont="1" applyFill="1" applyBorder="1" applyAlignment="1" applyProtection="1">
      <alignment horizontal="center" vertical="center" wrapText="1"/>
    </xf>
    <xf numFmtId="167" fontId="41" fillId="17" borderId="33" xfId="0" applyNumberFormat="1" applyFont="1" applyFill="1" applyBorder="1" applyAlignment="1" applyProtection="1">
      <alignment horizontal="center" vertical="center" wrapText="1"/>
    </xf>
    <xf numFmtId="167" fontId="41" fillId="13" borderId="72" xfId="0" applyNumberFormat="1" applyFont="1" applyFill="1" applyBorder="1" applyAlignment="1" applyProtection="1">
      <alignment horizontal="center" vertical="center" wrapText="1"/>
    </xf>
    <xf numFmtId="172" fontId="41" fillId="12" borderId="33" xfId="0" applyNumberFormat="1" applyFont="1" applyFill="1" applyBorder="1" applyAlignment="1" applyProtection="1">
      <alignment horizontal="center" vertical="center" wrapText="1"/>
    </xf>
    <xf numFmtId="0" fontId="41" fillId="0" borderId="33" xfId="0" applyFont="1" applyBorder="1" applyAlignment="1" applyProtection="1">
      <alignment horizontal="center" vertical="center"/>
    </xf>
    <xf numFmtId="172" fontId="41" fillId="13" borderId="33" xfId="0" applyNumberFormat="1" applyFont="1" applyFill="1" applyBorder="1" applyAlignment="1" applyProtection="1">
      <alignment horizontal="center" vertical="center"/>
    </xf>
    <xf numFmtId="167" fontId="41" fillId="13" borderId="33" xfId="0" applyNumberFormat="1" applyFont="1" applyFill="1" applyBorder="1" applyAlignment="1" applyProtection="1">
      <alignment horizontal="center" vertical="center"/>
    </xf>
    <xf numFmtId="0" fontId="41" fillId="0" borderId="65" xfId="0" applyFont="1" applyBorder="1" applyAlignment="1" applyProtection="1">
      <alignment vertical="center" wrapText="1"/>
    </xf>
    <xf numFmtId="172" fontId="41" fillId="13" borderId="66" xfId="0" applyNumberFormat="1" applyFont="1" applyFill="1" applyBorder="1" applyAlignment="1" applyProtection="1">
      <alignment horizontal="center" vertical="center"/>
    </xf>
    <xf numFmtId="172" fontId="41" fillId="13" borderId="67" xfId="0" applyNumberFormat="1" applyFont="1" applyFill="1" applyBorder="1" applyAlignment="1" applyProtection="1">
      <alignment horizontal="center" vertical="center" wrapText="1"/>
    </xf>
    <xf numFmtId="167" fontId="41" fillId="13" borderId="66" xfId="0" applyNumberFormat="1" applyFont="1" applyFill="1" applyBorder="1" applyAlignment="1" applyProtection="1">
      <alignment horizontal="center" vertical="center"/>
    </xf>
    <xf numFmtId="167" fontId="41" fillId="13" borderId="67" xfId="0" applyNumberFormat="1" applyFont="1" applyFill="1" applyBorder="1" applyAlignment="1" applyProtection="1">
      <alignment horizontal="center" vertical="center" wrapText="1"/>
    </xf>
    <xf numFmtId="0" fontId="96" fillId="0" borderId="0" xfId="37" applyFont="1" applyBorder="1" applyAlignment="1" applyProtection="1">
      <alignment vertical="center" wrapText="1"/>
    </xf>
    <xf numFmtId="172" fontId="41" fillId="12" borderId="76" xfId="0" applyNumberFormat="1" applyFont="1" applyFill="1" applyBorder="1" applyAlignment="1" applyProtection="1">
      <alignment horizontal="center" vertical="center" wrapText="1"/>
    </xf>
    <xf numFmtId="172" fontId="46" fillId="13" borderId="75" xfId="0" applyNumberFormat="1" applyFont="1" applyFill="1" applyBorder="1" applyAlignment="1" applyProtection="1">
      <alignment horizontal="center" vertical="center" wrapText="1"/>
    </xf>
    <xf numFmtId="0" fontId="41" fillId="0" borderId="58" xfId="30" applyFont="1" applyBorder="1" applyAlignment="1" applyProtection="1">
      <alignment horizontal="center" vertical="center" wrapText="1"/>
    </xf>
    <xf numFmtId="0" fontId="41" fillId="12" borderId="76" xfId="0" applyFont="1" applyFill="1" applyBorder="1" applyAlignment="1" applyProtection="1">
      <alignment horizontal="center" vertical="center" wrapText="1"/>
    </xf>
    <xf numFmtId="0" fontId="90" fillId="0" borderId="0" xfId="37" applyFont="1" applyBorder="1" applyAlignment="1" applyProtection="1">
      <alignment vertical="center" wrapText="1"/>
    </xf>
    <xf numFmtId="172" fontId="46" fillId="17" borderId="63" xfId="0" applyNumberFormat="1" applyFont="1" applyFill="1" applyBorder="1" applyAlignment="1" applyProtection="1">
      <alignment horizontal="center" vertical="center" wrapText="1"/>
    </xf>
    <xf numFmtId="167" fontId="46" fillId="17" borderId="63" xfId="0" applyNumberFormat="1" applyFont="1" applyFill="1" applyBorder="1" applyAlignment="1" applyProtection="1">
      <alignment horizontal="center" vertical="center" wrapText="1"/>
    </xf>
    <xf numFmtId="172" fontId="44" fillId="17" borderId="33" xfId="0" applyNumberFormat="1" applyFont="1" applyFill="1" applyBorder="1" applyAlignment="1" applyProtection="1">
      <alignment horizontal="center" vertical="center" wrapText="1"/>
    </xf>
    <xf numFmtId="172" fontId="46" fillId="12" borderId="33" xfId="0" applyNumberFormat="1" applyFont="1" applyFill="1" applyBorder="1" applyAlignment="1" applyProtection="1">
      <alignment horizontal="center" vertical="center"/>
    </xf>
    <xf numFmtId="167" fontId="46" fillId="12" borderId="33" xfId="0" applyNumberFormat="1" applyFont="1" applyFill="1" applyBorder="1" applyAlignment="1" applyProtection="1">
      <alignment horizontal="center" vertical="center"/>
    </xf>
    <xf numFmtId="172" fontId="46" fillId="13" borderId="66" xfId="0" applyNumberFormat="1" applyFont="1" applyFill="1" applyBorder="1" applyAlignment="1" applyProtection="1">
      <alignment horizontal="center" vertical="center"/>
    </xf>
    <xf numFmtId="167" fontId="46" fillId="13" borderId="66" xfId="0" applyNumberFormat="1" applyFont="1" applyFill="1" applyBorder="1" applyAlignment="1" applyProtection="1">
      <alignment horizontal="center" vertical="center"/>
    </xf>
    <xf numFmtId="0" fontId="49" fillId="0" borderId="0" xfId="37" applyFont="1" applyBorder="1" applyAlignment="1" applyProtection="1">
      <alignment vertical="center" wrapText="1"/>
    </xf>
    <xf numFmtId="172" fontId="41" fillId="13" borderId="75" xfId="0" applyNumberFormat="1" applyFont="1" applyFill="1" applyBorder="1" applyAlignment="1" applyProtection="1">
      <alignment horizontal="center" vertical="center" wrapText="1"/>
    </xf>
    <xf numFmtId="167" fontId="41" fillId="13" borderId="75" xfId="0" applyNumberFormat="1" applyFont="1" applyFill="1" applyBorder="1" applyAlignment="1" applyProtection="1">
      <alignment horizontal="center" vertical="center" wrapText="1"/>
    </xf>
    <xf numFmtId="172" fontId="46" fillId="13" borderId="76" xfId="0" applyNumberFormat="1" applyFont="1" applyFill="1" applyBorder="1" applyAlignment="1" applyProtection="1">
      <alignment horizontal="center" vertical="center" wrapText="1"/>
    </xf>
    <xf numFmtId="172" fontId="41" fillId="12" borderId="63" xfId="0" applyNumberFormat="1" applyFont="1" applyFill="1" applyBorder="1" applyAlignment="1" applyProtection="1">
      <alignment horizontal="center" vertical="center" wrapText="1"/>
    </xf>
    <xf numFmtId="0" fontId="41" fillId="0" borderId="69" xfId="0" applyFont="1" applyBorder="1" applyAlignment="1" applyProtection="1">
      <alignment vertical="center"/>
    </xf>
    <xf numFmtId="172" fontId="46" fillId="13" borderId="66" xfId="0" applyNumberFormat="1" applyFont="1" applyFill="1" applyBorder="1" applyAlignment="1" applyProtection="1">
      <alignment horizontal="center" vertical="center" wrapText="1"/>
    </xf>
    <xf numFmtId="0" fontId="70" fillId="0" borderId="0" xfId="0" applyFont="1" applyAlignment="1" applyProtection="1">
      <alignment horizontal="left" vertical="center" wrapText="1"/>
    </xf>
    <xf numFmtId="0" fontId="40" fillId="10" borderId="66" xfId="0" applyFont="1" applyFill="1" applyBorder="1" applyAlignment="1" applyProtection="1">
      <alignment horizontal="center" vertical="center" wrapText="1"/>
    </xf>
    <xf numFmtId="0" fontId="53" fillId="5" borderId="0" xfId="0" applyFont="1" applyFill="1" applyAlignment="1" applyProtection="1">
      <alignment horizontal="center" vertical="center" wrapText="1"/>
    </xf>
    <xf numFmtId="0" fontId="53" fillId="5" borderId="0" xfId="0" applyFont="1" applyFill="1" applyAlignment="1" applyProtection="1">
      <alignment vertical="center"/>
    </xf>
    <xf numFmtId="0" fontId="43" fillId="0" borderId="0" xfId="37" applyFont="1" applyBorder="1" applyAlignment="1" applyProtection="1">
      <alignment vertical="center" wrapText="1"/>
    </xf>
    <xf numFmtId="172" fontId="41" fillId="12" borderId="33" xfId="39" applyNumberFormat="1" applyFont="1" applyFill="1" applyBorder="1" applyAlignment="1" applyProtection="1">
      <alignment horizontal="center" vertical="center" wrapText="1"/>
    </xf>
    <xf numFmtId="164" fontId="41" fillId="12" borderId="33" xfId="39" applyFont="1" applyFill="1" applyBorder="1" applyAlignment="1" applyProtection="1">
      <alignment horizontal="center" vertical="center" wrapText="1"/>
    </xf>
    <xf numFmtId="167" fontId="41" fillId="0" borderId="0" xfId="0" applyNumberFormat="1" applyFont="1" applyAlignment="1" applyProtection="1">
      <alignment vertical="center"/>
    </xf>
    <xf numFmtId="0" fontId="95" fillId="0" borderId="0" xfId="0" applyFont="1" applyAlignment="1" applyProtection="1">
      <alignment vertical="center" wrapText="1"/>
    </xf>
    <xf numFmtId="0" fontId="41" fillId="0" borderId="71" xfId="0" applyFont="1" applyBorder="1" applyAlignment="1" applyProtection="1">
      <alignment horizontal="left" vertical="center"/>
    </xf>
    <xf numFmtId="172" fontId="41" fillId="13" borderId="66" xfId="0" applyNumberFormat="1" applyFont="1" applyFill="1" applyBorder="1" applyAlignment="1" applyProtection="1">
      <alignment horizontal="center" vertical="center" wrapText="1"/>
    </xf>
    <xf numFmtId="167" fontId="41" fillId="13" borderId="66" xfId="0" applyNumberFormat="1" applyFont="1" applyFill="1" applyBorder="1" applyAlignment="1" applyProtection="1">
      <alignment horizontal="center" vertical="center" wrapText="1"/>
    </xf>
    <xf numFmtId="172" fontId="44" fillId="0" borderId="0" xfId="0" applyNumberFormat="1" applyFont="1" applyAlignment="1" applyProtection="1">
      <alignment horizontal="center" vertical="center" wrapText="1"/>
    </xf>
    <xf numFmtId="0" fontId="88" fillId="0" borderId="0" xfId="0" applyFont="1" applyAlignment="1" applyProtection="1">
      <alignment vertical="center"/>
    </xf>
    <xf numFmtId="0" fontId="41" fillId="0" borderId="58" xfId="0" applyFont="1" applyBorder="1" applyAlignment="1" applyProtection="1">
      <alignment horizontal="center" vertical="center" wrapText="1"/>
    </xf>
    <xf numFmtId="167" fontId="41" fillId="12" borderId="76" xfId="0" applyNumberFormat="1" applyFont="1" applyFill="1" applyBorder="1" applyAlignment="1" applyProtection="1">
      <alignment horizontal="center" vertical="center" wrapText="1"/>
    </xf>
    <xf numFmtId="172" fontId="44" fillId="0" borderId="0" xfId="0" applyNumberFormat="1" applyFont="1" applyAlignment="1" applyProtection="1">
      <alignment vertical="center"/>
    </xf>
    <xf numFmtId="0" fontId="46" fillId="0" borderId="71" xfId="0" applyFont="1" applyBorder="1" applyAlignment="1" applyProtection="1">
      <alignment horizontal="left" vertical="center"/>
    </xf>
    <xf numFmtId="172" fontId="46" fillId="13" borderId="33" xfId="0" applyNumberFormat="1" applyFont="1" applyFill="1" applyBorder="1" applyAlignment="1" applyProtection="1">
      <alignment horizontal="center" vertical="center"/>
    </xf>
    <xf numFmtId="167" fontId="46" fillId="13" borderId="33" xfId="0" applyNumberFormat="1" applyFont="1" applyFill="1" applyBorder="1" applyAlignment="1" applyProtection="1">
      <alignment horizontal="center" vertical="center"/>
    </xf>
    <xf numFmtId="0" fontId="44" fillId="0" borderId="11" xfId="0" applyFont="1" applyBorder="1" applyAlignment="1" applyProtection="1">
      <alignment vertical="center" wrapText="1"/>
    </xf>
    <xf numFmtId="167" fontId="41" fillId="12" borderId="63" xfId="0" applyNumberFormat="1" applyFont="1" applyFill="1" applyBorder="1" applyAlignment="1" applyProtection="1">
      <alignment horizontal="center" vertical="center" wrapText="1"/>
    </xf>
    <xf numFmtId="0" fontId="75" fillId="7" borderId="0" xfId="37" applyFont="1" applyFill="1" applyBorder="1" applyAlignment="1" applyProtection="1">
      <alignment vertical="center" wrapText="1"/>
    </xf>
    <xf numFmtId="168" fontId="41" fillId="12" borderId="33" xfId="39" applyNumberFormat="1" applyFont="1" applyFill="1" applyBorder="1" applyAlignment="1" applyProtection="1">
      <alignment horizontal="center" vertical="center" wrapText="1"/>
    </xf>
    <xf numFmtId="0" fontId="75" fillId="0" borderId="0" xfId="37" applyFont="1" applyFill="1" applyBorder="1" applyAlignment="1" applyProtection="1">
      <alignment vertical="center" wrapText="1"/>
    </xf>
    <xf numFmtId="0" fontId="58" fillId="0" borderId="0" xfId="15" applyFont="1" applyAlignment="1" applyProtection="1">
      <alignment vertical="center"/>
    </xf>
    <xf numFmtId="0" fontId="71" fillId="0" borderId="0" xfId="3" applyFont="1" applyAlignment="1" applyProtection="1">
      <alignment vertical="center"/>
    </xf>
    <xf numFmtId="0" fontId="60" fillId="0" borderId="0" xfId="3" applyFont="1" applyAlignment="1" applyProtection="1">
      <alignment vertical="center"/>
    </xf>
    <xf numFmtId="0" fontId="41" fillId="7" borderId="0" xfId="0" applyFont="1" applyFill="1" applyProtection="1"/>
    <xf numFmtId="0" fontId="40" fillId="10" borderId="66" xfId="15" applyFont="1" applyFill="1" applyBorder="1" applyAlignment="1" applyProtection="1">
      <alignment horizontal="center" vertical="center" wrapText="1"/>
    </xf>
    <xf numFmtId="0" fontId="78" fillId="0" borderId="0" xfId="30" applyFont="1" applyFill="1" applyBorder="1" applyAlignment="1" applyProtection="1">
      <alignment horizontal="center" vertical="center"/>
    </xf>
    <xf numFmtId="0" fontId="81" fillId="0" borderId="0" xfId="36" applyFont="1" applyProtection="1"/>
    <xf numFmtId="0" fontId="44" fillId="0" borderId="0" xfId="3" applyFont="1" applyAlignment="1" applyProtection="1">
      <alignment vertical="center"/>
    </xf>
    <xf numFmtId="167" fontId="46" fillId="13" borderId="72" xfId="0" applyNumberFormat="1" applyFont="1" applyFill="1" applyBorder="1" applyAlignment="1" applyProtection="1">
      <alignment horizontal="center" vertical="center" wrapText="1"/>
    </xf>
    <xf numFmtId="0" fontId="46" fillId="0" borderId="0" xfId="3" applyFont="1" applyAlignment="1" applyProtection="1">
      <alignment vertical="center" wrapText="1"/>
    </xf>
    <xf numFmtId="167" fontId="44" fillId="0" borderId="0" xfId="3" applyNumberFormat="1" applyFont="1" applyAlignment="1" applyProtection="1">
      <alignment horizontal="center" vertical="center"/>
    </xf>
    <xf numFmtId="167" fontId="42" fillId="0" borderId="0" xfId="0" applyNumberFormat="1" applyFont="1" applyAlignment="1" applyProtection="1">
      <alignment horizontal="center" vertical="center" wrapText="1"/>
    </xf>
    <xf numFmtId="167" fontId="44" fillId="0" borderId="0" xfId="3" applyNumberFormat="1" applyFont="1" applyAlignment="1" applyProtection="1">
      <alignment vertical="center"/>
    </xf>
    <xf numFmtId="0" fontId="41" fillId="0" borderId="0" xfId="36" applyFont="1" applyProtection="1"/>
    <xf numFmtId="0" fontId="97" fillId="0" borderId="0" xfId="3" applyFont="1" applyAlignment="1" applyProtection="1">
      <alignment horizontal="center" vertical="center"/>
    </xf>
    <xf numFmtId="0" fontId="97" fillId="0" borderId="0" xfId="36" applyFont="1" applyProtection="1"/>
    <xf numFmtId="0" fontId="43" fillId="0" borderId="0" xfId="3" applyFont="1" applyAlignment="1" applyProtection="1">
      <alignment horizontal="left" vertical="center"/>
    </xf>
    <xf numFmtId="0" fontId="65" fillId="0" borderId="0" xfId="0" applyFont="1" applyProtection="1"/>
    <xf numFmtId="0" fontId="78" fillId="11" borderId="0" xfId="30" applyFont="1" applyFill="1" applyBorder="1" applyAlignment="1" applyProtection="1">
      <alignment horizontal="center" vertical="center"/>
    </xf>
    <xf numFmtId="0" fontId="58" fillId="0" borderId="0" xfId="36" applyFont="1" applyProtection="1"/>
    <xf numFmtId="0" fontId="26" fillId="0" borderId="0" xfId="0" applyFont="1" applyProtection="1"/>
    <xf numFmtId="172" fontId="46" fillId="13" borderId="63" xfId="0" applyNumberFormat="1" applyFont="1" applyFill="1" applyBorder="1" applyAlignment="1" applyProtection="1">
      <alignment horizontal="center" vertical="center" wrapText="1"/>
    </xf>
    <xf numFmtId="172" fontId="46" fillId="13" borderId="64" xfId="0" applyNumberFormat="1" applyFont="1" applyFill="1" applyBorder="1" applyAlignment="1" applyProtection="1">
      <alignment horizontal="center" vertical="center" wrapText="1"/>
    </xf>
    <xf numFmtId="172" fontId="46" fillId="13" borderId="33" xfId="0" applyNumberFormat="1" applyFont="1" applyFill="1" applyBorder="1" applyAlignment="1" applyProtection="1">
      <alignment horizontal="center" vertical="center" wrapText="1"/>
    </xf>
    <xf numFmtId="172" fontId="46" fillId="13" borderId="72" xfId="0" applyNumberFormat="1" applyFont="1" applyFill="1" applyBorder="1" applyAlignment="1" applyProtection="1">
      <alignment horizontal="center" vertical="center" wrapText="1"/>
    </xf>
    <xf numFmtId="172" fontId="46" fillId="13" borderId="67" xfId="0" applyNumberFormat="1" applyFont="1" applyFill="1" applyBorder="1" applyAlignment="1" applyProtection="1">
      <alignment horizontal="center" vertical="center" wrapText="1"/>
    </xf>
    <xf numFmtId="172" fontId="44" fillId="0" borderId="0" xfId="3" applyNumberFormat="1" applyFont="1" applyAlignment="1" applyProtection="1">
      <alignment horizontal="center" vertical="center"/>
    </xf>
    <xf numFmtId="172" fontId="44" fillId="0" borderId="0" xfId="3" applyNumberFormat="1" applyFont="1" applyAlignment="1" applyProtection="1">
      <alignment vertical="center"/>
    </xf>
    <xf numFmtId="0" fontId="36" fillId="0" borderId="0" xfId="0" applyFont="1" applyAlignment="1" applyProtection="1">
      <alignment horizontal="center" vertical="center" wrapText="1"/>
    </xf>
    <xf numFmtId="0" fontId="42" fillId="10" borderId="98" xfId="0" applyFont="1" applyFill="1" applyBorder="1" applyAlignment="1" applyProtection="1">
      <alignment horizontal="center" vertical="center" wrapText="1"/>
    </xf>
    <xf numFmtId="0" fontId="42" fillId="10" borderId="99" xfId="0" applyFont="1" applyFill="1" applyBorder="1" applyAlignment="1" applyProtection="1">
      <alignment horizontal="center" vertical="center" wrapText="1"/>
    </xf>
    <xf numFmtId="0" fontId="50" fillId="0" borderId="0" xfId="30" applyFont="1" applyFill="1" applyBorder="1" applyAlignment="1" applyProtection="1">
      <alignment horizontal="left" vertical="center" wrapText="1"/>
    </xf>
    <xf numFmtId="0" fontId="52" fillId="0" borderId="0" xfId="16" applyFont="1" applyAlignment="1" applyProtection="1">
      <alignment horizontal="center" vertical="center" wrapText="1"/>
    </xf>
    <xf numFmtId="0" fontId="44" fillId="0" borderId="91" xfId="30" applyFont="1" applyBorder="1" applyAlignment="1" applyProtection="1">
      <alignment horizontal="center" vertical="center" wrapText="1"/>
    </xf>
    <xf numFmtId="0" fontId="44" fillId="0" borderId="96" xfId="30" applyFont="1" applyBorder="1" applyAlignment="1" applyProtection="1">
      <alignment horizontal="center" vertical="center" wrapText="1"/>
    </xf>
    <xf numFmtId="0" fontId="44" fillId="0" borderId="92" xfId="30" applyFont="1" applyBorder="1" applyAlignment="1" applyProtection="1">
      <alignment horizontal="center" vertical="center" wrapText="1"/>
    </xf>
    <xf numFmtId="0" fontId="46" fillId="0" borderId="86" xfId="0" applyFont="1" applyBorder="1" applyAlignment="1" applyProtection="1">
      <alignment horizontal="center" vertical="center" wrapText="1"/>
    </xf>
    <xf numFmtId="0" fontId="46" fillId="0" borderId="20" xfId="0" applyFont="1" applyBorder="1" applyAlignment="1" applyProtection="1">
      <alignment horizontal="center" vertical="center" wrapText="1"/>
    </xf>
    <xf numFmtId="0" fontId="46" fillId="0" borderId="89" xfId="0" applyFont="1" applyBorder="1" applyAlignment="1" applyProtection="1">
      <alignment horizontal="center" vertical="center" wrapText="1"/>
    </xf>
    <xf numFmtId="0" fontId="88" fillId="0" borderId="0" xfId="0" applyFont="1" applyProtection="1"/>
    <xf numFmtId="0" fontId="46" fillId="12" borderId="63" xfId="0" applyFont="1" applyFill="1" applyBorder="1" applyAlignment="1" applyProtection="1">
      <alignment horizontal="center" vertical="center" wrapText="1"/>
    </xf>
    <xf numFmtId="0" fontId="46" fillId="12" borderId="33" xfId="0" applyFont="1" applyFill="1" applyBorder="1" applyAlignment="1" applyProtection="1">
      <alignment horizontal="center" vertical="center" wrapText="1"/>
    </xf>
    <xf numFmtId="0" fontId="46" fillId="13" borderId="33" xfId="0" applyFont="1" applyFill="1" applyBorder="1" applyAlignment="1" applyProtection="1">
      <alignment horizontal="center" vertical="center" wrapText="1"/>
    </xf>
    <xf numFmtId="0" fontId="44" fillId="5" borderId="0" xfId="0" applyFont="1" applyFill="1" applyAlignment="1" applyProtection="1">
      <alignment vertical="center"/>
    </xf>
    <xf numFmtId="0" fontId="46" fillId="12" borderId="76" xfId="0" applyFont="1" applyFill="1" applyBorder="1" applyAlignment="1" applyProtection="1">
      <alignment horizontal="center" vertical="center" wrapText="1"/>
    </xf>
    <xf numFmtId="0" fontId="46" fillId="13" borderId="76" xfId="0" applyFont="1" applyFill="1" applyBorder="1" applyAlignment="1" applyProtection="1">
      <alignment horizontal="center" vertical="center" wrapText="1"/>
    </xf>
    <xf numFmtId="0" fontId="41" fillId="5" borderId="0" xfId="15" applyFont="1" applyFill="1" applyAlignment="1" applyProtection="1">
      <alignment vertical="center"/>
    </xf>
    <xf numFmtId="0" fontId="41" fillId="0" borderId="0" xfId="15" applyFont="1" applyAlignment="1" applyProtection="1">
      <alignment vertical="center" wrapText="1"/>
    </xf>
    <xf numFmtId="0" fontId="50" fillId="7" borderId="0" xfId="37" applyFont="1" applyFill="1" applyBorder="1" applyAlignment="1" applyProtection="1">
      <alignment vertical="center" wrapText="1"/>
    </xf>
    <xf numFmtId="0" fontId="49" fillId="6" borderId="0" xfId="0" applyFont="1" applyFill="1" applyAlignment="1" applyProtection="1">
      <alignment vertical="center"/>
    </xf>
    <xf numFmtId="0" fontId="50" fillId="0" borderId="0" xfId="37" applyFont="1" applyFill="1" applyBorder="1" applyAlignment="1" applyProtection="1">
      <alignment horizontal="center" vertical="center" wrapText="1"/>
    </xf>
    <xf numFmtId="0" fontId="43" fillId="7" borderId="0" xfId="37" applyFont="1" applyFill="1" applyBorder="1" applyAlignment="1" applyProtection="1">
      <alignment vertical="center" wrapText="1"/>
    </xf>
    <xf numFmtId="0" fontId="44" fillId="7" borderId="0" xfId="0" applyFont="1" applyFill="1" applyAlignment="1" applyProtection="1">
      <alignment vertical="center"/>
    </xf>
    <xf numFmtId="0" fontId="41" fillId="6" borderId="0" xfId="0" applyFont="1" applyFill="1" applyAlignment="1" applyProtection="1">
      <alignment vertical="center"/>
    </xf>
    <xf numFmtId="0" fontId="102" fillId="5" borderId="0" xfId="0" applyFont="1" applyFill="1" applyAlignment="1" applyProtection="1">
      <alignment horizontal="center" vertical="center" wrapText="1"/>
    </xf>
    <xf numFmtId="0" fontId="44" fillId="5" borderId="0" xfId="0" applyFont="1" applyFill="1" applyAlignment="1" applyProtection="1">
      <alignment horizontal="center" vertical="center" wrapText="1"/>
    </xf>
    <xf numFmtId="0" fontId="50" fillId="5" borderId="0" xfId="37" applyFont="1" applyFill="1" applyBorder="1" applyAlignment="1" applyProtection="1">
      <alignment horizontal="center" vertical="center" wrapText="1"/>
    </xf>
    <xf numFmtId="0" fontId="40" fillId="10" borderId="89" xfId="15" applyFont="1" applyFill="1" applyBorder="1" applyAlignment="1" applyProtection="1">
      <alignment horizontal="center" vertical="center" wrapText="1"/>
    </xf>
    <xf numFmtId="0" fontId="78" fillId="7" borderId="0" xfId="30" applyFont="1" applyFill="1" applyBorder="1" applyAlignment="1" applyProtection="1">
      <alignment horizontal="center" vertical="center"/>
    </xf>
    <xf numFmtId="0" fontId="43" fillId="5" borderId="0" xfId="0" applyFont="1" applyFill="1" applyAlignment="1" applyProtection="1">
      <alignment horizontal="center" vertical="center" wrapText="1"/>
    </xf>
    <xf numFmtId="0" fontId="44" fillId="5" borderId="0" xfId="0" applyFont="1" applyFill="1" applyAlignment="1" applyProtection="1">
      <alignment horizontal="center" vertical="center"/>
    </xf>
    <xf numFmtId="0" fontId="36" fillId="7" borderId="0" xfId="0" applyFont="1" applyFill="1" applyAlignment="1" applyProtection="1">
      <alignment vertical="center" wrapText="1"/>
    </xf>
    <xf numFmtId="0" fontId="43" fillId="0" borderId="0" xfId="30" applyFont="1" applyBorder="1" applyAlignment="1" applyProtection="1">
      <alignment horizontal="center" vertical="center" wrapText="1"/>
    </xf>
    <xf numFmtId="0" fontId="43" fillId="0" borderId="0" xfId="30" applyFont="1" applyFill="1" applyBorder="1" applyAlignment="1" applyProtection="1">
      <alignment horizontal="center" vertical="center" wrapText="1"/>
    </xf>
    <xf numFmtId="0" fontId="46" fillId="0" borderId="85" xfId="0" applyFont="1" applyBorder="1" applyAlignment="1" applyProtection="1">
      <alignment horizontal="left" vertical="center" wrapText="1"/>
    </xf>
    <xf numFmtId="172" fontId="46" fillId="12" borderId="86" xfId="0" applyNumberFormat="1" applyFont="1" applyFill="1" applyBorder="1" applyAlignment="1" applyProtection="1">
      <alignment horizontal="center" vertical="center" wrapText="1"/>
    </xf>
    <xf numFmtId="172" fontId="46" fillId="13" borderId="87" xfId="0" applyNumberFormat="1" applyFont="1" applyFill="1" applyBorder="1" applyAlignment="1" applyProtection="1">
      <alignment horizontal="center" vertical="center" wrapText="1"/>
    </xf>
    <xf numFmtId="0" fontId="46" fillId="12" borderId="86" xfId="0" applyFont="1" applyFill="1" applyBorder="1" applyAlignment="1" applyProtection="1">
      <alignment horizontal="center" vertical="center" wrapText="1"/>
    </xf>
    <xf numFmtId="167" fontId="46" fillId="13" borderId="87" xfId="0" applyNumberFormat="1" applyFont="1" applyFill="1" applyBorder="1" applyAlignment="1" applyProtection="1">
      <alignment horizontal="center" vertical="center" wrapText="1"/>
    </xf>
    <xf numFmtId="0" fontId="46" fillId="0" borderId="94" xfId="0" applyFont="1" applyBorder="1" applyAlignment="1" applyProtection="1">
      <alignment horizontal="left" vertical="center" wrapText="1"/>
    </xf>
    <xf numFmtId="172" fontId="46" fillId="12" borderId="20" xfId="0" applyNumberFormat="1" applyFont="1" applyFill="1" applyBorder="1" applyAlignment="1" applyProtection="1">
      <alignment horizontal="center" vertical="center" wrapText="1"/>
    </xf>
    <xf numFmtId="172" fontId="46" fillId="13" borderId="95" xfId="0" applyNumberFormat="1" applyFont="1" applyFill="1" applyBorder="1" applyAlignment="1" applyProtection="1">
      <alignment horizontal="center" vertical="center" wrapText="1"/>
    </xf>
    <xf numFmtId="0" fontId="46" fillId="12" borderId="20" xfId="0" applyFont="1" applyFill="1" applyBorder="1" applyAlignment="1" applyProtection="1">
      <alignment horizontal="center" vertical="center" wrapText="1"/>
    </xf>
    <xf numFmtId="167" fontId="46" fillId="13" borderId="95" xfId="0" applyNumberFormat="1" applyFont="1" applyFill="1" applyBorder="1" applyAlignment="1" applyProtection="1">
      <alignment horizontal="center" vertical="center" wrapText="1"/>
    </xf>
    <xf numFmtId="0" fontId="46" fillId="0" borderId="88" xfId="0" applyFont="1" applyBorder="1" applyAlignment="1" applyProtection="1">
      <alignment horizontal="left" vertical="center" wrapText="1"/>
    </xf>
    <xf numFmtId="172" fontId="46" fillId="12" borderId="89" xfId="0" applyNumberFormat="1" applyFont="1" applyFill="1" applyBorder="1" applyAlignment="1" applyProtection="1">
      <alignment horizontal="center" vertical="center" wrapText="1"/>
    </xf>
    <xf numFmtId="172" fontId="46" fillId="13" borderId="90" xfId="0" applyNumberFormat="1" applyFont="1" applyFill="1" applyBorder="1" applyAlignment="1" applyProtection="1">
      <alignment horizontal="center" vertical="center" wrapText="1"/>
    </xf>
    <xf numFmtId="0" fontId="46" fillId="12" borderId="89" xfId="0" applyFont="1" applyFill="1" applyBorder="1" applyAlignment="1" applyProtection="1">
      <alignment horizontal="center" vertical="center" wrapText="1"/>
    </xf>
    <xf numFmtId="167" fontId="46" fillId="13" borderId="90" xfId="0" applyNumberFormat="1" applyFont="1" applyFill="1" applyBorder="1" applyAlignment="1" applyProtection="1">
      <alignment horizontal="center" vertical="center" wrapText="1"/>
    </xf>
    <xf numFmtId="0" fontId="44" fillId="5" borderId="0" xfId="0" applyFont="1" applyFill="1" applyAlignment="1" applyProtection="1">
      <alignment vertical="center" wrapText="1"/>
    </xf>
    <xf numFmtId="172" fontId="44" fillId="5" borderId="0" xfId="0" applyNumberFormat="1" applyFont="1" applyFill="1" applyAlignment="1" applyProtection="1">
      <alignment horizontal="center" vertical="center"/>
    </xf>
    <xf numFmtId="0" fontId="96" fillId="0" borderId="0" xfId="30" applyFont="1" applyBorder="1" applyAlignment="1" applyProtection="1">
      <alignment horizontal="center" vertical="center" wrapText="1"/>
    </xf>
    <xf numFmtId="0" fontId="96" fillId="0" borderId="0" xfId="30" applyFont="1" applyFill="1" applyBorder="1" applyAlignment="1" applyProtection="1">
      <alignment horizontal="center" vertical="center" wrapText="1"/>
    </xf>
    <xf numFmtId="172" fontId="42" fillId="0" borderId="0" xfId="0" applyNumberFormat="1" applyFont="1" applyAlignment="1" applyProtection="1">
      <alignment horizontal="center" vertical="center" wrapText="1"/>
    </xf>
    <xf numFmtId="172" fontId="43" fillId="5" borderId="0" xfId="0" applyNumberFormat="1" applyFont="1" applyFill="1" applyAlignment="1" applyProtection="1">
      <alignment horizontal="center" vertical="center" wrapText="1"/>
    </xf>
    <xf numFmtId="172" fontId="44" fillId="5" borderId="0" xfId="0" applyNumberFormat="1" applyFont="1" applyFill="1" applyAlignment="1" applyProtection="1">
      <alignment horizontal="center" vertical="center" wrapText="1"/>
    </xf>
    <xf numFmtId="172" fontId="46" fillId="0" borderId="0" xfId="0" applyNumberFormat="1" applyFont="1" applyAlignment="1" applyProtection="1">
      <alignment horizontal="center" vertical="center" wrapText="1"/>
    </xf>
    <xf numFmtId="0" fontId="46" fillId="0" borderId="97" xfId="0" applyFont="1" applyBorder="1" applyAlignment="1" applyProtection="1">
      <alignment horizontal="left" vertical="center" wrapText="1"/>
    </xf>
    <xf numFmtId="0" fontId="46" fillId="0" borderId="98" xfId="0" applyFont="1" applyBorder="1" applyAlignment="1" applyProtection="1">
      <alignment horizontal="center" vertical="center" wrapText="1"/>
    </xf>
    <xf numFmtId="172" fontId="46" fillId="13" borderId="98" xfId="0" applyNumberFormat="1" applyFont="1" applyFill="1" applyBorder="1" applyAlignment="1" applyProtection="1">
      <alignment horizontal="center" vertical="center" wrapText="1"/>
    </xf>
    <xf numFmtId="172" fontId="46" fillId="13" borderId="99" xfId="0" applyNumberFormat="1" applyFont="1" applyFill="1" applyBorder="1" applyAlignment="1" applyProtection="1">
      <alignment horizontal="center" vertical="center" wrapText="1"/>
    </xf>
    <xf numFmtId="167" fontId="46" fillId="13" borderId="98" xfId="0" applyNumberFormat="1" applyFont="1" applyFill="1" applyBorder="1" applyAlignment="1" applyProtection="1">
      <alignment horizontal="center" vertical="center" wrapText="1"/>
    </xf>
    <xf numFmtId="167" fontId="46" fillId="13" borderId="99" xfId="0" applyNumberFormat="1" applyFont="1" applyFill="1" applyBorder="1" applyAlignment="1" applyProtection="1">
      <alignment horizontal="center" vertical="center" wrapText="1"/>
    </xf>
    <xf numFmtId="172" fontId="46" fillId="13" borderId="89" xfId="0" applyNumberFormat="1" applyFont="1" applyFill="1" applyBorder="1" applyAlignment="1" applyProtection="1">
      <alignment horizontal="center" vertical="center" wrapText="1"/>
    </xf>
    <xf numFmtId="167" fontId="46" fillId="13" borderId="89" xfId="0" applyNumberFormat="1" applyFont="1" applyFill="1" applyBorder="1" applyAlignment="1" applyProtection="1">
      <alignment horizontal="center" vertical="center" wrapText="1"/>
    </xf>
    <xf numFmtId="1" fontId="46" fillId="12" borderId="98" xfId="0" applyNumberFormat="1" applyFont="1" applyFill="1" applyBorder="1" applyAlignment="1" applyProtection="1">
      <alignment horizontal="center" vertical="center" wrapText="1"/>
    </xf>
    <xf numFmtId="1" fontId="46" fillId="13" borderId="99" xfId="0" applyNumberFormat="1" applyFont="1" applyFill="1" applyBorder="1" applyAlignment="1" applyProtection="1">
      <alignment horizontal="center" vertical="center" wrapText="1"/>
    </xf>
    <xf numFmtId="0" fontId="60" fillId="7" borderId="0" xfId="0" applyFont="1" applyFill="1" applyAlignment="1" applyProtection="1">
      <alignment vertical="center"/>
    </xf>
    <xf numFmtId="0" fontId="46" fillId="12" borderId="98" xfId="0" applyFont="1" applyFill="1" applyBorder="1" applyAlignment="1" applyProtection="1">
      <alignment horizontal="center" vertical="center" wrapText="1"/>
    </xf>
    <xf numFmtId="0" fontId="36" fillId="6" borderId="0" xfId="0" applyFont="1" applyFill="1" applyAlignment="1" applyProtection="1">
      <alignment vertical="center"/>
    </xf>
    <xf numFmtId="0" fontId="43" fillId="0" borderId="0" xfId="37" applyFont="1" applyFill="1" applyBorder="1" applyAlignment="1" applyProtection="1">
      <alignment vertical="center" wrapText="1"/>
    </xf>
    <xf numFmtId="0" fontId="50" fillId="0" borderId="0" xfId="37" applyFont="1" applyFill="1" applyBorder="1" applyAlignment="1" applyProtection="1">
      <alignment vertical="center" wrapText="1"/>
    </xf>
    <xf numFmtId="0" fontId="36" fillId="6" borderId="0" xfId="0" applyFont="1" applyFill="1" applyAlignment="1" applyProtection="1">
      <alignment horizontal="center" vertical="center"/>
    </xf>
    <xf numFmtId="0" fontId="65" fillId="5" borderId="0" xfId="29" applyFont="1" applyFill="1" applyBorder="1" applyAlignment="1" applyProtection="1">
      <alignment vertical="center" wrapText="1"/>
    </xf>
    <xf numFmtId="0" fontId="65" fillId="5" borderId="0" xfId="29" applyFont="1" applyFill="1" applyBorder="1" applyAlignment="1" applyProtection="1">
      <alignment horizontal="left" vertical="center" wrapText="1"/>
    </xf>
    <xf numFmtId="0" fontId="100" fillId="5" borderId="0" xfId="30" applyFont="1" applyFill="1" applyBorder="1" applyAlignment="1" applyProtection="1">
      <alignment horizontal="center" vertical="center" wrapText="1"/>
    </xf>
    <xf numFmtId="0" fontId="29" fillId="6" borderId="0" xfId="0" applyFont="1" applyFill="1" applyAlignment="1" applyProtection="1">
      <alignment vertical="center"/>
    </xf>
    <xf numFmtId="0" fontId="50" fillId="5" borderId="0" xfId="0" applyFont="1" applyFill="1" applyAlignment="1" applyProtection="1">
      <alignment horizontal="center" vertical="center" wrapText="1"/>
    </xf>
    <xf numFmtId="0" fontId="4" fillId="6" borderId="0" xfId="0" applyFont="1" applyFill="1" applyAlignment="1" applyProtection="1">
      <alignment vertical="center"/>
    </xf>
    <xf numFmtId="0" fontId="84" fillId="5" borderId="0" xfId="0" applyFont="1" applyFill="1" applyAlignment="1" applyProtection="1">
      <alignment horizontal="center" vertical="center" wrapText="1"/>
    </xf>
    <xf numFmtId="0" fontId="60" fillId="5" borderId="0" xfId="0" applyFont="1" applyFill="1" applyAlignment="1" applyProtection="1">
      <alignment horizontal="center" vertical="center" wrapText="1"/>
    </xf>
    <xf numFmtId="0" fontId="45" fillId="5" borderId="0" xfId="30" applyFont="1" applyFill="1" applyBorder="1" applyAlignment="1" applyProtection="1">
      <alignment horizontal="center" vertical="center" wrapText="1"/>
    </xf>
    <xf numFmtId="0" fontId="43" fillId="5" borderId="0" xfId="37" applyFont="1" applyFill="1" applyBorder="1" applyAlignment="1" applyProtection="1">
      <alignment vertical="center" wrapText="1"/>
    </xf>
    <xf numFmtId="0" fontId="96" fillId="5" borderId="0" xfId="30" applyFont="1" applyFill="1" applyBorder="1" applyAlignment="1" applyProtection="1">
      <alignment horizontal="center" vertical="center" wrapText="1"/>
    </xf>
    <xf numFmtId="0" fontId="26" fillId="6" borderId="0" xfId="0" applyFont="1" applyFill="1" applyAlignment="1" applyProtection="1">
      <alignment vertical="center"/>
    </xf>
    <xf numFmtId="0" fontId="75" fillId="0" borderId="0" xfId="30" applyFont="1" applyFill="1" applyBorder="1" applyAlignment="1" applyProtection="1">
      <alignment horizontal="center" vertical="center" wrapText="1"/>
    </xf>
    <xf numFmtId="0" fontId="43" fillId="5" borderId="0" xfId="30" applyFont="1" applyFill="1" applyBorder="1" applyAlignment="1" applyProtection="1">
      <alignment horizontal="center" vertical="center" wrapText="1"/>
    </xf>
    <xf numFmtId="0" fontId="44" fillId="5" borderId="0" xfId="30" applyFont="1" applyFill="1" applyBorder="1" applyAlignment="1" applyProtection="1">
      <alignment horizontal="left" vertical="center" wrapText="1"/>
    </xf>
    <xf numFmtId="0" fontId="42" fillId="5" borderId="0" xfId="0" applyFont="1" applyFill="1" applyAlignment="1" applyProtection="1">
      <alignment horizontal="left" vertical="center" wrapText="1"/>
    </xf>
    <xf numFmtId="0" fontId="45" fillId="5" borderId="0" xfId="30" applyFont="1" applyFill="1" applyBorder="1" applyAlignment="1" applyProtection="1">
      <alignment horizontal="left" vertical="center" wrapText="1"/>
    </xf>
    <xf numFmtId="0" fontId="46" fillId="5" borderId="0" xfId="0" applyFont="1" applyFill="1" applyAlignment="1" applyProtection="1">
      <alignment horizontal="center" vertical="center" wrapText="1"/>
    </xf>
    <xf numFmtId="172" fontId="46" fillId="12" borderId="66" xfId="0" applyNumberFormat="1" applyFont="1" applyFill="1" applyBorder="1" applyAlignment="1" applyProtection="1">
      <alignment horizontal="center" vertical="center" wrapText="1"/>
    </xf>
    <xf numFmtId="0" fontId="46" fillId="12" borderId="66" xfId="0" applyFont="1" applyFill="1" applyBorder="1" applyAlignment="1" applyProtection="1">
      <alignment horizontal="center" vertical="center" wrapText="1"/>
    </xf>
    <xf numFmtId="172" fontId="44" fillId="0" borderId="0" xfId="0" applyNumberFormat="1" applyFont="1" applyAlignment="1" applyProtection="1">
      <alignment vertical="center" wrapText="1"/>
    </xf>
    <xf numFmtId="0" fontId="75" fillId="5" borderId="0" xfId="30" applyFont="1" applyFill="1" applyBorder="1" applyAlignment="1" applyProtection="1">
      <alignment horizontal="center" vertical="center" wrapText="1"/>
    </xf>
    <xf numFmtId="0" fontId="72" fillId="5" borderId="0" xfId="30" applyFont="1" applyFill="1" applyBorder="1" applyAlignment="1" applyProtection="1">
      <alignment horizontal="left" vertical="center" wrapText="1"/>
    </xf>
    <xf numFmtId="172" fontId="42" fillId="5" borderId="0" xfId="0" applyNumberFormat="1" applyFont="1" applyFill="1" applyAlignment="1" applyProtection="1">
      <alignment horizontal="left" vertical="center" wrapText="1"/>
    </xf>
    <xf numFmtId="172" fontId="42" fillId="5" borderId="0" xfId="0" applyNumberFormat="1" applyFont="1" applyFill="1" applyAlignment="1" applyProtection="1">
      <alignment horizontal="center" vertical="center" wrapText="1"/>
    </xf>
    <xf numFmtId="0" fontId="44" fillId="5" borderId="0" xfId="37" applyFont="1" applyFill="1" applyBorder="1" applyAlignment="1" applyProtection="1">
      <alignment horizontal="left" vertical="center" wrapText="1"/>
    </xf>
    <xf numFmtId="172" fontId="44" fillId="5" borderId="0" xfId="0" applyNumberFormat="1" applyFont="1" applyFill="1" applyAlignment="1" applyProtection="1">
      <alignment vertical="center" wrapText="1"/>
    </xf>
    <xf numFmtId="172" fontId="46" fillId="5" borderId="0" xfId="0" applyNumberFormat="1" applyFont="1" applyFill="1" applyAlignment="1" applyProtection="1">
      <alignment horizontal="center" vertical="center" wrapText="1"/>
    </xf>
    <xf numFmtId="0" fontId="45" fillId="0" borderId="58" xfId="30" applyFont="1" applyFill="1" applyBorder="1" applyAlignment="1" applyProtection="1">
      <alignment horizontal="center" vertical="center" wrapText="1"/>
    </xf>
    <xf numFmtId="172" fontId="46" fillId="0" borderId="0" xfId="0" applyNumberFormat="1" applyFont="1" applyAlignment="1" applyProtection="1">
      <alignment horizontal="left" vertical="center" wrapText="1"/>
    </xf>
    <xf numFmtId="172" fontId="46" fillId="5" borderId="0" xfId="0" applyNumberFormat="1" applyFont="1" applyFill="1" applyAlignment="1" applyProtection="1">
      <alignment horizontal="left" vertical="center" wrapText="1"/>
    </xf>
    <xf numFmtId="0" fontId="46" fillId="5" borderId="0" xfId="0" applyFont="1" applyFill="1" applyAlignment="1" applyProtection="1">
      <alignment horizontal="left" vertical="center" wrapText="1"/>
    </xf>
    <xf numFmtId="1" fontId="46" fillId="12" borderId="76" xfId="0" applyNumberFormat="1" applyFont="1" applyFill="1" applyBorder="1" applyAlignment="1" applyProtection="1">
      <alignment horizontal="center" vertical="center" wrapText="1"/>
    </xf>
    <xf numFmtId="1" fontId="46" fillId="13" borderId="75" xfId="0" applyNumberFormat="1" applyFont="1" applyFill="1" applyBorder="1" applyAlignment="1" applyProtection="1">
      <alignment horizontal="center" vertical="center" wrapText="1"/>
    </xf>
    <xf numFmtId="0" fontId="44" fillId="0" borderId="0" xfId="37" applyFont="1" applyFill="1" applyBorder="1" applyAlignment="1" applyProtection="1">
      <alignment horizontal="left" vertical="center" wrapText="1"/>
    </xf>
    <xf numFmtId="0" fontId="70" fillId="5" borderId="0" xfId="0" applyFont="1" applyFill="1" applyAlignment="1" applyProtection="1">
      <alignment horizontal="center" vertical="center" wrapText="1"/>
    </xf>
    <xf numFmtId="0" fontId="45" fillId="0" borderId="0" xfId="37" applyFont="1" applyFill="1" applyBorder="1" applyAlignment="1" applyProtection="1">
      <alignment horizontal="left" vertical="center" wrapText="1"/>
    </xf>
    <xf numFmtId="0" fontId="28" fillId="0" borderId="0" xfId="37" applyFont="1" applyFill="1" applyBorder="1" applyAlignment="1" applyProtection="1">
      <alignment vertical="center" wrapText="1"/>
    </xf>
    <xf numFmtId="0" fontId="65" fillId="0" borderId="0" xfId="0" applyFont="1" applyAlignment="1" applyProtection="1">
      <alignment vertical="top" wrapText="1"/>
    </xf>
    <xf numFmtId="0" fontId="103" fillId="0" borderId="0" xfId="0" applyFont="1" applyProtection="1"/>
    <xf numFmtId="0" fontId="49" fillId="10" borderId="0" xfId="0" applyFont="1" applyFill="1" applyAlignment="1" applyProtection="1">
      <alignment vertical="center"/>
    </xf>
    <xf numFmtId="0" fontId="36" fillId="0" borderId="0" xfId="0" applyFont="1" applyAlignment="1" applyProtection="1">
      <alignment vertical="top" wrapText="1"/>
    </xf>
    <xf numFmtId="0" fontId="102" fillId="0" borderId="0" xfId="0" applyFont="1" applyAlignment="1" applyProtection="1">
      <alignment horizontal="center" vertical="center" wrapText="1"/>
    </xf>
    <xf numFmtId="0" fontId="41" fillId="10" borderId="0" xfId="0" applyFont="1" applyFill="1" applyAlignment="1" applyProtection="1">
      <alignment vertical="center"/>
    </xf>
    <xf numFmtId="0" fontId="40" fillId="10" borderId="67" xfId="0" applyFont="1" applyFill="1" applyBorder="1" applyAlignment="1" applyProtection="1">
      <alignment horizontal="center" vertical="center" wrapText="1"/>
    </xf>
    <xf numFmtId="0" fontId="44" fillId="5" borderId="0" xfId="0" applyFont="1" applyFill="1" applyAlignment="1" applyProtection="1">
      <alignment horizontal="center" vertical="top" wrapText="1"/>
    </xf>
    <xf numFmtId="0" fontId="42" fillId="10" borderId="68" xfId="0" applyFont="1" applyFill="1" applyBorder="1" applyAlignment="1" applyProtection="1">
      <alignment horizontal="left" vertical="top" wrapText="1"/>
    </xf>
    <xf numFmtId="0" fontId="46" fillId="0" borderId="62" xfId="0" applyFont="1" applyBorder="1" applyAlignment="1" applyProtection="1">
      <alignment horizontal="left" vertical="top" wrapText="1"/>
    </xf>
    <xf numFmtId="0" fontId="46" fillId="0" borderId="63" xfId="0" applyFont="1" applyBorder="1" applyAlignment="1" applyProtection="1">
      <alignment horizontal="left" vertical="center" wrapText="1"/>
    </xf>
    <xf numFmtId="172" fontId="44" fillId="10" borderId="63" xfId="0" applyNumberFormat="1" applyFont="1" applyFill="1" applyBorder="1" applyAlignment="1" applyProtection="1">
      <alignment horizontal="center" vertical="center" wrapText="1"/>
    </xf>
    <xf numFmtId="172" fontId="46" fillId="10" borderId="63" xfId="0" applyNumberFormat="1" applyFont="1" applyFill="1" applyBorder="1" applyAlignment="1" applyProtection="1">
      <alignment horizontal="center" vertical="center" wrapText="1"/>
    </xf>
    <xf numFmtId="172" fontId="46" fillId="10" borderId="64" xfId="0" applyNumberFormat="1" applyFont="1" applyFill="1" applyBorder="1" applyAlignment="1" applyProtection="1">
      <alignment horizontal="center" vertical="center" wrapText="1"/>
    </xf>
    <xf numFmtId="0" fontId="48" fillId="0" borderId="69" xfId="0" applyFont="1" applyBorder="1" applyAlignment="1" applyProtection="1">
      <alignment horizontal="center" vertical="center"/>
    </xf>
    <xf numFmtId="0" fontId="44" fillId="10" borderId="63" xfId="0" applyFont="1" applyFill="1" applyBorder="1" applyAlignment="1" applyProtection="1">
      <alignment horizontal="center" vertical="center" wrapText="1"/>
    </xf>
    <xf numFmtId="0" fontId="46" fillId="10" borderId="64" xfId="0" applyFont="1" applyFill="1" applyBorder="1" applyAlignment="1" applyProtection="1">
      <alignment horizontal="center" vertical="center" wrapText="1"/>
    </xf>
    <xf numFmtId="0" fontId="46" fillId="0" borderId="71" xfId="0" applyFont="1" applyBorder="1" applyAlignment="1" applyProtection="1">
      <alignment horizontal="left" vertical="top" wrapText="1"/>
    </xf>
    <xf numFmtId="0" fontId="46" fillId="0" borderId="33" xfId="0" applyFont="1" applyBorder="1" applyAlignment="1" applyProtection="1">
      <alignment horizontal="left" vertical="center" wrapText="1"/>
    </xf>
    <xf numFmtId="172" fontId="44" fillId="10" borderId="33" xfId="0" applyNumberFormat="1" applyFont="1" applyFill="1" applyBorder="1" applyAlignment="1" applyProtection="1">
      <alignment horizontal="center" vertical="center" wrapText="1"/>
    </xf>
    <xf numFmtId="172" fontId="46" fillId="10" borderId="33" xfId="0" applyNumberFormat="1" applyFont="1" applyFill="1" applyBorder="1" applyAlignment="1" applyProtection="1">
      <alignment horizontal="center" vertical="center" wrapText="1"/>
    </xf>
    <xf numFmtId="172" fontId="46" fillId="10" borderId="72" xfId="0" applyNumberFormat="1" applyFont="1" applyFill="1" applyBorder="1" applyAlignment="1" applyProtection="1">
      <alignment horizontal="center" vertical="center" wrapText="1"/>
    </xf>
    <xf numFmtId="0" fontId="48" fillId="0" borderId="73" xfId="0" applyFont="1" applyBorder="1" applyAlignment="1" applyProtection="1">
      <alignment horizontal="center" vertical="center"/>
    </xf>
    <xf numFmtId="0" fontId="44" fillId="10" borderId="33" xfId="0" applyFont="1" applyFill="1" applyBorder="1" applyAlignment="1" applyProtection="1">
      <alignment horizontal="center" vertical="center" wrapText="1"/>
    </xf>
    <xf numFmtId="0" fontId="46" fillId="10" borderId="72" xfId="0" applyFont="1" applyFill="1" applyBorder="1" applyAlignment="1" applyProtection="1">
      <alignment horizontal="center" vertical="center" wrapText="1"/>
    </xf>
    <xf numFmtId="172" fontId="41" fillId="10" borderId="33" xfId="0" applyNumberFormat="1" applyFont="1" applyFill="1" applyBorder="1" applyAlignment="1" applyProtection="1">
      <alignment vertical="center"/>
    </xf>
    <xf numFmtId="172" fontId="41" fillId="10" borderId="72" xfId="0" applyNumberFormat="1" applyFont="1" applyFill="1" applyBorder="1" applyAlignment="1" applyProtection="1">
      <alignment vertical="center"/>
    </xf>
    <xf numFmtId="0" fontId="41" fillId="10" borderId="33" xfId="0" applyFont="1" applyFill="1" applyBorder="1" applyAlignment="1" applyProtection="1">
      <alignment vertical="center"/>
    </xf>
    <xf numFmtId="0" fontId="41" fillId="10" borderId="72" xfId="0" applyFont="1" applyFill="1" applyBorder="1" applyAlignment="1" applyProtection="1">
      <alignment vertical="center"/>
    </xf>
    <xf numFmtId="172" fontId="44" fillId="10" borderId="33" xfId="0" applyNumberFormat="1" applyFont="1" applyFill="1" applyBorder="1" applyAlignment="1" applyProtection="1">
      <alignment vertical="center"/>
    </xf>
    <xf numFmtId="172" fontId="91" fillId="10" borderId="33" xfId="0" applyNumberFormat="1" applyFont="1" applyFill="1" applyBorder="1" applyAlignment="1" applyProtection="1">
      <alignment horizontal="center" vertical="center" wrapText="1"/>
    </xf>
    <xf numFmtId="0" fontId="44" fillId="10" borderId="33" xfId="0" applyFont="1" applyFill="1" applyBorder="1" applyAlignment="1" applyProtection="1">
      <alignment vertical="center"/>
    </xf>
    <xf numFmtId="0" fontId="91" fillId="10" borderId="33" xfId="0" applyFont="1" applyFill="1" applyBorder="1" applyAlignment="1" applyProtection="1">
      <alignment horizontal="center" vertical="center" wrapText="1"/>
    </xf>
    <xf numFmtId="172" fontId="91" fillId="10" borderId="72" xfId="0" applyNumberFormat="1" applyFont="1" applyFill="1" applyBorder="1" applyAlignment="1" applyProtection="1">
      <alignment horizontal="center" vertical="center" wrapText="1"/>
    </xf>
    <xf numFmtId="0" fontId="91" fillId="10" borderId="72" xfId="0" applyFont="1" applyFill="1" applyBorder="1" applyAlignment="1" applyProtection="1">
      <alignment horizontal="center" vertical="center" wrapText="1"/>
    </xf>
    <xf numFmtId="172" fontId="53" fillId="10" borderId="33" xfId="0" applyNumberFormat="1" applyFont="1" applyFill="1" applyBorder="1" applyAlignment="1" applyProtection="1">
      <alignment vertical="center"/>
    </xf>
    <xf numFmtId="0" fontId="53" fillId="10" borderId="33" xfId="0" applyFont="1" applyFill="1" applyBorder="1" applyAlignment="1" applyProtection="1">
      <alignment vertical="center"/>
    </xf>
    <xf numFmtId="0" fontId="46" fillId="0" borderId="65" xfId="0" applyFont="1" applyBorder="1" applyAlignment="1" applyProtection="1">
      <alignment horizontal="left" vertical="top" wrapText="1"/>
    </xf>
    <xf numFmtId="0" fontId="46" fillId="0" borderId="66" xfId="0" applyFont="1" applyBorder="1" applyAlignment="1" applyProtection="1">
      <alignment horizontal="left" vertical="center" wrapText="1"/>
    </xf>
    <xf numFmtId="172" fontId="41" fillId="10" borderId="66" xfId="0" applyNumberFormat="1" applyFont="1" applyFill="1" applyBorder="1" applyAlignment="1" applyProtection="1">
      <alignment vertical="center"/>
    </xf>
    <xf numFmtId="172" fontId="53" fillId="10" borderId="66" xfId="0" applyNumberFormat="1" applyFont="1" applyFill="1" applyBorder="1" applyAlignment="1" applyProtection="1">
      <alignment vertical="center"/>
    </xf>
    <xf numFmtId="172" fontId="91" fillId="10" borderId="66" xfId="0" applyNumberFormat="1" applyFont="1" applyFill="1" applyBorder="1" applyAlignment="1" applyProtection="1">
      <alignment horizontal="center" vertical="center" wrapText="1"/>
    </xf>
    <xf numFmtId="172" fontId="44" fillId="13" borderId="66" xfId="0" applyNumberFormat="1" applyFont="1" applyFill="1" applyBorder="1" applyAlignment="1" applyProtection="1">
      <alignment horizontal="center" vertical="center"/>
    </xf>
    <xf numFmtId="172" fontId="44" fillId="13" borderId="67" xfId="0" applyNumberFormat="1" applyFont="1" applyFill="1" applyBorder="1" applyAlignment="1" applyProtection="1">
      <alignment horizontal="center" vertical="center" wrapText="1"/>
    </xf>
    <xf numFmtId="0" fontId="48" fillId="0" borderId="70" xfId="0" applyFont="1" applyBorder="1" applyAlignment="1" applyProtection="1">
      <alignment horizontal="center" vertical="center"/>
    </xf>
    <xf numFmtId="0" fontId="41" fillId="10" borderId="66" xfId="0" applyFont="1" applyFill="1" applyBorder="1" applyAlignment="1" applyProtection="1">
      <alignment vertical="center"/>
    </xf>
    <xf numFmtId="0" fontId="53" fillId="10" borderId="66" xfId="0" applyFont="1" applyFill="1" applyBorder="1" applyAlignment="1" applyProtection="1">
      <alignment vertical="center"/>
    </xf>
    <xf numFmtId="0" fontId="91" fillId="10" borderId="66" xfId="0" applyFont="1" applyFill="1" applyBorder="1" applyAlignment="1" applyProtection="1">
      <alignment horizontal="center" vertical="center" wrapText="1"/>
    </xf>
    <xf numFmtId="167" fontId="44" fillId="13" borderId="66" xfId="0" applyNumberFormat="1" applyFont="1" applyFill="1" applyBorder="1" applyAlignment="1" applyProtection="1">
      <alignment horizontal="center" vertical="center"/>
    </xf>
    <xf numFmtId="0" fontId="41" fillId="0" borderId="0" xfId="0" applyFont="1" applyAlignment="1" applyProtection="1">
      <alignment vertical="top" wrapText="1"/>
    </xf>
    <xf numFmtId="172" fontId="53" fillId="0" borderId="0" xfId="0" applyNumberFormat="1" applyFont="1" applyAlignment="1" applyProtection="1">
      <alignment vertical="center"/>
    </xf>
    <xf numFmtId="172" fontId="91" fillId="5" borderId="0" xfId="0" applyNumberFormat="1" applyFont="1" applyFill="1" applyAlignment="1" applyProtection="1">
      <alignment horizontal="center" vertical="center" wrapText="1"/>
    </xf>
    <xf numFmtId="0" fontId="91" fillId="5" borderId="0" xfId="0" applyFont="1" applyFill="1" applyAlignment="1" applyProtection="1">
      <alignment horizontal="center" vertical="center" wrapText="1"/>
    </xf>
    <xf numFmtId="172" fontId="53" fillId="10" borderId="63" xfId="0" applyNumberFormat="1" applyFont="1" applyFill="1" applyBorder="1" applyAlignment="1" applyProtection="1">
      <alignment vertical="center"/>
    </xf>
    <xf numFmtId="172" fontId="91" fillId="10" borderId="63" xfId="0" applyNumberFormat="1" applyFont="1" applyFill="1" applyBorder="1" applyAlignment="1" applyProtection="1">
      <alignment horizontal="center" vertical="center" wrapText="1"/>
    </xf>
    <xf numFmtId="172" fontId="91" fillId="10" borderId="64" xfId="0" applyNumberFormat="1" applyFont="1" applyFill="1" applyBorder="1" applyAlignment="1" applyProtection="1">
      <alignment horizontal="center" vertical="center" wrapText="1"/>
    </xf>
    <xf numFmtId="0" fontId="53" fillId="10" borderId="63" xfId="0" applyFont="1" applyFill="1" applyBorder="1" applyAlignment="1" applyProtection="1">
      <alignment vertical="center"/>
    </xf>
    <xf numFmtId="0" fontId="91" fillId="10" borderId="63" xfId="0" applyFont="1" applyFill="1" applyBorder="1" applyAlignment="1" applyProtection="1">
      <alignment horizontal="center" vertical="center" wrapText="1"/>
    </xf>
    <xf numFmtId="0" fontId="91" fillId="10" borderId="64" xfId="0" applyFont="1" applyFill="1" applyBorder="1" applyAlignment="1" applyProtection="1">
      <alignment horizontal="center" vertical="center" wrapText="1"/>
    </xf>
    <xf numFmtId="172" fontId="44" fillId="13" borderId="33" xfId="0" applyNumberFormat="1" applyFont="1" applyFill="1" applyBorder="1" applyAlignment="1" applyProtection="1">
      <alignment horizontal="center" vertical="center" wrapText="1"/>
    </xf>
    <xf numFmtId="172" fontId="44" fillId="10" borderId="72" xfId="0" applyNumberFormat="1" applyFont="1" applyFill="1" applyBorder="1" applyAlignment="1" applyProtection="1">
      <alignment vertical="center"/>
    </xf>
    <xf numFmtId="0" fontId="44" fillId="10" borderId="72" xfId="0" applyFont="1" applyFill="1" applyBorder="1" applyAlignment="1" applyProtection="1">
      <alignment vertical="center"/>
    </xf>
    <xf numFmtId="172" fontId="53" fillId="10" borderId="72" xfId="0" applyNumberFormat="1" applyFont="1" applyFill="1" applyBorder="1" applyAlignment="1" applyProtection="1">
      <alignment vertical="center"/>
    </xf>
    <xf numFmtId="0" fontId="53" fillId="10" borderId="72" xfId="0" applyFont="1" applyFill="1" applyBorder="1" applyAlignment="1" applyProtection="1">
      <alignment vertical="center"/>
    </xf>
    <xf numFmtId="172" fontId="46" fillId="10" borderId="66" xfId="0" applyNumberFormat="1" applyFont="1" applyFill="1" applyBorder="1" applyAlignment="1" applyProtection="1">
      <alignment horizontal="center" vertical="center" wrapText="1"/>
    </xf>
    <xf numFmtId="172" fontId="46" fillId="7" borderId="63" xfId="0" applyNumberFormat="1" applyFont="1" applyFill="1" applyBorder="1" applyAlignment="1" applyProtection="1">
      <alignment horizontal="center" vertical="center" wrapText="1"/>
    </xf>
    <xf numFmtId="172" fontId="43" fillId="10" borderId="63" xfId="0" applyNumberFormat="1" applyFont="1" applyFill="1" applyBorder="1" applyAlignment="1" applyProtection="1">
      <alignment vertical="center" wrapText="1"/>
    </xf>
    <xf numFmtId="172" fontId="44" fillId="10" borderId="63" xfId="0" applyNumberFormat="1" applyFont="1" applyFill="1" applyBorder="1" applyAlignment="1" applyProtection="1">
      <alignment vertical="center"/>
    </xf>
    <xf numFmtId="172" fontId="53" fillId="10" borderId="64" xfId="0" applyNumberFormat="1" applyFont="1" applyFill="1" applyBorder="1" applyAlignment="1" applyProtection="1">
      <alignment vertical="center"/>
    </xf>
    <xf numFmtId="0" fontId="43" fillId="10" borderId="63" xfId="0" applyFont="1" applyFill="1" applyBorder="1" applyAlignment="1" applyProtection="1">
      <alignment vertical="center" wrapText="1"/>
    </xf>
    <xf numFmtId="0" fontId="44" fillId="10" borderId="63" xfId="0" applyFont="1" applyFill="1" applyBorder="1" applyAlignment="1" applyProtection="1">
      <alignment vertical="center"/>
    </xf>
    <xf numFmtId="0" fontId="53" fillId="10" borderId="64" xfId="0" applyFont="1" applyFill="1" applyBorder="1" applyAlignment="1" applyProtection="1">
      <alignment vertical="center"/>
    </xf>
    <xf numFmtId="172" fontId="46" fillId="7" borderId="33" xfId="0" applyNumberFormat="1" applyFont="1" applyFill="1" applyBorder="1" applyAlignment="1" applyProtection="1">
      <alignment horizontal="center" vertical="center" wrapText="1"/>
    </xf>
    <xf numFmtId="167" fontId="46" fillId="7" borderId="33" xfId="0" applyNumberFormat="1" applyFont="1" applyFill="1" applyBorder="1" applyAlignment="1" applyProtection="1">
      <alignment horizontal="center" vertical="center" wrapText="1"/>
    </xf>
    <xf numFmtId="0" fontId="44" fillId="0" borderId="71" xfId="0" applyFont="1" applyBorder="1" applyAlignment="1" applyProtection="1">
      <alignment horizontal="left" vertical="top" wrapText="1"/>
    </xf>
    <xf numFmtId="172" fontId="46" fillId="7" borderId="66" xfId="0" applyNumberFormat="1" applyFont="1" applyFill="1" applyBorder="1" applyAlignment="1" applyProtection="1">
      <alignment horizontal="center" vertical="center" wrapText="1"/>
    </xf>
    <xf numFmtId="172" fontId="44" fillId="21" borderId="66" xfId="0" applyNumberFormat="1" applyFont="1" applyFill="1" applyBorder="1" applyAlignment="1" applyProtection="1">
      <alignment horizontal="center" vertical="center" wrapText="1"/>
    </xf>
    <xf numFmtId="172" fontId="44" fillId="21" borderId="67" xfId="0" applyNumberFormat="1" applyFont="1" applyFill="1" applyBorder="1" applyAlignment="1" applyProtection="1">
      <alignment horizontal="center" vertical="center" wrapText="1"/>
    </xf>
    <xf numFmtId="167" fontId="46" fillId="21" borderId="66" xfId="0" applyNumberFormat="1" applyFont="1" applyFill="1" applyBorder="1" applyAlignment="1" applyProtection="1">
      <alignment horizontal="center" vertical="center" wrapText="1"/>
    </xf>
    <xf numFmtId="167" fontId="46" fillId="21" borderId="67" xfId="0" applyNumberFormat="1" applyFont="1" applyFill="1" applyBorder="1" applyAlignment="1" applyProtection="1">
      <alignment horizontal="center" vertical="center" wrapText="1"/>
    </xf>
    <xf numFmtId="172" fontId="138" fillId="5" borderId="0" xfId="0" applyNumberFormat="1" applyFont="1" applyFill="1" applyAlignment="1" applyProtection="1">
      <alignment horizontal="center" vertical="center" wrapText="1"/>
    </xf>
    <xf numFmtId="172" fontId="41" fillId="10" borderId="63" xfId="0" applyNumberFormat="1" applyFont="1" applyFill="1" applyBorder="1" applyAlignment="1" applyProtection="1">
      <alignment vertical="center"/>
    </xf>
    <xf numFmtId="172" fontId="44" fillId="10" borderId="64" xfId="0" applyNumberFormat="1" applyFont="1" applyFill="1" applyBorder="1" applyAlignment="1" applyProtection="1">
      <alignment vertical="center"/>
    </xf>
    <xf numFmtId="0" fontId="41" fillId="10" borderId="63" xfId="0" applyFont="1" applyFill="1" applyBorder="1" applyAlignment="1" applyProtection="1">
      <alignment vertical="center"/>
    </xf>
    <xf numFmtId="172" fontId="44" fillId="12" borderId="33" xfId="0" applyNumberFormat="1" applyFont="1" applyFill="1" applyBorder="1" applyAlignment="1" applyProtection="1">
      <alignment vertical="center"/>
    </xf>
    <xf numFmtId="172" fontId="44" fillId="12" borderId="72" xfId="0" applyNumberFormat="1" applyFont="1" applyFill="1" applyBorder="1" applyAlignment="1" applyProtection="1">
      <alignment vertical="center"/>
    </xf>
    <xf numFmtId="0" fontId="53" fillId="12" borderId="33" xfId="0" applyFont="1" applyFill="1" applyBorder="1" applyAlignment="1" applyProtection="1">
      <alignment vertical="center"/>
    </xf>
    <xf numFmtId="0" fontId="53" fillId="12" borderId="72" xfId="0" applyFont="1" applyFill="1" applyBorder="1" applyAlignment="1" applyProtection="1">
      <alignment vertical="center"/>
    </xf>
    <xf numFmtId="172" fontId="41" fillId="10" borderId="64" xfId="0" applyNumberFormat="1" applyFont="1" applyFill="1" applyBorder="1" applyAlignment="1" applyProtection="1">
      <alignment vertical="center"/>
    </xf>
    <xf numFmtId="0" fontId="41" fillId="10" borderId="64" xfId="0" applyFont="1" applyFill="1" applyBorder="1" applyAlignment="1" applyProtection="1">
      <alignment vertical="center"/>
    </xf>
    <xf numFmtId="0" fontId="53" fillId="5" borderId="0" xfId="0" applyFont="1" applyFill="1" applyAlignment="1" applyProtection="1">
      <alignment vertical="center" wrapText="1"/>
    </xf>
    <xf numFmtId="0" fontId="65" fillId="0" borderId="0" xfId="0" applyFont="1" applyAlignment="1" applyProtection="1">
      <alignment vertical="center"/>
    </xf>
    <xf numFmtId="0" fontId="36" fillId="0" borderId="14" xfId="0" applyFont="1" applyBorder="1" applyAlignment="1" applyProtection="1">
      <alignment wrapText="1"/>
    </xf>
    <xf numFmtId="0" fontId="36" fillId="0" borderId="14" xfId="0" applyFont="1" applyBorder="1" applyProtection="1"/>
    <xf numFmtId="0" fontId="40" fillId="10" borderId="67" xfId="0" applyFont="1" applyFill="1" applyBorder="1" applyAlignment="1" applyProtection="1">
      <alignment horizontal="center" vertical="center"/>
    </xf>
    <xf numFmtId="0" fontId="49" fillId="19" borderId="0" xfId="0" applyFont="1" applyFill="1" applyAlignment="1" applyProtection="1">
      <alignment vertical="center"/>
    </xf>
    <xf numFmtId="0" fontId="36" fillId="19" borderId="0" xfId="0" applyFont="1" applyFill="1" applyAlignment="1" applyProtection="1">
      <alignment vertical="center"/>
    </xf>
    <xf numFmtId="0" fontId="41" fillId="19" borderId="0" xfId="0" applyFont="1" applyFill="1" applyAlignment="1" applyProtection="1">
      <alignment vertical="center"/>
    </xf>
    <xf numFmtId="0" fontId="104" fillId="19" borderId="0" xfId="0" applyFont="1" applyFill="1" applyAlignment="1" applyProtection="1">
      <alignment vertical="center" wrapText="1"/>
    </xf>
    <xf numFmtId="0" fontId="104" fillId="5" borderId="0" xfId="0" applyFont="1" applyFill="1" applyAlignment="1" applyProtection="1">
      <alignment vertical="center" wrapText="1"/>
    </xf>
    <xf numFmtId="0" fontId="106" fillId="18" borderId="58" xfId="0" applyFont="1" applyFill="1" applyBorder="1" applyAlignment="1" applyProtection="1">
      <alignment vertical="center" wrapText="1"/>
    </xf>
    <xf numFmtId="0" fontId="106" fillId="18" borderId="68" xfId="0" applyFont="1" applyFill="1" applyBorder="1" applyAlignment="1" applyProtection="1">
      <alignment vertical="center" wrapText="1"/>
    </xf>
    <xf numFmtId="172" fontId="53" fillId="5" borderId="0" xfId="0" applyNumberFormat="1" applyFont="1" applyFill="1" applyAlignment="1" applyProtection="1">
      <alignment vertical="center" wrapText="1"/>
    </xf>
    <xf numFmtId="0" fontId="62" fillId="0" borderId="0" xfId="15" applyFont="1" applyAlignment="1" applyProtection="1">
      <alignment horizontal="center" vertical="center" wrapText="1"/>
    </xf>
    <xf numFmtId="0" fontId="53" fillId="0" borderId="0" xfId="0" applyFont="1" applyAlignment="1" applyProtection="1">
      <alignment horizontal="left" vertical="center" wrapText="1"/>
    </xf>
    <xf numFmtId="1" fontId="46" fillId="12" borderId="63" xfId="0" applyNumberFormat="1" applyFont="1" applyFill="1" applyBorder="1" applyAlignment="1" applyProtection="1">
      <alignment horizontal="center" vertical="center" wrapText="1"/>
    </xf>
    <xf numFmtId="1" fontId="46" fillId="13" borderId="64" xfId="0" applyNumberFormat="1" applyFont="1" applyFill="1" applyBorder="1" applyAlignment="1" applyProtection="1">
      <alignment horizontal="center" vertical="center" wrapText="1"/>
    </xf>
    <xf numFmtId="0" fontId="46" fillId="13" borderId="64" xfId="0" applyFont="1" applyFill="1" applyBorder="1" applyAlignment="1" applyProtection="1">
      <alignment horizontal="center" vertical="center" wrapText="1"/>
    </xf>
    <xf numFmtId="1" fontId="46" fillId="12" borderId="33" xfId="0" applyNumberFormat="1" applyFont="1" applyFill="1" applyBorder="1" applyAlignment="1" applyProtection="1">
      <alignment horizontal="center" vertical="center" wrapText="1"/>
    </xf>
    <xf numFmtId="0" fontId="44" fillId="0" borderId="73" xfId="0" applyFont="1" applyBorder="1" applyAlignment="1" applyProtection="1">
      <alignment vertical="center" wrapText="1"/>
    </xf>
    <xf numFmtId="1" fontId="46" fillId="13" borderId="66" xfId="0" applyNumberFormat="1" applyFont="1" applyFill="1" applyBorder="1" applyAlignment="1" applyProtection="1">
      <alignment horizontal="center" vertical="center" wrapText="1"/>
    </xf>
    <xf numFmtId="1" fontId="46" fillId="13" borderId="67" xfId="0" applyNumberFormat="1" applyFont="1" applyFill="1" applyBorder="1" applyAlignment="1" applyProtection="1">
      <alignment horizontal="center" vertical="center" wrapText="1"/>
    </xf>
    <xf numFmtId="0" fontId="46" fillId="13" borderId="66" xfId="0" applyFont="1" applyFill="1" applyBorder="1" applyAlignment="1" applyProtection="1">
      <alignment horizontal="center" vertical="center" wrapText="1"/>
    </xf>
    <xf numFmtId="0" fontId="46" fillId="13" borderId="67" xfId="0" applyFont="1" applyFill="1" applyBorder="1" applyAlignment="1" applyProtection="1">
      <alignment horizontal="center" vertical="center" wrapText="1"/>
    </xf>
    <xf numFmtId="0" fontId="86" fillId="0" borderId="0" xfId="0" applyFont="1" applyAlignment="1" applyProtection="1">
      <alignment wrapText="1"/>
    </xf>
    <xf numFmtId="1" fontId="44" fillId="0" borderId="0" xfId="0" applyNumberFormat="1" applyFont="1" applyAlignment="1" applyProtection="1">
      <alignment horizontal="center" wrapText="1"/>
    </xf>
    <xf numFmtId="1" fontId="44" fillId="10" borderId="76" xfId="0" applyNumberFormat="1" applyFont="1" applyFill="1" applyBorder="1" applyAlignment="1" applyProtection="1">
      <alignment horizontal="center" wrapText="1"/>
    </xf>
    <xf numFmtId="1" fontId="44" fillId="10" borderId="75" xfId="0" applyNumberFormat="1" applyFont="1" applyFill="1" applyBorder="1" applyAlignment="1" applyProtection="1">
      <alignment horizontal="center" wrapText="1"/>
    </xf>
    <xf numFmtId="0" fontId="44" fillId="0" borderId="58" xfId="0" applyFont="1" applyBorder="1" applyProtection="1"/>
    <xf numFmtId="0" fontId="44" fillId="7" borderId="0" xfId="0" applyFont="1" applyFill="1" applyProtection="1"/>
    <xf numFmtId="0" fontId="44" fillId="10" borderId="76" xfId="0" applyFont="1" applyFill="1" applyBorder="1" applyAlignment="1" applyProtection="1">
      <alignment horizontal="center" wrapText="1"/>
    </xf>
    <xf numFmtId="0" fontId="44" fillId="10" borderId="75" xfId="0" applyFont="1" applyFill="1" applyBorder="1" applyAlignment="1" applyProtection="1">
      <alignment horizontal="center" wrapText="1"/>
    </xf>
    <xf numFmtId="0" fontId="86" fillId="5" borderId="0" xfId="0" applyFont="1" applyFill="1" applyAlignment="1" applyProtection="1">
      <alignment wrapText="1"/>
    </xf>
    <xf numFmtId="1" fontId="44" fillId="0" borderId="0" xfId="0" applyNumberFormat="1" applyFont="1" applyAlignment="1" applyProtection="1">
      <alignment vertical="center"/>
    </xf>
    <xf numFmtId="1" fontId="42" fillId="0" borderId="0" xfId="0" applyNumberFormat="1" applyFont="1" applyAlignment="1" applyProtection="1">
      <alignment horizontal="center" vertical="center" wrapText="1"/>
    </xf>
    <xf numFmtId="1" fontId="44" fillId="0" borderId="0" xfId="0" applyNumberFormat="1" applyFont="1" applyAlignment="1" applyProtection="1">
      <alignment horizontal="center" vertical="center" wrapText="1"/>
    </xf>
    <xf numFmtId="0" fontId="44" fillId="7" borderId="0" xfId="0" applyFont="1" applyFill="1" applyAlignment="1" applyProtection="1">
      <alignment vertical="top"/>
    </xf>
    <xf numFmtId="0" fontId="44" fillId="0" borderId="69" xfId="0" applyFont="1" applyBorder="1" applyAlignment="1" applyProtection="1">
      <alignment vertical="top"/>
    </xf>
    <xf numFmtId="1" fontId="46" fillId="13" borderId="33" xfId="0" applyNumberFormat="1" applyFont="1" applyFill="1" applyBorder="1" applyAlignment="1" applyProtection="1">
      <alignment horizontal="center" vertical="center" wrapText="1"/>
    </xf>
    <xf numFmtId="1" fontId="44" fillId="10" borderId="76" xfId="0" applyNumberFormat="1" applyFont="1" applyFill="1" applyBorder="1" applyAlignment="1" applyProtection="1">
      <alignment vertical="center"/>
    </xf>
    <xf numFmtId="1" fontId="44" fillId="10" borderId="75" xfId="0" applyNumberFormat="1" applyFont="1" applyFill="1" applyBorder="1" applyAlignment="1" applyProtection="1">
      <alignment vertical="center"/>
    </xf>
    <xf numFmtId="0" fontId="44" fillId="0" borderId="58" xfId="0" applyFont="1" applyBorder="1" applyAlignment="1" applyProtection="1">
      <alignment vertical="center"/>
    </xf>
    <xf numFmtId="0" fontId="44" fillId="10" borderId="76" xfId="0" applyFont="1" applyFill="1" applyBorder="1" applyAlignment="1" applyProtection="1">
      <alignment vertical="center"/>
    </xf>
    <xf numFmtId="0" fontId="44" fillId="10" borderId="75" xfId="0" applyFont="1" applyFill="1" applyBorder="1" applyAlignment="1" applyProtection="1">
      <alignment vertical="center"/>
    </xf>
    <xf numFmtId="1" fontId="44" fillId="10" borderId="63" xfId="0" applyNumberFormat="1" applyFont="1" applyFill="1" applyBorder="1" applyAlignment="1" applyProtection="1">
      <alignment horizontal="center" vertical="center"/>
    </xf>
    <xf numFmtId="1" fontId="44" fillId="10" borderId="64" xfId="0" applyNumberFormat="1" applyFont="1" applyFill="1" applyBorder="1" applyAlignment="1" applyProtection="1">
      <alignment vertical="center"/>
    </xf>
    <xf numFmtId="0" fontId="44" fillId="10" borderId="63" xfId="0" applyFont="1" applyFill="1" applyBorder="1" applyAlignment="1" applyProtection="1">
      <alignment horizontal="center" vertical="center"/>
    </xf>
    <xf numFmtId="0" fontId="44" fillId="10" borderId="64" xfId="0" applyFont="1" applyFill="1" applyBorder="1" applyAlignment="1" applyProtection="1">
      <alignment vertical="center"/>
    </xf>
    <xf numFmtId="1" fontId="46" fillId="12" borderId="66" xfId="0" applyNumberFormat="1" applyFont="1" applyFill="1" applyBorder="1" applyAlignment="1" applyProtection="1">
      <alignment horizontal="center" vertical="center" wrapText="1"/>
    </xf>
    <xf numFmtId="1" fontId="44" fillId="10" borderId="66" xfId="0" applyNumberFormat="1" applyFont="1" applyFill="1" applyBorder="1" applyAlignment="1" applyProtection="1">
      <alignment horizontal="center" vertical="center"/>
    </xf>
    <xf numFmtId="1" fontId="44" fillId="10" borderId="67" xfId="0" applyNumberFormat="1" applyFont="1" applyFill="1" applyBorder="1" applyAlignment="1" applyProtection="1">
      <alignment vertical="center"/>
    </xf>
    <xf numFmtId="0" fontId="44" fillId="10" borderId="66" xfId="0" applyFont="1" applyFill="1" applyBorder="1" applyAlignment="1" applyProtection="1">
      <alignment horizontal="center" vertical="center"/>
    </xf>
    <xf numFmtId="0" fontId="44" fillId="10" borderId="67" xfId="0" applyFont="1" applyFill="1" applyBorder="1" applyAlignment="1" applyProtection="1">
      <alignment vertical="center"/>
    </xf>
    <xf numFmtId="172" fontId="44" fillId="12" borderId="63" xfId="0" applyNumberFormat="1" applyFont="1" applyFill="1" applyBorder="1" applyAlignment="1" applyProtection="1">
      <alignment horizontal="center" vertical="center" wrapText="1"/>
    </xf>
    <xf numFmtId="172" fontId="44" fillId="13" borderId="64" xfId="0" applyNumberFormat="1" applyFont="1" applyFill="1" applyBorder="1" applyAlignment="1" applyProtection="1">
      <alignment horizontal="center" vertical="center" wrapText="1"/>
    </xf>
    <xf numFmtId="0" fontId="36" fillId="15" borderId="0" xfId="0" applyFont="1" applyFill="1" applyAlignment="1" applyProtection="1">
      <alignment vertical="center"/>
    </xf>
    <xf numFmtId="49" fontId="46" fillId="12" borderId="63" xfId="0" applyNumberFormat="1" applyFont="1" applyFill="1" applyBorder="1" applyAlignment="1" applyProtection="1">
      <alignment horizontal="center" vertical="center" wrapText="1"/>
    </xf>
    <xf numFmtId="172" fontId="44" fillId="13" borderId="72" xfId="0" applyNumberFormat="1" applyFont="1" applyFill="1" applyBorder="1" applyAlignment="1" applyProtection="1">
      <alignment horizontal="center" vertical="center" wrapText="1"/>
    </xf>
    <xf numFmtId="0" fontId="40" fillId="10" borderId="66" xfId="15" applyFont="1" applyFill="1" applyBorder="1" applyAlignment="1" applyProtection="1">
      <alignment horizontal="center" vertical="center" textRotation="90" wrapText="1"/>
    </xf>
    <xf numFmtId="0" fontId="40" fillId="10" borderId="66" xfId="3" applyFont="1" applyFill="1" applyBorder="1" applyAlignment="1" applyProtection="1">
      <alignment horizontal="center" vertical="center" textRotation="90" wrapText="1"/>
    </xf>
    <xf numFmtId="0" fontId="40" fillId="10" borderId="67" xfId="3" applyFont="1" applyFill="1" applyBorder="1" applyAlignment="1" applyProtection="1">
      <alignment horizontal="center" vertical="center" textRotation="90" wrapText="1"/>
    </xf>
    <xf numFmtId="0" fontId="40" fillId="0" borderId="0" xfId="0" applyFont="1" applyAlignment="1" applyProtection="1">
      <alignment horizontal="left" vertical="center" wrapText="1"/>
    </xf>
    <xf numFmtId="0" fontId="44" fillId="0" borderId="63" xfId="3" applyFont="1" applyBorder="1" applyAlignment="1" applyProtection="1">
      <alignment horizontal="center" vertical="center" wrapText="1"/>
    </xf>
    <xf numFmtId="172" fontId="44" fillId="7" borderId="63" xfId="0" applyNumberFormat="1" applyFont="1" applyFill="1" applyBorder="1" applyAlignment="1" applyProtection="1">
      <alignment horizontal="center" vertical="center"/>
    </xf>
    <xf numFmtId="2" fontId="44" fillId="12" borderId="63" xfId="3" applyNumberFormat="1" applyFont="1" applyFill="1" applyBorder="1" applyAlignment="1" applyProtection="1">
      <alignment horizontal="center" vertical="center"/>
    </xf>
    <xf numFmtId="2" fontId="44" fillId="7" borderId="63" xfId="0" applyNumberFormat="1" applyFont="1" applyFill="1" applyBorder="1" applyAlignment="1" applyProtection="1">
      <alignment horizontal="center" vertical="center"/>
    </xf>
    <xf numFmtId="2" fontId="44" fillId="12" borderId="64" xfId="3" applyNumberFormat="1" applyFont="1" applyFill="1" applyBorder="1" applyAlignment="1" applyProtection="1">
      <alignment horizontal="center" vertical="center"/>
    </xf>
    <xf numFmtId="172" fontId="44" fillId="12" borderId="33" xfId="3" applyNumberFormat="1" applyFont="1" applyFill="1" applyBorder="1" applyAlignment="1" applyProtection="1">
      <alignment horizontal="center" vertical="center"/>
    </xf>
    <xf numFmtId="172" fontId="44" fillId="7" borderId="33" xfId="0" applyNumberFormat="1" applyFont="1" applyFill="1" applyBorder="1" applyAlignment="1" applyProtection="1">
      <alignment horizontal="center" vertical="center"/>
    </xf>
    <xf numFmtId="2" fontId="44" fillId="12" borderId="33" xfId="3" applyNumberFormat="1" applyFont="1" applyFill="1" applyBorder="1" applyAlignment="1" applyProtection="1">
      <alignment horizontal="center" vertical="center"/>
    </xf>
    <xf numFmtId="2" fontId="44" fillId="7" borderId="33" xfId="0" applyNumberFormat="1" applyFont="1" applyFill="1" applyBorder="1" applyAlignment="1" applyProtection="1">
      <alignment horizontal="center" vertical="center"/>
    </xf>
    <xf numFmtId="2" fontId="44" fillId="12" borderId="33" xfId="0" applyNumberFormat="1" applyFont="1" applyFill="1" applyBorder="1" applyAlignment="1" applyProtection="1">
      <alignment horizontal="center" vertical="center" wrapText="1"/>
    </xf>
    <xf numFmtId="2" fontId="44" fillId="12" borderId="72" xfId="0" applyNumberFormat="1" applyFont="1" applyFill="1" applyBorder="1" applyAlignment="1" applyProtection="1">
      <alignment horizontal="center" vertical="center" wrapText="1"/>
    </xf>
    <xf numFmtId="2" fontId="44" fillId="13" borderId="33" xfId="0" applyNumberFormat="1" applyFont="1" applyFill="1" applyBorder="1" applyAlignment="1" applyProtection="1">
      <alignment horizontal="center" vertical="center" wrapText="1"/>
    </xf>
    <xf numFmtId="2" fontId="44" fillId="13" borderId="72" xfId="0" applyNumberFormat="1" applyFont="1" applyFill="1" applyBorder="1" applyAlignment="1" applyProtection="1">
      <alignment horizontal="center" vertical="center" wrapText="1"/>
    </xf>
    <xf numFmtId="10" fontId="44" fillId="12" borderId="33" xfId="38" applyNumberFormat="1" applyFont="1" applyFill="1" applyBorder="1" applyAlignment="1" applyProtection="1">
      <alignment horizontal="center" vertical="center"/>
    </xf>
    <xf numFmtId="10" fontId="44" fillId="7" borderId="33" xfId="38" applyNumberFormat="1" applyFont="1" applyFill="1" applyBorder="1" applyAlignment="1" applyProtection="1">
      <alignment horizontal="center" vertical="center"/>
    </xf>
    <xf numFmtId="9" fontId="44" fillId="5" borderId="0" xfId="38" applyFont="1" applyFill="1" applyAlignment="1" applyProtection="1">
      <alignment horizontal="center" vertical="center" wrapText="1"/>
    </xf>
    <xf numFmtId="9" fontId="44" fillId="12" borderId="33" xfId="38" applyFont="1" applyFill="1" applyBorder="1" applyAlignment="1" applyProtection="1">
      <alignment horizontal="center" vertical="center"/>
    </xf>
    <xf numFmtId="9" fontId="44" fillId="7" borderId="33" xfId="38" applyFont="1" applyFill="1" applyBorder="1" applyAlignment="1" applyProtection="1">
      <alignment horizontal="center" vertical="center"/>
    </xf>
    <xf numFmtId="9" fontId="44" fillId="12" borderId="33" xfId="38" applyFont="1" applyFill="1" applyBorder="1" applyAlignment="1" applyProtection="1">
      <alignment horizontal="center" vertical="center" wrapText="1"/>
    </xf>
    <xf numFmtId="9" fontId="44" fillId="12" borderId="72" xfId="38" applyFont="1" applyFill="1" applyBorder="1" applyAlignment="1" applyProtection="1">
      <alignment horizontal="center" vertical="center" wrapText="1"/>
    </xf>
    <xf numFmtId="172" fontId="44" fillId="13" borderId="66" xfId="0" applyNumberFormat="1" applyFont="1" applyFill="1" applyBorder="1" applyAlignment="1" applyProtection="1">
      <alignment horizontal="center" vertical="center" wrapText="1"/>
    </xf>
    <xf numFmtId="172" fontId="44" fillId="7" borderId="66" xfId="0" applyNumberFormat="1" applyFont="1" applyFill="1" applyBorder="1" applyAlignment="1" applyProtection="1">
      <alignment horizontal="center" vertical="center"/>
    </xf>
    <xf numFmtId="2" fontId="44" fillId="13" borderId="66" xfId="0" applyNumberFormat="1" applyFont="1" applyFill="1" applyBorder="1" applyAlignment="1" applyProtection="1">
      <alignment horizontal="center" vertical="center" wrapText="1"/>
    </xf>
    <xf numFmtId="2" fontId="44" fillId="7" borderId="66" xfId="0" applyNumberFormat="1" applyFont="1" applyFill="1" applyBorder="1" applyAlignment="1" applyProtection="1">
      <alignment horizontal="center" vertical="center"/>
    </xf>
    <xf numFmtId="2" fontId="44" fillId="13" borderId="67" xfId="0" applyNumberFormat="1" applyFont="1" applyFill="1" applyBorder="1" applyAlignment="1" applyProtection="1">
      <alignment horizontal="center" vertical="center" wrapText="1"/>
    </xf>
    <xf numFmtId="2" fontId="44" fillId="0" borderId="0" xfId="0" applyNumberFormat="1" applyFont="1" applyAlignment="1" applyProtection="1">
      <alignment horizontal="center" vertical="center" wrapText="1"/>
    </xf>
    <xf numFmtId="172" fontId="44" fillId="13" borderId="63" xfId="0" applyNumberFormat="1" applyFont="1" applyFill="1" applyBorder="1" applyAlignment="1" applyProtection="1">
      <alignment horizontal="center" vertical="center" wrapText="1"/>
    </xf>
    <xf numFmtId="2" fontId="44" fillId="13" borderId="63" xfId="0" applyNumberFormat="1" applyFont="1" applyFill="1" applyBorder="1" applyAlignment="1" applyProtection="1">
      <alignment horizontal="center" vertical="center" wrapText="1"/>
    </xf>
    <xf numFmtId="2" fontId="44" fillId="13" borderId="64" xfId="0" applyNumberFormat="1" applyFont="1" applyFill="1" applyBorder="1" applyAlignment="1" applyProtection="1">
      <alignment horizontal="center" vertical="center" wrapText="1"/>
    </xf>
    <xf numFmtId="0" fontId="44" fillId="0" borderId="0" xfId="30" applyFont="1" applyBorder="1" applyAlignment="1" applyProtection="1">
      <alignment horizontal="center" vertical="center" wrapText="1"/>
    </xf>
    <xf numFmtId="0" fontId="43" fillId="0" borderId="0" xfId="0" applyFont="1" applyAlignment="1" applyProtection="1">
      <alignment horizontal="left" vertical="center" wrapText="1"/>
    </xf>
    <xf numFmtId="0" fontId="113" fillId="0" borderId="0" xfId="0" applyFont="1" applyAlignment="1" applyProtection="1">
      <alignment vertical="center" wrapText="1"/>
    </xf>
    <xf numFmtId="0" fontId="44" fillId="0" borderId="0" xfId="3" applyFont="1" applyAlignment="1" applyProtection="1">
      <alignment horizontal="center" vertical="center" wrapText="1"/>
    </xf>
    <xf numFmtId="0" fontId="41" fillId="0" borderId="0" xfId="0" applyFont="1" applyAlignment="1" applyProtection="1">
      <alignment horizontal="center"/>
    </xf>
    <xf numFmtId="0" fontId="82" fillId="0" borderId="0" xfId="0" applyFont="1" applyAlignment="1" applyProtection="1">
      <alignment horizontal="center" vertical="center"/>
    </xf>
    <xf numFmtId="0" fontId="109" fillId="0" borderId="0" xfId="0" applyFont="1" applyAlignment="1" applyProtection="1">
      <alignment horizontal="center" vertical="center"/>
    </xf>
    <xf numFmtId="0" fontId="57" fillId="11" borderId="0" xfId="29" applyFont="1" applyFill="1" applyBorder="1" applyAlignment="1" applyProtection="1">
      <alignment vertical="center"/>
    </xf>
    <xf numFmtId="0" fontId="114" fillId="0" borderId="0" xfId="30" applyFont="1" applyBorder="1" applyAlignment="1" applyProtection="1">
      <alignment vertical="center"/>
    </xf>
    <xf numFmtId="0" fontId="66" fillId="0" borderId="0" xfId="30" applyFont="1" applyBorder="1" applyAlignment="1" applyProtection="1">
      <alignment horizontal="left" vertical="center" wrapText="1"/>
    </xf>
    <xf numFmtId="0" fontId="46" fillId="0" borderId="0" xfId="3" applyFont="1" applyAlignment="1" applyProtection="1">
      <alignment horizontal="center" vertical="center" wrapText="1"/>
    </xf>
    <xf numFmtId="3" fontId="46" fillId="12" borderId="63" xfId="0" applyNumberFormat="1" applyFont="1" applyFill="1" applyBorder="1" applyAlignment="1" applyProtection="1">
      <alignment horizontal="center" vertical="center" wrapText="1"/>
    </xf>
    <xf numFmtId="3" fontId="46" fillId="7" borderId="64" xfId="0" applyNumberFormat="1" applyFont="1" applyFill="1" applyBorder="1" applyAlignment="1" applyProtection="1">
      <alignment horizontal="center" vertical="center" wrapText="1"/>
    </xf>
    <xf numFmtId="0" fontId="41" fillId="0" borderId="69" xfId="0" applyFont="1" applyBorder="1" applyAlignment="1" applyProtection="1">
      <alignment horizontal="left" vertical="top"/>
    </xf>
    <xf numFmtId="0" fontId="41" fillId="0" borderId="0" xfId="0" quotePrefix="1" applyFont="1" applyAlignment="1" applyProtection="1">
      <alignment vertical="center"/>
    </xf>
    <xf numFmtId="0" fontId="46" fillId="0" borderId="119" xfId="0" applyFont="1" applyBorder="1" applyAlignment="1" applyProtection="1">
      <alignment horizontal="left" vertical="center" wrapText="1"/>
    </xf>
    <xf numFmtId="0" fontId="46" fillId="0" borderId="120" xfId="0" applyFont="1" applyBorder="1" applyAlignment="1" applyProtection="1">
      <alignment horizontal="center" vertical="center" wrapText="1"/>
    </xf>
    <xf numFmtId="0" fontId="137" fillId="30" borderId="33" xfId="0" applyFont="1" applyFill="1" applyBorder="1" applyAlignment="1" applyProtection="1">
      <alignment horizontal="center" vertical="center" wrapText="1"/>
    </xf>
    <xf numFmtId="3" fontId="46" fillId="7" borderId="121" xfId="0" applyNumberFormat="1" applyFont="1" applyFill="1" applyBorder="1" applyAlignment="1" applyProtection="1">
      <alignment horizontal="center" vertical="center" wrapText="1"/>
    </xf>
    <xf numFmtId="0" fontId="41" fillId="0" borderId="122" xfId="0" applyFont="1" applyBorder="1" applyAlignment="1" applyProtection="1">
      <alignment horizontal="left" vertical="top"/>
    </xf>
    <xf numFmtId="3" fontId="46" fillId="13" borderId="120" xfId="0" applyNumberFormat="1" applyFont="1" applyFill="1" applyBorder="1" applyAlignment="1" applyProtection="1">
      <alignment horizontal="center" vertical="center" wrapText="1"/>
    </xf>
    <xf numFmtId="3" fontId="46" fillId="12" borderId="33" xfId="0" applyNumberFormat="1" applyFont="1" applyFill="1" applyBorder="1" applyAlignment="1" applyProtection="1">
      <alignment horizontal="center" vertical="center" wrapText="1"/>
    </xf>
    <xf numFmtId="3" fontId="46" fillId="7" borderId="72" xfId="0" applyNumberFormat="1" applyFont="1" applyFill="1" applyBorder="1" applyAlignment="1" applyProtection="1">
      <alignment horizontal="center" vertical="center" wrapText="1"/>
    </xf>
    <xf numFmtId="4" fontId="46" fillId="12" borderId="33" xfId="0" applyNumberFormat="1" applyFont="1" applyFill="1" applyBorder="1" applyAlignment="1" applyProtection="1">
      <alignment horizontal="center" vertical="center" wrapText="1"/>
    </xf>
    <xf numFmtId="4" fontId="46" fillId="7" borderId="72" xfId="0" applyNumberFormat="1" applyFont="1" applyFill="1" applyBorder="1" applyAlignment="1" applyProtection="1">
      <alignment horizontal="center" vertical="center" wrapText="1"/>
    </xf>
    <xf numFmtId="3" fontId="46" fillId="7" borderId="72" xfId="39" applyNumberFormat="1" applyFont="1" applyFill="1" applyBorder="1" applyAlignment="1" applyProtection="1">
      <alignment horizontal="center" vertical="center" wrapText="1"/>
    </xf>
    <xf numFmtId="3" fontId="46" fillId="13" borderId="33" xfId="0" applyNumberFormat="1" applyFont="1" applyFill="1" applyBorder="1" applyAlignment="1" applyProtection="1">
      <alignment horizontal="center" vertical="center" wrapText="1"/>
    </xf>
    <xf numFmtId="3" fontId="46" fillId="12" borderId="66" xfId="0" applyNumberFormat="1" applyFont="1" applyFill="1" applyBorder="1" applyAlignment="1" applyProtection="1">
      <alignment horizontal="center" vertical="center" wrapText="1"/>
    </xf>
    <xf numFmtId="3" fontId="46" fillId="7" borderId="67" xfId="39" applyNumberFormat="1" applyFont="1" applyFill="1" applyBorder="1" applyAlignment="1" applyProtection="1">
      <alignment horizontal="center" vertical="center" wrapText="1"/>
    </xf>
    <xf numFmtId="0" fontId="41" fillId="0" borderId="70" xfId="0" applyFont="1" applyBorder="1" applyAlignment="1" applyProtection="1">
      <alignment vertical="center"/>
    </xf>
    <xf numFmtId="0" fontId="46" fillId="5" borderId="0" xfId="3" applyFont="1" applyFill="1" applyAlignment="1" applyProtection="1">
      <alignment vertical="center" wrapText="1"/>
    </xf>
    <xf numFmtId="0" fontId="44" fillId="5" borderId="0" xfId="3" applyFont="1" applyFill="1" applyAlignment="1" applyProtection="1">
      <alignment horizontal="center" vertical="center"/>
    </xf>
    <xf numFmtId="3" fontId="44" fillId="5" borderId="0" xfId="0" applyNumberFormat="1" applyFont="1" applyFill="1" applyAlignment="1" applyProtection="1">
      <alignment horizontal="center" vertical="center" wrapText="1"/>
    </xf>
    <xf numFmtId="3" fontId="44" fillId="0" borderId="0" xfId="0" applyNumberFormat="1" applyFont="1" applyAlignment="1" applyProtection="1">
      <alignment horizontal="center" vertical="center" wrapText="1"/>
    </xf>
    <xf numFmtId="3" fontId="43" fillId="0" borderId="0" xfId="30" applyNumberFormat="1" applyFont="1" applyBorder="1" applyAlignment="1" applyProtection="1">
      <alignment vertical="center" wrapText="1"/>
    </xf>
    <xf numFmtId="3" fontId="50" fillId="0" borderId="0" xfId="39" applyNumberFormat="1" applyFont="1" applyBorder="1" applyAlignment="1" applyProtection="1">
      <alignment vertical="center" wrapText="1"/>
    </xf>
    <xf numFmtId="3" fontId="46" fillId="13" borderId="66" xfId="0" applyNumberFormat="1" applyFont="1" applyFill="1" applyBorder="1" applyAlignment="1" applyProtection="1">
      <alignment horizontal="center" vertical="center" wrapText="1"/>
    </xf>
    <xf numFmtId="0" fontId="46" fillId="5" borderId="0" xfId="0" applyFont="1" applyFill="1" applyAlignment="1" applyProtection="1">
      <alignment vertical="center" wrapText="1"/>
    </xf>
    <xf numFmtId="1" fontId="41" fillId="0" borderId="0" xfId="0" applyNumberFormat="1" applyFont="1" applyAlignment="1" applyProtection="1">
      <alignment vertical="center"/>
    </xf>
    <xf numFmtId="3" fontId="46" fillId="12" borderId="64" xfId="0" applyNumberFormat="1" applyFont="1" applyFill="1" applyBorder="1" applyAlignment="1" applyProtection="1">
      <alignment horizontal="center" vertical="center" wrapText="1"/>
    </xf>
    <xf numFmtId="3" fontId="46" fillId="12" borderId="72" xfId="0" applyNumberFormat="1" applyFont="1" applyFill="1" applyBorder="1" applyAlignment="1" applyProtection="1">
      <alignment horizontal="center" vertical="center" wrapText="1"/>
    </xf>
    <xf numFmtId="0" fontId="41" fillId="0" borderId="73" xfId="0" applyFont="1" applyBorder="1" applyAlignment="1" applyProtection="1">
      <alignment wrapText="1"/>
    </xf>
    <xf numFmtId="0" fontId="46" fillId="0" borderId="73" xfId="0" applyFont="1" applyBorder="1" applyAlignment="1" applyProtection="1">
      <alignment wrapText="1"/>
    </xf>
    <xf numFmtId="4" fontId="46" fillId="12" borderId="72" xfId="0" applyNumberFormat="1" applyFont="1" applyFill="1" applyBorder="1" applyAlignment="1" applyProtection="1">
      <alignment horizontal="center" vertical="center" wrapText="1"/>
    </xf>
    <xf numFmtId="3" fontId="46" fillId="13" borderId="72" xfId="0" applyNumberFormat="1" applyFont="1" applyFill="1" applyBorder="1" applyAlignment="1" applyProtection="1">
      <alignment horizontal="center" vertical="center" wrapText="1"/>
    </xf>
    <xf numFmtId="3" fontId="46" fillId="12" borderId="67" xfId="0" applyNumberFormat="1" applyFont="1" applyFill="1" applyBorder="1" applyAlignment="1" applyProtection="1">
      <alignment horizontal="center" vertical="center" wrapText="1"/>
    </xf>
    <xf numFmtId="9" fontId="44" fillId="0" borderId="0" xfId="3" applyNumberFormat="1" applyFont="1" applyAlignment="1" applyProtection="1">
      <alignment horizontal="center" vertical="center" wrapText="1"/>
    </xf>
    <xf numFmtId="0" fontId="74" fillId="0" borderId="0" xfId="29" applyFont="1" applyFill="1" applyBorder="1" applyAlignment="1" applyProtection="1">
      <alignment vertical="center" wrapText="1"/>
    </xf>
    <xf numFmtId="0" fontId="49" fillId="0" borderId="0" xfId="0" applyFont="1" applyAlignment="1" applyProtection="1">
      <alignment horizontal="left" vertical="center"/>
    </xf>
    <xf numFmtId="0" fontId="49" fillId="0" borderId="0" xfId="0" applyFont="1" applyAlignment="1" applyProtection="1">
      <alignment horizontal="left" vertical="center" textRotation="90"/>
    </xf>
    <xf numFmtId="0" fontId="41" fillId="0" borderId="0" xfId="0" applyFont="1" applyAlignment="1" applyProtection="1">
      <alignment vertical="center" textRotation="90"/>
    </xf>
    <xf numFmtId="0" fontId="41" fillId="0" borderId="0" xfId="15" applyFont="1" applyAlignment="1" applyProtection="1">
      <alignment horizontal="center" vertical="center" wrapText="1"/>
    </xf>
    <xf numFmtId="0" fontId="41" fillId="0" borderId="0" xfId="15" applyFont="1" applyAlignment="1" applyProtection="1">
      <alignment horizontal="center" vertical="center" textRotation="90" wrapText="1"/>
    </xf>
    <xf numFmtId="0" fontId="41" fillId="0" borderId="0" xfId="15" applyFont="1" applyAlignment="1" applyProtection="1">
      <alignment horizontal="center" vertical="center"/>
    </xf>
    <xf numFmtId="3" fontId="46" fillId="13" borderId="64" xfId="0" applyNumberFormat="1" applyFont="1" applyFill="1" applyBorder="1" applyAlignment="1" applyProtection="1">
      <alignment horizontal="center" vertical="center" wrapText="1"/>
    </xf>
    <xf numFmtId="3" fontId="41" fillId="0" borderId="0" xfId="15" applyNumberFormat="1" applyFont="1" applyAlignment="1" applyProtection="1">
      <alignment horizontal="center" vertical="center"/>
    </xf>
    <xf numFmtId="3" fontId="46" fillId="12" borderId="62" xfId="0" applyNumberFormat="1" applyFont="1" applyFill="1" applyBorder="1" applyAlignment="1" applyProtection="1">
      <alignment horizontal="center" vertical="center" wrapText="1"/>
    </xf>
    <xf numFmtId="3" fontId="46" fillId="13" borderId="63" xfId="0" applyNumberFormat="1" applyFont="1" applyFill="1" applyBorder="1" applyAlignment="1" applyProtection="1">
      <alignment horizontal="center" vertical="center" wrapText="1"/>
    </xf>
    <xf numFmtId="1" fontId="46" fillId="12" borderId="62" xfId="0" applyNumberFormat="1" applyFont="1" applyFill="1" applyBorder="1" applyAlignment="1" applyProtection="1">
      <alignment horizontal="center" vertical="center" wrapText="1"/>
    </xf>
    <xf numFmtId="1" fontId="46" fillId="13" borderId="63" xfId="0" applyNumberFormat="1" applyFont="1" applyFill="1" applyBorder="1" applyAlignment="1" applyProtection="1">
      <alignment horizontal="center" vertical="center" wrapText="1"/>
    </xf>
    <xf numFmtId="3" fontId="46" fillId="12" borderId="71" xfId="0" applyNumberFormat="1" applyFont="1" applyFill="1" applyBorder="1" applyAlignment="1" applyProtection="1">
      <alignment horizontal="center" vertical="center" wrapText="1"/>
    </xf>
    <xf numFmtId="1" fontId="46" fillId="12" borderId="71" xfId="0" applyNumberFormat="1" applyFont="1" applyFill="1" applyBorder="1" applyAlignment="1" applyProtection="1">
      <alignment horizontal="center" vertical="center" wrapText="1"/>
    </xf>
    <xf numFmtId="3" fontId="44" fillId="0" borderId="0" xfId="15" applyNumberFormat="1" applyFont="1" applyAlignment="1" applyProtection="1">
      <alignment horizontal="center" vertical="center"/>
    </xf>
    <xf numFmtId="0" fontId="44" fillId="0" borderId="0" xfId="15" applyFont="1" applyAlignment="1" applyProtection="1">
      <alignment horizontal="center" vertical="center"/>
    </xf>
    <xf numFmtId="3" fontId="46" fillId="0" borderId="0" xfId="0" applyNumberFormat="1" applyFont="1" applyAlignment="1" applyProtection="1">
      <alignment horizontal="center" vertical="center" wrapText="1"/>
    </xf>
    <xf numFmtId="3" fontId="46" fillId="13" borderId="71" xfId="0" applyNumberFormat="1" applyFont="1" applyFill="1" applyBorder="1" applyAlignment="1" applyProtection="1">
      <alignment horizontal="center" vertical="center" wrapText="1"/>
    </xf>
    <xf numFmtId="1" fontId="46" fillId="13" borderId="71" xfId="0" applyNumberFormat="1" applyFont="1" applyFill="1" applyBorder="1" applyAlignment="1" applyProtection="1">
      <alignment horizontal="center" vertical="center" wrapText="1"/>
    </xf>
    <xf numFmtId="3" fontId="46" fillId="10" borderId="66" xfId="0" applyNumberFormat="1" applyFont="1" applyFill="1" applyBorder="1" applyAlignment="1" applyProtection="1">
      <alignment horizontal="center" vertical="center" wrapText="1"/>
    </xf>
    <xf numFmtId="3" fontId="44" fillId="0" borderId="0" xfId="3" applyNumberFormat="1" applyFont="1" applyAlignment="1" applyProtection="1">
      <alignment horizontal="center" vertical="center"/>
    </xf>
    <xf numFmtId="3" fontId="46" fillId="7" borderId="65" xfId="0" applyNumberFormat="1" applyFont="1" applyFill="1" applyBorder="1" applyAlignment="1" applyProtection="1">
      <alignment horizontal="center" vertical="center" wrapText="1"/>
    </xf>
    <xf numFmtId="3" fontId="46" fillId="7" borderId="66" xfId="0" applyNumberFormat="1" applyFont="1" applyFill="1" applyBorder="1" applyAlignment="1" applyProtection="1">
      <alignment horizontal="center" vertical="center" wrapText="1"/>
    </xf>
    <xf numFmtId="3" fontId="41" fillId="7" borderId="66" xfId="0" applyNumberFormat="1" applyFont="1" applyFill="1" applyBorder="1" applyProtection="1"/>
    <xf numFmtId="3" fontId="41" fillId="7" borderId="67" xfId="0" applyNumberFormat="1" applyFont="1" applyFill="1" applyBorder="1" applyProtection="1"/>
    <xf numFmtId="1" fontId="46" fillId="10" borderId="66" xfId="0" applyNumberFormat="1" applyFont="1" applyFill="1" applyBorder="1" applyAlignment="1" applyProtection="1">
      <alignment horizontal="center" vertical="center" wrapText="1"/>
    </xf>
    <xf numFmtId="1" fontId="46" fillId="7" borderId="65" xfId="0" applyNumberFormat="1" applyFont="1" applyFill="1" applyBorder="1" applyAlignment="1" applyProtection="1">
      <alignment horizontal="center" vertical="center" wrapText="1"/>
    </xf>
    <xf numFmtId="1" fontId="46" fillId="7" borderId="66" xfId="0" applyNumberFormat="1" applyFont="1" applyFill="1" applyBorder="1" applyAlignment="1" applyProtection="1">
      <alignment horizontal="center" vertical="center" wrapText="1"/>
    </xf>
    <xf numFmtId="1" fontId="41" fillId="7" borderId="66" xfId="0" applyNumberFormat="1" applyFont="1" applyFill="1" applyBorder="1" applyProtection="1"/>
    <xf numFmtId="1" fontId="41" fillId="7" borderId="67" xfId="0" applyNumberFormat="1" applyFont="1" applyFill="1" applyBorder="1" applyProtection="1"/>
    <xf numFmtId="3" fontId="41" fillId="0" borderId="0" xfId="0" applyNumberFormat="1" applyFont="1" applyAlignment="1" applyProtection="1">
      <alignment vertical="center"/>
    </xf>
    <xf numFmtId="3" fontId="41" fillId="0" borderId="0" xfId="0" applyNumberFormat="1" applyFont="1" applyProtection="1"/>
    <xf numFmtId="0" fontId="46" fillId="12" borderId="62" xfId="0" applyFont="1" applyFill="1" applyBorder="1" applyAlignment="1" applyProtection="1">
      <alignment horizontal="center" vertical="center" wrapText="1"/>
    </xf>
    <xf numFmtId="0" fontId="46" fillId="12" borderId="71" xfId="0" applyFont="1" applyFill="1" applyBorder="1" applyAlignment="1" applyProtection="1">
      <alignment horizontal="center" vertical="center" wrapText="1"/>
    </xf>
    <xf numFmtId="3" fontId="46" fillId="13" borderId="67" xfId="0" applyNumberFormat="1" applyFont="1" applyFill="1" applyBorder="1" applyAlignment="1" applyProtection="1">
      <alignment horizontal="center" vertical="center" wrapText="1"/>
    </xf>
    <xf numFmtId="3" fontId="46" fillId="13" borderId="65" xfId="0" applyNumberFormat="1" applyFont="1" applyFill="1" applyBorder="1" applyAlignment="1" applyProtection="1">
      <alignment horizontal="center" vertical="center" wrapText="1"/>
    </xf>
    <xf numFmtId="1" fontId="46" fillId="13" borderId="65" xfId="0" applyNumberFormat="1" applyFont="1" applyFill="1" applyBorder="1" applyAlignment="1" applyProtection="1">
      <alignment horizontal="center" vertical="center" wrapText="1"/>
    </xf>
    <xf numFmtId="172" fontId="46" fillId="12" borderId="67" xfId="0" applyNumberFormat="1" applyFont="1" applyFill="1" applyBorder="1" applyAlignment="1" applyProtection="1">
      <alignment horizontal="center" vertical="center" wrapText="1"/>
    </xf>
    <xf numFmtId="0" fontId="50" fillId="0" borderId="0" xfId="0" applyFont="1" applyAlignment="1" applyProtection="1">
      <alignment vertical="center"/>
    </xf>
    <xf numFmtId="172" fontId="44" fillId="12" borderId="64" xfId="0" applyNumberFormat="1" applyFont="1" applyFill="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12" borderId="72" xfId="0" applyFont="1" applyFill="1" applyBorder="1" applyAlignment="1" applyProtection="1">
      <alignment horizontal="center" vertical="center" wrapText="1"/>
    </xf>
    <xf numFmtId="176" fontId="46" fillId="12" borderId="64" xfId="0" applyNumberFormat="1" applyFont="1" applyFill="1" applyBorder="1" applyAlignment="1" applyProtection="1">
      <alignment horizontal="center" vertical="center" wrapText="1"/>
    </xf>
    <xf numFmtId="176" fontId="46" fillId="12" borderId="72" xfId="0" applyNumberFormat="1" applyFont="1" applyFill="1" applyBorder="1" applyAlignment="1" applyProtection="1">
      <alignment horizontal="center" vertical="center" wrapText="1"/>
    </xf>
    <xf numFmtId="176" fontId="46" fillId="13" borderId="72" xfId="0" applyNumberFormat="1" applyFont="1" applyFill="1" applyBorder="1" applyAlignment="1" applyProtection="1">
      <alignment horizontal="center" vertical="center" wrapText="1"/>
    </xf>
    <xf numFmtId="166" fontId="46" fillId="13" borderId="72" xfId="0" applyNumberFormat="1" applyFont="1" applyFill="1" applyBorder="1" applyAlignment="1" applyProtection="1">
      <alignment horizontal="center" vertical="center" wrapText="1"/>
    </xf>
    <xf numFmtId="176" fontId="46" fillId="12" borderId="67" xfId="0" applyNumberFormat="1" applyFont="1" applyFill="1" applyBorder="1" applyAlignment="1" applyProtection="1">
      <alignment horizontal="center" vertical="center" wrapText="1"/>
    </xf>
    <xf numFmtId="4" fontId="46" fillId="12" borderId="75" xfId="0" applyNumberFormat="1" applyFont="1" applyFill="1" applyBorder="1" applyAlignment="1" applyProtection="1">
      <alignment horizontal="center" vertical="center" wrapText="1"/>
    </xf>
    <xf numFmtId="0" fontId="46" fillId="12" borderId="75" xfId="0" applyFont="1" applyFill="1" applyBorder="1" applyAlignment="1" applyProtection="1">
      <alignment horizontal="center" vertical="center" wrapText="1"/>
    </xf>
    <xf numFmtId="176" fontId="46" fillId="13" borderId="67" xfId="0" applyNumberFormat="1" applyFont="1" applyFill="1" applyBorder="1" applyAlignment="1" applyProtection="1">
      <alignment horizontal="center" vertical="center" wrapText="1"/>
    </xf>
    <xf numFmtId="166" fontId="46" fillId="13" borderId="67" xfId="0" applyNumberFormat="1" applyFont="1" applyFill="1" applyBorder="1" applyAlignment="1" applyProtection="1">
      <alignment horizontal="center" vertical="center" wrapText="1"/>
    </xf>
    <xf numFmtId="3" fontId="46" fillId="12" borderId="75" xfId="0" applyNumberFormat="1" applyFont="1" applyFill="1" applyBorder="1" applyAlignment="1" applyProtection="1">
      <alignment horizontal="center" vertical="center" wrapText="1"/>
    </xf>
    <xf numFmtId="4" fontId="46" fillId="12" borderId="67" xfId="0" applyNumberFormat="1" applyFont="1" applyFill="1" applyBorder="1" applyAlignment="1" applyProtection="1">
      <alignment horizontal="center" vertical="center" wrapText="1"/>
    </xf>
    <xf numFmtId="0" fontId="50" fillId="5" borderId="0" xfId="37" applyFont="1" applyFill="1" applyBorder="1" applyAlignment="1" applyProtection="1">
      <alignment vertical="center" wrapText="1"/>
    </xf>
    <xf numFmtId="0" fontId="90" fillId="0" borderId="0" xfId="0" applyFont="1" applyAlignment="1" applyProtection="1">
      <alignment vertical="center"/>
    </xf>
    <xf numFmtId="0" fontId="36" fillId="0" borderId="0" xfId="35" applyFont="1" applyAlignment="1" applyProtection="1">
      <alignment horizontal="left" vertical="center"/>
    </xf>
    <xf numFmtId="0" fontId="50" fillId="5" borderId="0" xfId="0" applyFont="1" applyFill="1" applyAlignment="1" applyProtection="1">
      <alignment horizontal="left" vertical="center" wrapText="1"/>
    </xf>
    <xf numFmtId="0" fontId="50" fillId="0" borderId="0" xfId="0" applyFont="1" applyAlignment="1" applyProtection="1">
      <alignment horizontal="center" vertical="center" wrapText="1"/>
    </xf>
    <xf numFmtId="0" fontId="61" fillId="0" borderId="0" xfId="15" applyFont="1" applyAlignment="1" applyProtection="1">
      <alignment vertical="center"/>
    </xf>
    <xf numFmtId="0" fontId="42" fillId="10" borderId="68" xfId="0" applyFont="1" applyFill="1" applyBorder="1" applyAlignment="1" applyProtection="1">
      <alignment horizontal="center" vertical="center" wrapText="1"/>
    </xf>
    <xf numFmtId="0" fontId="60" fillId="0" borderId="0" xfId="0" applyFont="1" applyAlignment="1" applyProtection="1">
      <alignment horizontal="center" vertical="center" wrapText="1"/>
    </xf>
    <xf numFmtId="172" fontId="44" fillId="0" borderId="0" xfId="0" applyNumberFormat="1" applyFont="1" applyAlignment="1" applyProtection="1">
      <alignment horizontal="center" vertical="center"/>
    </xf>
    <xf numFmtId="0" fontId="44" fillId="0" borderId="0" xfId="37" applyFont="1" applyFill="1" applyBorder="1" applyAlignment="1" applyProtection="1">
      <alignment vertical="center" wrapText="1"/>
    </xf>
    <xf numFmtId="0" fontId="96" fillId="0" borderId="0" xfId="0" applyFont="1" applyAlignment="1" applyProtection="1">
      <alignment vertical="center" wrapText="1"/>
    </xf>
    <xf numFmtId="0" fontId="90" fillId="5" borderId="0" xfId="37" applyFont="1" applyFill="1" applyBorder="1" applyAlignment="1" applyProtection="1">
      <alignment vertical="center" wrapText="1"/>
    </xf>
    <xf numFmtId="0" fontId="89" fillId="0" borderId="0" xfId="35" applyFont="1" applyAlignment="1" applyProtection="1">
      <alignment vertical="center"/>
    </xf>
    <xf numFmtId="0" fontId="90" fillId="0" borderId="0" xfId="0" applyFont="1" applyAlignment="1" applyProtection="1">
      <alignment horizontal="left" vertical="center" wrapText="1"/>
    </xf>
    <xf numFmtId="0" fontId="96" fillId="0" borderId="0" xfId="0" applyFont="1" applyAlignment="1" applyProtection="1">
      <alignment horizontal="center" vertical="center" wrapText="1"/>
    </xf>
    <xf numFmtId="0" fontId="61" fillId="0" borderId="0" xfId="15" applyFont="1" applyAlignment="1" applyProtection="1">
      <alignment horizontal="center" vertical="center"/>
    </xf>
    <xf numFmtId="0" fontId="82" fillId="5" borderId="0" xfId="0" applyFont="1" applyFill="1" applyAlignment="1" applyProtection="1">
      <alignment vertical="center"/>
    </xf>
    <xf numFmtId="0" fontId="122" fillId="0" borderId="0" xfId="0" applyFont="1" applyAlignment="1" applyProtection="1">
      <alignment vertical="center" wrapText="1"/>
    </xf>
    <xf numFmtId="0" fontId="96" fillId="0" borderId="0" xfId="37" applyFont="1" applyFill="1" applyBorder="1" applyAlignment="1" applyProtection="1">
      <alignment horizontal="center" vertical="center" wrapText="1"/>
    </xf>
    <xf numFmtId="0" fontId="53" fillId="0" borderId="0" xfId="0" applyFont="1" applyAlignment="1" applyProtection="1">
      <alignment vertical="top"/>
    </xf>
    <xf numFmtId="0" fontId="88" fillId="0" borderId="0" xfId="0" applyFont="1" applyAlignment="1" applyProtection="1">
      <alignment horizontal="center" vertical="top"/>
    </xf>
    <xf numFmtId="3" fontId="46" fillId="7" borderId="63" xfId="0" applyNumberFormat="1" applyFont="1" applyFill="1" applyBorder="1" applyAlignment="1" applyProtection="1">
      <alignment horizontal="center" vertical="center" wrapText="1"/>
    </xf>
    <xf numFmtId="0" fontId="46" fillId="7" borderId="63" xfId="0" applyFont="1" applyFill="1" applyBorder="1" applyAlignment="1" applyProtection="1">
      <alignment horizontal="center" vertical="center" wrapText="1"/>
    </xf>
    <xf numFmtId="3" fontId="46" fillId="12" borderId="33" xfId="39" applyNumberFormat="1" applyFont="1" applyFill="1" applyBorder="1" applyAlignment="1" applyProtection="1">
      <alignment horizontal="center" vertical="center" wrapText="1"/>
    </xf>
    <xf numFmtId="3" fontId="46" fillId="13" borderId="33" xfId="39" applyNumberFormat="1" applyFont="1" applyFill="1" applyBorder="1" applyAlignment="1" applyProtection="1">
      <alignment horizontal="center" vertical="center" wrapText="1"/>
    </xf>
    <xf numFmtId="168" fontId="46" fillId="12" borderId="33" xfId="39" applyNumberFormat="1" applyFont="1" applyFill="1" applyBorder="1" applyAlignment="1" applyProtection="1">
      <alignment horizontal="center" vertical="center" wrapText="1"/>
    </xf>
    <xf numFmtId="168" fontId="46" fillId="13" borderId="33" xfId="39" applyNumberFormat="1" applyFont="1" applyFill="1" applyBorder="1" applyAlignment="1" applyProtection="1">
      <alignment horizontal="center" vertical="center" wrapText="1"/>
    </xf>
    <xf numFmtId="172" fontId="41" fillId="7" borderId="33" xfId="0" applyNumberFormat="1" applyFont="1" applyFill="1" applyBorder="1" applyProtection="1"/>
    <xf numFmtId="172" fontId="41" fillId="7" borderId="33" xfId="0" applyNumberFormat="1" applyFont="1" applyFill="1" applyBorder="1" applyAlignment="1" applyProtection="1">
      <alignment horizontal="left" vertical="center" wrapText="1"/>
    </xf>
    <xf numFmtId="172" fontId="41" fillId="7" borderId="72" xfId="0" applyNumberFormat="1" applyFont="1" applyFill="1" applyBorder="1" applyAlignment="1" applyProtection="1">
      <alignment horizontal="left" vertical="center" wrapText="1"/>
    </xf>
    <xf numFmtId="0" fontId="44" fillId="5" borderId="73" xfId="0" applyFont="1" applyFill="1" applyBorder="1" applyAlignment="1" applyProtection="1">
      <alignment vertical="center"/>
    </xf>
    <xf numFmtId="0" fontId="41" fillId="7" borderId="33" xfId="0" applyFont="1" applyFill="1" applyBorder="1" applyProtection="1"/>
    <xf numFmtId="0" fontId="41" fillId="7" borderId="33" xfId="0" applyFont="1" applyFill="1" applyBorder="1" applyAlignment="1" applyProtection="1">
      <alignment horizontal="left" vertical="center" wrapText="1"/>
    </xf>
    <xf numFmtId="0" fontId="41" fillId="7" borderId="72" xfId="0" applyFont="1" applyFill="1" applyBorder="1" applyAlignment="1" applyProtection="1">
      <alignment horizontal="left" vertical="center" wrapText="1"/>
    </xf>
    <xf numFmtId="3" fontId="46" fillId="12" borderId="66" xfId="39" applyNumberFormat="1" applyFont="1" applyFill="1" applyBorder="1" applyAlignment="1" applyProtection="1">
      <alignment horizontal="center" vertical="center" wrapText="1"/>
    </xf>
    <xf numFmtId="3" fontId="46" fillId="13" borderId="66" xfId="39" applyNumberFormat="1" applyFont="1" applyFill="1" applyBorder="1" applyAlignment="1" applyProtection="1">
      <alignment horizontal="center" vertical="center" wrapText="1"/>
    </xf>
    <xf numFmtId="168" fontId="46" fillId="12" borderId="66" xfId="39" applyNumberFormat="1" applyFont="1" applyFill="1" applyBorder="1" applyAlignment="1" applyProtection="1">
      <alignment horizontal="center" vertical="center" wrapText="1"/>
    </xf>
    <xf numFmtId="168" fontId="46" fillId="13" borderId="66" xfId="39" applyNumberFormat="1" applyFont="1" applyFill="1" applyBorder="1" applyAlignment="1" applyProtection="1">
      <alignment horizontal="center" vertical="center" wrapText="1"/>
    </xf>
    <xf numFmtId="0" fontId="42" fillId="10" borderId="61" xfId="0" applyFont="1" applyFill="1" applyBorder="1" applyAlignment="1" applyProtection="1">
      <alignment horizontal="center" vertical="center" wrapText="1"/>
    </xf>
    <xf numFmtId="0" fontId="46" fillId="0" borderId="59" xfId="0" applyFont="1" applyBorder="1" applyAlignment="1" applyProtection="1">
      <alignment horizontal="left" vertical="center" wrapText="1"/>
    </xf>
    <xf numFmtId="172" fontId="46" fillId="12" borderId="61" xfId="39" applyNumberFormat="1" applyFont="1" applyFill="1" applyBorder="1" applyAlignment="1" applyProtection="1">
      <alignment horizontal="center" vertical="center" wrapText="1"/>
    </xf>
    <xf numFmtId="9" fontId="46" fillId="12" borderId="72" xfId="38" applyFont="1" applyFill="1" applyBorder="1" applyAlignment="1" applyProtection="1">
      <alignment horizontal="center" vertical="center" wrapText="1"/>
    </xf>
    <xf numFmtId="0" fontId="44" fillId="0" borderId="0" xfId="0" applyFont="1" applyAlignment="1" applyProtection="1">
      <alignment vertical="top" wrapText="1"/>
    </xf>
    <xf numFmtId="0" fontId="44" fillId="0" borderId="0" xfId="0" applyFont="1" applyAlignment="1" applyProtection="1">
      <alignment horizontal="center" vertical="top" wrapText="1"/>
    </xf>
    <xf numFmtId="0" fontId="44" fillId="0" borderId="0" xfId="0" applyFont="1" applyAlignment="1" applyProtection="1">
      <alignment horizontal="center" vertical="top"/>
    </xf>
    <xf numFmtId="0" fontId="44" fillId="0" borderId="58" xfId="0" applyFont="1" applyBorder="1" applyAlignment="1" applyProtection="1">
      <alignment vertical="top" wrapText="1"/>
    </xf>
    <xf numFmtId="0" fontId="96" fillId="0" borderId="0" xfId="30" applyFont="1" applyFill="1" applyBorder="1" applyAlignment="1" applyProtection="1">
      <alignment horizontal="center" vertical="top" wrapText="1"/>
    </xf>
    <xf numFmtId="177" fontId="46" fillId="12" borderId="64" xfId="39" applyNumberFormat="1" applyFont="1" applyFill="1" applyBorder="1" applyAlignment="1" applyProtection="1">
      <alignment horizontal="center" vertical="center" wrapText="1"/>
    </xf>
    <xf numFmtId="168" fontId="46" fillId="12" borderId="61" xfId="39" applyNumberFormat="1" applyFont="1" applyFill="1" applyBorder="1" applyAlignment="1" applyProtection="1">
      <alignment horizontal="center" vertical="center" wrapText="1"/>
    </xf>
    <xf numFmtId="177" fontId="46" fillId="12" borderId="72" xfId="39" applyNumberFormat="1" applyFont="1" applyFill="1" applyBorder="1" applyAlignment="1" applyProtection="1">
      <alignment horizontal="center" vertical="center" wrapText="1"/>
    </xf>
    <xf numFmtId="168" fontId="46" fillId="12" borderId="64" xfId="39" applyNumberFormat="1" applyFont="1" applyFill="1" applyBorder="1" applyAlignment="1" applyProtection="1">
      <alignment horizontal="center" vertical="center" wrapText="1"/>
    </xf>
    <xf numFmtId="0" fontId="90" fillId="0" borderId="0" xfId="37" applyFont="1" applyFill="1" applyBorder="1" applyAlignment="1" applyProtection="1">
      <alignment vertical="center" wrapText="1"/>
    </xf>
    <xf numFmtId="0" fontId="42" fillId="0" borderId="83" xfId="0" applyFont="1" applyBorder="1" applyAlignment="1" applyProtection="1">
      <alignment horizontal="center" vertical="center" wrapText="1"/>
    </xf>
    <xf numFmtId="0" fontId="46" fillId="27" borderId="63" xfId="0" applyFont="1" applyFill="1" applyBorder="1" applyAlignment="1" applyProtection="1">
      <alignment horizontal="center" vertical="center" wrapText="1"/>
    </xf>
    <xf numFmtId="172" fontId="42" fillId="7" borderId="33" xfId="0" applyNumberFormat="1" applyFont="1" applyFill="1" applyBorder="1" applyAlignment="1" applyProtection="1">
      <alignment horizontal="left" vertical="center" wrapText="1"/>
    </xf>
    <xf numFmtId="0" fontId="42" fillId="7" borderId="33" xfId="0" applyFont="1" applyFill="1" applyBorder="1" applyAlignment="1" applyProtection="1">
      <alignment horizontal="left" vertical="center" wrapText="1"/>
    </xf>
    <xf numFmtId="171" fontId="46" fillId="12" borderId="75" xfId="0" applyNumberFormat="1" applyFont="1" applyFill="1" applyBorder="1" applyAlignment="1" applyProtection="1">
      <alignment horizontal="center" vertical="center" wrapText="1"/>
    </xf>
    <xf numFmtId="0" fontId="123" fillId="0" borderId="0" xfId="0" applyFont="1" applyAlignment="1" applyProtection="1">
      <alignment horizontal="center" vertical="center"/>
    </xf>
    <xf numFmtId="0" fontId="96" fillId="0" borderId="0" xfId="30" applyFont="1" applyBorder="1" applyAlignment="1" applyProtection="1">
      <alignment vertical="center" wrapText="1"/>
    </xf>
    <xf numFmtId="175" fontId="46" fillId="12" borderId="63" xfId="0" applyNumberFormat="1" applyFont="1" applyFill="1" applyBorder="1" applyAlignment="1" applyProtection="1">
      <alignment horizontal="center" vertical="center" wrapText="1"/>
    </xf>
    <xf numFmtId="175" fontId="46" fillId="12" borderId="64" xfId="0" applyNumberFormat="1" applyFont="1" applyFill="1" applyBorder="1" applyAlignment="1" applyProtection="1">
      <alignment horizontal="center" vertical="center" wrapText="1"/>
    </xf>
    <xf numFmtId="166" fontId="46" fillId="12" borderId="63" xfId="0" applyNumberFormat="1" applyFont="1" applyFill="1" applyBorder="1" applyAlignment="1" applyProtection="1">
      <alignment horizontal="center" vertical="center" wrapText="1"/>
    </xf>
    <xf numFmtId="175" fontId="46" fillId="12" borderId="33" xfId="0" applyNumberFormat="1" applyFont="1" applyFill="1" applyBorder="1" applyAlignment="1" applyProtection="1">
      <alignment horizontal="center" vertical="center" wrapText="1"/>
    </xf>
    <xf numFmtId="175" fontId="46" fillId="12" borderId="72" xfId="0" applyNumberFormat="1" applyFont="1" applyFill="1" applyBorder="1" applyAlignment="1" applyProtection="1">
      <alignment horizontal="center" vertical="center" wrapText="1"/>
    </xf>
    <xf numFmtId="166" fontId="46" fillId="12" borderId="33" xfId="0" applyNumberFormat="1" applyFont="1" applyFill="1" applyBorder="1" applyAlignment="1" applyProtection="1">
      <alignment horizontal="center" vertical="center" wrapText="1"/>
    </xf>
    <xf numFmtId="175" fontId="46" fillId="13" borderId="66" xfId="0" applyNumberFormat="1" applyFont="1" applyFill="1" applyBorder="1" applyAlignment="1" applyProtection="1">
      <alignment horizontal="center" vertical="center" wrapText="1"/>
    </xf>
    <xf numFmtId="175" fontId="46" fillId="13" borderId="67" xfId="0" applyNumberFormat="1" applyFont="1" applyFill="1" applyBorder="1" applyAlignment="1" applyProtection="1">
      <alignment horizontal="center" vertical="center" wrapText="1"/>
    </xf>
    <xf numFmtId="166" fontId="46" fillId="13" borderId="66" xfId="0" applyNumberFormat="1" applyFont="1" applyFill="1" applyBorder="1" applyAlignment="1" applyProtection="1">
      <alignment horizontal="center" vertical="center" wrapText="1"/>
    </xf>
    <xf numFmtId="0" fontId="49" fillId="0" borderId="0" xfId="15" applyFont="1" applyAlignment="1" applyProtection="1">
      <alignment vertical="center" wrapText="1"/>
    </xf>
    <xf numFmtId="175" fontId="41" fillId="0" borderId="0" xfId="15" applyNumberFormat="1" applyFont="1" applyAlignment="1" applyProtection="1">
      <alignment horizontal="center" vertical="center"/>
    </xf>
    <xf numFmtId="175" fontId="42" fillId="0" borderId="0" xfId="0" applyNumberFormat="1" applyFont="1" applyAlignment="1" applyProtection="1">
      <alignment horizontal="center" vertical="center" wrapText="1"/>
    </xf>
    <xf numFmtId="0" fontId="123" fillId="0" borderId="0" xfId="0" applyFont="1" applyProtection="1"/>
    <xf numFmtId="0" fontId="36" fillId="0" borderId="0" xfId="0" applyFont="1" applyAlignment="1" applyProtection="1">
      <alignment vertical="top"/>
    </xf>
    <xf numFmtId="0" fontId="65" fillId="0" borderId="0" xfId="29" applyFont="1" applyFill="1" applyBorder="1" applyAlignment="1" applyProtection="1">
      <alignment horizontal="center" vertical="center" wrapText="1"/>
    </xf>
    <xf numFmtId="0" fontId="43" fillId="0" borderId="0" xfId="30" applyFont="1" applyBorder="1" applyAlignment="1" applyProtection="1">
      <alignment horizontal="left" vertical="top" wrapText="1"/>
    </xf>
    <xf numFmtId="0" fontId="43" fillId="0" borderId="0" xfId="30" applyFont="1" applyBorder="1" applyAlignment="1" applyProtection="1">
      <alignment horizontal="center" vertical="top" wrapText="1"/>
    </xf>
    <xf numFmtId="0" fontId="50" fillId="7" borderId="76" xfId="30" applyFont="1" applyFill="1" applyBorder="1" applyAlignment="1" applyProtection="1">
      <alignment vertical="top" wrapText="1"/>
    </xf>
    <xf numFmtId="0" fontId="41" fillId="7" borderId="76" xfId="0" applyFont="1" applyFill="1" applyBorder="1" applyAlignment="1" applyProtection="1">
      <alignment vertical="top"/>
    </xf>
    <xf numFmtId="0" fontId="45" fillId="0" borderId="75" xfId="30" applyFont="1" applyFill="1" applyBorder="1" applyAlignment="1" applyProtection="1">
      <alignment horizontal="center" vertical="center" wrapText="1"/>
    </xf>
    <xf numFmtId="0" fontId="50" fillId="0" borderId="0" xfId="30" applyFont="1" applyFill="1" applyBorder="1" applyAlignment="1" applyProtection="1">
      <alignment vertical="top" wrapText="1"/>
    </xf>
    <xf numFmtId="172" fontId="44" fillId="0" borderId="0" xfId="0" applyNumberFormat="1" applyFont="1" applyAlignment="1" applyProtection="1">
      <alignment horizontal="center" vertical="top" wrapText="1"/>
    </xf>
    <xf numFmtId="0" fontId="96" fillId="0" borderId="0" xfId="30" applyFont="1" applyFill="1" applyBorder="1" applyAlignment="1" applyProtection="1">
      <alignment vertical="top" wrapText="1"/>
    </xf>
    <xf numFmtId="172" fontId="41" fillId="0" borderId="0" xfId="0" applyNumberFormat="1" applyFont="1" applyAlignment="1" applyProtection="1">
      <alignment vertical="top"/>
    </xf>
    <xf numFmtId="0" fontId="41" fillId="0" borderId="63" xfId="0" applyFont="1" applyBorder="1" applyAlignment="1" applyProtection="1">
      <alignment horizontal="center" vertical="top"/>
    </xf>
    <xf numFmtId="0" fontId="41" fillId="7" borderId="63" xfId="0" applyFont="1" applyFill="1" applyBorder="1" applyAlignment="1" applyProtection="1">
      <alignment vertical="top"/>
    </xf>
    <xf numFmtId="0" fontId="45" fillId="0" borderId="64" xfId="30" applyFont="1" applyBorder="1" applyAlignment="1" applyProtection="1">
      <alignment horizontal="center" vertical="center" wrapText="1"/>
    </xf>
    <xf numFmtId="0" fontId="41" fillId="0" borderId="33" xfId="0" applyFont="1" applyBorder="1" applyAlignment="1" applyProtection="1">
      <alignment horizontal="center" vertical="top"/>
    </xf>
    <xf numFmtId="0" fontId="41" fillId="7" borderId="33" xfId="0" applyFont="1" applyFill="1" applyBorder="1" applyAlignment="1" applyProtection="1">
      <alignment vertical="top"/>
    </xf>
    <xf numFmtId="0" fontId="45" fillId="0" borderId="72" xfId="30" applyFont="1" applyBorder="1" applyAlignment="1" applyProtection="1">
      <alignment horizontal="center" vertical="center" wrapText="1"/>
    </xf>
    <xf numFmtId="0" fontId="41" fillId="0" borderId="66" xfId="0" applyFont="1" applyBorder="1" applyAlignment="1" applyProtection="1">
      <alignment horizontal="center" vertical="top"/>
    </xf>
    <xf numFmtId="0" fontId="41" fillId="7" borderId="66" xfId="0" applyFont="1" applyFill="1" applyBorder="1" applyAlignment="1" applyProtection="1">
      <alignment vertical="top"/>
    </xf>
    <xf numFmtId="0" fontId="45" fillId="0" borderId="67" xfId="30" applyFont="1" applyBorder="1" applyAlignment="1" applyProtection="1">
      <alignment horizontal="center" vertical="center" wrapText="1"/>
    </xf>
    <xf numFmtId="0" fontId="124" fillId="0" borderId="0" xfId="0" applyFont="1" applyAlignment="1" applyProtection="1">
      <alignment horizontal="center" vertical="center"/>
    </xf>
    <xf numFmtId="0" fontId="125" fillId="0" borderId="0" xfId="0" applyFont="1" applyAlignment="1" applyProtection="1">
      <alignment horizontal="center" vertical="center"/>
    </xf>
    <xf numFmtId="0" fontId="126" fillId="10" borderId="62" xfId="0" applyFont="1" applyFill="1" applyBorder="1" applyAlignment="1" applyProtection="1">
      <alignment horizontal="center" vertical="center" wrapText="1"/>
    </xf>
    <xf numFmtId="0" fontId="126" fillId="10" borderId="63" xfId="0" applyFont="1" applyFill="1" applyBorder="1" applyAlignment="1" applyProtection="1">
      <alignment horizontal="center" vertical="center" wrapText="1"/>
    </xf>
    <xf numFmtId="0" fontId="126" fillId="10" borderId="64" xfId="0" quotePrefix="1" applyFont="1" applyFill="1" applyBorder="1" applyAlignment="1" applyProtection="1">
      <alignment horizontal="center" vertical="center" wrapText="1"/>
    </xf>
    <xf numFmtId="0" fontId="41" fillId="0" borderId="77" xfId="0" applyFont="1" applyBorder="1" applyAlignment="1" applyProtection="1">
      <alignment horizontal="center" vertical="top"/>
    </xf>
    <xf numFmtId="0" fontId="126" fillId="10" borderId="33" xfId="0" applyFont="1" applyFill="1" applyBorder="1" applyAlignment="1" applyProtection="1">
      <alignment horizontal="center" vertical="center" wrapText="1"/>
    </xf>
    <xf numFmtId="0" fontId="126" fillId="10" borderId="72" xfId="0" quotePrefix="1" applyFont="1" applyFill="1" applyBorder="1" applyAlignment="1" applyProtection="1">
      <alignment horizontal="center" vertical="center" wrapText="1"/>
    </xf>
    <xf numFmtId="0" fontId="41" fillId="0" borderId="103" xfId="0" applyFont="1" applyBorder="1" applyAlignment="1" applyProtection="1">
      <alignment horizontal="center" vertical="top"/>
    </xf>
    <xf numFmtId="0" fontId="126" fillId="10" borderId="66" xfId="0" applyFont="1" applyFill="1" applyBorder="1" applyAlignment="1" applyProtection="1">
      <alignment horizontal="center" vertical="center" wrapText="1"/>
    </xf>
    <xf numFmtId="0" fontId="126" fillId="10" borderId="67" xfId="0" quotePrefix="1" applyFont="1" applyFill="1" applyBorder="1" applyAlignment="1" applyProtection="1">
      <alignment horizontal="center" vertical="center" wrapText="1"/>
    </xf>
    <xf numFmtId="0" fontId="44" fillId="0" borderId="0" xfId="0" applyFont="1" applyAlignment="1" applyProtection="1">
      <alignment horizontal="left" vertical="top" wrapText="1" indent="2"/>
    </xf>
    <xf numFmtId="172" fontId="50" fillId="0" borderId="0" xfId="30" applyNumberFormat="1" applyFont="1" applyFill="1" applyBorder="1" applyAlignment="1" applyProtection="1">
      <alignment vertical="top" wrapText="1"/>
    </xf>
    <xf numFmtId="172" fontId="50" fillId="7" borderId="76" xfId="30" applyNumberFormat="1" applyFont="1" applyFill="1" applyBorder="1" applyAlignment="1" applyProtection="1">
      <alignment vertical="top" wrapText="1"/>
    </xf>
    <xf numFmtId="172" fontId="41" fillId="7" borderId="76" xfId="0" applyNumberFormat="1" applyFont="1" applyFill="1" applyBorder="1" applyAlignment="1" applyProtection="1">
      <alignment vertical="top"/>
    </xf>
    <xf numFmtId="0" fontId="41" fillId="0" borderId="58" xfId="0" applyFont="1" applyBorder="1" applyAlignment="1" applyProtection="1">
      <alignment vertical="top"/>
    </xf>
    <xf numFmtId="0" fontId="41" fillId="7" borderId="75" xfId="0" applyFont="1" applyFill="1" applyBorder="1" applyAlignment="1" applyProtection="1">
      <alignment vertical="top"/>
    </xf>
    <xf numFmtId="0" fontId="41" fillId="0" borderId="0" xfId="0" applyFont="1" applyAlignment="1" applyProtection="1">
      <alignment horizontal="center" vertical="top"/>
    </xf>
    <xf numFmtId="0" fontId="36" fillId="0" borderId="0" xfId="0" applyFont="1" applyAlignment="1" applyProtection="1">
      <alignment horizontal="center" vertical="top"/>
    </xf>
    <xf numFmtId="0" fontId="65" fillId="0" borderId="0" xfId="56" applyFont="1" applyFill="1" applyBorder="1" applyAlignment="1" applyProtection="1">
      <alignment vertical="center" wrapText="1"/>
    </xf>
    <xf numFmtId="0" fontId="36" fillId="0" borderId="0" xfId="45" applyFont="1" applyProtection="1"/>
    <xf numFmtId="0" fontId="127" fillId="0" borderId="0" xfId="45" applyFont="1" applyAlignment="1" applyProtection="1">
      <alignment horizontal="center" vertical="center" wrapText="1"/>
    </xf>
    <xf numFmtId="0" fontId="128" fillId="0" borderId="0" xfId="56" applyFont="1" applyFill="1" applyBorder="1" applyAlignment="1" applyProtection="1">
      <alignment horizontal="left" vertical="center" wrapText="1"/>
    </xf>
    <xf numFmtId="0" fontId="42" fillId="10" borderId="84" xfId="45" applyFont="1" applyFill="1" applyBorder="1" applyAlignment="1" applyProtection="1">
      <alignment horizontal="center" vertical="center" wrapText="1"/>
    </xf>
    <xf numFmtId="0" fontId="49" fillId="0" borderId="0" xfId="56" applyFont="1" applyBorder="1" applyAlignment="1" applyProtection="1">
      <alignment horizontal="left" vertical="center" wrapText="1"/>
    </xf>
    <xf numFmtId="0" fontId="42" fillId="10" borderId="85" xfId="0" applyFont="1" applyFill="1" applyBorder="1" applyAlignment="1" applyProtection="1">
      <alignment horizontal="center" vertical="center" wrapText="1"/>
    </xf>
    <xf numFmtId="0" fontId="42" fillId="10" borderId="86" xfId="0" applyFont="1" applyFill="1" applyBorder="1" applyAlignment="1" applyProtection="1">
      <alignment horizontal="center" vertical="center" wrapText="1"/>
    </xf>
    <xf numFmtId="0" fontId="42" fillId="10" borderId="87" xfId="0" applyFont="1" applyFill="1" applyBorder="1" applyAlignment="1" applyProtection="1">
      <alignment horizontal="center" vertical="center" wrapText="1"/>
    </xf>
    <xf numFmtId="0" fontId="43" fillId="0" borderId="0" xfId="55" applyFont="1" applyAlignment="1" applyProtection="1">
      <alignment vertical="center"/>
    </xf>
    <xf numFmtId="0" fontId="41" fillId="0" borderId="0" xfId="45" applyFont="1" applyProtection="1"/>
    <xf numFmtId="0" fontId="41" fillId="0" borderId="94" xfId="55" applyFont="1" applyBorder="1" applyAlignment="1" applyProtection="1">
      <alignment horizontal="left" vertical="center" wrapText="1"/>
    </xf>
    <xf numFmtId="0" fontId="41" fillId="0" borderId="20" xfId="55" applyFont="1" applyBorder="1" applyAlignment="1" applyProtection="1">
      <alignment horizontal="center" vertical="center" wrapText="1"/>
    </xf>
    <xf numFmtId="166" fontId="41" fillId="12" borderId="95" xfId="55" applyNumberFormat="1" applyFont="1" applyFill="1" applyBorder="1" applyAlignment="1" applyProtection="1">
      <alignment horizontal="center" vertical="center" wrapText="1"/>
    </xf>
    <xf numFmtId="0" fontId="49" fillId="0" borderId="0" xfId="55" applyFont="1" applyAlignment="1" applyProtection="1">
      <alignment vertical="center"/>
    </xf>
    <xf numFmtId="0" fontId="36" fillId="15" borderId="0" xfId="0" applyFont="1" applyFill="1" applyProtection="1"/>
    <xf numFmtId="1" fontId="46" fillId="12" borderId="90" xfId="0" applyNumberFormat="1" applyFont="1" applyFill="1" applyBorder="1" applyAlignment="1" applyProtection="1">
      <alignment horizontal="center" vertical="center" wrapText="1"/>
    </xf>
    <xf numFmtId="0" fontId="46" fillId="12" borderId="90" xfId="0" applyFont="1" applyFill="1" applyBorder="1" applyAlignment="1" applyProtection="1">
      <alignment horizontal="center" vertical="center" wrapText="1"/>
    </xf>
    <xf numFmtId="0" fontId="42" fillId="10" borderId="97" xfId="45" applyFont="1" applyFill="1" applyBorder="1" applyAlignment="1" applyProtection="1">
      <alignment horizontal="center" vertical="center" wrapText="1"/>
    </xf>
    <xf numFmtId="0" fontId="42" fillId="10" borderId="98" xfId="45" applyFont="1" applyFill="1" applyBorder="1" applyAlignment="1" applyProtection="1">
      <alignment horizontal="center" vertical="center" wrapText="1"/>
    </xf>
    <xf numFmtId="0" fontId="44" fillId="0" borderId="0" xfId="45" applyFont="1" applyAlignment="1" applyProtection="1">
      <alignment vertical="center" wrapText="1"/>
    </xf>
    <xf numFmtId="0" fontId="40" fillId="10" borderId="93" xfId="45" applyFont="1" applyFill="1" applyBorder="1" applyAlignment="1" applyProtection="1">
      <alignment horizontal="left" vertical="center" wrapText="1"/>
    </xf>
    <xf numFmtId="0" fontId="42" fillId="0" borderId="0" xfId="45" applyFont="1" applyAlignment="1" applyProtection="1">
      <alignment horizontal="center" vertical="center" wrapText="1"/>
    </xf>
    <xf numFmtId="0" fontId="44" fillId="0" borderId="0" xfId="45" applyFont="1" applyAlignment="1" applyProtection="1">
      <alignment horizontal="left" vertical="center" wrapText="1"/>
    </xf>
    <xf numFmtId="0" fontId="46" fillId="0" borderId="85" xfId="45" applyFont="1" applyBorder="1" applyAlignment="1" applyProtection="1">
      <alignment horizontal="left" vertical="center" wrapText="1"/>
    </xf>
    <xf numFmtId="0" fontId="46" fillId="0" borderId="86" xfId="45" applyFont="1" applyBorder="1" applyAlignment="1" applyProtection="1">
      <alignment horizontal="center" vertical="center" wrapText="1"/>
    </xf>
    <xf numFmtId="0" fontId="46" fillId="7" borderId="86" xfId="45" applyFont="1" applyFill="1" applyBorder="1" applyAlignment="1" applyProtection="1">
      <alignment horizontal="center" vertical="center" wrapText="1"/>
    </xf>
    <xf numFmtId="0" fontId="45" fillId="0" borderId="91" xfId="37" applyFont="1" applyFill="1" applyBorder="1" applyAlignment="1" applyProtection="1">
      <alignment horizontal="center" vertical="center" wrapText="1"/>
    </xf>
    <xf numFmtId="167" fontId="46" fillId="12" borderId="87" xfId="45" applyNumberFormat="1" applyFont="1" applyFill="1" applyBorder="1" applyAlignment="1" applyProtection="1">
      <alignment horizontal="center" vertical="center" wrapText="1"/>
    </xf>
    <xf numFmtId="0" fontId="46" fillId="0" borderId="94" xfId="45" applyFont="1" applyBorder="1" applyAlignment="1" applyProtection="1">
      <alignment horizontal="left" vertical="center" wrapText="1"/>
    </xf>
    <xf numFmtId="0" fontId="46" fillId="0" borderId="20" xfId="45" applyFont="1" applyBorder="1" applyAlignment="1" applyProtection="1">
      <alignment horizontal="center" vertical="center" wrapText="1"/>
    </xf>
    <xf numFmtId="0" fontId="46" fillId="7" borderId="20" xfId="45" applyFont="1" applyFill="1" applyBorder="1" applyAlignment="1" applyProtection="1">
      <alignment horizontal="center" vertical="center" wrapText="1"/>
    </xf>
    <xf numFmtId="0" fontId="45" fillId="0" borderId="96" xfId="37" applyFont="1" applyFill="1" applyBorder="1" applyAlignment="1" applyProtection="1">
      <alignment horizontal="center" vertical="center" wrapText="1"/>
    </xf>
    <xf numFmtId="167" fontId="46" fillId="12" borderId="95" xfId="45" applyNumberFormat="1" applyFont="1" applyFill="1" applyBorder="1" applyAlignment="1" applyProtection="1">
      <alignment horizontal="center" vertical="center" wrapText="1"/>
    </xf>
    <xf numFmtId="0" fontId="46" fillId="0" borderId="88" xfId="45" applyFont="1" applyBorder="1" applyAlignment="1" applyProtection="1">
      <alignment horizontal="left" vertical="center" wrapText="1"/>
    </xf>
    <xf numFmtId="0" fontId="46" fillId="0" borderId="89" xfId="45" applyFont="1" applyBorder="1" applyAlignment="1" applyProtection="1">
      <alignment horizontal="center" vertical="center" wrapText="1"/>
    </xf>
    <xf numFmtId="0" fontId="46" fillId="7" borderId="89" xfId="45" applyFont="1" applyFill="1" applyBorder="1" applyAlignment="1" applyProtection="1">
      <alignment horizontal="center" vertical="center" wrapText="1"/>
    </xf>
    <xf numFmtId="172" fontId="46" fillId="12" borderId="90" xfId="45" applyNumberFormat="1" applyFont="1" applyFill="1" applyBorder="1" applyAlignment="1" applyProtection="1">
      <alignment horizontal="center" vertical="center" wrapText="1"/>
    </xf>
    <xf numFmtId="0" fontId="45" fillId="0" borderId="92" xfId="37" applyFont="1" applyFill="1" applyBorder="1" applyAlignment="1" applyProtection="1">
      <alignment horizontal="center" vertical="center" wrapText="1"/>
    </xf>
    <xf numFmtId="167" fontId="46" fillId="12" borderId="90" xfId="45" applyNumberFormat="1" applyFont="1" applyFill="1" applyBorder="1" applyAlignment="1" applyProtection="1">
      <alignment horizontal="center" vertical="center" wrapText="1"/>
    </xf>
    <xf numFmtId="0" fontId="46" fillId="8" borderId="0" xfId="45" applyFont="1" applyFill="1" applyAlignment="1" applyProtection="1">
      <alignment vertical="center" wrapText="1"/>
    </xf>
    <xf numFmtId="0" fontId="46" fillId="0" borderId="0" xfId="45" applyFont="1" applyAlignment="1" applyProtection="1">
      <alignment horizontal="center" vertical="center" wrapText="1"/>
    </xf>
    <xf numFmtId="172" fontId="46" fillId="0" borderId="0" xfId="45" applyNumberFormat="1" applyFont="1" applyAlignment="1" applyProtection="1">
      <alignment horizontal="center" vertical="center" wrapText="1"/>
    </xf>
    <xf numFmtId="0" fontId="42" fillId="10" borderId="100" xfId="45" applyFont="1" applyFill="1" applyBorder="1" applyAlignment="1" applyProtection="1">
      <alignment horizontal="center" vertical="center" wrapText="1"/>
    </xf>
    <xf numFmtId="0" fontId="42" fillId="10" borderId="101" xfId="0" applyFont="1" applyFill="1" applyBorder="1" applyAlignment="1" applyProtection="1">
      <alignment horizontal="center" vertical="center" wrapText="1"/>
    </xf>
    <xf numFmtId="0" fontId="42" fillId="10" borderId="102" xfId="0" applyFont="1" applyFill="1" applyBorder="1" applyAlignment="1" applyProtection="1">
      <alignment horizontal="center" vertical="center" wrapText="1"/>
    </xf>
    <xf numFmtId="172" fontId="44" fillId="0" borderId="0" xfId="45" applyNumberFormat="1" applyFont="1" applyAlignment="1" applyProtection="1">
      <alignment horizontal="left" vertical="center" wrapText="1"/>
    </xf>
    <xf numFmtId="0" fontId="51" fillId="0" borderId="0" xfId="45" applyFont="1" applyAlignment="1" applyProtection="1">
      <alignment horizontal="center" vertical="center"/>
    </xf>
    <xf numFmtId="2" fontId="46" fillId="12" borderId="95" xfId="45" applyNumberFormat="1" applyFont="1" applyFill="1" applyBorder="1" applyAlignment="1" applyProtection="1">
      <alignment horizontal="center" vertical="center" wrapText="1"/>
    </xf>
    <xf numFmtId="2" fontId="46" fillId="12" borderId="90" xfId="45" applyNumberFormat="1" applyFont="1" applyFill="1" applyBorder="1" applyAlignment="1" applyProtection="1">
      <alignment horizontal="center" vertical="center" wrapText="1"/>
    </xf>
    <xf numFmtId="0" fontId="46" fillId="0" borderId="97" xfId="45" applyFont="1" applyBorder="1" applyAlignment="1" applyProtection="1">
      <alignment horizontal="left" vertical="center" wrapText="1"/>
    </xf>
    <xf numFmtId="0" fontId="44" fillId="0" borderId="98" xfId="37" applyFont="1" applyFill="1" applyBorder="1" applyAlignment="1" applyProtection="1">
      <alignment horizontal="center" vertical="center" wrapText="1"/>
    </xf>
    <xf numFmtId="2" fontId="44" fillId="12" borderId="99" xfId="37" applyNumberFormat="1" applyFont="1" applyFill="1" applyBorder="1" applyAlignment="1" applyProtection="1">
      <alignment horizontal="center" vertical="center" wrapText="1"/>
    </xf>
    <xf numFmtId="0" fontId="45" fillId="0" borderId="84" xfId="37" applyFont="1" applyFill="1" applyBorder="1" applyAlignment="1" applyProtection="1">
      <alignment horizontal="center" vertical="center" wrapText="1"/>
    </xf>
    <xf numFmtId="172" fontId="44" fillId="12" borderId="87" xfId="37" applyNumberFormat="1" applyFont="1" applyFill="1" applyBorder="1" applyAlignment="1" applyProtection="1">
      <alignment horizontal="center" vertical="center" wrapText="1"/>
    </xf>
    <xf numFmtId="0" fontId="44" fillId="12" borderId="87" xfId="37" applyFont="1" applyFill="1" applyBorder="1" applyAlignment="1" applyProtection="1">
      <alignment horizontal="center" vertical="center" wrapText="1"/>
    </xf>
    <xf numFmtId="0" fontId="46" fillId="12" borderId="90" xfId="45" applyFont="1" applyFill="1" applyBorder="1" applyAlignment="1" applyProtection="1">
      <alignment horizontal="center" vertical="center" wrapText="1"/>
    </xf>
    <xf numFmtId="0" fontId="98" fillId="0" borderId="0" xfId="48" applyFont="1" applyFill="1" applyBorder="1" applyAlignment="1" applyProtection="1">
      <alignment horizontal="center" vertical="center"/>
    </xf>
    <xf numFmtId="0" fontId="129" fillId="0" borderId="0" xfId="15" applyFont="1" applyAlignment="1" applyProtection="1">
      <alignment vertical="center" wrapText="1"/>
    </xf>
    <xf numFmtId="0" fontId="36" fillId="0" borderId="0" xfId="55" applyAlignment="1" applyProtection="1">
      <alignment vertical="center"/>
    </xf>
    <xf numFmtId="0" fontId="65" fillId="0" borderId="0" xfId="15" applyFont="1" applyAlignment="1" applyProtection="1">
      <alignment horizontal="left" vertical="center" wrapText="1"/>
    </xf>
    <xf numFmtId="0" fontId="130" fillId="0" borderId="0" xfId="55" applyFont="1" applyAlignment="1" applyProtection="1">
      <alignment horizontal="center"/>
    </xf>
    <xf numFmtId="0" fontId="82" fillId="0" borderId="0" xfId="55" applyFont="1" applyAlignment="1" applyProtection="1">
      <alignment vertical="center"/>
    </xf>
    <xf numFmtId="0" fontId="42" fillId="10" borderId="97" xfId="15" applyFont="1" applyFill="1" applyBorder="1" applyAlignment="1" applyProtection="1">
      <alignment vertical="center" wrapText="1"/>
    </xf>
    <xf numFmtId="0" fontId="42" fillId="10" borderId="98" xfId="15" applyFont="1" applyFill="1" applyBorder="1" applyAlignment="1" applyProtection="1">
      <alignment horizontal="center" vertical="center" wrapText="1"/>
    </xf>
    <xf numFmtId="0" fontId="42" fillId="10" borderId="99" xfId="15" applyFont="1" applyFill="1" applyBorder="1" applyAlignment="1" applyProtection="1">
      <alignment horizontal="center" vertical="center" wrapText="1"/>
    </xf>
    <xf numFmtId="0" fontId="53" fillId="0" borderId="0" xfId="55" applyFont="1" applyAlignment="1" applyProtection="1">
      <alignment vertical="center"/>
    </xf>
    <xf numFmtId="0" fontId="41" fillId="0" borderId="0" xfId="55" applyFont="1" applyAlignment="1" applyProtection="1">
      <alignment vertical="center"/>
    </xf>
    <xf numFmtId="0" fontId="40" fillId="10" borderId="84" xfId="45" applyFont="1" applyFill="1" applyBorder="1" applyAlignment="1" applyProtection="1">
      <alignment horizontal="left" vertical="center" wrapText="1"/>
    </xf>
    <xf numFmtId="0" fontId="53" fillId="0" borderId="0" xfId="55" applyFont="1" applyProtection="1"/>
    <xf numFmtId="0" fontId="82" fillId="0" borderId="0" xfId="55" applyFont="1" applyProtection="1"/>
    <xf numFmtId="0" fontId="46" fillId="0" borderId="97" xfId="15" applyFont="1" applyBorder="1" applyAlignment="1" applyProtection="1">
      <alignment horizontal="left" vertical="center" wrapText="1"/>
    </xf>
    <xf numFmtId="0" fontId="54" fillId="12" borderId="98" xfId="15" applyFont="1" applyFill="1" applyBorder="1" applyAlignment="1" applyProtection="1">
      <alignment horizontal="center" vertical="center" wrapText="1"/>
    </xf>
    <xf numFmtId="0" fontId="46" fillId="0" borderId="98" xfId="15" applyFont="1" applyBorder="1" applyAlignment="1" applyProtection="1">
      <alignment horizontal="center" vertical="center" wrapText="1"/>
    </xf>
    <xf numFmtId="0" fontId="46" fillId="17" borderId="98" xfId="15" applyFont="1" applyFill="1" applyBorder="1" applyAlignment="1" applyProtection="1">
      <alignment horizontal="center" vertical="center" wrapText="1"/>
    </xf>
    <xf numFmtId="0" fontId="46" fillId="12" borderId="98" xfId="15" applyFont="1" applyFill="1" applyBorder="1" applyAlignment="1" applyProtection="1">
      <alignment horizontal="center" vertical="center" wrapText="1"/>
    </xf>
    <xf numFmtId="2" fontId="46" fillId="13" borderId="99" xfId="15" applyNumberFormat="1" applyFont="1" applyFill="1" applyBorder="1" applyAlignment="1" applyProtection="1">
      <alignment horizontal="center" vertical="center" wrapText="1"/>
    </xf>
    <xf numFmtId="0" fontId="44" fillId="0" borderId="84" xfId="30" applyFont="1" applyBorder="1" applyAlignment="1" applyProtection="1">
      <alignment horizontal="center" vertical="center" wrapText="1"/>
    </xf>
    <xf numFmtId="0" fontId="44" fillId="0" borderId="0" xfId="55" applyFont="1" applyAlignment="1" applyProtection="1">
      <alignment vertical="center"/>
    </xf>
    <xf numFmtId="0" fontId="46" fillId="13" borderId="99" xfId="15" applyFont="1" applyFill="1" applyBorder="1" applyAlignment="1" applyProtection="1">
      <alignment horizontal="center" vertical="center" wrapText="1"/>
    </xf>
    <xf numFmtId="0" fontId="46" fillId="0" borderId="0" xfId="55" applyFont="1" applyAlignment="1" applyProtection="1">
      <alignment vertical="center" wrapText="1"/>
    </xf>
    <xf numFmtId="0" fontId="46" fillId="0" borderId="0" xfId="55" applyFont="1" applyAlignment="1" applyProtection="1">
      <alignment horizontal="center" vertical="center" wrapText="1"/>
    </xf>
    <xf numFmtId="0" fontId="42" fillId="0" borderId="0" xfId="15" applyFont="1" applyAlignment="1" applyProtection="1">
      <alignment horizontal="center" vertical="center" wrapText="1"/>
    </xf>
    <xf numFmtId="0" fontId="69" fillId="0" borderId="0" xfId="15" applyFont="1" applyAlignment="1" applyProtection="1">
      <alignment horizontal="center" vertical="center" wrapText="1"/>
    </xf>
    <xf numFmtId="0" fontId="44" fillId="0" borderId="0" xfId="16" applyFont="1" applyAlignment="1" applyProtection="1">
      <alignment horizontal="left" vertical="center"/>
    </xf>
    <xf numFmtId="0" fontId="94" fillId="0" borderId="0" xfId="16" applyFont="1" applyAlignment="1" applyProtection="1">
      <alignment horizontal="left" vertical="center"/>
    </xf>
    <xf numFmtId="0" fontId="46" fillId="0" borderId="85" xfId="15" applyFont="1" applyBorder="1" applyAlignment="1" applyProtection="1">
      <alignment horizontal="left" vertical="center" wrapText="1"/>
    </xf>
    <xf numFmtId="0" fontId="54" fillId="12" borderId="86" xfId="15" applyFont="1" applyFill="1" applyBorder="1" applyAlignment="1" applyProtection="1">
      <alignment horizontal="center" vertical="center" wrapText="1"/>
    </xf>
    <xf numFmtId="0" fontId="46" fillId="0" borderId="86" xfId="15" applyFont="1" applyBorder="1" applyAlignment="1" applyProtection="1">
      <alignment horizontal="center" vertical="center" wrapText="1"/>
    </xf>
    <xf numFmtId="0" fontId="46" fillId="12" borderId="86" xfId="15" applyFont="1" applyFill="1" applyBorder="1" applyAlignment="1" applyProtection="1">
      <alignment horizontal="center" vertical="center" wrapText="1"/>
    </xf>
    <xf numFmtId="0" fontId="46" fillId="7" borderId="86" xfId="15" applyFont="1" applyFill="1" applyBorder="1" applyAlignment="1" applyProtection="1">
      <alignment horizontal="center" vertical="center" wrapText="1"/>
    </xf>
    <xf numFmtId="0" fontId="46" fillId="7" borderId="87" xfId="15" applyFont="1" applyFill="1" applyBorder="1" applyAlignment="1" applyProtection="1">
      <alignment horizontal="center" vertical="center" wrapText="1"/>
    </xf>
    <xf numFmtId="0" fontId="46" fillId="0" borderId="0" xfId="15" applyFont="1" applyAlignment="1" applyProtection="1">
      <alignment horizontal="center" vertical="center" wrapText="1"/>
    </xf>
    <xf numFmtId="0" fontId="70" fillId="0" borderId="0" xfId="15" applyFont="1" applyAlignment="1" applyProtection="1">
      <alignment horizontal="center" vertical="center" wrapText="1"/>
    </xf>
    <xf numFmtId="0" fontId="46" fillId="0" borderId="94" xfId="15" applyFont="1" applyBorder="1" applyAlignment="1" applyProtection="1">
      <alignment horizontal="left" vertical="center" wrapText="1"/>
    </xf>
    <xf numFmtId="0" fontId="54" fillId="12" borderId="20" xfId="15" applyFont="1" applyFill="1" applyBorder="1" applyAlignment="1" applyProtection="1">
      <alignment horizontal="center" vertical="center" wrapText="1"/>
    </xf>
    <xf numFmtId="0" fontId="46" fillId="0" borderId="20" xfId="15" applyFont="1" applyBorder="1" applyAlignment="1" applyProtection="1">
      <alignment horizontal="center" vertical="center" wrapText="1"/>
    </xf>
    <xf numFmtId="0" fontId="46" fillId="12" borderId="20" xfId="15" applyFont="1" applyFill="1" applyBorder="1" applyAlignment="1" applyProtection="1">
      <alignment horizontal="center" vertical="center" wrapText="1"/>
    </xf>
    <xf numFmtId="0" fontId="46" fillId="7" borderId="20" xfId="15" applyFont="1" applyFill="1" applyBorder="1" applyAlignment="1" applyProtection="1">
      <alignment horizontal="center" vertical="center" wrapText="1"/>
    </xf>
    <xf numFmtId="0" fontId="46" fillId="7" borderId="95" xfId="15" applyFont="1" applyFill="1" applyBorder="1" applyAlignment="1" applyProtection="1">
      <alignment horizontal="center" vertical="center" wrapText="1"/>
    </xf>
    <xf numFmtId="0" fontId="46" fillId="0" borderId="88" xfId="15" applyFont="1" applyBorder="1" applyAlignment="1" applyProtection="1">
      <alignment horizontal="left" vertical="center" wrapText="1"/>
    </xf>
    <xf numFmtId="0" fontId="54" fillId="12" borderId="89" xfId="15" applyFont="1" applyFill="1" applyBorder="1" applyAlignment="1" applyProtection="1">
      <alignment horizontal="center" vertical="center" wrapText="1"/>
    </xf>
    <xf numFmtId="0" fontId="46" fillId="0" borderId="89" xfId="15" applyFont="1" applyBorder="1" applyAlignment="1" applyProtection="1">
      <alignment horizontal="center" vertical="center" wrapText="1"/>
    </xf>
    <xf numFmtId="0" fontId="46" fillId="12" borderId="89" xfId="15" applyFont="1" applyFill="1" applyBorder="1" applyAlignment="1" applyProtection="1">
      <alignment horizontal="center" vertical="center" wrapText="1"/>
    </xf>
    <xf numFmtId="0" fontId="46" fillId="7" borderId="89" xfId="15" applyFont="1" applyFill="1" applyBorder="1" applyAlignment="1" applyProtection="1">
      <alignment horizontal="center" vertical="center" wrapText="1"/>
    </xf>
    <xf numFmtId="0" fontId="46" fillId="7" borderId="90" xfId="15" applyFont="1" applyFill="1" applyBorder="1" applyAlignment="1" applyProtection="1">
      <alignment horizontal="center" vertical="center" wrapText="1"/>
    </xf>
    <xf numFmtId="0" fontId="73" fillId="0" borderId="0" xfId="30" applyFont="1" applyFill="1" applyBorder="1" applyAlignment="1" applyProtection="1">
      <alignment horizontal="center" vertical="center" wrapText="1"/>
    </xf>
    <xf numFmtId="0" fontId="41" fillId="0" borderId="0" xfId="55" applyFont="1" applyAlignment="1" applyProtection="1">
      <alignment vertical="center" wrapText="1"/>
    </xf>
    <xf numFmtId="0" fontId="55" fillId="0" borderId="0" xfId="55" applyFont="1" applyAlignment="1" applyProtection="1">
      <alignment horizontal="center"/>
    </xf>
    <xf numFmtId="0" fontId="41" fillId="5" borderId="0" xfId="55" applyFont="1" applyFill="1" applyAlignment="1" applyProtection="1">
      <alignment vertical="center"/>
    </xf>
    <xf numFmtId="0" fontId="49" fillId="7" borderId="0" xfId="55" applyFont="1" applyFill="1" applyAlignment="1" applyProtection="1">
      <alignment vertical="center"/>
    </xf>
    <xf numFmtId="0" fontId="36" fillId="7" borderId="0" xfId="55" applyFill="1" applyProtection="1"/>
    <xf numFmtId="0" fontId="65" fillId="0" borderId="0" xfId="55" applyFont="1" applyAlignment="1" applyProtection="1">
      <alignment horizontal="left" vertical="center" wrapText="1"/>
    </xf>
    <xf numFmtId="0" fontId="42" fillId="10" borderId="97" xfId="15" applyFont="1" applyFill="1" applyBorder="1" applyAlignment="1" applyProtection="1">
      <alignment horizontal="center" vertical="center" wrapText="1"/>
    </xf>
    <xf numFmtId="0" fontId="56" fillId="5" borderId="0" xfId="55" applyFont="1" applyFill="1" applyAlignment="1" applyProtection="1">
      <alignment vertical="center"/>
    </xf>
    <xf numFmtId="0" fontId="46" fillId="17" borderId="86" xfId="15" applyFont="1" applyFill="1" applyBorder="1" applyAlignment="1" applyProtection="1">
      <alignment horizontal="center" vertical="center" wrapText="1"/>
    </xf>
    <xf numFmtId="0" fontId="46" fillId="13" borderId="87" xfId="15" applyFont="1" applyFill="1" applyBorder="1" applyAlignment="1" applyProtection="1">
      <alignment horizontal="center" vertical="center" wrapText="1"/>
    </xf>
    <xf numFmtId="0" fontId="36" fillId="15" borderId="0" xfId="55" applyFill="1" applyProtection="1"/>
    <xf numFmtId="0" fontId="46" fillId="17" borderId="20" xfId="15" applyFont="1" applyFill="1" applyBorder="1" applyAlignment="1" applyProtection="1">
      <alignment horizontal="center" vertical="center" wrapText="1"/>
    </xf>
    <xf numFmtId="0" fontId="46" fillId="13" borderId="95" xfId="15" applyFont="1" applyFill="1" applyBorder="1" applyAlignment="1" applyProtection="1">
      <alignment horizontal="center" vertical="center" wrapText="1"/>
    </xf>
    <xf numFmtId="0" fontId="46" fillId="17" borderId="89" xfId="15" applyFont="1" applyFill="1" applyBorder="1" applyAlignment="1" applyProtection="1">
      <alignment horizontal="center" vertical="center" wrapText="1"/>
    </xf>
    <xf numFmtId="0" fontId="46" fillId="13" borderId="90" xfId="15" applyFont="1" applyFill="1" applyBorder="1" applyAlignment="1" applyProtection="1">
      <alignment horizontal="center" vertical="center" wrapText="1"/>
    </xf>
    <xf numFmtId="0" fontId="42" fillId="10" borderId="97" xfId="0" applyFont="1" applyFill="1" applyBorder="1" applyAlignment="1" applyProtection="1">
      <alignment vertical="center" wrapText="1"/>
    </xf>
    <xf numFmtId="2" fontId="46" fillId="12" borderId="99" xfId="0" applyNumberFormat="1" applyFont="1" applyFill="1" applyBorder="1" applyAlignment="1" applyProtection="1">
      <alignment horizontal="center" vertical="center" wrapText="1"/>
    </xf>
    <xf numFmtId="0" fontId="45" fillId="0" borderId="42" xfId="30" applyFont="1" applyBorder="1" applyAlignment="1" applyProtection="1">
      <alignment horizontal="center" vertical="center" wrapText="1"/>
    </xf>
    <xf numFmtId="0" fontId="55" fillId="0" borderId="0" xfId="0" applyFont="1" applyAlignment="1" applyProtection="1">
      <alignment horizontal="center"/>
    </xf>
    <xf numFmtId="0" fontId="42" fillId="10" borderId="20" xfId="0" applyFont="1" applyFill="1" applyBorder="1" applyAlignment="1" applyProtection="1">
      <alignment horizontal="center" vertical="center" wrapText="1"/>
    </xf>
    <xf numFmtId="0" fontId="42" fillId="10" borderId="95" xfId="0" applyFont="1" applyFill="1" applyBorder="1" applyAlignment="1" applyProtection="1">
      <alignment horizontal="center" vertical="center" wrapText="1"/>
    </xf>
    <xf numFmtId="0" fontId="46" fillId="0" borderId="97" xfId="0" applyFont="1" applyBorder="1" applyAlignment="1" applyProtection="1">
      <alignment vertical="center" wrapText="1"/>
    </xf>
    <xf numFmtId="0" fontId="46" fillId="17" borderId="99" xfId="15" applyFont="1" applyFill="1" applyBorder="1" applyAlignment="1" applyProtection="1">
      <alignment horizontal="center" vertical="center" wrapText="1"/>
    </xf>
    <xf numFmtId="0" fontId="46" fillId="12" borderId="97" xfId="0" applyFont="1" applyFill="1" applyBorder="1" applyAlignment="1" applyProtection="1">
      <alignment horizontal="center" vertical="center" wrapText="1"/>
    </xf>
    <xf numFmtId="0" fontId="46" fillId="13" borderId="98" xfId="0" applyFont="1" applyFill="1" applyBorder="1" applyAlignment="1" applyProtection="1">
      <alignment horizontal="center" vertical="center" wrapText="1"/>
    </xf>
    <xf numFmtId="10" fontId="46" fillId="12" borderId="98" xfId="0" applyNumberFormat="1" applyFont="1" applyFill="1" applyBorder="1" applyAlignment="1" applyProtection="1">
      <alignment horizontal="center" vertical="center" wrapText="1"/>
    </xf>
    <xf numFmtId="10" fontId="46" fillId="12" borderId="99" xfId="0" applyNumberFormat="1" applyFont="1" applyFill="1" applyBorder="1" applyAlignment="1" applyProtection="1">
      <alignment horizontal="center" vertical="center" wrapText="1"/>
    </xf>
    <xf numFmtId="0" fontId="65" fillId="0" borderId="0" xfId="15" applyFont="1" applyAlignment="1" applyProtection="1">
      <alignment horizontal="left" vertical="center"/>
    </xf>
    <xf numFmtId="0" fontId="131" fillId="0" borderId="0" xfId="55" applyFont="1" applyAlignment="1" applyProtection="1">
      <alignment vertical="center" wrapText="1"/>
    </xf>
    <xf numFmtId="0" fontId="42" fillId="10" borderId="89" xfId="15" applyFont="1" applyFill="1" applyBorder="1" applyAlignment="1" applyProtection="1">
      <alignment horizontal="center" vertical="center" wrapText="1"/>
    </xf>
    <xf numFmtId="0" fontId="42" fillId="10" borderId="90" xfId="15" applyFont="1" applyFill="1" applyBorder="1" applyAlignment="1" applyProtection="1">
      <alignment horizontal="center" vertical="center" wrapText="1"/>
    </xf>
    <xf numFmtId="0" fontId="46" fillId="12" borderId="87" xfId="15" applyFont="1" applyFill="1" applyBorder="1" applyAlignment="1" applyProtection="1">
      <alignment horizontal="center" vertical="center" wrapText="1"/>
    </xf>
    <xf numFmtId="0" fontId="54" fillId="0" borderId="86" xfId="15" applyFont="1" applyBorder="1" applyAlignment="1" applyProtection="1">
      <alignment horizontal="center" vertical="center" wrapText="1"/>
    </xf>
    <xf numFmtId="0" fontId="46" fillId="12" borderId="95" xfId="15" applyFont="1" applyFill="1" applyBorder="1" applyAlignment="1" applyProtection="1">
      <alignment horizontal="center" vertical="center" wrapText="1"/>
    </xf>
    <xf numFmtId="0" fontId="54" fillId="0" borderId="20" xfId="15" applyFont="1" applyBorder="1" applyAlignment="1" applyProtection="1">
      <alignment horizontal="center" vertical="center" wrapText="1"/>
    </xf>
    <xf numFmtId="0" fontId="46" fillId="12" borderId="90" xfId="15" applyFont="1" applyFill="1" applyBorder="1" applyAlignment="1" applyProtection="1">
      <alignment horizontal="center" vertical="center" wrapText="1"/>
    </xf>
    <xf numFmtId="0" fontId="54" fillId="0" borderId="89" xfId="15" applyFont="1" applyBorder="1" applyAlignment="1" applyProtection="1">
      <alignment horizontal="center" vertical="center" wrapText="1"/>
    </xf>
    <xf numFmtId="0" fontId="36" fillId="18" borderId="0" xfId="0" applyFont="1" applyFill="1" applyProtection="1"/>
    <xf numFmtId="0" fontId="132" fillId="0" borderId="0" xfId="0" applyFont="1" applyProtection="1"/>
    <xf numFmtId="0" fontId="131" fillId="18" borderId="0" xfId="55" applyFont="1" applyFill="1" applyAlignment="1" applyProtection="1">
      <alignment vertical="center" wrapText="1"/>
    </xf>
    <xf numFmtId="0" fontId="36" fillId="18" borderId="0" xfId="55" applyFill="1" applyAlignment="1" applyProtection="1">
      <alignment vertical="center"/>
    </xf>
    <xf numFmtId="0" fontId="69" fillId="10" borderId="85" xfId="15" applyFont="1" applyFill="1" applyBorder="1" applyAlignment="1" applyProtection="1">
      <alignment vertical="center" wrapText="1"/>
    </xf>
    <xf numFmtId="0" fontId="69" fillId="10" borderId="87" xfId="15" applyFont="1" applyFill="1" applyBorder="1" applyAlignment="1" applyProtection="1">
      <alignment vertical="center" wrapText="1"/>
    </xf>
    <xf numFmtId="0" fontId="70" fillId="0" borderId="88" xfId="15" applyFont="1" applyBorder="1" applyAlignment="1" applyProtection="1">
      <alignment horizontal="center" vertical="center" wrapText="1"/>
    </xf>
    <xf numFmtId="0" fontId="70" fillId="0" borderId="90" xfId="15" applyFont="1" applyBorder="1" applyAlignment="1" applyProtection="1">
      <alignment horizontal="center" vertical="center" wrapText="1"/>
    </xf>
    <xf numFmtId="0" fontId="70" fillId="0" borderId="0" xfId="15" applyFont="1" applyAlignment="1" applyProtection="1">
      <alignment vertical="center" wrapText="1"/>
    </xf>
    <xf numFmtId="0" fontId="69" fillId="10" borderId="100" xfId="15" applyFont="1" applyFill="1" applyBorder="1" applyAlignment="1" applyProtection="1">
      <alignment horizontal="center" vertical="center" wrapText="1"/>
    </xf>
    <xf numFmtId="0" fontId="69" fillId="10" borderId="101" xfId="15" applyFont="1" applyFill="1" applyBorder="1" applyAlignment="1" applyProtection="1">
      <alignment horizontal="center" vertical="center" wrapText="1"/>
    </xf>
    <xf numFmtId="0" fontId="69" fillId="10" borderId="102" xfId="15" applyFont="1" applyFill="1" applyBorder="1" applyAlignment="1" applyProtection="1">
      <alignment horizontal="center" vertical="center" wrapText="1"/>
    </xf>
    <xf numFmtId="0" fontId="69" fillId="10" borderId="88" xfId="15" applyFont="1" applyFill="1" applyBorder="1" applyAlignment="1" applyProtection="1">
      <alignment horizontal="center" vertical="center" wrapText="1"/>
    </xf>
    <xf numFmtId="0" fontId="69" fillId="10" borderId="90" xfId="15" applyFont="1" applyFill="1" applyBorder="1" applyAlignment="1" applyProtection="1">
      <alignment horizontal="center" vertical="center" wrapText="1"/>
    </xf>
    <xf numFmtId="0" fontId="69" fillId="18" borderId="88" xfId="15" applyFont="1" applyFill="1" applyBorder="1" applyAlignment="1" applyProtection="1">
      <alignment horizontal="center" vertical="center" wrapText="1"/>
    </xf>
    <xf numFmtId="0" fontId="69" fillId="18" borderId="90" xfId="15" applyFont="1" applyFill="1" applyBorder="1" applyAlignment="1" applyProtection="1">
      <alignment horizontal="center" vertical="center" wrapText="1"/>
    </xf>
    <xf numFmtId="0" fontId="69" fillId="10" borderId="84" xfId="15" applyFont="1" applyFill="1" applyBorder="1" applyAlignment="1" applyProtection="1">
      <alignment horizontal="center" vertical="center" wrapText="1"/>
    </xf>
    <xf numFmtId="0" fontId="70" fillId="0" borderId="85" xfId="15" applyFont="1" applyBorder="1" applyAlignment="1" applyProtection="1">
      <alignment horizontal="center" vertical="center" wrapText="1"/>
    </xf>
    <xf numFmtId="0" fontId="70" fillId="0" borderId="86" xfId="15" applyFont="1" applyBorder="1" applyAlignment="1" applyProtection="1">
      <alignment horizontal="center" vertical="center" wrapText="1"/>
    </xf>
    <xf numFmtId="167" fontId="70" fillId="0" borderId="86" xfId="15" applyNumberFormat="1" applyFont="1" applyBorder="1" applyAlignment="1" applyProtection="1">
      <alignment horizontal="center" vertical="center" wrapText="1"/>
    </xf>
    <xf numFmtId="0" fontId="70" fillId="0" borderId="87" xfId="15" applyFont="1" applyBorder="1" applyAlignment="1" applyProtection="1">
      <alignment horizontal="center" vertical="center" wrapText="1"/>
    </xf>
    <xf numFmtId="0" fontId="70" fillId="21" borderId="85" xfId="15" applyFont="1" applyFill="1" applyBorder="1" applyAlignment="1" applyProtection="1">
      <alignment horizontal="center" vertical="center" wrapText="1"/>
    </xf>
    <xf numFmtId="175" fontId="70" fillId="13" borderId="87" xfId="38" applyNumberFormat="1" applyFont="1" applyFill="1" applyBorder="1" applyAlignment="1" applyProtection="1">
      <alignment horizontal="center" vertical="center" wrapText="1"/>
    </xf>
    <xf numFmtId="0" fontId="70" fillId="18" borderId="85" xfId="15" applyFont="1" applyFill="1" applyBorder="1" applyAlignment="1" applyProtection="1">
      <alignment horizontal="center" vertical="center" wrapText="1"/>
    </xf>
    <xf numFmtId="9" fontId="70" fillId="18" borderId="87" xfId="38" applyFont="1" applyFill="1" applyBorder="1" applyAlignment="1" applyProtection="1">
      <alignment horizontal="center" vertical="center" wrapText="1"/>
    </xf>
    <xf numFmtId="0" fontId="100" fillId="0" borderId="91" xfId="30" applyFont="1" applyBorder="1" applyAlignment="1" applyProtection="1">
      <alignment horizontal="center" vertical="center" wrapText="1"/>
    </xf>
    <xf numFmtId="0" fontId="70" fillId="0" borderId="94" xfId="15" applyFont="1" applyBorder="1" applyAlignment="1" applyProtection="1">
      <alignment horizontal="center" vertical="center" wrapText="1"/>
    </xf>
    <xf numFmtId="0" fontId="70" fillId="0" borderId="20" xfId="15" applyFont="1" applyBorder="1" applyAlignment="1" applyProtection="1">
      <alignment horizontal="center" vertical="center" wrapText="1"/>
    </xf>
    <xf numFmtId="167" fontId="70" fillId="0" borderId="20" xfId="15" applyNumberFormat="1" applyFont="1" applyBorder="1" applyAlignment="1" applyProtection="1">
      <alignment horizontal="center" vertical="center" wrapText="1"/>
    </xf>
    <xf numFmtId="0" fontId="70" fillId="0" borderId="95" xfId="15" applyFont="1" applyBorder="1" applyAlignment="1" applyProtection="1">
      <alignment horizontal="center" vertical="center" wrapText="1"/>
    </xf>
    <xf numFmtId="0" fontId="70" fillId="21" borderId="94" xfId="15" applyFont="1" applyFill="1" applyBorder="1" applyAlignment="1" applyProtection="1">
      <alignment horizontal="center" vertical="center" wrapText="1"/>
    </xf>
    <xf numFmtId="175" fontId="70" fillId="20" borderId="95" xfId="38" applyNumberFormat="1" applyFont="1" applyFill="1" applyBorder="1" applyAlignment="1" applyProtection="1">
      <alignment horizontal="center" vertical="center" wrapText="1"/>
    </xf>
    <xf numFmtId="0" fontId="70" fillId="18" borderId="94" xfId="15" applyFont="1" applyFill="1" applyBorder="1" applyAlignment="1" applyProtection="1">
      <alignment horizontal="center" vertical="center" wrapText="1"/>
    </xf>
    <xf numFmtId="9" fontId="70" fillId="18" borderId="95" xfId="38" applyFont="1" applyFill="1" applyBorder="1" applyAlignment="1" applyProtection="1">
      <alignment horizontal="center" vertical="center" wrapText="1"/>
    </xf>
    <xf numFmtId="0" fontId="100" fillId="0" borderId="96" xfId="30" applyFont="1" applyBorder="1" applyAlignment="1" applyProtection="1">
      <alignment horizontal="center" vertical="center" wrapText="1"/>
    </xf>
    <xf numFmtId="0" fontId="70" fillId="0" borderId="89" xfId="15" applyFont="1" applyBorder="1" applyAlignment="1" applyProtection="1">
      <alignment horizontal="center" vertical="center" wrapText="1"/>
    </xf>
    <xf numFmtId="167" fontId="70" fillId="0" borderId="89" xfId="15" applyNumberFormat="1" applyFont="1" applyBorder="1" applyAlignment="1" applyProtection="1">
      <alignment horizontal="center" vertical="center" wrapText="1"/>
    </xf>
    <xf numFmtId="0" fontId="70" fillId="21" borderId="88" xfId="15" applyFont="1" applyFill="1" applyBorder="1" applyAlignment="1" applyProtection="1">
      <alignment horizontal="center" vertical="center" wrapText="1"/>
    </xf>
    <xf numFmtId="175" fontId="70" fillId="20" borderId="90" xfId="38" applyNumberFormat="1" applyFont="1" applyFill="1" applyBorder="1" applyAlignment="1" applyProtection="1">
      <alignment horizontal="center" vertical="center" wrapText="1"/>
    </xf>
    <xf numFmtId="0" fontId="70" fillId="18" borderId="88" xfId="15" applyFont="1" applyFill="1" applyBorder="1" applyAlignment="1" applyProtection="1">
      <alignment horizontal="center" vertical="center" wrapText="1"/>
    </xf>
    <xf numFmtId="9" fontId="70" fillId="18" borderId="90" xfId="38" applyFont="1" applyFill="1" applyBorder="1" applyAlignment="1" applyProtection="1">
      <alignment horizontal="center" vertical="center" wrapText="1"/>
    </xf>
    <xf numFmtId="0" fontId="100" fillId="0" borderId="92" xfId="30" applyFont="1" applyBorder="1" applyAlignment="1" applyProtection="1">
      <alignment horizontal="center" vertical="center" wrapText="1"/>
    </xf>
    <xf numFmtId="167" fontId="36" fillId="0" borderId="0" xfId="0" applyNumberFormat="1" applyFont="1" applyProtection="1"/>
    <xf numFmtId="0" fontId="69" fillId="10" borderId="45" xfId="15" applyFont="1" applyFill="1" applyBorder="1" applyAlignment="1" applyProtection="1">
      <alignment vertical="center" wrapText="1"/>
    </xf>
    <xf numFmtId="0" fontId="69" fillId="10" borderId="44" xfId="15" applyFont="1" applyFill="1" applyBorder="1" applyAlignment="1" applyProtection="1">
      <alignment vertical="center" wrapText="1"/>
    </xf>
    <xf numFmtId="0" fontId="70" fillId="0" borderId="52" xfId="15" applyFont="1" applyBorder="1" applyAlignment="1" applyProtection="1">
      <alignment horizontal="center" vertical="center" wrapText="1"/>
    </xf>
    <xf numFmtId="0" fontId="70" fillId="0" borderId="51" xfId="15" applyFont="1" applyBorder="1" applyAlignment="1" applyProtection="1">
      <alignment horizontal="center" vertical="center" wrapText="1"/>
    </xf>
    <xf numFmtId="0" fontId="69" fillId="10" borderId="39" xfId="15" applyFont="1" applyFill="1" applyBorder="1" applyAlignment="1" applyProtection="1">
      <alignment horizontal="center" vertical="center" wrapText="1"/>
    </xf>
    <xf numFmtId="0" fontId="69" fillId="10" borderId="40" xfId="15" applyFont="1" applyFill="1" applyBorder="1" applyAlignment="1" applyProtection="1">
      <alignment horizontal="center" vertical="center" wrapText="1"/>
    </xf>
    <xf numFmtId="0" fontId="69" fillId="10" borderId="41" xfId="15" applyFont="1" applyFill="1" applyBorder="1" applyAlignment="1" applyProtection="1">
      <alignment horizontal="center" vertical="center" wrapText="1"/>
    </xf>
    <xf numFmtId="0" fontId="69" fillId="10" borderId="52" xfId="15" applyFont="1" applyFill="1" applyBorder="1" applyAlignment="1" applyProtection="1">
      <alignment horizontal="center" vertical="center" wrapText="1"/>
    </xf>
    <xf numFmtId="0" fontId="69" fillId="10" borderId="51" xfId="15" applyFont="1" applyFill="1" applyBorder="1" applyAlignment="1" applyProtection="1">
      <alignment horizontal="center" vertical="center" wrapText="1"/>
    </xf>
    <xf numFmtId="0" fontId="69" fillId="18" borderId="52" xfId="15" applyFont="1" applyFill="1" applyBorder="1" applyAlignment="1" applyProtection="1">
      <alignment horizontal="center" vertical="center" wrapText="1"/>
    </xf>
    <xf numFmtId="0" fontId="69" fillId="18" borderId="51" xfId="15" applyFont="1" applyFill="1" applyBorder="1" applyAlignment="1" applyProtection="1">
      <alignment horizontal="center" vertical="center" wrapText="1"/>
    </xf>
    <xf numFmtId="0" fontId="69" fillId="10" borderId="38" xfId="15" applyFont="1" applyFill="1" applyBorder="1" applyAlignment="1" applyProtection="1">
      <alignment horizontal="center" vertical="center" wrapText="1"/>
    </xf>
    <xf numFmtId="0" fontId="70" fillId="0" borderId="39" xfId="15" applyFont="1" applyBorder="1" applyAlignment="1" applyProtection="1">
      <alignment horizontal="center" vertical="center" wrapText="1"/>
    </xf>
    <xf numFmtId="0" fontId="70" fillId="0" borderId="40" xfId="15" applyFont="1" applyBorder="1" applyAlignment="1" applyProtection="1">
      <alignment horizontal="center" vertical="center" wrapText="1"/>
    </xf>
    <xf numFmtId="3" fontId="70" fillId="0" borderId="51" xfId="15" applyNumberFormat="1" applyFont="1" applyBorder="1" applyAlignment="1" applyProtection="1">
      <alignment horizontal="center" vertical="center" wrapText="1"/>
    </xf>
    <xf numFmtId="0" fontId="70" fillId="21" borderId="39" xfId="15" applyFont="1" applyFill="1" applyBorder="1" applyAlignment="1" applyProtection="1">
      <alignment horizontal="center" vertical="center" wrapText="1"/>
    </xf>
    <xf numFmtId="9" fontId="70" fillId="20" borderId="41" xfId="38" applyFont="1" applyFill="1" applyBorder="1" applyAlignment="1" applyProtection="1">
      <alignment horizontal="center" vertical="center" wrapText="1"/>
    </xf>
    <xf numFmtId="0" fontId="70" fillId="18" borderId="39" xfId="15" applyFont="1" applyFill="1" applyBorder="1" applyAlignment="1" applyProtection="1">
      <alignment horizontal="center" vertical="center" wrapText="1"/>
    </xf>
    <xf numFmtId="9" fontId="70" fillId="18" borderId="41" xfId="38" applyFont="1" applyFill="1" applyBorder="1" applyAlignment="1" applyProtection="1">
      <alignment horizontal="center" vertical="center" wrapText="1"/>
    </xf>
    <xf numFmtId="0" fontId="100" fillId="0" borderId="50" xfId="30" applyFont="1" applyBorder="1" applyAlignment="1" applyProtection="1">
      <alignment horizontal="center" vertical="center" wrapText="1"/>
    </xf>
    <xf numFmtId="0" fontId="70" fillId="0" borderId="45" xfId="15" applyFont="1" applyBorder="1" applyAlignment="1" applyProtection="1">
      <alignment horizontal="center" vertical="center" wrapText="1"/>
    </xf>
    <xf numFmtId="0" fontId="70" fillId="0" borderId="46" xfId="15" applyFont="1" applyBorder="1" applyAlignment="1" applyProtection="1">
      <alignment horizontal="center" vertical="center" wrapText="1"/>
    </xf>
    <xf numFmtId="0" fontId="70" fillId="0" borderId="44" xfId="15" applyFont="1" applyBorder="1" applyAlignment="1" applyProtection="1">
      <alignment horizontal="center" vertical="center" wrapText="1"/>
    </xf>
    <xf numFmtId="0" fontId="70" fillId="21" borderId="45" xfId="15" applyFont="1" applyFill="1" applyBorder="1" applyAlignment="1" applyProtection="1">
      <alignment horizontal="center" vertical="center" wrapText="1"/>
    </xf>
    <xf numFmtId="175" fontId="70" fillId="13" borderId="44" xfId="38" applyNumberFormat="1" applyFont="1" applyFill="1" applyBorder="1" applyAlignment="1" applyProtection="1">
      <alignment horizontal="center" vertical="center" wrapText="1"/>
    </xf>
    <xf numFmtId="9" fontId="70" fillId="0" borderId="0" xfId="38" applyFont="1" applyBorder="1" applyAlignment="1" applyProtection="1">
      <alignment horizontal="center" vertical="center" wrapText="1"/>
    </xf>
    <xf numFmtId="0" fontId="70" fillId="18" borderId="45" xfId="15" applyFont="1" applyFill="1" applyBorder="1" applyAlignment="1" applyProtection="1">
      <alignment horizontal="center" vertical="center" wrapText="1"/>
    </xf>
    <xf numFmtId="9" fontId="70" fillId="18" borderId="44" xfId="38" applyFont="1" applyFill="1" applyBorder="1" applyAlignment="1" applyProtection="1">
      <alignment horizontal="center" vertical="center" wrapText="1"/>
    </xf>
    <xf numFmtId="9" fontId="70" fillId="18" borderId="0" xfId="38" applyFont="1" applyFill="1" applyBorder="1" applyAlignment="1" applyProtection="1">
      <alignment horizontal="center" vertical="center" wrapText="1"/>
    </xf>
    <xf numFmtId="0" fontId="100" fillId="0" borderId="43" xfId="30" applyFont="1" applyBorder="1" applyAlignment="1" applyProtection="1">
      <alignment horizontal="center" vertical="center" wrapText="1"/>
    </xf>
    <xf numFmtId="0" fontId="70" fillId="0" borderId="49" xfId="15" applyFont="1" applyBorder="1" applyAlignment="1" applyProtection="1">
      <alignment horizontal="center" vertical="center" wrapText="1"/>
    </xf>
    <xf numFmtId="0" fontId="70" fillId="0" borderId="13" xfId="15" applyFont="1" applyBorder="1" applyAlignment="1" applyProtection="1">
      <alignment horizontal="center" vertical="center" wrapText="1"/>
    </xf>
    <xf numFmtId="0" fontId="70" fillId="0" borderId="48" xfId="15" applyFont="1" applyBorder="1" applyAlignment="1" applyProtection="1">
      <alignment horizontal="center" vertical="center" wrapText="1"/>
    </xf>
    <xf numFmtId="0" fontId="70" fillId="21" borderId="49" xfId="15" applyFont="1" applyFill="1" applyBorder="1" applyAlignment="1" applyProtection="1">
      <alignment horizontal="center" vertical="center" wrapText="1"/>
    </xf>
    <xf numFmtId="175" fontId="70" fillId="20" borderId="48" xfId="38" applyNumberFormat="1" applyFont="1" applyFill="1" applyBorder="1" applyAlignment="1" applyProtection="1">
      <alignment horizontal="center" vertical="center" wrapText="1"/>
    </xf>
    <xf numFmtId="0" fontId="70" fillId="18" borderId="49" xfId="15" applyFont="1" applyFill="1" applyBorder="1" applyAlignment="1" applyProtection="1">
      <alignment horizontal="center" vertical="center" wrapText="1"/>
    </xf>
    <xf numFmtId="9" fontId="70" fillId="18" borderId="48" xfId="38" applyFont="1" applyFill="1" applyBorder="1" applyAlignment="1" applyProtection="1">
      <alignment horizontal="center" vertical="center" wrapText="1"/>
    </xf>
    <xf numFmtId="0" fontId="100" fillId="0" borderId="47" xfId="30" applyFont="1" applyBorder="1" applyAlignment="1" applyProtection="1">
      <alignment horizontal="center" vertical="center" wrapText="1"/>
    </xf>
    <xf numFmtId="167" fontId="70" fillId="0" borderId="13" xfId="15" applyNumberFormat="1" applyFont="1" applyBorder="1" applyAlignment="1" applyProtection="1">
      <alignment horizontal="center" vertical="center" wrapText="1"/>
    </xf>
    <xf numFmtId="0" fontId="70" fillId="0" borderId="36" xfId="15" applyFont="1" applyBorder="1" applyAlignment="1" applyProtection="1">
      <alignment horizontal="center" vertical="center" wrapText="1"/>
    </xf>
    <xf numFmtId="0" fontId="70" fillId="0" borderId="53" xfId="15" applyFont="1" applyBorder="1" applyAlignment="1" applyProtection="1">
      <alignment horizontal="center" vertical="center" wrapText="1"/>
    </xf>
    <xf numFmtId="167" fontId="70" fillId="0" borderId="53" xfId="15" applyNumberFormat="1" applyFont="1" applyBorder="1" applyAlignment="1" applyProtection="1">
      <alignment horizontal="center" vertical="center" wrapText="1"/>
    </xf>
    <xf numFmtId="0" fontId="70" fillId="21" borderId="52" xfId="15" applyFont="1" applyFill="1" applyBorder="1" applyAlignment="1" applyProtection="1">
      <alignment horizontal="center" vertical="center" wrapText="1"/>
    </xf>
    <xf numFmtId="175" fontId="70" fillId="20" borderId="51" xfId="38" applyNumberFormat="1" applyFont="1" applyFill="1" applyBorder="1" applyAlignment="1" applyProtection="1">
      <alignment horizontal="center" vertical="center" wrapText="1"/>
    </xf>
    <xf numFmtId="0" fontId="70" fillId="18" borderId="52" xfId="15" applyFont="1" applyFill="1" applyBorder="1" applyAlignment="1" applyProtection="1">
      <alignment horizontal="center" vertical="center" wrapText="1"/>
    </xf>
    <xf numFmtId="9" fontId="70" fillId="18" borderId="51" xfId="38" applyFont="1" applyFill="1" applyBorder="1" applyAlignment="1" applyProtection="1">
      <alignment horizontal="center" vertical="center" wrapText="1"/>
    </xf>
    <xf numFmtId="175" fontId="70" fillId="20" borderId="44" xfId="38" applyNumberFormat="1" applyFont="1" applyFill="1" applyBorder="1" applyAlignment="1" applyProtection="1">
      <alignment horizontal="center" vertical="center" wrapText="1"/>
    </xf>
    <xf numFmtId="175" fontId="70" fillId="0" borderId="48" xfId="15" applyNumberFormat="1" applyFont="1" applyBorder="1" applyAlignment="1" applyProtection="1">
      <alignment horizontal="center" vertical="center" wrapText="1"/>
    </xf>
    <xf numFmtId="175" fontId="70" fillId="21" borderId="49" xfId="38" applyNumberFormat="1" applyFont="1" applyFill="1" applyBorder="1" applyAlignment="1" applyProtection="1">
      <alignment horizontal="center" vertical="center" wrapText="1"/>
    </xf>
    <xf numFmtId="175" fontId="70" fillId="0" borderId="51" xfId="38" applyNumberFormat="1" applyFont="1" applyBorder="1" applyAlignment="1" applyProtection="1">
      <alignment horizontal="center" vertical="center" wrapText="1"/>
    </xf>
    <xf numFmtId="175" fontId="70" fillId="21" borderId="52" xfId="38" applyNumberFormat="1" applyFont="1" applyFill="1" applyBorder="1" applyAlignment="1" applyProtection="1">
      <alignment horizontal="center" vertical="center" wrapText="1"/>
    </xf>
    <xf numFmtId="167" fontId="59" fillId="0" borderId="0" xfId="0" applyNumberFormat="1" applyFont="1" applyProtection="1"/>
    <xf numFmtId="167" fontId="70" fillId="0" borderId="51" xfId="15" applyNumberFormat="1" applyFont="1" applyBorder="1" applyAlignment="1" applyProtection="1">
      <alignment horizontal="center" vertical="center" wrapText="1"/>
    </xf>
    <xf numFmtId="167" fontId="70" fillId="0" borderId="46" xfId="15" applyNumberFormat="1" applyFont="1" applyBorder="1" applyAlignment="1" applyProtection="1">
      <alignment horizontal="center" vertical="center" wrapText="1"/>
    </xf>
    <xf numFmtId="167" fontId="70" fillId="21" borderId="45" xfId="15" applyNumberFormat="1" applyFont="1" applyFill="1" applyBorder="1" applyAlignment="1" applyProtection="1">
      <alignment horizontal="center" vertical="center" wrapText="1"/>
    </xf>
    <xf numFmtId="167" fontId="70" fillId="21" borderId="52" xfId="15" applyNumberFormat="1" applyFont="1" applyFill="1" applyBorder="1" applyAlignment="1" applyProtection="1">
      <alignment horizontal="center" vertical="center" wrapText="1"/>
    </xf>
    <xf numFmtId="43" fontId="59" fillId="0" borderId="0" xfId="0" applyNumberFormat="1" applyFont="1" applyProtection="1"/>
    <xf numFmtId="167" fontId="70" fillId="0" borderId="40" xfId="15" applyNumberFormat="1" applyFont="1" applyBorder="1" applyAlignment="1" applyProtection="1">
      <alignment horizontal="center" vertical="center" wrapText="1"/>
    </xf>
    <xf numFmtId="175" fontId="70" fillId="20" borderId="41" xfId="38" applyNumberFormat="1" applyFont="1" applyFill="1" applyBorder="1" applyAlignment="1" applyProtection="1">
      <alignment horizontal="center" vertical="center" wrapText="1"/>
    </xf>
    <xf numFmtId="9" fontId="70" fillId="0" borderId="41" xfId="38" applyFont="1" applyBorder="1" applyAlignment="1" applyProtection="1">
      <alignment horizontal="center" vertical="center" wrapText="1"/>
    </xf>
    <xf numFmtId="9" fontId="70" fillId="21" borderId="39" xfId="15" applyNumberFormat="1" applyFont="1" applyFill="1" applyBorder="1" applyAlignment="1" applyProtection="1">
      <alignment horizontal="center" vertical="center" wrapText="1"/>
    </xf>
    <xf numFmtId="9" fontId="70" fillId="18" borderId="39" xfId="15" applyNumberFormat="1" applyFont="1" applyFill="1" applyBorder="1" applyAlignment="1" applyProtection="1">
      <alignment horizontal="center" vertical="center" wrapText="1"/>
    </xf>
    <xf numFmtId="0" fontId="70" fillId="5" borderId="46" xfId="15" applyFont="1" applyFill="1" applyBorder="1" applyAlignment="1" applyProtection="1">
      <alignment horizontal="center" vertical="center" wrapText="1"/>
    </xf>
    <xf numFmtId="3" fontId="70" fillId="0" borderId="44" xfId="57" applyNumberFormat="1" applyFont="1" applyBorder="1" applyAlignment="1" applyProtection="1">
      <alignment horizontal="center" vertical="center" wrapText="1"/>
    </xf>
    <xf numFmtId="3" fontId="70" fillId="0" borderId="51" xfId="57" applyNumberFormat="1" applyFont="1" applyBorder="1" applyAlignment="1" applyProtection="1">
      <alignment horizontal="center" vertical="center" wrapText="1"/>
    </xf>
    <xf numFmtId="167" fontId="70" fillId="0" borderId="44" xfId="57" applyNumberFormat="1" applyFont="1" applyBorder="1" applyAlignment="1" applyProtection="1">
      <alignment horizontal="center" vertical="center" wrapText="1"/>
    </xf>
    <xf numFmtId="167" fontId="70" fillId="0" borderId="48" xfId="57" applyNumberFormat="1" applyFont="1" applyBorder="1" applyAlignment="1" applyProtection="1">
      <alignment horizontal="center" vertical="center" wrapText="1"/>
    </xf>
    <xf numFmtId="167" fontId="70" fillId="21" borderId="49" xfId="15" applyNumberFormat="1" applyFont="1" applyFill="1" applyBorder="1" applyAlignment="1" applyProtection="1">
      <alignment horizontal="center" vertical="center" wrapText="1"/>
    </xf>
    <xf numFmtId="167" fontId="70" fillId="0" borderId="48" xfId="15" applyNumberFormat="1" applyFont="1" applyBorder="1" applyAlignment="1" applyProtection="1">
      <alignment horizontal="center" vertical="center" wrapText="1"/>
    </xf>
    <xf numFmtId="9" fontId="70" fillId="0" borderId="48" xfId="15" applyNumberFormat="1" applyFont="1" applyBorder="1" applyAlignment="1" applyProtection="1">
      <alignment horizontal="center" vertical="center" wrapText="1"/>
    </xf>
    <xf numFmtId="9" fontId="70" fillId="0" borderId="56" xfId="15" applyNumberFormat="1" applyFont="1" applyBorder="1" applyAlignment="1" applyProtection="1">
      <alignment horizontal="center" vertical="center" wrapText="1"/>
    </xf>
    <xf numFmtId="0" fontId="70" fillId="0" borderId="35" xfId="15" applyFont="1" applyBorder="1" applyAlignment="1" applyProtection="1">
      <alignment horizontal="center" vertical="center" wrapText="1"/>
    </xf>
    <xf numFmtId="167" fontId="70" fillId="0" borderId="35" xfId="15" applyNumberFormat="1" applyFont="1" applyBorder="1" applyAlignment="1" applyProtection="1">
      <alignment horizontal="center" vertical="center" wrapText="1"/>
    </xf>
    <xf numFmtId="9" fontId="70" fillId="21" borderId="49" xfId="38" applyFont="1" applyFill="1" applyBorder="1" applyAlignment="1" applyProtection="1">
      <alignment horizontal="center" vertical="center" wrapText="1"/>
    </xf>
    <xf numFmtId="166" fontId="70" fillId="21" borderId="52" xfId="15" applyNumberFormat="1" applyFont="1" applyFill="1" applyBorder="1" applyAlignment="1" applyProtection="1">
      <alignment horizontal="center" vertical="center" wrapText="1"/>
    </xf>
    <xf numFmtId="9" fontId="70" fillId="21" borderId="45" xfId="38" applyFont="1" applyFill="1" applyBorder="1" applyAlignment="1" applyProtection="1">
      <alignment horizontal="center" vertical="center" wrapText="1"/>
    </xf>
    <xf numFmtId="9" fontId="70" fillId="0" borderId="51" xfId="15" applyNumberFormat="1" applyFont="1" applyBorder="1" applyAlignment="1" applyProtection="1">
      <alignment horizontal="center" vertical="center" wrapText="1"/>
    </xf>
    <xf numFmtId="9" fontId="70" fillId="21" borderId="52" xfId="38" applyFont="1" applyFill="1" applyBorder="1" applyAlignment="1" applyProtection="1">
      <alignment horizontal="center" vertical="center" wrapText="1"/>
    </xf>
    <xf numFmtId="0" fontId="70" fillId="0" borderId="37" xfId="15" applyFont="1" applyBorder="1" applyAlignment="1" applyProtection="1">
      <alignment horizontal="center" vertical="center" wrapText="1"/>
    </xf>
    <xf numFmtId="167" fontId="70" fillId="0" borderId="56" xfId="57" applyNumberFormat="1" applyFont="1" applyBorder="1" applyAlignment="1" applyProtection="1">
      <alignment horizontal="center" vertical="center" wrapText="1"/>
    </xf>
    <xf numFmtId="0" fontId="100" fillId="0" borderId="57" xfId="30" applyFont="1" applyBorder="1" applyAlignment="1" applyProtection="1">
      <alignment horizontal="center" vertical="center" wrapText="1"/>
    </xf>
    <xf numFmtId="9" fontId="70" fillId="0" borderId="56" xfId="57" applyNumberFormat="1" applyFont="1" applyBorder="1" applyAlignment="1" applyProtection="1">
      <alignment horizontal="center" vertical="center" wrapText="1"/>
    </xf>
    <xf numFmtId="3" fontId="70" fillId="0" borderId="56" xfId="57" applyNumberFormat="1" applyFont="1" applyBorder="1" applyAlignment="1" applyProtection="1">
      <alignment horizontal="center" vertical="center" wrapText="1"/>
    </xf>
    <xf numFmtId="3" fontId="70" fillId="0" borderId="48" xfId="57" applyNumberFormat="1" applyFont="1" applyBorder="1" applyAlignment="1" applyProtection="1">
      <alignment horizontal="center" vertical="center" wrapText="1"/>
    </xf>
    <xf numFmtId="166" fontId="70" fillId="21" borderId="49" xfId="15" applyNumberFormat="1" applyFont="1" applyFill="1" applyBorder="1" applyAlignment="1" applyProtection="1">
      <alignment horizontal="center" vertical="center" wrapText="1"/>
    </xf>
    <xf numFmtId="9" fontId="70" fillId="0" borderId="44" xfId="38" applyFont="1" applyBorder="1" applyAlignment="1" applyProtection="1">
      <alignment horizontal="center" vertical="center" wrapText="1"/>
    </xf>
    <xf numFmtId="0" fontId="70" fillId="0" borderId="56" xfId="15" applyFont="1" applyBorder="1" applyAlignment="1" applyProtection="1">
      <alignment horizontal="center" vertical="center" wrapText="1"/>
    </xf>
    <xf numFmtId="173" fontId="46" fillId="12" borderId="63" xfId="0" applyNumberFormat="1" applyFont="1" applyFill="1" applyBorder="1" applyAlignment="1" applyProtection="1">
      <alignment horizontal="center" vertical="center" wrapText="1"/>
    </xf>
    <xf numFmtId="0" fontId="44" fillId="16" borderId="0" xfId="48" applyFont="1" applyBorder="1" applyAlignment="1" applyProtection="1">
      <alignment horizontal="center" vertical="center"/>
    </xf>
    <xf numFmtId="0" fontId="41" fillId="15" borderId="0" xfId="15" applyFont="1" applyFill="1" applyAlignment="1" applyProtection="1">
      <alignment horizontal="center" vertical="center"/>
    </xf>
    <xf numFmtId="173" fontId="46" fillId="12" borderId="33" xfId="0" applyNumberFormat="1" applyFont="1" applyFill="1" applyBorder="1" applyAlignment="1" applyProtection="1">
      <alignment horizontal="center" vertical="center" wrapText="1"/>
    </xf>
    <xf numFmtId="173" fontId="46" fillId="13" borderId="66" xfId="0" applyNumberFormat="1" applyFont="1" applyFill="1" applyBorder="1" applyAlignment="1" applyProtection="1">
      <alignment horizontal="center" vertical="center" wrapText="1"/>
    </xf>
    <xf numFmtId="173" fontId="41" fillId="0" borderId="0" xfId="0" applyNumberFormat="1" applyFont="1" applyAlignment="1" applyProtection="1">
      <alignment vertical="center"/>
    </xf>
    <xf numFmtId="173" fontId="46" fillId="12" borderId="66" xfId="0" applyNumberFormat="1" applyFont="1" applyFill="1" applyBorder="1" applyAlignment="1" applyProtection="1">
      <alignment horizontal="center" vertical="center" wrapText="1"/>
    </xf>
    <xf numFmtId="173" fontId="44" fillId="0" borderId="0" xfId="3" applyNumberFormat="1" applyFont="1" applyAlignment="1" applyProtection="1">
      <alignment horizontal="center" vertical="center" wrapText="1"/>
    </xf>
    <xf numFmtId="173" fontId="41" fillId="0" borderId="0" xfId="0" applyNumberFormat="1" applyFont="1" applyAlignment="1" applyProtection="1">
      <alignment horizontal="center"/>
    </xf>
    <xf numFmtId="173" fontId="41" fillId="0" borderId="0" xfId="0" applyNumberFormat="1" applyFont="1" applyProtection="1"/>
    <xf numFmtId="167" fontId="46" fillId="5" borderId="63" xfId="0" applyNumberFormat="1" applyFont="1" applyFill="1" applyBorder="1" applyAlignment="1" applyProtection="1">
      <alignment horizontal="center" vertical="center" wrapText="1"/>
    </xf>
    <xf numFmtId="167" fontId="46" fillId="5" borderId="33" xfId="0" applyNumberFormat="1" applyFont="1" applyFill="1" applyBorder="1" applyAlignment="1" applyProtection="1">
      <alignment horizontal="center" vertical="center" wrapText="1"/>
    </xf>
    <xf numFmtId="173" fontId="46" fillId="0" borderId="0" xfId="0" applyNumberFormat="1" applyFont="1" applyAlignment="1" applyProtection="1">
      <alignment horizontal="left" vertical="center" wrapText="1"/>
    </xf>
    <xf numFmtId="167" fontId="46" fillId="5" borderId="66" xfId="0" applyNumberFormat="1" applyFont="1" applyFill="1" applyBorder="1" applyAlignment="1" applyProtection="1">
      <alignment horizontal="center" vertical="center" wrapText="1"/>
    </xf>
    <xf numFmtId="173" fontId="46" fillId="13" borderId="63" xfId="0" applyNumberFormat="1" applyFont="1" applyFill="1" applyBorder="1" applyAlignment="1" applyProtection="1">
      <alignment horizontal="center" vertical="center" wrapText="1"/>
    </xf>
    <xf numFmtId="173" fontId="36" fillId="0" borderId="0" xfId="0" applyNumberFormat="1" applyFont="1" applyProtection="1"/>
    <xf numFmtId="0" fontId="41" fillId="0" borderId="62" xfId="0" applyFont="1" applyBorder="1" applyProtection="1"/>
    <xf numFmtId="173" fontId="41" fillId="18" borderId="63" xfId="0" applyNumberFormat="1" applyFont="1" applyFill="1" applyBorder="1" applyProtection="1"/>
    <xf numFmtId="173" fontId="41" fillId="12" borderId="64" xfId="0" applyNumberFormat="1" applyFont="1" applyFill="1" applyBorder="1" applyProtection="1"/>
    <xf numFmtId="0" fontId="41" fillId="12" borderId="63" xfId="0" applyFont="1" applyFill="1" applyBorder="1" applyProtection="1"/>
    <xf numFmtId="173" fontId="41" fillId="12" borderId="63" xfId="0" applyNumberFormat="1" applyFont="1" applyFill="1" applyBorder="1" applyProtection="1"/>
    <xf numFmtId="173" fontId="41" fillId="13" borderId="64" xfId="0" applyNumberFormat="1" applyFont="1" applyFill="1" applyBorder="1" applyProtection="1"/>
    <xf numFmtId="0" fontId="41" fillId="0" borderId="71" xfId="0" applyFont="1" applyBorder="1" applyProtection="1"/>
    <xf numFmtId="173" fontId="41" fillId="18" borderId="33" xfId="0" applyNumberFormat="1" applyFont="1" applyFill="1" applyBorder="1" applyProtection="1"/>
    <xf numFmtId="173" fontId="41" fillId="12" borderId="72" xfId="0" applyNumberFormat="1" applyFont="1" applyFill="1" applyBorder="1" applyProtection="1"/>
    <xf numFmtId="0" fontId="41" fillId="12" borderId="33" xfId="0" applyFont="1" applyFill="1" applyBorder="1" applyProtection="1"/>
    <xf numFmtId="173" fontId="41" fillId="12" borderId="33" xfId="0" applyNumberFormat="1" applyFont="1" applyFill="1" applyBorder="1" applyProtection="1"/>
    <xf numFmtId="173" fontId="41" fillId="13" borderId="72" xfId="0" applyNumberFormat="1" applyFont="1" applyFill="1" applyBorder="1" applyProtection="1"/>
    <xf numFmtId="0" fontId="41" fillId="0" borderId="65" xfId="0" applyFont="1" applyBorder="1" applyProtection="1"/>
    <xf numFmtId="173" fontId="41" fillId="18" borderId="66" xfId="0" applyNumberFormat="1" applyFont="1" applyFill="1" applyBorder="1" applyProtection="1"/>
    <xf numFmtId="173" fontId="41" fillId="12" borderId="67" xfId="0" applyNumberFormat="1" applyFont="1" applyFill="1" applyBorder="1" applyProtection="1"/>
    <xf numFmtId="0" fontId="41" fillId="13" borderId="66" xfId="0" applyFont="1" applyFill="1" applyBorder="1" applyProtection="1"/>
    <xf numFmtId="173" fontId="41" fillId="13" borderId="66" xfId="0" applyNumberFormat="1" applyFont="1" applyFill="1" applyBorder="1" applyProtection="1"/>
    <xf numFmtId="173" fontId="41" fillId="13" borderId="67" xfId="0" applyNumberFormat="1" applyFont="1" applyFill="1" applyBorder="1" applyProtection="1"/>
    <xf numFmtId="173" fontId="42" fillId="0" borderId="0" xfId="0" applyNumberFormat="1" applyFont="1" applyAlignment="1" applyProtection="1">
      <alignment horizontal="center" vertical="center" wrapText="1"/>
    </xf>
    <xf numFmtId="173" fontId="46" fillId="18" borderId="67" xfId="39" applyNumberFormat="1" applyFont="1" applyFill="1" applyBorder="1" applyAlignment="1" applyProtection="1">
      <alignment horizontal="center" vertical="center" wrapText="1"/>
    </xf>
    <xf numFmtId="173" fontId="42" fillId="10" borderId="63" xfId="0" applyNumberFormat="1" applyFont="1" applyFill="1" applyBorder="1" applyAlignment="1" applyProtection="1">
      <alignment horizontal="center" vertical="center" wrapText="1"/>
    </xf>
    <xf numFmtId="173" fontId="42" fillId="10" borderId="64" xfId="0" applyNumberFormat="1" applyFont="1" applyFill="1" applyBorder="1" applyAlignment="1" applyProtection="1">
      <alignment horizontal="center" vertical="center" wrapText="1"/>
    </xf>
    <xf numFmtId="173" fontId="42" fillId="10" borderId="66" xfId="0" applyNumberFormat="1" applyFont="1" applyFill="1" applyBorder="1" applyAlignment="1" applyProtection="1">
      <alignment horizontal="center" vertical="center" wrapText="1"/>
    </xf>
    <xf numFmtId="173" fontId="42" fillId="10" borderId="67" xfId="0" applyNumberFormat="1" applyFont="1" applyFill="1" applyBorder="1" applyAlignment="1" applyProtection="1">
      <alignment horizontal="center" vertical="center" wrapText="1"/>
    </xf>
    <xf numFmtId="173" fontId="53" fillId="0" borderId="0" xfId="0" applyNumberFormat="1" applyFont="1" applyAlignment="1" applyProtection="1">
      <alignment horizontal="center" vertical="center"/>
    </xf>
    <xf numFmtId="0" fontId="41" fillId="0" borderId="62" xfId="0" applyFont="1" applyBorder="1" applyAlignment="1" applyProtection="1">
      <alignment vertical="center"/>
    </xf>
    <xf numFmtId="173" fontId="41" fillId="12" borderId="63" xfId="0" applyNumberFormat="1" applyFont="1" applyFill="1" applyBorder="1" applyAlignment="1" applyProtection="1">
      <alignment vertical="center"/>
    </xf>
    <xf numFmtId="173" fontId="41" fillId="7" borderId="64" xfId="0" applyNumberFormat="1" applyFont="1" applyFill="1" applyBorder="1" applyAlignment="1" applyProtection="1">
      <alignment vertical="center"/>
    </xf>
    <xf numFmtId="0" fontId="41" fillId="12" borderId="63" xfId="0" applyFont="1" applyFill="1" applyBorder="1" applyAlignment="1" applyProtection="1">
      <alignment vertical="center"/>
    </xf>
    <xf numFmtId="0" fontId="41" fillId="7" borderId="64" xfId="0" applyFont="1" applyFill="1" applyBorder="1" applyAlignment="1" applyProtection="1">
      <alignment vertical="center"/>
    </xf>
    <xf numFmtId="0" fontId="41" fillId="0" borderId="71" xfId="0" applyFont="1" applyBorder="1" applyAlignment="1" applyProtection="1">
      <alignment vertical="center"/>
    </xf>
    <xf numFmtId="173" fontId="41" fillId="7" borderId="33" xfId="0" applyNumberFormat="1" applyFont="1" applyFill="1" applyBorder="1" applyAlignment="1" applyProtection="1">
      <alignment vertical="center"/>
    </xf>
    <xf numFmtId="173" fontId="41" fillId="12" borderId="72" xfId="0" applyNumberFormat="1" applyFont="1" applyFill="1" applyBorder="1" applyAlignment="1" applyProtection="1">
      <alignment vertical="center"/>
    </xf>
    <xf numFmtId="0" fontId="41" fillId="7" borderId="33" xfId="0" applyFont="1" applyFill="1" applyBorder="1" applyAlignment="1" applyProtection="1">
      <alignment vertical="center"/>
    </xf>
    <xf numFmtId="0" fontId="41" fillId="12" borderId="72" xfId="0" applyFont="1" applyFill="1" applyBorder="1" applyAlignment="1" applyProtection="1">
      <alignment vertical="center"/>
    </xf>
    <xf numFmtId="0" fontId="41" fillId="0" borderId="65" xfId="0" applyFont="1" applyBorder="1" applyAlignment="1" applyProtection="1">
      <alignment vertical="center"/>
    </xf>
    <xf numFmtId="173" fontId="41" fillId="7" borderId="66" xfId="0" applyNumberFormat="1" applyFont="1" applyFill="1" applyBorder="1" applyAlignment="1" applyProtection="1">
      <alignment vertical="center"/>
    </xf>
    <xf numFmtId="173" fontId="41" fillId="12" borderId="67" xfId="0" applyNumberFormat="1" applyFont="1" applyFill="1" applyBorder="1" applyAlignment="1" applyProtection="1">
      <alignment vertical="center"/>
    </xf>
    <xf numFmtId="0" fontId="41" fillId="7" borderId="66" xfId="0" applyFont="1" applyFill="1" applyBorder="1" applyAlignment="1" applyProtection="1">
      <alignment vertical="center"/>
    </xf>
    <xf numFmtId="0" fontId="41" fillId="12" borderId="67" xfId="0" applyFont="1" applyFill="1" applyBorder="1" applyAlignment="1" applyProtection="1">
      <alignment vertical="center"/>
    </xf>
    <xf numFmtId="0" fontId="50" fillId="0" borderId="0" xfId="30" applyFont="1" applyBorder="1" applyAlignment="1">
      <alignment vertical="center"/>
    </xf>
    <xf numFmtId="0" fontId="50" fillId="0" borderId="0" xfId="30" applyFont="1" applyBorder="1" applyAlignment="1">
      <alignment vertical="center" wrapText="1"/>
    </xf>
    <xf numFmtId="0" fontId="50" fillId="0" borderId="0" xfId="30" applyFont="1" applyFill="1" applyBorder="1" applyAlignment="1">
      <alignment vertical="center" wrapText="1"/>
    </xf>
    <xf numFmtId="0" fontId="3" fillId="10" borderId="0" xfId="15" applyFont="1" applyFill="1" applyAlignment="1">
      <alignment vertical="center"/>
    </xf>
    <xf numFmtId="0" fontId="3" fillId="0" borderId="0" xfId="15" applyFont="1" applyAlignment="1">
      <alignment vertical="center"/>
    </xf>
    <xf numFmtId="0" fontId="66" fillId="0" borderId="0" xfId="30" applyFont="1" applyBorder="1" applyAlignment="1">
      <alignment vertical="center"/>
    </xf>
    <xf numFmtId="0" fontId="67" fillId="14" borderId="0" xfId="30" applyFont="1" applyFill="1" applyBorder="1" applyAlignment="1">
      <alignment horizontal="center" vertical="center"/>
    </xf>
    <xf numFmtId="0" fontId="3" fillId="0" borderId="0" xfId="0" applyFont="1" applyAlignment="1">
      <alignment vertical="center"/>
    </xf>
    <xf numFmtId="0" fontId="46" fillId="0" borderId="0" xfId="0" applyFont="1" applyAlignment="1">
      <alignment horizontal="justify" vertical="center" wrapText="1"/>
    </xf>
    <xf numFmtId="0" fontId="3" fillId="5" borderId="0" xfId="0" applyFont="1" applyFill="1" applyAlignment="1">
      <alignment vertical="center"/>
    </xf>
    <xf numFmtId="0" fontId="42" fillId="0" borderId="0" xfId="30" applyFont="1" applyFill="1" applyBorder="1" applyAlignment="1">
      <alignment horizontal="center" vertical="center" wrapText="1"/>
    </xf>
    <xf numFmtId="0" fontId="62" fillId="0" borderId="0" xfId="15" applyFont="1" applyAlignment="1">
      <alignment horizontal="center" vertical="center"/>
    </xf>
    <xf numFmtId="0" fontId="42" fillId="10" borderId="66" xfId="0" applyFont="1" applyFill="1" applyBorder="1" applyAlignment="1">
      <alignment horizontal="center" vertical="center" wrapText="1"/>
    </xf>
    <xf numFmtId="0" fontId="41" fillId="5" borderId="0" xfId="0" applyFont="1" applyFill="1" applyAlignment="1">
      <alignment vertical="center"/>
    </xf>
    <xf numFmtId="0" fontId="42" fillId="5" borderId="0" xfId="30" applyFont="1" applyFill="1" applyBorder="1" applyAlignment="1">
      <alignment horizontal="center" vertical="center" wrapText="1"/>
    </xf>
    <xf numFmtId="0" fontId="42" fillId="5" borderId="0" xfId="0" applyFont="1" applyFill="1" applyAlignment="1">
      <alignment horizontal="center" vertical="center" wrapText="1"/>
    </xf>
    <xf numFmtId="0" fontId="69" fillId="5" borderId="0" xfId="30" applyFont="1" applyFill="1" applyBorder="1" applyAlignment="1">
      <alignment horizontal="center" vertical="center" wrapText="1"/>
    </xf>
    <xf numFmtId="0" fontId="69" fillId="5" borderId="0" xfId="0" applyFont="1" applyFill="1" applyAlignment="1">
      <alignment horizontal="center" vertical="center" wrapText="1"/>
    </xf>
    <xf numFmtId="0" fontId="45" fillId="0" borderId="0" xfId="30" applyFont="1" applyFill="1" applyBorder="1" applyAlignment="1">
      <alignment horizontal="center" vertical="center" wrapText="1"/>
    </xf>
    <xf numFmtId="0" fontId="38" fillId="16" borderId="15" xfId="48" applyFont="1" applyBorder="1" applyAlignment="1">
      <alignment horizontal="center" vertical="center"/>
    </xf>
    <xf numFmtId="172" fontId="46" fillId="13" borderId="63" xfId="39" applyNumberFormat="1" applyFont="1" applyFill="1" applyBorder="1" applyAlignment="1">
      <alignment horizontal="center" vertical="center" wrapText="1"/>
    </xf>
    <xf numFmtId="172" fontId="46" fillId="13" borderId="33" xfId="39" applyNumberFormat="1" applyFont="1" applyFill="1" applyBorder="1" applyAlignment="1">
      <alignment horizontal="center" vertical="center" wrapText="1"/>
    </xf>
    <xf numFmtId="0" fontId="46" fillId="0" borderId="33" xfId="0" applyFont="1" applyBorder="1" applyAlignment="1">
      <alignment horizontal="center" vertical="center"/>
    </xf>
    <xf numFmtId="0" fontId="44" fillId="2" borderId="33" xfId="2" applyFont="1" applyFill="1" applyBorder="1" applyAlignment="1">
      <alignment horizontal="center" vertical="center"/>
    </xf>
    <xf numFmtId="0" fontId="44" fillId="0" borderId="33" xfId="2" applyFont="1" applyBorder="1" applyAlignment="1">
      <alignment horizontal="center" vertical="center"/>
    </xf>
    <xf numFmtId="0" fontId="44" fillId="2" borderId="33" xfId="2" applyFont="1" applyFill="1" applyBorder="1" applyAlignment="1">
      <alignment horizontal="center" vertical="center" wrapText="1"/>
    </xf>
    <xf numFmtId="172" fontId="46" fillId="17" borderId="33" xfId="39" applyNumberFormat="1" applyFont="1" applyFill="1" applyBorder="1" applyAlignment="1">
      <alignment horizontal="center" vertical="center" wrapText="1"/>
    </xf>
    <xf numFmtId="0" fontId="44" fillId="2" borderId="66" xfId="2" applyFont="1" applyFill="1" applyBorder="1" applyAlignment="1">
      <alignment horizontal="center" vertical="center"/>
    </xf>
    <xf numFmtId="0" fontId="72" fillId="0" borderId="70" xfId="30" applyFont="1" applyBorder="1" applyAlignment="1">
      <alignment horizontal="center" vertical="center" wrapText="1"/>
    </xf>
    <xf numFmtId="0" fontId="72" fillId="0" borderId="0" xfId="30" applyFont="1" applyBorder="1" applyAlignment="1">
      <alignment horizontal="center" vertical="center" wrapText="1"/>
    </xf>
    <xf numFmtId="0" fontId="45" fillId="0" borderId="0" xfId="30" applyFont="1" applyBorder="1" applyAlignment="1">
      <alignment vertical="center" wrapText="1"/>
    </xf>
    <xf numFmtId="0" fontId="41" fillId="0" borderId="0" xfId="0" applyFont="1" applyAlignment="1">
      <alignment horizontal="center" vertical="center"/>
    </xf>
    <xf numFmtId="172" fontId="41" fillId="0" borderId="0" xfId="39" applyNumberFormat="1" applyFont="1" applyAlignment="1" applyProtection="1">
      <alignment vertical="center"/>
      <protection locked="0"/>
    </xf>
    <xf numFmtId="0" fontId="72" fillId="0" borderId="0" xfId="0" applyFont="1" applyAlignment="1">
      <alignment horizontal="center" vertical="center"/>
    </xf>
    <xf numFmtId="0" fontId="38" fillId="10" borderId="0" xfId="35" applyFont="1" applyFill="1" applyAlignment="1">
      <alignment horizontal="center" vertical="center"/>
    </xf>
    <xf numFmtId="0" fontId="3" fillId="0" borderId="0" xfId="35" applyFont="1"/>
    <xf numFmtId="0" fontId="3" fillId="0" borderId="0" xfId="35" applyFont="1" applyAlignment="1">
      <alignment vertical="center"/>
    </xf>
    <xf numFmtId="172" fontId="41" fillId="0" borderId="0" xfId="39" applyNumberFormat="1" applyFont="1" applyAlignment="1">
      <alignment vertical="center"/>
    </xf>
    <xf numFmtId="172" fontId="44" fillId="0" borderId="0" xfId="39" applyNumberFormat="1" applyFont="1" applyAlignment="1" applyProtection="1">
      <alignment vertical="center"/>
      <protection locked="0"/>
    </xf>
    <xf numFmtId="172" fontId="44" fillId="0" borderId="0" xfId="39" applyNumberFormat="1" applyFont="1" applyAlignment="1">
      <alignment vertical="center"/>
    </xf>
    <xf numFmtId="0" fontId="44" fillId="2" borderId="63" xfId="2" applyFont="1" applyFill="1" applyBorder="1" applyAlignment="1">
      <alignment horizontal="center" vertical="center"/>
    </xf>
    <xf numFmtId="0" fontId="44" fillId="0" borderId="33" xfId="0" applyFont="1" applyBorder="1" applyAlignment="1">
      <alignment horizontal="center" vertical="center"/>
    </xf>
    <xf numFmtId="172" fontId="44" fillId="13" borderId="33" xfId="39" applyNumberFormat="1" applyFont="1" applyFill="1" applyBorder="1" applyAlignment="1">
      <alignment horizontal="center" vertical="center" wrapText="1"/>
    </xf>
    <xf numFmtId="172" fontId="44" fillId="13" borderId="72" xfId="39" applyNumberFormat="1" applyFont="1" applyFill="1" applyBorder="1" applyAlignment="1">
      <alignment horizontal="center" vertical="center" wrapText="1"/>
    </xf>
    <xf numFmtId="172" fontId="44" fillId="13" borderId="66" xfId="39" applyNumberFormat="1" applyFont="1" applyFill="1" applyBorder="1" applyAlignment="1">
      <alignment horizontal="center" vertical="center" wrapText="1"/>
    </xf>
    <xf numFmtId="172" fontId="44" fillId="13" borderId="67" xfId="39" applyNumberFormat="1" applyFont="1" applyFill="1" applyBorder="1" applyAlignment="1">
      <alignment horizontal="center" vertical="center" wrapText="1"/>
    </xf>
    <xf numFmtId="172" fontId="42" fillId="0" borderId="0" xfId="39" applyNumberFormat="1" applyFont="1" applyAlignment="1" applyProtection="1">
      <alignment horizontal="center" vertical="center" wrapText="1"/>
      <protection locked="0"/>
    </xf>
    <xf numFmtId="0" fontId="44" fillId="0" borderId="63" xfId="0" applyFont="1" applyBorder="1" applyAlignment="1">
      <alignment horizontal="center" vertical="center" wrapText="1"/>
    </xf>
    <xf numFmtId="172" fontId="44" fillId="18" borderId="63" xfId="39" applyNumberFormat="1" applyFont="1" applyFill="1" applyBorder="1" applyAlignment="1" applyProtection="1">
      <alignment horizontal="center" vertical="center" wrapText="1"/>
      <protection locked="0"/>
    </xf>
    <xf numFmtId="172" fontId="44" fillId="10" borderId="63" xfId="39" applyNumberFormat="1" applyFont="1" applyFill="1" applyBorder="1" applyAlignment="1" applyProtection="1">
      <alignment vertical="center"/>
      <protection locked="0"/>
    </xf>
    <xf numFmtId="172" fontId="44" fillId="12" borderId="63" xfId="39" applyNumberFormat="1" applyFont="1" applyFill="1" applyBorder="1" applyAlignment="1" applyProtection="1">
      <alignment vertical="center"/>
      <protection locked="0"/>
    </xf>
    <xf numFmtId="172" fontId="44" fillId="10" borderId="64" xfId="39" applyNumberFormat="1" applyFont="1" applyFill="1" applyBorder="1" applyAlignment="1" applyProtection="1">
      <alignment vertical="center"/>
      <protection locked="0"/>
    </xf>
    <xf numFmtId="0" fontId="72" fillId="0" borderId="69" xfId="30" applyFont="1" applyBorder="1" applyAlignment="1">
      <alignment horizontal="center" vertical="center" wrapText="1"/>
    </xf>
    <xf numFmtId="0" fontId="72" fillId="0" borderId="69" xfId="30" applyFont="1" applyBorder="1" applyAlignment="1" applyProtection="1">
      <alignment horizontal="center" vertical="center" wrapText="1"/>
      <protection locked="0"/>
    </xf>
    <xf numFmtId="172" fontId="44" fillId="18" borderId="63" xfId="39" applyNumberFormat="1" applyFont="1" applyFill="1" applyBorder="1" applyAlignment="1">
      <alignment horizontal="center" vertical="center" wrapText="1"/>
    </xf>
    <xf numFmtId="172" fontId="44" fillId="10" borderId="63" xfId="39" applyNumberFormat="1" applyFont="1" applyFill="1" applyBorder="1" applyAlignment="1">
      <alignment vertical="center"/>
    </xf>
    <xf numFmtId="172" fontId="44" fillId="12" borderId="63" xfId="39" applyNumberFormat="1" applyFont="1" applyFill="1" applyBorder="1" applyAlignment="1">
      <alignment vertical="center"/>
    </xf>
    <xf numFmtId="172" fontId="44" fillId="10" borderId="64" xfId="39" applyNumberFormat="1" applyFont="1" applyFill="1" applyBorder="1" applyAlignment="1">
      <alignment vertical="center"/>
    </xf>
    <xf numFmtId="0" fontId="44" fillId="0" borderId="33" xfId="0" applyFont="1" applyBorder="1" applyAlignment="1">
      <alignment horizontal="center" vertical="center" wrapText="1"/>
    </xf>
    <xf numFmtId="172" fontId="44" fillId="18" borderId="33" xfId="39" applyNumberFormat="1" applyFont="1" applyFill="1" applyBorder="1" applyAlignment="1" applyProtection="1">
      <alignment horizontal="center" vertical="center" wrapText="1"/>
      <protection locked="0"/>
    </xf>
    <xf numFmtId="172" fontId="44" fillId="10" borderId="33" xfId="39" applyNumberFormat="1" applyFont="1" applyFill="1" applyBorder="1" applyAlignment="1" applyProtection="1">
      <alignment vertical="center"/>
      <protection locked="0"/>
    </xf>
    <xf numFmtId="172" fontId="44" fillId="12" borderId="33" xfId="39" applyNumberFormat="1" applyFont="1" applyFill="1" applyBorder="1" applyAlignment="1" applyProtection="1">
      <alignment vertical="center"/>
      <protection locked="0"/>
    </xf>
    <xf numFmtId="172" fontId="44" fillId="10" borderId="72" xfId="39" applyNumberFormat="1" applyFont="1" applyFill="1" applyBorder="1" applyAlignment="1" applyProtection="1">
      <alignment vertical="center"/>
      <protection locked="0"/>
    </xf>
    <xf numFmtId="0" fontId="72" fillId="0" borderId="73" xfId="30" applyFont="1" applyBorder="1" applyAlignment="1">
      <alignment horizontal="center" vertical="center" wrapText="1"/>
    </xf>
    <xf numFmtId="0" fontId="72" fillId="0" borderId="73" xfId="30" applyFont="1" applyBorder="1" applyAlignment="1" applyProtection="1">
      <alignment horizontal="center" vertical="center" wrapText="1"/>
      <protection locked="0"/>
    </xf>
    <xf numFmtId="172" fontId="44" fillId="18" borderId="33" xfId="39" applyNumberFormat="1" applyFont="1" applyFill="1" applyBorder="1" applyAlignment="1">
      <alignment horizontal="center" vertical="center" wrapText="1"/>
    </xf>
    <xf numFmtId="172" fontId="44" fillId="10" borderId="33" xfId="39" applyNumberFormat="1" applyFont="1" applyFill="1" applyBorder="1" applyAlignment="1">
      <alignment vertical="center"/>
    </xf>
    <xf numFmtId="172" fontId="44" fillId="12" borderId="33" xfId="39" applyNumberFormat="1" applyFont="1" applyFill="1" applyBorder="1" applyAlignment="1">
      <alignment vertical="center"/>
    </xf>
    <xf numFmtId="172" fontId="44" fillId="10" borderId="72" xfId="39" applyNumberFormat="1" applyFont="1" applyFill="1" applyBorder="1" applyAlignment="1">
      <alignment vertical="center"/>
    </xf>
    <xf numFmtId="0" fontId="44" fillId="0" borderId="66" xfId="0" applyFont="1" applyBorder="1" applyAlignment="1">
      <alignment horizontal="center" vertical="center" wrapText="1"/>
    </xf>
    <xf numFmtId="172" fontId="44" fillId="18" borderId="66" xfId="39" applyNumberFormat="1" applyFont="1" applyFill="1" applyBorder="1" applyAlignment="1" applyProtection="1">
      <alignment horizontal="center" vertical="center" wrapText="1"/>
      <protection locked="0"/>
    </xf>
    <xf numFmtId="172" fontId="44" fillId="10" borderId="66" xfId="39" applyNumberFormat="1" applyFont="1" applyFill="1" applyBorder="1" applyAlignment="1" applyProtection="1">
      <alignment vertical="center"/>
      <protection locked="0"/>
    </xf>
    <xf numFmtId="172" fontId="44" fillId="10" borderId="67" xfId="39" applyNumberFormat="1" applyFont="1" applyFill="1" applyBorder="1" applyAlignment="1" applyProtection="1">
      <alignment vertical="center"/>
      <protection locked="0"/>
    </xf>
    <xf numFmtId="172" fontId="44" fillId="18" borderId="66" xfId="39" applyNumberFormat="1" applyFont="1" applyFill="1" applyBorder="1" applyAlignment="1">
      <alignment horizontal="center" vertical="center" wrapText="1"/>
    </xf>
    <xf numFmtId="172" fontId="44" fillId="10" borderId="66" xfId="39" applyNumberFormat="1" applyFont="1" applyFill="1" applyBorder="1" applyAlignment="1">
      <alignment vertical="center"/>
    </xf>
    <xf numFmtId="172" fontId="44" fillId="13" borderId="66" xfId="39" applyNumberFormat="1" applyFont="1" applyFill="1" applyBorder="1" applyAlignment="1">
      <alignment vertical="center"/>
    </xf>
    <xf numFmtId="172" fontId="44" fillId="10" borderId="67" xfId="39" applyNumberFormat="1" applyFont="1" applyFill="1" applyBorder="1" applyAlignment="1">
      <alignment vertical="center"/>
    </xf>
    <xf numFmtId="0" fontId="77" fillId="5" borderId="0" xfId="0" applyFont="1" applyFill="1"/>
    <xf numFmtId="0" fontId="45" fillId="5" borderId="0" xfId="15" applyFont="1" applyFill="1" applyAlignment="1">
      <alignment vertical="center"/>
    </xf>
    <xf numFmtId="0" fontId="50" fillId="10" borderId="0" xfId="30" applyFont="1" applyFill="1" applyBorder="1" applyAlignment="1">
      <alignment vertical="center"/>
    </xf>
    <xf numFmtId="0" fontId="41" fillId="7" borderId="0" xfId="15" applyFont="1" applyFill="1" applyAlignment="1">
      <alignment vertical="center"/>
    </xf>
    <xf numFmtId="0" fontId="41" fillId="0" borderId="0" xfId="15" applyFont="1" applyAlignment="1">
      <alignment vertical="center"/>
    </xf>
    <xf numFmtId="0" fontId="65" fillId="0" borderId="0" xfId="15" applyFont="1" applyAlignment="1">
      <alignment vertical="center"/>
    </xf>
    <xf numFmtId="0" fontId="45" fillId="5" borderId="0" xfId="29" applyFont="1" applyFill="1" applyBorder="1" applyAlignment="1">
      <alignment horizontal="left" vertical="center" wrapText="1"/>
    </xf>
    <xf numFmtId="0" fontId="77" fillId="5" borderId="0" xfId="15" applyFont="1" applyFill="1" applyAlignment="1">
      <alignment horizontal="left" vertical="center"/>
    </xf>
    <xf numFmtId="0" fontId="77" fillId="5" borderId="0" xfId="15" applyFont="1" applyFill="1" applyAlignment="1">
      <alignment vertical="center"/>
    </xf>
    <xf numFmtId="0" fontId="77" fillId="0" borderId="0" xfId="0" applyFont="1"/>
    <xf numFmtId="0" fontId="41" fillId="5" borderId="0" xfId="0" applyFont="1" applyFill="1"/>
    <xf numFmtId="0" fontId="136" fillId="14" borderId="0" xfId="30" applyFont="1" applyFill="1" applyBorder="1" applyAlignment="1">
      <alignment horizontal="center" vertical="center"/>
    </xf>
    <xf numFmtId="0" fontId="44" fillId="5" borderId="0" xfId="15" applyFont="1" applyFill="1" applyAlignment="1">
      <alignment horizontal="center" vertical="center"/>
    </xf>
    <xf numFmtId="0" fontId="41" fillId="15" borderId="0" xfId="0" applyFont="1" applyFill="1"/>
    <xf numFmtId="0" fontId="41" fillId="5" borderId="0" xfId="0" quotePrefix="1" applyFont="1" applyFill="1"/>
    <xf numFmtId="0" fontId="46" fillId="0" borderId="0" xfId="15" applyFont="1" applyAlignment="1">
      <alignment vertical="center"/>
    </xf>
    <xf numFmtId="0" fontId="46" fillId="5" borderId="0" xfId="15" applyFont="1" applyFill="1" applyAlignment="1">
      <alignment vertical="center"/>
    </xf>
    <xf numFmtId="0" fontId="41" fillId="0" borderId="0" xfId="0" quotePrefix="1" applyFont="1"/>
    <xf numFmtId="0" fontId="42" fillId="10" borderId="133" xfId="0" applyFont="1" applyFill="1" applyBorder="1" applyAlignment="1">
      <alignment horizontal="left" vertical="center" wrapText="1"/>
    </xf>
    <xf numFmtId="0" fontId="46" fillId="0" borderId="74" xfId="0" applyFont="1" applyBorder="1" applyAlignment="1">
      <alignment vertical="center" wrapText="1"/>
    </xf>
    <xf numFmtId="0" fontId="46" fillId="0" borderId="139" xfId="15" applyFont="1" applyBorder="1" applyAlignment="1">
      <alignment horizontal="center" vertical="center"/>
    </xf>
    <xf numFmtId="0" fontId="46" fillId="0" borderId="140" xfId="15" applyFont="1" applyBorder="1" applyAlignment="1">
      <alignment horizontal="center" vertical="center"/>
    </xf>
    <xf numFmtId="167" fontId="46" fillId="32" borderId="76" xfId="39" applyNumberFormat="1" applyFont="1" applyFill="1" applyBorder="1" applyAlignment="1" applyProtection="1">
      <alignment vertical="center"/>
      <protection locked="0"/>
    </xf>
    <xf numFmtId="0" fontId="48" fillId="0" borderId="58" xfId="30" applyFont="1" applyFill="1" applyBorder="1" applyAlignment="1">
      <alignment horizontal="center" vertical="center" wrapText="1"/>
    </xf>
    <xf numFmtId="0" fontId="41" fillId="0" borderId="58" xfId="0" applyFont="1" applyBorder="1"/>
    <xf numFmtId="0" fontId="41" fillId="16" borderId="15" xfId="48" applyFont="1" applyBorder="1" applyAlignment="1">
      <alignment horizontal="center" vertical="center"/>
    </xf>
    <xf numFmtId="0" fontId="46" fillId="0" borderId="76" xfId="15" applyFont="1" applyBorder="1" applyAlignment="1">
      <alignment horizontal="center" vertical="center"/>
    </xf>
    <xf numFmtId="168" fontId="46" fillId="32" borderId="76" xfId="39" applyNumberFormat="1" applyFont="1" applyFill="1" applyBorder="1" applyAlignment="1">
      <alignment vertical="center"/>
    </xf>
    <xf numFmtId="168" fontId="46" fillId="33" borderId="76" xfId="39" applyNumberFormat="1" applyFont="1" applyFill="1" applyBorder="1" applyAlignment="1">
      <alignment vertical="center"/>
    </xf>
    <xf numFmtId="168" fontId="46" fillId="33" borderId="75" xfId="39" applyNumberFormat="1" applyFont="1" applyFill="1" applyBorder="1" applyAlignment="1">
      <alignment vertical="center"/>
    </xf>
    <xf numFmtId="10" fontId="46" fillId="5" borderId="0" xfId="15" applyNumberFormat="1" applyFont="1" applyFill="1" applyAlignment="1" applyProtection="1">
      <alignment vertical="center"/>
      <protection locked="0"/>
    </xf>
    <xf numFmtId="167" fontId="46" fillId="5" borderId="0" xfId="15" applyNumberFormat="1" applyFont="1" applyFill="1" applyAlignment="1" applyProtection="1">
      <alignment vertical="center"/>
      <protection locked="0"/>
    </xf>
    <xf numFmtId="167" fontId="46" fillId="5" borderId="0" xfId="15" applyNumberFormat="1" applyFont="1" applyFill="1" applyAlignment="1">
      <alignment vertical="center"/>
    </xf>
    <xf numFmtId="10" fontId="46" fillId="32" borderId="76" xfId="38" applyNumberFormat="1" applyFont="1" applyFill="1" applyBorder="1" applyAlignment="1" applyProtection="1">
      <alignment vertical="center"/>
      <protection locked="0"/>
    </xf>
    <xf numFmtId="0" fontId="48" fillId="5" borderId="0" xfId="30" applyFont="1" applyFill="1" applyBorder="1" applyAlignment="1">
      <alignment horizontal="center" vertical="center" wrapText="1"/>
    </xf>
    <xf numFmtId="10" fontId="46" fillId="32" borderId="76" xfId="38" applyNumberFormat="1" applyFont="1" applyFill="1" applyBorder="1" applyAlignment="1">
      <alignment vertical="center"/>
    </xf>
    <xf numFmtId="10" fontId="46" fillId="31" borderId="76" xfId="38" applyNumberFormat="1" applyFont="1" applyFill="1" applyBorder="1" applyAlignment="1">
      <alignment vertical="center"/>
    </xf>
    <xf numFmtId="10" fontId="46" fillId="33" borderId="76" xfId="38" applyNumberFormat="1" applyFont="1" applyFill="1" applyBorder="1" applyAlignment="1">
      <alignment vertical="center"/>
    </xf>
    <xf numFmtId="166" fontId="46" fillId="31" borderId="76" xfId="38" applyNumberFormat="1" applyFont="1" applyFill="1" applyBorder="1" applyAlignment="1">
      <alignment vertical="center"/>
    </xf>
    <xf numFmtId="166" fontId="46" fillId="33" borderId="76" xfId="38" applyNumberFormat="1" applyFont="1" applyFill="1" applyBorder="1" applyAlignment="1">
      <alignment vertical="center"/>
    </xf>
    <xf numFmtId="166" fontId="46" fillId="31" borderId="75" xfId="38" applyNumberFormat="1" applyFont="1" applyFill="1" applyBorder="1" applyAlignment="1">
      <alignment vertical="center"/>
    </xf>
    <xf numFmtId="0" fontId="46" fillId="5" borderId="0" xfId="15" applyFont="1" applyFill="1" applyAlignment="1">
      <alignment horizontal="center" vertical="center"/>
    </xf>
    <xf numFmtId="10" fontId="46" fillId="5" borderId="0" xfId="15" applyNumberFormat="1" applyFont="1" applyFill="1" applyAlignment="1">
      <alignment vertical="center"/>
    </xf>
    <xf numFmtId="166" fontId="46" fillId="5" borderId="0" xfId="15" applyNumberFormat="1" applyFont="1" applyFill="1" applyAlignment="1">
      <alignment vertical="center"/>
    </xf>
    <xf numFmtId="0" fontId="46" fillId="0" borderId="62" xfId="15" applyFont="1" applyBorder="1" applyAlignment="1">
      <alignment vertical="center"/>
    </xf>
    <xf numFmtId="10" fontId="44" fillId="26" borderId="63" xfId="38" applyNumberFormat="1" applyFont="1" applyFill="1" applyBorder="1" applyAlignment="1" applyProtection="1">
      <alignment horizontal="center" vertical="center"/>
      <protection locked="0"/>
    </xf>
    <xf numFmtId="167" fontId="44" fillId="26" borderId="63" xfId="38" applyNumberFormat="1" applyFont="1" applyFill="1" applyBorder="1" applyAlignment="1" applyProtection="1">
      <alignment horizontal="center" vertical="center"/>
      <protection locked="0"/>
    </xf>
    <xf numFmtId="167" fontId="46" fillId="32" borderId="63" xfId="38" applyNumberFormat="1" applyFont="1" applyFill="1" applyBorder="1" applyAlignment="1" applyProtection="1">
      <alignment vertical="center"/>
      <protection locked="0"/>
    </xf>
    <xf numFmtId="0" fontId="48" fillId="0" borderId="69" xfId="30" applyFont="1" applyFill="1" applyBorder="1" applyAlignment="1">
      <alignment horizontal="center" vertical="center" wrapText="1"/>
    </xf>
    <xf numFmtId="0" fontId="46" fillId="15" borderId="62" xfId="15" applyFont="1" applyFill="1" applyBorder="1" applyAlignment="1">
      <alignment vertical="center"/>
    </xf>
    <xf numFmtId="0" fontId="46" fillId="0" borderId="63" xfId="15" applyFont="1" applyBorder="1" applyAlignment="1">
      <alignment horizontal="center" vertical="center"/>
    </xf>
    <xf numFmtId="171" fontId="44" fillId="26" borderId="63" xfId="38" applyNumberFormat="1" applyFont="1" applyFill="1" applyBorder="1" applyAlignment="1">
      <alignment horizontal="center" vertical="center"/>
    </xf>
    <xf numFmtId="10" fontId="46" fillId="31" borderId="63" xfId="38" applyNumberFormat="1" applyFont="1" applyFill="1" applyBorder="1" applyAlignment="1">
      <alignment vertical="center"/>
    </xf>
    <xf numFmtId="166" fontId="46" fillId="31" borderId="63" xfId="39" applyNumberFormat="1" applyFont="1" applyFill="1" applyBorder="1" applyAlignment="1">
      <alignment vertical="center"/>
    </xf>
    <xf numFmtId="176" fontId="46" fillId="32" borderId="63" xfId="38" applyNumberFormat="1" applyFont="1" applyFill="1" applyBorder="1" applyAlignment="1">
      <alignment vertical="center"/>
    </xf>
    <xf numFmtId="176" fontId="46" fillId="32" borderId="64" xfId="38" applyNumberFormat="1" applyFont="1" applyFill="1" applyBorder="1" applyAlignment="1">
      <alignment vertical="center"/>
    </xf>
    <xf numFmtId="0" fontId="46" fillId="0" borderId="71" xfId="15" applyFont="1" applyBorder="1" applyAlignment="1">
      <alignment vertical="center"/>
    </xf>
    <xf numFmtId="10" fontId="44" fillId="26" borderId="33" xfId="38" applyNumberFormat="1" applyFont="1" applyFill="1" applyBorder="1" applyAlignment="1" applyProtection="1">
      <alignment horizontal="center" vertical="center"/>
      <protection locked="0"/>
    </xf>
    <xf numFmtId="167" fontId="44" fillId="26" borderId="33" xfId="38" applyNumberFormat="1" applyFont="1" applyFill="1" applyBorder="1" applyAlignment="1" applyProtection="1">
      <alignment horizontal="center" vertical="center"/>
      <protection locked="0"/>
    </xf>
    <xf numFmtId="167" fontId="46" fillId="32" borderId="33" xfId="38" applyNumberFormat="1" applyFont="1" applyFill="1" applyBorder="1" applyAlignment="1" applyProtection="1">
      <alignment vertical="center"/>
      <protection locked="0"/>
    </xf>
    <xf numFmtId="0" fontId="48" fillId="0" borderId="73" xfId="30" applyFont="1" applyFill="1" applyBorder="1" applyAlignment="1">
      <alignment horizontal="center" vertical="center" wrapText="1"/>
    </xf>
    <xf numFmtId="0" fontId="46" fillId="0" borderId="33" xfId="15" applyFont="1" applyBorder="1" applyAlignment="1">
      <alignment horizontal="center" vertical="center"/>
    </xf>
    <xf numFmtId="171" fontId="44" fillId="26" borderId="33" xfId="38" applyNumberFormat="1" applyFont="1" applyFill="1" applyBorder="1" applyAlignment="1">
      <alignment horizontal="center" vertical="center"/>
    </xf>
    <xf numFmtId="10" fontId="46" fillId="31" borderId="33" xfId="38" applyNumberFormat="1" applyFont="1" applyFill="1" applyBorder="1" applyAlignment="1">
      <alignment vertical="center"/>
    </xf>
    <xf numFmtId="166" fontId="46" fillId="33" borderId="33" xfId="39" applyNumberFormat="1" applyFont="1" applyFill="1" applyBorder="1" applyAlignment="1">
      <alignment vertical="center"/>
    </xf>
    <xf numFmtId="176" fontId="46" fillId="32" borderId="33" xfId="38" applyNumberFormat="1" applyFont="1" applyFill="1" applyBorder="1" applyAlignment="1">
      <alignment vertical="center"/>
    </xf>
    <xf numFmtId="176" fontId="46" fillId="32" borderId="72" xfId="38" applyNumberFormat="1" applyFont="1" applyFill="1" applyBorder="1" applyAlignment="1">
      <alignment vertical="center"/>
    </xf>
    <xf numFmtId="0" fontId="46" fillId="0" borderId="65" xfId="15" applyFont="1" applyBorder="1" applyAlignment="1">
      <alignment vertical="center"/>
    </xf>
    <xf numFmtId="10" fontId="44" fillId="26" borderId="66" xfId="38" applyNumberFormat="1" applyFont="1" applyFill="1" applyBorder="1" applyAlignment="1" applyProtection="1">
      <alignment horizontal="center" vertical="center"/>
      <protection locked="0"/>
    </xf>
    <xf numFmtId="167" fontId="44" fillId="26" borderId="66" xfId="38" applyNumberFormat="1" applyFont="1" applyFill="1" applyBorder="1" applyAlignment="1" applyProtection="1">
      <alignment horizontal="center" vertical="center"/>
      <protection locked="0"/>
    </xf>
    <xf numFmtId="167" fontId="46" fillId="32" borderId="66" xfId="39" applyNumberFormat="1" applyFont="1" applyFill="1" applyBorder="1" applyAlignment="1" applyProtection="1">
      <alignment vertical="center"/>
      <protection locked="0"/>
    </xf>
    <xf numFmtId="167" fontId="46" fillId="32" borderId="66" xfId="38" applyNumberFormat="1" applyFont="1" applyFill="1" applyBorder="1" applyAlignment="1" applyProtection="1">
      <alignment vertical="center"/>
      <protection locked="0"/>
    </xf>
    <xf numFmtId="0" fontId="48" fillId="0" borderId="70" xfId="30" applyFont="1" applyFill="1" applyBorder="1" applyAlignment="1">
      <alignment horizontal="center" vertical="center" wrapText="1"/>
    </xf>
    <xf numFmtId="0" fontId="46" fillId="0" borderId="66" xfId="15" applyFont="1" applyBorder="1" applyAlignment="1">
      <alignment horizontal="center" vertical="center"/>
    </xf>
    <xf numFmtId="171" fontId="44" fillId="26" borderId="66" xfId="38" applyNumberFormat="1" applyFont="1" applyFill="1" applyBorder="1" applyAlignment="1">
      <alignment horizontal="center" vertical="center"/>
    </xf>
    <xf numFmtId="10" fontId="46" fillId="31" borderId="66" xfId="38" applyNumberFormat="1" applyFont="1" applyFill="1" applyBorder="1" applyAlignment="1">
      <alignment vertical="center"/>
    </xf>
    <xf numFmtId="166" fontId="46" fillId="32" borderId="66" xfId="39" applyNumberFormat="1" applyFont="1" applyFill="1" applyBorder="1" applyAlignment="1">
      <alignment vertical="center"/>
    </xf>
    <xf numFmtId="176" fontId="46" fillId="32" borderId="66" xfId="38" applyNumberFormat="1" applyFont="1" applyFill="1" applyBorder="1" applyAlignment="1">
      <alignment vertical="center"/>
    </xf>
    <xf numFmtId="176" fontId="46" fillId="32" borderId="67" xfId="38" applyNumberFormat="1" applyFont="1" applyFill="1" applyBorder="1" applyAlignment="1">
      <alignment vertical="center"/>
    </xf>
    <xf numFmtId="10" fontId="46" fillId="5" borderId="0" xfId="39" applyNumberFormat="1" applyFont="1" applyFill="1" applyBorder="1" applyAlignment="1" applyProtection="1">
      <alignment vertical="center"/>
      <protection locked="0"/>
    </xf>
    <xf numFmtId="167" fontId="46" fillId="5" borderId="0" xfId="39" applyNumberFormat="1" applyFont="1" applyFill="1" applyBorder="1" applyAlignment="1" applyProtection="1">
      <alignment vertical="center"/>
      <protection locked="0"/>
    </xf>
    <xf numFmtId="43" fontId="46" fillId="5" borderId="0" xfId="39" applyNumberFormat="1" applyFont="1" applyFill="1" applyBorder="1" applyAlignment="1">
      <alignment vertical="center"/>
    </xf>
    <xf numFmtId="166" fontId="46" fillId="5" borderId="0" xfId="39" applyNumberFormat="1" applyFont="1" applyFill="1" applyBorder="1" applyAlignment="1">
      <alignment vertical="center"/>
    </xf>
    <xf numFmtId="0" fontId="46" fillId="0" borderId="74" xfId="15" applyFont="1" applyBorder="1" applyAlignment="1">
      <alignment vertical="center"/>
    </xf>
    <xf numFmtId="178" fontId="46" fillId="31" borderId="76" xfId="39" applyNumberFormat="1" applyFont="1" applyFill="1" applyBorder="1" applyAlignment="1">
      <alignment vertical="center"/>
    </xf>
    <xf numFmtId="178" fontId="46" fillId="31" borderId="75" xfId="39" applyNumberFormat="1" applyFont="1" applyFill="1" applyBorder="1" applyAlignment="1">
      <alignment vertical="center"/>
    </xf>
    <xf numFmtId="10" fontId="41" fillId="5" borderId="0" xfId="0" applyNumberFormat="1" applyFont="1" applyFill="1" applyProtection="1">
      <protection locked="0"/>
    </xf>
    <xf numFmtId="167" fontId="41" fillId="5" borderId="0" xfId="39" applyNumberFormat="1" applyFont="1" applyFill="1" applyBorder="1" applyProtection="1">
      <protection locked="0"/>
    </xf>
    <xf numFmtId="166" fontId="41" fillId="5" borderId="0" xfId="39" applyNumberFormat="1" applyFont="1" applyFill="1" applyBorder="1"/>
    <xf numFmtId="167" fontId="46" fillId="32" borderId="64" xfId="38" applyNumberFormat="1" applyFont="1" applyFill="1" applyBorder="1" applyAlignment="1" applyProtection="1">
      <alignment vertical="center"/>
      <protection locked="0"/>
    </xf>
    <xf numFmtId="166" fontId="46" fillId="33" borderId="63" xfId="39" applyNumberFormat="1" applyFont="1" applyFill="1" applyBorder="1" applyAlignment="1">
      <alignment vertical="center"/>
    </xf>
    <xf numFmtId="167" fontId="46" fillId="32" borderId="72" xfId="38" applyNumberFormat="1" applyFont="1" applyFill="1" applyBorder="1" applyAlignment="1" applyProtection="1">
      <alignment vertical="center"/>
      <protection locked="0"/>
    </xf>
    <xf numFmtId="178" fontId="46" fillId="31" borderId="66" xfId="39" applyNumberFormat="1" applyFont="1" applyFill="1" applyBorder="1" applyAlignment="1">
      <alignment vertical="center"/>
    </xf>
    <xf numFmtId="178" fontId="46" fillId="31" borderId="67" xfId="39" applyNumberFormat="1" applyFont="1" applyFill="1" applyBorder="1" applyAlignment="1">
      <alignment vertical="center"/>
    </xf>
    <xf numFmtId="0" fontId="46" fillId="15" borderId="74" xfId="15" applyFont="1" applyFill="1" applyBorder="1" applyAlignment="1">
      <alignment vertical="center"/>
    </xf>
    <xf numFmtId="166" fontId="46" fillId="31" borderId="76" xfId="39" applyNumberFormat="1" applyFont="1" applyFill="1" applyBorder="1" applyAlignment="1">
      <alignment vertical="center"/>
    </xf>
    <xf numFmtId="166" fontId="46" fillId="31" borderId="75" xfId="39" applyNumberFormat="1" applyFont="1" applyFill="1" applyBorder="1" applyAlignment="1">
      <alignment vertical="center"/>
    </xf>
    <xf numFmtId="10" fontId="46" fillId="5" borderId="0" xfId="38" applyNumberFormat="1" applyFont="1" applyFill="1" applyBorder="1" applyAlignment="1" applyProtection="1">
      <alignment vertical="center"/>
      <protection locked="0"/>
    </xf>
    <xf numFmtId="10" fontId="46" fillId="5" borderId="0" xfId="38" applyNumberFormat="1" applyFont="1" applyFill="1" applyBorder="1" applyAlignment="1" applyProtection="1">
      <alignment horizontal="right" vertical="center"/>
      <protection locked="0"/>
    </xf>
    <xf numFmtId="10" fontId="46" fillId="5" borderId="0" xfId="38" applyNumberFormat="1" applyFont="1" applyFill="1" applyBorder="1" applyAlignment="1">
      <alignment vertical="center"/>
    </xf>
    <xf numFmtId="10" fontId="46" fillId="5" borderId="0" xfId="38" applyNumberFormat="1" applyFont="1" applyFill="1" applyBorder="1" applyAlignment="1">
      <alignment horizontal="right" vertical="center"/>
    </xf>
    <xf numFmtId="10" fontId="46" fillId="26" borderId="76" xfId="38" applyNumberFormat="1" applyFont="1" applyFill="1" applyBorder="1" applyAlignment="1" applyProtection="1">
      <alignment vertical="center"/>
      <protection locked="0"/>
    </xf>
    <xf numFmtId="167" fontId="46" fillId="26" borderId="76" xfId="39" applyNumberFormat="1" applyFont="1" applyFill="1" applyBorder="1" applyAlignment="1" applyProtection="1">
      <alignment vertical="center"/>
      <protection locked="0"/>
    </xf>
    <xf numFmtId="167" fontId="46" fillId="32" borderId="75" xfId="39" applyNumberFormat="1" applyFont="1" applyFill="1" applyBorder="1" applyAlignment="1" applyProtection="1">
      <alignment vertical="center"/>
      <protection locked="0"/>
    </xf>
    <xf numFmtId="10" fontId="46" fillId="26" borderId="76" xfId="38" applyNumberFormat="1" applyFont="1" applyFill="1" applyBorder="1" applyAlignment="1">
      <alignment vertical="center"/>
    </xf>
    <xf numFmtId="166" fontId="46" fillId="26" borderId="76" xfId="39" applyNumberFormat="1" applyFont="1" applyFill="1" applyBorder="1" applyAlignment="1">
      <alignment vertical="center"/>
    </xf>
    <xf numFmtId="166" fontId="46" fillId="33" borderId="76" xfId="39" applyNumberFormat="1" applyFont="1" applyFill="1" applyBorder="1" applyAlignment="1">
      <alignment vertical="center"/>
    </xf>
    <xf numFmtId="166" fontId="46" fillId="32" borderId="76" xfId="39" applyNumberFormat="1" applyFont="1" applyFill="1" applyBorder="1" applyAlignment="1">
      <alignment vertical="center"/>
    </xf>
    <xf numFmtId="166" fontId="46" fillId="32" borderId="75" xfId="39" applyNumberFormat="1" applyFont="1" applyFill="1" applyBorder="1" applyAlignment="1">
      <alignment vertical="center"/>
    </xf>
    <xf numFmtId="167" fontId="41" fillId="5" borderId="0" xfId="0" applyNumberFormat="1" applyFont="1" applyFill="1" applyProtection="1">
      <protection locked="0"/>
    </xf>
    <xf numFmtId="0" fontId="42" fillId="10" borderId="58" xfId="0" applyFont="1" applyFill="1" applyBorder="1" applyAlignment="1">
      <alignment horizontal="left" vertical="center" wrapText="1"/>
    </xf>
    <xf numFmtId="0" fontId="46" fillId="0" borderId="77" xfId="15" applyFont="1" applyBorder="1" applyAlignment="1">
      <alignment vertical="center"/>
    </xf>
    <xf numFmtId="10" fontId="46" fillId="32" borderId="110" xfId="38" applyNumberFormat="1" applyFont="1" applyFill="1" applyBorder="1" applyAlignment="1" applyProtection="1">
      <alignment vertical="center"/>
      <protection locked="0"/>
    </xf>
    <xf numFmtId="167" fontId="46" fillId="32" borderId="123" xfId="38" applyNumberFormat="1" applyFont="1" applyFill="1" applyBorder="1" applyAlignment="1" applyProtection="1">
      <alignment vertical="center"/>
      <protection locked="0"/>
    </xf>
    <xf numFmtId="10" fontId="46" fillId="32" borderId="108" xfId="38" applyNumberFormat="1" applyFont="1" applyFill="1" applyBorder="1" applyAlignment="1" applyProtection="1">
      <alignment vertical="center"/>
      <protection locked="0"/>
    </xf>
    <xf numFmtId="167" fontId="46" fillId="32" borderId="111" xfId="38" applyNumberFormat="1" applyFont="1" applyFill="1" applyBorder="1" applyAlignment="1" applyProtection="1">
      <alignment vertical="center"/>
      <protection locked="0"/>
    </xf>
    <xf numFmtId="0" fontId="46" fillId="15" borderId="77" xfId="15" applyFont="1" applyFill="1" applyBorder="1" applyAlignment="1">
      <alignment vertical="center"/>
    </xf>
    <xf numFmtId="0" fontId="46" fillId="0" borderId="110" xfId="15" applyFont="1" applyBorder="1" applyAlignment="1">
      <alignment horizontal="center" vertical="center"/>
    </xf>
    <xf numFmtId="10" fontId="46" fillId="32" borderId="110" xfId="38" applyNumberFormat="1" applyFont="1" applyFill="1" applyBorder="1" applyAlignment="1">
      <alignment vertical="center"/>
    </xf>
    <xf numFmtId="10" fontId="46" fillId="31" borderId="110" xfId="38" applyNumberFormat="1" applyFont="1" applyFill="1" applyBorder="1" applyAlignment="1">
      <alignment vertical="center"/>
    </xf>
    <xf numFmtId="178" fontId="46" fillId="31" borderId="110" xfId="39" applyNumberFormat="1" applyFont="1" applyFill="1" applyBorder="1" applyAlignment="1">
      <alignment vertical="center"/>
    </xf>
    <xf numFmtId="166" fontId="46" fillId="33" borderId="110" xfId="39" applyNumberFormat="1" applyFont="1" applyFill="1" applyBorder="1" applyAlignment="1">
      <alignment vertical="center"/>
    </xf>
    <xf numFmtId="176" fontId="46" fillId="32" borderId="110" xfId="38" applyNumberFormat="1" applyFont="1" applyFill="1" applyBorder="1" applyAlignment="1">
      <alignment vertical="center"/>
    </xf>
    <xf numFmtId="176" fontId="46" fillId="32" borderId="111" xfId="38" applyNumberFormat="1" applyFont="1" applyFill="1" applyBorder="1" applyAlignment="1">
      <alignment vertical="center"/>
    </xf>
    <xf numFmtId="0" fontId="46" fillId="0" borderId="103" xfId="15" applyFont="1" applyBorder="1" applyAlignment="1">
      <alignment vertical="center"/>
    </xf>
    <xf numFmtId="10" fontId="46" fillId="26" borderId="112" xfId="38" applyNumberFormat="1" applyFont="1" applyFill="1" applyBorder="1" applyAlignment="1" applyProtection="1">
      <alignment vertical="center"/>
      <protection locked="0"/>
    </xf>
    <xf numFmtId="167" fontId="46" fillId="32" borderId="124" xfId="38" applyNumberFormat="1" applyFont="1" applyFill="1" applyBorder="1" applyAlignment="1" applyProtection="1">
      <alignment vertical="center"/>
      <protection locked="0"/>
    </xf>
    <xf numFmtId="10" fontId="46" fillId="26" borderId="109" xfId="38" applyNumberFormat="1" applyFont="1" applyFill="1" applyBorder="1" applyAlignment="1" applyProtection="1">
      <alignment vertical="center"/>
      <protection locked="0"/>
    </xf>
    <xf numFmtId="167" fontId="46" fillId="32" borderId="113" xfId="38" applyNumberFormat="1" applyFont="1" applyFill="1" applyBorder="1" applyAlignment="1" applyProtection="1">
      <alignment vertical="center"/>
      <protection locked="0"/>
    </xf>
    <xf numFmtId="0" fontId="46" fillId="15" borderId="103" xfId="15" applyFont="1" applyFill="1" applyBorder="1" applyAlignment="1">
      <alignment vertical="center"/>
    </xf>
    <xf numFmtId="0" fontId="46" fillId="0" borderId="112" xfId="15" applyFont="1" applyBorder="1" applyAlignment="1">
      <alignment horizontal="center" vertical="center"/>
    </xf>
    <xf numFmtId="10" fontId="46" fillId="26" borderId="112" xfId="38" applyNumberFormat="1" applyFont="1" applyFill="1" applyBorder="1" applyAlignment="1">
      <alignment vertical="center"/>
    </xf>
    <xf numFmtId="10" fontId="46" fillId="31" borderId="112" xfId="38" applyNumberFormat="1" applyFont="1" applyFill="1" applyBorder="1" applyAlignment="1">
      <alignment vertical="center"/>
    </xf>
    <xf numFmtId="166" fontId="46" fillId="26" borderId="112" xfId="39" applyNumberFormat="1" applyFont="1" applyFill="1" applyBorder="1" applyAlignment="1">
      <alignment vertical="center"/>
    </xf>
    <xf numFmtId="166" fontId="46" fillId="33" borderId="112" xfId="39" applyNumberFormat="1" applyFont="1" applyFill="1" applyBorder="1" applyAlignment="1">
      <alignment vertical="center"/>
    </xf>
    <xf numFmtId="176" fontId="46" fillId="32" borderId="112" xfId="38" applyNumberFormat="1" applyFont="1" applyFill="1" applyBorder="1" applyAlignment="1">
      <alignment vertical="center"/>
    </xf>
    <xf numFmtId="176" fontId="46" fillId="32" borderId="113" xfId="38" applyNumberFormat="1" applyFont="1" applyFill="1" applyBorder="1" applyAlignment="1">
      <alignment vertical="center"/>
    </xf>
    <xf numFmtId="0" fontId="46" fillId="0" borderId="0" xfId="15" applyFont="1" applyAlignment="1">
      <alignment horizontal="center" vertical="center"/>
    </xf>
    <xf numFmtId="10" fontId="46" fillId="0" borderId="0" xfId="15" applyNumberFormat="1" applyFont="1" applyAlignment="1" applyProtection="1">
      <alignment vertical="center"/>
      <protection locked="0"/>
    </xf>
    <xf numFmtId="167" fontId="46" fillId="0" borderId="0" xfId="39" applyNumberFormat="1" applyFont="1" applyFill="1" applyBorder="1" applyAlignment="1" applyProtection="1">
      <alignment vertical="center"/>
      <protection locked="0"/>
    </xf>
    <xf numFmtId="167" fontId="46" fillId="0" borderId="0" xfId="15" applyNumberFormat="1" applyFont="1" applyAlignment="1">
      <alignment vertical="center"/>
    </xf>
    <xf numFmtId="166" fontId="46" fillId="0" borderId="0" xfId="39" applyNumberFormat="1" applyFont="1" applyFill="1" applyBorder="1" applyAlignment="1">
      <alignment vertical="center"/>
    </xf>
    <xf numFmtId="0" fontId="46" fillId="0" borderId="114" xfId="15" applyFont="1" applyBorder="1" applyAlignment="1">
      <alignment vertical="center"/>
    </xf>
    <xf numFmtId="0" fontId="46" fillId="15" borderId="114" xfId="15" applyFont="1" applyFill="1" applyBorder="1" applyAlignment="1">
      <alignment vertical="center"/>
    </xf>
    <xf numFmtId="0" fontId="46" fillId="0" borderId="115" xfId="15" applyFont="1" applyBorder="1" applyAlignment="1">
      <alignment horizontal="center" vertical="center"/>
    </xf>
    <xf numFmtId="10" fontId="46" fillId="31" borderId="115" xfId="38" applyNumberFormat="1" applyFont="1" applyFill="1" applyBorder="1" applyAlignment="1">
      <alignment vertical="center"/>
    </xf>
    <xf numFmtId="178" fontId="46" fillId="31" borderId="115" xfId="39" applyNumberFormat="1" applyFont="1" applyFill="1" applyBorder="1" applyAlignment="1">
      <alignment vertical="center"/>
    </xf>
    <xf numFmtId="178" fontId="46" fillId="31" borderId="116" xfId="39" applyNumberFormat="1" applyFont="1" applyFill="1" applyBorder="1" applyAlignment="1">
      <alignment vertical="center"/>
    </xf>
    <xf numFmtId="10" fontId="41" fillId="5" borderId="0" xfId="0" applyNumberFormat="1" applyFont="1" applyFill="1"/>
    <xf numFmtId="167" fontId="41" fillId="5" borderId="0" xfId="0" applyNumberFormat="1" applyFont="1" applyFill="1"/>
    <xf numFmtId="171" fontId="41" fillId="5" borderId="0" xfId="0" applyNumberFormat="1" applyFont="1" applyFill="1"/>
    <xf numFmtId="171" fontId="41" fillId="5" borderId="0" xfId="0" applyNumberFormat="1" applyFont="1" applyFill="1" applyProtection="1">
      <protection locked="0"/>
    </xf>
    <xf numFmtId="10" fontId="46" fillId="26" borderId="110" xfId="38" applyNumberFormat="1" applyFont="1" applyFill="1" applyBorder="1" applyAlignment="1" applyProtection="1">
      <alignment vertical="center"/>
      <protection locked="0"/>
    </xf>
    <xf numFmtId="167" fontId="46" fillId="26" borderId="110" xfId="39" applyNumberFormat="1" applyFont="1" applyFill="1" applyBorder="1" applyAlignment="1" applyProtection="1">
      <alignment vertical="center"/>
      <protection locked="0"/>
    </xf>
    <xf numFmtId="167" fontId="46" fillId="32" borderId="110" xfId="38" applyNumberFormat="1" applyFont="1" applyFill="1" applyBorder="1" applyAlignment="1" applyProtection="1">
      <alignment vertical="center"/>
      <protection locked="0"/>
    </xf>
    <xf numFmtId="167" fontId="46" fillId="26" borderId="108" xfId="39" applyNumberFormat="1" applyFont="1" applyFill="1" applyBorder="1" applyAlignment="1" applyProtection="1">
      <alignment vertical="center"/>
      <protection locked="0"/>
    </xf>
    <xf numFmtId="10" fontId="46" fillId="26" borderId="110" xfId="38" applyNumberFormat="1" applyFont="1" applyFill="1" applyBorder="1" applyAlignment="1">
      <alignment vertical="center"/>
    </xf>
    <xf numFmtId="166" fontId="46" fillId="26" borderId="110" xfId="39" applyNumberFormat="1" applyFont="1" applyFill="1" applyBorder="1" applyAlignment="1">
      <alignment vertical="center"/>
    </xf>
    <xf numFmtId="0" fontId="46" fillId="0" borderId="104" xfId="15" applyFont="1" applyBorder="1" applyAlignment="1">
      <alignment vertical="center"/>
    </xf>
    <xf numFmtId="10" fontId="46" fillId="26" borderId="117" xfId="38" applyNumberFormat="1" applyFont="1" applyFill="1" applyBorder="1" applyAlignment="1" applyProtection="1">
      <alignment vertical="center"/>
      <protection locked="0"/>
    </xf>
    <xf numFmtId="167" fontId="46" fillId="26" borderId="117" xfId="39" applyNumberFormat="1" applyFont="1" applyFill="1" applyBorder="1" applyAlignment="1" applyProtection="1">
      <alignment vertical="center"/>
      <protection locked="0"/>
    </xf>
    <xf numFmtId="167" fontId="46" fillId="32" borderId="117" xfId="38" applyNumberFormat="1" applyFont="1" applyFill="1" applyBorder="1" applyAlignment="1" applyProtection="1">
      <alignment vertical="center"/>
      <protection locked="0"/>
    </xf>
    <xf numFmtId="167" fontId="46" fillId="26" borderId="125" xfId="39" applyNumberFormat="1" applyFont="1" applyFill="1" applyBorder="1" applyAlignment="1" applyProtection="1">
      <alignment vertical="center"/>
      <protection locked="0"/>
    </xf>
    <xf numFmtId="167" fontId="46" fillId="32" borderId="118" xfId="38" applyNumberFormat="1" applyFont="1" applyFill="1" applyBorder="1" applyAlignment="1" applyProtection="1">
      <alignment vertical="center"/>
      <protection locked="0"/>
    </xf>
    <xf numFmtId="0" fontId="46" fillId="0" borderId="117" xfId="15" applyFont="1" applyBorder="1" applyAlignment="1">
      <alignment horizontal="center" vertical="center"/>
    </xf>
    <xf numFmtId="10" fontId="46" fillId="26" borderId="117" xfId="38" applyNumberFormat="1" applyFont="1" applyFill="1" applyBorder="1" applyAlignment="1">
      <alignment vertical="center"/>
    </xf>
    <xf numFmtId="10" fontId="46" fillId="31" borderId="117" xfId="38" applyNumberFormat="1" applyFont="1" applyFill="1" applyBorder="1" applyAlignment="1">
      <alignment vertical="center"/>
    </xf>
    <xf numFmtId="166" fontId="46" fillId="26" borderId="117" xfId="39" applyNumberFormat="1" applyFont="1" applyFill="1" applyBorder="1" applyAlignment="1">
      <alignment vertical="center"/>
    </xf>
    <xf numFmtId="166" fontId="46" fillId="33" borderId="117" xfId="39" applyNumberFormat="1" applyFont="1" applyFill="1" applyBorder="1" applyAlignment="1">
      <alignment vertical="center"/>
    </xf>
    <xf numFmtId="176" fontId="46" fillId="32" borderId="117" xfId="38" applyNumberFormat="1" applyFont="1" applyFill="1" applyBorder="1" applyAlignment="1">
      <alignment vertical="center"/>
    </xf>
    <xf numFmtId="176" fontId="46" fillId="32" borderId="118" xfId="38" applyNumberFormat="1" applyFont="1" applyFill="1" applyBorder="1" applyAlignment="1">
      <alignment vertical="center"/>
    </xf>
    <xf numFmtId="167" fontId="46" fillId="26" borderId="112" xfId="39" applyNumberFormat="1" applyFont="1" applyFill="1" applyBorder="1" applyAlignment="1" applyProtection="1">
      <alignment vertical="center"/>
      <protection locked="0"/>
    </xf>
    <xf numFmtId="167" fontId="46" fillId="26" borderId="109" xfId="39" applyNumberFormat="1" applyFont="1" applyFill="1" applyBorder="1" applyAlignment="1" applyProtection="1">
      <alignment vertical="center"/>
      <protection locked="0"/>
    </xf>
    <xf numFmtId="178" fontId="46" fillId="26" borderId="112" xfId="39" applyNumberFormat="1" applyFont="1" applyFill="1" applyBorder="1" applyAlignment="1">
      <alignment vertical="center"/>
    </xf>
    <xf numFmtId="178" fontId="46" fillId="31" borderId="112" xfId="39" applyNumberFormat="1" applyFont="1" applyFill="1" applyBorder="1" applyAlignment="1">
      <alignment vertical="center"/>
    </xf>
    <xf numFmtId="178" fontId="46" fillId="31" borderId="113" xfId="39" applyNumberFormat="1" applyFont="1" applyFill="1" applyBorder="1" applyAlignment="1">
      <alignment vertical="center"/>
    </xf>
    <xf numFmtId="0" fontId="65" fillId="0" borderId="0" xfId="0" applyFont="1" applyAlignment="1">
      <alignment vertical="center" wrapText="1"/>
    </xf>
    <xf numFmtId="169" fontId="3" fillId="5" borderId="0" xfId="46" applyFont="1" applyFill="1">
      <alignment vertical="top"/>
    </xf>
    <xf numFmtId="0" fontId="50" fillId="0" borderId="0" xfId="0" applyFont="1" applyAlignment="1">
      <alignment horizontal="left" vertical="center"/>
    </xf>
    <xf numFmtId="0" fontId="3" fillId="7" borderId="0" xfId="15" applyFont="1" applyFill="1" applyAlignment="1">
      <alignment vertical="center"/>
    </xf>
    <xf numFmtId="0" fontId="66" fillId="10" borderId="0" xfId="30" applyFont="1" applyFill="1" applyBorder="1" applyAlignment="1">
      <alignment vertical="center"/>
    </xf>
    <xf numFmtId="0" fontId="65" fillId="0" borderId="0" xfId="0" applyFont="1" applyAlignment="1">
      <alignment horizontal="center" vertical="center" wrapText="1"/>
    </xf>
    <xf numFmtId="0" fontId="3" fillId="10" borderId="0" xfId="0" applyFont="1" applyFill="1" applyAlignment="1">
      <alignment vertical="center"/>
    </xf>
    <xf numFmtId="0" fontId="45" fillId="0" borderId="0" xfId="0" applyFont="1" applyAlignment="1">
      <alignment horizontal="center" vertical="center" wrapText="1"/>
    </xf>
    <xf numFmtId="0" fontId="40" fillId="10" borderId="66" xfId="3" applyFont="1" applyFill="1" applyBorder="1" applyAlignment="1">
      <alignment horizontal="center" vertical="center" wrapText="1"/>
    </xf>
    <xf numFmtId="0" fontId="40" fillId="10" borderId="67" xfId="3" applyFont="1" applyFill="1" applyBorder="1" applyAlignment="1">
      <alignment horizontal="center" vertical="center" wrapText="1"/>
    </xf>
    <xf numFmtId="0" fontId="43" fillId="0" borderId="0" xfId="30" applyFont="1" applyBorder="1" applyAlignment="1">
      <alignment vertical="center" wrapText="1"/>
    </xf>
    <xf numFmtId="0" fontId="60" fillId="0" borderId="0" xfId="0" applyFont="1" applyAlignment="1">
      <alignment vertical="center" wrapText="1"/>
    </xf>
    <xf numFmtId="0" fontId="40" fillId="10" borderId="68" xfId="0" applyFont="1" applyFill="1" applyBorder="1" applyAlignment="1">
      <alignment horizontal="left" vertical="center" wrapText="1"/>
    </xf>
    <xf numFmtId="0" fontId="42" fillId="0" borderId="0" xfId="0" applyFont="1" applyAlignment="1">
      <alignment horizontal="left" vertical="center"/>
    </xf>
    <xf numFmtId="0" fontId="43" fillId="5" borderId="0" xfId="40" applyFont="1" applyFill="1" applyAlignment="1">
      <alignment horizontal="left" vertical="center"/>
    </xf>
    <xf numFmtId="0" fontId="63" fillId="5" borderId="0" xfId="40" applyFont="1" applyFill="1" applyAlignment="1">
      <alignment horizontal="left" vertical="center"/>
    </xf>
    <xf numFmtId="0" fontId="44" fillId="0" borderId="62" xfId="3" applyFont="1" applyBorder="1" applyAlignment="1" applyProtection="1">
      <alignment vertical="center" wrapText="1"/>
      <protection locked="0"/>
    </xf>
    <xf numFmtId="0" fontId="41" fillId="0" borderId="63" xfId="0" applyFont="1" applyBorder="1" applyAlignment="1">
      <alignment horizontal="center" vertical="center" wrapText="1"/>
    </xf>
    <xf numFmtId="172" fontId="44" fillId="12" borderId="63" xfId="3" applyNumberFormat="1" applyFont="1" applyFill="1" applyBorder="1" applyAlignment="1" applyProtection="1">
      <alignment horizontal="center" vertical="center"/>
      <protection locked="0"/>
    </xf>
    <xf numFmtId="172" fontId="44" fillId="12" borderId="64" xfId="3" applyNumberFormat="1" applyFont="1" applyFill="1" applyBorder="1" applyAlignment="1" applyProtection="1">
      <alignment horizontal="center" vertical="center"/>
      <protection locked="0"/>
    </xf>
    <xf numFmtId="0" fontId="44" fillId="0" borderId="69" xfId="30" applyFont="1" applyBorder="1" applyAlignment="1">
      <alignment horizontal="center" vertical="center" wrapText="1"/>
    </xf>
    <xf numFmtId="0" fontId="3" fillId="7" borderId="0" xfId="0" applyFont="1" applyFill="1" applyAlignment="1">
      <alignment vertical="center"/>
    </xf>
    <xf numFmtId="0" fontId="44" fillId="0" borderId="71" xfId="0" applyFont="1" applyBorder="1" applyAlignment="1">
      <alignment horizontal="left" vertical="center" wrapText="1"/>
    </xf>
    <xf numFmtId="172" fontId="44" fillId="12" borderId="33" xfId="0" applyNumberFormat="1" applyFont="1" applyFill="1" applyBorder="1" applyAlignment="1" applyProtection="1">
      <alignment horizontal="center" vertical="center" wrapText="1"/>
      <protection locked="0"/>
    </xf>
    <xf numFmtId="172" fontId="44" fillId="12" borderId="72" xfId="0" applyNumberFormat="1" applyFont="1" applyFill="1" applyBorder="1" applyAlignment="1" applyProtection="1">
      <alignment horizontal="center" vertical="center" wrapText="1"/>
      <protection locked="0"/>
    </xf>
    <xf numFmtId="0" fontId="44" fillId="0" borderId="73" xfId="30" applyFont="1" applyBorder="1" applyAlignment="1">
      <alignment horizontal="center" vertical="center" wrapText="1"/>
    </xf>
    <xf numFmtId="172" fontId="44" fillId="12" borderId="72" xfId="39" applyNumberFormat="1" applyFont="1" applyFill="1" applyBorder="1" applyAlignment="1" applyProtection="1">
      <alignment horizontal="center" vertical="center" wrapText="1"/>
      <protection locked="0"/>
    </xf>
    <xf numFmtId="167" fontId="44" fillId="13" borderId="33" xfId="0" applyNumberFormat="1" applyFont="1" applyFill="1" applyBorder="1" applyAlignment="1">
      <alignment horizontal="center" vertical="center" wrapText="1"/>
    </xf>
    <xf numFmtId="167" fontId="44" fillId="13" borderId="72" xfId="0" applyNumberFormat="1" applyFont="1" applyFill="1" applyBorder="1" applyAlignment="1">
      <alignment horizontal="center" vertical="center" wrapText="1"/>
    </xf>
    <xf numFmtId="167" fontId="44" fillId="12" borderId="33" xfId="0" applyNumberFormat="1" applyFont="1" applyFill="1" applyBorder="1" applyAlignment="1" applyProtection="1">
      <alignment horizontal="center" vertical="center" wrapText="1"/>
      <protection locked="0"/>
    </xf>
    <xf numFmtId="167" fontId="44" fillId="12" borderId="72" xfId="0" applyNumberFormat="1" applyFont="1" applyFill="1" applyBorder="1" applyAlignment="1" applyProtection="1">
      <alignment horizontal="center" vertical="center" wrapText="1"/>
      <protection locked="0"/>
    </xf>
    <xf numFmtId="10" fontId="44" fillId="12" borderId="33" xfId="0" applyNumberFormat="1" applyFont="1" applyFill="1" applyBorder="1" applyAlignment="1" applyProtection="1">
      <alignment horizontal="center" vertical="center" wrapText="1"/>
      <protection locked="0"/>
    </xf>
    <xf numFmtId="10" fontId="44" fillId="12" borderId="72" xfId="0" applyNumberFormat="1" applyFont="1" applyFill="1" applyBorder="1" applyAlignment="1" applyProtection="1">
      <alignment horizontal="center" vertical="center" wrapText="1"/>
      <protection locked="0"/>
    </xf>
    <xf numFmtId="0" fontId="44" fillId="0" borderId="73" xfId="30" applyFont="1" applyFill="1" applyBorder="1" applyAlignment="1">
      <alignment horizontal="center" vertical="center" wrapText="1"/>
    </xf>
    <xf numFmtId="10" fontId="44" fillId="12" borderId="33" xfId="0" applyNumberFormat="1" applyFont="1" applyFill="1" applyBorder="1" applyAlignment="1">
      <alignment horizontal="center" vertical="center" wrapText="1"/>
    </xf>
    <xf numFmtId="10" fontId="44" fillId="12" borderId="72" xfId="0" applyNumberFormat="1" applyFont="1" applyFill="1" applyBorder="1" applyAlignment="1">
      <alignment horizontal="center" vertical="center" wrapText="1"/>
    </xf>
    <xf numFmtId="10" fontId="44" fillId="12" borderId="33" xfId="38" applyNumberFormat="1" applyFont="1" applyFill="1" applyBorder="1" applyAlignment="1" applyProtection="1">
      <alignment horizontal="center" vertical="center" wrapText="1"/>
      <protection locked="0"/>
    </xf>
    <xf numFmtId="10" fontId="44" fillId="12" borderId="72" xfId="38" applyNumberFormat="1" applyFont="1" applyFill="1" applyBorder="1" applyAlignment="1" applyProtection="1">
      <alignment horizontal="center" vertical="center" wrapText="1"/>
      <protection locked="0"/>
    </xf>
    <xf numFmtId="0" fontId="44" fillId="0" borderId="65" xfId="0" applyFont="1" applyBorder="1" applyAlignment="1">
      <alignment horizontal="left" vertical="center" wrapText="1"/>
    </xf>
    <xf numFmtId="167" fontId="44" fillId="13" borderId="66" xfId="0" applyNumberFormat="1" applyFont="1" applyFill="1" applyBorder="1" applyAlignment="1">
      <alignment horizontal="center" vertical="center" wrapText="1"/>
    </xf>
    <xf numFmtId="167" fontId="44" fillId="13" borderId="67" xfId="0" applyNumberFormat="1" applyFont="1" applyFill="1" applyBorder="1" applyAlignment="1">
      <alignment horizontal="center" vertical="center" wrapText="1"/>
    </xf>
    <xf numFmtId="0" fontId="44" fillId="0" borderId="70" xfId="30" applyFont="1" applyFill="1" applyBorder="1" applyAlignment="1">
      <alignment horizontal="center" vertical="center" wrapText="1"/>
    </xf>
    <xf numFmtId="0" fontId="44" fillId="0" borderId="0" xfId="0" applyFont="1" applyAlignment="1">
      <alignment horizontal="left" vertical="center" wrapText="1"/>
    </xf>
    <xf numFmtId="167" fontId="44" fillId="12" borderId="63" xfId="0" applyNumberFormat="1" applyFont="1" applyFill="1" applyBorder="1" applyAlignment="1" applyProtection="1">
      <alignment horizontal="center" vertical="center" wrapText="1"/>
      <protection locked="0"/>
    </xf>
    <xf numFmtId="167" fontId="44" fillId="12" borderId="64" xfId="0" applyNumberFormat="1" applyFont="1" applyFill="1" applyBorder="1" applyAlignment="1" applyProtection="1">
      <alignment horizontal="center" vertical="center" wrapText="1"/>
      <protection locked="0"/>
    </xf>
    <xf numFmtId="0" fontId="38" fillId="7" borderId="0" xfId="35" applyFont="1" applyFill="1" applyAlignment="1">
      <alignment horizontal="center" vertical="center"/>
    </xf>
    <xf numFmtId="167" fontId="44" fillId="13" borderId="33" xfId="38" applyNumberFormat="1" applyFont="1" applyFill="1" applyBorder="1" applyAlignment="1" applyProtection="1">
      <alignment horizontal="center" vertical="center" wrapText="1"/>
      <protection locked="0"/>
    </xf>
    <xf numFmtId="167" fontId="44" fillId="13" borderId="72" xfId="38" applyNumberFormat="1" applyFont="1" applyFill="1" applyBorder="1" applyAlignment="1" applyProtection="1">
      <alignment horizontal="center" vertical="center" wrapText="1"/>
      <protection locked="0"/>
    </xf>
    <xf numFmtId="0" fontId="44" fillId="0" borderId="70" xfId="30" applyFont="1" applyBorder="1" applyAlignment="1">
      <alignment horizontal="center" vertical="center" wrapText="1"/>
    </xf>
    <xf numFmtId="0" fontId="46" fillId="0" borderId="0" xfId="0" applyFont="1" applyAlignment="1">
      <alignment horizontal="center" vertical="center" wrapText="1"/>
    </xf>
    <xf numFmtId="0" fontId="44" fillId="0" borderId="62" xfId="0" applyFont="1" applyBorder="1" applyAlignment="1">
      <alignment horizontal="left" vertical="center" wrapText="1"/>
    </xf>
    <xf numFmtId="0" fontId="44" fillId="0" borderId="74" xfId="0" applyFont="1" applyBorder="1" applyAlignment="1">
      <alignment horizontal="left" vertical="center" wrapText="1"/>
    </xf>
    <xf numFmtId="0" fontId="44" fillId="0" borderId="76" xfId="0" applyFont="1" applyBorder="1" applyAlignment="1">
      <alignment horizontal="center" vertical="center" wrapText="1"/>
    </xf>
    <xf numFmtId="167" fontId="44" fillId="13" borderId="76" xfId="0" applyNumberFormat="1" applyFont="1" applyFill="1" applyBorder="1" applyAlignment="1">
      <alignment horizontal="center" vertical="center" wrapText="1"/>
    </xf>
    <xf numFmtId="167" fontId="44" fillId="13" borderId="75" xfId="0" applyNumberFormat="1" applyFont="1" applyFill="1" applyBorder="1" applyAlignment="1">
      <alignment horizontal="center" vertical="center" wrapText="1"/>
    </xf>
    <xf numFmtId="0" fontId="44" fillId="0" borderId="58" xfId="30" applyFont="1" applyBorder="1" applyAlignment="1">
      <alignment horizontal="center" vertical="center" wrapText="1"/>
    </xf>
    <xf numFmtId="0" fontId="45" fillId="0" borderId="58" xfId="30" applyFont="1" applyBorder="1" applyAlignment="1" applyProtection="1">
      <alignment horizontal="center" vertical="center" wrapText="1"/>
      <protection locked="0"/>
    </xf>
    <xf numFmtId="0" fontId="46" fillId="0" borderId="0" xfId="0" applyFont="1" applyAlignment="1">
      <alignment horizontal="left" vertical="center" wrapText="1"/>
    </xf>
    <xf numFmtId="167" fontId="44" fillId="17" borderId="63" xfId="3" applyNumberFormat="1" applyFont="1" applyFill="1" applyBorder="1" applyAlignment="1">
      <alignment horizontal="center" vertical="center"/>
    </xf>
    <xf numFmtId="167" fontId="44" fillId="17" borderId="64" xfId="3" applyNumberFormat="1" applyFont="1" applyFill="1" applyBorder="1" applyAlignment="1">
      <alignment horizontal="center" vertical="center"/>
    </xf>
    <xf numFmtId="167" fontId="44" fillId="17" borderId="63" xfId="3" applyNumberFormat="1" applyFont="1" applyFill="1" applyBorder="1" applyAlignment="1" applyProtection="1">
      <alignment horizontal="center" vertical="center"/>
      <protection locked="0"/>
    </xf>
    <xf numFmtId="167" fontId="44" fillId="17" borderId="64" xfId="3" applyNumberFormat="1" applyFont="1" applyFill="1" applyBorder="1" applyAlignment="1" applyProtection="1">
      <alignment horizontal="center" vertical="center"/>
      <protection locked="0"/>
    </xf>
    <xf numFmtId="171" fontId="44" fillId="12" borderId="33" xfId="38" applyNumberFormat="1" applyFont="1" applyFill="1" applyBorder="1" applyAlignment="1" applyProtection="1">
      <alignment horizontal="center" vertical="center" wrapText="1"/>
      <protection locked="0"/>
    </xf>
    <xf numFmtId="171" fontId="44" fillId="12" borderId="72" xfId="38" applyNumberFormat="1" applyFont="1" applyFill="1" applyBorder="1" applyAlignment="1" applyProtection="1">
      <alignment horizontal="center" vertical="center" wrapText="1"/>
      <protection locked="0"/>
    </xf>
    <xf numFmtId="0" fontId="44" fillId="7" borderId="33" xfId="0" applyFont="1" applyFill="1" applyBorder="1" applyAlignment="1">
      <alignment horizontal="center" vertical="center"/>
    </xf>
    <xf numFmtId="167" fontId="44" fillId="17" borderId="33" xfId="0" applyNumberFormat="1" applyFont="1" applyFill="1" applyBorder="1" applyAlignment="1">
      <alignment horizontal="center" vertical="center" wrapText="1"/>
    </xf>
    <xf numFmtId="167" fontId="44" fillId="17" borderId="72" xfId="0" applyNumberFormat="1" applyFont="1" applyFill="1" applyBorder="1" applyAlignment="1">
      <alignment horizontal="center" vertical="center" wrapText="1"/>
    </xf>
    <xf numFmtId="167" fontId="44" fillId="17" borderId="33" xfId="0" applyNumberFormat="1" applyFont="1" applyFill="1" applyBorder="1" applyAlignment="1" applyProtection="1">
      <alignment horizontal="center" vertical="center" wrapText="1"/>
      <protection locked="0"/>
    </xf>
    <xf numFmtId="167" fontId="44" fillId="17" borderId="72" xfId="0" applyNumberFormat="1" applyFont="1" applyFill="1" applyBorder="1" applyAlignment="1" applyProtection="1">
      <alignment horizontal="center" vertical="center" wrapText="1"/>
      <protection locked="0"/>
    </xf>
    <xf numFmtId="172" fontId="44" fillId="12" borderId="33" xfId="39" applyNumberFormat="1" applyFont="1" applyFill="1" applyBorder="1" applyAlignment="1" applyProtection="1">
      <alignment horizontal="center" vertical="center" wrapText="1"/>
      <protection locked="0"/>
    </xf>
    <xf numFmtId="0" fontId="44" fillId="7" borderId="66" xfId="0" applyFont="1" applyFill="1" applyBorder="1" applyAlignment="1">
      <alignment horizontal="center" vertical="center" wrapText="1"/>
    </xf>
    <xf numFmtId="0" fontId="50" fillId="0" borderId="0" xfId="30" applyFont="1" applyFill="1" applyBorder="1" applyAlignment="1">
      <alignment vertical="center"/>
    </xf>
    <xf numFmtId="0" fontId="65" fillId="0" borderId="0" xfId="0" applyFont="1"/>
    <xf numFmtId="0" fontId="3" fillId="0" borderId="0" xfId="0" applyFont="1"/>
    <xf numFmtId="0" fontId="50" fillId="7" borderId="0" xfId="30" applyFont="1" applyFill="1" applyBorder="1" applyAlignment="1">
      <alignment vertical="center"/>
    </xf>
    <xf numFmtId="0" fontId="66" fillId="0" borderId="0" xfId="30" applyFont="1" applyFill="1" applyBorder="1" applyAlignment="1">
      <alignment vertical="center"/>
    </xf>
    <xf numFmtId="0" fontId="66" fillId="7" borderId="0" xfId="30" applyFont="1" applyFill="1" applyBorder="1" applyAlignment="1">
      <alignment vertical="center"/>
    </xf>
    <xf numFmtId="0" fontId="67" fillId="11" borderId="0" xfId="30" applyFont="1" applyFill="1" applyBorder="1" applyAlignment="1">
      <alignment horizontal="center" vertical="center"/>
    </xf>
    <xf numFmtId="0" fontId="3" fillId="0" borderId="0" xfId="0" applyFont="1" applyAlignment="1">
      <alignment horizontal="center" vertical="center" wrapText="1"/>
    </xf>
    <xf numFmtId="0" fontId="42" fillId="10" borderId="97" xfId="0" applyFont="1" applyFill="1" applyBorder="1" applyAlignment="1">
      <alignment horizontal="center" vertical="center" wrapText="1"/>
    </xf>
    <xf numFmtId="0" fontId="42" fillId="10" borderId="98" xfId="0" applyFont="1" applyFill="1" applyBorder="1" applyAlignment="1">
      <alignment horizontal="center" vertical="center" wrapText="1"/>
    </xf>
    <xf numFmtId="0" fontId="42" fillId="10" borderId="99" xfId="0" applyFont="1" applyFill="1" applyBorder="1" applyAlignment="1">
      <alignment horizontal="center" vertical="center" wrapText="1"/>
    </xf>
    <xf numFmtId="0" fontId="42" fillId="10" borderId="84" xfId="0" applyFont="1" applyFill="1" applyBorder="1" applyAlignment="1">
      <alignment horizontal="center" vertical="center" wrapText="1"/>
    </xf>
    <xf numFmtId="0" fontId="69" fillId="0" borderId="0" xfId="0" applyFont="1" applyAlignment="1">
      <alignment horizontal="center" vertical="center" wrapText="1"/>
    </xf>
    <xf numFmtId="0" fontId="50" fillId="0" borderId="0" xfId="30" applyFont="1" applyFill="1" applyBorder="1" applyAlignment="1">
      <alignment horizontal="left" vertical="center" wrapText="1"/>
    </xf>
    <xf numFmtId="0" fontId="43" fillId="0" borderId="0" xfId="30" applyFont="1" applyFill="1" applyBorder="1" applyAlignment="1">
      <alignment horizontal="left" vertical="center" wrapText="1"/>
    </xf>
    <xf numFmtId="0" fontId="42" fillId="0" borderId="0" xfId="0" applyFont="1" applyAlignment="1">
      <alignment vertical="center" wrapText="1"/>
    </xf>
    <xf numFmtId="0" fontId="62" fillId="7" borderId="0" xfId="15" applyFont="1" applyFill="1" applyAlignment="1">
      <alignment vertical="center" wrapText="1"/>
    </xf>
    <xf numFmtId="0" fontId="62" fillId="0" borderId="0" xfId="15" applyFont="1" applyAlignment="1">
      <alignment vertical="center" wrapText="1"/>
    </xf>
    <xf numFmtId="0" fontId="42" fillId="10" borderId="93" xfId="0" applyFont="1" applyFill="1" applyBorder="1" applyAlignment="1">
      <alignment horizontal="left" vertical="center" wrapText="1"/>
    </xf>
    <xf numFmtId="0" fontId="42" fillId="0" borderId="0" xfId="0" applyFont="1" applyAlignment="1">
      <alignment horizontal="left" vertical="center" wrapText="1"/>
    </xf>
    <xf numFmtId="0" fontId="52" fillId="0" borderId="0" xfId="16" applyFont="1" applyAlignment="1">
      <alignment horizontal="center" vertical="center" wrapText="1"/>
    </xf>
    <xf numFmtId="0" fontId="41" fillId="7" borderId="0" xfId="0" applyFont="1" applyFill="1"/>
    <xf numFmtId="0" fontId="44" fillId="0" borderId="85" xfId="0" applyFont="1" applyBorder="1" applyAlignment="1">
      <alignment vertical="center" wrapText="1"/>
    </xf>
    <xf numFmtId="0" fontId="44" fillId="0" borderId="86" xfId="0" applyFont="1" applyBorder="1" applyAlignment="1">
      <alignment horizontal="center" vertical="center" wrapText="1"/>
    </xf>
    <xf numFmtId="167" fontId="44" fillId="17" borderId="86" xfId="0" applyNumberFormat="1" applyFont="1" applyFill="1" applyBorder="1" applyAlignment="1">
      <alignment horizontal="center" vertical="center" wrapText="1"/>
    </xf>
    <xf numFmtId="0" fontId="44" fillId="10" borderId="87" xfId="0" applyFont="1" applyFill="1" applyBorder="1" applyAlignment="1">
      <alignment horizontal="center" vertical="center" wrapText="1"/>
    </xf>
    <xf numFmtId="0" fontId="44" fillId="0" borderId="91" xfId="30" applyFont="1" applyBorder="1" applyAlignment="1">
      <alignment horizontal="center" vertical="center" wrapText="1"/>
    </xf>
    <xf numFmtId="0" fontId="45" fillId="0" borderId="91" xfId="30" applyFont="1" applyBorder="1" applyAlignment="1" applyProtection="1">
      <alignment horizontal="center" vertical="center" wrapText="1"/>
      <protection locked="0"/>
    </xf>
    <xf numFmtId="0" fontId="41" fillId="7" borderId="0" xfId="0" applyFont="1" applyFill="1" applyAlignment="1">
      <alignment vertical="center"/>
    </xf>
    <xf numFmtId="0" fontId="98" fillId="0" borderId="0" xfId="30" applyFont="1" applyFill="1" applyBorder="1" applyAlignment="1">
      <alignment horizontal="center" vertical="center" wrapText="1"/>
    </xf>
    <xf numFmtId="0" fontId="44" fillId="0" borderId="94" xfId="0" applyFont="1" applyBorder="1" applyAlignment="1">
      <alignment vertical="center" wrapText="1"/>
    </xf>
    <xf numFmtId="0" fontId="44" fillId="0" borderId="20" xfId="0" applyFont="1" applyBorder="1" applyAlignment="1">
      <alignment horizontal="center" vertical="center" wrapText="1"/>
    </xf>
    <xf numFmtId="172" fontId="44" fillId="13" borderId="20" xfId="0" applyNumberFormat="1" applyFont="1" applyFill="1" applyBorder="1" applyAlignment="1">
      <alignment horizontal="center" vertical="center" wrapText="1"/>
    </xf>
    <xf numFmtId="0" fontId="44" fillId="10" borderId="95" xfId="0" applyFont="1" applyFill="1" applyBorder="1" applyAlignment="1">
      <alignment horizontal="center" vertical="center" wrapText="1"/>
    </xf>
    <xf numFmtId="0" fontId="44" fillId="0" borderId="96" xfId="30" applyFont="1" applyBorder="1" applyAlignment="1">
      <alignment horizontal="center" vertical="center" wrapText="1"/>
    </xf>
    <xf numFmtId="0" fontId="45" fillId="0" borderId="96" xfId="30" applyFont="1" applyBorder="1" applyAlignment="1" applyProtection="1">
      <alignment horizontal="center" vertical="center" wrapText="1"/>
      <protection locked="0"/>
    </xf>
    <xf numFmtId="2" fontId="44" fillId="13" borderId="20" xfId="0" applyNumberFormat="1" applyFont="1" applyFill="1" applyBorder="1" applyAlignment="1">
      <alignment horizontal="center" vertical="center" wrapText="1"/>
    </xf>
    <xf numFmtId="10" fontId="44" fillId="13" borderId="20" xfId="38" applyNumberFormat="1" applyFont="1" applyFill="1" applyBorder="1" applyAlignment="1">
      <alignment horizontal="center" vertical="center" wrapText="1"/>
    </xf>
    <xf numFmtId="10" fontId="44" fillId="10" borderId="95" xfId="38" applyNumberFormat="1" applyFont="1" applyFill="1" applyBorder="1" applyAlignment="1">
      <alignment horizontal="center" vertical="center" wrapText="1"/>
    </xf>
    <xf numFmtId="10" fontId="44" fillId="12" borderId="20" xfId="38" applyNumberFormat="1" applyFont="1" applyFill="1" applyBorder="1" applyAlignment="1" applyProtection="1">
      <alignment horizontal="center" vertical="center" wrapText="1"/>
      <protection locked="0"/>
    </xf>
    <xf numFmtId="10" fontId="44" fillId="17" borderId="20" xfId="38" applyNumberFormat="1" applyFont="1" applyFill="1" applyBorder="1" applyAlignment="1">
      <alignment horizontal="center" vertical="center" wrapText="1"/>
    </xf>
    <xf numFmtId="10" fontId="44" fillId="17" borderId="95" xfId="38" applyNumberFormat="1" applyFont="1" applyFill="1" applyBorder="1" applyAlignment="1">
      <alignment horizontal="center" vertical="center" wrapText="1"/>
    </xf>
    <xf numFmtId="0" fontId="90" fillId="0" borderId="0" xfId="30" applyFont="1" applyFill="1" applyBorder="1" applyAlignment="1">
      <alignment vertical="center" wrapText="1"/>
    </xf>
    <xf numFmtId="0" fontId="44" fillId="12" borderId="20" xfId="0" applyFont="1" applyFill="1" applyBorder="1" applyAlignment="1" applyProtection="1">
      <alignment horizontal="center" vertical="center" wrapText="1"/>
      <protection locked="0"/>
    </xf>
    <xf numFmtId="0" fontId="53" fillId="0" borderId="0" xfId="0" applyFont="1" applyAlignment="1">
      <alignment vertical="center"/>
    </xf>
    <xf numFmtId="0" fontId="53" fillId="7" borderId="0" xfId="0" applyFont="1" applyFill="1" applyAlignment="1">
      <alignment vertical="center"/>
    </xf>
    <xf numFmtId="164" fontId="44" fillId="12" borderId="20" xfId="39" applyFont="1" applyFill="1" applyBorder="1" applyAlignment="1" applyProtection="1">
      <alignment horizontal="center" vertical="center" wrapText="1"/>
      <protection locked="0"/>
    </xf>
    <xf numFmtId="0" fontId="44" fillId="0" borderId="88" xfId="0" applyFont="1" applyBorder="1" applyAlignment="1">
      <alignment vertical="center" wrapText="1"/>
    </xf>
    <xf numFmtId="0" fontId="44" fillId="0" borderId="89" xfId="0" applyFont="1" applyBorder="1" applyAlignment="1">
      <alignment horizontal="center" vertical="center" wrapText="1"/>
    </xf>
    <xf numFmtId="2" fontId="44" fillId="13" borderId="89" xfId="0" applyNumberFormat="1" applyFont="1" applyFill="1" applyBorder="1" applyAlignment="1">
      <alignment horizontal="center" vertical="center" wrapText="1"/>
    </xf>
    <xf numFmtId="0" fontId="44" fillId="10" borderId="90" xfId="0" applyFont="1" applyFill="1" applyBorder="1" applyAlignment="1">
      <alignment horizontal="center" vertical="center" wrapText="1"/>
    </xf>
    <xf numFmtId="0" fontId="44" fillId="0" borderId="92" xfId="30" applyFont="1" applyBorder="1" applyAlignment="1">
      <alignment horizontal="center" vertical="center" wrapText="1"/>
    </xf>
    <xf numFmtId="0" fontId="45" fillId="0" borderId="92" xfId="30" applyFont="1" applyBorder="1" applyAlignment="1" applyProtection="1">
      <alignment horizontal="center" vertical="center" wrapText="1"/>
      <protection locked="0"/>
    </xf>
    <xf numFmtId="0" fontId="41" fillId="0" borderId="0" xfId="0" applyFont="1" applyAlignment="1" applyProtection="1">
      <alignment vertical="center"/>
      <protection locked="0"/>
    </xf>
    <xf numFmtId="0" fontId="43" fillId="0" borderId="0" xfId="30" applyFont="1" applyFill="1" applyBorder="1" applyAlignment="1">
      <alignment vertical="center" wrapText="1"/>
    </xf>
    <xf numFmtId="0" fontId="46" fillId="0" borderId="85" xfId="0" applyFont="1" applyBorder="1" applyAlignment="1">
      <alignment vertical="center" wrapText="1"/>
    </xf>
    <xf numFmtId="0" fontId="46" fillId="0" borderId="86" xfId="0" applyFont="1" applyBorder="1" applyAlignment="1">
      <alignment horizontal="center" vertical="center" wrapText="1"/>
    </xf>
    <xf numFmtId="10" fontId="44" fillId="13" borderId="86" xfId="38" applyNumberFormat="1" applyFont="1" applyFill="1" applyBorder="1" applyAlignment="1">
      <alignment horizontal="center" vertical="center" wrapText="1"/>
    </xf>
    <xf numFmtId="0" fontId="46" fillId="10" borderId="87" xfId="0" applyFont="1" applyFill="1" applyBorder="1" applyAlignment="1">
      <alignment horizontal="center" vertical="center" wrapText="1"/>
    </xf>
    <xf numFmtId="0" fontId="46" fillId="0" borderId="94" xfId="0" applyFont="1" applyBorder="1" applyAlignment="1">
      <alignment vertical="center" wrapText="1"/>
    </xf>
    <xf numFmtId="0" fontId="46" fillId="0" borderId="20" xfId="0" applyFont="1" applyBorder="1" applyAlignment="1">
      <alignment horizontal="center" vertical="center" wrapText="1"/>
    </xf>
    <xf numFmtId="0" fontId="46" fillId="10" borderId="95" xfId="0" applyFont="1" applyFill="1" applyBorder="1" applyAlignment="1">
      <alignment horizontal="center" vertical="center" wrapText="1"/>
    </xf>
    <xf numFmtId="0" fontId="46" fillId="0" borderId="88" xfId="0" applyFont="1" applyBorder="1" applyAlignment="1">
      <alignment vertical="center" wrapText="1"/>
    </xf>
    <xf numFmtId="0" fontId="46" fillId="0" borderId="89" xfId="0" applyFont="1" applyBorder="1" applyAlignment="1">
      <alignment horizontal="center" vertical="center" wrapText="1"/>
    </xf>
    <xf numFmtId="10" fontId="44" fillId="12" borderId="89" xfId="38" applyNumberFormat="1" applyFont="1" applyFill="1" applyBorder="1" applyAlignment="1" applyProtection="1">
      <alignment horizontal="center" vertical="center" wrapText="1"/>
      <protection locked="0"/>
    </xf>
    <xf numFmtId="0" fontId="46" fillId="10" borderId="90" xfId="0" applyFont="1" applyFill="1" applyBorder="1" applyAlignment="1">
      <alignment horizontal="center" vertical="center" wrapText="1"/>
    </xf>
    <xf numFmtId="0" fontId="99" fillId="0" borderId="0" xfId="0" applyFont="1" applyAlignment="1">
      <alignment vertical="center"/>
    </xf>
    <xf numFmtId="0" fontId="57" fillId="11" borderId="12" xfId="15" applyFont="1" applyFill="1" applyBorder="1" applyAlignment="1">
      <alignment horizontal="center" vertical="center"/>
    </xf>
    <xf numFmtId="0" fontId="57" fillId="11" borderId="0" xfId="15" applyFont="1" applyFill="1" applyAlignment="1">
      <alignment horizontal="center" vertical="center"/>
    </xf>
    <xf numFmtId="0" fontId="62" fillId="15" borderId="0" xfId="15" applyFont="1" applyFill="1" applyAlignment="1">
      <alignment horizontal="center" vertical="center" wrapText="1"/>
    </xf>
    <xf numFmtId="0" fontId="65" fillId="0" borderId="0" xfId="29" applyFont="1" applyBorder="1" applyAlignment="1">
      <alignment vertical="center" wrapText="1"/>
    </xf>
    <xf numFmtId="173" fontId="65" fillId="0" borderId="0" xfId="39" applyNumberFormat="1" applyFont="1" applyBorder="1" applyAlignment="1">
      <alignment vertical="center" wrapText="1"/>
    </xf>
    <xf numFmtId="0" fontId="49" fillId="5" borderId="0" xfId="0" applyFont="1" applyFill="1" applyAlignment="1">
      <alignment vertical="center"/>
    </xf>
    <xf numFmtId="0" fontId="49" fillId="10" borderId="0" xfId="0" applyFont="1" applyFill="1" applyAlignment="1">
      <alignment vertical="center"/>
    </xf>
    <xf numFmtId="0" fontId="49" fillId="7" borderId="0" xfId="0" applyFont="1" applyFill="1" applyAlignment="1">
      <alignment vertical="center"/>
    </xf>
    <xf numFmtId="0" fontId="50" fillId="0" borderId="0" xfId="29" applyFont="1" applyBorder="1" applyAlignment="1">
      <alignment horizontal="left" vertical="center" wrapText="1"/>
    </xf>
    <xf numFmtId="173" fontId="50" fillId="0" borderId="0" xfId="39" applyNumberFormat="1" applyFont="1" applyBorder="1" applyAlignment="1">
      <alignment horizontal="left" vertical="center" wrapText="1"/>
    </xf>
    <xf numFmtId="0" fontId="50" fillId="10" borderId="0" xfId="30" applyFont="1" applyFill="1" applyBorder="1" applyAlignment="1">
      <alignment vertical="center" wrapText="1"/>
    </xf>
    <xf numFmtId="0" fontId="102" fillId="0" borderId="0" xfId="0" applyFont="1" applyAlignment="1">
      <alignment horizontal="center" vertical="center" wrapText="1"/>
    </xf>
    <xf numFmtId="173" fontId="102" fillId="0" borderId="0" xfId="39" applyNumberFormat="1" applyFont="1" applyBorder="1" applyAlignment="1">
      <alignment horizontal="center" vertical="center" wrapText="1"/>
    </xf>
    <xf numFmtId="0" fontId="95" fillId="0" borderId="0" xfId="0" applyFont="1" applyAlignment="1">
      <alignment vertical="center"/>
    </xf>
    <xf numFmtId="0" fontId="75" fillId="0" borderId="0" xfId="0" applyFont="1" applyAlignment="1">
      <alignment vertical="center"/>
    </xf>
    <xf numFmtId="0" fontId="41" fillId="10" borderId="0" xfId="0" applyFont="1" applyFill="1" applyAlignment="1">
      <alignment vertical="center"/>
    </xf>
    <xf numFmtId="0" fontId="43" fillId="10" borderId="0" xfId="30" applyFont="1" applyFill="1" applyBorder="1" applyAlignment="1">
      <alignment vertical="center" wrapText="1"/>
    </xf>
    <xf numFmtId="0" fontId="53" fillId="5" borderId="0" xfId="0" applyFont="1" applyFill="1" applyAlignment="1">
      <alignment vertical="center" wrapText="1"/>
    </xf>
    <xf numFmtId="0" fontId="104" fillId="10" borderId="0" xfId="0" applyFont="1" applyFill="1" applyAlignment="1">
      <alignment vertical="center" wrapText="1"/>
    </xf>
    <xf numFmtId="0" fontId="78" fillId="11" borderId="0" xfId="30" applyFont="1" applyFill="1" applyBorder="1" applyAlignment="1">
      <alignment horizontal="center" vertical="center"/>
    </xf>
    <xf numFmtId="0" fontId="44" fillId="5" borderId="0" xfId="0" applyFont="1" applyFill="1" applyAlignment="1">
      <alignment horizontal="center" vertical="center" wrapText="1"/>
    </xf>
    <xf numFmtId="172" fontId="44" fillId="5" borderId="0" xfId="39" applyNumberFormat="1" applyFont="1" applyFill="1" applyBorder="1" applyAlignment="1">
      <alignment horizontal="center" vertical="center" wrapText="1"/>
    </xf>
    <xf numFmtId="0" fontId="41" fillId="0" borderId="0" xfId="0" applyFont="1" applyAlignment="1">
      <alignment wrapText="1"/>
    </xf>
    <xf numFmtId="0" fontId="3" fillId="10" borderId="0" xfId="0" applyFont="1" applyFill="1" applyAlignment="1">
      <alignment wrapText="1"/>
    </xf>
    <xf numFmtId="0" fontId="46" fillId="0" borderId="63" xfId="0" applyFont="1" applyBorder="1" applyAlignment="1">
      <alignment horizontal="left" vertical="center" wrapText="1"/>
    </xf>
    <xf numFmtId="172" fontId="46" fillId="10" borderId="63" xfId="39" applyNumberFormat="1" applyFont="1" applyFill="1" applyBorder="1" applyAlignment="1">
      <alignment horizontal="center" vertical="center" wrapText="1"/>
    </xf>
    <xf numFmtId="172" fontId="46" fillId="7" borderId="63" xfId="39" applyNumberFormat="1" applyFont="1" applyFill="1" applyBorder="1" applyAlignment="1">
      <alignment horizontal="center" vertical="center" wrapText="1"/>
    </xf>
    <xf numFmtId="172" fontId="46" fillId="7" borderId="64" xfId="39" applyNumberFormat="1" applyFont="1" applyFill="1" applyBorder="1" applyAlignment="1">
      <alignment horizontal="center" vertical="center" wrapText="1"/>
    </xf>
    <xf numFmtId="0" fontId="105" fillId="0" borderId="0" xfId="30" applyFont="1" applyBorder="1" applyAlignment="1">
      <alignment vertical="center" wrapText="1"/>
    </xf>
    <xf numFmtId="0" fontId="105" fillId="10" borderId="0" xfId="30" applyFont="1" applyFill="1" applyBorder="1" applyAlignment="1">
      <alignment vertical="center" wrapText="1"/>
    </xf>
    <xf numFmtId="0" fontId="53" fillId="10" borderId="0" xfId="0" applyFont="1" applyFill="1" applyAlignment="1">
      <alignment vertical="center"/>
    </xf>
    <xf numFmtId="0" fontId="46" fillId="0" borderId="33" xfId="0" applyFont="1" applyBorder="1" applyAlignment="1">
      <alignment horizontal="left" vertical="center" wrapText="1"/>
    </xf>
    <xf numFmtId="172" fontId="46" fillId="10" borderId="33" xfId="39" applyNumberFormat="1" applyFont="1" applyFill="1" applyBorder="1" applyAlignment="1">
      <alignment horizontal="center" vertical="center" wrapText="1"/>
    </xf>
    <xf numFmtId="172" fontId="46" fillId="7" borderId="33" xfId="39" applyNumberFormat="1" applyFont="1" applyFill="1" applyBorder="1" applyAlignment="1">
      <alignment horizontal="center" vertical="center" wrapText="1"/>
    </xf>
    <xf numFmtId="172" fontId="46" fillId="7" borderId="72" xfId="39" applyNumberFormat="1" applyFont="1" applyFill="1" applyBorder="1" applyAlignment="1">
      <alignment horizontal="center" vertical="center" wrapText="1"/>
    </xf>
    <xf numFmtId="172" fontId="46" fillId="12" borderId="72" xfId="39" applyNumberFormat="1" applyFont="1" applyFill="1" applyBorder="1" applyAlignment="1" applyProtection="1">
      <alignment horizontal="center" vertical="center" wrapText="1"/>
      <protection locked="0"/>
    </xf>
    <xf numFmtId="172" fontId="46" fillId="12" borderId="33" xfId="39" applyNumberFormat="1" applyFont="1" applyFill="1" applyBorder="1" applyAlignment="1">
      <alignment horizontal="center" vertical="center" wrapText="1"/>
    </xf>
    <xf numFmtId="172" fontId="46" fillId="12" borderId="72" xfId="39" applyNumberFormat="1" applyFont="1" applyFill="1" applyBorder="1" applyAlignment="1">
      <alignment horizontal="center" vertical="center" wrapText="1"/>
    </xf>
    <xf numFmtId="0" fontId="105" fillId="5" borderId="0" xfId="30" applyFont="1" applyFill="1" applyBorder="1" applyAlignment="1">
      <alignment vertical="center" wrapText="1"/>
    </xf>
    <xf numFmtId="0" fontId="46" fillId="0" borderId="66" xfId="0" applyFont="1" applyBorder="1" applyAlignment="1">
      <alignment horizontal="left" vertical="center" wrapText="1"/>
    </xf>
    <xf numFmtId="172" fontId="46" fillId="10" borderId="66" xfId="39" applyNumberFormat="1" applyFont="1" applyFill="1" applyBorder="1" applyAlignment="1">
      <alignment horizontal="center" vertical="center" wrapText="1"/>
    </xf>
    <xf numFmtId="0" fontId="43" fillId="0" borderId="0" xfId="0" applyFont="1" applyAlignment="1">
      <alignment vertical="center" wrapText="1"/>
    </xf>
    <xf numFmtId="0" fontId="46" fillId="0" borderId="71" xfId="0" applyFont="1" applyBorder="1" applyAlignment="1" applyProtection="1">
      <alignment horizontal="left" vertical="center" wrapText="1"/>
      <protection locked="0"/>
    </xf>
    <xf numFmtId="172" fontId="46" fillId="10" borderId="64" xfId="39" applyNumberFormat="1" applyFont="1" applyFill="1" applyBorder="1" applyAlignment="1">
      <alignment horizontal="center" vertical="center" wrapText="1"/>
    </xf>
    <xf numFmtId="172" fontId="46" fillId="10" borderId="72" xfId="39" applyNumberFormat="1" applyFont="1" applyFill="1" applyBorder="1" applyAlignment="1">
      <alignment horizontal="center" vertical="center" wrapText="1"/>
    </xf>
    <xf numFmtId="172" fontId="41" fillId="0" borderId="0" xfId="39" applyNumberFormat="1" applyFont="1" applyBorder="1" applyAlignment="1">
      <alignment vertical="center"/>
    </xf>
    <xf numFmtId="173" fontId="41" fillId="0" borderId="0" xfId="39" applyNumberFormat="1" applyFont="1" applyBorder="1" applyAlignment="1">
      <alignment vertical="center"/>
    </xf>
    <xf numFmtId="173" fontId="3" fillId="0" borderId="0" xfId="39" applyNumberFormat="1" applyFont="1" applyAlignment="1">
      <alignment vertical="center"/>
    </xf>
    <xf numFmtId="0" fontId="3" fillId="0" borderId="0" xfId="0" applyFont="1" applyAlignment="1">
      <alignment vertical="center" wrapText="1"/>
    </xf>
    <xf numFmtId="0" fontId="3" fillId="7" borderId="0" xfId="0" applyFont="1" applyFill="1"/>
    <xf numFmtId="0" fontId="43" fillId="0" borderId="0" xfId="0" applyFont="1" applyAlignment="1">
      <alignment horizontal="left" vertical="center" wrapText="1"/>
    </xf>
    <xf numFmtId="0" fontId="113" fillId="0" borderId="0" xfId="0" applyFont="1" applyAlignment="1">
      <alignment vertical="center" wrapText="1"/>
    </xf>
    <xf numFmtId="0" fontId="3" fillId="15" borderId="0" xfId="0" applyFont="1" applyFill="1" applyAlignment="1">
      <alignment horizontal="center"/>
    </xf>
    <xf numFmtId="172" fontId="46" fillId="12" borderId="64" xfId="39" applyNumberFormat="1" applyFont="1" applyFill="1" applyBorder="1" applyAlignment="1" applyProtection="1">
      <alignment horizontal="center" vertical="center" wrapText="1"/>
      <protection locked="0"/>
    </xf>
    <xf numFmtId="0" fontId="45" fillId="0" borderId="69" xfId="30" applyFont="1" applyFill="1" applyBorder="1" applyAlignment="1">
      <alignment horizontal="center" vertical="center" wrapText="1"/>
    </xf>
    <xf numFmtId="0" fontId="45" fillId="0" borderId="73" xfId="30" applyFont="1" applyFill="1" applyBorder="1" applyAlignment="1">
      <alignment horizontal="center" vertical="center" wrapText="1"/>
    </xf>
    <xf numFmtId="0" fontId="45" fillId="0" borderId="70" xfId="30" applyFont="1" applyFill="1" applyBorder="1" applyAlignment="1">
      <alignment horizontal="center" vertical="center" wrapText="1"/>
    </xf>
    <xf numFmtId="0" fontId="44" fillId="0" borderId="0" xfId="3" applyFont="1" applyAlignment="1">
      <alignment vertical="center" wrapText="1"/>
    </xf>
    <xf numFmtId="0" fontId="44" fillId="0" borderId="0" xfId="3" applyFont="1" applyAlignment="1">
      <alignment horizontal="center" vertical="center" wrapText="1"/>
    </xf>
    <xf numFmtId="0" fontId="75" fillId="0" borderId="0" xfId="30" applyFont="1" applyBorder="1" applyAlignment="1">
      <alignment vertical="center" wrapText="1"/>
    </xf>
    <xf numFmtId="0" fontId="41" fillId="0" borderId="0" xfId="0" applyFont="1" applyAlignment="1">
      <alignment horizontal="center"/>
    </xf>
    <xf numFmtId="172" fontId="46" fillId="17" borderId="64" xfId="39" applyNumberFormat="1" applyFont="1" applyFill="1" applyBorder="1" applyAlignment="1">
      <alignment horizontal="center" vertical="center" wrapText="1"/>
    </xf>
    <xf numFmtId="172" fontId="46" fillId="17" borderId="72" xfId="39" applyNumberFormat="1" applyFont="1" applyFill="1" applyBorder="1" applyAlignment="1">
      <alignment horizontal="center" vertical="center" wrapText="1"/>
    </xf>
    <xf numFmtId="172" fontId="46" fillId="17" borderId="67" xfId="39" applyNumberFormat="1" applyFont="1" applyFill="1" applyBorder="1" applyAlignment="1">
      <alignment horizontal="center" vertical="center" wrapText="1"/>
    </xf>
    <xf numFmtId="0" fontId="46" fillId="0" borderId="74" xfId="0" applyFont="1" applyBorder="1" applyAlignment="1">
      <alignment horizontal="left" vertical="center" wrapText="1"/>
    </xf>
    <xf numFmtId="0" fontId="46" fillId="0" borderId="76" xfId="0" applyFont="1" applyBorder="1" applyAlignment="1">
      <alignment horizontal="center" vertical="center" wrapText="1"/>
    </xf>
    <xf numFmtId="172" fontId="46" fillId="13" borderId="75" xfId="39" applyNumberFormat="1" applyFont="1" applyFill="1" applyBorder="1" applyAlignment="1">
      <alignment horizontal="center" vertical="center" wrapText="1"/>
    </xf>
    <xf numFmtId="0" fontId="45" fillId="0" borderId="58" xfId="30" applyFont="1" applyFill="1" applyBorder="1" applyAlignment="1">
      <alignment horizontal="center" vertical="center" wrapText="1"/>
    </xf>
    <xf numFmtId="0" fontId="53" fillId="0" borderId="0" xfId="0" applyFont="1" applyAlignment="1">
      <alignment horizontal="center" vertical="center"/>
    </xf>
    <xf numFmtId="0" fontId="82" fillId="0" borderId="0" xfId="0" applyFont="1" applyAlignment="1">
      <alignment horizontal="center" vertical="center"/>
    </xf>
    <xf numFmtId="0" fontId="62" fillId="15" borderId="0" xfId="15" applyFont="1" applyFill="1" applyAlignment="1">
      <alignment horizontal="center" vertical="center" wrapText="1"/>
    </xf>
    <xf numFmtId="0" fontId="42" fillId="10" borderId="66" xfId="0" applyFont="1" applyFill="1" applyBorder="1" applyAlignment="1">
      <alignment horizontal="center" vertical="center" wrapText="1"/>
    </xf>
    <xf numFmtId="0" fontId="42" fillId="10" borderId="67" xfId="0" applyFont="1" applyFill="1" applyBorder="1" applyAlignment="1">
      <alignment horizontal="center" vertical="center" wrapText="1"/>
    </xf>
    <xf numFmtId="0" fontId="65" fillId="0" borderId="0" xfId="58" applyFont="1" applyFill="1" applyBorder="1" applyAlignment="1">
      <alignment vertical="center" wrapText="1"/>
    </xf>
    <xf numFmtId="0" fontId="50" fillId="0" borderId="0" xfId="59" applyFont="1" applyAlignment="1">
      <alignment vertical="center"/>
    </xf>
    <xf numFmtId="0" fontId="50" fillId="0" borderId="0" xfId="60" applyFont="1" applyFill="1" applyBorder="1" applyAlignment="1">
      <alignment vertical="center" wrapText="1"/>
    </xf>
    <xf numFmtId="0" fontId="2" fillId="0" borderId="0" xfId="59"/>
    <xf numFmtId="0" fontId="2" fillId="7" borderId="0" xfId="59" applyFill="1"/>
    <xf numFmtId="0" fontId="64" fillId="0" borderId="0" xfId="59" applyFont="1"/>
    <xf numFmtId="0" fontId="50" fillId="0" borderId="0" xfId="59" applyFont="1" applyAlignment="1">
      <alignment horizontal="left" vertical="center" wrapText="1"/>
    </xf>
    <xf numFmtId="0" fontId="50" fillId="0" borderId="0" xfId="59" applyFont="1" applyAlignment="1">
      <alignment horizontal="left" vertical="center"/>
    </xf>
    <xf numFmtId="0" fontId="109" fillId="11" borderId="0" xfId="59" applyFont="1" applyFill="1" applyAlignment="1">
      <alignment horizontal="center" vertical="center"/>
    </xf>
    <xf numFmtId="0" fontId="120" fillId="0" borderId="0" xfId="59" applyFont="1" applyAlignment="1">
      <alignment horizontal="left" vertical="center" wrapText="1"/>
    </xf>
    <xf numFmtId="0" fontId="41" fillId="0" borderId="0" xfId="59" applyFont="1"/>
    <xf numFmtId="0" fontId="48" fillId="0" borderId="0" xfId="59" applyFont="1" applyAlignment="1">
      <alignment horizontal="center" vertical="center" wrapText="1"/>
    </xf>
    <xf numFmtId="0" fontId="40" fillId="26" borderId="85" xfId="59" applyFont="1" applyFill="1" applyBorder="1" applyAlignment="1">
      <alignment horizontal="center" vertical="center" wrapText="1"/>
    </xf>
    <xf numFmtId="0" fontId="40" fillId="26" borderId="86" xfId="59" applyFont="1" applyFill="1" applyBorder="1" applyAlignment="1">
      <alignment horizontal="center" vertical="center" wrapText="1"/>
    </xf>
    <xf numFmtId="0" fontId="40" fillId="26" borderId="87" xfId="59" applyFont="1" applyFill="1" applyBorder="1" applyAlignment="1">
      <alignment horizontal="center" vertical="center" wrapText="1"/>
    </xf>
    <xf numFmtId="0" fontId="46" fillId="0" borderId="0" xfId="59" applyFont="1"/>
    <xf numFmtId="0" fontId="61" fillId="0" borderId="0" xfId="59" applyFont="1" applyAlignment="1">
      <alignment horizontal="center" vertical="center" wrapText="1"/>
    </xf>
    <xf numFmtId="0" fontId="40" fillId="26" borderId="97" xfId="59" applyFont="1" applyFill="1" applyBorder="1" applyAlignment="1">
      <alignment vertical="center" wrapText="1"/>
    </xf>
    <xf numFmtId="0" fontId="40" fillId="26" borderId="98" xfId="59" applyFont="1" applyFill="1" applyBorder="1" applyAlignment="1">
      <alignment horizontal="center" vertical="center" wrapText="1"/>
    </xf>
    <xf numFmtId="0" fontId="40" fillId="26" borderId="98" xfId="59" applyFont="1" applyFill="1" applyBorder="1" applyAlignment="1">
      <alignment horizontal="center" vertical="center" textRotation="90" wrapText="1"/>
    </xf>
    <xf numFmtId="0" fontId="40" fillId="26" borderId="99" xfId="59" applyFont="1" applyFill="1" applyBorder="1" applyAlignment="1">
      <alignment horizontal="center" vertical="center" textRotation="90" wrapText="1"/>
    </xf>
    <xf numFmtId="0" fontId="47" fillId="0" borderId="0" xfId="59" applyFont="1" applyAlignment="1">
      <alignment vertical="center"/>
    </xf>
    <xf numFmtId="0" fontId="40" fillId="26" borderId="88" xfId="59" applyFont="1" applyFill="1" applyBorder="1" applyAlignment="1">
      <alignment horizontal="center" vertical="center" textRotation="90" wrapText="1"/>
    </xf>
    <xf numFmtId="0" fontId="40" fillId="26" borderId="89" xfId="59" applyFont="1" applyFill="1" applyBorder="1" applyAlignment="1">
      <alignment horizontal="center" vertical="center" textRotation="90" wrapText="1"/>
    </xf>
    <xf numFmtId="0" fontId="40" fillId="26" borderId="90" xfId="59" applyFont="1" applyFill="1" applyBorder="1" applyAlignment="1">
      <alignment horizontal="center" vertical="center" textRotation="90" wrapText="1"/>
    </xf>
    <xf numFmtId="0" fontId="46" fillId="0" borderId="0" xfId="59" applyFont="1" applyAlignment="1">
      <alignment vertical="center" textRotation="90"/>
    </xf>
    <xf numFmtId="0" fontId="46" fillId="0" borderId="0" xfId="59" applyFont="1" applyAlignment="1">
      <alignment horizontal="center" vertical="center" textRotation="90" wrapText="1"/>
    </xf>
    <xf numFmtId="0" fontId="46" fillId="0" borderId="0" xfId="59" applyFont="1" applyAlignment="1">
      <alignment horizontal="center" vertical="center" wrapText="1"/>
    </xf>
    <xf numFmtId="0" fontId="47" fillId="0" borderId="0" xfId="59" applyFont="1" applyAlignment="1">
      <alignment horizontal="left" vertical="center" textRotation="90"/>
    </xf>
    <xf numFmtId="0" fontId="40" fillId="26" borderId="93" xfId="59" applyFont="1" applyFill="1" applyBorder="1" applyAlignment="1">
      <alignment horizontal="left" vertical="center" wrapText="1"/>
    </xf>
    <xf numFmtId="0" fontId="40" fillId="0" borderId="0" xfId="59" applyFont="1" applyAlignment="1">
      <alignment horizontal="center" vertical="center" wrapText="1"/>
    </xf>
    <xf numFmtId="0" fontId="46" fillId="0" borderId="0" xfId="59" applyFont="1" applyAlignment="1">
      <alignment horizontal="center" vertical="center"/>
    </xf>
    <xf numFmtId="0" fontId="46" fillId="0" borderId="85" xfId="59" applyFont="1" applyBorder="1" applyAlignment="1">
      <alignment horizontal="left" vertical="center" wrapText="1"/>
    </xf>
    <xf numFmtId="0" fontId="46" fillId="0" borderId="86" xfId="59" applyFont="1" applyBorder="1" applyAlignment="1">
      <alignment horizontal="center" vertical="center" wrapText="1"/>
    </xf>
    <xf numFmtId="172" fontId="46" fillId="12" borderId="86" xfId="59" applyNumberFormat="1" applyFont="1" applyFill="1" applyBorder="1" applyAlignment="1" applyProtection="1">
      <alignment horizontal="center" vertical="center" wrapText="1"/>
      <protection locked="0"/>
    </xf>
    <xf numFmtId="172" fontId="46" fillId="12" borderId="87" xfId="59" applyNumberFormat="1" applyFont="1" applyFill="1" applyBorder="1" applyAlignment="1" applyProtection="1">
      <alignment horizontal="center" vertical="center" wrapText="1"/>
      <protection locked="0"/>
    </xf>
    <xf numFmtId="0" fontId="46" fillId="0" borderId="0" xfId="59" applyFont="1" applyAlignment="1" applyProtection="1">
      <alignment horizontal="center" vertical="center"/>
      <protection locked="0"/>
    </xf>
    <xf numFmtId="172" fontId="46" fillId="12" borderId="85" xfId="59" applyNumberFormat="1" applyFont="1" applyFill="1" applyBorder="1" applyAlignment="1" applyProtection="1">
      <alignment horizontal="center" vertical="center" wrapText="1"/>
      <protection locked="0"/>
    </xf>
    <xf numFmtId="0" fontId="46" fillId="0" borderId="0" xfId="59" applyFont="1" applyProtection="1">
      <protection locked="0"/>
    </xf>
    <xf numFmtId="0" fontId="46" fillId="0" borderId="85" xfId="59" applyFont="1" applyBorder="1" applyAlignment="1" applyProtection="1">
      <alignment horizontal="center" vertical="center" wrapText="1"/>
      <protection locked="0"/>
    </xf>
    <xf numFmtId="0" fontId="48" fillId="0" borderId="91" xfId="59" applyFont="1" applyBorder="1" applyAlignment="1">
      <alignment horizontal="center" vertical="center" wrapText="1"/>
    </xf>
    <xf numFmtId="0" fontId="121" fillId="0" borderId="0" xfId="59" applyFont="1" applyAlignment="1">
      <alignment horizontal="center" vertical="center" wrapText="1"/>
    </xf>
    <xf numFmtId="0" fontId="46" fillId="0" borderId="94" xfId="59" applyFont="1" applyBorder="1" applyAlignment="1">
      <alignment horizontal="left" vertical="center" wrapText="1"/>
    </xf>
    <xf numFmtId="0" fontId="46" fillId="0" borderId="20" xfId="59" applyFont="1" applyBorder="1" applyAlignment="1">
      <alignment horizontal="center" vertical="center" wrapText="1"/>
    </xf>
    <xf numFmtId="172" fontId="46" fillId="12" borderId="20" xfId="59" applyNumberFormat="1" applyFont="1" applyFill="1" applyBorder="1" applyAlignment="1" applyProtection="1">
      <alignment horizontal="center" vertical="center" wrapText="1"/>
      <protection locked="0"/>
    </xf>
    <xf numFmtId="172" fontId="46" fillId="12" borderId="95" xfId="59" applyNumberFormat="1" applyFont="1" applyFill="1" applyBorder="1" applyAlignment="1" applyProtection="1">
      <alignment horizontal="center" vertical="center" wrapText="1"/>
      <protection locked="0"/>
    </xf>
    <xf numFmtId="172" fontId="46" fillId="12" borderId="94" xfId="59" applyNumberFormat="1" applyFont="1" applyFill="1" applyBorder="1" applyAlignment="1" applyProtection="1">
      <alignment horizontal="center" vertical="center" wrapText="1"/>
      <protection locked="0"/>
    </xf>
    <xf numFmtId="0" fontId="46" fillId="0" borderId="94" xfId="59" applyFont="1" applyBorder="1" applyAlignment="1" applyProtection="1">
      <alignment horizontal="center" vertical="center" wrapText="1"/>
      <protection locked="0"/>
    </xf>
    <xf numFmtId="0" fontId="48" fillId="0" borderId="96" xfId="59" applyFont="1" applyBorder="1" applyAlignment="1">
      <alignment horizontal="center" vertical="center" wrapText="1"/>
    </xf>
    <xf numFmtId="0" fontId="44" fillId="0" borderId="0" xfId="59" applyFont="1" applyAlignment="1" applyProtection="1">
      <alignment horizontal="center" vertical="center"/>
      <protection locked="0"/>
    </xf>
    <xf numFmtId="0" fontId="51" fillId="0" borderId="0" xfId="59" applyFont="1" applyAlignment="1">
      <alignment horizontal="center" vertical="center"/>
    </xf>
    <xf numFmtId="0" fontId="46" fillId="0" borderId="88" xfId="59" applyFont="1" applyBorder="1" applyAlignment="1" applyProtection="1">
      <alignment horizontal="center" vertical="center" wrapText="1"/>
      <protection locked="0"/>
    </xf>
    <xf numFmtId="172" fontId="46" fillId="12" borderId="89" xfId="59" applyNumberFormat="1" applyFont="1" applyFill="1" applyBorder="1" applyAlignment="1" applyProtection="1">
      <alignment horizontal="center" vertical="center" wrapText="1"/>
      <protection locked="0"/>
    </xf>
    <xf numFmtId="172" fontId="46" fillId="12" borderId="90" xfId="59" applyNumberFormat="1" applyFont="1" applyFill="1" applyBorder="1" applyAlignment="1" applyProtection="1">
      <alignment horizontal="center" vertical="center" wrapText="1"/>
      <protection locked="0"/>
    </xf>
    <xf numFmtId="0" fontId="46" fillId="0" borderId="88" xfId="59" applyFont="1" applyBorder="1" applyAlignment="1">
      <alignment horizontal="left" vertical="center" wrapText="1"/>
    </xf>
    <xf numFmtId="0" fontId="46" fillId="0" borderId="89" xfId="59" applyFont="1" applyBorder="1" applyAlignment="1">
      <alignment horizontal="center" vertical="center" wrapText="1"/>
    </xf>
    <xf numFmtId="172" fontId="46" fillId="13" borderId="89" xfId="59" applyNumberFormat="1" applyFont="1" applyFill="1" applyBorder="1" applyAlignment="1">
      <alignment horizontal="center" vertical="center" wrapText="1"/>
    </xf>
    <xf numFmtId="172" fontId="46" fillId="13" borderId="90" xfId="59" applyNumberFormat="1" applyFont="1" applyFill="1" applyBorder="1" applyAlignment="1">
      <alignment horizontal="center" vertical="center" wrapText="1"/>
    </xf>
    <xf numFmtId="172" fontId="46" fillId="13" borderId="88" xfId="59" applyNumberFormat="1" applyFont="1" applyFill="1" applyBorder="1" applyAlignment="1">
      <alignment horizontal="center" vertical="center" wrapText="1"/>
    </xf>
    <xf numFmtId="0" fontId="48" fillId="0" borderId="92" xfId="59" applyFont="1" applyBorder="1" applyAlignment="1">
      <alignment horizontal="center" vertical="center" wrapText="1"/>
    </xf>
    <xf numFmtId="0" fontId="46" fillId="0" borderId="0" xfId="59" applyFont="1" applyAlignment="1">
      <alignment vertical="center" wrapText="1"/>
    </xf>
    <xf numFmtId="0" fontId="44" fillId="0" borderId="0" xfId="59" applyFont="1" applyAlignment="1">
      <alignment horizontal="center" vertical="center"/>
    </xf>
    <xf numFmtId="0" fontId="2" fillId="7" borderId="0" xfId="15" applyFont="1" applyFill="1" applyAlignment="1">
      <alignment vertical="center"/>
    </xf>
    <xf numFmtId="0" fontId="2" fillId="0" borderId="0" xfId="15" applyFont="1" applyAlignment="1">
      <alignment vertical="center"/>
    </xf>
    <xf numFmtId="0" fontId="2" fillId="0" borderId="0" xfId="0" applyFont="1" applyAlignment="1">
      <alignment vertical="center"/>
    </xf>
    <xf numFmtId="0" fontId="76" fillId="10" borderId="66" xfId="0" applyFont="1" applyFill="1" applyBorder="1" applyAlignment="1">
      <alignment horizontal="center" vertical="center" wrapText="1"/>
    </xf>
    <xf numFmtId="0" fontId="75" fillId="0" borderId="0" xfId="0" applyFont="1" applyAlignment="1">
      <alignment vertical="center" wrapText="1"/>
    </xf>
    <xf numFmtId="0" fontId="46" fillId="0" borderId="62" xfId="0" applyFont="1" applyBorder="1" applyAlignment="1">
      <alignment vertical="center" wrapText="1"/>
    </xf>
    <xf numFmtId="0" fontId="2" fillId="7" borderId="0" xfId="0" applyFont="1" applyFill="1" applyAlignment="1">
      <alignment vertical="center"/>
    </xf>
    <xf numFmtId="0" fontId="44" fillId="0" borderId="71" xfId="0" applyFont="1" applyBorder="1" applyAlignment="1">
      <alignment vertical="center" wrapText="1"/>
    </xf>
    <xf numFmtId="0" fontId="46" fillId="0" borderId="71" xfId="0" applyFont="1" applyBorder="1" applyAlignment="1">
      <alignment vertical="center"/>
    </xf>
    <xf numFmtId="0" fontId="46" fillId="0" borderId="71" xfId="0" applyFont="1" applyBorder="1" applyAlignment="1">
      <alignment vertical="center" wrapText="1"/>
    </xf>
    <xf numFmtId="0" fontId="46" fillId="0" borderId="65" xfId="0" applyFont="1" applyBorder="1" applyAlignment="1">
      <alignment vertical="center" wrapText="1"/>
    </xf>
    <xf numFmtId="0" fontId="46" fillId="0" borderId="0" xfId="0" applyFont="1" applyAlignment="1">
      <alignment vertical="center" wrapText="1"/>
    </xf>
    <xf numFmtId="0" fontId="46" fillId="10" borderId="63" xfId="0" applyFont="1" applyFill="1" applyBorder="1" applyAlignment="1">
      <alignment horizontal="center" vertical="center" wrapText="1"/>
    </xf>
    <xf numFmtId="0" fontId="44" fillId="0" borderId="65" xfId="0" applyFont="1" applyBorder="1" applyAlignment="1">
      <alignment vertical="center" wrapText="1"/>
    </xf>
    <xf numFmtId="0" fontId="44" fillId="10" borderId="66" xfId="0" applyFont="1" applyFill="1" applyBorder="1" applyAlignment="1">
      <alignment vertical="center" wrapText="1"/>
    </xf>
    <xf numFmtId="0" fontId="46" fillId="10" borderId="66" xfId="0" applyFont="1" applyFill="1" applyBorder="1" applyAlignment="1">
      <alignment horizontal="center" vertical="center" wrapText="1"/>
    </xf>
    <xf numFmtId="167" fontId="46" fillId="13" borderId="64" xfId="0" applyNumberFormat="1" applyFont="1" applyFill="1" applyBorder="1" applyAlignment="1">
      <alignment horizontal="center" vertical="center" wrapText="1"/>
    </xf>
    <xf numFmtId="167" fontId="46" fillId="13" borderId="67" xfId="0" applyNumberFormat="1" applyFont="1" applyFill="1" applyBorder="1" applyAlignment="1">
      <alignment horizontal="center" vertical="center" wrapText="1"/>
    </xf>
    <xf numFmtId="0" fontId="45" fillId="0" borderId="58" xfId="30" applyFont="1" applyBorder="1" applyAlignment="1">
      <alignment horizontal="center" vertical="center" wrapText="1"/>
    </xf>
    <xf numFmtId="0" fontId="38" fillId="0" borderId="0" xfId="35" applyFont="1" applyAlignment="1">
      <alignment horizontal="center" vertical="center"/>
    </xf>
    <xf numFmtId="169" fontId="2" fillId="5" borderId="0" xfId="46" applyFont="1" applyFill="1">
      <alignment vertical="top"/>
    </xf>
    <xf numFmtId="0" fontId="65" fillId="0" borderId="0" xfId="0" applyFont="1" applyAlignment="1">
      <alignment horizontal="left" vertical="center" wrapText="1"/>
    </xf>
    <xf numFmtId="169" fontId="7" fillId="5" borderId="0" xfId="46" applyFill="1">
      <alignment vertical="top"/>
    </xf>
    <xf numFmtId="173" fontId="2" fillId="5" borderId="0" xfId="46" applyNumberFormat="1" applyFont="1" applyFill="1">
      <alignment vertical="top"/>
    </xf>
    <xf numFmtId="0" fontId="78" fillId="14" borderId="0" xfId="30" applyFont="1" applyFill="1" applyBorder="1" applyAlignment="1">
      <alignment horizontal="center" vertical="center"/>
    </xf>
    <xf numFmtId="169" fontId="4" fillId="5" borderId="0" xfId="46" applyFont="1" applyFill="1">
      <alignment vertical="top"/>
    </xf>
    <xf numFmtId="0" fontId="2" fillId="5" borderId="0" xfId="40" applyFont="1" applyFill="1" applyAlignment="1">
      <alignment horizontal="center" vertical="center"/>
    </xf>
    <xf numFmtId="0" fontId="62" fillId="7" borderId="0" xfId="15" applyFont="1" applyFill="1" applyAlignment="1">
      <alignment horizontal="center" vertical="center" wrapText="1"/>
    </xf>
    <xf numFmtId="0" fontId="40" fillId="10" borderId="85" xfId="3" applyFont="1" applyFill="1" applyBorder="1" applyAlignment="1">
      <alignment horizontal="center" vertical="center" wrapText="1"/>
    </xf>
    <xf numFmtId="0" fontId="40" fillId="10" borderId="86" xfId="3" applyFont="1" applyFill="1" applyBorder="1" applyAlignment="1">
      <alignment horizontal="center" vertical="center" wrapText="1"/>
    </xf>
    <xf numFmtId="0" fontId="40" fillId="10" borderId="87" xfId="3" applyFont="1" applyFill="1" applyBorder="1" applyAlignment="1">
      <alignment horizontal="center" vertical="center" wrapText="1"/>
    </xf>
    <xf numFmtId="169" fontId="41" fillId="5" borderId="0" xfId="46" applyFont="1" applyFill="1">
      <alignment vertical="top"/>
    </xf>
    <xf numFmtId="0" fontId="40" fillId="10" borderId="88" xfId="3" applyFont="1" applyFill="1" applyBorder="1" applyAlignment="1">
      <alignment horizontal="center" vertical="center" wrapText="1"/>
    </xf>
    <xf numFmtId="0" fontId="40" fillId="10" borderId="89" xfId="3" applyFont="1" applyFill="1" applyBorder="1" applyAlignment="1">
      <alignment horizontal="center" vertical="center" wrapText="1"/>
    </xf>
    <xf numFmtId="0" fontId="40" fillId="10" borderId="90" xfId="3" applyFont="1" applyFill="1" applyBorder="1" applyAlignment="1">
      <alignment horizontal="center" vertical="center" wrapText="1"/>
    </xf>
    <xf numFmtId="0" fontId="41" fillId="5" borderId="0" xfId="40" applyFont="1" applyFill="1"/>
    <xf numFmtId="0" fontId="44" fillId="0" borderId="85" xfId="3" applyFont="1" applyBorder="1" applyAlignment="1" applyProtection="1">
      <alignment vertical="center"/>
      <protection locked="0"/>
    </xf>
    <xf numFmtId="49" fontId="44" fillId="12" borderId="86" xfId="3" applyNumberFormat="1" applyFont="1" applyFill="1" applyBorder="1" applyAlignment="1" applyProtection="1">
      <alignment horizontal="left" vertical="top"/>
      <protection locked="0"/>
    </xf>
    <xf numFmtId="49" fontId="44" fillId="12" borderId="86" xfId="3" quotePrefix="1" applyNumberFormat="1" applyFont="1" applyFill="1" applyBorder="1" applyAlignment="1" applyProtection="1">
      <alignment horizontal="left" vertical="top"/>
      <protection locked="0"/>
    </xf>
    <xf numFmtId="14" fontId="44" fillId="12" borderId="86" xfId="3" applyNumberFormat="1" applyFont="1" applyFill="1" applyBorder="1" applyAlignment="1" applyProtection="1">
      <alignment horizontal="left" vertical="top"/>
      <protection locked="0"/>
    </xf>
    <xf numFmtId="166" fontId="44" fillId="12" borderId="86" xfId="3" applyNumberFormat="1" applyFont="1" applyFill="1" applyBorder="1" applyAlignment="1" applyProtection="1">
      <alignment horizontal="left" vertical="top"/>
      <protection locked="0"/>
    </xf>
    <xf numFmtId="166" fontId="41" fillId="12" borderId="86" xfId="40" applyNumberFormat="1" applyFont="1" applyFill="1" applyBorder="1" applyAlignment="1" applyProtection="1">
      <alignment horizontal="left" vertical="top"/>
      <protection locked="0"/>
    </xf>
    <xf numFmtId="167" fontId="41" fillId="28" borderId="86" xfId="40" applyNumberFormat="1" applyFont="1" applyFill="1" applyBorder="1" applyAlignment="1">
      <alignment horizontal="left" vertical="top"/>
    </xf>
    <xf numFmtId="167" fontId="43" fillId="7" borderId="86" xfId="40" quotePrefix="1" applyNumberFormat="1" applyFont="1" applyFill="1" applyBorder="1" applyAlignment="1" applyProtection="1">
      <alignment horizontal="left" vertical="top"/>
      <protection locked="0"/>
    </xf>
    <xf numFmtId="10" fontId="44" fillId="12" borderId="86" xfId="47" applyNumberFormat="1" applyFont="1" applyFill="1" applyBorder="1" applyAlignment="1" applyProtection="1">
      <alignment horizontal="left" vertical="top"/>
      <protection locked="0"/>
    </xf>
    <xf numFmtId="167" fontId="44" fillId="28" borderId="86" xfId="3" applyNumberFormat="1" applyFont="1" applyFill="1" applyBorder="1" applyAlignment="1">
      <alignment horizontal="left" vertical="top"/>
    </xf>
    <xf numFmtId="167" fontId="44" fillId="12" borderId="87" xfId="3" applyNumberFormat="1" applyFont="1" applyFill="1" applyBorder="1" applyAlignment="1" applyProtection="1">
      <alignment horizontal="left" vertical="top"/>
      <protection locked="0"/>
    </xf>
    <xf numFmtId="169" fontId="41" fillId="5" borderId="0" xfId="46" applyFont="1" applyFill="1" applyAlignment="1">
      <alignment horizontal="left" vertical="top"/>
    </xf>
    <xf numFmtId="0" fontId="45" fillId="0" borderId="91" xfId="30" applyFont="1" applyBorder="1" applyAlignment="1">
      <alignment horizontal="center" vertical="center" wrapText="1"/>
    </xf>
    <xf numFmtId="0" fontId="38" fillId="7" borderId="0" xfId="15" applyFont="1" applyFill="1" applyAlignment="1">
      <alignment vertical="center"/>
    </xf>
    <xf numFmtId="0" fontId="44" fillId="0" borderId="94" xfId="3" applyFont="1" applyBorder="1" applyAlignment="1" applyProtection="1">
      <alignment vertical="center"/>
      <protection locked="0"/>
    </xf>
    <xf numFmtId="49" fontId="44" fillId="12" borderId="20" xfId="3" applyNumberFormat="1" applyFont="1" applyFill="1" applyBorder="1" applyAlignment="1" applyProtection="1">
      <alignment horizontal="left" vertical="top"/>
      <protection locked="0"/>
    </xf>
    <xf numFmtId="49" fontId="44" fillId="12" borderId="20" xfId="3" quotePrefix="1" applyNumberFormat="1" applyFont="1" applyFill="1" applyBorder="1" applyAlignment="1" applyProtection="1">
      <alignment horizontal="left" vertical="top"/>
      <protection locked="0"/>
    </xf>
    <xf numFmtId="14" fontId="44" fillId="12" borderId="20" xfId="3" applyNumberFormat="1" applyFont="1" applyFill="1" applyBorder="1" applyAlignment="1" applyProtection="1">
      <alignment horizontal="left" vertical="top"/>
      <protection locked="0"/>
    </xf>
    <xf numFmtId="166" fontId="44" fillId="12" borderId="20" xfId="3" applyNumberFormat="1" applyFont="1" applyFill="1" applyBorder="1" applyAlignment="1" applyProtection="1">
      <alignment horizontal="left" vertical="top"/>
      <protection locked="0"/>
    </xf>
    <xf numFmtId="166" fontId="41" fillId="12" borderId="20" xfId="40" applyNumberFormat="1" applyFont="1" applyFill="1" applyBorder="1" applyAlignment="1" applyProtection="1">
      <alignment horizontal="left" vertical="top"/>
      <protection locked="0"/>
    </xf>
    <xf numFmtId="166" fontId="44" fillId="12" borderId="20" xfId="47" applyNumberFormat="1" applyFont="1" applyFill="1" applyBorder="1" applyAlignment="1" applyProtection="1">
      <alignment horizontal="left" vertical="top"/>
      <protection locked="0"/>
    </xf>
    <xf numFmtId="167" fontId="41" fillId="28" borderId="20" xfId="40" applyNumberFormat="1" applyFont="1" applyFill="1" applyBorder="1" applyAlignment="1">
      <alignment horizontal="left" vertical="top"/>
    </xf>
    <xf numFmtId="167" fontId="43" fillId="7" borderId="20" xfId="40" quotePrefix="1" applyNumberFormat="1" applyFont="1" applyFill="1" applyBorder="1" applyAlignment="1" applyProtection="1">
      <alignment horizontal="left" vertical="top"/>
      <protection locked="0"/>
    </xf>
    <xf numFmtId="10" fontId="44" fillId="12" borderId="20" xfId="47" applyNumberFormat="1" applyFont="1" applyFill="1" applyBorder="1" applyAlignment="1" applyProtection="1">
      <alignment horizontal="left" vertical="top"/>
      <protection locked="0"/>
    </xf>
    <xf numFmtId="167" fontId="44" fillId="28" borderId="20" xfId="3" applyNumberFormat="1" applyFont="1" applyFill="1" applyBorder="1" applyAlignment="1">
      <alignment horizontal="left" vertical="top"/>
    </xf>
    <xf numFmtId="167" fontId="44" fillId="12" borderId="95" xfId="3" applyNumberFormat="1" applyFont="1" applyFill="1" applyBorder="1" applyAlignment="1" applyProtection="1">
      <alignment horizontal="left" vertical="top"/>
      <protection locked="0"/>
    </xf>
    <xf numFmtId="0" fontId="45" fillId="0" borderId="96" xfId="30" applyFont="1" applyBorder="1" applyAlignment="1">
      <alignment horizontal="center" vertical="center" wrapText="1"/>
    </xf>
    <xf numFmtId="0" fontId="62" fillId="7" borderId="0" xfId="15" applyFont="1" applyFill="1" applyAlignment="1">
      <alignment horizontal="center" vertical="center"/>
    </xf>
    <xf numFmtId="0" fontId="44" fillId="0" borderId="168" xfId="3" applyFont="1" applyBorder="1" applyAlignment="1" applyProtection="1">
      <alignment vertical="center"/>
      <protection locked="0"/>
    </xf>
    <xf numFmtId="49" fontId="44" fillId="12" borderId="169" xfId="3" applyNumberFormat="1" applyFont="1" applyFill="1" applyBorder="1" applyAlignment="1" applyProtection="1">
      <alignment horizontal="left" vertical="top"/>
      <protection locked="0"/>
    </xf>
    <xf numFmtId="49" fontId="44" fillId="12" borderId="169" xfId="3" quotePrefix="1" applyNumberFormat="1" applyFont="1" applyFill="1" applyBorder="1" applyAlignment="1" applyProtection="1">
      <alignment horizontal="left" vertical="top"/>
      <protection locked="0"/>
    </xf>
    <xf numFmtId="14" fontId="44" fillId="12" borderId="169" xfId="3" applyNumberFormat="1" applyFont="1" applyFill="1" applyBorder="1" applyAlignment="1" applyProtection="1">
      <alignment horizontal="left" vertical="top"/>
      <protection locked="0"/>
    </xf>
    <xf numFmtId="166" fontId="44" fillId="12" borderId="169" xfId="3" applyNumberFormat="1" applyFont="1" applyFill="1" applyBorder="1" applyAlignment="1" applyProtection="1">
      <alignment horizontal="left" vertical="top"/>
      <protection locked="0"/>
    </xf>
    <xf numFmtId="166" fontId="41" fillId="12" borderId="169" xfId="40" applyNumberFormat="1" applyFont="1" applyFill="1" applyBorder="1" applyAlignment="1" applyProtection="1">
      <alignment horizontal="left" vertical="top"/>
      <protection locked="0"/>
    </xf>
    <xf numFmtId="166" fontId="44" fillId="12" borderId="169" xfId="47" applyNumberFormat="1" applyFont="1" applyFill="1" applyBorder="1" applyAlignment="1" applyProtection="1">
      <alignment horizontal="left" vertical="top"/>
      <protection locked="0"/>
    </xf>
    <xf numFmtId="167" fontId="43" fillId="7" borderId="169" xfId="40" quotePrefix="1" applyNumberFormat="1" applyFont="1" applyFill="1" applyBorder="1" applyAlignment="1" applyProtection="1">
      <alignment horizontal="left" vertical="top"/>
      <protection locked="0"/>
    </xf>
    <xf numFmtId="10" fontId="44" fillId="12" borderId="169" xfId="47" applyNumberFormat="1" applyFont="1" applyFill="1" applyBorder="1" applyAlignment="1" applyProtection="1">
      <alignment horizontal="left" vertical="top"/>
      <protection locked="0"/>
    </xf>
    <xf numFmtId="167" fontId="44" fillId="12" borderId="170" xfId="3" applyNumberFormat="1" applyFont="1" applyFill="1" applyBorder="1" applyAlignment="1" applyProtection="1">
      <alignment horizontal="left" vertical="top"/>
      <protection locked="0"/>
    </xf>
    <xf numFmtId="0" fontId="44" fillId="2" borderId="88" xfId="3" applyFont="1" applyFill="1" applyBorder="1" applyAlignment="1">
      <alignment vertical="center"/>
    </xf>
    <xf numFmtId="49" fontId="44" fillId="7" borderId="89" xfId="3" applyNumberFormat="1" applyFont="1" applyFill="1" applyBorder="1" applyAlignment="1" applyProtection="1">
      <alignment horizontal="left" vertical="top"/>
      <protection locked="0"/>
    </xf>
    <xf numFmtId="49" fontId="43" fillId="7" borderId="89" xfId="40" applyNumberFormat="1" applyFont="1" applyFill="1" applyBorder="1" applyAlignment="1" applyProtection="1">
      <alignment horizontal="left" vertical="top" wrapText="1"/>
      <protection locked="0"/>
    </xf>
    <xf numFmtId="49" fontId="44" fillId="7" borderId="89" xfId="3" applyNumberFormat="1" applyFont="1" applyFill="1" applyBorder="1" applyAlignment="1" applyProtection="1">
      <alignment horizontal="left" vertical="top" wrapText="1"/>
      <protection locked="0"/>
    </xf>
    <xf numFmtId="14" fontId="44" fillId="7" borderId="89" xfId="3" applyNumberFormat="1" applyFont="1" applyFill="1" applyBorder="1" applyAlignment="1" applyProtection="1">
      <alignment horizontal="left" vertical="top" wrapText="1"/>
      <protection locked="0"/>
    </xf>
    <xf numFmtId="0" fontId="44" fillId="7" borderId="89" xfId="3" applyFont="1" applyFill="1" applyBorder="1" applyAlignment="1" applyProtection="1">
      <alignment horizontal="left" vertical="top" wrapText="1"/>
      <protection locked="0"/>
    </xf>
    <xf numFmtId="0" fontId="43" fillId="7" borderId="89" xfId="40" applyFont="1" applyFill="1" applyBorder="1" applyAlignment="1" applyProtection="1">
      <alignment horizontal="left" vertical="top" wrapText="1"/>
      <protection locked="0"/>
    </xf>
    <xf numFmtId="167" fontId="44" fillId="28" borderId="89" xfId="3" applyNumberFormat="1" applyFont="1" applyFill="1" applyBorder="1" applyAlignment="1">
      <alignment horizontal="left" vertical="top" wrapText="1"/>
    </xf>
    <xf numFmtId="167" fontId="43" fillId="7" borderId="89" xfId="40" applyNumberFormat="1" applyFont="1" applyFill="1" applyBorder="1" applyAlignment="1" applyProtection="1">
      <alignment horizontal="left" vertical="top"/>
      <protection locked="0"/>
    </xf>
    <xf numFmtId="167" fontId="44" fillId="12" borderId="90" xfId="3" applyNumberFormat="1" applyFont="1" applyFill="1" applyBorder="1" applyAlignment="1" applyProtection="1">
      <alignment horizontal="left" vertical="top" wrapText="1"/>
      <protection locked="0"/>
    </xf>
    <xf numFmtId="0" fontId="45" fillId="0" borderId="92" xfId="30" applyFont="1" applyBorder="1" applyAlignment="1">
      <alignment horizontal="center" vertical="center" wrapText="1"/>
    </xf>
    <xf numFmtId="0" fontId="43" fillId="5" borderId="0" xfId="3" applyFont="1" applyFill="1" applyAlignment="1">
      <alignment vertical="center"/>
    </xf>
    <xf numFmtId="49" fontId="43" fillId="5" borderId="0" xfId="3" applyNumberFormat="1" applyFont="1" applyFill="1" applyAlignment="1" applyProtection="1">
      <alignment horizontal="left" vertical="top"/>
      <protection locked="0"/>
    </xf>
    <xf numFmtId="49" fontId="43" fillId="5" borderId="0" xfId="40" applyNumberFormat="1" applyFont="1" applyFill="1" applyAlignment="1" applyProtection="1">
      <alignment horizontal="left" vertical="top"/>
      <protection locked="0"/>
    </xf>
    <xf numFmtId="14" fontId="43" fillId="5" borderId="0" xfId="40" applyNumberFormat="1" applyFont="1" applyFill="1" applyAlignment="1" applyProtection="1">
      <alignment horizontal="left" vertical="top"/>
      <protection locked="0"/>
    </xf>
    <xf numFmtId="0" fontId="43" fillId="5" borderId="0" xfId="40" applyFont="1" applyFill="1" applyAlignment="1" applyProtection="1">
      <alignment horizontal="left" vertical="top"/>
      <protection locked="0"/>
    </xf>
    <xf numFmtId="167" fontId="43" fillId="5" borderId="0" xfId="40" applyNumberFormat="1" applyFont="1" applyFill="1" applyAlignment="1" applyProtection="1">
      <alignment horizontal="left" vertical="top"/>
      <protection locked="0"/>
    </xf>
    <xf numFmtId="167" fontId="44" fillId="28" borderId="89" xfId="40" applyNumberFormat="1" applyFont="1" applyFill="1" applyBorder="1" applyAlignment="1">
      <alignment horizontal="left" vertical="top" wrapText="1"/>
    </xf>
    <xf numFmtId="0" fontId="43" fillId="7" borderId="89" xfId="40" applyFont="1" applyFill="1" applyBorder="1" applyProtection="1">
      <protection locked="0"/>
    </xf>
    <xf numFmtId="0" fontId="43" fillId="2" borderId="0" xfId="3" applyFont="1" applyFill="1" applyAlignment="1">
      <alignment vertical="center"/>
    </xf>
    <xf numFmtId="49" fontId="43" fillId="2" borderId="0" xfId="3"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0" fontId="43" fillId="7" borderId="86" xfId="40" applyFont="1" applyFill="1" applyBorder="1" applyAlignment="1" applyProtection="1">
      <alignment horizontal="left" vertical="top" wrapText="1"/>
      <protection locked="0"/>
    </xf>
    <xf numFmtId="0" fontId="43" fillId="7" borderId="20" xfId="40" applyFont="1" applyFill="1" applyBorder="1" applyAlignment="1" applyProtection="1">
      <alignment horizontal="left" vertical="top" wrapText="1"/>
      <protection locked="0"/>
    </xf>
    <xf numFmtId="167" fontId="43" fillId="18" borderId="20" xfId="40" quotePrefix="1" applyNumberFormat="1" applyFont="1" applyFill="1" applyBorder="1" applyAlignment="1" applyProtection="1">
      <alignment horizontal="left" vertical="top"/>
      <protection locked="0"/>
    </xf>
    <xf numFmtId="10" fontId="44" fillId="18" borderId="20" xfId="47" applyNumberFormat="1" applyFont="1" applyFill="1" applyBorder="1" applyAlignment="1" applyProtection="1">
      <alignment horizontal="left" vertical="top"/>
      <protection locked="0"/>
    </xf>
    <xf numFmtId="0" fontId="44" fillId="5" borderId="0" xfId="3" applyFont="1" applyFill="1" applyAlignment="1">
      <alignment vertical="center"/>
    </xf>
    <xf numFmtId="0" fontId="44" fillId="5" borderId="0" xfId="3" applyFont="1" applyFill="1" applyAlignment="1" applyProtection="1">
      <alignment horizontal="left" vertical="top"/>
      <protection locked="0"/>
    </xf>
    <xf numFmtId="167" fontId="44" fillId="5" borderId="0" xfId="3" applyNumberFormat="1" applyFont="1" applyFill="1" applyAlignment="1" applyProtection="1">
      <alignment horizontal="left" vertical="top"/>
      <protection locked="0"/>
    </xf>
    <xf numFmtId="0" fontId="44" fillId="2" borderId="97" xfId="3" applyFont="1" applyFill="1" applyBorder="1" applyAlignment="1">
      <alignment vertical="center"/>
    </xf>
    <xf numFmtId="49" fontId="44" fillId="7" borderId="98" xfId="3" applyNumberFormat="1" applyFont="1" applyFill="1" applyBorder="1" applyAlignment="1" applyProtection="1">
      <alignment horizontal="left" vertical="top"/>
      <protection locked="0"/>
    </xf>
    <xf numFmtId="49" fontId="43" fillId="7" borderId="98" xfId="40" applyNumberFormat="1" applyFont="1" applyFill="1" applyBorder="1" applyAlignment="1" applyProtection="1">
      <alignment horizontal="left" vertical="top" wrapText="1"/>
      <protection locked="0"/>
    </xf>
    <xf numFmtId="49" fontId="44" fillId="7" borderId="98" xfId="3" applyNumberFormat="1" applyFont="1" applyFill="1" applyBorder="1" applyAlignment="1" applyProtection="1">
      <alignment horizontal="left" vertical="top" wrapText="1"/>
      <protection locked="0"/>
    </xf>
    <xf numFmtId="14" fontId="44" fillId="7" borderId="98" xfId="3" applyNumberFormat="1" applyFont="1" applyFill="1" applyBorder="1" applyAlignment="1" applyProtection="1">
      <alignment horizontal="left" vertical="top" wrapText="1"/>
      <protection locked="0"/>
    </xf>
    <xf numFmtId="0" fontId="44" fillId="7" borderId="98" xfId="3" applyFont="1" applyFill="1" applyBorder="1" applyAlignment="1" applyProtection="1">
      <alignment horizontal="left" vertical="top" wrapText="1"/>
      <protection locked="0"/>
    </xf>
    <xf numFmtId="0" fontId="43" fillId="7" borderId="98" xfId="40" applyFont="1" applyFill="1" applyBorder="1" applyAlignment="1" applyProtection="1">
      <alignment horizontal="left" vertical="top" wrapText="1"/>
      <protection locked="0"/>
    </xf>
    <xf numFmtId="167" fontId="44" fillId="28" borderId="98" xfId="3" applyNumberFormat="1" applyFont="1" applyFill="1" applyBorder="1" applyAlignment="1">
      <alignment horizontal="left" vertical="top"/>
    </xf>
    <xf numFmtId="167" fontId="44" fillId="28" borderId="98" xfId="40" applyNumberFormat="1" applyFont="1" applyFill="1" applyBorder="1" applyAlignment="1">
      <alignment horizontal="left" vertical="top"/>
    </xf>
    <xf numFmtId="167" fontId="44" fillId="12" borderId="99" xfId="3" applyNumberFormat="1" applyFont="1" applyFill="1" applyBorder="1" applyAlignment="1" applyProtection="1">
      <alignment horizontal="left" vertical="top" wrapText="1"/>
      <protection locked="0"/>
    </xf>
    <xf numFmtId="0" fontId="45" fillId="0" borderId="84" xfId="30" applyFont="1" applyBorder="1" applyAlignment="1">
      <alignment horizontal="center" vertical="center" wrapText="1"/>
    </xf>
    <xf numFmtId="0" fontId="43" fillId="5" borderId="0" xfId="40" applyFont="1" applyFill="1" applyAlignment="1">
      <alignment vertical="center"/>
    </xf>
    <xf numFmtId="0" fontId="43" fillId="5" borderId="0" xfId="40" applyFont="1" applyFill="1" applyAlignment="1" applyProtection="1">
      <alignment vertical="center"/>
      <protection locked="0"/>
    </xf>
    <xf numFmtId="0" fontId="43" fillId="5" borderId="0" xfId="40" applyFont="1" applyFill="1" applyAlignment="1" applyProtection="1">
      <alignment horizontal="right" vertical="center"/>
      <protection locked="0"/>
    </xf>
    <xf numFmtId="0" fontId="43" fillId="5" borderId="0" xfId="40" applyFont="1" applyFill="1" applyAlignment="1" applyProtection="1">
      <alignment horizontal="right"/>
      <protection locked="0"/>
    </xf>
    <xf numFmtId="0" fontId="43" fillId="5" borderId="0" xfId="40" applyFont="1" applyFill="1" applyProtection="1">
      <protection locked="0"/>
    </xf>
    <xf numFmtId="0" fontId="44" fillId="5" borderId="97" xfId="40" applyFont="1" applyFill="1" applyBorder="1" applyAlignment="1">
      <alignment horizontal="left"/>
    </xf>
    <xf numFmtId="14" fontId="44" fillId="0" borderId="99" xfId="47" applyNumberFormat="1" applyFont="1" applyFill="1" applyBorder="1" applyAlignment="1" applyProtection="1">
      <alignment horizontal="right"/>
      <protection locked="0"/>
    </xf>
    <xf numFmtId="0" fontId="43" fillId="5" borderId="0" xfId="40" applyFont="1" applyFill="1" applyAlignment="1" applyProtection="1">
      <alignment horizontal="left" vertical="center"/>
      <protection locked="0"/>
    </xf>
    <xf numFmtId="0" fontId="44" fillId="5" borderId="85" xfId="40" applyFont="1" applyFill="1" applyBorder="1" applyAlignment="1">
      <alignment horizontal="left"/>
    </xf>
    <xf numFmtId="10" fontId="44" fillId="12" borderId="86" xfId="47" applyNumberFormat="1" applyFont="1" applyFill="1" applyBorder="1" applyAlignment="1" applyProtection="1">
      <alignment horizontal="right"/>
      <protection locked="0"/>
    </xf>
    <xf numFmtId="0" fontId="43" fillId="7" borderId="87" xfId="40" applyFont="1" applyFill="1" applyBorder="1" applyAlignment="1" applyProtection="1">
      <alignment horizontal="left" vertical="top" wrapText="1"/>
      <protection locked="0"/>
    </xf>
    <xf numFmtId="0" fontId="44" fillId="5" borderId="88" xfId="40" applyFont="1" applyFill="1" applyBorder="1" applyAlignment="1">
      <alignment horizontal="left"/>
    </xf>
    <xf numFmtId="10" fontId="44" fillId="12" borderId="89" xfId="47" applyNumberFormat="1" applyFont="1" applyFill="1" applyBorder="1" applyAlignment="1" applyProtection="1">
      <alignment horizontal="right"/>
      <protection locked="0"/>
    </xf>
    <xf numFmtId="0" fontId="43" fillId="7" borderId="90" xfId="40" applyFont="1" applyFill="1" applyBorder="1" applyAlignment="1" applyProtection="1">
      <alignment horizontal="left" vertical="top" wrapText="1"/>
      <protection locked="0"/>
    </xf>
    <xf numFmtId="169" fontId="41" fillId="5" borderId="0" xfId="46" applyFont="1" applyFill="1" applyProtection="1">
      <alignment vertical="top"/>
      <protection locked="0"/>
    </xf>
    <xf numFmtId="0" fontId="41" fillId="0" borderId="0" xfId="40" applyFont="1" applyProtection="1">
      <protection locked="0"/>
    </xf>
    <xf numFmtId="0" fontId="41" fillId="5" borderId="85" xfId="40" applyFont="1" applyFill="1" applyBorder="1" applyAlignment="1">
      <alignment vertical="center"/>
    </xf>
    <xf numFmtId="169" fontId="41" fillId="5" borderId="0" xfId="46" applyFont="1" applyFill="1" applyAlignment="1">
      <alignment vertical="center"/>
    </xf>
    <xf numFmtId="0" fontId="41" fillId="5" borderId="94" xfId="40" applyFont="1" applyFill="1" applyBorder="1" applyAlignment="1">
      <alignment vertical="center"/>
    </xf>
    <xf numFmtId="0" fontId="43" fillId="7" borderId="95" xfId="40" applyFont="1" applyFill="1" applyBorder="1" applyAlignment="1" applyProtection="1">
      <alignment horizontal="left" vertical="top" wrapText="1"/>
      <protection locked="0"/>
    </xf>
    <xf numFmtId="0" fontId="41" fillId="5" borderId="94" xfId="40" applyFont="1" applyFill="1" applyBorder="1" applyAlignment="1">
      <alignment vertical="center" wrapText="1"/>
    </xf>
    <xf numFmtId="10" fontId="44" fillId="28" borderId="20" xfId="3" applyNumberFormat="1" applyFont="1" applyFill="1" applyBorder="1" applyAlignment="1">
      <alignment horizontal="right" vertical="center"/>
    </xf>
    <xf numFmtId="0" fontId="41" fillId="5" borderId="88" xfId="40" applyFont="1" applyFill="1" applyBorder="1" applyAlignment="1">
      <alignment vertical="center"/>
    </xf>
    <xf numFmtId="166" fontId="44" fillId="28" borderId="89" xfId="3" applyNumberFormat="1" applyFont="1" applyFill="1" applyBorder="1" applyAlignment="1">
      <alignment horizontal="right" vertical="center"/>
    </xf>
    <xf numFmtId="0" fontId="43" fillId="5" borderId="0" xfId="40" applyFont="1" applyFill="1"/>
    <xf numFmtId="0" fontId="43" fillId="5" borderId="0" xfId="40" applyFont="1" applyFill="1" applyAlignment="1">
      <alignment horizontal="left"/>
    </xf>
    <xf numFmtId="0" fontId="28" fillId="0" borderId="0" xfId="30" applyFont="1" applyFill="1" applyBorder="1" applyAlignment="1">
      <alignment vertical="center" wrapText="1"/>
    </xf>
    <xf numFmtId="2" fontId="49" fillId="10" borderId="75" xfId="0" applyNumberFormat="1" applyFont="1" applyFill="1" applyBorder="1" applyAlignment="1">
      <alignment vertical="center"/>
    </xf>
    <xf numFmtId="2" fontId="49" fillId="10" borderId="76" xfId="0" applyNumberFormat="1" applyFont="1" applyFill="1" applyBorder="1" applyAlignment="1">
      <alignment vertical="center"/>
    </xf>
    <xf numFmtId="167" fontId="46" fillId="13" borderId="76" xfId="0" applyNumberFormat="1" applyFont="1" applyFill="1" applyBorder="1" applyAlignment="1">
      <alignment horizontal="center" vertical="center" wrapText="1"/>
    </xf>
    <xf numFmtId="0" fontId="46" fillId="13" borderId="76" xfId="0" applyFont="1" applyFill="1" applyBorder="1" applyAlignment="1">
      <alignment vertical="center" wrapText="1"/>
    </xf>
    <xf numFmtId="0" fontId="49" fillId="0" borderId="58" xfId="0" applyFont="1" applyBorder="1" applyAlignment="1" applyProtection="1">
      <alignment vertical="center"/>
      <protection locked="0"/>
    </xf>
    <xf numFmtId="182" fontId="45" fillId="0" borderId="58" xfId="30" applyNumberFormat="1" applyFont="1" applyBorder="1" applyAlignment="1">
      <alignment horizontal="center" vertical="center" wrapText="1"/>
    </xf>
    <xf numFmtId="171" fontId="49" fillId="10" borderId="75" xfId="0" applyNumberFormat="1" applyFont="1" applyFill="1" applyBorder="1" applyAlignment="1">
      <alignment vertical="center"/>
    </xf>
    <xf numFmtId="171" fontId="49" fillId="10" borderId="76" xfId="0" applyNumberFormat="1" applyFont="1" applyFill="1" applyBorder="1" applyAlignment="1">
      <alignment vertical="center"/>
    </xf>
    <xf numFmtId="172" fontId="46" fillId="13" borderId="76" xfId="0" applyNumberFormat="1" applyFont="1" applyFill="1" applyBorder="1" applyAlignment="1">
      <alignment horizontal="center" vertical="center" wrapText="1"/>
    </xf>
    <xf numFmtId="172" fontId="46" fillId="13" borderId="76" xfId="0" applyNumberFormat="1" applyFont="1" applyFill="1" applyBorder="1" applyAlignment="1">
      <alignment vertical="center" wrapText="1"/>
    </xf>
    <xf numFmtId="2" fontId="44" fillId="5" borderId="0" xfId="0" applyNumberFormat="1" applyFont="1" applyFill="1" applyAlignment="1">
      <alignment vertical="center"/>
    </xf>
    <xf numFmtId="167" fontId="41" fillId="5" borderId="0" xfId="0" applyNumberFormat="1" applyFont="1" applyFill="1" applyAlignment="1">
      <alignment vertical="center"/>
    </xf>
    <xf numFmtId="0" fontId="41" fillId="5" borderId="0" xfId="15" applyFont="1" applyFill="1" applyAlignment="1">
      <alignment vertical="center"/>
    </xf>
    <xf numFmtId="171" fontId="44" fillId="5" borderId="0" xfId="0" applyNumberFormat="1" applyFont="1" applyFill="1" applyAlignment="1">
      <alignment vertical="center"/>
    </xf>
    <xf numFmtId="172" fontId="41" fillId="5" borderId="0" xfId="0" applyNumberFormat="1" applyFont="1" applyFill="1" applyAlignment="1">
      <alignment vertical="center"/>
    </xf>
    <xf numFmtId="172" fontId="41" fillId="5" borderId="0" xfId="0" applyNumberFormat="1" applyFont="1" applyFill="1" applyAlignment="1" applyProtection="1">
      <alignment vertical="center"/>
      <protection locked="0"/>
    </xf>
    <xf numFmtId="172" fontId="41" fillId="5" borderId="0" xfId="15" applyNumberFormat="1" applyFont="1" applyFill="1" applyAlignment="1" applyProtection="1">
      <alignment vertical="center"/>
      <protection locked="0"/>
    </xf>
    <xf numFmtId="2" fontId="44" fillId="10" borderId="75" xfId="0" applyNumberFormat="1" applyFont="1" applyFill="1" applyBorder="1" applyAlignment="1">
      <alignment vertical="center"/>
    </xf>
    <xf numFmtId="2" fontId="44" fillId="10" borderId="76" xfId="0" applyNumberFormat="1" applyFont="1" applyFill="1" applyBorder="1" applyAlignment="1">
      <alignment vertical="center"/>
    </xf>
    <xf numFmtId="0" fontId="46" fillId="12" borderId="76" xfId="0" applyFont="1" applyFill="1" applyBorder="1" applyAlignment="1" applyProtection="1">
      <alignment horizontal="center" vertical="center" wrapText="1"/>
      <protection locked="0"/>
    </xf>
    <xf numFmtId="0" fontId="46" fillId="13" borderId="76" xfId="0" applyFont="1" applyFill="1" applyBorder="1" applyAlignment="1" applyProtection="1">
      <alignment horizontal="center" vertical="center" wrapText="1"/>
      <protection locked="0"/>
    </xf>
    <xf numFmtId="171" fontId="44" fillId="10" borderId="75" xfId="0" applyNumberFormat="1" applyFont="1" applyFill="1" applyBorder="1" applyAlignment="1">
      <alignment vertical="center"/>
    </xf>
    <xf numFmtId="171" fontId="44" fillId="10" borderId="76" xfId="0" applyNumberFormat="1" applyFont="1" applyFill="1" applyBorder="1" applyAlignment="1">
      <alignment vertical="center"/>
    </xf>
    <xf numFmtId="172" fontId="46" fillId="12" borderId="76" xfId="0" applyNumberFormat="1" applyFont="1" applyFill="1" applyBorder="1" applyAlignment="1" applyProtection="1">
      <alignment horizontal="center" vertical="center" wrapText="1"/>
      <protection locked="0"/>
    </xf>
    <xf numFmtId="167" fontId="44" fillId="5" borderId="0" xfId="0" applyNumberFormat="1" applyFont="1" applyFill="1" applyAlignment="1">
      <alignment vertical="center"/>
    </xf>
    <xf numFmtId="172" fontId="44" fillId="5" borderId="0" xfId="0" applyNumberFormat="1" applyFont="1" applyFill="1" applyAlignment="1">
      <alignment vertical="center"/>
    </xf>
    <xf numFmtId="172" fontId="42" fillId="0" borderId="0" xfId="0" applyNumberFormat="1" applyFont="1" applyAlignment="1">
      <alignment horizontal="left" vertical="center" wrapText="1"/>
    </xf>
    <xf numFmtId="167" fontId="44" fillId="5" borderId="0" xfId="2" applyNumberFormat="1" applyFont="1" applyFill="1" applyAlignment="1" applyProtection="1">
      <alignment horizontal="center" vertical="center"/>
      <protection locked="0"/>
    </xf>
    <xf numFmtId="0" fontId="44" fillId="5" borderId="0" xfId="15" applyFont="1" applyFill="1" applyAlignment="1">
      <alignment vertical="center"/>
    </xf>
    <xf numFmtId="172" fontId="44" fillId="5" borderId="0" xfId="2" applyNumberFormat="1" applyFont="1" applyFill="1" applyAlignment="1" applyProtection="1">
      <alignment horizontal="center" vertical="center"/>
      <protection locked="0"/>
    </xf>
    <xf numFmtId="172" fontId="44" fillId="5" borderId="0" xfId="2" applyNumberFormat="1" applyFont="1" applyFill="1" applyAlignment="1">
      <alignment horizontal="center" vertical="center"/>
    </xf>
    <xf numFmtId="172" fontId="44" fillId="5" borderId="0" xfId="15" applyNumberFormat="1" applyFont="1" applyFill="1" applyAlignment="1">
      <alignment vertical="center"/>
    </xf>
    <xf numFmtId="2" fontId="44" fillId="10" borderId="67" xfId="0" applyNumberFormat="1" applyFont="1" applyFill="1" applyBorder="1" applyAlignment="1">
      <alignment vertical="center"/>
    </xf>
    <xf numFmtId="2" fontId="44" fillId="10" borderId="66" xfId="0" applyNumberFormat="1" applyFont="1" applyFill="1" applyBorder="1" applyAlignment="1">
      <alignment vertical="center"/>
    </xf>
    <xf numFmtId="167" fontId="46" fillId="13" borderId="66" xfId="0" applyNumberFormat="1" applyFont="1" applyFill="1" applyBorder="1" applyAlignment="1">
      <alignment horizontal="center" vertical="center" wrapText="1"/>
    </xf>
    <xf numFmtId="0" fontId="46" fillId="13" borderId="66" xfId="0" applyFont="1" applyFill="1" applyBorder="1" applyAlignment="1">
      <alignment vertical="center" wrapText="1"/>
    </xf>
    <xf numFmtId="182" fontId="45" fillId="0" borderId="70" xfId="30" applyNumberFormat="1" applyFont="1" applyBorder="1" applyAlignment="1">
      <alignment horizontal="center" vertical="center" wrapText="1"/>
    </xf>
    <xf numFmtId="171" fontId="44" fillId="10" borderId="67" xfId="0" applyNumberFormat="1" applyFont="1" applyFill="1" applyBorder="1" applyAlignment="1">
      <alignment vertical="center"/>
    </xf>
    <xf numFmtId="171" fontId="44" fillId="10" borderId="66" xfId="0" applyNumberFormat="1" applyFont="1" applyFill="1" applyBorder="1" applyAlignment="1">
      <alignment vertical="center"/>
    </xf>
    <xf numFmtId="172" fontId="46" fillId="13" borderId="66" xfId="0" applyNumberFormat="1" applyFont="1" applyFill="1" applyBorder="1" applyAlignment="1">
      <alignment horizontal="center" vertical="center" wrapText="1"/>
    </xf>
    <xf numFmtId="172" fontId="46" fillId="13" borderId="66" xfId="0" applyNumberFormat="1" applyFont="1" applyFill="1" applyBorder="1" applyAlignment="1">
      <alignment vertical="center" wrapText="1"/>
    </xf>
    <xf numFmtId="2" fontId="44" fillId="10" borderId="72" xfId="0" applyNumberFormat="1" applyFont="1" applyFill="1" applyBorder="1" applyAlignment="1">
      <alignment vertical="center"/>
    </xf>
    <xf numFmtId="2" fontId="44" fillId="10" borderId="33" xfId="0" applyNumberFormat="1" applyFont="1" applyFill="1" applyBorder="1" applyAlignment="1">
      <alignment vertical="center"/>
    </xf>
    <xf numFmtId="0" fontId="46" fillId="12" borderId="33" xfId="0" applyFont="1" applyFill="1" applyBorder="1" applyAlignment="1" applyProtection="1">
      <alignment horizontal="center" vertical="center" wrapText="1"/>
      <protection locked="0"/>
    </xf>
    <xf numFmtId="0" fontId="46" fillId="13" borderId="33" xfId="0" applyFont="1" applyFill="1" applyBorder="1" applyAlignment="1" applyProtection="1">
      <alignment horizontal="center" vertical="center" wrapText="1"/>
      <protection locked="0"/>
    </xf>
    <xf numFmtId="0" fontId="46" fillId="12" borderId="33" xfId="0" applyFont="1" applyFill="1" applyBorder="1" applyAlignment="1">
      <alignment vertical="center" wrapText="1"/>
    </xf>
    <xf numFmtId="182" fontId="45" fillId="0" borderId="73" xfId="30" applyNumberFormat="1" applyFont="1" applyBorder="1" applyAlignment="1">
      <alignment horizontal="center" vertical="center" wrapText="1"/>
    </xf>
    <xf numFmtId="171" fontId="44" fillId="10" borderId="72" xfId="0" applyNumberFormat="1" applyFont="1" applyFill="1" applyBorder="1" applyAlignment="1">
      <alignment vertical="center"/>
    </xf>
    <xf numFmtId="171" fontId="44" fillId="10" borderId="33" xfId="0" applyNumberFormat="1" applyFont="1" applyFill="1" applyBorder="1" applyAlignment="1">
      <alignment vertical="center"/>
    </xf>
    <xf numFmtId="172" fontId="46" fillId="12" borderId="33" xfId="0" applyNumberFormat="1" applyFont="1" applyFill="1" applyBorder="1" applyAlignment="1" applyProtection="1">
      <alignment horizontal="center" vertical="center" wrapText="1"/>
      <protection locked="0"/>
    </xf>
    <xf numFmtId="172" fontId="46" fillId="13" borderId="33" xfId="0" applyNumberFormat="1" applyFont="1" applyFill="1" applyBorder="1" applyAlignment="1">
      <alignment horizontal="center" vertical="center" wrapText="1"/>
    </xf>
    <xf numFmtId="172" fontId="46" fillId="12" borderId="33" xfId="0" applyNumberFormat="1" applyFont="1" applyFill="1" applyBorder="1" applyAlignment="1" applyProtection="1">
      <alignment vertical="center" wrapText="1"/>
      <protection locked="0"/>
    </xf>
    <xf numFmtId="2" fontId="44" fillId="10" borderId="64" xfId="0" applyNumberFormat="1" applyFont="1" applyFill="1" applyBorder="1" applyAlignment="1">
      <alignment vertical="center"/>
    </xf>
    <xf numFmtId="2" fontId="44" fillId="10" borderId="63" xfId="0" applyNumberFormat="1" applyFont="1" applyFill="1" applyBorder="1" applyAlignment="1">
      <alignment vertical="center"/>
    </xf>
    <xf numFmtId="0" fontId="46" fillId="12" borderId="63" xfId="0" applyFont="1" applyFill="1" applyBorder="1" applyAlignment="1" applyProtection="1">
      <alignment horizontal="center" vertical="center" wrapText="1"/>
      <protection locked="0"/>
    </xf>
    <xf numFmtId="0" fontId="46" fillId="13" borderId="63" xfId="0" applyFont="1" applyFill="1" applyBorder="1" applyAlignment="1" applyProtection="1">
      <alignment horizontal="center" vertical="center" wrapText="1"/>
      <protection locked="0"/>
    </xf>
    <xf numFmtId="0" fontId="46" fillId="12" borderId="63" xfId="0" applyFont="1" applyFill="1" applyBorder="1" applyAlignment="1">
      <alignment vertical="center" wrapText="1"/>
    </xf>
    <xf numFmtId="182" fontId="45" fillId="0" borderId="69" xfId="30" applyNumberFormat="1" applyFont="1" applyBorder="1" applyAlignment="1">
      <alignment horizontal="center" vertical="center" wrapText="1"/>
    </xf>
    <xf numFmtId="171" fontId="44" fillId="10" borderId="64" xfId="0" applyNumberFormat="1" applyFont="1" applyFill="1" applyBorder="1" applyAlignment="1">
      <alignment vertical="center"/>
    </xf>
    <xf numFmtId="171" fontId="44" fillId="10" borderId="63" xfId="0" applyNumberFormat="1" applyFont="1" applyFill="1" applyBorder="1" applyAlignment="1">
      <alignment vertical="center"/>
    </xf>
    <xf numFmtId="172" fontId="46" fillId="12" borderId="63" xfId="0" applyNumberFormat="1" applyFont="1" applyFill="1" applyBorder="1" applyAlignment="1" applyProtection="1">
      <alignment horizontal="center" vertical="center" wrapText="1"/>
      <protection locked="0"/>
    </xf>
    <xf numFmtId="172" fontId="46" fillId="13" borderId="63" xfId="0" applyNumberFormat="1" applyFont="1" applyFill="1" applyBorder="1" applyAlignment="1">
      <alignment horizontal="center" vertical="center" wrapText="1"/>
    </xf>
    <xf numFmtId="172" fontId="46" fillId="12" borderId="63" xfId="0" applyNumberFormat="1" applyFont="1" applyFill="1" applyBorder="1" applyAlignment="1" applyProtection="1">
      <alignment vertical="center" wrapText="1"/>
      <protection locked="0"/>
    </xf>
    <xf numFmtId="0" fontId="44" fillId="0" borderId="0" xfId="15" applyFont="1" applyAlignment="1">
      <alignment vertical="center"/>
    </xf>
    <xf numFmtId="172" fontId="44" fillId="0" borderId="0" xfId="15" applyNumberFormat="1" applyFont="1" applyAlignment="1">
      <alignment vertical="center"/>
    </xf>
    <xf numFmtId="167" fontId="44" fillId="5" borderId="0" xfId="35" applyNumberFormat="1" applyFont="1" applyFill="1" applyAlignment="1">
      <alignment vertical="center"/>
    </xf>
    <xf numFmtId="172" fontId="44" fillId="5" borderId="0" xfId="35" applyNumberFormat="1" applyFont="1" applyFill="1" applyAlignment="1">
      <alignment vertical="center"/>
    </xf>
    <xf numFmtId="0" fontId="46" fillId="12" borderId="72" xfId="0" applyFont="1" applyFill="1" applyBorder="1" applyAlignment="1" applyProtection="1">
      <alignment horizontal="center" vertical="center" wrapText="1"/>
      <protection locked="0"/>
    </xf>
    <xf numFmtId="171" fontId="46" fillId="12" borderId="72" xfId="0" applyNumberFormat="1" applyFont="1" applyFill="1" applyBorder="1" applyAlignment="1" applyProtection="1">
      <alignment horizontal="center" vertical="center" wrapText="1"/>
      <protection locked="0"/>
    </xf>
    <xf numFmtId="171" fontId="46" fillId="12" borderId="33" xfId="0" applyNumberFormat="1" applyFont="1" applyFill="1" applyBorder="1" applyAlignment="1" applyProtection="1">
      <alignment horizontal="center" vertical="center" wrapText="1"/>
      <protection locked="0"/>
    </xf>
    <xf numFmtId="0" fontId="46" fillId="12" borderId="64" xfId="0" applyFont="1" applyFill="1" applyBorder="1" applyAlignment="1" applyProtection="1">
      <alignment horizontal="center" vertical="center" wrapText="1"/>
      <protection locked="0"/>
    </xf>
    <xf numFmtId="171" fontId="46" fillId="12" borderId="64" xfId="0" applyNumberFormat="1" applyFont="1" applyFill="1" applyBorder="1" applyAlignment="1" applyProtection="1">
      <alignment horizontal="center" vertical="center" wrapText="1"/>
      <protection locked="0"/>
    </xf>
    <xf numFmtId="171" fontId="46" fillId="12" borderId="63" xfId="0" applyNumberFormat="1" applyFont="1" applyFill="1" applyBorder="1" applyAlignment="1" applyProtection="1">
      <alignment horizontal="center" vertical="center" wrapText="1"/>
      <protection locked="0"/>
    </xf>
    <xf numFmtId="0" fontId="42" fillId="10" borderId="65" xfId="0" applyFont="1" applyFill="1" applyBorder="1" applyAlignment="1">
      <alignment horizontal="center" vertical="center" wrapText="1"/>
    </xf>
    <xf numFmtId="0" fontId="2" fillId="0" borderId="0" xfId="0" applyFont="1" applyAlignment="1">
      <alignment vertical="center" wrapText="1"/>
    </xf>
    <xf numFmtId="0" fontId="42" fillId="10" borderId="72" xfId="0" applyFont="1" applyFill="1" applyBorder="1" applyAlignment="1">
      <alignment horizontal="center" vertical="center" wrapText="1"/>
    </xf>
    <xf numFmtId="0" fontId="42" fillId="10" borderId="33" xfId="0" applyFont="1" applyFill="1" applyBorder="1" applyAlignment="1">
      <alignment horizontal="center" vertical="center" wrapText="1"/>
    </xf>
    <xf numFmtId="0" fontId="42" fillId="10" borderId="71" xfId="0" applyFont="1" applyFill="1" applyBorder="1" applyAlignment="1">
      <alignment horizontal="center" vertical="center" wrapText="1"/>
    </xf>
    <xf numFmtId="0" fontId="74" fillId="0" borderId="0" xfId="15" applyFont="1" applyAlignment="1">
      <alignment horizontal="center" vertical="center"/>
    </xf>
    <xf numFmtId="0" fontId="41" fillId="0" borderId="0" xfId="15" applyFont="1" applyAlignment="1">
      <alignment vertical="center" wrapText="1"/>
    </xf>
    <xf numFmtId="0" fontId="90" fillId="0" borderId="0" xfId="30" applyFont="1" applyBorder="1" applyAlignment="1">
      <alignment vertical="center" wrapText="1"/>
    </xf>
    <xf numFmtId="0" fontId="100" fillId="0" borderId="0" xfId="30" applyFont="1" applyFill="1" applyBorder="1" applyAlignment="1">
      <alignment horizontal="center" vertical="center" wrapText="1"/>
    </xf>
    <xf numFmtId="0" fontId="2" fillId="0" borderId="0" xfId="0" applyFont="1"/>
    <xf numFmtId="0" fontId="101" fillId="0" borderId="0" xfId="0" applyFont="1" applyAlignment="1">
      <alignment horizontal="center" vertical="center" wrapText="1"/>
    </xf>
    <xf numFmtId="0" fontId="46" fillId="0" borderId="70" xfId="0" applyFont="1" applyBorder="1" applyAlignment="1">
      <alignment horizontal="center" vertical="center" wrapText="1"/>
    </xf>
    <xf numFmtId="0" fontId="30" fillId="0" borderId="0" xfId="30" applyFont="1" applyFill="1" applyBorder="1" applyAlignment="1">
      <alignment vertical="center"/>
    </xf>
    <xf numFmtId="0" fontId="30" fillId="0" borderId="0" xfId="30" applyFont="1" applyBorder="1" applyAlignment="1">
      <alignment vertical="center"/>
    </xf>
    <xf numFmtId="0" fontId="28" fillId="0" borderId="0" xfId="30" applyFont="1" applyBorder="1" applyAlignment="1">
      <alignment vertical="center"/>
    </xf>
    <xf numFmtId="0" fontId="88" fillId="0" borderId="0" xfId="0" applyFont="1"/>
    <xf numFmtId="0" fontId="1" fillId="5" borderId="0" xfId="0" applyFont="1" applyFill="1" applyAlignment="1">
      <alignment vertical="center"/>
    </xf>
    <xf numFmtId="0" fontId="1" fillId="7" borderId="0" xfId="15" applyFont="1" applyFill="1" applyAlignment="1">
      <alignment vertical="center"/>
    </xf>
    <xf numFmtId="0" fontId="1" fillId="0" borderId="0" xfId="15" applyFont="1" applyAlignment="1">
      <alignment vertical="center"/>
    </xf>
    <xf numFmtId="0" fontId="1" fillId="0" borderId="0" xfId="0" applyFont="1" applyAlignment="1">
      <alignment vertical="center"/>
    </xf>
    <xf numFmtId="0" fontId="1" fillId="10" borderId="0" xfId="0" applyFont="1" applyFill="1" applyAlignment="1">
      <alignment vertical="center"/>
    </xf>
    <xf numFmtId="0" fontId="1" fillId="7" borderId="0" xfId="0" applyFont="1" applyFill="1" applyAlignment="1">
      <alignment vertical="center"/>
    </xf>
    <xf numFmtId="172" fontId="44" fillId="10" borderId="33" xfId="39" applyNumberFormat="1" applyFont="1" applyFill="1" applyBorder="1" applyAlignment="1" applyProtection="1">
      <alignment vertical="center" wrapText="1"/>
    </xf>
    <xf numFmtId="172" fontId="46" fillId="10" borderId="33" xfId="39" applyNumberFormat="1" applyFont="1" applyFill="1" applyBorder="1" applyAlignment="1" applyProtection="1">
      <alignment vertical="center"/>
    </xf>
    <xf numFmtId="172" fontId="46" fillId="10" borderId="33" xfId="39" applyNumberFormat="1" applyFont="1" applyFill="1" applyBorder="1" applyAlignment="1" applyProtection="1">
      <alignment vertical="center" wrapText="1"/>
    </xf>
    <xf numFmtId="172" fontId="46" fillId="10" borderId="66" xfId="39" applyNumberFormat="1" applyFont="1" applyFill="1" applyBorder="1" applyAlignment="1" applyProtection="1">
      <alignment vertical="center" wrapText="1"/>
    </xf>
    <xf numFmtId="10" fontId="46" fillId="13" borderId="64" xfId="38" applyNumberFormat="1" applyFont="1" applyFill="1" applyBorder="1" applyAlignment="1" applyProtection="1">
      <alignment horizontal="center" vertical="center" wrapText="1"/>
    </xf>
    <xf numFmtId="171" fontId="46" fillId="12" borderId="67" xfId="38" applyNumberFormat="1" applyFont="1" applyFill="1" applyBorder="1" applyAlignment="1" applyProtection="1">
      <alignment horizontal="center" vertical="center" wrapText="1"/>
    </xf>
    <xf numFmtId="171" fontId="46" fillId="12" borderId="63" xfId="38" applyNumberFormat="1" applyFont="1" applyFill="1" applyBorder="1" applyAlignment="1" applyProtection="1">
      <alignment horizontal="center" vertical="center" wrapText="1"/>
    </xf>
    <xf numFmtId="171" fontId="46" fillId="12" borderId="64" xfId="38" applyNumberFormat="1" applyFont="1" applyFill="1" applyBorder="1" applyAlignment="1" applyProtection="1">
      <alignment horizontal="center" vertical="center" wrapText="1"/>
    </xf>
    <xf numFmtId="171" fontId="46" fillId="12" borderId="66" xfId="38" applyNumberFormat="1" applyFont="1" applyFill="1" applyBorder="1" applyAlignment="1" applyProtection="1">
      <alignment horizontal="center" vertical="center" wrapText="1"/>
    </xf>
    <xf numFmtId="0" fontId="1" fillId="0" borderId="0" xfId="35" applyFont="1"/>
    <xf numFmtId="0" fontId="1" fillId="0" borderId="0" xfId="35" applyFont="1" applyAlignment="1">
      <alignment vertical="center"/>
    </xf>
    <xf numFmtId="0" fontId="65" fillId="0" borderId="0" xfId="29" applyFont="1" applyBorder="1" applyAlignment="1">
      <alignment horizontal="left" vertical="center" wrapText="1"/>
    </xf>
    <xf numFmtId="0" fontId="57" fillId="11" borderId="31" xfId="15" applyFont="1" applyFill="1" applyBorder="1" applyAlignment="1">
      <alignment horizontal="center" vertical="center"/>
    </xf>
    <xf numFmtId="0" fontId="57" fillId="11" borderId="0" xfId="15" applyFont="1" applyFill="1" applyAlignment="1">
      <alignment horizontal="center" vertical="center"/>
    </xf>
    <xf numFmtId="0" fontId="57" fillId="11" borderId="16" xfId="15" applyFont="1" applyFill="1" applyBorder="1" applyAlignment="1">
      <alignment horizontal="center" vertical="center"/>
    </xf>
    <xf numFmtId="0" fontId="57" fillId="11" borderId="17" xfId="15" applyFont="1" applyFill="1" applyBorder="1" applyAlignment="1">
      <alignment horizontal="center" vertical="center"/>
    </xf>
    <xf numFmtId="0" fontId="57" fillId="11" borderId="18" xfId="15" applyFont="1" applyFill="1" applyBorder="1" applyAlignment="1">
      <alignment horizontal="center" vertical="center"/>
    </xf>
    <xf numFmtId="0" fontId="68" fillId="0" borderId="0" xfId="31" applyFont="1" applyBorder="1" applyAlignment="1">
      <alignment horizontal="center" vertical="center" wrapText="1"/>
    </xf>
    <xf numFmtId="0" fontId="62" fillId="15" borderId="0" xfId="15" applyFont="1" applyFill="1" applyAlignment="1">
      <alignment horizontal="center" vertical="center" wrapText="1"/>
    </xf>
    <xf numFmtId="0" fontId="42" fillId="10" borderId="62" xfId="30" applyFont="1" applyFill="1" applyBorder="1" applyAlignment="1">
      <alignment horizontal="center" vertical="center" wrapText="1"/>
    </xf>
    <xf numFmtId="0" fontId="42" fillId="10" borderId="63" xfId="30" applyFont="1" applyFill="1" applyBorder="1" applyAlignment="1">
      <alignment horizontal="center" vertical="center" wrapText="1"/>
    </xf>
    <xf numFmtId="0" fontId="42" fillId="10" borderId="65" xfId="30" applyFont="1" applyFill="1" applyBorder="1" applyAlignment="1">
      <alignment horizontal="center" vertical="center" wrapText="1"/>
    </xf>
    <xf numFmtId="0" fontId="42" fillId="10" borderId="66" xfId="30" applyFont="1" applyFill="1" applyBorder="1" applyAlignment="1">
      <alignment horizontal="center" vertical="center" wrapText="1"/>
    </xf>
    <xf numFmtId="0" fontId="42" fillId="10" borderId="63" xfId="0" applyFont="1" applyFill="1" applyBorder="1" applyAlignment="1">
      <alignment horizontal="center" vertical="center" wrapText="1"/>
    </xf>
    <xf numFmtId="0" fontId="42" fillId="10" borderId="66" xfId="0" applyFont="1" applyFill="1" applyBorder="1" applyAlignment="1">
      <alignment horizontal="center" vertical="center" wrapText="1"/>
    </xf>
    <xf numFmtId="0" fontId="42" fillId="10" borderId="64" xfId="0" applyFont="1" applyFill="1" applyBorder="1" applyAlignment="1">
      <alignment horizontal="center" vertical="center" wrapText="1"/>
    </xf>
    <xf numFmtId="0" fontId="42" fillId="10" borderId="67" xfId="0" applyFont="1" applyFill="1" applyBorder="1" applyAlignment="1">
      <alignment horizontal="center" vertical="center" wrapText="1"/>
    </xf>
    <xf numFmtId="0" fontId="42" fillId="10" borderId="69" xfId="30" applyFont="1" applyFill="1" applyBorder="1" applyAlignment="1">
      <alignment horizontal="center" vertical="center" wrapText="1"/>
    </xf>
    <xf numFmtId="0" fontId="42" fillId="10" borderId="70" xfId="30" applyFont="1" applyFill="1" applyBorder="1" applyAlignment="1">
      <alignment horizontal="center" vertical="center" wrapText="1"/>
    </xf>
    <xf numFmtId="0" fontId="46" fillId="0" borderId="71" xfId="0" applyFont="1" applyBorder="1" applyAlignment="1">
      <alignment horizontal="left" vertical="center" wrapText="1"/>
    </xf>
    <xf numFmtId="0" fontId="46" fillId="0" borderId="33" xfId="0" applyFont="1" applyBorder="1" applyAlignment="1">
      <alignment horizontal="left" vertical="center" wrapText="1"/>
    </xf>
    <xf numFmtId="0" fontId="46" fillId="0" borderId="62" xfId="0" applyFont="1" applyBorder="1" applyAlignment="1">
      <alignment horizontal="left" vertical="center" wrapText="1"/>
    </xf>
    <xf numFmtId="0" fontId="46" fillId="0" borderId="63" xfId="0" applyFont="1" applyBorder="1" applyAlignment="1">
      <alignment horizontal="left" vertical="center" wrapText="1"/>
    </xf>
    <xf numFmtId="0" fontId="46" fillId="0" borderId="71" xfId="0" applyFont="1" applyBorder="1" applyAlignment="1">
      <alignment horizontal="left" vertical="center"/>
    </xf>
    <xf numFmtId="0" fontId="46" fillId="0" borderId="33" xfId="0" applyFont="1" applyBorder="1" applyAlignment="1">
      <alignment horizontal="left" vertical="center"/>
    </xf>
    <xf numFmtId="0" fontId="44" fillId="2" borderId="71" xfId="2" applyFont="1" applyFill="1" applyBorder="1" applyAlignment="1">
      <alignment horizontal="left" vertical="center"/>
    </xf>
    <xf numFmtId="0" fontId="44" fillId="2" borderId="33" xfId="2" applyFont="1" applyFill="1" applyBorder="1" applyAlignment="1">
      <alignment horizontal="left" vertical="center"/>
    </xf>
    <xf numFmtId="0" fontId="44" fillId="0" borderId="71" xfId="2" applyFont="1" applyBorder="1" applyAlignment="1">
      <alignment horizontal="left" vertical="center"/>
    </xf>
    <xf numFmtId="0" fontId="44" fillId="0" borderId="33" xfId="2" applyFont="1" applyBorder="1" applyAlignment="1">
      <alignment horizontal="left" vertical="center"/>
    </xf>
    <xf numFmtId="0" fontId="44" fillId="2" borderId="71" xfId="2" applyFont="1" applyFill="1" applyBorder="1" applyAlignment="1">
      <alignment horizontal="left" vertical="center" wrapText="1"/>
    </xf>
    <xf numFmtId="0" fontId="44" fillId="2" borderId="33" xfId="2" applyFont="1" applyFill="1" applyBorder="1" applyAlignment="1">
      <alignment horizontal="left" vertical="center" wrapText="1"/>
    </xf>
    <xf numFmtId="0" fontId="44" fillId="2" borderId="65" xfId="2" applyFont="1" applyFill="1" applyBorder="1" applyAlignment="1">
      <alignment horizontal="left" vertical="center"/>
    </xf>
    <xf numFmtId="0" fontId="44" fillId="2" borderId="66" xfId="2" applyFont="1" applyFill="1" applyBorder="1" applyAlignment="1">
      <alignment horizontal="left" vertical="center"/>
    </xf>
    <xf numFmtId="0" fontId="42" fillId="10" borderId="59" xfId="30" applyFont="1" applyFill="1" applyBorder="1" applyAlignment="1">
      <alignment horizontal="left" vertical="center" wrapText="1"/>
    </xf>
    <xf numFmtId="0" fontId="42" fillId="10" borderId="61" xfId="30" applyFont="1" applyFill="1" applyBorder="1" applyAlignment="1">
      <alignment horizontal="left" vertical="center" wrapText="1"/>
    </xf>
    <xf numFmtId="0" fontId="44" fillId="2" borderId="62" xfId="2" applyFont="1" applyFill="1" applyBorder="1" applyAlignment="1">
      <alignment horizontal="left" vertical="center"/>
    </xf>
    <xf numFmtId="0" fontId="44" fillId="2" borderId="63" xfId="2" applyFont="1" applyFill="1" applyBorder="1" applyAlignment="1">
      <alignment horizontal="left" vertical="center"/>
    </xf>
    <xf numFmtId="0" fontId="44" fillId="2" borderId="104" xfId="2" applyFont="1" applyFill="1" applyBorder="1" applyAlignment="1">
      <alignment horizontal="left" vertical="center"/>
    </xf>
    <xf numFmtId="0" fontId="44" fillId="2" borderId="105" xfId="2" applyFont="1" applyFill="1" applyBorder="1" applyAlignment="1">
      <alignment horizontal="left" vertical="center"/>
    </xf>
    <xf numFmtId="0" fontId="44" fillId="0" borderId="65" xfId="0" applyFont="1" applyBorder="1" applyAlignment="1">
      <alignment horizontal="left" vertical="center" wrapText="1"/>
    </xf>
    <xf numFmtId="0" fontId="44" fillId="0" borderId="66" xfId="0" applyFont="1" applyBorder="1" applyAlignment="1">
      <alignment horizontal="left" vertical="center" wrapText="1"/>
    </xf>
    <xf numFmtId="0" fontId="44" fillId="0" borderId="62" xfId="0" applyFont="1" applyBorder="1" applyAlignment="1">
      <alignment horizontal="left" vertical="center" wrapText="1"/>
    </xf>
    <xf numFmtId="0" fontId="44" fillId="0" borderId="63" xfId="0" applyFont="1" applyBorder="1" applyAlignment="1">
      <alignment horizontal="left" vertical="center" wrapText="1"/>
    </xf>
    <xf numFmtId="0" fontId="44" fillId="0" borderId="71" xfId="0" applyFont="1" applyBorder="1" applyAlignment="1">
      <alignment horizontal="left" vertical="center" wrapText="1"/>
    </xf>
    <xf numFmtId="0" fontId="44" fillId="0" borderId="33" xfId="0" applyFont="1" applyBorder="1" applyAlignment="1">
      <alignment horizontal="left" vertical="center" wrapText="1"/>
    </xf>
    <xf numFmtId="0" fontId="65" fillId="0" borderId="0" xfId="29" applyFont="1" applyBorder="1" applyAlignment="1" applyProtection="1">
      <alignment horizontal="left" vertical="center" wrapText="1"/>
    </xf>
    <xf numFmtId="0" fontId="57" fillId="11" borderId="31" xfId="15" applyFont="1" applyFill="1" applyBorder="1" applyAlignment="1" applyProtection="1">
      <alignment horizontal="center" vertical="center" wrapText="1"/>
    </xf>
    <xf numFmtId="0" fontId="57" fillId="11" borderId="0" xfId="15" applyFont="1" applyFill="1" applyAlignment="1" applyProtection="1">
      <alignment horizontal="center" vertical="center" wrapText="1"/>
    </xf>
    <xf numFmtId="0" fontId="57" fillId="11" borderId="16" xfId="15" applyFont="1" applyFill="1" applyBorder="1" applyAlignment="1" applyProtection="1">
      <alignment horizontal="center" vertical="center" wrapText="1"/>
    </xf>
    <xf numFmtId="0" fontId="57" fillId="11" borderId="17" xfId="15" applyFont="1" applyFill="1" applyBorder="1" applyAlignment="1" applyProtection="1">
      <alignment horizontal="center" vertical="center" wrapText="1"/>
    </xf>
    <xf numFmtId="0" fontId="57" fillId="11" borderId="18" xfId="15" applyFont="1" applyFill="1" applyBorder="1" applyAlignment="1" applyProtection="1">
      <alignment horizontal="center" vertical="center" wrapText="1"/>
    </xf>
    <xf numFmtId="0" fontId="50" fillId="0" borderId="0" xfId="31" applyFont="1" applyBorder="1" applyAlignment="1" applyProtection="1">
      <alignment horizontal="center" vertical="center" wrapText="1"/>
    </xf>
    <xf numFmtId="0" fontId="62" fillId="15" borderId="0" xfId="15" applyFont="1" applyFill="1" applyAlignment="1" applyProtection="1">
      <alignment horizontal="center" vertical="center" wrapText="1"/>
    </xf>
    <xf numFmtId="0" fontId="42" fillId="10" borderId="62" xfId="0" applyFont="1" applyFill="1" applyBorder="1" applyAlignment="1" applyProtection="1">
      <alignment horizontal="center" vertical="center" wrapText="1"/>
    </xf>
    <xf numFmtId="0" fontId="42" fillId="10" borderId="63" xfId="0" applyFont="1" applyFill="1" applyBorder="1" applyAlignment="1" applyProtection="1">
      <alignment horizontal="center" vertical="center" wrapText="1"/>
    </xf>
    <xf numFmtId="0" fontId="42" fillId="10" borderId="65" xfId="0" applyFont="1" applyFill="1" applyBorder="1" applyAlignment="1" applyProtection="1">
      <alignment horizontal="center" vertical="center" wrapText="1"/>
    </xf>
    <xf numFmtId="0" fontId="42" fillId="10" borderId="66" xfId="0" applyFont="1" applyFill="1" applyBorder="1" applyAlignment="1" applyProtection="1">
      <alignment horizontal="center" vertical="center" wrapText="1"/>
    </xf>
    <xf numFmtId="0" fontId="42" fillId="10" borderId="63" xfId="30" applyFont="1" applyFill="1" applyBorder="1" applyAlignment="1" applyProtection="1">
      <alignment horizontal="center" vertical="center" wrapText="1"/>
    </xf>
    <xf numFmtId="0" fontId="42" fillId="10" borderId="66" xfId="30" applyFont="1" applyFill="1" applyBorder="1" applyAlignment="1" applyProtection="1">
      <alignment horizontal="center" vertical="center" wrapText="1"/>
    </xf>
    <xf numFmtId="0" fontId="42" fillId="10" borderId="64" xfId="0" applyFont="1" applyFill="1" applyBorder="1" applyAlignment="1" applyProtection="1">
      <alignment horizontal="center" vertical="center" wrapText="1"/>
    </xf>
    <xf numFmtId="0" fontId="42" fillId="10" borderId="67" xfId="0" applyFont="1" applyFill="1" applyBorder="1" applyAlignment="1" applyProtection="1">
      <alignment horizontal="center" vertical="center" wrapText="1"/>
    </xf>
    <xf numFmtId="0" fontId="42" fillId="10" borderId="69" xfId="30" applyFont="1" applyFill="1" applyBorder="1" applyAlignment="1" applyProtection="1">
      <alignment horizontal="center" vertical="center" wrapText="1"/>
    </xf>
    <xf numFmtId="0" fontId="42" fillId="10" borderId="70" xfId="30" applyFont="1" applyFill="1" applyBorder="1" applyAlignment="1" applyProtection="1">
      <alignment horizontal="center" vertical="center" wrapText="1"/>
    </xf>
    <xf numFmtId="0" fontId="44" fillId="0" borderId="71" xfId="0" applyFont="1" applyBorder="1" applyAlignment="1" applyProtection="1">
      <alignment horizontal="left" vertical="center" wrapText="1"/>
    </xf>
    <xf numFmtId="0" fontId="44" fillId="0" borderId="33" xfId="0" applyFont="1" applyBorder="1" applyAlignment="1" applyProtection="1">
      <alignment horizontal="left" vertical="center" wrapText="1"/>
    </xf>
    <xf numFmtId="0" fontId="46" fillId="0" borderId="65" xfId="0" applyFont="1" applyBorder="1" applyAlignment="1" applyProtection="1">
      <alignment horizontal="left" vertical="center" wrapText="1"/>
    </xf>
    <xf numFmtId="0" fontId="46" fillId="0" borderId="66" xfId="0" applyFont="1" applyBorder="1" applyAlignment="1" applyProtection="1">
      <alignment horizontal="left" vertical="center" wrapText="1"/>
    </xf>
    <xf numFmtId="0" fontId="46" fillId="0" borderId="62" xfId="0" applyFont="1" applyBorder="1" applyAlignment="1" applyProtection="1">
      <alignment vertical="center" wrapText="1"/>
    </xf>
    <xf numFmtId="0" fontId="46" fillId="0" borderId="63" xfId="0" applyFont="1" applyBorder="1" applyAlignment="1" applyProtection="1">
      <alignment vertical="center" wrapText="1"/>
    </xf>
    <xf numFmtId="0" fontId="46" fillId="0" borderId="104" xfId="0" applyFont="1" applyBorder="1" applyAlignment="1" applyProtection="1">
      <alignment horizontal="left" vertical="center"/>
    </xf>
    <xf numFmtId="0" fontId="46" fillId="0" borderId="105" xfId="0" applyFont="1" applyBorder="1" applyAlignment="1" applyProtection="1">
      <alignment horizontal="left" vertical="center"/>
    </xf>
    <xf numFmtId="0" fontId="57" fillId="11" borderId="31" xfId="15" applyFont="1" applyFill="1" applyBorder="1" applyAlignment="1" applyProtection="1">
      <alignment horizontal="center" vertical="center"/>
    </xf>
    <xf numFmtId="0" fontId="57" fillId="11" borderId="0" xfId="15" applyFont="1" applyFill="1" applyAlignment="1" applyProtection="1">
      <alignment horizontal="center" vertical="center"/>
    </xf>
    <xf numFmtId="0" fontId="57" fillId="11" borderId="16" xfId="15" applyFont="1" applyFill="1" applyBorder="1" applyAlignment="1" applyProtection="1">
      <alignment horizontal="center" vertical="center"/>
    </xf>
    <xf numFmtId="0" fontId="57" fillId="11" borderId="17" xfId="15" applyFont="1" applyFill="1" applyBorder="1" applyAlignment="1" applyProtection="1">
      <alignment horizontal="center" vertical="center"/>
    </xf>
    <xf numFmtId="0" fontId="57" fillId="11" borderId="18" xfId="15" applyFont="1" applyFill="1" applyBorder="1" applyAlignment="1" applyProtection="1">
      <alignment horizontal="center" vertical="center"/>
    </xf>
    <xf numFmtId="0" fontId="42" fillId="10" borderId="59" xfId="30" applyFont="1" applyFill="1" applyBorder="1" applyAlignment="1" applyProtection="1">
      <alignment horizontal="left" vertical="center" wrapText="1"/>
    </xf>
    <xf numFmtId="0" fontId="42" fillId="10" borderId="61" xfId="30" applyFont="1" applyFill="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33" xfId="0" applyFont="1" applyBorder="1" applyAlignment="1" applyProtection="1">
      <alignment horizontal="left" vertical="center" wrapText="1"/>
    </xf>
    <xf numFmtId="0" fontId="46" fillId="0" borderId="71" xfId="0" applyFont="1" applyBorder="1" applyAlignment="1" applyProtection="1">
      <alignment vertical="center" wrapText="1"/>
    </xf>
    <xf numFmtId="0" fontId="46" fillId="0" borderId="33" xfId="0" applyFont="1" applyBorder="1" applyAlignment="1" applyProtection="1">
      <alignment vertical="center" wrapText="1"/>
    </xf>
    <xf numFmtId="0" fontId="46" fillId="0" borderId="65" xfId="0" applyFont="1" applyBorder="1" applyAlignment="1" applyProtection="1">
      <alignment horizontal="left" vertical="center"/>
    </xf>
    <xf numFmtId="0" fontId="46" fillId="0" borderId="66" xfId="0" applyFont="1" applyBorder="1" applyAlignment="1" applyProtection="1">
      <alignment horizontal="left" vertical="center"/>
    </xf>
    <xf numFmtId="0" fontId="46" fillId="0" borderId="71"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65" xfId="0" applyFont="1" applyBorder="1" applyAlignment="1" applyProtection="1">
      <alignment vertical="center" wrapText="1"/>
    </xf>
    <xf numFmtId="0" fontId="46" fillId="0" borderId="66" xfId="0" applyFont="1" applyBorder="1" applyAlignment="1" applyProtection="1">
      <alignment vertical="center" wrapText="1"/>
    </xf>
    <xf numFmtId="0" fontId="44" fillId="0" borderId="65" xfId="0" applyFont="1" applyBorder="1" applyAlignment="1" applyProtection="1">
      <alignment horizontal="left" vertical="center" wrapText="1"/>
    </xf>
    <xf numFmtId="0" fontId="44" fillId="0" borderId="66" xfId="0" applyFont="1" applyBorder="1" applyAlignment="1" applyProtection="1">
      <alignment horizontal="left" vertical="center" wrapText="1"/>
    </xf>
    <xf numFmtId="0" fontId="46" fillId="0" borderId="74" xfId="0" applyFont="1" applyBorder="1" applyAlignment="1" applyProtection="1">
      <alignment vertical="center" wrapText="1"/>
    </xf>
    <xf numFmtId="0" fontId="46" fillId="0" borderId="76" xfId="0" applyFont="1" applyBorder="1" applyAlignment="1" applyProtection="1">
      <alignment vertical="center" wrapText="1"/>
    </xf>
    <xf numFmtId="0" fontId="42" fillId="10" borderId="62" xfId="30" applyFont="1" applyFill="1" applyBorder="1" applyAlignment="1" applyProtection="1">
      <alignment horizontal="center" vertical="center" wrapText="1"/>
    </xf>
    <xf numFmtId="0" fontId="42" fillId="10" borderId="65" xfId="30" applyFont="1" applyFill="1" applyBorder="1" applyAlignment="1" applyProtection="1">
      <alignment horizontal="center" vertical="center" wrapText="1"/>
    </xf>
    <xf numFmtId="0" fontId="46" fillId="0" borderId="71" xfId="0" applyFont="1" applyBorder="1" applyAlignment="1" applyProtection="1">
      <alignment vertical="center"/>
    </xf>
    <xf numFmtId="0" fontId="46" fillId="0" borderId="33" xfId="0" applyFont="1" applyBorder="1" applyAlignment="1" applyProtection="1">
      <alignment vertical="center"/>
    </xf>
    <xf numFmtId="0" fontId="44" fillId="2" borderId="71" xfId="2" applyFont="1" applyFill="1" applyBorder="1" applyAlignment="1" applyProtection="1">
      <alignment horizontal="left" vertical="center"/>
    </xf>
    <xf numFmtId="0" fontId="44" fillId="2" borderId="33" xfId="2" applyFont="1" applyFill="1" applyBorder="1" applyAlignment="1" applyProtection="1">
      <alignment horizontal="left" vertical="center"/>
    </xf>
    <xf numFmtId="0" fontId="44" fillId="0" borderId="65" xfId="2" applyFont="1" applyBorder="1" applyAlignment="1" applyProtection="1">
      <alignment horizontal="left" vertical="center" wrapText="1"/>
    </xf>
    <xf numFmtId="0" fontId="44" fillId="0" borderId="66" xfId="2" applyFont="1" applyBorder="1" applyAlignment="1" applyProtection="1">
      <alignment horizontal="left" vertical="center" wrapText="1"/>
    </xf>
    <xf numFmtId="0" fontId="44" fillId="0" borderId="74" xfId="0" applyFont="1" applyBorder="1" applyAlignment="1" applyProtection="1">
      <alignment horizontal="left" vertical="center" wrapText="1"/>
    </xf>
    <xf numFmtId="0" fontId="44" fillId="0" borderId="76" xfId="0" applyFont="1" applyBorder="1" applyAlignment="1" applyProtection="1">
      <alignment horizontal="left" vertical="center" wrapText="1"/>
    </xf>
    <xf numFmtId="0" fontId="42" fillId="10" borderId="62" xfId="0" applyFont="1" applyFill="1" applyBorder="1" applyAlignment="1">
      <alignment horizontal="center" vertical="center" wrapText="1"/>
    </xf>
    <xf numFmtId="0" fontId="42" fillId="10" borderId="65" xfId="0" applyFont="1" applyFill="1" applyBorder="1" applyAlignment="1">
      <alignment horizontal="center" vertical="center" wrapText="1"/>
    </xf>
    <xf numFmtId="0" fontId="46" fillId="0" borderId="117" xfId="15" applyFont="1" applyBorder="1" applyAlignment="1">
      <alignment horizontal="center" vertical="center"/>
    </xf>
    <xf numFmtId="0" fontId="46" fillId="0" borderId="112" xfId="15" applyFont="1" applyBorder="1" applyAlignment="1">
      <alignment horizontal="center" vertical="center"/>
    </xf>
    <xf numFmtId="0" fontId="46" fillId="0" borderId="115" xfId="15" applyFont="1" applyBorder="1" applyAlignment="1">
      <alignment horizontal="center" vertical="center"/>
    </xf>
    <xf numFmtId="0" fontId="46" fillId="0" borderId="139" xfId="15" applyFont="1" applyBorder="1" applyAlignment="1">
      <alignment horizontal="center" vertical="center"/>
    </xf>
    <xf numFmtId="0" fontId="46" fillId="0" borderId="140" xfId="15" applyFont="1" applyBorder="1" applyAlignment="1">
      <alignment horizontal="center" vertical="center"/>
    </xf>
    <xf numFmtId="0" fontId="46" fillId="0" borderId="110" xfId="15" applyFont="1" applyBorder="1" applyAlignment="1">
      <alignment horizontal="center" vertical="center"/>
    </xf>
    <xf numFmtId="0" fontId="46" fillId="0" borderId="125" xfId="15" applyFont="1" applyBorder="1" applyAlignment="1">
      <alignment horizontal="center" vertical="center"/>
    </xf>
    <xf numFmtId="0" fontId="46" fillId="0" borderId="105" xfId="15" applyFont="1" applyBorder="1" applyAlignment="1">
      <alignment horizontal="center" vertical="center"/>
    </xf>
    <xf numFmtId="0" fontId="46" fillId="0" borderId="109" xfId="15" applyFont="1" applyBorder="1" applyAlignment="1">
      <alignment horizontal="center" vertical="center"/>
    </xf>
    <xf numFmtId="0" fontId="46" fillId="0" borderId="124" xfId="15" applyFont="1" applyBorder="1" applyAlignment="1">
      <alignment horizontal="center" vertical="center"/>
    </xf>
    <xf numFmtId="0" fontId="46" fillId="0" borderId="108" xfId="15" applyFont="1" applyBorder="1" applyAlignment="1">
      <alignment horizontal="center" vertical="center"/>
    </xf>
    <xf numFmtId="0" fontId="46" fillId="0" borderId="123" xfId="15" applyFont="1" applyBorder="1" applyAlignment="1">
      <alignment horizontal="center" vertical="center"/>
    </xf>
    <xf numFmtId="0" fontId="42" fillId="18" borderId="134" xfId="15" applyFont="1" applyFill="1" applyBorder="1" applyAlignment="1">
      <alignment horizontal="center" vertical="center"/>
    </xf>
    <xf numFmtId="0" fontId="42" fillId="18" borderId="135" xfId="15" applyFont="1" applyFill="1" applyBorder="1" applyAlignment="1">
      <alignment horizontal="center" vertical="center"/>
    </xf>
    <xf numFmtId="0" fontId="42" fillId="18" borderId="136" xfId="15" applyFont="1" applyFill="1" applyBorder="1" applyAlignment="1">
      <alignment horizontal="center" vertical="center"/>
    </xf>
    <xf numFmtId="0" fontId="42" fillId="18" borderId="109" xfId="15" applyFont="1" applyFill="1" applyBorder="1" applyAlignment="1">
      <alignment horizontal="center" vertical="center"/>
    </xf>
    <xf numFmtId="0" fontId="42" fillId="18" borderId="112" xfId="15" applyFont="1" applyFill="1" applyBorder="1" applyAlignment="1">
      <alignment horizontal="center" vertical="center"/>
    </xf>
    <xf numFmtId="0" fontId="42" fillId="18" borderId="124" xfId="15" applyFont="1" applyFill="1" applyBorder="1" applyAlignment="1">
      <alignment horizontal="center" vertical="center"/>
    </xf>
    <xf numFmtId="167" fontId="42" fillId="18" borderId="108" xfId="15" applyNumberFormat="1" applyFont="1" applyFill="1" applyBorder="1" applyAlignment="1">
      <alignment horizontal="center" vertical="center"/>
    </xf>
    <xf numFmtId="167" fontId="42" fillId="18" borderId="110" xfId="15" applyNumberFormat="1" applyFont="1" applyFill="1" applyBorder="1" applyAlignment="1">
      <alignment horizontal="center" vertical="center"/>
    </xf>
    <xf numFmtId="167" fontId="42" fillId="18" borderId="137" xfId="15" applyNumberFormat="1" applyFont="1" applyFill="1" applyBorder="1" applyAlignment="1">
      <alignment horizontal="center" vertical="center"/>
    </xf>
    <xf numFmtId="1" fontId="42" fillId="18" borderId="109" xfId="15" applyNumberFormat="1" applyFont="1" applyFill="1" applyBorder="1" applyAlignment="1">
      <alignment horizontal="center" vertical="center"/>
    </xf>
    <xf numFmtId="1" fontId="42" fillId="18" borderId="112" xfId="15" applyNumberFormat="1" applyFont="1" applyFill="1" applyBorder="1" applyAlignment="1">
      <alignment horizontal="center" vertical="center"/>
    </xf>
    <xf numFmtId="1" fontId="42" fillId="18" borderId="138" xfId="15" applyNumberFormat="1" applyFont="1" applyFill="1" applyBorder="1" applyAlignment="1">
      <alignment horizontal="center" vertical="center"/>
    </xf>
    <xf numFmtId="0" fontId="42" fillId="18" borderId="77" xfId="15" applyFont="1" applyFill="1" applyBorder="1" applyAlignment="1">
      <alignment horizontal="center" vertical="center"/>
    </xf>
    <xf numFmtId="0" fontId="42" fillId="18" borderId="123" xfId="15" applyFont="1" applyFill="1" applyBorder="1" applyAlignment="1">
      <alignment horizontal="center" vertical="center"/>
    </xf>
    <xf numFmtId="0" fontId="42" fillId="18" borderId="103" xfId="15" applyFont="1" applyFill="1" applyBorder="1" applyAlignment="1">
      <alignment horizontal="center" vertical="center"/>
    </xf>
    <xf numFmtId="0" fontId="65" fillId="5" borderId="0" xfId="29" applyFont="1" applyFill="1" applyBorder="1" applyAlignment="1">
      <alignment horizontal="left" vertical="center" wrapText="1"/>
    </xf>
    <xf numFmtId="0" fontId="40" fillId="26" borderId="33" xfId="15" applyFont="1" applyFill="1" applyBorder="1" applyAlignment="1">
      <alignment horizontal="center" vertical="center" wrapText="1"/>
    </xf>
    <xf numFmtId="0" fontId="40" fillId="26" borderId="66" xfId="15" applyFont="1" applyFill="1" applyBorder="1" applyAlignment="1">
      <alignment horizontal="center" vertical="center" wrapText="1"/>
    </xf>
    <xf numFmtId="0" fontId="40" fillId="26" borderId="62" xfId="15" applyFont="1" applyFill="1" applyBorder="1" applyAlignment="1">
      <alignment horizontal="center" vertical="center"/>
    </xf>
    <xf numFmtId="0" fontId="40" fillId="26" borderId="63" xfId="15" applyFont="1" applyFill="1" applyBorder="1" applyAlignment="1">
      <alignment horizontal="center" vertical="center"/>
    </xf>
    <xf numFmtId="0" fontId="40" fillId="26" borderId="64" xfId="15" applyFont="1" applyFill="1" applyBorder="1" applyAlignment="1">
      <alignment horizontal="center" vertical="center"/>
    </xf>
    <xf numFmtId="0" fontId="42" fillId="10" borderId="68" xfId="30" applyFont="1" applyFill="1" applyBorder="1" applyAlignment="1">
      <alignment horizontal="center" vertical="center" wrapText="1"/>
    </xf>
    <xf numFmtId="0" fontId="42" fillId="10" borderId="106" xfId="30" applyFont="1" applyFill="1" applyBorder="1" applyAlignment="1">
      <alignment horizontal="center" vertical="center" wrapText="1"/>
    </xf>
    <xf numFmtId="0" fontId="42" fillId="10" borderId="107" xfId="30" applyFont="1" applyFill="1" applyBorder="1" applyAlignment="1">
      <alignment horizontal="center" vertical="center" wrapText="1"/>
    </xf>
    <xf numFmtId="0" fontId="40" fillId="26" borderId="62" xfId="15" applyFont="1" applyFill="1" applyBorder="1" applyAlignment="1">
      <alignment horizontal="left" vertical="center"/>
    </xf>
    <xf numFmtId="0" fontId="40" fillId="26" borderId="65" xfId="15" applyFont="1" applyFill="1" applyBorder="1" applyAlignment="1">
      <alignment horizontal="left" vertical="center"/>
    </xf>
    <xf numFmtId="0" fontId="40" fillId="26" borderId="66" xfId="15" applyFont="1" applyFill="1" applyBorder="1" applyAlignment="1">
      <alignment horizontal="center" vertical="center"/>
    </xf>
    <xf numFmtId="0" fontId="40" fillId="26" borderId="108" xfId="15" applyFont="1" applyFill="1" applyBorder="1" applyAlignment="1">
      <alignment horizontal="center" vertical="center"/>
    </xf>
    <xf numFmtId="0" fontId="40" fillId="26" borderId="109" xfId="15" applyFont="1" applyFill="1" applyBorder="1" applyAlignment="1">
      <alignment horizontal="center" vertical="center"/>
    </xf>
    <xf numFmtId="0" fontId="40" fillId="26" borderId="81" xfId="15" applyFont="1" applyFill="1" applyBorder="1" applyAlignment="1">
      <alignment horizontal="center" vertical="center" wrapText="1"/>
    </xf>
    <xf numFmtId="0" fontId="40" fillId="26" borderId="72" xfId="15" applyFont="1" applyFill="1" applyBorder="1" applyAlignment="1">
      <alignment horizontal="center" vertical="center" wrapText="1"/>
    </xf>
    <xf numFmtId="0" fontId="40" fillId="26" borderId="67" xfId="15" applyFont="1" applyFill="1" applyBorder="1" applyAlignment="1">
      <alignment horizontal="center" vertical="center" wrapText="1"/>
    </xf>
    <xf numFmtId="0" fontId="139" fillId="11" borderId="31" xfId="15" applyFont="1" applyFill="1" applyBorder="1" applyAlignment="1">
      <alignment horizontal="center" vertical="center" wrapText="1"/>
    </xf>
    <xf numFmtId="0" fontId="139" fillId="11" borderId="0" xfId="15" applyFont="1" applyFill="1" applyAlignment="1">
      <alignment horizontal="center" vertical="center" wrapText="1"/>
    </xf>
    <xf numFmtId="0" fontId="50" fillId="0" borderId="0" xfId="0" applyFont="1" applyAlignment="1" applyProtection="1">
      <alignment horizontal="center" vertical="center" wrapText="1"/>
    </xf>
    <xf numFmtId="0" fontId="79" fillId="0" borderId="0" xfId="29" applyFont="1" applyBorder="1" applyAlignment="1" applyProtection="1">
      <alignment horizontal="left" vertical="center" wrapText="1"/>
    </xf>
    <xf numFmtId="0" fontId="41" fillId="0" borderId="0" xfId="0" applyFont="1" applyAlignment="1" applyProtection="1">
      <alignment horizontal="left" vertical="center" wrapText="1"/>
    </xf>
    <xf numFmtId="164" fontId="57" fillId="11" borderId="31" xfId="39" applyFont="1" applyFill="1" applyBorder="1" applyAlignment="1" applyProtection="1">
      <alignment horizontal="center" vertical="center" wrapText="1"/>
    </xf>
    <xf numFmtId="164" fontId="57" fillId="11" borderId="0" xfId="39" applyFont="1" applyFill="1" applyAlignment="1" applyProtection="1">
      <alignment horizontal="center" vertical="center" wrapText="1"/>
    </xf>
    <xf numFmtId="164" fontId="57" fillId="11" borderId="16" xfId="39" applyFont="1" applyFill="1" applyBorder="1" applyAlignment="1" applyProtection="1">
      <alignment horizontal="center" vertical="center" wrapText="1"/>
    </xf>
    <xf numFmtId="164" fontId="57" fillId="11" borderId="17" xfId="39" applyFont="1" applyFill="1" applyBorder="1" applyAlignment="1" applyProtection="1">
      <alignment horizontal="center" vertical="center" wrapText="1"/>
    </xf>
    <xf numFmtId="164" fontId="62" fillId="15" borderId="0" xfId="39" applyFont="1" applyFill="1" applyAlignment="1" applyProtection="1">
      <alignment horizontal="center" vertical="center" wrapText="1"/>
    </xf>
    <xf numFmtId="173" fontId="65" fillId="0" borderId="0" xfId="39" applyNumberFormat="1" applyFont="1" applyBorder="1" applyAlignment="1" applyProtection="1">
      <alignment horizontal="left" vertical="center" wrapText="1"/>
    </xf>
    <xf numFmtId="0" fontId="57" fillId="14" borderId="16" xfId="15" applyFont="1" applyFill="1" applyBorder="1" applyAlignment="1" applyProtection="1">
      <alignment horizontal="center" vertical="center" wrapText="1"/>
    </xf>
    <xf numFmtId="0" fontId="57" fillId="14" borderId="17" xfId="15" applyFont="1" applyFill="1" applyBorder="1" applyAlignment="1" applyProtection="1">
      <alignment horizontal="center" vertical="center" wrapText="1"/>
    </xf>
    <xf numFmtId="0" fontId="42" fillId="10" borderId="69" xfId="0" applyFont="1" applyFill="1" applyBorder="1" applyAlignment="1" applyProtection="1">
      <alignment horizontal="center" vertical="center" wrapText="1"/>
    </xf>
    <xf numFmtId="0" fontId="42" fillId="10" borderId="73" xfId="0" applyFont="1" applyFill="1" applyBorder="1" applyAlignment="1" applyProtection="1">
      <alignment horizontal="center" vertical="center" wrapText="1"/>
    </xf>
    <xf numFmtId="0" fontId="42" fillId="10" borderId="70" xfId="0" applyFont="1" applyFill="1" applyBorder="1" applyAlignment="1" applyProtection="1">
      <alignment horizontal="center" vertical="center" wrapText="1"/>
    </xf>
    <xf numFmtId="0" fontId="46" fillId="0" borderId="74" xfId="0" applyFont="1" applyBorder="1" applyAlignment="1" applyProtection="1">
      <alignment horizontal="left" vertical="center" wrapText="1"/>
    </xf>
    <xf numFmtId="0" fontId="46" fillId="0" borderId="76" xfId="0" applyFont="1" applyBorder="1" applyAlignment="1" applyProtection="1">
      <alignment horizontal="left" vertical="center" wrapText="1"/>
    </xf>
    <xf numFmtId="0" fontId="42" fillId="10" borderId="71" xfId="0" applyFont="1" applyFill="1" applyBorder="1" applyAlignment="1" applyProtection="1">
      <alignment horizontal="center" vertical="center" wrapText="1"/>
    </xf>
    <xf numFmtId="0" fontId="42" fillId="10" borderId="33" xfId="0" applyFont="1" applyFill="1" applyBorder="1" applyAlignment="1" applyProtection="1">
      <alignment horizontal="center" vertical="center" wrapText="1"/>
    </xf>
    <xf numFmtId="0" fontId="65" fillId="0" borderId="0" xfId="0" applyFont="1" applyAlignment="1" applyProtection="1">
      <alignment horizontal="left" vertical="center" wrapText="1"/>
    </xf>
    <xf numFmtId="0" fontId="41" fillId="0" borderId="62" xfId="0" applyFont="1" applyBorder="1" applyAlignment="1" applyProtection="1">
      <alignment horizontal="left" vertical="center" wrapText="1"/>
    </xf>
    <xf numFmtId="0" fontId="41" fillId="0" borderId="63" xfId="0" applyFont="1" applyBorder="1" applyAlignment="1" applyProtection="1">
      <alignment horizontal="left" vertical="center" wrapText="1"/>
    </xf>
    <xf numFmtId="0" fontId="61" fillId="0" borderId="0" xfId="15" applyFont="1" applyAlignment="1" applyProtection="1">
      <alignment horizontal="center" vertical="center" wrapText="1"/>
    </xf>
    <xf numFmtId="0" fontId="74" fillId="11" borderId="16" xfId="15" applyFont="1" applyFill="1" applyBorder="1" applyAlignment="1" applyProtection="1">
      <alignment horizontal="center" vertical="center" wrapText="1"/>
    </xf>
    <xf numFmtId="0" fontId="74" fillId="11" borderId="17" xfId="15" applyFont="1" applyFill="1" applyBorder="1" applyAlignment="1" applyProtection="1">
      <alignment horizontal="center" vertical="center" wrapText="1"/>
    </xf>
    <xf numFmtId="0" fontId="41" fillId="0" borderId="71" xfId="0" applyFont="1" applyBorder="1" applyAlignment="1" applyProtection="1">
      <alignment horizontal="left" vertical="center" wrapText="1"/>
    </xf>
    <xf numFmtId="0" fontId="41" fillId="0" borderId="33" xfId="0" applyFont="1" applyBorder="1" applyAlignment="1" applyProtection="1">
      <alignment horizontal="left" vertical="center" wrapText="1"/>
    </xf>
    <xf numFmtId="0" fontId="41" fillId="0" borderId="65" xfId="0" applyFont="1" applyBorder="1" applyAlignment="1" applyProtection="1">
      <alignment horizontal="left" vertical="center" wrapText="1"/>
    </xf>
    <xf numFmtId="0" fontId="41" fillId="0" borderId="66" xfId="0" applyFont="1" applyBorder="1" applyAlignment="1" applyProtection="1">
      <alignment horizontal="left" vertical="center" wrapText="1"/>
    </xf>
    <xf numFmtId="0" fontId="149" fillId="5" borderId="142" xfId="0" applyFont="1" applyFill="1" applyBorder="1" applyAlignment="1" applyProtection="1">
      <alignment horizontal="center" vertical="center" wrapText="1"/>
    </xf>
    <xf numFmtId="0" fontId="152" fillId="5" borderId="142" xfId="0" applyFont="1" applyFill="1" applyBorder="1" applyAlignment="1" applyProtection="1">
      <alignment horizontal="center" vertical="center" wrapText="1"/>
    </xf>
    <xf numFmtId="0" fontId="149" fillId="5" borderId="143" xfId="0" applyFont="1" applyFill="1" applyBorder="1" applyAlignment="1" applyProtection="1">
      <alignment horizontal="center" vertical="center" wrapText="1"/>
    </xf>
    <xf numFmtId="0" fontId="149" fillId="5" borderId="144" xfId="0" applyFont="1" applyFill="1" applyBorder="1" applyAlignment="1" applyProtection="1">
      <alignment horizontal="center" vertical="center" wrapText="1"/>
    </xf>
    <xf numFmtId="0" fontId="149" fillId="5" borderId="142" xfId="0" applyFont="1" applyFill="1" applyBorder="1" applyAlignment="1" applyProtection="1">
      <alignment horizontal="left" vertical="center" wrapText="1"/>
    </xf>
    <xf numFmtId="0" fontId="152" fillId="5" borderId="142" xfId="0" applyFont="1" applyFill="1" applyBorder="1" applyAlignment="1" applyProtection="1">
      <alignment horizontal="left" vertical="center" wrapText="1"/>
    </xf>
    <xf numFmtId="0" fontId="149" fillId="5" borderId="141" xfId="0" applyFont="1" applyFill="1" applyBorder="1" applyAlignment="1" applyProtection="1">
      <alignment horizontal="center" vertical="center" wrapText="1"/>
    </xf>
    <xf numFmtId="0" fontId="149" fillId="5" borderId="141" xfId="0" applyFont="1" applyFill="1" applyBorder="1" applyAlignment="1" applyProtection="1">
      <alignment horizontal="left" vertical="center" wrapText="1"/>
    </xf>
    <xf numFmtId="0" fontId="152" fillId="5" borderId="141" xfId="0" applyFont="1" applyFill="1" applyBorder="1" applyAlignment="1" applyProtection="1">
      <alignment horizontal="center" vertical="center" wrapText="1"/>
    </xf>
    <xf numFmtId="0" fontId="149" fillId="5" borderId="149" xfId="0" applyFont="1" applyFill="1" applyBorder="1" applyAlignment="1" applyProtection="1">
      <alignment horizontal="center" vertical="center" wrapText="1"/>
    </xf>
    <xf numFmtId="0" fontId="149" fillId="5" borderId="150" xfId="0" applyFont="1" applyFill="1" applyBorder="1" applyAlignment="1" applyProtection="1">
      <alignment horizontal="center" vertical="center" wrapText="1"/>
    </xf>
    <xf numFmtId="0" fontId="149" fillId="5" borderId="149" xfId="0" applyFont="1" applyFill="1" applyBorder="1" applyAlignment="1" applyProtection="1">
      <alignment horizontal="left" vertical="center" wrapText="1"/>
    </xf>
    <xf numFmtId="0" fontId="149" fillId="5" borderId="150" xfId="0" applyFont="1" applyFill="1" applyBorder="1" applyAlignment="1" applyProtection="1">
      <alignment horizontal="left" vertical="center" wrapText="1"/>
    </xf>
    <xf numFmtId="0" fontId="140" fillId="0" borderId="0" xfId="0" quotePrefix="1" applyFont="1" applyAlignment="1" applyProtection="1">
      <alignment horizontal="center" vertical="center" wrapText="1"/>
    </xf>
    <xf numFmtId="0" fontId="140" fillId="0" borderId="0" xfId="0" applyFont="1" applyAlignment="1" applyProtection="1">
      <alignment horizontal="center" vertical="center" wrapText="1"/>
    </xf>
    <xf numFmtId="0" fontId="166" fillId="0" borderId="0" xfId="0" applyFont="1" applyAlignment="1" applyProtection="1">
      <alignment horizontal="left" vertical="center" wrapText="1"/>
    </xf>
    <xf numFmtId="0" fontId="164" fillId="0" borderId="0" xfId="0" applyFont="1" applyAlignment="1" applyProtection="1">
      <alignment horizontal="left" vertical="center" wrapText="1"/>
    </xf>
    <xf numFmtId="0" fontId="155" fillId="21" borderId="152" xfId="0" applyFont="1" applyFill="1" applyBorder="1" applyAlignment="1" applyProtection="1">
      <alignment horizontal="center" vertical="center" wrapText="1"/>
    </xf>
    <xf numFmtId="0" fontId="155" fillId="21" borderId="155" xfId="0" applyFont="1" applyFill="1" applyBorder="1" applyAlignment="1" applyProtection="1">
      <alignment horizontal="center" vertical="center" wrapText="1"/>
    </xf>
    <xf numFmtId="0" fontId="155" fillId="21" borderId="160" xfId="0" applyFont="1" applyFill="1" applyBorder="1" applyAlignment="1" applyProtection="1">
      <alignment horizontal="center" vertical="center" wrapText="1"/>
    </xf>
    <xf numFmtId="0" fontId="155" fillId="21" borderId="161" xfId="0" applyFont="1" applyFill="1" applyBorder="1" applyAlignment="1" applyProtection="1">
      <alignment horizontal="center" vertical="center" wrapText="1"/>
    </xf>
    <xf numFmtId="0" fontId="155" fillId="29" borderId="152" xfId="0" applyFont="1" applyFill="1" applyBorder="1" applyAlignment="1" applyProtection="1">
      <alignment horizontal="center" vertical="center" wrapText="1"/>
    </xf>
    <xf numFmtId="0" fontId="155" fillId="29" borderId="155" xfId="0" applyFont="1" applyFill="1" applyBorder="1" applyAlignment="1" applyProtection="1">
      <alignment horizontal="center" vertical="center" wrapText="1"/>
    </xf>
    <xf numFmtId="0" fontId="155" fillId="20" borderId="152" xfId="0" applyFont="1" applyFill="1" applyBorder="1" applyAlignment="1" applyProtection="1">
      <alignment horizontal="center" vertical="center" wrapText="1"/>
    </xf>
    <xf numFmtId="0" fontId="155" fillId="20" borderId="155" xfId="0" applyFont="1" applyFill="1" applyBorder="1" applyAlignment="1" applyProtection="1">
      <alignment horizontal="center" vertical="center" wrapText="1"/>
    </xf>
    <xf numFmtId="0" fontId="149" fillId="5" borderId="145" xfId="0" applyFont="1" applyFill="1" applyBorder="1" applyAlignment="1" applyProtection="1">
      <alignment horizontal="center" vertical="center" wrapText="1"/>
    </xf>
    <xf numFmtId="0" fontId="149" fillId="5" borderId="152" xfId="0" applyFont="1" applyFill="1" applyBorder="1" applyAlignment="1" applyProtection="1">
      <alignment horizontal="center" vertical="center" wrapText="1"/>
    </xf>
    <xf numFmtId="0" fontId="149" fillId="5" borderId="159" xfId="0" applyFont="1" applyFill="1" applyBorder="1" applyAlignment="1" applyProtection="1">
      <alignment horizontal="center" vertical="center" wrapText="1"/>
    </xf>
    <xf numFmtId="0" fontId="149" fillId="5" borderId="155" xfId="0" applyFont="1" applyFill="1" applyBorder="1" applyAlignment="1" applyProtection="1">
      <alignment horizontal="center" vertical="center" wrapText="1"/>
    </xf>
    <xf numFmtId="0" fontId="140" fillId="0" borderId="0" xfId="0" applyFont="1" applyAlignment="1" applyProtection="1">
      <alignment horizontal="left" vertical="center" wrapText="1"/>
    </xf>
    <xf numFmtId="0" fontId="57" fillId="11" borderId="0" xfId="29" applyFont="1" applyFill="1" applyBorder="1" applyAlignment="1" applyProtection="1">
      <alignment horizontal="center" vertical="center" wrapText="1"/>
    </xf>
    <xf numFmtId="0" fontId="57" fillId="14" borderId="0" xfId="29" applyFont="1" applyFill="1" applyBorder="1" applyAlignment="1">
      <alignment horizontal="center" vertical="center" wrapText="1"/>
    </xf>
    <xf numFmtId="0" fontId="42" fillId="10" borderId="91" xfId="0" applyFont="1" applyFill="1" applyBorder="1" applyAlignment="1">
      <alignment horizontal="center" vertical="center" wrapText="1"/>
    </xf>
    <xf numFmtId="0" fontId="42" fillId="10" borderId="92" xfId="0" applyFont="1" applyFill="1" applyBorder="1" applyAlignment="1">
      <alignment horizontal="center" vertical="center" wrapText="1"/>
    </xf>
    <xf numFmtId="0" fontId="40" fillId="10" borderId="62" xfId="3" applyFont="1" applyFill="1" applyBorder="1" applyAlignment="1">
      <alignment horizontal="center" vertical="center" wrapText="1"/>
    </xf>
    <xf numFmtId="0" fontId="40" fillId="10" borderId="65" xfId="3" applyFont="1" applyFill="1" applyBorder="1" applyAlignment="1">
      <alignment horizontal="center" vertical="center" wrapText="1"/>
    </xf>
    <xf numFmtId="0" fontId="40" fillId="10" borderId="63" xfId="3" applyFont="1" applyFill="1" applyBorder="1" applyAlignment="1">
      <alignment horizontal="center" vertical="center" wrapText="1"/>
    </xf>
    <xf numFmtId="0" fontId="40" fillId="10" borderId="64" xfId="3" applyFont="1" applyFill="1" applyBorder="1" applyAlignment="1">
      <alignment horizontal="center" vertical="center" wrapText="1"/>
    </xf>
    <xf numFmtId="0" fontId="93" fillId="34" borderId="0" xfId="40" applyFont="1" applyFill="1" applyAlignment="1">
      <alignment horizontal="center" vertical="center"/>
    </xf>
    <xf numFmtId="0" fontId="41" fillId="0" borderId="66" xfId="0" applyFont="1" applyBorder="1" applyAlignment="1">
      <alignment horizontal="center" vertical="center" wrapText="1"/>
    </xf>
    <xf numFmtId="0" fontId="42" fillId="10" borderId="69" xfId="0" applyFont="1" applyFill="1" applyBorder="1" applyAlignment="1">
      <alignment horizontal="center" vertical="center" wrapText="1"/>
    </xf>
    <xf numFmtId="0" fontId="42" fillId="10" borderId="70" xfId="0" applyFont="1" applyFill="1" applyBorder="1" applyAlignment="1">
      <alignment horizontal="center" vertical="center" wrapText="1"/>
    </xf>
    <xf numFmtId="0" fontId="40" fillId="10" borderId="62" xfId="3" applyFont="1" applyFill="1" applyBorder="1" applyAlignment="1" applyProtection="1">
      <alignment horizontal="center" vertical="center" wrapText="1"/>
    </xf>
    <xf numFmtId="0" fontId="40" fillId="10" borderId="65" xfId="3" applyFont="1" applyFill="1" applyBorder="1" applyAlignment="1" applyProtection="1">
      <alignment horizontal="center" vertical="center" wrapText="1"/>
    </xf>
    <xf numFmtId="0" fontId="40" fillId="10" borderId="63" xfId="0" applyFont="1" applyFill="1" applyBorder="1" applyAlignment="1" applyProtection="1">
      <alignment horizontal="center" vertical="center" wrapText="1"/>
    </xf>
    <xf numFmtId="0" fontId="40" fillId="10" borderId="66" xfId="0" applyFont="1" applyFill="1" applyBorder="1" applyAlignment="1" applyProtection="1">
      <alignment horizontal="center" vertical="center" wrapText="1"/>
    </xf>
    <xf numFmtId="0" fontId="41" fillId="0" borderId="66" xfId="0" applyFont="1" applyBorder="1" applyAlignment="1" applyProtection="1">
      <alignment horizontal="center" vertical="center" wrapText="1"/>
    </xf>
    <xf numFmtId="0" fontId="36" fillId="0" borderId="0" xfId="0" applyFont="1" applyAlignment="1" applyProtection="1">
      <alignment vertical="center" wrapText="1"/>
    </xf>
    <xf numFmtId="0" fontId="40" fillId="10" borderId="64" xfId="0" applyFont="1" applyFill="1" applyBorder="1" applyAlignment="1" applyProtection="1">
      <alignment horizontal="center" vertical="center" wrapText="1"/>
    </xf>
    <xf numFmtId="0" fontId="40" fillId="10" borderId="67" xfId="0" applyFont="1" applyFill="1" applyBorder="1" applyAlignment="1" applyProtection="1">
      <alignment horizontal="center" vertical="center" wrapText="1"/>
    </xf>
    <xf numFmtId="0" fontId="40" fillId="10" borderId="33" xfId="15" applyFont="1" applyFill="1" applyBorder="1" applyAlignment="1" applyProtection="1">
      <alignment horizontal="center" vertical="center" wrapText="1"/>
    </xf>
    <xf numFmtId="0" fontId="40" fillId="10" borderId="72" xfId="15" applyFont="1" applyFill="1" applyBorder="1" applyAlignment="1" applyProtection="1">
      <alignment horizontal="center" vertical="center" wrapText="1"/>
    </xf>
    <xf numFmtId="0" fontId="40" fillId="10" borderId="67" xfId="15" applyFont="1" applyFill="1" applyBorder="1" applyAlignment="1" applyProtection="1">
      <alignment horizontal="center" vertical="center" wrapText="1"/>
    </xf>
    <xf numFmtId="0" fontId="40" fillId="10" borderId="62" xfId="15" applyFont="1" applyFill="1" applyBorder="1" applyAlignment="1" applyProtection="1">
      <alignment horizontal="center" vertical="center"/>
    </xf>
    <xf numFmtId="0" fontId="40" fillId="10" borderId="71" xfId="15" applyFont="1" applyFill="1" applyBorder="1" applyAlignment="1" applyProtection="1">
      <alignment horizontal="center" vertical="center"/>
    </xf>
    <xf numFmtId="0" fontId="40" fillId="10" borderId="65" xfId="15" applyFont="1" applyFill="1" applyBorder="1" applyAlignment="1" applyProtection="1">
      <alignment horizontal="center" vertical="center"/>
    </xf>
    <xf numFmtId="0" fontId="40" fillId="10" borderId="63" xfId="15" applyFont="1" applyFill="1" applyBorder="1" applyAlignment="1" applyProtection="1">
      <alignment horizontal="center" vertical="center"/>
    </xf>
    <xf numFmtId="0" fontId="41" fillId="0" borderId="33" xfId="0" applyFont="1" applyBorder="1" applyAlignment="1" applyProtection="1">
      <alignment horizontal="center" vertical="center"/>
    </xf>
    <xf numFmtId="0" fontId="41" fillId="0" borderId="66" xfId="0" applyFont="1" applyBorder="1" applyAlignment="1" applyProtection="1">
      <alignment horizontal="center" vertical="center"/>
    </xf>
    <xf numFmtId="0" fontId="40" fillId="10" borderId="63" xfId="3" applyFont="1" applyFill="1" applyBorder="1" applyAlignment="1" applyProtection="1">
      <alignment horizontal="center" vertical="center" wrapText="1"/>
    </xf>
    <xf numFmtId="0" fontId="40" fillId="10" borderId="64" xfId="3" applyFont="1" applyFill="1" applyBorder="1" applyAlignment="1" applyProtection="1">
      <alignment horizontal="center" vertical="center" wrapText="1"/>
    </xf>
    <xf numFmtId="0" fontId="40" fillId="10" borderId="66" xfId="15" applyFont="1" applyFill="1" applyBorder="1" applyAlignment="1" applyProtection="1">
      <alignment horizontal="center" vertical="center" wrapText="1"/>
    </xf>
    <xf numFmtId="0" fontId="57" fillId="11" borderId="12" xfId="15" applyFont="1" applyFill="1" applyBorder="1" applyAlignment="1" applyProtection="1">
      <alignment horizontal="center" vertical="center" wrapText="1"/>
    </xf>
    <xf numFmtId="0" fontId="40" fillId="10" borderId="63" xfId="15" applyFont="1" applyFill="1" applyBorder="1" applyAlignment="1" applyProtection="1">
      <alignment horizontal="center" vertical="center" wrapText="1"/>
    </xf>
    <xf numFmtId="0" fontId="41" fillId="0" borderId="33" xfId="0" applyFont="1" applyBorder="1" applyAlignment="1" applyProtection="1">
      <alignment horizontal="center" vertical="center" wrapText="1"/>
    </xf>
    <xf numFmtId="0" fontId="40" fillId="10" borderId="33" xfId="15" applyFont="1" applyFill="1" applyBorder="1" applyAlignment="1" applyProtection="1">
      <alignment horizontal="center" vertical="center"/>
    </xf>
    <xf numFmtId="0" fontId="57" fillId="11" borderId="12" xfId="15" applyFont="1" applyFill="1" applyBorder="1" applyAlignment="1">
      <alignment horizontal="center" vertical="center"/>
    </xf>
    <xf numFmtId="0" fontId="42" fillId="10" borderId="71" xfId="0" applyFont="1" applyFill="1" applyBorder="1" applyAlignment="1">
      <alignment horizontal="center" vertical="center" wrapText="1"/>
    </xf>
    <xf numFmtId="0" fontId="42" fillId="10" borderId="33" xfId="0" applyFont="1" applyFill="1" applyBorder="1" applyAlignment="1">
      <alignment horizontal="center" vertical="center" wrapText="1"/>
    </xf>
    <xf numFmtId="0" fontId="42" fillId="10" borderId="73" xfId="0" applyFont="1" applyFill="1" applyBorder="1" applyAlignment="1">
      <alignment horizontal="center" vertical="center" wrapText="1"/>
    </xf>
    <xf numFmtId="0" fontId="2" fillId="0" borderId="0" xfId="0" applyFont="1" applyAlignment="1">
      <alignment vertical="center" wrapText="1"/>
    </xf>
    <xf numFmtId="0" fontId="40" fillId="10" borderId="86" xfId="15" applyFont="1" applyFill="1" applyBorder="1" applyAlignment="1" applyProtection="1">
      <alignment horizontal="center" vertical="center" wrapText="1"/>
    </xf>
    <xf numFmtId="0" fontId="40" fillId="10" borderId="87" xfId="15" applyFont="1" applyFill="1" applyBorder="1" applyAlignment="1" applyProtection="1">
      <alignment horizontal="center" vertical="center" wrapText="1"/>
    </xf>
    <xf numFmtId="0" fontId="40" fillId="10" borderId="90" xfId="15"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1" fillId="0" borderId="88" xfId="0" applyFont="1" applyBorder="1" applyAlignment="1" applyProtection="1">
      <alignment horizontal="center" vertical="center" wrapText="1"/>
    </xf>
    <xf numFmtId="0" fontId="42" fillId="10" borderId="86" xfId="0" applyFont="1" applyFill="1" applyBorder="1" applyAlignment="1" applyProtection="1">
      <alignment horizontal="center" vertical="center" wrapText="1"/>
    </xf>
    <xf numFmtId="0" fontId="41" fillId="0" borderId="89" xfId="0" applyFont="1" applyBorder="1" applyAlignment="1" applyProtection="1">
      <alignment horizontal="center" vertical="center" wrapText="1"/>
    </xf>
    <xf numFmtId="0" fontId="42" fillId="10" borderId="89" xfId="0" applyFont="1" applyFill="1" applyBorder="1" applyAlignment="1" applyProtection="1">
      <alignment horizontal="center" vertical="center" wrapText="1"/>
    </xf>
    <xf numFmtId="0" fontId="42" fillId="10" borderId="91" xfId="0" applyFont="1" applyFill="1" applyBorder="1" applyAlignment="1" applyProtection="1">
      <alignment horizontal="center" vertical="center" wrapText="1"/>
    </xf>
    <xf numFmtId="0" fontId="42" fillId="10" borderId="92" xfId="0" applyFont="1" applyFill="1" applyBorder="1" applyAlignment="1" applyProtection="1">
      <alignment horizontal="center" vertical="center" wrapText="1"/>
    </xf>
    <xf numFmtId="0" fontId="65" fillId="5" borderId="0" xfId="29" applyFont="1" applyFill="1" applyBorder="1" applyAlignment="1" applyProtection="1">
      <alignment horizontal="left" vertical="center" wrapText="1"/>
    </xf>
    <xf numFmtId="0" fontId="74" fillId="11" borderId="0" xfId="29" applyFont="1" applyFill="1" applyBorder="1" applyAlignment="1" applyProtection="1">
      <alignment horizontal="center" vertical="center" wrapText="1"/>
    </xf>
    <xf numFmtId="0" fontId="40" fillId="10" borderId="62" xfId="15" applyFont="1" applyFill="1" applyBorder="1" applyAlignment="1" applyProtection="1">
      <alignment horizontal="center" vertical="center" wrapText="1"/>
    </xf>
    <xf numFmtId="0" fontId="40" fillId="10" borderId="71" xfId="15" applyFont="1" applyFill="1" applyBorder="1" applyAlignment="1" applyProtection="1">
      <alignment horizontal="center" vertical="center" wrapText="1"/>
    </xf>
    <xf numFmtId="0" fontId="40" fillId="10" borderId="65" xfId="15" applyFont="1" applyFill="1" applyBorder="1" applyAlignment="1" applyProtection="1">
      <alignment horizontal="center" vertical="center" wrapText="1"/>
    </xf>
    <xf numFmtId="0" fontId="36" fillId="0" borderId="0" xfId="0" applyFont="1" applyAlignment="1" applyProtection="1"/>
    <xf numFmtId="0" fontId="93" fillId="11" borderId="0" xfId="0" applyFont="1" applyFill="1" applyAlignment="1" applyProtection="1">
      <alignment horizontal="center" vertical="center" wrapText="1"/>
    </xf>
    <xf numFmtId="0" fontId="40" fillId="10" borderId="62" xfId="0" applyFont="1" applyFill="1" applyBorder="1" applyAlignment="1" applyProtection="1">
      <alignment horizontal="center" vertical="center" wrapText="1"/>
    </xf>
    <xf numFmtId="0" fontId="40" fillId="10" borderId="71" xfId="0" applyFont="1" applyFill="1" applyBorder="1" applyAlignment="1" applyProtection="1">
      <alignment horizontal="center" vertical="center" wrapText="1"/>
    </xf>
    <xf numFmtId="0" fontId="40" fillId="10" borderId="33" xfId="0" applyFont="1" applyFill="1" applyBorder="1" applyAlignment="1" applyProtection="1">
      <alignment horizontal="center" vertical="center" wrapText="1"/>
    </xf>
    <xf numFmtId="0" fontId="40" fillId="10" borderId="65" xfId="0" applyFont="1" applyFill="1" applyBorder="1" applyAlignment="1" applyProtection="1">
      <alignment horizontal="center" vertical="center" wrapText="1"/>
    </xf>
    <xf numFmtId="0" fontId="40" fillId="10" borderId="63" xfId="0" applyFont="1" applyFill="1" applyBorder="1" applyAlignment="1" applyProtection="1">
      <alignment horizontal="center" vertical="center"/>
    </xf>
    <xf numFmtId="0" fontId="40" fillId="10" borderId="69" xfId="0" applyFont="1" applyFill="1" applyBorder="1" applyAlignment="1" applyProtection="1">
      <alignment horizontal="center" vertical="center" wrapText="1"/>
    </xf>
    <xf numFmtId="0" fontId="40" fillId="10" borderId="73" xfId="0" applyFont="1" applyFill="1" applyBorder="1" applyAlignment="1" applyProtection="1">
      <alignment horizontal="center" vertical="center" wrapText="1"/>
    </xf>
    <xf numFmtId="0" fontId="40" fillId="10" borderId="70" xfId="0" applyFont="1" applyFill="1" applyBorder="1" applyAlignment="1" applyProtection="1">
      <alignment horizontal="center" vertical="center" wrapText="1"/>
    </xf>
    <xf numFmtId="0" fontId="40" fillId="10" borderId="72" xfId="0" applyFont="1" applyFill="1" applyBorder="1" applyAlignment="1" applyProtection="1">
      <alignment horizontal="center" vertical="center" wrapText="1"/>
    </xf>
    <xf numFmtId="0" fontId="40" fillId="0" borderId="66" xfId="0" applyFont="1" applyBorder="1" applyAlignment="1" applyProtection="1">
      <alignment horizontal="center" vertical="center" wrapText="1"/>
    </xf>
    <xf numFmtId="0" fontId="40" fillId="10" borderId="33" xfId="0" applyFont="1" applyFill="1" applyBorder="1" applyAlignment="1" applyProtection="1">
      <alignment horizontal="center" vertical="center"/>
    </xf>
    <xf numFmtId="0" fontId="40" fillId="10" borderId="66" xfId="0" applyFont="1" applyFill="1" applyBorder="1" applyAlignment="1" applyProtection="1">
      <alignment horizontal="center" vertical="center"/>
    </xf>
    <xf numFmtId="0" fontId="92" fillId="11" borderId="0" xfId="0" applyFont="1" applyFill="1" applyAlignment="1" applyProtection="1">
      <alignment horizontal="center" vertical="center" wrapText="1"/>
    </xf>
    <xf numFmtId="0" fontId="57" fillId="11" borderId="0" xfId="29" applyFont="1" applyFill="1" applyBorder="1" applyAlignment="1">
      <alignment horizontal="center" vertical="center" wrapText="1"/>
    </xf>
    <xf numFmtId="0" fontId="40" fillId="10" borderId="133" xfId="0" applyFont="1" applyFill="1" applyBorder="1" applyAlignment="1">
      <alignment horizontal="center" vertical="center" wrapText="1"/>
    </xf>
    <xf numFmtId="0" fontId="40" fillId="10" borderId="163" xfId="0" applyFont="1" applyFill="1" applyBorder="1" applyAlignment="1">
      <alignment horizontal="center" vertical="center" wrapText="1"/>
    </xf>
    <xf numFmtId="0" fontId="40" fillId="10" borderId="164" xfId="0" applyFont="1" applyFill="1" applyBorder="1" applyAlignment="1">
      <alignment horizontal="center" vertical="center" wrapText="1"/>
    </xf>
    <xf numFmtId="0" fontId="40" fillId="10" borderId="165" xfId="0" applyFont="1" applyFill="1" applyBorder="1" applyAlignment="1">
      <alignment horizontal="center" vertical="center" wrapText="1"/>
    </xf>
    <xf numFmtId="0" fontId="40" fillId="10" borderId="166" xfId="0" applyFont="1" applyFill="1" applyBorder="1" applyAlignment="1">
      <alignment horizontal="center" vertical="center" wrapText="1"/>
    </xf>
    <xf numFmtId="0" fontId="40" fillId="10" borderId="167" xfId="0" applyFont="1" applyFill="1" applyBorder="1" applyAlignment="1">
      <alignment horizontal="center" vertical="center" wrapText="1"/>
    </xf>
    <xf numFmtId="0" fontId="40" fillId="10" borderId="60" xfId="0" applyFont="1" applyFill="1" applyBorder="1" applyAlignment="1">
      <alignment horizontal="center" vertical="center" wrapText="1"/>
    </xf>
    <xf numFmtId="0" fontId="40" fillId="10" borderId="78" xfId="0" applyFont="1" applyFill="1" applyBorder="1" applyAlignment="1">
      <alignment horizontal="center" vertical="center" wrapText="1"/>
    </xf>
    <xf numFmtId="0" fontId="40" fillId="10" borderId="162" xfId="0" applyFont="1" applyFill="1" applyBorder="1" applyAlignment="1">
      <alignment horizontal="center" vertical="center" wrapText="1"/>
    </xf>
    <xf numFmtId="172" fontId="40" fillId="10" borderId="108" xfId="39" applyNumberFormat="1" applyFont="1" applyFill="1" applyBorder="1" applyAlignment="1" applyProtection="1">
      <alignment horizontal="center" vertical="center" wrapText="1"/>
    </xf>
    <xf numFmtId="172" fontId="40" fillId="10" borderId="110" xfId="39" applyNumberFormat="1" applyFont="1" applyFill="1" applyBorder="1" applyAlignment="1" applyProtection="1">
      <alignment horizontal="center" vertical="center" wrapText="1"/>
    </xf>
    <xf numFmtId="172" fontId="40" fillId="10" borderId="123" xfId="39" applyNumberFormat="1" applyFont="1" applyFill="1" applyBorder="1" applyAlignment="1" applyProtection="1">
      <alignment horizontal="center" vertical="center" wrapText="1"/>
    </xf>
    <xf numFmtId="0" fontId="42" fillId="10" borderId="68" xfId="0" applyFont="1" applyFill="1" applyBorder="1" applyAlignment="1">
      <alignment horizontal="center" vertical="center" wrapText="1"/>
    </xf>
    <xf numFmtId="0" fontId="42" fillId="10" borderId="106" xfId="0" applyFont="1" applyFill="1" applyBorder="1" applyAlignment="1">
      <alignment horizontal="center" vertical="center" wrapText="1"/>
    </xf>
    <xf numFmtId="0" fontId="42" fillId="10" borderId="107" xfId="0" applyFont="1" applyFill="1" applyBorder="1" applyAlignment="1">
      <alignment horizontal="center" vertical="center" wrapText="1"/>
    </xf>
    <xf numFmtId="172" fontId="40" fillId="10" borderId="60" xfId="39" applyNumberFormat="1" applyFont="1" applyFill="1" applyBorder="1" applyAlignment="1" applyProtection="1">
      <alignment horizontal="center" vertical="center" wrapText="1"/>
    </xf>
    <xf numFmtId="172" fontId="40" fillId="10" borderId="120" xfId="39" applyNumberFormat="1" applyFont="1" applyFill="1" applyBorder="1" applyAlignment="1" applyProtection="1">
      <alignment horizontal="center" vertical="center" wrapText="1"/>
    </xf>
    <xf numFmtId="172" fontId="40" fillId="10" borderId="61" xfId="39" applyNumberFormat="1" applyFont="1" applyFill="1" applyBorder="1" applyAlignment="1" applyProtection="1">
      <alignment horizontal="center" vertical="center" wrapText="1"/>
    </xf>
    <xf numFmtId="172" fontId="40" fillId="10" borderId="121" xfId="39" applyNumberFormat="1" applyFont="1" applyFill="1" applyBorder="1" applyAlignment="1" applyProtection="1">
      <alignment horizontal="center" vertical="center" wrapText="1"/>
    </xf>
    <xf numFmtId="172" fontId="40" fillId="10" borderId="81" xfId="39" applyNumberFormat="1" applyFont="1" applyFill="1" applyBorder="1" applyAlignment="1" applyProtection="1">
      <alignment horizontal="center" vertical="center" wrapText="1"/>
    </xf>
    <xf numFmtId="172" fontId="40" fillId="10" borderId="162" xfId="39" applyNumberFormat="1" applyFont="1" applyFill="1" applyBorder="1" applyAlignment="1" applyProtection="1">
      <alignment horizontal="center" vertical="center" wrapText="1"/>
    </xf>
    <xf numFmtId="172" fontId="40" fillId="10" borderId="125" xfId="39" applyNumberFormat="1" applyFont="1" applyFill="1" applyBorder="1" applyAlignment="1" applyProtection="1">
      <alignment horizontal="center" vertical="center"/>
    </xf>
    <xf numFmtId="172" fontId="40" fillId="10" borderId="117" xfId="39" applyNumberFormat="1" applyFont="1" applyFill="1" applyBorder="1" applyAlignment="1" applyProtection="1">
      <alignment horizontal="center" vertical="center"/>
    </xf>
    <xf numFmtId="172" fontId="40" fillId="10" borderId="105" xfId="39" applyNumberFormat="1" applyFont="1" applyFill="1" applyBorder="1" applyAlignment="1" applyProtection="1">
      <alignment horizontal="center" vertical="center"/>
    </xf>
    <xf numFmtId="172" fontId="40" fillId="10" borderId="125" xfId="39" applyNumberFormat="1" applyFont="1" applyFill="1" applyBorder="1" applyAlignment="1" applyProtection="1">
      <alignment horizontal="center" vertical="center" wrapText="1"/>
    </xf>
    <xf numFmtId="172" fontId="40" fillId="10" borderId="117" xfId="39" applyNumberFormat="1" applyFont="1" applyFill="1" applyBorder="1" applyAlignment="1" applyProtection="1">
      <alignment horizontal="center" vertical="center" wrapText="1"/>
    </xf>
    <xf numFmtId="172" fontId="40" fillId="10" borderId="105" xfId="39" applyNumberFormat="1" applyFont="1" applyFill="1" applyBorder="1" applyAlignment="1" applyProtection="1">
      <alignment horizontal="center" vertical="center" wrapText="1"/>
    </xf>
    <xf numFmtId="0" fontId="65" fillId="0" borderId="0" xfId="0" applyFont="1" applyAlignment="1" applyProtection="1">
      <alignment vertical="center"/>
    </xf>
    <xf numFmtId="0" fontId="103" fillId="0" borderId="0" xfId="0" applyFont="1" applyAlignment="1" applyProtection="1">
      <alignment vertical="center"/>
    </xf>
    <xf numFmtId="0" fontId="40" fillId="10" borderId="71" xfId="3" applyFont="1" applyFill="1" applyBorder="1" applyAlignment="1" applyProtection="1">
      <alignment horizontal="center" vertical="center" wrapText="1"/>
    </xf>
    <xf numFmtId="0" fontId="40" fillId="10" borderId="64" xfId="0" applyFont="1" applyFill="1" applyBorder="1" applyAlignment="1" applyProtection="1">
      <alignment horizontal="center" vertical="center"/>
    </xf>
    <xf numFmtId="0" fontId="40" fillId="10" borderId="72" xfId="0" applyFont="1" applyFill="1" applyBorder="1" applyAlignment="1" applyProtection="1">
      <alignment horizontal="center" vertical="center"/>
    </xf>
    <xf numFmtId="0" fontId="40" fillId="10" borderId="64" xfId="15" applyFont="1" applyFill="1" applyBorder="1" applyAlignment="1" applyProtection="1">
      <alignment horizontal="center" vertical="center" wrapText="1"/>
    </xf>
    <xf numFmtId="0" fontId="36" fillId="0" borderId="0" xfId="0" applyFont="1" applyAlignment="1" applyProtection="1">
      <alignment horizontal="center" vertical="center" wrapText="1"/>
    </xf>
    <xf numFmtId="0" fontId="65" fillId="0" borderId="0" xfId="29" applyFont="1" applyFill="1" applyBorder="1" applyAlignment="1" applyProtection="1">
      <alignment horizontal="left" vertical="center" wrapText="1"/>
    </xf>
    <xf numFmtId="0" fontId="108" fillId="10" borderId="62" xfId="0" applyFont="1" applyFill="1" applyBorder="1" applyAlignment="1" applyProtection="1">
      <alignment horizontal="center"/>
    </xf>
    <xf numFmtId="0" fontId="108" fillId="10" borderId="63" xfId="0" applyFont="1" applyFill="1" applyBorder="1" applyAlignment="1" applyProtection="1">
      <alignment horizontal="center"/>
    </xf>
    <xf numFmtId="0" fontId="108" fillId="10" borderId="64" xfId="0" applyFont="1" applyFill="1" applyBorder="1" applyAlignment="1" applyProtection="1">
      <alignment horizontal="center"/>
    </xf>
    <xf numFmtId="0" fontId="42" fillId="10" borderId="72" xfId="0" applyFont="1" applyFill="1" applyBorder="1" applyAlignment="1" applyProtection="1">
      <alignment horizontal="center" vertical="center" wrapText="1"/>
    </xf>
    <xf numFmtId="0" fontId="57" fillId="11" borderId="0" xfId="0" applyFont="1" applyFill="1" applyAlignment="1" applyProtection="1">
      <alignment horizontal="center" vertical="center"/>
    </xf>
    <xf numFmtId="0" fontId="44" fillId="15" borderId="0" xfId="0" applyFont="1" applyFill="1" applyAlignment="1" applyProtection="1">
      <alignment horizontal="center" vertical="center"/>
    </xf>
    <xf numFmtId="0" fontId="57" fillId="14" borderId="0" xfId="29" applyFont="1" applyFill="1" applyBorder="1" applyAlignment="1" applyProtection="1">
      <alignment horizontal="center" vertical="center" wrapText="1"/>
    </xf>
    <xf numFmtId="0" fontId="40" fillId="10" borderId="33" xfId="15" applyFont="1" applyFill="1" applyBorder="1" applyAlignment="1" applyProtection="1">
      <alignment horizontal="center" vertical="center" textRotation="90" wrapText="1"/>
    </xf>
    <xf numFmtId="0" fontId="40" fillId="10" borderId="66" xfId="15" applyFont="1" applyFill="1" applyBorder="1" applyAlignment="1" applyProtection="1">
      <alignment horizontal="center" vertical="center" textRotation="90" wrapText="1"/>
    </xf>
    <xf numFmtId="0" fontId="40" fillId="10" borderId="72" xfId="15" applyFont="1" applyFill="1" applyBorder="1" applyAlignment="1" applyProtection="1">
      <alignment horizontal="center" vertical="center" textRotation="90" wrapText="1"/>
    </xf>
    <xf numFmtId="0" fontId="40" fillId="10" borderId="67" xfId="15" applyFont="1" applyFill="1" applyBorder="1" applyAlignment="1" applyProtection="1">
      <alignment horizontal="center" vertical="center" textRotation="90" wrapText="1"/>
    </xf>
    <xf numFmtId="0" fontId="40" fillId="10" borderId="69" xfId="3" applyFont="1" applyFill="1" applyBorder="1" applyAlignment="1" applyProtection="1">
      <alignment horizontal="center" vertical="center" wrapText="1"/>
    </xf>
    <xf numFmtId="0" fontId="40" fillId="10" borderId="70" xfId="3" applyFont="1" applyFill="1" applyBorder="1" applyAlignment="1" applyProtection="1">
      <alignment horizontal="center" vertical="center" wrapText="1"/>
    </xf>
    <xf numFmtId="0" fontId="40" fillId="10" borderId="66" xfId="3" applyFont="1" applyFill="1" applyBorder="1" applyAlignment="1" applyProtection="1">
      <alignment horizontal="center" vertical="center" wrapText="1"/>
    </xf>
    <xf numFmtId="0" fontId="36" fillId="15" borderId="0" xfId="0" applyFont="1" applyFill="1" applyAlignment="1">
      <alignment horizontal="center"/>
    </xf>
    <xf numFmtId="0" fontId="36" fillId="15" borderId="0" xfId="0" applyFont="1" applyFill="1" applyAlignment="1" applyProtection="1">
      <alignment horizontal="center"/>
    </xf>
    <xf numFmtId="0" fontId="42" fillId="10" borderId="85" xfId="35" applyFont="1" applyFill="1" applyBorder="1" applyAlignment="1" applyProtection="1">
      <alignment horizontal="center" vertical="center" wrapText="1"/>
    </xf>
    <xf numFmtId="0" fontId="42" fillId="10" borderId="94" xfId="35" applyFont="1" applyFill="1" applyBorder="1" applyAlignment="1" applyProtection="1">
      <alignment horizontal="center" vertical="center" wrapText="1"/>
    </xf>
    <xf numFmtId="0" fontId="42" fillId="10" borderId="86" xfId="35" applyFont="1" applyFill="1" applyBorder="1" applyAlignment="1" applyProtection="1">
      <alignment horizontal="center" vertical="center" wrapText="1"/>
    </xf>
    <xf numFmtId="0" fontId="42" fillId="10" borderId="20" xfId="35" applyFont="1" applyFill="1" applyBorder="1" applyAlignment="1" applyProtection="1">
      <alignment horizontal="center" vertical="center" wrapText="1"/>
    </xf>
    <xf numFmtId="0" fontId="42" fillId="10" borderId="87" xfId="35" applyFont="1" applyFill="1" applyBorder="1" applyAlignment="1" applyProtection="1">
      <alignment horizontal="center" vertical="center" wrapText="1"/>
    </xf>
    <xf numFmtId="0" fontId="42" fillId="10" borderId="95" xfId="35" applyFont="1" applyFill="1" applyBorder="1" applyAlignment="1" applyProtection="1">
      <alignment horizontal="center" vertical="center" wrapText="1"/>
    </xf>
    <xf numFmtId="0" fontId="42" fillId="10" borderId="91" xfId="35" applyFont="1" applyFill="1" applyBorder="1" applyAlignment="1" applyProtection="1">
      <alignment horizontal="center" vertical="center" wrapText="1"/>
    </xf>
    <xf numFmtId="0" fontId="42" fillId="10" borderId="96" xfId="35" applyFont="1" applyFill="1" applyBorder="1" applyAlignment="1" applyProtection="1">
      <alignment horizontal="center" vertical="center" wrapText="1"/>
    </xf>
    <xf numFmtId="0" fontId="42" fillId="10" borderId="92" xfId="35" applyFont="1" applyFill="1" applyBorder="1" applyAlignment="1" applyProtection="1">
      <alignment horizontal="center" vertical="center" wrapText="1"/>
    </xf>
    <xf numFmtId="0" fontId="45" fillId="0" borderId="68" xfId="30" applyFont="1" applyFill="1" applyBorder="1" applyAlignment="1" applyProtection="1">
      <alignment horizontal="center" vertical="center" wrapText="1"/>
    </xf>
    <xf numFmtId="0" fontId="45" fillId="0" borderId="106" xfId="30" applyFont="1" applyFill="1" applyBorder="1" applyAlignment="1" applyProtection="1">
      <alignment horizontal="center" vertical="center" wrapText="1"/>
    </xf>
    <xf numFmtId="0" fontId="45" fillId="0" borderId="122" xfId="30" applyFont="1" applyFill="1" applyBorder="1" applyAlignment="1" applyProtection="1">
      <alignment horizontal="center" vertical="center" wrapText="1"/>
    </xf>
    <xf numFmtId="0" fontId="57" fillId="11" borderId="0" xfId="29" applyFont="1" applyFill="1" applyBorder="1" applyAlignment="1" applyProtection="1">
      <alignment horizontal="center" vertical="center"/>
    </xf>
    <xf numFmtId="0" fontId="57" fillId="11" borderId="0" xfId="29" applyFont="1" applyFill="1" applyBorder="1" applyAlignment="1" applyProtection="1">
      <alignment horizontal="left" vertical="center" wrapText="1"/>
    </xf>
    <xf numFmtId="0" fontId="64" fillId="0" borderId="0" xfId="59" applyFont="1"/>
    <xf numFmtId="0" fontId="57" fillId="11" borderId="0" xfId="58" applyFont="1" applyFill="1" applyBorder="1" applyAlignment="1">
      <alignment horizontal="center" vertical="center" wrapText="1"/>
    </xf>
    <xf numFmtId="0" fontId="2" fillId="15" borderId="0" xfId="59" applyFill="1" applyAlignment="1">
      <alignment horizontal="center"/>
    </xf>
    <xf numFmtId="0" fontId="40" fillId="26" borderId="97" xfId="59" applyFont="1" applyFill="1" applyBorder="1" applyAlignment="1">
      <alignment horizontal="center" vertical="center" wrapText="1"/>
    </xf>
    <xf numFmtId="0" fontId="40" fillId="26" borderId="98" xfId="59" applyFont="1" applyFill="1" applyBorder="1" applyAlignment="1">
      <alignment horizontal="center" vertical="center" wrapText="1"/>
    </xf>
    <xf numFmtId="0" fontId="40" fillId="26" borderId="99" xfId="59" applyFont="1" applyFill="1" applyBorder="1" applyAlignment="1">
      <alignment horizontal="center" vertical="center" wrapText="1"/>
    </xf>
    <xf numFmtId="0" fontId="40" fillId="26" borderId="85" xfId="59" applyFont="1" applyFill="1" applyBorder="1" applyAlignment="1">
      <alignment horizontal="center" vertical="center" wrapText="1"/>
    </xf>
    <xf numFmtId="0" fontId="40" fillId="26" borderId="86" xfId="59" applyFont="1" applyFill="1" applyBorder="1" applyAlignment="1">
      <alignment horizontal="center" vertical="center" wrapText="1"/>
    </xf>
    <xf numFmtId="0" fontId="40" fillId="26" borderId="87" xfId="59" applyFont="1" applyFill="1" applyBorder="1" applyAlignment="1">
      <alignment horizontal="center" vertical="center" wrapText="1"/>
    </xf>
    <xf numFmtId="0" fontId="46" fillId="0" borderId="0" xfId="59" applyFont="1"/>
    <xf numFmtId="0" fontId="40" fillId="26" borderId="91" xfId="59" applyFont="1" applyFill="1" applyBorder="1" applyAlignment="1">
      <alignment horizontal="center" vertical="center" wrapText="1"/>
    </xf>
    <xf numFmtId="0" fontId="40" fillId="26" borderId="92" xfId="59" applyFont="1" applyFill="1" applyBorder="1" applyAlignment="1">
      <alignment horizontal="center" vertical="center" wrapText="1"/>
    </xf>
    <xf numFmtId="0" fontId="46" fillId="0" borderId="0" xfId="59" applyFont="1" applyAlignment="1">
      <alignment vertical="center" textRotation="90"/>
    </xf>
    <xf numFmtId="0" fontId="36" fillId="15" borderId="0" xfId="0" applyFont="1" applyFill="1" applyAlignment="1" applyProtection="1">
      <alignment horizontal="center" vertical="center"/>
    </xf>
    <xf numFmtId="0" fontId="60" fillId="15" borderId="0" xfId="0" applyFont="1" applyFill="1" applyAlignment="1" applyProtection="1">
      <alignment horizontal="center" vertical="center"/>
    </xf>
    <xf numFmtId="0" fontId="36" fillId="15" borderId="0" xfId="0" applyFont="1" applyFill="1" applyAlignment="1" applyProtection="1">
      <alignment horizontal="center" vertical="top"/>
    </xf>
    <xf numFmtId="0" fontId="128" fillId="0" borderId="0" xfId="56" applyFont="1" applyFill="1" applyBorder="1" applyAlignment="1" applyProtection="1">
      <alignment horizontal="left" vertical="center" wrapText="1"/>
    </xf>
    <xf numFmtId="0" fontId="49" fillId="0" borderId="0" xfId="56" applyFont="1" applyBorder="1" applyAlignment="1" applyProtection="1">
      <alignment horizontal="left" vertical="center" wrapText="1"/>
    </xf>
    <xf numFmtId="0" fontId="40" fillId="10" borderId="85" xfId="45" applyFont="1" applyFill="1" applyBorder="1" applyAlignment="1" applyProtection="1">
      <alignment horizontal="center" vertical="center" wrapText="1"/>
    </xf>
    <xf numFmtId="0" fontId="40" fillId="10" borderId="86" xfId="45" applyFont="1" applyFill="1" applyBorder="1" applyAlignment="1" applyProtection="1">
      <alignment horizontal="center" vertical="center" wrapText="1"/>
    </xf>
    <xf numFmtId="0" fontId="40" fillId="10" borderId="87" xfId="45" applyFont="1" applyFill="1" applyBorder="1" applyAlignment="1" applyProtection="1">
      <alignment horizontal="center" vertical="center" wrapText="1"/>
    </xf>
    <xf numFmtId="0" fontId="42" fillId="10" borderId="94" xfId="0" applyFont="1" applyFill="1" applyBorder="1" applyAlignment="1" applyProtection="1">
      <alignment horizontal="center" vertical="center" wrapText="1"/>
    </xf>
    <xf numFmtId="0" fontId="42" fillId="10" borderId="88" xfId="0" applyFont="1" applyFill="1" applyBorder="1" applyAlignment="1" applyProtection="1">
      <alignment horizontal="center" vertical="center" wrapText="1"/>
    </xf>
    <xf numFmtId="0" fontId="42" fillId="10" borderId="20" xfId="0" applyFont="1" applyFill="1" applyBorder="1" applyAlignment="1" applyProtection="1">
      <alignment horizontal="center" vertical="center" wrapText="1"/>
    </xf>
    <xf numFmtId="0" fontId="42" fillId="10" borderId="87" xfId="0" applyFont="1" applyFill="1" applyBorder="1" applyAlignment="1" applyProtection="1">
      <alignment horizontal="center" vertical="center" wrapText="1"/>
    </xf>
    <xf numFmtId="0" fontId="42" fillId="10" borderId="95" xfId="0" applyFont="1" applyFill="1" applyBorder="1" applyAlignment="1" applyProtection="1">
      <alignment horizontal="center" vertical="center" wrapText="1"/>
    </xf>
    <xf numFmtId="0" fontId="42" fillId="10" borderId="90" xfId="0" applyFont="1" applyFill="1" applyBorder="1" applyAlignment="1" applyProtection="1">
      <alignment horizontal="center" vertical="center" wrapText="1"/>
    </xf>
    <xf numFmtId="0" fontId="42" fillId="10" borderId="85" xfId="15" applyFont="1" applyFill="1" applyBorder="1" applyAlignment="1" applyProtection="1">
      <alignment horizontal="center" vertical="center" wrapText="1"/>
    </xf>
    <xf numFmtId="0" fontId="41" fillId="0" borderId="88" xfId="15" applyFont="1" applyBorder="1" applyAlignment="1" applyProtection="1">
      <alignment horizontal="center" vertical="center" wrapText="1"/>
    </xf>
    <xf numFmtId="0" fontId="42" fillId="10" borderId="86" xfId="15" applyFont="1" applyFill="1" applyBorder="1" applyAlignment="1" applyProtection="1">
      <alignment horizontal="center" vertical="center" wrapText="1"/>
    </xf>
    <xf numFmtId="0" fontId="41" fillId="0" borderId="89" xfId="15" applyFont="1" applyBorder="1" applyAlignment="1" applyProtection="1">
      <alignment horizontal="center" vertical="center" wrapText="1"/>
    </xf>
    <xf numFmtId="0" fontId="42" fillId="10" borderId="87" xfId="15" applyFont="1" applyFill="1" applyBorder="1" applyAlignment="1" applyProtection="1">
      <alignment horizontal="center" vertical="center" wrapText="1"/>
    </xf>
    <xf numFmtId="0" fontId="42" fillId="10" borderId="91" xfId="15" applyFont="1" applyFill="1" applyBorder="1" applyAlignment="1" applyProtection="1">
      <alignment horizontal="center" vertical="center" wrapText="1"/>
    </xf>
    <xf numFmtId="0" fontId="42" fillId="10" borderId="92" xfId="15" applyFont="1" applyFill="1" applyBorder="1" applyAlignment="1" applyProtection="1">
      <alignment horizontal="center" vertical="center" wrapText="1"/>
    </xf>
    <xf numFmtId="0" fontId="69" fillId="10" borderId="85" xfId="15" applyFont="1" applyFill="1" applyBorder="1" applyAlignment="1" applyProtection="1">
      <alignment horizontal="center" vertical="center" wrapText="1"/>
    </xf>
    <xf numFmtId="0" fontId="69" fillId="10" borderId="87" xfId="15" applyFont="1" applyFill="1" applyBorder="1" applyAlignment="1" applyProtection="1">
      <alignment horizontal="center" vertical="center" wrapText="1"/>
    </xf>
    <xf numFmtId="0" fontId="69" fillId="18" borderId="85" xfId="15" applyFont="1" applyFill="1" applyBorder="1" applyAlignment="1" applyProtection="1">
      <alignment horizontal="center" vertical="center" wrapText="1"/>
    </xf>
    <xf numFmtId="0" fontId="69" fillId="18" borderId="87" xfId="15" applyFont="1" applyFill="1" applyBorder="1" applyAlignment="1" applyProtection="1">
      <alignment horizontal="center" vertical="center" wrapText="1"/>
    </xf>
    <xf numFmtId="0" fontId="69" fillId="10" borderId="55" xfId="15" applyFont="1" applyFill="1" applyBorder="1" applyAlignment="1" applyProtection="1">
      <alignment horizontal="center" vertical="center" wrapText="1"/>
    </xf>
    <xf numFmtId="0" fontId="69" fillId="10" borderId="54" xfId="15" applyFont="1" applyFill="1" applyBorder="1" applyAlignment="1" applyProtection="1">
      <alignment horizontal="center" vertical="center" wrapText="1"/>
    </xf>
    <xf numFmtId="0" fontId="69" fillId="18" borderId="55" xfId="15" applyFont="1" applyFill="1" applyBorder="1" applyAlignment="1" applyProtection="1">
      <alignment horizontal="center" vertical="center" wrapText="1"/>
    </xf>
    <xf numFmtId="0" fontId="69" fillId="18" borderId="54" xfId="15" applyFont="1" applyFill="1" applyBorder="1" applyAlignment="1" applyProtection="1">
      <alignment horizontal="center" vertical="center" wrapText="1"/>
    </xf>
  </cellXfs>
  <cellStyles count="6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1 3" xfId="58" xr:uid="{3E415B89-7D48-41EC-8BDC-D12EEFA86EB2}"/>
    <cellStyle name="Heading 2" xfId="30" builtinId="17"/>
    <cellStyle name="Heading 2 2" xfId="37" xr:uid="{00000000-0005-0000-0000-000012000000}"/>
    <cellStyle name="Heading 2 3" xfId="60" xr:uid="{24DF6BA5-AFA6-4C30-A3BD-A81812B0FBEF}"/>
    <cellStyle name="Heading 3" xfId="31" builtinId="1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 9" xfId="59" xr:uid="{C3EEA2D6-12A3-4722-93A6-3F99CFE47B42}"/>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733">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6" formatCode="#,##0.0"/>
    </dxf>
    <dxf>
      <numFmt numFmtId="4" formatCode="#,##0.00"/>
    </dxf>
    <dxf>
      <numFmt numFmtId="172" formatCode="#,##0.000"/>
    </dxf>
    <dxf>
      <numFmt numFmtId="183" formatCode="#,##0.0000"/>
    </dxf>
    <dxf>
      <numFmt numFmtId="184"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6" formatCode="#,##0.0"/>
    </dxf>
    <dxf>
      <numFmt numFmtId="4" formatCode="#,##0.00"/>
    </dxf>
    <dxf>
      <numFmt numFmtId="172" formatCode="#,##0.000"/>
    </dxf>
    <dxf>
      <numFmt numFmtId="183" formatCode="#,##0.0000"/>
    </dxf>
    <dxf>
      <numFmt numFmtId="184"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6" formatCode="#,##0.0"/>
    </dxf>
    <dxf>
      <numFmt numFmtId="4" formatCode="#,##0.00"/>
    </dxf>
    <dxf>
      <numFmt numFmtId="172" formatCode="#,##0.000"/>
    </dxf>
    <dxf>
      <numFmt numFmtId="183" formatCode="#,##0.0000"/>
    </dxf>
    <dxf>
      <numFmt numFmtId="184"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6" formatCode="#,##0.0"/>
    </dxf>
    <dxf>
      <numFmt numFmtId="4" formatCode="#,##0.00"/>
    </dxf>
    <dxf>
      <numFmt numFmtId="172" formatCode="#,##0.000"/>
    </dxf>
    <dxf>
      <numFmt numFmtId="183" formatCode="#,##0.0000"/>
    </dxf>
    <dxf>
      <numFmt numFmtId="184" formatCode="#,##0.00000"/>
    </dxf>
    <dxf>
      <numFmt numFmtId="3" formatCode="#,##0"/>
    </dxf>
    <dxf>
      <numFmt numFmtId="176" formatCode="#,##0.0"/>
    </dxf>
    <dxf>
      <numFmt numFmtId="4" formatCode="#,##0.00"/>
    </dxf>
    <dxf>
      <numFmt numFmtId="172" formatCode="#,##0.000"/>
    </dxf>
    <dxf>
      <numFmt numFmtId="183" formatCode="#,##0.0000"/>
    </dxf>
    <dxf>
      <numFmt numFmtId="184"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6" formatCode="#,##0.0"/>
    </dxf>
    <dxf>
      <numFmt numFmtId="4" formatCode="#,##0.00"/>
    </dxf>
    <dxf>
      <numFmt numFmtId="172" formatCode="#,##0.000"/>
    </dxf>
    <dxf>
      <numFmt numFmtId="183" formatCode="#,##0.0000"/>
    </dxf>
    <dxf>
      <numFmt numFmtId="184"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108"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2.xml"/><Relationship Id="rId10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3.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05.%20Data%20for%20upload%20&amp;%20pubication/Documents%20for%20publication%20on%20Website/SRN%202021-22%20ODI%20Performance%20tables.xlsx?ED53D086" TargetMode="External"/><Relationship Id="rId1" Type="http://schemas.openxmlformats.org/officeDocument/2006/relationships/externalLinkPath" Target="file:///\\ED53D086\SRN%202021-22%20ODI%20Performance%20tabl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5.%20Data%20for%20upload%20&amp;%20pubication/Documents%20for%20publication%20on%20Website/APR%20data%20tables%202021-22.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WOR/SHARED-WOR1-A/SHARED/FINANCE_NEW/Finance%20Team/Final%20Accounts/Reg%20Accounts/YE%2031%20March%202022/Ofwat%20Documentation/APR%20Templates/Josie%20versions/SRN%202021-22%20annual%20performance%20report%20tables%20(excluding%20tables%203A-3I).xlsx?632895E8" TargetMode="External"/><Relationship Id="rId1" Type="http://schemas.openxmlformats.org/officeDocument/2006/relationships/externalLinkPath" Target="file:///\\632895E8\SRN%202021-22%20annual%20performance%20report%20tables%20(excluding%20tables%203A-3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Skidmore\AppData\Local\Microsoft\Windows\INetCache\Content.Outlook\9ZN4F7DE\4I%20edits%20in%20Copy%20of%202021-22%20annual%20performance%20report%20tables%20(excluding%20tables%203A-3I)_SR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Validation"/>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ODI data sheets&gt;&gt;"/>
      <sheetName val="App1"/>
      <sheetName val="App1b"/>
      <sheetName val="PC lists"/>
      <sheetName val="App1 change log"/>
      <sheetName val="App1b change log"/>
    </sheetNames>
    <sheetDataSet>
      <sheetData sheetId="0" refreshError="1"/>
      <sheetData sheetId="1" refreshError="1"/>
      <sheetData sheetId="2"/>
      <sheetData sheetId="3" refreshError="1"/>
      <sheetData sheetId="4"/>
      <sheetData sheetId="5"/>
      <sheetData sheetId="6" refreshError="1"/>
      <sheetData sheetId="7" refreshError="1"/>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row r="7">
          <cell r="C7" t="str">
            <v>PR19AFW_W-D1</v>
          </cell>
          <cell r="D7" t="str">
            <v>Minimising disruption to you and your community</v>
          </cell>
          <cell r="E7" t="str">
            <v>PR14 revision</v>
          </cell>
          <cell r="F7" t="str">
            <v>W-D1</v>
          </cell>
          <cell r="G7" t="str">
            <v>Water supply interruptions</v>
          </cell>
          <cell r="H7" t="str">
            <v>Supply interruptions greater than or equal to three hours (expressed in minutes per property).  This metric is based on the new consistent definition developed by UKWIR</v>
          </cell>
          <cell r="J7">
            <v>1</v>
          </cell>
          <cell r="Q7">
            <v>1</v>
          </cell>
          <cell r="R7" t="str">
            <v>Out &amp; under</v>
          </cell>
          <cell r="S7" t="str">
            <v xml:space="preserve">Revenue </v>
          </cell>
          <cell r="T7" t="str">
            <v>In-period</v>
          </cell>
          <cell r="U7" t="str">
            <v>Supply interruptions</v>
          </cell>
          <cell r="V7" t="str">
            <v>time</v>
          </cell>
          <cell r="W7" t="str">
            <v>Average supply interruption greater than three hours (minutes per property)</v>
          </cell>
          <cell r="X7">
            <v>0</v>
          </cell>
          <cell r="Y7" t="str">
            <v>Down</v>
          </cell>
          <cell r="Z7" t="str">
            <v>Water supply interruptions</v>
          </cell>
        </row>
        <row r="8">
          <cell r="C8" t="str">
            <v>PR19AFW_W-B1</v>
          </cell>
          <cell r="D8" t="str">
            <v>Making sure our customers and communities have enough water while leaving more water in the environment</v>
          </cell>
          <cell r="E8" t="str">
            <v>PR14 continuation</v>
          </cell>
          <cell r="F8" t="str">
            <v>W-B1</v>
          </cell>
          <cell r="G8" t="str">
            <v>Leakage</v>
          </cell>
          <cell r="H8" t="str">
            <v>Leakage in ML/d, three-year-average, using new consistent definition of leakage developed by UKWIR</v>
          </cell>
          <cell r="J8">
            <v>1</v>
          </cell>
          <cell r="Q8">
            <v>1</v>
          </cell>
          <cell r="R8" t="str">
            <v>Out &amp; under</v>
          </cell>
          <cell r="S8" t="str">
            <v xml:space="preserve">Revenue </v>
          </cell>
          <cell r="T8" t="str">
            <v>In-period</v>
          </cell>
          <cell r="U8" t="str">
            <v>Leakage</v>
          </cell>
          <cell r="V8" t="str">
            <v>nr</v>
          </cell>
          <cell r="W8" t="str">
            <v>Leakage in ML/d, three-year-average</v>
          </cell>
          <cell r="X8">
            <v>1</v>
          </cell>
          <cell r="Y8" t="str">
            <v>Down</v>
          </cell>
          <cell r="Z8" t="str">
            <v>Leakage</v>
          </cell>
        </row>
        <row r="9">
          <cell r="C9" t="str">
            <v>PR19AFW_R-B1</v>
          </cell>
          <cell r="D9" t="str">
            <v>Making sure our customers and communities have enough water while leaving more water in the environment</v>
          </cell>
          <cell r="E9" t="str">
            <v>PR14 continuation</v>
          </cell>
          <cell r="F9" t="str">
            <v>R-B1</v>
          </cell>
          <cell r="G9" t="str">
            <v>Per capita consumption</v>
          </cell>
          <cell r="H9" t="str">
            <v>Average amount of water used by each customer that lives in a household property (litres per head per day), three-year-average. Using the same definition as for WRMP reporting</v>
          </cell>
          <cell r="I9">
            <v>0.3</v>
          </cell>
          <cell r="J9">
            <v>0.7</v>
          </cell>
          <cell r="Q9">
            <v>1</v>
          </cell>
          <cell r="R9" t="str">
            <v>Out &amp; under</v>
          </cell>
          <cell r="S9" t="str">
            <v xml:space="preserve">Revenue </v>
          </cell>
          <cell r="T9" t="str">
            <v>End of period</v>
          </cell>
          <cell r="U9" t="str">
            <v>Sustainability/innovation</v>
          </cell>
          <cell r="V9" t="str">
            <v>nr</v>
          </cell>
          <cell r="W9" t="str">
            <v>Litres per head per day (l/h/d), three-year-average</v>
          </cell>
          <cell r="X9">
            <v>1</v>
          </cell>
          <cell r="Y9" t="str">
            <v>Down</v>
          </cell>
          <cell r="Z9" t="str">
            <v>Per capita consumption</v>
          </cell>
        </row>
        <row r="10">
          <cell r="C10" t="str">
            <v>PR19AFW_W-D2</v>
          </cell>
          <cell r="D10" t="str">
            <v>Minimising disruption to you and your community</v>
          </cell>
          <cell r="E10" t="str">
            <v>PR19 new</v>
          </cell>
          <cell r="F10" t="str">
            <v>W-D2</v>
          </cell>
          <cell r="G10" t="str">
            <v>Risk of severe restrictions in a drought</v>
          </cell>
          <cell r="H10" t="str">
            <v>Percentage of the population the company serves, that would experience severe supply restrictions (e.g. standpipes or rota cuts) in a 1 in 200 year drought.</v>
          </cell>
          <cell r="J10">
            <v>1</v>
          </cell>
          <cell r="Q10">
            <v>1</v>
          </cell>
          <cell r="R10" t="str">
            <v>NFI</v>
          </cell>
          <cell r="U10" t="str">
            <v>Resilience</v>
          </cell>
          <cell r="V10" t="str">
            <v>%</v>
          </cell>
          <cell r="W10" t="str">
            <v>% of population at risk 1:200</v>
          </cell>
          <cell r="X10">
            <v>1</v>
          </cell>
          <cell r="Y10" t="str">
            <v>Down</v>
          </cell>
          <cell r="Z10" t="str">
            <v>Risk of severe restrictions in a drought</v>
          </cell>
        </row>
        <row r="11">
          <cell r="C11" t="str">
            <v>PR19AFW_W-D3</v>
          </cell>
          <cell r="D11" t="str">
            <v>Minimising disruption to you and your community</v>
          </cell>
          <cell r="E11" t="str">
            <v>PR19 new</v>
          </cell>
          <cell r="F11" t="str">
            <v>W-D3</v>
          </cell>
          <cell r="G11" t="str">
            <v>Unplanned outage</v>
          </cell>
          <cell r="H11" t="str">
            <v>Unplanned outage is a temporary loss of maximum production capacity. This will be reported as lost capacity (flow rate) as a proportion of total company maximum production capacity.</v>
          </cell>
          <cell r="J11">
            <v>1</v>
          </cell>
          <cell r="Q11">
            <v>1</v>
          </cell>
          <cell r="R11" t="str">
            <v>Under</v>
          </cell>
          <cell r="S11" t="str">
            <v xml:space="preserve">Revenue </v>
          </cell>
          <cell r="T11" t="str">
            <v>In-period</v>
          </cell>
          <cell r="U11" t="str">
            <v>Water outage</v>
          </cell>
          <cell r="V11" t="str">
            <v>%</v>
          </cell>
          <cell r="W11" t="str">
            <v>Lost capacity as % of total company maximum production capacity.</v>
          </cell>
          <cell r="X11">
            <v>2</v>
          </cell>
          <cell r="Y11" t="str">
            <v>Down</v>
          </cell>
          <cell r="Z11" t="str">
            <v>Unplanned outage</v>
          </cell>
        </row>
        <row r="12">
          <cell r="C12" t="str">
            <v>PR19AFW_W-D4</v>
          </cell>
          <cell r="D12" t="str">
            <v>Minimising disruption to you and your community</v>
          </cell>
          <cell r="E12" t="str">
            <v>PR14 continuation</v>
          </cell>
          <cell r="F12" t="str">
            <v>W-D4</v>
          </cell>
          <cell r="G12" t="str">
            <v>Mains repairs</v>
          </cell>
          <cell r="H12" t="str">
            <v>Definition of mains bursts currently included in Discover Water  -  number of repairs for every 1,000km of pipe for the latest year.</v>
          </cell>
          <cell r="J12">
            <v>1</v>
          </cell>
          <cell r="Q12">
            <v>1</v>
          </cell>
          <cell r="R12" t="str">
            <v>Under</v>
          </cell>
          <cell r="S12" t="str">
            <v xml:space="preserve">Revenue </v>
          </cell>
          <cell r="T12" t="str">
            <v>In-period</v>
          </cell>
          <cell r="U12" t="str">
            <v>Asset/equipment failure</v>
          </cell>
          <cell r="V12" t="str">
            <v>nr</v>
          </cell>
          <cell r="W12" t="str">
            <v>No. of burst mains per 1,000 km of pipe (per year)</v>
          </cell>
          <cell r="X12">
            <v>1</v>
          </cell>
          <cell r="Y12" t="str">
            <v>Down</v>
          </cell>
          <cell r="Z12" t="str">
            <v>Mains repairs</v>
          </cell>
        </row>
        <row r="13">
          <cell r="C13" t="str">
            <v>PR19AFW_W-A1</v>
          </cell>
          <cell r="D13" t="str">
            <v>Supplying high quality water you can trust</v>
          </cell>
          <cell r="E13" t="str">
            <v>PR14 revision</v>
          </cell>
          <cell r="F13" t="str">
            <v>W-A1</v>
          </cell>
          <cell r="G13" t="str">
            <v>Water quality compliance (CRI)</v>
          </cell>
          <cell r="H13" t="str">
            <v>DWI’s Compliance Risk Index (CRI).</v>
          </cell>
          <cell r="J13">
            <v>1</v>
          </cell>
          <cell r="Q13">
            <v>1</v>
          </cell>
          <cell r="R13" t="str">
            <v>Under</v>
          </cell>
          <cell r="S13" t="str">
            <v xml:space="preserve">Revenue </v>
          </cell>
          <cell r="T13" t="str">
            <v>In-period</v>
          </cell>
          <cell r="U13" t="str">
            <v>Water quality compliance</v>
          </cell>
          <cell r="V13" t="str">
            <v>score</v>
          </cell>
          <cell r="W13" t="str">
            <v>Score</v>
          </cell>
          <cell r="X13">
            <v>2</v>
          </cell>
          <cell r="Y13" t="str">
            <v>Down</v>
          </cell>
          <cell r="Z13" t="str">
            <v>Water quality compliance (CRI)</v>
          </cell>
        </row>
        <row r="14">
          <cell r="C14" t="str">
            <v>PR19AFW_R-C1</v>
          </cell>
          <cell r="D14" t="str">
            <v>Providing a great service that you value</v>
          </cell>
          <cell r="E14" t="str">
            <v>PR19 new</v>
          </cell>
          <cell r="F14" t="str">
            <v>R-C1</v>
          </cell>
          <cell r="G14" t="str">
            <v>C-MeX: Customer measure of experience</v>
          </cell>
          <cell r="H14" t="str">
            <v>Ofwat measure of customer experience</v>
          </cell>
          <cell r="M14">
            <v>1</v>
          </cell>
          <cell r="Q14">
            <v>1</v>
          </cell>
          <cell r="R14" t="str">
            <v>Out &amp; under</v>
          </cell>
          <cell r="S14" t="str">
            <v xml:space="preserve">Revenue </v>
          </cell>
          <cell r="T14" t="str">
            <v>In-period</v>
          </cell>
          <cell r="U14" t="str">
            <v>Customer measure of experience (C-MeX)</v>
          </cell>
          <cell r="V14" t="str">
            <v>score</v>
          </cell>
          <cell r="W14" t="str">
            <v>Score</v>
          </cell>
          <cell r="X14">
            <v>2</v>
          </cell>
          <cell r="Y14" t="str">
            <v>Up</v>
          </cell>
          <cell r="Z14" t="str">
            <v>C-MeX: Customer measure of experience</v>
          </cell>
        </row>
        <row r="15">
          <cell r="C15" t="str">
            <v>PR19AFW_W-C1</v>
          </cell>
          <cell r="D15" t="str">
            <v>Providing a great service that you value</v>
          </cell>
          <cell r="E15" t="str">
            <v>PR19 new</v>
          </cell>
          <cell r="F15" t="str">
            <v>W-C1</v>
          </cell>
          <cell r="G15" t="str">
            <v>D-MeX: Developer services measure of experience</v>
          </cell>
          <cell r="H15" t="str">
            <v>Ofwat measure of developer experience</v>
          </cell>
          <cell r="J15">
            <v>1</v>
          </cell>
          <cell r="Q15">
            <v>1</v>
          </cell>
          <cell r="R15" t="str">
            <v>Out &amp; under</v>
          </cell>
          <cell r="S15" t="str">
            <v xml:space="preserve">Revenue </v>
          </cell>
          <cell r="T15" t="str">
            <v>In-period</v>
          </cell>
          <cell r="U15" t="str">
            <v>Developer services measure of experience (D-MeX)</v>
          </cell>
          <cell r="V15" t="str">
            <v>score</v>
          </cell>
          <cell r="W15" t="str">
            <v>Score</v>
          </cell>
          <cell r="X15">
            <v>2</v>
          </cell>
          <cell r="Y15" t="str">
            <v>Up</v>
          </cell>
          <cell r="Z15" t="str">
            <v>D-MeX: Developer services measure of experience</v>
          </cell>
        </row>
        <row r="16">
          <cell r="C16" t="str">
            <v>PR19AFW_W-D5a</v>
          </cell>
          <cell r="D16" t="str">
            <v>Minimising disruption to you and your community</v>
          </cell>
          <cell r="E16" t="str">
            <v>PR19 new</v>
          </cell>
          <cell r="F16" t="str">
            <v>W-D5a</v>
          </cell>
          <cell r="G16" t="str">
            <v>Average time properties experience low pressure</v>
          </cell>
          <cell r="H16" t="str">
            <v>Improving water pressure for customers (in areas below 15m head)</v>
          </cell>
          <cell r="J16">
            <v>1</v>
          </cell>
          <cell r="Q16">
            <v>1</v>
          </cell>
          <cell r="R16" t="str">
            <v>NFI</v>
          </cell>
          <cell r="U16" t="str">
            <v>Resilience</v>
          </cell>
          <cell r="V16" t="str">
            <v>nr</v>
          </cell>
          <cell r="W16" t="str">
            <v>Hours per property per year</v>
          </cell>
          <cell r="X16">
            <v>0</v>
          </cell>
          <cell r="Y16" t="str">
            <v>Down</v>
          </cell>
          <cell r="AQ16">
            <v>0.5</v>
          </cell>
          <cell r="AR16">
            <v>0.45833333333333331</v>
          </cell>
          <cell r="AS16">
            <v>0.41666666666666669</v>
          </cell>
          <cell r="AT16">
            <v>0.375</v>
          </cell>
          <cell r="AU16">
            <v>0.36249999999999999</v>
          </cell>
          <cell r="BQ16">
            <v>0</v>
          </cell>
          <cell r="BR16">
            <v>0</v>
          </cell>
          <cell r="BS16">
            <v>0</v>
          </cell>
          <cell r="BT16">
            <v>0</v>
          </cell>
          <cell r="BU16">
            <v>0</v>
          </cell>
          <cell r="BV16" t="str">
            <v/>
          </cell>
          <cell r="BW16" t="str">
            <v/>
          </cell>
          <cell r="BX16" t="str">
            <v/>
          </cell>
          <cell r="BY16" t="str">
            <v/>
          </cell>
          <cell r="BZ16" t="str">
            <v/>
          </cell>
          <cell r="CA16">
            <v>0</v>
          </cell>
          <cell r="CB16">
            <v>0</v>
          </cell>
          <cell r="CC16">
            <v>0</v>
          </cell>
          <cell r="CD16">
            <v>0</v>
          </cell>
          <cell r="CE16">
            <v>0</v>
          </cell>
          <cell r="CF16">
            <v>0</v>
          </cell>
          <cell r="CG16">
            <v>0</v>
          </cell>
          <cell r="CH16">
            <v>0</v>
          </cell>
          <cell r="CI16">
            <v>0</v>
          </cell>
          <cell r="CJ16">
            <v>0</v>
          </cell>
          <cell r="CK16" t="str">
            <v/>
          </cell>
          <cell r="CL16" t="str">
            <v/>
          </cell>
          <cell r="CM16" t="str">
            <v/>
          </cell>
          <cell r="CN16" t="str">
            <v/>
          </cell>
          <cell r="CO16" t="str">
            <v/>
          </cell>
          <cell r="CP16">
            <v>0</v>
          </cell>
          <cell r="CQ16">
            <v>0</v>
          </cell>
          <cell r="CR16">
            <v>0</v>
          </cell>
          <cell r="CS16">
            <v>0</v>
          </cell>
          <cell r="CT16">
            <v>0</v>
          </cell>
          <cell r="CU16" t="str">
            <v/>
          </cell>
          <cell r="CV16" t="str">
            <v/>
          </cell>
          <cell r="CW16" t="str">
            <v/>
          </cell>
          <cell r="CX16" t="str">
            <v/>
          </cell>
          <cell r="CY16" t="str">
            <v/>
          </cell>
          <cell r="CZ16" t="str">
            <v/>
          </cell>
          <cell r="DA16" t="str">
            <v/>
          </cell>
          <cell r="DB16" t="str">
            <v/>
          </cell>
          <cell r="DD16">
            <v>1</v>
          </cell>
        </row>
        <row r="17">
          <cell r="C17" t="str">
            <v>PR19AFW_R-C2</v>
          </cell>
          <cell r="D17" t="str">
            <v>Providing a great service that you value</v>
          </cell>
          <cell r="E17" t="str">
            <v>PR19 new</v>
          </cell>
          <cell r="F17" t="str">
            <v>R-C2</v>
          </cell>
          <cell r="G17" t="str">
            <v>Customers in vulnerable circumstances satisfied with our service (receiving financial help)</v>
          </cell>
          <cell r="H17" t="str">
            <v>Customers registered receiving financial assistance that are satisfied with the service they have received.</v>
          </cell>
          <cell r="M17">
            <v>1</v>
          </cell>
          <cell r="Q17">
            <v>1</v>
          </cell>
          <cell r="R17" t="str">
            <v>NFI</v>
          </cell>
          <cell r="U17" t="str">
            <v>Customer service/satisfaction (exc. billing etc.)</v>
          </cell>
          <cell r="V17" t="str">
            <v>%</v>
          </cell>
          <cell r="W17" t="str">
            <v>% customers satisfied</v>
          </cell>
          <cell r="X17">
            <v>0</v>
          </cell>
          <cell r="Y17" t="str">
            <v>Up</v>
          </cell>
          <cell r="AQ17">
            <v>90</v>
          </cell>
          <cell r="AR17">
            <v>90</v>
          </cell>
          <cell r="AS17">
            <v>90</v>
          </cell>
          <cell r="AT17">
            <v>90</v>
          </cell>
          <cell r="AU17">
            <v>90</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D17">
            <v>1</v>
          </cell>
        </row>
        <row r="18">
          <cell r="C18" t="str">
            <v>PR19AFW_R-C3</v>
          </cell>
          <cell r="D18" t="str">
            <v>Providing a great service that you value</v>
          </cell>
          <cell r="E18" t="str">
            <v>PR19 new</v>
          </cell>
          <cell r="F18" t="str">
            <v>R-C3</v>
          </cell>
          <cell r="G18" t="str">
            <v>Customers in vulnerable circumstances who found us easy to deal with (receiving financial help)</v>
          </cell>
          <cell r="H18" t="str">
            <v>Customers receiving financial assistance that found Affinity easy to deal with.</v>
          </cell>
          <cell r="M18">
            <v>1</v>
          </cell>
          <cell r="Q18">
            <v>1</v>
          </cell>
          <cell r="R18" t="str">
            <v>NFI</v>
          </cell>
          <cell r="U18" t="str">
            <v>Customer service/satisfaction (exc. billing etc.)</v>
          </cell>
          <cell r="V18" t="str">
            <v>%</v>
          </cell>
          <cell r="W18" t="str">
            <v>% customers satisfied</v>
          </cell>
          <cell r="X18">
            <v>0</v>
          </cell>
          <cell r="Y18" t="str">
            <v>Up</v>
          </cell>
          <cell r="AQ18">
            <v>90</v>
          </cell>
          <cell r="AR18">
            <v>90</v>
          </cell>
          <cell r="AS18">
            <v>90</v>
          </cell>
          <cell r="AT18">
            <v>90</v>
          </cell>
          <cell r="AU18">
            <v>90</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D18">
            <v>1</v>
          </cell>
        </row>
        <row r="19">
          <cell r="C19" t="str">
            <v>PR19AFW_W-B2</v>
          </cell>
          <cell r="D19" t="str">
            <v>Making sure our customers and communities have enough water while leaving more water in the environment</v>
          </cell>
          <cell r="E19" t="str">
            <v>PR19 new</v>
          </cell>
          <cell r="F19" t="str">
            <v>W-B2</v>
          </cell>
          <cell r="G19" t="str">
            <v>Environmental innovation - delivery of community projects</v>
          </cell>
          <cell r="H19" t="str">
            <v>Completing environmentally focussed pilot projects in our communities.</v>
          </cell>
          <cell r="I19">
            <v>1</v>
          </cell>
          <cell r="Q19">
            <v>1</v>
          </cell>
          <cell r="R19" t="str">
            <v>Out</v>
          </cell>
          <cell r="S19" t="str">
            <v xml:space="preserve">Revenue </v>
          </cell>
          <cell r="T19" t="str">
            <v>In-period</v>
          </cell>
          <cell r="U19" t="str">
            <v>Sustainability/innovation</v>
          </cell>
          <cell r="V19" t="str">
            <v>nr</v>
          </cell>
          <cell r="W19" t="str">
            <v>Number of projects units completed</v>
          </cell>
          <cell r="X19">
            <v>0</v>
          </cell>
          <cell r="Y19" t="str">
            <v>Up</v>
          </cell>
          <cell r="AQ19">
            <v>0</v>
          </cell>
          <cell r="AR19">
            <v>0</v>
          </cell>
          <cell r="AS19">
            <v>0</v>
          </cell>
          <cell r="AT19">
            <v>0</v>
          </cell>
          <cell r="AU19">
            <v>0</v>
          </cell>
          <cell r="BL19" t="str">
            <v>Yes</v>
          </cell>
          <cell r="BM19" t="str">
            <v>Yes</v>
          </cell>
          <cell r="BN19" t="str">
            <v>Yes</v>
          </cell>
          <cell r="BO19" t="str">
            <v>Yes</v>
          </cell>
          <cell r="BP19" t="str">
            <v>Yes</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v>0.14299999999999999</v>
          </cell>
          <cell r="CZ19" t="str">
            <v/>
          </cell>
          <cell r="DA19" t="str">
            <v/>
          </cell>
          <cell r="DB19" t="str">
            <v/>
          </cell>
          <cell r="DD19">
            <v>1</v>
          </cell>
        </row>
        <row r="20">
          <cell r="C20" t="str">
            <v>PR19AFW_R-C4</v>
          </cell>
          <cell r="D20" t="str">
            <v>Providing a great service that you value</v>
          </cell>
          <cell r="E20" t="str">
            <v>PR19 new</v>
          </cell>
          <cell r="F20" t="str">
            <v>R-C4</v>
          </cell>
          <cell r="G20" t="str">
            <v>Reducing the total number of void properties by identifying false voids</v>
          </cell>
          <cell r="H20" t="str">
            <v>Reducing the total number of void properties by identifying false voids</v>
          </cell>
          <cell r="M20">
            <v>1</v>
          </cell>
          <cell r="Q20">
            <v>1</v>
          </cell>
          <cell r="R20" t="str">
            <v>Out &amp; under</v>
          </cell>
          <cell r="S20" t="str">
            <v xml:space="preserve">Revenue </v>
          </cell>
          <cell r="T20" t="str">
            <v>In-period</v>
          </cell>
          <cell r="U20" t="str">
            <v>Metering</v>
          </cell>
          <cell r="V20" t="str">
            <v>%</v>
          </cell>
          <cell r="W20" t="str">
            <v>Voids as % of total billed residential properties</v>
          </cell>
          <cell r="X20">
            <v>2</v>
          </cell>
          <cell r="Y20" t="str">
            <v>Down</v>
          </cell>
          <cell r="AQ20">
            <v>2.39</v>
          </cell>
          <cell r="AR20">
            <v>2.27</v>
          </cell>
          <cell r="AS20">
            <v>2.2200000000000002</v>
          </cell>
          <cell r="AT20">
            <v>2.16</v>
          </cell>
          <cell r="AU20">
            <v>2.1</v>
          </cell>
          <cell r="BL20" t="str">
            <v>Yes</v>
          </cell>
          <cell r="BM20" t="str">
            <v>Yes</v>
          </cell>
          <cell r="BN20" t="str">
            <v>Yes</v>
          </cell>
          <cell r="BO20" t="str">
            <v>Yes</v>
          </cell>
          <cell r="BP20" t="str">
            <v>Yes</v>
          </cell>
          <cell r="BQ20" t="str">
            <v/>
          </cell>
          <cell r="BR20" t="str">
            <v/>
          </cell>
          <cell r="BS20" t="str">
            <v/>
          </cell>
          <cell r="BT20" t="str">
            <v/>
          </cell>
          <cell r="BU20" t="str">
            <v/>
          </cell>
          <cell r="BV20">
            <v>2.89</v>
          </cell>
          <cell r="BW20">
            <v>2.77</v>
          </cell>
          <cell r="BX20">
            <v>2.72</v>
          </cell>
          <cell r="BY20">
            <v>2.7</v>
          </cell>
          <cell r="BZ20">
            <v>2.7</v>
          </cell>
          <cell r="CA20" t="str">
            <v/>
          </cell>
          <cell r="CB20" t="str">
            <v/>
          </cell>
          <cell r="CC20" t="str">
            <v/>
          </cell>
          <cell r="CD20" t="str">
            <v/>
          </cell>
          <cell r="CE20" t="str">
            <v/>
          </cell>
          <cell r="CF20" t="str">
            <v/>
          </cell>
          <cell r="CG20" t="str">
            <v/>
          </cell>
          <cell r="CH20" t="str">
            <v/>
          </cell>
          <cell r="CI20" t="str">
            <v/>
          </cell>
          <cell r="CJ20" t="str">
            <v/>
          </cell>
          <cell r="CK20">
            <v>1.89</v>
          </cell>
          <cell r="CL20">
            <v>1.77</v>
          </cell>
          <cell r="CM20">
            <v>1.72</v>
          </cell>
          <cell r="CN20">
            <v>1.66</v>
          </cell>
          <cell r="CO20">
            <v>1.6</v>
          </cell>
          <cell r="CP20" t="str">
            <v/>
          </cell>
          <cell r="CQ20" t="str">
            <v/>
          </cell>
          <cell r="CR20" t="str">
            <v/>
          </cell>
          <cell r="CS20" t="str">
            <v/>
          </cell>
          <cell r="CT20" t="str">
            <v/>
          </cell>
          <cell r="CU20">
            <v>-1.2230000000000001</v>
          </cell>
          <cell r="CV20" t="str">
            <v/>
          </cell>
          <cell r="CW20" t="str">
            <v/>
          </cell>
          <cell r="CX20" t="str">
            <v/>
          </cell>
          <cell r="CY20">
            <v>1.2230000000000001</v>
          </cell>
          <cell r="CZ20" t="str">
            <v/>
          </cell>
          <cell r="DA20" t="str">
            <v/>
          </cell>
          <cell r="DB20" t="str">
            <v/>
          </cell>
          <cell r="DD20">
            <v>1</v>
          </cell>
        </row>
        <row r="21">
          <cell r="C21" t="str">
            <v>PR19AFW_W-B3</v>
          </cell>
          <cell r="D21" t="str">
            <v>Making sure our customers and communities have enough water while leaving more water in the environment</v>
          </cell>
          <cell r="E21" t="str">
            <v>PR19 new</v>
          </cell>
          <cell r="F21" t="str">
            <v>W-B3</v>
          </cell>
          <cell r="G21" t="str">
            <v>River restoration</v>
          </cell>
          <cell r="H21" t="str">
            <v>Number of river restoration schemes completed</v>
          </cell>
          <cell r="I21">
            <v>1</v>
          </cell>
          <cell r="Q21">
            <v>1</v>
          </cell>
          <cell r="R21" t="str">
            <v>Out &amp; under</v>
          </cell>
          <cell r="S21" t="str">
            <v xml:space="preserve">Revenue </v>
          </cell>
          <cell r="T21" t="str">
            <v>In-period</v>
          </cell>
          <cell r="U21" t="str">
            <v>Catchment management</v>
          </cell>
          <cell r="V21" t="str">
            <v>nr</v>
          </cell>
          <cell r="W21" t="str">
            <v>Number of morphological schemes completed</v>
          </cell>
          <cell r="X21">
            <v>0</v>
          </cell>
          <cell r="Y21" t="str">
            <v>Up</v>
          </cell>
          <cell r="AQ21">
            <v>7</v>
          </cell>
          <cell r="AR21">
            <v>14</v>
          </cell>
          <cell r="AS21">
            <v>21</v>
          </cell>
          <cell r="AT21">
            <v>28</v>
          </cell>
          <cell r="AU21">
            <v>36</v>
          </cell>
          <cell r="BL21" t="str">
            <v>Yes</v>
          </cell>
          <cell r="BM21" t="str">
            <v>Yes</v>
          </cell>
          <cell r="BN21" t="str">
            <v>Yes</v>
          </cell>
          <cell r="BO21" t="str">
            <v>Yes</v>
          </cell>
          <cell r="BP21" t="str">
            <v>Yes</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v>-3.4700000000000002E-2</v>
          </cell>
          <cell r="CV21" t="str">
            <v/>
          </cell>
          <cell r="CW21" t="str">
            <v/>
          </cell>
          <cell r="CX21" t="str">
            <v/>
          </cell>
          <cell r="CY21">
            <v>1.7399999999999999E-2</v>
          </cell>
          <cell r="CZ21" t="str">
            <v/>
          </cell>
          <cell r="DA21" t="str">
            <v/>
          </cell>
          <cell r="DB21" t="str">
            <v/>
          </cell>
          <cell r="DC21" t="str">
            <v>no</v>
          </cell>
          <cell r="DD21">
            <v>1</v>
          </cell>
        </row>
        <row r="22">
          <cell r="C22" t="str">
            <v>PR19AFW_W-B4</v>
          </cell>
          <cell r="D22" t="str">
            <v>Making sure our customers and communities have enough water while leaving more water in the environment</v>
          </cell>
          <cell r="E22" t="str">
            <v>PR14 continuation</v>
          </cell>
          <cell r="F22" t="str">
            <v>W-B4</v>
          </cell>
          <cell r="G22" t="str">
            <v>Abstraction reduction</v>
          </cell>
          <cell r="H22" t="str">
            <v>Reduce or cease abstraction from groundwater sources (Ml/d)</v>
          </cell>
          <cell r="I22">
            <v>1</v>
          </cell>
          <cell r="Q22">
            <v>1</v>
          </cell>
          <cell r="R22" t="str">
            <v>Under</v>
          </cell>
          <cell r="S22" t="str">
            <v xml:space="preserve">Revenue </v>
          </cell>
          <cell r="T22" t="str">
            <v>In-period</v>
          </cell>
          <cell r="U22" t="str">
            <v>Sustainability/innovation</v>
          </cell>
          <cell r="V22" t="str">
            <v>nr</v>
          </cell>
          <cell r="W22" t="str">
            <v>Cumulative Ml/d reduction over AMP</v>
          </cell>
          <cell r="X22">
            <v>2</v>
          </cell>
          <cell r="Y22" t="str">
            <v>Up</v>
          </cell>
          <cell r="AQ22">
            <v>0</v>
          </cell>
          <cell r="AR22">
            <v>0</v>
          </cell>
          <cell r="AS22">
            <v>0</v>
          </cell>
          <cell r="AT22">
            <v>0</v>
          </cell>
          <cell r="AU22">
            <v>27.33</v>
          </cell>
          <cell r="BL22" t="str">
            <v>Yes</v>
          </cell>
          <cell r="BM22" t="str">
            <v>Yes</v>
          </cell>
          <cell r="BN22" t="str">
            <v>Yes</v>
          </cell>
          <cell r="BO22" t="str">
            <v>Yes</v>
          </cell>
          <cell r="BP22" t="str">
            <v>Yes</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v>-0.24099999999999999</v>
          </cell>
          <cell r="CV22" t="str">
            <v/>
          </cell>
          <cell r="CW22" t="str">
            <v/>
          </cell>
          <cell r="CX22" t="str">
            <v/>
          </cell>
          <cell r="CY22" t="str">
            <v/>
          </cell>
          <cell r="CZ22" t="str">
            <v/>
          </cell>
          <cell r="DA22" t="str">
            <v/>
          </cell>
          <cell r="DB22" t="str">
            <v/>
          </cell>
          <cell r="DD22">
            <v>1</v>
          </cell>
        </row>
        <row r="23">
          <cell r="C23" t="str">
            <v>PR19AFW_W-B5</v>
          </cell>
          <cell r="D23" t="str">
            <v>Making sure our customers and communities have enough water while leaving more water in the environment</v>
          </cell>
          <cell r="E23" t="str">
            <v>PR14 continuation</v>
          </cell>
          <cell r="F23" t="str">
            <v>W-B5</v>
          </cell>
          <cell r="G23" t="str">
            <v>Number of sources operating under the Abstraction Incentive Mechanism</v>
          </cell>
          <cell r="H23" t="str">
            <v>Reducing impact of abstracting water at environmentally sensitive sites in low flow periods (i.e. droughts) in line with AIM.</v>
          </cell>
          <cell r="I23">
            <v>1</v>
          </cell>
          <cell r="Q23">
            <v>1</v>
          </cell>
          <cell r="R23" t="str">
            <v>Out &amp; under</v>
          </cell>
          <cell r="S23" t="str">
            <v xml:space="preserve">Revenue </v>
          </cell>
          <cell r="T23" t="str">
            <v>In-period</v>
          </cell>
          <cell r="U23" t="str">
            <v>Water resources/ abstraction</v>
          </cell>
          <cell r="V23" t="str">
            <v>nr</v>
          </cell>
          <cell r="W23" t="str">
            <v>Ml</v>
          </cell>
          <cell r="X23">
            <v>0</v>
          </cell>
          <cell r="Y23" t="str">
            <v>Down</v>
          </cell>
          <cell r="AQ23">
            <v>0</v>
          </cell>
          <cell r="AR23">
            <v>0</v>
          </cell>
          <cell r="AS23">
            <v>0</v>
          </cell>
          <cell r="AT23">
            <v>0</v>
          </cell>
          <cell r="AU23">
            <v>0</v>
          </cell>
          <cell r="BL23" t="str">
            <v>Yes</v>
          </cell>
          <cell r="BM23" t="str">
            <v>Yes</v>
          </cell>
          <cell r="BN23" t="str">
            <v>Yes</v>
          </cell>
          <cell r="BO23" t="str">
            <v>Yes</v>
          </cell>
          <cell r="BP23" t="str">
            <v>Yes</v>
          </cell>
          <cell r="BQ23" t="str">
            <v/>
          </cell>
          <cell r="BR23" t="str">
            <v/>
          </cell>
          <cell r="BS23" t="str">
            <v/>
          </cell>
          <cell r="BT23" t="str">
            <v/>
          </cell>
          <cell r="BU23" t="str">
            <v/>
          </cell>
          <cell r="BV23">
            <v>3500</v>
          </cell>
          <cell r="BW23">
            <v>3500</v>
          </cell>
          <cell r="BX23">
            <v>3500</v>
          </cell>
          <cell r="BY23">
            <v>3500</v>
          </cell>
          <cell r="BZ23">
            <v>3500</v>
          </cell>
          <cell r="CA23" t="str">
            <v/>
          </cell>
          <cell r="CB23" t="str">
            <v/>
          </cell>
          <cell r="CC23" t="str">
            <v/>
          </cell>
          <cell r="CD23" t="str">
            <v/>
          </cell>
          <cell r="CE23" t="str">
            <v/>
          </cell>
          <cell r="CF23" t="str">
            <v/>
          </cell>
          <cell r="CG23" t="str">
            <v/>
          </cell>
          <cell r="CH23" t="str">
            <v/>
          </cell>
          <cell r="CI23" t="str">
            <v/>
          </cell>
          <cell r="CJ23" t="str">
            <v/>
          </cell>
          <cell r="CK23">
            <v>-3500</v>
          </cell>
          <cell r="CL23">
            <v>-3500</v>
          </cell>
          <cell r="CM23">
            <v>-3500</v>
          </cell>
          <cell r="CN23">
            <v>-3500</v>
          </cell>
          <cell r="CO23">
            <v>-3500</v>
          </cell>
          <cell r="CP23" t="str">
            <v/>
          </cell>
          <cell r="CQ23" t="str">
            <v/>
          </cell>
          <cell r="CR23" t="str">
            <v/>
          </cell>
          <cell r="CS23" t="str">
            <v/>
          </cell>
          <cell r="CT23" t="str">
            <v/>
          </cell>
          <cell r="CU23">
            <v>-1.1E-4</v>
          </cell>
          <cell r="CV23" t="str">
            <v/>
          </cell>
          <cell r="CW23" t="str">
            <v/>
          </cell>
          <cell r="CX23" t="str">
            <v/>
          </cell>
          <cell r="CY23">
            <v>9.3999999999999994E-5</v>
          </cell>
          <cell r="CZ23" t="str">
            <v/>
          </cell>
          <cell r="DA23" t="str">
            <v/>
          </cell>
          <cell r="DB23" t="str">
            <v/>
          </cell>
          <cell r="DD23">
            <v>1</v>
          </cell>
        </row>
        <row r="24">
          <cell r="C24" t="str">
            <v>PR19AFW_W-D5b</v>
          </cell>
          <cell r="D24" t="str">
            <v>Minimising disruption to you and your community</v>
          </cell>
          <cell r="E24" t="str">
            <v>PR19 new</v>
          </cell>
          <cell r="F24" t="str">
            <v>W-D5b</v>
          </cell>
          <cell r="G24" t="str">
            <v>Properties at risk of receiving low pressure</v>
          </cell>
          <cell r="H24" t="str">
            <v>Improving water pressure for customers on DG2 register</v>
          </cell>
          <cell r="J24">
            <v>1</v>
          </cell>
          <cell r="Q24">
            <v>1</v>
          </cell>
          <cell r="R24" t="str">
            <v>Under</v>
          </cell>
          <cell r="S24" t="str">
            <v xml:space="preserve">Revenue </v>
          </cell>
          <cell r="T24" t="str">
            <v>In-period</v>
          </cell>
          <cell r="U24" t="str">
            <v>Water pressure</v>
          </cell>
          <cell r="V24" t="str">
            <v>nr</v>
          </cell>
          <cell r="W24" t="str">
            <v>DG2 properties per 10,000 connections</v>
          </cell>
          <cell r="X24">
            <v>3</v>
          </cell>
          <cell r="Y24" t="str">
            <v>Down</v>
          </cell>
          <cell r="Z24" t="str">
            <v>Low pressure</v>
          </cell>
          <cell r="AQ24">
            <v>1.645</v>
          </cell>
          <cell r="AR24">
            <v>1.5129999999999999</v>
          </cell>
          <cell r="AS24">
            <v>1.381</v>
          </cell>
          <cell r="AT24">
            <v>1.25</v>
          </cell>
          <cell r="AU24">
            <v>1.1180000000000001</v>
          </cell>
          <cell r="BL24" t="str">
            <v>Yes</v>
          </cell>
          <cell r="BM24" t="str">
            <v>Yes</v>
          </cell>
          <cell r="BN24" t="str">
            <v>Yes</v>
          </cell>
          <cell r="BO24" t="str">
            <v>Yes</v>
          </cell>
          <cell r="BP24" t="str">
            <v>Yes</v>
          </cell>
          <cell r="BQ24" t="str">
            <v/>
          </cell>
          <cell r="BR24" t="str">
            <v/>
          </cell>
          <cell r="BS24" t="str">
            <v/>
          </cell>
          <cell r="BT24" t="str">
            <v/>
          </cell>
          <cell r="BU24" t="str">
            <v/>
          </cell>
          <cell r="BV24">
            <v>4.9349999999999996</v>
          </cell>
          <cell r="BW24">
            <v>4.9349999999999996</v>
          </cell>
          <cell r="BX24">
            <v>4.9349999999999996</v>
          </cell>
          <cell r="BY24">
            <v>4.9349999999999996</v>
          </cell>
          <cell r="BZ24">
            <v>4.9349999999999996</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v>-0.26400000000000001</v>
          </cell>
          <cell r="CV24" t="str">
            <v/>
          </cell>
          <cell r="CW24" t="str">
            <v/>
          </cell>
          <cell r="CX24" t="str">
            <v/>
          </cell>
          <cell r="CY24">
            <v>0</v>
          </cell>
          <cell r="CZ24" t="str">
            <v/>
          </cell>
          <cell r="DA24" t="str">
            <v/>
          </cell>
          <cell r="DB24" t="str">
            <v/>
          </cell>
          <cell r="DC24" t="str">
            <v>no</v>
          </cell>
          <cell r="DD24">
            <v>1</v>
          </cell>
        </row>
        <row r="25">
          <cell r="C25" t="str">
            <v>PR19AFW_W-C2</v>
          </cell>
          <cell r="D25" t="str">
            <v>Providing a great service that you value</v>
          </cell>
          <cell r="E25" t="str">
            <v>PR19 new</v>
          </cell>
          <cell r="F25" t="str">
            <v>W-C2</v>
          </cell>
          <cell r="G25" t="str">
            <v>Number of occupied properties not billed (Gap sites)</v>
          </cell>
          <cell r="H25" t="str">
            <v>Number of occupied properties not billed (Gap sites)</v>
          </cell>
          <cell r="M25">
            <v>1</v>
          </cell>
          <cell r="Q25">
            <v>1</v>
          </cell>
          <cell r="R25" t="str">
            <v>Under</v>
          </cell>
          <cell r="S25" t="str">
            <v xml:space="preserve">Revenue </v>
          </cell>
          <cell r="T25" t="str">
            <v>In-period</v>
          </cell>
          <cell r="U25" t="str">
            <v>Metering</v>
          </cell>
          <cell r="V25" t="str">
            <v>nr</v>
          </cell>
          <cell r="W25" t="str">
            <v>Total gaps identified</v>
          </cell>
          <cell r="X25">
            <v>0</v>
          </cell>
          <cell r="Y25" t="str">
            <v>Up</v>
          </cell>
          <cell r="AQ25">
            <v>50</v>
          </cell>
          <cell r="AR25">
            <v>50</v>
          </cell>
          <cell r="AS25">
            <v>50</v>
          </cell>
          <cell r="AT25">
            <v>50</v>
          </cell>
          <cell r="AU25">
            <v>50</v>
          </cell>
          <cell r="BL25" t="str">
            <v>Yes</v>
          </cell>
          <cell r="BM25" t="str">
            <v>Yes</v>
          </cell>
          <cell r="BN25" t="str">
            <v>Yes</v>
          </cell>
          <cell r="BO25" t="str">
            <v>Yes</v>
          </cell>
          <cell r="BP25" t="str">
            <v>Yes</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v>-7.1699999999999997E-4</v>
          </cell>
          <cell r="CV25" t="str">
            <v/>
          </cell>
          <cell r="CW25" t="str">
            <v/>
          </cell>
          <cell r="CX25" t="str">
            <v/>
          </cell>
          <cell r="CY25" t="str">
            <v/>
          </cell>
          <cell r="CZ25" t="str">
            <v/>
          </cell>
          <cell r="DA25" t="str">
            <v/>
          </cell>
          <cell r="DB25" t="str">
            <v/>
          </cell>
          <cell r="DD25">
            <v>1</v>
          </cell>
        </row>
        <row r="26">
          <cell r="C26" t="str">
            <v>PR19AFW_W-N1</v>
          </cell>
          <cell r="D26" t="str">
            <v>Minimising disruption to you and your community</v>
          </cell>
          <cell r="E26" t="str">
            <v>PR14 continuation</v>
          </cell>
          <cell r="F26" t="str">
            <v>W-N1</v>
          </cell>
          <cell r="G26" t="str">
            <v>Unplanned interruptions to supply over 12 hours</v>
          </cell>
          <cell r="H26" t="str">
            <v>Number of properties subject to unplanned supply interruptions greater than 12 hours</v>
          </cell>
          <cell r="J26">
            <v>1</v>
          </cell>
          <cell r="Q26">
            <v>1</v>
          </cell>
          <cell r="R26" t="str">
            <v>Out &amp; under</v>
          </cell>
          <cell r="S26" t="str">
            <v xml:space="preserve">Revenue </v>
          </cell>
          <cell r="T26" t="str">
            <v>In-period</v>
          </cell>
          <cell r="U26" t="str">
            <v>Resilience</v>
          </cell>
          <cell r="V26" t="str">
            <v>nr</v>
          </cell>
          <cell r="W26" t="str">
            <v>No. of properties</v>
          </cell>
          <cell r="X26">
            <v>0</v>
          </cell>
          <cell r="Y26" t="str">
            <v>Down</v>
          </cell>
          <cell r="AQ26">
            <v>320</v>
          </cell>
          <cell r="AR26">
            <v>320</v>
          </cell>
          <cell r="AS26">
            <v>320</v>
          </cell>
          <cell r="AT26">
            <v>320</v>
          </cell>
          <cell r="AU26">
            <v>320</v>
          </cell>
          <cell r="BL26" t="str">
            <v>Yes</v>
          </cell>
          <cell r="BM26" t="str">
            <v>Yes</v>
          </cell>
          <cell r="BN26" t="str">
            <v>Yes</v>
          </cell>
          <cell r="BO26" t="str">
            <v>Yes</v>
          </cell>
          <cell r="BP26" t="str">
            <v>Yes</v>
          </cell>
          <cell r="BQ26" t="str">
            <v/>
          </cell>
          <cell r="BR26" t="str">
            <v/>
          </cell>
          <cell r="BS26" t="str">
            <v/>
          </cell>
          <cell r="BT26" t="str">
            <v/>
          </cell>
          <cell r="BU26" t="str">
            <v/>
          </cell>
          <cell r="BV26">
            <v>536</v>
          </cell>
          <cell r="BW26">
            <v>547</v>
          </cell>
          <cell r="BX26">
            <v>560</v>
          </cell>
          <cell r="BY26">
            <v>574</v>
          </cell>
          <cell r="BZ26">
            <v>590</v>
          </cell>
          <cell r="CA26" t="str">
            <v/>
          </cell>
          <cell r="CB26" t="str">
            <v/>
          </cell>
          <cell r="CC26" t="str">
            <v/>
          </cell>
          <cell r="CD26" t="str">
            <v/>
          </cell>
          <cell r="CE26" t="str">
            <v/>
          </cell>
          <cell r="CF26" t="str">
            <v/>
          </cell>
          <cell r="CG26" t="str">
            <v/>
          </cell>
          <cell r="CH26" t="str">
            <v/>
          </cell>
          <cell r="CI26" t="str">
            <v/>
          </cell>
          <cell r="CJ26" t="str">
            <v/>
          </cell>
          <cell r="CK26">
            <v>200</v>
          </cell>
          <cell r="CL26">
            <v>200</v>
          </cell>
          <cell r="CM26">
            <v>200</v>
          </cell>
          <cell r="CN26">
            <v>200</v>
          </cell>
          <cell r="CO26">
            <v>200</v>
          </cell>
          <cell r="CP26" t="str">
            <v/>
          </cell>
          <cell r="CQ26" t="str">
            <v/>
          </cell>
          <cell r="CR26" t="str">
            <v/>
          </cell>
          <cell r="CS26" t="str">
            <v/>
          </cell>
          <cell r="CT26" t="str">
            <v/>
          </cell>
          <cell r="CU26">
            <v>-3.31E-3</v>
          </cell>
          <cell r="CV26" t="str">
            <v/>
          </cell>
          <cell r="CW26" t="str">
            <v/>
          </cell>
          <cell r="CX26" t="str">
            <v/>
          </cell>
          <cell r="CY26">
            <v>3.31E-3</v>
          </cell>
          <cell r="CZ26" t="str">
            <v/>
          </cell>
          <cell r="DA26" t="str">
            <v/>
          </cell>
          <cell r="DB26" t="str">
            <v/>
          </cell>
          <cell r="DD26">
            <v>1</v>
          </cell>
        </row>
        <row r="27">
          <cell r="C27" t="str">
            <v>PR19AFW_W-N2</v>
          </cell>
          <cell r="D27" t="str">
            <v>Supplying high quality water you can trust</v>
          </cell>
          <cell r="E27" t="str">
            <v>PR14 continuation</v>
          </cell>
          <cell r="F27" t="str">
            <v>W-N2</v>
          </cell>
          <cell r="G27" t="str">
            <v>Customer contacts per 1000 population for Water Quality (taste, odour &amp; appearance)</v>
          </cell>
          <cell r="H27" t="str">
            <v>Number of customer contacts about discoloration per 1,000 customers</v>
          </cell>
          <cell r="J27">
            <v>1</v>
          </cell>
          <cell r="Q27">
            <v>1</v>
          </cell>
          <cell r="R27" t="str">
            <v>Under</v>
          </cell>
          <cell r="S27" t="str">
            <v xml:space="preserve">Revenue </v>
          </cell>
          <cell r="T27" t="str">
            <v>In-period</v>
          </cell>
          <cell r="U27" t="str">
            <v>Asset health</v>
          </cell>
          <cell r="V27" t="str">
            <v>nr</v>
          </cell>
          <cell r="W27" t="str">
            <v>Discolouration contacts per 1,000 customers</v>
          </cell>
          <cell r="X27">
            <v>2</v>
          </cell>
          <cell r="Y27" t="str">
            <v>Down</v>
          </cell>
          <cell r="Z27" t="str">
            <v>Customer contacts about water quality</v>
          </cell>
          <cell r="AQ27">
            <v>0.67</v>
          </cell>
          <cell r="AR27">
            <v>0.67</v>
          </cell>
          <cell r="AS27">
            <v>0.67</v>
          </cell>
          <cell r="AT27">
            <v>0.67</v>
          </cell>
          <cell r="AU27">
            <v>0.67</v>
          </cell>
          <cell r="BL27" t="str">
            <v>Yes</v>
          </cell>
          <cell r="BM27" t="str">
            <v>Yes</v>
          </cell>
          <cell r="BN27" t="str">
            <v>Yes</v>
          </cell>
          <cell r="BO27" t="str">
            <v>Yes</v>
          </cell>
          <cell r="BP27" t="str">
            <v>Yes</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v>-2.04</v>
          </cell>
          <cell r="CV27" t="str">
            <v/>
          </cell>
          <cell r="CW27" t="str">
            <v/>
          </cell>
          <cell r="CX27" t="str">
            <v/>
          </cell>
          <cell r="CY27" t="str">
            <v/>
          </cell>
          <cell r="CZ27" t="str">
            <v/>
          </cell>
          <cell r="DA27" t="str">
            <v/>
          </cell>
          <cell r="DB27" t="str">
            <v/>
          </cell>
          <cell r="DD27">
            <v>1</v>
          </cell>
        </row>
        <row r="28">
          <cell r="C28" t="str">
            <v>PR19AFW_R-N3</v>
          </cell>
          <cell r="D28" t="str">
            <v>Providing a great service that you value</v>
          </cell>
          <cell r="E28" t="str">
            <v>PR19 new</v>
          </cell>
          <cell r="F28" t="str">
            <v>R-N3</v>
          </cell>
          <cell r="G28" t="str">
            <v>Priority services for customers in vulnerable circumstances</v>
          </cell>
          <cell r="H28" t="str">
            <v>Number of customers on PSR as percentage of total household connections</v>
          </cell>
          <cell r="M28">
            <v>1</v>
          </cell>
          <cell r="Q28">
            <v>1</v>
          </cell>
          <cell r="R28" t="str">
            <v>NFI</v>
          </cell>
          <cell r="U28" t="str">
            <v>Customer service/satisfaction (exc. billing etc.)</v>
          </cell>
          <cell r="V28" t="str">
            <v>%</v>
          </cell>
          <cell r="W28" t="str">
            <v>% of customers on PSR</v>
          </cell>
          <cell r="X28">
            <v>1</v>
          </cell>
          <cell r="Y28" t="str">
            <v>Up</v>
          </cell>
          <cell r="Z28" t="str">
            <v>Priority services for customers in vulnerable circumstances</v>
          </cell>
        </row>
        <row r="29">
          <cell r="C29" t="str">
            <v>PR19AFW_R-N4</v>
          </cell>
          <cell r="D29" t="str">
            <v>Providing a great service that you value</v>
          </cell>
          <cell r="E29" t="str">
            <v>PR19 new</v>
          </cell>
          <cell r="F29" t="str">
            <v>R-N4</v>
          </cell>
          <cell r="G29" t="str">
            <v>BSI accreditation</v>
          </cell>
          <cell r="H29" t="str">
            <v>Maintenance of BSI certification</v>
          </cell>
          <cell r="M29">
            <v>1</v>
          </cell>
          <cell r="Q29">
            <v>1</v>
          </cell>
          <cell r="R29" t="str">
            <v>NFI</v>
          </cell>
          <cell r="U29" t="str">
            <v>Resilience</v>
          </cell>
          <cell r="V29" t="str">
            <v>text</v>
          </cell>
          <cell r="W29" t="str">
            <v>Pass/fail</v>
          </cell>
          <cell r="X29">
            <v>0</v>
          </cell>
          <cell r="AQ29" t="str">
            <v>Maintained</v>
          </cell>
          <cell r="AR29" t="str">
            <v>Maintained</v>
          </cell>
          <cell r="AS29" t="str">
            <v>Maintained</v>
          </cell>
          <cell r="AT29" t="str">
            <v>Maintained</v>
          </cell>
          <cell r="AU29" t="str">
            <v>Maintained</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D29">
            <v>1</v>
          </cell>
        </row>
        <row r="30">
          <cell r="C30" t="str">
            <v>PR19AFW_R-N6</v>
          </cell>
          <cell r="D30" t="str">
            <v>Minimising disruption to you and your community</v>
          </cell>
          <cell r="E30" t="str">
            <v>PR19 new</v>
          </cell>
          <cell r="F30" t="str">
            <v>R-N6</v>
          </cell>
          <cell r="G30" t="str">
            <v>IT resilience</v>
          </cell>
          <cell r="H30" t="str">
            <v>Minimising disruption to customers and employees because of unplanned interruptions to IT Services, assessed via Impact Score</v>
          </cell>
          <cell r="J30">
            <v>0.5</v>
          </cell>
          <cell r="M30">
            <v>0.5</v>
          </cell>
          <cell r="Q30">
            <v>1</v>
          </cell>
          <cell r="R30" t="str">
            <v>NFI</v>
          </cell>
          <cell r="U30" t="str">
            <v>Resilience</v>
          </cell>
          <cell r="V30" t="str">
            <v>nr</v>
          </cell>
          <cell r="W30" t="str">
            <v>Impact score</v>
          </cell>
          <cell r="X30">
            <v>0</v>
          </cell>
          <cell r="Y30" t="str">
            <v>Down</v>
          </cell>
          <cell r="AQ30">
            <v>1600</v>
          </cell>
          <cell r="AR30">
            <v>1500</v>
          </cell>
          <cell r="AS30">
            <v>1400</v>
          </cell>
          <cell r="AT30">
            <v>1300</v>
          </cell>
          <cell r="AU30">
            <v>1200</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D30">
            <v>1</v>
          </cell>
        </row>
        <row r="31">
          <cell r="C31" t="str">
            <v>PR19AFW_R-N7</v>
          </cell>
          <cell r="D31" t="str">
            <v>Providing a great service that you value</v>
          </cell>
          <cell r="E31" t="str">
            <v>PR19 new</v>
          </cell>
          <cell r="F31" t="str">
            <v>R-N7</v>
          </cell>
          <cell r="G31" t="str">
            <v>Customers in vulnerable circumstances satisfied with our service (not receiving financial help)</v>
          </cell>
          <cell r="H31" t="str">
            <v>Customers registered on PSR but not receiving financial assistance that are satisfied with the service they have received.</v>
          </cell>
          <cell r="M31">
            <v>1</v>
          </cell>
          <cell r="Q31">
            <v>1</v>
          </cell>
          <cell r="R31" t="str">
            <v>NFI</v>
          </cell>
          <cell r="U31" t="str">
            <v>Customer service/satisfaction (exc. billing etc.)</v>
          </cell>
          <cell r="V31" t="str">
            <v>%</v>
          </cell>
          <cell r="W31" t="str">
            <v>% customers satisfied</v>
          </cell>
          <cell r="X31">
            <v>0</v>
          </cell>
          <cell r="Y31" t="str">
            <v>Up</v>
          </cell>
          <cell r="AQ31">
            <v>90</v>
          </cell>
          <cell r="AR31">
            <v>90</v>
          </cell>
          <cell r="AS31">
            <v>90</v>
          </cell>
          <cell r="AT31">
            <v>90</v>
          </cell>
          <cell r="AU31">
            <v>90</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D31">
            <v>1</v>
          </cell>
        </row>
        <row r="32">
          <cell r="C32" t="str">
            <v>PR19AFW_R-N8</v>
          </cell>
          <cell r="D32" t="str">
            <v>Providing a great service that you value</v>
          </cell>
          <cell r="E32" t="str">
            <v>PR19 new</v>
          </cell>
          <cell r="F32" t="str">
            <v>R-N8</v>
          </cell>
          <cell r="G32" t="str">
            <v>Customers in vulnerable circumstances who found us easy to deal with (not receiving financial help)</v>
          </cell>
          <cell r="H32" t="str">
            <v>Customers registered on PSR, but not receiving financial assistance, that found Affinity easy to deal with.</v>
          </cell>
          <cell r="M32">
            <v>1</v>
          </cell>
          <cell r="Q32">
            <v>1</v>
          </cell>
          <cell r="R32" t="str">
            <v>NFI</v>
          </cell>
          <cell r="U32" t="str">
            <v>Customer service/satisfaction (exc. billing etc.)</v>
          </cell>
          <cell r="V32" t="str">
            <v>%</v>
          </cell>
          <cell r="W32" t="str">
            <v>% customers satisfied</v>
          </cell>
          <cell r="X32">
            <v>0</v>
          </cell>
          <cell r="Y32" t="str">
            <v>Up</v>
          </cell>
          <cell r="AQ32">
            <v>90</v>
          </cell>
          <cell r="AR32">
            <v>90</v>
          </cell>
          <cell r="AS32">
            <v>90</v>
          </cell>
          <cell r="AT32">
            <v>90</v>
          </cell>
          <cell r="AU32">
            <v>90</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D32">
            <v>1</v>
          </cell>
        </row>
        <row r="33">
          <cell r="C33" t="str">
            <v>PR19AFW_R-N9</v>
          </cell>
          <cell r="D33" t="str">
            <v>Providing a great service that you value</v>
          </cell>
          <cell r="E33" t="str">
            <v>PR14 revision</v>
          </cell>
          <cell r="F33" t="str">
            <v>R-N9</v>
          </cell>
          <cell r="G33" t="str">
            <v>Value for Money Survey</v>
          </cell>
          <cell r="H33" t="str">
            <v>Value for Money Survey</v>
          </cell>
          <cell r="M33">
            <v>1</v>
          </cell>
          <cell r="Q33">
            <v>1</v>
          </cell>
          <cell r="R33" t="str">
            <v>NFI</v>
          </cell>
          <cell r="U33" t="str">
            <v>Affordability/vulnerability</v>
          </cell>
          <cell r="V33" t="str">
            <v>nr</v>
          </cell>
          <cell r="W33" t="str">
            <v>Score out of 10</v>
          </cell>
          <cell r="X33">
            <v>2</v>
          </cell>
          <cell r="Y33" t="str">
            <v>Up</v>
          </cell>
          <cell r="AQ33">
            <v>7.6</v>
          </cell>
          <cell r="AR33">
            <v>7.65</v>
          </cell>
          <cell r="AS33">
            <v>7.7</v>
          </cell>
          <cell r="AT33">
            <v>7.75</v>
          </cell>
          <cell r="AU33">
            <v>7.8</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D33">
            <v>1</v>
          </cell>
        </row>
        <row r="34">
          <cell r="C34" t="str">
            <v>PR19AFW_NEP01</v>
          </cell>
          <cell r="F34" t="str">
            <v>NEP01</v>
          </cell>
          <cell r="G34" t="str">
            <v>WINEP Delivery</v>
          </cell>
          <cell r="Q34">
            <v>0</v>
          </cell>
          <cell r="R34" t="str">
            <v>NFI</v>
          </cell>
          <cell r="V34" t="str">
            <v>text</v>
          </cell>
          <cell r="W34" t="str">
            <v>WINEP requirements met or not met in each year</v>
          </cell>
          <cell r="X34">
            <v>0</v>
          </cell>
          <cell r="AQ34" t="str">
            <v>Met</v>
          </cell>
          <cell r="AR34" t="str">
            <v>Met</v>
          </cell>
          <cell r="AS34" t="str">
            <v>Met</v>
          </cell>
          <cell r="AT34" t="str">
            <v>Met</v>
          </cell>
          <cell r="AU34" t="str">
            <v>Met</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row>
        <row r="35">
          <cell r="C35" t="str">
            <v>PR19ANH_1</v>
          </cell>
          <cell r="D35" t="str">
            <v>Delighted Customers</v>
          </cell>
          <cell r="E35" t="str">
            <v>PR19 new</v>
          </cell>
          <cell r="F35">
            <v>1</v>
          </cell>
          <cell r="G35" t="str">
            <v>C-MeX: Customer measure of experience</v>
          </cell>
          <cell r="H35" t="str">
            <v>This measures customer satisfaction about the service they receive from us. It involves taking data from a number of different sources such as surveys of household customers.</v>
          </cell>
          <cell r="M35">
            <v>1</v>
          </cell>
          <cell r="Q35">
            <v>1</v>
          </cell>
          <cell r="R35" t="str">
            <v>Out &amp; under</v>
          </cell>
          <cell r="S35" t="str">
            <v xml:space="preserve">Revenue </v>
          </cell>
          <cell r="T35" t="str">
            <v>In-period</v>
          </cell>
          <cell r="U35" t="str">
            <v>Customer measure of experience (C-MeX)</v>
          </cell>
          <cell r="V35" t="str">
            <v>score</v>
          </cell>
          <cell r="W35" t="str">
            <v>C-MeX score</v>
          </cell>
          <cell r="X35">
            <v>2</v>
          </cell>
          <cell r="Y35" t="str">
            <v>Up</v>
          </cell>
          <cell r="Z35" t="str">
            <v>C-MeX: Customer measure of experience</v>
          </cell>
        </row>
        <row r="36">
          <cell r="C36" t="str">
            <v>PR19ANH_2</v>
          </cell>
          <cell r="D36" t="str">
            <v>Delighted Customers</v>
          </cell>
          <cell r="E36" t="str">
            <v>PR19 new</v>
          </cell>
          <cell r="F36">
            <v>2</v>
          </cell>
          <cell r="G36" t="str">
            <v>D-MeX: Developer services measure of experience</v>
          </cell>
          <cell r="H36"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J36">
            <v>0.56000000000000005</v>
          </cell>
          <cell r="K36">
            <v>0.44</v>
          </cell>
          <cell r="Q36">
            <v>1</v>
          </cell>
          <cell r="R36" t="str">
            <v>Out &amp; under</v>
          </cell>
          <cell r="S36" t="str">
            <v xml:space="preserve">Revenue </v>
          </cell>
          <cell r="T36" t="str">
            <v>In-period</v>
          </cell>
          <cell r="U36" t="str">
            <v>Developer services measure of experience (D-MeX)</v>
          </cell>
          <cell r="V36" t="str">
            <v>score</v>
          </cell>
          <cell r="W36" t="str">
            <v>D-MeX score</v>
          </cell>
          <cell r="X36">
            <v>2</v>
          </cell>
          <cell r="Y36" t="str">
            <v>Up</v>
          </cell>
          <cell r="Z36" t="str">
            <v>D-MeX: Developer services measure of experience</v>
          </cell>
        </row>
        <row r="37">
          <cell r="C37" t="str">
            <v>PR19ANH_3</v>
          </cell>
          <cell r="D37" t="str">
            <v>Safe Clean Water</v>
          </cell>
          <cell r="E37" t="str">
            <v>PR19 new</v>
          </cell>
          <cell r="F37">
            <v>3</v>
          </cell>
          <cell r="G37" t="str">
            <v>Water quality compliance (CRI)</v>
          </cell>
          <cell r="H37"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J37">
            <v>1</v>
          </cell>
          <cell r="Q37">
            <v>1</v>
          </cell>
          <cell r="R37" t="str">
            <v>Under</v>
          </cell>
          <cell r="S37" t="str">
            <v xml:space="preserve">Revenue </v>
          </cell>
          <cell r="T37" t="str">
            <v>In-period</v>
          </cell>
          <cell r="U37" t="str">
            <v>Water quality compliance</v>
          </cell>
          <cell r="V37" t="str">
            <v>score</v>
          </cell>
          <cell r="W37" t="str">
            <v>CRI score</v>
          </cell>
          <cell r="X37">
            <v>2</v>
          </cell>
          <cell r="Y37" t="str">
            <v>Down</v>
          </cell>
          <cell r="Z37" t="str">
            <v>Water quality compliance (CRI)</v>
          </cell>
        </row>
        <row r="38">
          <cell r="C38" t="str">
            <v>PR19ANH_4</v>
          </cell>
          <cell r="D38" t="str">
            <v>Delighted Customers</v>
          </cell>
          <cell r="E38" t="str">
            <v>PR14 continuation</v>
          </cell>
          <cell r="F38">
            <v>4</v>
          </cell>
          <cell r="G38" t="str">
            <v>Water supply interruptions</v>
          </cell>
          <cell r="H38" t="str">
            <v>Planned or unplanned interruptions to your water supply for periods of three or more hours. Performance is measured in minutes and seconds.</v>
          </cell>
          <cell r="J38">
            <v>1</v>
          </cell>
          <cell r="Q38">
            <v>1</v>
          </cell>
          <cell r="R38" t="str">
            <v>Out &amp; under</v>
          </cell>
          <cell r="S38" t="str">
            <v xml:space="preserve">Revenue </v>
          </cell>
          <cell r="T38" t="str">
            <v>In-period</v>
          </cell>
          <cell r="U38" t="str">
            <v>Supply interruptions</v>
          </cell>
          <cell r="V38" t="str">
            <v>time</v>
          </cell>
          <cell r="W38" t="str">
            <v>Minutes / property / year</v>
          </cell>
          <cell r="X38">
            <v>0</v>
          </cell>
          <cell r="Y38" t="str">
            <v>Down</v>
          </cell>
          <cell r="Z38" t="str">
            <v>Water supply interruptions</v>
          </cell>
        </row>
        <row r="39">
          <cell r="C39" t="str">
            <v>PR19ANH_5</v>
          </cell>
          <cell r="D39" t="str">
            <v>Supply Meets Demand</v>
          </cell>
          <cell r="E39" t="str">
            <v>PR14 revision</v>
          </cell>
          <cell r="F39">
            <v>5</v>
          </cell>
          <cell r="G39" t="str">
            <v>Leakage</v>
          </cell>
          <cell r="H39" t="str">
            <v>This measure looks at our performance in reducing leakage across the network – both on our pipes but also those on customers’ homes. Performance is measured on the volume of water lost on average over three years.</v>
          </cell>
          <cell r="J39">
            <v>1</v>
          </cell>
          <cell r="Q39">
            <v>1</v>
          </cell>
          <cell r="R39" t="str">
            <v>Out &amp; under</v>
          </cell>
          <cell r="S39" t="str">
            <v xml:space="preserve">Revenue </v>
          </cell>
          <cell r="T39" t="str">
            <v>In-period</v>
          </cell>
          <cell r="U39" t="str">
            <v>Leakage</v>
          </cell>
          <cell r="V39" t="str">
            <v>nr</v>
          </cell>
          <cell r="W39" t="str">
            <v>Megalitres per day (Ml/d) - three year average</v>
          </cell>
          <cell r="X39">
            <v>1</v>
          </cell>
          <cell r="Y39" t="str">
            <v>Down</v>
          </cell>
          <cell r="Z39" t="str">
            <v>Leakage</v>
          </cell>
        </row>
        <row r="40">
          <cell r="C40" t="str">
            <v>PR19ANH_6</v>
          </cell>
          <cell r="D40" t="str">
            <v>Supply Meets Demand</v>
          </cell>
          <cell r="E40" t="str">
            <v>PR14 revision</v>
          </cell>
          <cell r="F40">
            <v>6</v>
          </cell>
          <cell r="G40" t="str">
            <v>Per capita consumption</v>
          </cell>
          <cell r="H40"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J40">
            <v>1</v>
          </cell>
          <cell r="Q40">
            <v>1</v>
          </cell>
          <cell r="R40" t="str">
            <v>Out &amp; under</v>
          </cell>
          <cell r="S40" t="str">
            <v xml:space="preserve">Revenue </v>
          </cell>
          <cell r="T40" t="str">
            <v>End of period</v>
          </cell>
          <cell r="U40" t="str">
            <v>Water consumption</v>
          </cell>
          <cell r="V40" t="str">
            <v>nr</v>
          </cell>
          <cell r="W40" t="str">
            <v>Litres per capita per day (l/p/d) - three year average</v>
          </cell>
          <cell r="X40">
            <v>1</v>
          </cell>
          <cell r="Y40" t="str">
            <v>Down</v>
          </cell>
          <cell r="Z40" t="str">
            <v>Per capita consumption</v>
          </cell>
        </row>
        <row r="41">
          <cell r="C41" t="str">
            <v>PR19ANH_7</v>
          </cell>
          <cell r="D41" t="str">
            <v>Delighted Customers</v>
          </cell>
          <cell r="E41" t="str">
            <v>PR14 revision</v>
          </cell>
          <cell r="F41">
            <v>7</v>
          </cell>
          <cell r="G41" t="str">
            <v>Internal sewer flooding</v>
          </cell>
          <cell r="H41" t="str">
            <v>Sewer flooding occurs when sewage escapes from the sewerage network, through a manhole, from a drain or by backing up in a toilet. This performance commitment is the number of properties affected by internal sewer flooding per year per 10,000 sewer connections.</v>
          </cell>
          <cell r="K41">
            <v>1</v>
          </cell>
          <cell r="Q41">
            <v>1</v>
          </cell>
          <cell r="R41" t="str">
            <v>Out &amp; under</v>
          </cell>
          <cell r="S41" t="str">
            <v xml:space="preserve">Revenue </v>
          </cell>
          <cell r="T41" t="str">
            <v>In-period</v>
          </cell>
          <cell r="U41" t="str">
            <v>Sewer flooding</v>
          </cell>
          <cell r="V41" t="str">
            <v>nr</v>
          </cell>
          <cell r="W41" t="str">
            <v>No. of properties flooded internally per 10,000 sewer connections</v>
          </cell>
          <cell r="X41">
            <v>2</v>
          </cell>
          <cell r="Y41" t="str">
            <v>Down</v>
          </cell>
          <cell r="Z41" t="str">
            <v>Internal sewer flooding</v>
          </cell>
        </row>
        <row r="42">
          <cell r="C42" t="str">
            <v>PR19ANH_8</v>
          </cell>
          <cell r="D42" t="str">
            <v>Flourishing Environment</v>
          </cell>
          <cell r="E42" t="str">
            <v>PR14 revision</v>
          </cell>
          <cell r="F42">
            <v>8</v>
          </cell>
          <cell r="G42" t="str">
            <v>Pollution incidents</v>
          </cell>
          <cell r="H42" t="str">
            <v>This performance commitment looks at the number of pollution incidents each year. Reporting is normalised by the number of incidents per 10,000 km of sewer to allow comparison between companies.</v>
          </cell>
          <cell r="K42">
            <v>1</v>
          </cell>
          <cell r="Q42">
            <v>1</v>
          </cell>
          <cell r="R42" t="str">
            <v>Out &amp; under</v>
          </cell>
          <cell r="S42" t="str">
            <v xml:space="preserve">Revenue </v>
          </cell>
          <cell r="T42" t="str">
            <v>In-period</v>
          </cell>
          <cell r="U42" t="str">
            <v>Pollution incidents</v>
          </cell>
          <cell r="V42" t="str">
            <v>nr</v>
          </cell>
          <cell r="W42" t="str">
            <v>No. of pollution incidents (categories 1-3) per 10,000 km of sewer</v>
          </cell>
          <cell r="X42">
            <v>2</v>
          </cell>
          <cell r="Y42" t="str">
            <v>Down</v>
          </cell>
          <cell r="Z42" t="str">
            <v>Pollution incidents</v>
          </cell>
        </row>
        <row r="43">
          <cell r="C43" t="str">
            <v>PR19ANH_9</v>
          </cell>
          <cell r="D43" t="str">
            <v>Resilient Business</v>
          </cell>
          <cell r="E43" t="str">
            <v>PR19 new</v>
          </cell>
          <cell r="F43">
            <v>9</v>
          </cell>
          <cell r="G43" t="str">
            <v>Risk of severe restrictions in a drought</v>
          </cell>
          <cell r="H43" t="str">
            <v>During exceptionally dry periods customers may experience restrictions to their water usage and/or supply. For example temporary interruptions to supply. This measure looks at the percentage of our customers at risk of these restrictions once every 200 years.</v>
          </cell>
          <cell r="I43">
            <v>0.5</v>
          </cell>
          <cell r="J43">
            <v>0.5</v>
          </cell>
          <cell r="Q43">
            <v>1</v>
          </cell>
          <cell r="R43" t="str">
            <v>NFI</v>
          </cell>
          <cell r="U43" t="str">
            <v>Resilience</v>
          </cell>
          <cell r="V43" t="str">
            <v>%</v>
          </cell>
          <cell r="W43" t="str">
            <v>% of population experiencing severe restrictions in 1in200yr drought</v>
          </cell>
          <cell r="X43">
            <v>1</v>
          </cell>
          <cell r="Y43" t="str">
            <v>Down</v>
          </cell>
          <cell r="Z43" t="str">
            <v>Risk of severe restrictions in a drought</v>
          </cell>
        </row>
        <row r="44">
          <cell r="C44" t="str">
            <v>PR19ANH_10</v>
          </cell>
          <cell r="D44" t="str">
            <v>Resilient Business</v>
          </cell>
          <cell r="E44" t="str">
            <v>PR19 new</v>
          </cell>
          <cell r="F44">
            <v>10</v>
          </cell>
          <cell r="G44" t="str">
            <v>Risk of sewer flooding in a storm</v>
          </cell>
          <cell r="H44"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K44">
            <v>1</v>
          </cell>
          <cell r="Q44">
            <v>1</v>
          </cell>
          <cell r="R44" t="str">
            <v>NFI</v>
          </cell>
          <cell r="U44" t="str">
            <v>Resilience</v>
          </cell>
          <cell r="V44" t="str">
            <v>%</v>
          </cell>
          <cell r="W44" t="str">
            <v>% of population experiencing flooding in 1in50yr storm</v>
          </cell>
          <cell r="X44">
            <v>2</v>
          </cell>
          <cell r="Y44" t="str">
            <v>Down</v>
          </cell>
          <cell r="Z44" t="str">
            <v>Risk of sewer flooding in a storm</v>
          </cell>
        </row>
        <row r="45">
          <cell r="C45" t="str">
            <v>PR19ANH_11</v>
          </cell>
          <cell r="D45" t="str">
            <v>Investing for Tomorrow</v>
          </cell>
          <cell r="E45" t="str">
            <v>PR14 revision</v>
          </cell>
          <cell r="F45">
            <v>11</v>
          </cell>
          <cell r="G45" t="str">
            <v>Mains repairs</v>
          </cell>
          <cell r="H45" t="str">
            <v>The total number of mains bursts per 1,000 km of pipes.</v>
          </cell>
          <cell r="J45">
            <v>1</v>
          </cell>
          <cell r="Q45">
            <v>1</v>
          </cell>
          <cell r="R45" t="str">
            <v>Under</v>
          </cell>
          <cell r="S45" t="str">
            <v xml:space="preserve">Revenue </v>
          </cell>
          <cell r="T45" t="str">
            <v>In-period</v>
          </cell>
          <cell r="U45" t="str">
            <v>Water mains bursts</v>
          </cell>
          <cell r="V45" t="str">
            <v>nr</v>
          </cell>
          <cell r="W45" t="str">
            <v>No. mains bursts per 1,000 kilometres of pipe</v>
          </cell>
          <cell r="X45">
            <v>1</v>
          </cell>
          <cell r="Y45" t="str">
            <v>Down</v>
          </cell>
          <cell r="Z45" t="str">
            <v>Mains repairs</v>
          </cell>
        </row>
        <row r="46">
          <cell r="C46" t="str">
            <v>PR19ANH_12</v>
          </cell>
          <cell r="D46" t="str">
            <v>Investing for Tomorrow</v>
          </cell>
          <cell r="E46" t="str">
            <v>PR19 new</v>
          </cell>
          <cell r="F46">
            <v>12</v>
          </cell>
          <cell r="G46" t="str">
            <v>Unplanned outage</v>
          </cell>
          <cell r="H46" t="str">
            <v>This measures the number of unplanned outages to provide a picture of the long term resilience of water treatment works.</v>
          </cell>
          <cell r="J46">
            <v>1</v>
          </cell>
          <cell r="Q46">
            <v>1</v>
          </cell>
          <cell r="R46" t="str">
            <v>Under</v>
          </cell>
          <cell r="S46" t="str">
            <v xml:space="preserve">Revenue </v>
          </cell>
          <cell r="T46" t="str">
            <v>In-period</v>
          </cell>
          <cell r="U46" t="str">
            <v>Asset health</v>
          </cell>
          <cell r="V46" t="str">
            <v>%</v>
          </cell>
          <cell r="W46" t="str">
            <v>Proportion of unplanned outage of the total company production capacity</v>
          </cell>
          <cell r="X46">
            <v>2</v>
          </cell>
          <cell r="Y46" t="str">
            <v>Down</v>
          </cell>
          <cell r="Z46" t="str">
            <v>Unplanned outage</v>
          </cell>
        </row>
        <row r="47">
          <cell r="C47" t="str">
            <v>PR19ANH_13</v>
          </cell>
          <cell r="D47" t="str">
            <v>Investing for Tomorrow</v>
          </cell>
          <cell r="E47" t="str">
            <v>PR14 revision</v>
          </cell>
          <cell r="F47">
            <v>13</v>
          </cell>
          <cell r="G47" t="str">
            <v>Sewer collapses</v>
          </cell>
          <cell r="H47" t="str">
            <v>The number of sewer collapses per 1,000 km of pipes.</v>
          </cell>
          <cell r="K47">
            <v>1</v>
          </cell>
          <cell r="Q47">
            <v>1</v>
          </cell>
          <cell r="R47" t="str">
            <v>Under</v>
          </cell>
          <cell r="S47" t="str">
            <v xml:space="preserve">Revenue </v>
          </cell>
          <cell r="T47" t="str">
            <v>In-period</v>
          </cell>
          <cell r="U47" t="str">
            <v>Sewer blockages/collapses</v>
          </cell>
          <cell r="V47" t="str">
            <v>nr</v>
          </cell>
          <cell r="W47" t="str">
            <v>No. Sewer Collapses per 1,000 kilometres of sewer</v>
          </cell>
          <cell r="X47">
            <v>2</v>
          </cell>
          <cell r="Y47" t="str">
            <v>Down</v>
          </cell>
          <cell r="Z47" t="str">
            <v>Sewer collapses</v>
          </cell>
        </row>
        <row r="48">
          <cell r="C48" t="str">
            <v>PR19ANH_14</v>
          </cell>
          <cell r="D48" t="str">
            <v>Investing for Tomorrow</v>
          </cell>
          <cell r="E48" t="str">
            <v>PR14 revision</v>
          </cell>
          <cell r="F48">
            <v>14</v>
          </cell>
          <cell r="G48" t="str">
            <v>Treatment works compliance</v>
          </cell>
          <cell r="H48"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J48">
            <v>0.39</v>
          </cell>
          <cell r="K48">
            <v>0.61</v>
          </cell>
          <cell r="Q48">
            <v>1</v>
          </cell>
          <cell r="R48" t="str">
            <v>Under</v>
          </cell>
          <cell r="S48" t="str">
            <v xml:space="preserve">Revenue </v>
          </cell>
          <cell r="T48" t="str">
            <v>In-period</v>
          </cell>
          <cell r="U48" t="str">
            <v>Treatment works</v>
          </cell>
          <cell r="V48" t="str">
            <v>%</v>
          </cell>
          <cell r="W48" t="str">
            <v>% compliance</v>
          </cell>
          <cell r="X48">
            <v>2</v>
          </cell>
          <cell r="Y48" t="str">
            <v>Up</v>
          </cell>
          <cell r="Z48" t="str">
            <v>Treatment works compliance</v>
          </cell>
        </row>
        <row r="49">
          <cell r="C49" t="str">
            <v>PR19ANH_15</v>
          </cell>
          <cell r="D49" t="str">
            <v>Resilient Business</v>
          </cell>
          <cell r="E49" t="str">
            <v>PR14 continuation</v>
          </cell>
          <cell r="F49">
            <v>15</v>
          </cell>
          <cell r="G49" t="str">
            <v>Percentage of population supplied by a single supply system</v>
          </cell>
          <cell r="H49"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J49">
            <v>1</v>
          </cell>
          <cell r="Q49">
            <v>1</v>
          </cell>
          <cell r="R49" t="str">
            <v>Out</v>
          </cell>
          <cell r="S49" t="str">
            <v>Financial</v>
          </cell>
          <cell r="T49" t="str">
            <v>In-period</v>
          </cell>
          <cell r="U49" t="str">
            <v>Resilience</v>
          </cell>
          <cell r="V49" t="str">
            <v>%</v>
          </cell>
          <cell r="W49" t="str">
            <v>% population with single supply system</v>
          </cell>
          <cell r="X49">
            <v>1</v>
          </cell>
          <cell r="Y49" t="str">
            <v>Down</v>
          </cell>
          <cell r="AQ49">
            <v>24.1</v>
          </cell>
          <cell r="AR49">
            <v>21.8</v>
          </cell>
          <cell r="AS49">
            <v>21.8</v>
          </cell>
          <cell r="AT49">
            <v>20</v>
          </cell>
          <cell r="AU49">
            <v>14.1</v>
          </cell>
          <cell r="BP49" t="str">
            <v>Yes</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v>0.42811700000000003</v>
          </cell>
          <cell r="CZ49" t="str">
            <v/>
          </cell>
          <cell r="DA49" t="str">
            <v/>
          </cell>
          <cell r="DB49" t="str">
            <v/>
          </cell>
          <cell r="DD49">
            <v>1</v>
          </cell>
        </row>
        <row r="50">
          <cell r="C50" t="str">
            <v>PR19ANH_16</v>
          </cell>
          <cell r="D50" t="str">
            <v>Investing for Tomorrow</v>
          </cell>
          <cell r="E50" t="str">
            <v>PR14 revision</v>
          </cell>
          <cell r="F50">
            <v>16</v>
          </cell>
          <cell r="G50" t="str">
            <v>Properties at risk of persistent low pressure</v>
          </cell>
          <cell r="H50"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J50">
            <v>1</v>
          </cell>
          <cell r="Q50">
            <v>1</v>
          </cell>
          <cell r="R50" t="str">
            <v>Out &amp; under</v>
          </cell>
          <cell r="S50" t="str">
            <v xml:space="preserve">Revenue </v>
          </cell>
          <cell r="T50" t="str">
            <v>In-period</v>
          </cell>
          <cell r="U50" t="str">
            <v>Water pressure</v>
          </cell>
          <cell r="V50" t="str">
            <v>nr</v>
          </cell>
          <cell r="W50" t="str">
            <v>No. of properties</v>
          </cell>
          <cell r="X50">
            <v>0</v>
          </cell>
          <cell r="Y50" t="str">
            <v>Down</v>
          </cell>
          <cell r="Z50" t="str">
            <v>Low pressure</v>
          </cell>
          <cell r="AQ50">
            <v>150</v>
          </cell>
          <cell r="AR50">
            <v>150</v>
          </cell>
          <cell r="AS50">
            <v>150</v>
          </cell>
          <cell r="AT50">
            <v>150</v>
          </cell>
          <cell r="AU50">
            <v>106</v>
          </cell>
          <cell r="BL50" t="str">
            <v>Yes</v>
          </cell>
          <cell r="BM50" t="str">
            <v>Yes</v>
          </cell>
          <cell r="BN50" t="str">
            <v>Yes</v>
          </cell>
          <cell r="BO50" t="str">
            <v>Yes</v>
          </cell>
          <cell r="BP50" t="str">
            <v>Yes</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v>-1.2207000000000001E-2</v>
          </cell>
          <cell r="CV50" t="str">
            <v/>
          </cell>
          <cell r="CW50" t="str">
            <v/>
          </cell>
          <cell r="CX50" t="str">
            <v/>
          </cell>
          <cell r="CY50">
            <v>6.3400000000000001E-3</v>
          </cell>
          <cell r="CZ50" t="str">
            <v/>
          </cell>
          <cell r="DA50" t="str">
            <v/>
          </cell>
          <cell r="DB50" t="str">
            <v/>
          </cell>
          <cell r="DD50">
            <v>1</v>
          </cell>
        </row>
        <row r="51">
          <cell r="C51" t="str">
            <v>PR19ANH_17</v>
          </cell>
          <cell r="D51" t="str">
            <v>Investing for Tomorrow</v>
          </cell>
          <cell r="E51" t="str">
            <v>PR14 revision</v>
          </cell>
          <cell r="F51">
            <v>17</v>
          </cell>
          <cell r="G51" t="str">
            <v>External Sewer Flooding</v>
          </cell>
          <cell r="H51" t="str">
            <v>Sewer flooding occurs when sewage escapes from a pipe, through a manhole, from a drain or by backing up in a toilet. External flooding affects gardens and public spaces. This performance commitment is the number of areas affected externally by sewer flooding.</v>
          </cell>
          <cell r="K51">
            <v>1</v>
          </cell>
          <cell r="Q51">
            <v>1</v>
          </cell>
          <cell r="R51" t="str">
            <v>Out &amp; under</v>
          </cell>
          <cell r="S51" t="str">
            <v xml:space="preserve">Revenue </v>
          </cell>
          <cell r="T51" t="str">
            <v>In-period</v>
          </cell>
          <cell r="U51" t="str">
            <v>Sewer flooding</v>
          </cell>
          <cell r="V51" t="str">
            <v>nr</v>
          </cell>
          <cell r="W51" t="str">
            <v>No. of properties flooded externally</v>
          </cell>
          <cell r="X51">
            <v>0</v>
          </cell>
          <cell r="Y51" t="str">
            <v>Down</v>
          </cell>
          <cell r="Z51" t="str">
            <v>External sewer flooding</v>
          </cell>
          <cell r="AQ51">
            <v>4191</v>
          </cell>
          <cell r="AR51">
            <v>4141</v>
          </cell>
          <cell r="AS51">
            <v>4091</v>
          </cell>
          <cell r="AT51">
            <v>4041</v>
          </cell>
          <cell r="AU51">
            <v>3991</v>
          </cell>
          <cell r="BL51" t="str">
            <v>Yes</v>
          </cell>
          <cell r="BM51" t="str">
            <v>Yes</v>
          </cell>
          <cell r="BN51" t="str">
            <v>Yes</v>
          </cell>
          <cell r="BO51" t="str">
            <v>Yes</v>
          </cell>
          <cell r="BP51" t="str">
            <v>Yes</v>
          </cell>
          <cell r="BQ51" t="str">
            <v/>
          </cell>
          <cell r="BR51" t="str">
            <v/>
          </cell>
          <cell r="BS51" t="str">
            <v/>
          </cell>
          <cell r="BT51" t="str">
            <v/>
          </cell>
          <cell r="BU51" t="str">
            <v/>
          </cell>
          <cell r="BV51">
            <v>6287</v>
          </cell>
          <cell r="BW51">
            <v>6287</v>
          </cell>
          <cell r="BX51">
            <v>6287</v>
          </cell>
          <cell r="BY51">
            <v>6287</v>
          </cell>
          <cell r="BZ51">
            <v>6287</v>
          </cell>
          <cell r="CA51" t="str">
            <v/>
          </cell>
          <cell r="CB51" t="str">
            <v/>
          </cell>
          <cell r="CC51" t="str">
            <v/>
          </cell>
          <cell r="CD51" t="str">
            <v/>
          </cell>
          <cell r="CE51" t="str">
            <v/>
          </cell>
          <cell r="CF51" t="str">
            <v/>
          </cell>
          <cell r="CG51" t="str">
            <v/>
          </cell>
          <cell r="CH51" t="str">
            <v/>
          </cell>
          <cell r="CI51" t="str">
            <v/>
          </cell>
          <cell r="CJ51" t="str">
            <v/>
          </cell>
          <cell r="CK51">
            <v>2292</v>
          </cell>
          <cell r="CL51">
            <v>2242</v>
          </cell>
          <cell r="CM51">
            <v>2192</v>
          </cell>
          <cell r="CN51">
            <v>2142</v>
          </cell>
          <cell r="CO51">
            <v>2092</v>
          </cell>
          <cell r="CP51" t="str">
            <v/>
          </cell>
          <cell r="CQ51" t="str">
            <v/>
          </cell>
          <cell r="CR51" t="str">
            <v/>
          </cell>
          <cell r="CS51" t="str">
            <v/>
          </cell>
          <cell r="CT51" t="str">
            <v/>
          </cell>
          <cell r="CU51">
            <v>-4.1770000000000002E-3</v>
          </cell>
          <cell r="CV51" t="str">
            <v/>
          </cell>
          <cell r="CW51" t="str">
            <v/>
          </cell>
          <cell r="CX51" t="str">
            <v/>
          </cell>
          <cell r="CY51">
            <v>4.1770000000000002E-3</v>
          </cell>
          <cell r="CZ51" t="str">
            <v/>
          </cell>
          <cell r="DA51" t="str">
            <v/>
          </cell>
          <cell r="DB51" t="str">
            <v/>
          </cell>
          <cell r="DD51">
            <v>1</v>
          </cell>
        </row>
        <row r="52">
          <cell r="C52" t="str">
            <v>PR19ANH_18</v>
          </cell>
          <cell r="D52" t="str">
            <v>Investing for Tomorrow</v>
          </cell>
          <cell r="E52" t="str">
            <v>PR14 revision</v>
          </cell>
          <cell r="F52">
            <v>18</v>
          </cell>
          <cell r="G52" t="str">
            <v>Reactive Mains Bursts</v>
          </cell>
          <cell r="H52" t="str">
            <v xml:space="preserve">Number of reactive mains bursts.
This measure will differ from the common measure in that only reactive bursts will be reported
</v>
          </cell>
          <cell r="J52">
            <v>1</v>
          </cell>
          <cell r="Q52">
            <v>1</v>
          </cell>
          <cell r="R52" t="str">
            <v>NFI</v>
          </cell>
          <cell r="U52" t="str">
            <v>Water mains bursts</v>
          </cell>
          <cell r="V52" t="str">
            <v>nr</v>
          </cell>
          <cell r="W52" t="str">
            <v>No. mains bursts</v>
          </cell>
          <cell r="X52">
            <v>0</v>
          </cell>
          <cell r="Y52" t="str">
            <v>Down</v>
          </cell>
          <cell r="AQ52">
            <v>3063</v>
          </cell>
          <cell r="AR52">
            <v>3063</v>
          </cell>
          <cell r="AS52">
            <v>3063</v>
          </cell>
          <cell r="AT52">
            <v>3063</v>
          </cell>
          <cell r="AU52">
            <v>3063</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D52">
            <v>1</v>
          </cell>
        </row>
        <row r="53">
          <cell r="C53" t="str">
            <v>PR19ANH_19</v>
          </cell>
          <cell r="D53" t="str">
            <v>Flourishing Environment</v>
          </cell>
          <cell r="E53" t="str">
            <v>PR14 revision</v>
          </cell>
          <cell r="F53">
            <v>19</v>
          </cell>
          <cell r="G53" t="str">
            <v>Bathing Waters Attaining Excellent Status</v>
          </cell>
          <cell r="H53" t="str">
            <v>The quality of water around coastal beaches in our region, measured by the Environment Agency.</v>
          </cell>
          <cell r="K53">
            <v>1</v>
          </cell>
          <cell r="Q53">
            <v>1</v>
          </cell>
          <cell r="R53" t="str">
            <v>Out &amp; under</v>
          </cell>
          <cell r="S53" t="str">
            <v xml:space="preserve">Revenue </v>
          </cell>
          <cell r="T53" t="str">
            <v>End of period</v>
          </cell>
          <cell r="U53" t="str">
            <v>Environmental</v>
          </cell>
          <cell r="V53" t="str">
            <v>nr</v>
          </cell>
          <cell r="W53" t="str">
            <v>Number of bathing waters classified as excellent</v>
          </cell>
          <cell r="X53">
            <v>0</v>
          </cell>
          <cell r="Y53" t="str">
            <v>Up</v>
          </cell>
          <cell r="AQ53">
            <v>33</v>
          </cell>
          <cell r="AR53">
            <v>33</v>
          </cell>
          <cell r="AS53">
            <v>34</v>
          </cell>
          <cell r="AT53">
            <v>35</v>
          </cell>
          <cell r="AU53">
            <v>36</v>
          </cell>
          <cell r="BP53" t="str">
            <v>Yes</v>
          </cell>
          <cell r="BQ53" t="str">
            <v/>
          </cell>
          <cell r="BR53" t="str">
            <v/>
          </cell>
          <cell r="BS53" t="str">
            <v/>
          </cell>
          <cell r="BT53" t="str">
            <v/>
          </cell>
          <cell r="BU53" t="str">
            <v/>
          </cell>
          <cell r="BV53">
            <v>25</v>
          </cell>
          <cell r="BW53">
            <v>25</v>
          </cell>
          <cell r="BX53">
            <v>26</v>
          </cell>
          <cell r="BY53">
            <v>27</v>
          </cell>
          <cell r="BZ53">
            <v>28</v>
          </cell>
          <cell r="CA53" t="str">
            <v/>
          </cell>
          <cell r="CB53" t="str">
            <v/>
          </cell>
          <cell r="CC53" t="str">
            <v/>
          </cell>
          <cell r="CD53" t="str">
            <v/>
          </cell>
          <cell r="CE53" t="str">
            <v/>
          </cell>
          <cell r="CF53" t="str">
            <v/>
          </cell>
          <cell r="CG53" t="str">
            <v/>
          </cell>
          <cell r="CH53" t="str">
            <v/>
          </cell>
          <cell r="CI53" t="str">
            <v/>
          </cell>
          <cell r="CJ53" t="str">
            <v/>
          </cell>
          <cell r="CK53">
            <v>38</v>
          </cell>
          <cell r="CL53">
            <v>38</v>
          </cell>
          <cell r="CM53">
            <v>39</v>
          </cell>
          <cell r="CN53">
            <v>40</v>
          </cell>
          <cell r="CO53">
            <v>41</v>
          </cell>
          <cell r="CP53" t="str">
            <v/>
          </cell>
          <cell r="CQ53" t="str">
            <v/>
          </cell>
          <cell r="CR53" t="str">
            <v/>
          </cell>
          <cell r="CS53" t="str">
            <v/>
          </cell>
          <cell r="CT53" t="str">
            <v/>
          </cell>
          <cell r="CU53">
            <v>-0.2248</v>
          </cell>
          <cell r="CV53" t="str">
            <v/>
          </cell>
          <cell r="CW53" t="str">
            <v/>
          </cell>
          <cell r="CX53" t="str">
            <v/>
          </cell>
          <cell r="CY53">
            <v>0.1154</v>
          </cell>
          <cell r="CZ53" t="str">
            <v/>
          </cell>
          <cell r="DA53" t="str">
            <v/>
          </cell>
          <cell r="DB53" t="str">
            <v/>
          </cell>
          <cell r="DD53">
            <v>4</v>
          </cell>
          <cell r="DE53" t="str">
            <v>Calculated based on 4 year average performance</v>
          </cell>
        </row>
        <row r="54">
          <cell r="C54" t="str">
            <v>PR19ANH_20</v>
          </cell>
          <cell r="D54" t="str">
            <v>Flourishing Environment</v>
          </cell>
          <cell r="E54" t="str">
            <v>PR19 new</v>
          </cell>
          <cell r="F54">
            <v>20</v>
          </cell>
          <cell r="G54" t="str">
            <v>Abstraction Incentive Mechanism</v>
          </cell>
          <cell r="H54"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I54">
            <v>1</v>
          </cell>
          <cell r="Q54">
            <v>1</v>
          </cell>
          <cell r="R54" t="str">
            <v>Out &amp; under</v>
          </cell>
          <cell r="S54" t="str">
            <v xml:space="preserve">Revenue </v>
          </cell>
          <cell r="T54" t="str">
            <v>In-period</v>
          </cell>
          <cell r="U54" t="str">
            <v>Water resources/ abstraction</v>
          </cell>
          <cell r="V54" t="str">
            <v>nr</v>
          </cell>
          <cell r="W54" t="str">
            <v>Megalitre (Ml)</v>
          </cell>
          <cell r="X54">
            <v>0</v>
          </cell>
          <cell r="Y54" t="str">
            <v>Down</v>
          </cell>
          <cell r="BL54" t="str">
            <v>Yes</v>
          </cell>
          <cell r="BM54" t="str">
            <v>Yes</v>
          </cell>
          <cell r="BN54" t="str">
            <v>Yes</v>
          </cell>
          <cell r="BO54" t="str">
            <v>Yes</v>
          </cell>
          <cell r="BP54" t="str">
            <v>Yes</v>
          </cell>
          <cell r="BQ54" t="str">
            <v/>
          </cell>
          <cell r="BR54" t="str">
            <v/>
          </cell>
          <cell r="BS54" t="str">
            <v/>
          </cell>
          <cell r="BT54" t="str">
            <v/>
          </cell>
          <cell r="BU54" t="str">
            <v/>
          </cell>
          <cell r="CA54" t="str">
            <v/>
          </cell>
          <cell r="CB54" t="str">
            <v/>
          </cell>
          <cell r="CC54" t="str">
            <v/>
          </cell>
          <cell r="CD54" t="str">
            <v/>
          </cell>
          <cell r="CE54" t="str">
            <v/>
          </cell>
          <cell r="CF54" t="str">
            <v/>
          </cell>
          <cell r="CG54" t="str">
            <v/>
          </cell>
          <cell r="CH54" t="str">
            <v/>
          </cell>
          <cell r="CI54" t="str">
            <v/>
          </cell>
          <cell r="CJ54" t="str">
            <v/>
          </cell>
          <cell r="CP54" t="str">
            <v/>
          </cell>
          <cell r="CQ54" t="str">
            <v/>
          </cell>
          <cell r="CR54" t="str">
            <v/>
          </cell>
          <cell r="CS54" t="str">
            <v/>
          </cell>
          <cell r="CT54" t="str">
            <v/>
          </cell>
          <cell r="CV54" t="str">
            <v/>
          </cell>
          <cell r="CW54" t="str">
            <v/>
          </cell>
          <cell r="CX54" t="str">
            <v/>
          </cell>
          <cell r="CZ54" t="str">
            <v/>
          </cell>
          <cell r="DA54" t="str">
            <v/>
          </cell>
          <cell r="DB54" t="str">
            <v/>
          </cell>
          <cell r="DC54" t="str">
            <v>No</v>
          </cell>
          <cell r="DD54">
            <v>1</v>
          </cell>
        </row>
        <row r="55">
          <cell r="C55" t="str">
            <v>PR19ANH_21</v>
          </cell>
          <cell r="D55" t="str">
            <v>Positive Impact on Communities</v>
          </cell>
          <cell r="E55" t="str">
            <v>PR19 new</v>
          </cell>
          <cell r="F55">
            <v>21</v>
          </cell>
          <cell r="G55" t="str">
            <v>Customer awareness of the company's Priority Services Register</v>
          </cell>
          <cell r="H55"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M55">
            <v>1</v>
          </cell>
          <cell r="Q55">
            <v>1</v>
          </cell>
          <cell r="R55" t="str">
            <v>NFI</v>
          </cell>
          <cell r="U55" t="str">
            <v>Billing, debt, vfm, affordability, vulnerability</v>
          </cell>
          <cell r="V55" t="str">
            <v xml:space="preserve">% </v>
          </cell>
          <cell r="W55" t="str">
            <v>% customers aware of Priority Services Register</v>
          </cell>
          <cell r="X55">
            <v>1</v>
          </cell>
          <cell r="Y55" t="str">
            <v>Up</v>
          </cell>
          <cell r="AQ55">
            <v>47.5</v>
          </cell>
          <cell r="AR55">
            <v>52</v>
          </cell>
          <cell r="AS55">
            <v>56.5</v>
          </cell>
          <cell r="AT55">
            <v>61</v>
          </cell>
          <cell r="AU55">
            <v>65</v>
          </cell>
          <cell r="BL55" t="str">
            <v>Yes</v>
          </cell>
          <cell r="BM55" t="str">
            <v>Yes</v>
          </cell>
          <cell r="BN55" t="str">
            <v>Yes</v>
          </cell>
          <cell r="BO55" t="str">
            <v>Yes</v>
          </cell>
          <cell r="BP55" t="str">
            <v>Yes</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D55">
            <v>1</v>
          </cell>
        </row>
        <row r="56">
          <cell r="C56" t="str">
            <v>PR19ANH_22</v>
          </cell>
          <cell r="D56" t="str">
            <v>Positive Impact on Communities</v>
          </cell>
          <cell r="E56" t="str">
            <v>PR19 new</v>
          </cell>
          <cell r="F56">
            <v>22</v>
          </cell>
          <cell r="G56" t="str">
            <v>Priority services for customers in vulnerable circumstances</v>
          </cell>
          <cell r="H56"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M56">
            <v>1</v>
          </cell>
          <cell r="Q56">
            <v>1</v>
          </cell>
          <cell r="R56" t="str">
            <v>NFI</v>
          </cell>
          <cell r="U56" t="str">
            <v>Billing, debt, vfm, affordability, vulnerability</v>
          </cell>
          <cell r="V56" t="str">
            <v>%</v>
          </cell>
          <cell r="W56" t="str">
            <v>Percentage of customers on the PSR</v>
          </cell>
          <cell r="X56">
            <v>1</v>
          </cell>
          <cell r="Y56" t="str">
            <v>Up</v>
          </cell>
          <cell r="Z56" t="str">
            <v>Priority services for customers in vulnerable circumstances</v>
          </cell>
        </row>
        <row r="57">
          <cell r="C57" t="str">
            <v>PR19ANH_23</v>
          </cell>
          <cell r="D57" t="str">
            <v>Fair Charges, Fair Returns</v>
          </cell>
          <cell r="E57" t="str">
            <v>PR19 new</v>
          </cell>
          <cell r="F57">
            <v>23</v>
          </cell>
          <cell r="G57" t="str">
            <v>Managing void properties</v>
          </cell>
          <cell r="H57"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M57">
            <v>1</v>
          </cell>
          <cell r="Q57">
            <v>1</v>
          </cell>
          <cell r="R57" t="str">
            <v>Out &amp; under</v>
          </cell>
          <cell r="S57" t="str">
            <v xml:space="preserve">Revenue </v>
          </cell>
          <cell r="T57" t="str">
            <v>In-period</v>
          </cell>
          <cell r="U57" t="str">
            <v>Billing, debt, vfm, affordability, vulnerability</v>
          </cell>
          <cell r="V57" t="str">
            <v>%</v>
          </cell>
          <cell r="W57" t="str">
            <v>Long term voids occupied as % of total billable properties</v>
          </cell>
          <cell r="X57">
            <v>2</v>
          </cell>
          <cell r="Y57" t="str">
            <v>Down</v>
          </cell>
          <cell r="AQ57">
            <v>0.5</v>
          </cell>
          <cell r="AR57">
            <v>0.4</v>
          </cell>
          <cell r="AS57">
            <v>0.35</v>
          </cell>
          <cell r="AT57">
            <v>0.3</v>
          </cell>
          <cell r="AU57">
            <v>0.25</v>
          </cell>
          <cell r="BL57" t="str">
            <v>Yes</v>
          </cell>
          <cell r="BM57" t="str">
            <v>Yes</v>
          </cell>
          <cell r="BN57" t="str">
            <v>Yes</v>
          </cell>
          <cell r="BO57" t="str">
            <v>Yes</v>
          </cell>
          <cell r="BP57" t="str">
            <v>Yes</v>
          </cell>
          <cell r="BQ57" t="str">
            <v/>
          </cell>
          <cell r="BR57" t="str">
            <v/>
          </cell>
          <cell r="BS57" t="str">
            <v/>
          </cell>
          <cell r="BT57" t="str">
            <v/>
          </cell>
          <cell r="BU57" t="str">
            <v/>
          </cell>
          <cell r="BV57">
            <v>0.75</v>
          </cell>
          <cell r="BW57">
            <v>0.65</v>
          </cell>
          <cell r="BX57">
            <v>0.6</v>
          </cell>
          <cell r="BY57">
            <v>0.55000000000000004</v>
          </cell>
          <cell r="BZ57">
            <v>0.5</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v>-4.7160000000000002</v>
          </cell>
          <cell r="CV57" t="str">
            <v/>
          </cell>
          <cell r="CW57" t="str">
            <v/>
          </cell>
          <cell r="CX57" t="str">
            <v/>
          </cell>
          <cell r="CY57">
            <v>4.7160000000000002</v>
          </cell>
          <cell r="CZ57" t="str">
            <v/>
          </cell>
          <cell r="DA57" t="str">
            <v/>
          </cell>
          <cell r="DB57" t="str">
            <v/>
          </cell>
          <cell r="DD57">
            <v>1</v>
          </cell>
        </row>
        <row r="58">
          <cell r="C58" t="str">
            <v>PR19ANH_24</v>
          </cell>
          <cell r="D58" t="str">
            <v>A Smaller Footprint</v>
          </cell>
          <cell r="E58" t="str">
            <v>PR14 continuation</v>
          </cell>
          <cell r="F58">
            <v>24</v>
          </cell>
          <cell r="G58" t="str">
            <v>Operational carbon</v>
          </cell>
          <cell r="H58" t="str">
            <v>We seek to reduce the carbon emissions that result from our activities. The operational carbon PC tracks our success in delivering our long term goal of being carbon neutral by 2050. Performance is measured as a reduction against the 2020 baseline.</v>
          </cell>
          <cell r="I58">
            <v>0.2</v>
          </cell>
          <cell r="J58">
            <v>0.2</v>
          </cell>
          <cell r="K58">
            <v>0.2</v>
          </cell>
          <cell r="L58">
            <v>0.2</v>
          </cell>
          <cell r="M58">
            <v>0.2</v>
          </cell>
          <cell r="Q58">
            <v>1</v>
          </cell>
          <cell r="R58" t="str">
            <v>NFI</v>
          </cell>
          <cell r="U58" t="str">
            <v>Energy/emissions</v>
          </cell>
          <cell r="V58" t="str">
            <v>%</v>
          </cell>
          <cell r="W58" t="str">
            <v>% reduction in carbon from 2015 baseline</v>
          </cell>
          <cell r="X58">
            <v>1</v>
          </cell>
          <cell r="Y58" t="str">
            <v>Up</v>
          </cell>
          <cell r="AQ58">
            <v>2</v>
          </cell>
          <cell r="AR58">
            <v>4</v>
          </cell>
          <cell r="AS58">
            <v>6</v>
          </cell>
          <cell r="AT58">
            <v>8</v>
          </cell>
          <cell r="AU58">
            <v>10</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D58">
            <v>1</v>
          </cell>
        </row>
        <row r="59">
          <cell r="C59" t="str">
            <v>PR19ANH_25</v>
          </cell>
          <cell r="D59" t="str">
            <v>A Smaller Footprint</v>
          </cell>
          <cell r="E59" t="str">
            <v>PR14 continuation</v>
          </cell>
          <cell r="F59">
            <v>25</v>
          </cell>
          <cell r="G59" t="str">
            <v>Capital carbon</v>
          </cell>
          <cell r="H59" t="str">
            <v>Our capital carbon PC tracks our success in reducing emissions from infrastructure projects.  This performance commitment tracks our success in delivering our long term goal of reducing capital carbon by 70% from a 2010 baseline.</v>
          </cell>
          <cell r="I59">
            <v>0.2</v>
          </cell>
          <cell r="J59">
            <v>0.2</v>
          </cell>
          <cell r="K59">
            <v>0.2</v>
          </cell>
          <cell r="L59">
            <v>0.2</v>
          </cell>
          <cell r="M59">
            <v>0.2</v>
          </cell>
          <cell r="Q59">
            <v>1</v>
          </cell>
          <cell r="R59" t="str">
            <v>NFI</v>
          </cell>
          <cell r="U59" t="str">
            <v>Energy/emissions</v>
          </cell>
          <cell r="V59" t="str">
            <v>%</v>
          </cell>
          <cell r="W59" t="str">
            <v>% reduction in carbon from 2020 baseline</v>
          </cell>
          <cell r="X59">
            <v>1</v>
          </cell>
          <cell r="Y59" t="str">
            <v>Up</v>
          </cell>
          <cell r="AQ59">
            <v>61</v>
          </cell>
          <cell r="AR59">
            <v>62</v>
          </cell>
          <cell r="AS59">
            <v>63</v>
          </cell>
          <cell r="AT59">
            <v>64</v>
          </cell>
          <cell r="AU59">
            <v>65</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D59">
            <v>1</v>
          </cell>
        </row>
        <row r="60">
          <cell r="C60" t="str">
            <v>PR19ANH_30</v>
          </cell>
          <cell r="D60" t="str">
            <v>Delighted Customers</v>
          </cell>
          <cell r="E60" t="str">
            <v>PR19 new</v>
          </cell>
          <cell r="F60">
            <v>30</v>
          </cell>
          <cell r="G60" t="str">
            <v>Non-household Retailer Satisfaction</v>
          </cell>
          <cell r="H60"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J60">
            <v>0.51</v>
          </cell>
          <cell r="K60">
            <v>0.49</v>
          </cell>
          <cell r="Q60">
            <v>1</v>
          </cell>
          <cell r="R60" t="str">
            <v>NFI</v>
          </cell>
          <cell r="U60" t="str">
            <v>Customer service/satisfaction (exc. billing etc.)</v>
          </cell>
          <cell r="V60" t="str">
            <v>score</v>
          </cell>
          <cell r="W60" t="str">
            <v>Retailer Satisfaction Index Score</v>
          </cell>
          <cell r="X60">
            <v>1</v>
          </cell>
          <cell r="Y60" t="str">
            <v>Up</v>
          </cell>
          <cell r="AQ60">
            <v>74.599999999999994</v>
          </cell>
          <cell r="AR60">
            <v>75.7</v>
          </cell>
          <cell r="AS60">
            <v>76.900000000000006</v>
          </cell>
          <cell r="AT60">
            <v>78</v>
          </cell>
          <cell r="AU60">
            <v>79.099999999999994</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D60">
            <v>1</v>
          </cell>
        </row>
        <row r="61">
          <cell r="C61" t="str">
            <v>PR19ANH_32</v>
          </cell>
          <cell r="D61" t="str">
            <v>Flourishing Environment</v>
          </cell>
          <cell r="E61" t="str">
            <v>PR19 new</v>
          </cell>
          <cell r="F61">
            <v>32</v>
          </cell>
          <cell r="G61" t="str">
            <v>Water Industry National Environment Programme</v>
          </cell>
          <cell r="H61"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I61">
            <v>0.15</v>
          </cell>
          <cell r="K61">
            <v>0.85</v>
          </cell>
          <cell r="Q61">
            <v>1</v>
          </cell>
          <cell r="R61" t="str">
            <v>Out &amp; under</v>
          </cell>
          <cell r="S61" t="str">
            <v xml:space="preserve">Revenue </v>
          </cell>
          <cell r="T61" t="str">
            <v>In-period</v>
          </cell>
          <cell r="U61" t="str">
            <v>Environmental</v>
          </cell>
          <cell r="V61" t="str">
            <v>nr</v>
          </cell>
          <cell r="W61" t="str">
            <v>WINEP obligations</v>
          </cell>
          <cell r="X61">
            <v>0</v>
          </cell>
          <cell r="Y61" t="str">
            <v>Up</v>
          </cell>
          <cell r="AQ61">
            <v>280</v>
          </cell>
          <cell r="AR61">
            <v>1006</v>
          </cell>
          <cell r="AS61">
            <v>1126</v>
          </cell>
          <cell r="AT61">
            <v>1577</v>
          </cell>
          <cell r="AU61">
            <v>1856</v>
          </cell>
          <cell r="BL61" t="str">
            <v>Yes</v>
          </cell>
          <cell r="BM61" t="str">
            <v>Yes</v>
          </cell>
          <cell r="BN61" t="str">
            <v>Yes</v>
          </cell>
          <cell r="BO61" t="str">
            <v>Yes</v>
          </cell>
          <cell r="BQ61" t="str">
            <v/>
          </cell>
          <cell r="BR61" t="str">
            <v/>
          </cell>
          <cell r="BS61" t="str">
            <v/>
          </cell>
          <cell r="BT61" t="str">
            <v/>
          </cell>
          <cell r="BU61" t="str">
            <v/>
          </cell>
          <cell r="BV61">
            <v>61</v>
          </cell>
          <cell r="BW61">
            <v>783</v>
          </cell>
          <cell r="BX61">
            <v>923</v>
          </cell>
          <cell r="BY61">
            <v>1375</v>
          </cell>
          <cell r="BZ61" t="str">
            <v/>
          </cell>
          <cell r="CA61" t="str">
            <v/>
          </cell>
          <cell r="CB61" t="str">
            <v/>
          </cell>
          <cell r="CC61" t="str">
            <v/>
          </cell>
          <cell r="CD61" t="str">
            <v/>
          </cell>
          <cell r="CE61" t="str">
            <v/>
          </cell>
          <cell r="CF61">
            <v>308</v>
          </cell>
          <cell r="CG61">
            <v>1107</v>
          </cell>
          <cell r="CH61">
            <v>1239</v>
          </cell>
          <cell r="CI61">
            <v>1735</v>
          </cell>
          <cell r="CJ61" t="str">
            <v/>
          </cell>
          <cell r="CK61">
            <v>545</v>
          </cell>
          <cell r="CL61">
            <v>1271</v>
          </cell>
          <cell r="CM61">
            <v>1411</v>
          </cell>
          <cell r="CN61">
            <v>1866</v>
          </cell>
          <cell r="CO61" t="str">
            <v/>
          </cell>
          <cell r="CP61" t="str">
            <v/>
          </cell>
          <cell r="CQ61" t="str">
            <v/>
          </cell>
          <cell r="CR61" t="str">
            <v/>
          </cell>
          <cell r="CS61" t="str">
            <v/>
          </cell>
          <cell r="CT61" t="str">
            <v/>
          </cell>
          <cell r="CU61">
            <v>-1.4E-2</v>
          </cell>
          <cell r="CV61" t="str">
            <v/>
          </cell>
          <cell r="CW61" t="str">
            <v/>
          </cell>
          <cell r="CX61" t="str">
            <v/>
          </cell>
          <cell r="CY61">
            <v>1.4E-2</v>
          </cell>
          <cell r="CZ61" t="str">
            <v/>
          </cell>
          <cell r="DA61" t="str">
            <v/>
          </cell>
          <cell r="DB61" t="str">
            <v/>
          </cell>
          <cell r="DD61">
            <v>1</v>
          </cell>
        </row>
        <row r="62">
          <cell r="C62" t="str">
            <v>PR19ANH_34</v>
          </cell>
          <cell r="D62" t="str">
            <v>Safe Clean Water</v>
          </cell>
          <cell r="E62" t="str">
            <v>PR14 revision</v>
          </cell>
          <cell r="F62">
            <v>34</v>
          </cell>
          <cell r="G62" t="str">
            <v>Water quality contacts</v>
          </cell>
          <cell r="H62" t="str">
            <v>This measures the number of contacts we receive from customers about the appearance, taste and odour of their water. Performance is measured based on the number of contacts per 1,000 population.</v>
          </cell>
          <cell r="J62">
            <v>1</v>
          </cell>
          <cell r="Q62">
            <v>1</v>
          </cell>
          <cell r="R62" t="str">
            <v>Out &amp; under</v>
          </cell>
          <cell r="S62" t="str">
            <v xml:space="preserve">Revenue </v>
          </cell>
          <cell r="T62" t="str">
            <v>In-period</v>
          </cell>
          <cell r="U62" t="str">
            <v>Customer contacts - water quality</v>
          </cell>
          <cell r="V62" t="str">
            <v>nr</v>
          </cell>
          <cell r="W62" t="str">
            <v>Contacts per 1,000 population</v>
          </cell>
          <cell r="X62">
            <v>2</v>
          </cell>
          <cell r="Y62" t="str">
            <v>Down</v>
          </cell>
          <cell r="Z62" t="str">
            <v>Customer contacts about water quality</v>
          </cell>
          <cell r="AQ62">
            <v>1.0900000000000001</v>
          </cell>
          <cell r="AR62">
            <v>1.01</v>
          </cell>
          <cell r="AS62">
            <v>0.93</v>
          </cell>
          <cell r="AT62">
            <v>0.85</v>
          </cell>
          <cell r="AU62">
            <v>0.77</v>
          </cell>
          <cell r="BL62" t="str">
            <v>Yes</v>
          </cell>
          <cell r="BM62" t="str">
            <v>Yes</v>
          </cell>
          <cell r="BN62" t="str">
            <v>Yes</v>
          </cell>
          <cell r="BO62" t="str">
            <v>Yes</v>
          </cell>
          <cell r="BP62" t="str">
            <v>Yes</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v>-2.6760000000000002</v>
          </cell>
          <cell r="CV62" t="str">
            <v/>
          </cell>
          <cell r="CW62" t="str">
            <v/>
          </cell>
          <cell r="CX62" t="str">
            <v/>
          </cell>
          <cell r="CY62">
            <v>1.3380000000000001</v>
          </cell>
          <cell r="CZ62" t="str">
            <v/>
          </cell>
          <cell r="DA62" t="str">
            <v/>
          </cell>
          <cell r="DB62" t="str">
            <v/>
          </cell>
          <cell r="DD62">
            <v>1</v>
          </cell>
        </row>
        <row r="63">
          <cell r="C63" t="str">
            <v>PR19ANH_35</v>
          </cell>
          <cell r="D63" t="str">
            <v>Safe Clean Water</v>
          </cell>
          <cell r="E63" t="str">
            <v>PR19 new</v>
          </cell>
          <cell r="F63">
            <v>35</v>
          </cell>
          <cell r="G63" t="str">
            <v>Event Risk Index (ERI)</v>
          </cell>
          <cell r="H63" t="str">
            <v>The Event Risk Index (ERI) is a measure of the risk arising from the duration and severity of water quality events.</v>
          </cell>
          <cell r="J63">
            <v>1</v>
          </cell>
          <cell r="Q63">
            <v>1</v>
          </cell>
          <cell r="R63" t="str">
            <v>NFI</v>
          </cell>
          <cell r="U63" t="str">
            <v>Water quality compliance</v>
          </cell>
          <cell r="V63" t="str">
            <v>score</v>
          </cell>
          <cell r="W63" t="str">
            <v>ERI score</v>
          </cell>
          <cell r="X63">
            <v>3</v>
          </cell>
          <cell r="Y63" t="str">
            <v>Down</v>
          </cell>
          <cell r="AQ63">
            <v>15</v>
          </cell>
          <cell r="AR63">
            <v>15</v>
          </cell>
          <cell r="AS63">
            <v>15</v>
          </cell>
          <cell r="AT63">
            <v>15</v>
          </cell>
          <cell r="AU63">
            <v>15</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D63">
            <v>1</v>
          </cell>
        </row>
        <row r="64">
          <cell r="C64" t="str">
            <v>PR19ANH_36</v>
          </cell>
          <cell r="D64" t="str">
            <v>Positive Impact on Communities</v>
          </cell>
          <cell r="E64" t="str">
            <v>PR19 new</v>
          </cell>
          <cell r="F64">
            <v>36</v>
          </cell>
          <cell r="G64" t="str">
            <v>British Standards Institution - Standard for Inclusive Service</v>
          </cell>
          <cell r="H64" t="str">
            <v xml:space="preserve">Each year we will be measured based on whether we comply or do not comply with the BSI standard for Inclusive Service Provision. </v>
          </cell>
          <cell r="M64">
            <v>1</v>
          </cell>
          <cell r="Q64">
            <v>1</v>
          </cell>
          <cell r="R64" t="str">
            <v>NFI</v>
          </cell>
          <cell r="U64" t="str">
            <v>Affordability/vulnerability</v>
          </cell>
          <cell r="V64" t="str">
            <v>text</v>
          </cell>
          <cell r="W64" t="str">
            <v>Compliant or not compliant</v>
          </cell>
          <cell r="X64">
            <v>0</v>
          </cell>
          <cell r="AQ64" t="str">
            <v>Maintained</v>
          </cell>
          <cell r="AR64" t="str">
            <v>Maintained</v>
          </cell>
          <cell r="AS64" t="str">
            <v>Maintained</v>
          </cell>
          <cell r="AT64" t="str">
            <v>Maintained</v>
          </cell>
          <cell r="AU64" t="str">
            <v>Maintained</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row>
        <row r="65">
          <cell r="C65" t="str">
            <v>PR19ANH_37</v>
          </cell>
          <cell r="D65" t="str">
            <v>Positive Impact on Communities</v>
          </cell>
          <cell r="E65" t="str">
            <v>PR19 new</v>
          </cell>
          <cell r="F65">
            <v>37</v>
          </cell>
          <cell r="G65" t="str">
            <v>Helping those struggling to pay</v>
          </cell>
          <cell r="H65" t="str">
            <v>The percentage of non-operational calls received that are handled by the Extra Care and Collections teams for an assessment of their circumstances and appropriate support.</v>
          </cell>
          <cell r="M65">
            <v>1</v>
          </cell>
          <cell r="Q65">
            <v>1</v>
          </cell>
          <cell r="R65" t="str">
            <v>NFI</v>
          </cell>
          <cell r="U65" t="str">
            <v>Affordability/vulnerability</v>
          </cell>
          <cell r="V65" t="str">
            <v>nr</v>
          </cell>
          <cell r="W65" t="str">
            <v>Number of unique customers receiving financial assistance</v>
          </cell>
          <cell r="X65">
            <v>1</v>
          </cell>
          <cell r="Y65" t="str">
            <v>Up</v>
          </cell>
          <cell r="AQ65">
            <v>281653</v>
          </cell>
          <cell r="AR65">
            <v>288958</v>
          </cell>
          <cell r="AS65">
            <v>292577</v>
          </cell>
          <cell r="AT65">
            <v>296618</v>
          </cell>
          <cell r="AU65">
            <v>310161</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row>
        <row r="66">
          <cell r="C66" t="str">
            <v>PR19ANH_38</v>
          </cell>
          <cell r="E66" t="str">
            <v>PR19 new</v>
          </cell>
          <cell r="F66">
            <v>38</v>
          </cell>
          <cell r="G66" t="str">
            <v>Smart metering delivery</v>
          </cell>
          <cell r="J66">
            <v>1</v>
          </cell>
          <cell r="Q66">
            <v>1</v>
          </cell>
          <cell r="R66" t="str">
            <v>Under</v>
          </cell>
          <cell r="S66" t="str">
            <v>Revenue</v>
          </cell>
          <cell r="T66" t="str">
            <v>End of period</v>
          </cell>
          <cell r="U66" t="str">
            <v>Scheme specific</v>
          </cell>
          <cell r="V66" t="str">
            <v>nr</v>
          </cell>
          <cell r="W66" t="str">
            <v>Nr of meters</v>
          </cell>
          <cell r="X66">
            <v>0</v>
          </cell>
          <cell r="Y66" t="str">
            <v>Up</v>
          </cell>
          <cell r="AQ66">
            <v>219279</v>
          </cell>
          <cell r="AR66">
            <v>438559</v>
          </cell>
          <cell r="AS66">
            <v>657838</v>
          </cell>
          <cell r="AT66">
            <v>877118</v>
          </cell>
          <cell r="AU66">
            <v>1096397</v>
          </cell>
          <cell r="BP66" t="str">
            <v>Yes</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v>-3.0000000000000001E-5</v>
          </cell>
          <cell r="CV66" t="str">
            <v/>
          </cell>
          <cell r="CW66" t="str">
            <v/>
          </cell>
          <cell r="CX66" t="str">
            <v/>
          </cell>
          <cell r="CY66" t="str">
            <v/>
          </cell>
          <cell r="CZ66" t="str">
            <v/>
          </cell>
          <cell r="DA66" t="str">
            <v/>
          </cell>
          <cell r="DB66" t="str">
            <v/>
          </cell>
        </row>
        <row r="67">
          <cell r="C67" t="str">
            <v>PR19ANH_39</v>
          </cell>
          <cell r="E67" t="str">
            <v>PR19 new</v>
          </cell>
          <cell r="F67">
            <v>39</v>
          </cell>
          <cell r="G67" t="str">
            <v>Internal interconnection delivery</v>
          </cell>
          <cell r="I67">
            <v>0.06</v>
          </cell>
          <cell r="J67">
            <v>0.94</v>
          </cell>
          <cell r="Q67">
            <v>1</v>
          </cell>
          <cell r="R67" t="str">
            <v>Under</v>
          </cell>
          <cell r="S67" t="str">
            <v xml:space="preserve">Revenue </v>
          </cell>
          <cell r="T67" t="str">
            <v>End of period</v>
          </cell>
          <cell r="U67" t="str">
            <v>Scheme specific</v>
          </cell>
          <cell r="V67" t="str">
            <v>nr</v>
          </cell>
          <cell r="W67" t="str">
            <v>Cumulative Ml/d</v>
          </cell>
          <cell r="X67">
            <v>1</v>
          </cell>
          <cell r="Y67" t="str">
            <v>Up</v>
          </cell>
          <cell r="AQ67">
            <v>0</v>
          </cell>
          <cell r="AR67">
            <v>0</v>
          </cell>
          <cell r="AS67">
            <v>0</v>
          </cell>
          <cell r="AT67">
            <v>0</v>
          </cell>
          <cell r="AU67">
            <v>469.4</v>
          </cell>
          <cell r="BP67" t="str">
            <v>Yes</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v>-0.45900000000000002</v>
          </cell>
          <cell r="CV67" t="str">
            <v/>
          </cell>
          <cell r="CW67" t="str">
            <v/>
          </cell>
          <cell r="CX67" t="str">
            <v/>
          </cell>
          <cell r="CY67" t="str">
            <v/>
          </cell>
          <cell r="CZ67" t="str">
            <v/>
          </cell>
          <cell r="DA67" t="str">
            <v/>
          </cell>
          <cell r="DB67" t="str">
            <v/>
          </cell>
        </row>
        <row r="68">
          <cell r="C68" t="str">
            <v>PR19ANH_40</v>
          </cell>
          <cell r="F68">
            <v>40</v>
          </cell>
          <cell r="G68" t="str">
            <v>Value for Money</v>
          </cell>
          <cell r="Q68">
            <v>0</v>
          </cell>
          <cell r="R68" t="str">
            <v>NFI</v>
          </cell>
          <cell r="V68" t="str">
            <v>%</v>
          </cell>
          <cell r="X68">
            <v>0</v>
          </cell>
          <cell r="AQ68">
            <v>77</v>
          </cell>
          <cell r="AR68">
            <v>79</v>
          </cell>
          <cell r="AS68">
            <v>81</v>
          </cell>
          <cell r="AT68">
            <v>82</v>
          </cell>
          <cell r="AU68">
            <v>83</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row>
        <row r="69">
          <cell r="C69" t="str">
            <v>PR19ANH_41</v>
          </cell>
          <cell r="F69">
            <v>41</v>
          </cell>
          <cell r="G69" t="str">
            <v>Cyber Security</v>
          </cell>
          <cell r="J69">
            <v>1</v>
          </cell>
          <cell r="Q69">
            <v>1</v>
          </cell>
          <cell r="R69" t="str">
            <v>Under</v>
          </cell>
          <cell r="S69" t="str">
            <v>Revenue</v>
          </cell>
          <cell r="T69" t="str">
            <v>End of period</v>
          </cell>
          <cell r="V69" t="str">
            <v xml:space="preserve">% </v>
          </cell>
          <cell r="X69">
            <v>0</v>
          </cell>
          <cell r="Y69" t="str">
            <v>Up</v>
          </cell>
          <cell r="AQ69" t="str">
            <v/>
          </cell>
          <cell r="AR69" t="str">
            <v/>
          </cell>
          <cell r="AS69" t="str">
            <v/>
          </cell>
          <cell r="AT69" t="str">
            <v/>
          </cell>
          <cell r="AU69">
            <v>1</v>
          </cell>
          <cell r="BP69" t="str">
            <v>Yes</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v>-6.4799999999999996E-2</v>
          </cell>
          <cell r="CV69" t="str">
            <v/>
          </cell>
          <cell r="CW69" t="str">
            <v/>
          </cell>
          <cell r="CX69" t="str">
            <v/>
          </cell>
          <cell r="CY69" t="str">
            <v/>
          </cell>
          <cell r="CZ69" t="str">
            <v/>
          </cell>
          <cell r="DA69" t="str">
            <v/>
          </cell>
          <cell r="DB69" t="str">
            <v/>
          </cell>
        </row>
        <row r="70">
          <cell r="C70" t="str">
            <v>PR19ANH_NEP01</v>
          </cell>
          <cell r="F70" t="str">
            <v>NEP01</v>
          </cell>
          <cell r="G70" t="str">
            <v>WINEP Delivery</v>
          </cell>
          <cell r="Q70">
            <v>0</v>
          </cell>
          <cell r="R70" t="str">
            <v>NFI</v>
          </cell>
          <cell r="V70" t="str">
            <v>text</v>
          </cell>
          <cell r="W70" t="str">
            <v>WINEP requirements met or not met in each year</v>
          </cell>
          <cell r="X70">
            <v>0</v>
          </cell>
          <cell r="AQ70" t="str">
            <v>Met</v>
          </cell>
          <cell r="AR70" t="str">
            <v>Met</v>
          </cell>
          <cell r="AS70" t="str">
            <v>Met</v>
          </cell>
          <cell r="AT70" t="str">
            <v>Met</v>
          </cell>
          <cell r="AU70" t="str">
            <v>Met</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row>
        <row r="71">
          <cell r="C71" t="str">
            <v>PR19ANH_42</v>
          </cell>
          <cell r="F71">
            <v>42</v>
          </cell>
          <cell r="G71" t="str">
            <v>Partnership working on pluvial and fluvial flood risk</v>
          </cell>
          <cell r="K71">
            <v>1</v>
          </cell>
          <cell r="Q71">
            <v>1</v>
          </cell>
          <cell r="R71" t="str">
            <v>Under</v>
          </cell>
          <cell r="S71" t="str">
            <v xml:space="preserve">Revenue </v>
          </cell>
          <cell r="T71" t="str">
            <v>End of period</v>
          </cell>
          <cell r="V71" t="str">
            <v>number</v>
          </cell>
          <cell r="W71" t="str">
            <v>Number of schemes</v>
          </cell>
          <cell r="X71">
            <v>0</v>
          </cell>
          <cell r="Y71" t="str">
            <v>Up</v>
          </cell>
          <cell r="AQ71" t="str">
            <v/>
          </cell>
          <cell r="AR71" t="str">
            <v/>
          </cell>
          <cell r="AS71" t="str">
            <v/>
          </cell>
          <cell r="AT71" t="str">
            <v/>
          </cell>
          <cell r="AU71">
            <v>92</v>
          </cell>
          <cell r="BP71" t="str">
            <v>Yes</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v>-5.9499999999999997E-2</v>
          </cell>
          <cell r="CV71" t="str">
            <v/>
          </cell>
          <cell r="CW71" t="str">
            <v/>
          </cell>
          <cell r="CX71" t="str">
            <v/>
          </cell>
          <cell r="CY71" t="str">
            <v/>
          </cell>
          <cell r="CZ71" t="str">
            <v/>
          </cell>
          <cell r="DA71" t="str">
            <v/>
          </cell>
          <cell r="DB71" t="str">
            <v/>
          </cell>
        </row>
        <row r="72">
          <cell r="C72" t="str">
            <v>PR19ANH_43</v>
          </cell>
          <cell r="F72">
            <v>43</v>
          </cell>
          <cell r="G72" t="str">
            <v>Community investment</v>
          </cell>
          <cell r="Q72">
            <v>0</v>
          </cell>
          <cell r="R72" t="str">
            <v>NFI</v>
          </cell>
          <cell r="V72" t="str">
            <v>%</v>
          </cell>
          <cell r="X72">
            <v>1</v>
          </cell>
          <cell r="AQ72">
            <v>0</v>
          </cell>
          <cell r="AR72">
            <v>1</v>
          </cell>
          <cell r="AS72">
            <v>2</v>
          </cell>
          <cell r="AT72">
            <v>3.5</v>
          </cell>
          <cell r="AU72">
            <v>5</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row>
        <row r="73">
          <cell r="C73" t="str">
            <v>PR19ANH_44</v>
          </cell>
          <cell r="F73">
            <v>44</v>
          </cell>
          <cell r="G73" t="str">
            <v>Customer trust</v>
          </cell>
          <cell r="Q73">
            <v>0</v>
          </cell>
          <cell r="R73" t="str">
            <v>NFI</v>
          </cell>
          <cell r="V73" t="str">
            <v>score</v>
          </cell>
          <cell r="X73">
            <v>2</v>
          </cell>
          <cell r="AQ73">
            <v>0</v>
          </cell>
          <cell r="AR73">
            <v>0.01</v>
          </cell>
          <cell r="AS73">
            <v>0.02</v>
          </cell>
          <cell r="AT73">
            <v>0.03</v>
          </cell>
          <cell r="AU73">
            <v>0.05</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row>
        <row r="74">
          <cell r="C74" t="str">
            <v>PR19ANH_45</v>
          </cell>
          <cell r="F74">
            <v>45</v>
          </cell>
          <cell r="G74" t="str">
            <v>Natural capital impact</v>
          </cell>
          <cell r="Q74">
            <v>0</v>
          </cell>
          <cell r="R74" t="str">
            <v>NFI</v>
          </cell>
          <cell r="V74" t="str">
            <v>text</v>
          </cell>
          <cell r="X74">
            <v>0</v>
          </cell>
          <cell r="AQ74" t="str">
            <v>On track</v>
          </cell>
          <cell r="AR74" t="str">
            <v>On track</v>
          </cell>
          <cell r="AS74" t="str">
            <v>On track</v>
          </cell>
          <cell r="AT74" t="str">
            <v>On track</v>
          </cell>
          <cell r="AU74" t="str">
            <v>Met</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row>
        <row r="75">
          <cell r="C75" t="str">
            <v>PR19ANH_46</v>
          </cell>
          <cell r="F75">
            <v>46</v>
          </cell>
          <cell r="G75" t="str">
            <v>Regional collaboration</v>
          </cell>
          <cell r="Q75">
            <v>0</v>
          </cell>
          <cell r="R75" t="str">
            <v>NFI</v>
          </cell>
          <cell r="V75" t="str">
            <v>text</v>
          </cell>
          <cell r="X75">
            <v>0</v>
          </cell>
          <cell r="AQ75" t="str">
            <v>On track</v>
          </cell>
          <cell r="AR75" t="str">
            <v>On track</v>
          </cell>
          <cell r="AS75" t="str">
            <v>On track</v>
          </cell>
          <cell r="AT75" t="str">
            <v>On track</v>
          </cell>
          <cell r="AU75" t="str">
            <v>Pass</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row>
        <row r="76">
          <cell r="C76" t="str">
            <v>PR19ANH_47</v>
          </cell>
          <cell r="F76">
            <v>47</v>
          </cell>
          <cell r="G76" t="str">
            <v>Underperformance incentive for Elsham treatment works and transfer scheme</v>
          </cell>
          <cell r="J76">
            <v>1</v>
          </cell>
          <cell r="Q76">
            <v>1</v>
          </cell>
          <cell r="R76" t="str">
            <v>Under</v>
          </cell>
          <cell r="S76" t="str">
            <v>Revenue</v>
          </cell>
          <cell r="T76" t="str">
            <v>End of period</v>
          </cell>
          <cell r="V76" t="str">
            <v>text</v>
          </cell>
          <cell r="W76" t="str">
            <v>Control points delivered</v>
          </cell>
          <cell r="X76">
            <v>0</v>
          </cell>
          <cell r="Y76" t="str">
            <v>TBC</v>
          </cell>
          <cell r="AQ76" t="str">
            <v>TBA</v>
          </cell>
          <cell r="AR76" t="str">
            <v>TBA</v>
          </cell>
          <cell r="AS76" t="str">
            <v>TBA</v>
          </cell>
          <cell r="AT76" t="str">
            <v>TBA</v>
          </cell>
          <cell r="AU76" t="str">
            <v>TBA</v>
          </cell>
          <cell r="BP76" t="str">
            <v>Yes</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v>-0.47</v>
          </cell>
          <cell r="CV76" t="str">
            <v/>
          </cell>
          <cell r="CW76" t="str">
            <v/>
          </cell>
          <cell r="CX76" t="str">
            <v/>
          </cell>
          <cell r="CY76" t="str">
            <v/>
          </cell>
          <cell r="CZ76" t="str">
            <v/>
          </cell>
          <cell r="DA76" t="str">
            <v/>
          </cell>
          <cell r="DB76" t="str">
            <v/>
          </cell>
        </row>
        <row r="77">
          <cell r="C77" t="str">
            <v>PR19ANH_48</v>
          </cell>
          <cell r="F77">
            <v>48</v>
          </cell>
          <cell r="G77" t="str">
            <v>Outperformance payment for Elsham treatment works and transfer scheme</v>
          </cell>
          <cell r="J77">
            <v>1</v>
          </cell>
          <cell r="Q77">
            <v>1</v>
          </cell>
          <cell r="R77" t="str">
            <v xml:space="preserve">Out </v>
          </cell>
          <cell r="S77" t="str">
            <v>Revenue</v>
          </cell>
          <cell r="T77" t="str">
            <v>End of period</v>
          </cell>
          <cell r="V77" t="str">
            <v>text</v>
          </cell>
          <cell r="W77" t="str">
            <v>Contract signed</v>
          </cell>
          <cell r="X77">
            <v>0</v>
          </cell>
          <cell r="Y77" t="str">
            <v>TBC</v>
          </cell>
          <cell r="AQ77" t="str">
            <v>TBA</v>
          </cell>
          <cell r="AR77" t="str">
            <v>TBA</v>
          </cell>
          <cell r="AS77" t="str">
            <v>TBA</v>
          </cell>
          <cell r="AT77" t="str">
            <v>TBA</v>
          </cell>
          <cell r="AU77" t="str">
            <v>TBA</v>
          </cell>
          <cell r="BP77" t="str">
            <v>Yes</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v>0.94</v>
          </cell>
          <cell r="CZ77" t="str">
            <v/>
          </cell>
          <cell r="DA77" t="str">
            <v/>
          </cell>
          <cell r="DB77" t="str">
            <v/>
          </cell>
        </row>
        <row r="78">
          <cell r="C78" t="str">
            <v>PR19BRL_PC01</v>
          </cell>
          <cell r="D78" t="str">
            <v>Safe and Reliable Supply of  Water</v>
          </cell>
          <cell r="E78" t="str">
            <v>PR19 new</v>
          </cell>
          <cell r="F78" t="str">
            <v>PC01</v>
          </cell>
          <cell r="G78" t="str">
            <v>Water quality compliance (CRI)</v>
          </cell>
          <cell r="H78" t="str">
            <v>Common definition for water quality compliance as published on the Ofwat website</v>
          </cell>
          <cell r="J78">
            <v>1</v>
          </cell>
          <cell r="Q78">
            <v>1</v>
          </cell>
          <cell r="R78" t="str">
            <v>Under</v>
          </cell>
          <cell r="S78" t="str">
            <v xml:space="preserve">Revenue </v>
          </cell>
          <cell r="T78" t="str">
            <v>In-period</v>
          </cell>
          <cell r="U78" t="str">
            <v>Water quality compliance</v>
          </cell>
          <cell r="V78" t="str">
            <v>score</v>
          </cell>
          <cell r="W78" t="str">
            <v>Compliance risk index</v>
          </cell>
          <cell r="X78">
            <v>2</v>
          </cell>
          <cell r="Y78" t="str">
            <v>Down</v>
          </cell>
          <cell r="Z78" t="str">
            <v>Water quality compliance (CRI)</v>
          </cell>
        </row>
        <row r="79">
          <cell r="C79" t="str">
            <v>PR19BRL_PC02</v>
          </cell>
          <cell r="D79" t="str">
            <v>Safe and Reliable Supply of  Water</v>
          </cell>
          <cell r="E79" t="str">
            <v>PR14 revision</v>
          </cell>
          <cell r="F79" t="str">
            <v>PC02</v>
          </cell>
          <cell r="G79" t="str">
            <v>Water supply interruptions</v>
          </cell>
          <cell r="H79" t="str">
            <v>Common definition for supply interruptions as published on the Ofwat website</v>
          </cell>
          <cell r="J79">
            <v>1</v>
          </cell>
          <cell r="Q79">
            <v>1</v>
          </cell>
          <cell r="R79" t="str">
            <v>Out &amp; under</v>
          </cell>
          <cell r="S79" t="str">
            <v xml:space="preserve">Revenue </v>
          </cell>
          <cell r="T79" t="str">
            <v>In-period</v>
          </cell>
          <cell r="U79" t="str">
            <v>Supply interruptions</v>
          </cell>
          <cell r="V79" t="str">
            <v>minutes</v>
          </cell>
          <cell r="W79" t="str">
            <v>Minutes / property / year</v>
          </cell>
          <cell r="X79">
            <v>0</v>
          </cell>
          <cell r="Y79" t="str">
            <v>Down</v>
          </cell>
          <cell r="Z79" t="str">
            <v>Water supply interruptions</v>
          </cell>
        </row>
        <row r="80">
          <cell r="C80" t="str">
            <v>PR19BRL_PC03</v>
          </cell>
          <cell r="D80" t="str">
            <v>Safe and Reliable Supply of  Water</v>
          </cell>
          <cell r="E80" t="str">
            <v>PR14 revision</v>
          </cell>
          <cell r="F80" t="str">
            <v>PC03</v>
          </cell>
          <cell r="G80" t="str">
            <v>Mains repairs</v>
          </cell>
          <cell r="H80" t="str">
            <v>Common definition for mains bursts as published on the Ofwat website</v>
          </cell>
          <cell r="J80">
            <v>1</v>
          </cell>
          <cell r="Q80">
            <v>1</v>
          </cell>
          <cell r="R80" t="str">
            <v>Under</v>
          </cell>
          <cell r="S80" t="str">
            <v xml:space="preserve">Revenue </v>
          </cell>
          <cell r="T80" t="str">
            <v>In-period</v>
          </cell>
          <cell r="U80" t="str">
            <v>Water mains bursts</v>
          </cell>
          <cell r="V80" t="str">
            <v>nr</v>
          </cell>
          <cell r="W80" t="str">
            <v>Mains bursts per 1,000km</v>
          </cell>
          <cell r="X80">
            <v>0</v>
          </cell>
          <cell r="Y80" t="str">
            <v>Down</v>
          </cell>
          <cell r="Z80" t="str">
            <v>Mains repairs</v>
          </cell>
        </row>
        <row r="81">
          <cell r="C81" t="str">
            <v>PR19BRL_PC04</v>
          </cell>
          <cell r="D81" t="str">
            <v>Safe and Reliable Supply of  Water</v>
          </cell>
          <cell r="E81" t="str">
            <v>PR19 new</v>
          </cell>
          <cell r="F81" t="str">
            <v>PC04</v>
          </cell>
          <cell r="G81" t="str">
            <v>Unplanned outage</v>
          </cell>
          <cell r="H81" t="str">
            <v>Common definition for unplanned outage  in a drought as published on the Ofwat website</v>
          </cell>
          <cell r="J81">
            <v>1</v>
          </cell>
          <cell r="Q81">
            <v>1</v>
          </cell>
          <cell r="R81" t="str">
            <v>Under</v>
          </cell>
          <cell r="S81" t="str">
            <v xml:space="preserve">Revenue </v>
          </cell>
          <cell r="T81" t="str">
            <v>In-period</v>
          </cell>
          <cell r="U81" t="str">
            <v>Water outage</v>
          </cell>
          <cell r="V81" t="str">
            <v>%</v>
          </cell>
          <cell r="W81" t="str">
            <v>Proportion of unplanned outage of the total company production capacity</v>
          </cell>
          <cell r="X81">
            <v>2</v>
          </cell>
          <cell r="Y81" t="str">
            <v>Down</v>
          </cell>
          <cell r="Z81" t="str">
            <v>Unplanned outage</v>
          </cell>
        </row>
        <row r="82">
          <cell r="C82" t="str">
            <v>PR19BRL_PC05</v>
          </cell>
          <cell r="D82" t="str">
            <v>Safe and Reliable Supply of  Water</v>
          </cell>
          <cell r="E82" t="str">
            <v>PR19 new</v>
          </cell>
          <cell r="F82" t="str">
            <v>PC05</v>
          </cell>
          <cell r="G82" t="str">
            <v>Risk of severe restrictions in a drought</v>
          </cell>
          <cell r="H82" t="str">
            <v>Common definition for risk of severe restrictions in a drought as published on the Ofwat website</v>
          </cell>
          <cell r="I82">
            <v>1</v>
          </cell>
          <cell r="Q82">
            <v>1</v>
          </cell>
          <cell r="R82" t="str">
            <v>NFI</v>
          </cell>
          <cell r="U82" t="str">
            <v>Resilience</v>
          </cell>
          <cell r="V82" t="str">
            <v>%</v>
          </cell>
          <cell r="W82" t="str">
            <v>Percentage of the customer population at risk of experiencing severe restrictions (for example, standpipes or rota cuts) in a 1-in-200 year drought, on average over 25 years.</v>
          </cell>
          <cell r="X82">
            <v>0</v>
          </cell>
          <cell r="Y82" t="str">
            <v>Down</v>
          </cell>
          <cell r="Z82" t="str">
            <v>Risk of severe restrictions in a drought</v>
          </cell>
        </row>
        <row r="83">
          <cell r="C83" t="str">
            <v>PR19BRL_PC06</v>
          </cell>
          <cell r="D83" t="str">
            <v>Safe and Reliable Supply of  Water</v>
          </cell>
          <cell r="E83" t="str">
            <v>PR14 revision</v>
          </cell>
          <cell r="F83" t="str">
            <v>PC06</v>
          </cell>
          <cell r="G83" t="str">
            <v>Customer contacts about water quality – appearance</v>
          </cell>
          <cell r="H83" t="str">
            <v>The number of times Bristol Water was contacted by customers about the appearance of their tap water (per 1,000 people supplied) in the calendar year.</v>
          </cell>
          <cell r="J83">
            <v>1</v>
          </cell>
          <cell r="Q83">
            <v>1</v>
          </cell>
          <cell r="R83" t="str">
            <v>Out &amp; under</v>
          </cell>
          <cell r="S83" t="str">
            <v xml:space="preserve">Revenue </v>
          </cell>
          <cell r="T83" t="str">
            <v>In-period</v>
          </cell>
          <cell r="U83" t="str">
            <v>Customer contacts - water quality</v>
          </cell>
          <cell r="V83" t="str">
            <v>nr</v>
          </cell>
          <cell r="W83" t="str">
            <v>Contacts per 1,000 people</v>
          </cell>
          <cell r="X83">
            <v>2</v>
          </cell>
          <cell r="Y83" t="str">
            <v>Down</v>
          </cell>
          <cell r="Z83" t="str">
            <v>Customer contacts about water quality</v>
          </cell>
          <cell r="AQ83">
            <v>0.83</v>
          </cell>
          <cell r="AR83">
            <v>0.73</v>
          </cell>
          <cell r="AS83">
            <v>0.63</v>
          </cell>
          <cell r="AT83">
            <v>0.53</v>
          </cell>
          <cell r="AU83">
            <v>0.43</v>
          </cell>
          <cell r="BL83" t="str">
            <v>Yes</v>
          </cell>
          <cell r="BM83" t="str">
            <v>Yes</v>
          </cell>
          <cell r="BN83" t="str">
            <v>Yes</v>
          </cell>
          <cell r="BO83" t="str">
            <v>Yes</v>
          </cell>
          <cell r="BP83" t="str">
            <v>Yes</v>
          </cell>
          <cell r="BQ83" t="str">
            <v/>
          </cell>
          <cell r="BR83" t="str">
            <v/>
          </cell>
          <cell r="BS83" t="str">
            <v/>
          </cell>
          <cell r="BT83" t="str">
            <v/>
          </cell>
          <cell r="BU83" t="str">
            <v/>
          </cell>
          <cell r="BV83">
            <v>1.66</v>
          </cell>
          <cell r="BW83">
            <v>1.66</v>
          </cell>
          <cell r="BX83">
            <v>1.66</v>
          </cell>
          <cell r="BY83">
            <v>1.66</v>
          </cell>
          <cell r="BZ83">
            <v>1.66</v>
          </cell>
          <cell r="CA83" t="str">
            <v/>
          </cell>
          <cell r="CB83" t="str">
            <v/>
          </cell>
          <cell r="CC83" t="str">
            <v/>
          </cell>
          <cell r="CD83" t="str">
            <v/>
          </cell>
          <cell r="CE83" t="str">
            <v/>
          </cell>
          <cell r="CF83" t="str">
            <v/>
          </cell>
          <cell r="CG83" t="str">
            <v/>
          </cell>
          <cell r="CH83" t="str">
            <v/>
          </cell>
          <cell r="CI83" t="str">
            <v/>
          </cell>
          <cell r="CJ83" t="str">
            <v/>
          </cell>
          <cell r="CK83">
            <v>0.44</v>
          </cell>
          <cell r="CL83">
            <v>0.39</v>
          </cell>
          <cell r="CM83">
            <v>0.33</v>
          </cell>
          <cell r="CN83">
            <v>0.3</v>
          </cell>
          <cell r="CO83">
            <v>0.28999999999999998</v>
          </cell>
          <cell r="CP83" t="str">
            <v/>
          </cell>
          <cell r="CQ83" t="str">
            <v/>
          </cell>
          <cell r="CR83" t="str">
            <v/>
          </cell>
          <cell r="CS83" t="str">
            <v/>
          </cell>
          <cell r="CT83" t="str">
            <v/>
          </cell>
          <cell r="CU83">
            <v>-0.17499999999999999</v>
          </cell>
          <cell r="CV83" t="str">
            <v/>
          </cell>
          <cell r="CW83" t="str">
            <v/>
          </cell>
          <cell r="CX83" t="str">
            <v/>
          </cell>
          <cell r="CY83">
            <v>0.14599999999999999</v>
          </cell>
          <cell r="CZ83" t="str">
            <v/>
          </cell>
          <cell r="DA83" t="str">
            <v/>
          </cell>
          <cell r="DB83" t="str">
            <v/>
          </cell>
          <cell r="DD83">
            <v>1</v>
          </cell>
        </row>
        <row r="84">
          <cell r="C84" t="str">
            <v>PR19BRL_PC07</v>
          </cell>
          <cell r="D84" t="str">
            <v>Safe and Reliable Supply of  Water</v>
          </cell>
          <cell r="E84" t="str">
            <v>PR14 revision</v>
          </cell>
          <cell r="F84" t="str">
            <v>PC07</v>
          </cell>
          <cell r="G84" t="str">
            <v>Customer contacts about water quality – taste and smell</v>
          </cell>
          <cell r="H84" t="str">
            <v>The number of times Bristol Water was contacted by customers about their water’s taste/ smell (per 1,000 people supplied) in the calendar year.</v>
          </cell>
          <cell r="J84">
            <v>1</v>
          </cell>
          <cell r="Q84">
            <v>1</v>
          </cell>
          <cell r="R84" t="str">
            <v>Out &amp; under</v>
          </cell>
          <cell r="S84" t="str">
            <v xml:space="preserve">Revenue </v>
          </cell>
          <cell r="T84" t="str">
            <v>In-period</v>
          </cell>
          <cell r="U84" t="str">
            <v>Customer contacts - water quality</v>
          </cell>
          <cell r="V84" t="str">
            <v>nr</v>
          </cell>
          <cell r="W84" t="str">
            <v>Contacts per 1,000 people</v>
          </cell>
          <cell r="X84">
            <v>2</v>
          </cell>
          <cell r="Y84" t="str">
            <v>Down</v>
          </cell>
          <cell r="Z84" t="str">
            <v>Customer contacts about water quality</v>
          </cell>
          <cell r="AQ84">
            <v>0.4</v>
          </cell>
          <cell r="AR84">
            <v>0.36</v>
          </cell>
          <cell r="AS84">
            <v>0.32</v>
          </cell>
          <cell r="AT84">
            <v>0.28000000000000003</v>
          </cell>
          <cell r="AU84">
            <v>0.25</v>
          </cell>
          <cell r="BL84" t="str">
            <v>Yes</v>
          </cell>
          <cell r="BM84" t="str">
            <v>Yes</v>
          </cell>
          <cell r="BN84" t="str">
            <v>Yes</v>
          </cell>
          <cell r="BO84" t="str">
            <v>Yes</v>
          </cell>
          <cell r="BP84" t="str">
            <v>Yes</v>
          </cell>
          <cell r="BQ84" t="str">
            <v/>
          </cell>
          <cell r="BR84" t="str">
            <v/>
          </cell>
          <cell r="BS84" t="str">
            <v/>
          </cell>
          <cell r="BT84" t="str">
            <v/>
          </cell>
          <cell r="BU84" t="str">
            <v/>
          </cell>
          <cell r="BV84">
            <v>0.8</v>
          </cell>
          <cell r="BW84">
            <v>0.8</v>
          </cell>
          <cell r="BX84">
            <v>0.8</v>
          </cell>
          <cell r="BY84">
            <v>0.8</v>
          </cell>
          <cell r="BZ84">
            <v>0.8</v>
          </cell>
          <cell r="CA84" t="str">
            <v/>
          </cell>
          <cell r="CB84" t="str">
            <v/>
          </cell>
          <cell r="CC84" t="str">
            <v/>
          </cell>
          <cell r="CD84" t="str">
            <v/>
          </cell>
          <cell r="CE84" t="str">
            <v/>
          </cell>
          <cell r="CF84" t="str">
            <v/>
          </cell>
          <cell r="CG84" t="str">
            <v/>
          </cell>
          <cell r="CH84" t="str">
            <v/>
          </cell>
          <cell r="CI84" t="str">
            <v/>
          </cell>
          <cell r="CJ84" t="str">
            <v/>
          </cell>
          <cell r="CK84">
            <v>0.21</v>
          </cell>
          <cell r="CL84">
            <v>0.19</v>
          </cell>
          <cell r="CM84">
            <v>0.17</v>
          </cell>
          <cell r="CN84">
            <v>0.16</v>
          </cell>
          <cell r="CO84">
            <v>0.16</v>
          </cell>
          <cell r="CP84" t="str">
            <v/>
          </cell>
          <cell r="CQ84" t="str">
            <v/>
          </cell>
          <cell r="CR84" t="str">
            <v/>
          </cell>
          <cell r="CS84" t="str">
            <v/>
          </cell>
          <cell r="CT84" t="str">
            <v/>
          </cell>
          <cell r="CU84">
            <v>-0.25600000000000001</v>
          </cell>
          <cell r="CV84" t="str">
            <v/>
          </cell>
          <cell r="CW84" t="str">
            <v/>
          </cell>
          <cell r="CX84" t="str">
            <v/>
          </cell>
          <cell r="CY84">
            <v>0.21299999999999999</v>
          </cell>
          <cell r="CZ84" t="str">
            <v/>
          </cell>
          <cell r="DA84" t="str">
            <v/>
          </cell>
          <cell r="DB84" t="str">
            <v/>
          </cell>
          <cell r="DD84">
            <v>1</v>
          </cell>
        </row>
        <row r="85">
          <cell r="C85" t="str">
            <v>PR19BRL_PC08</v>
          </cell>
          <cell r="D85" t="str">
            <v>Safe and Reliable Supply of  Water</v>
          </cell>
          <cell r="E85" t="str">
            <v>PR14 revision</v>
          </cell>
          <cell r="F85" t="str">
            <v>PC08</v>
          </cell>
          <cell r="G85" t="str">
            <v>Properties at risk of receiving low pressure</v>
          </cell>
          <cell r="H85" t="str">
            <v>This measure is the same as the former DG2 serviceability indicator. The aim of this indicator is to identify the number of properties that have received, and are likely to continue to receive, pressure below the reference level when demand is not abnormal.</v>
          </cell>
          <cell r="J85">
            <v>1</v>
          </cell>
          <cell r="Q85">
            <v>1</v>
          </cell>
          <cell r="R85" t="str">
            <v>Out &amp; under</v>
          </cell>
          <cell r="S85" t="str">
            <v xml:space="preserve">Revenue </v>
          </cell>
          <cell r="T85" t="str">
            <v>In-period</v>
          </cell>
          <cell r="U85" t="str">
            <v>Water pressure</v>
          </cell>
          <cell r="V85" t="str">
            <v>nr</v>
          </cell>
          <cell r="W85" t="str">
            <v>No. of properties</v>
          </cell>
          <cell r="X85">
            <v>0</v>
          </cell>
          <cell r="Y85" t="str">
            <v>Down</v>
          </cell>
          <cell r="Z85" t="str">
            <v>Low pressure</v>
          </cell>
          <cell r="AQ85">
            <v>65</v>
          </cell>
          <cell r="AR85">
            <v>61</v>
          </cell>
          <cell r="AS85">
            <v>57</v>
          </cell>
          <cell r="AT85">
            <v>53</v>
          </cell>
          <cell r="AU85">
            <v>49</v>
          </cell>
          <cell r="BL85" t="str">
            <v>Yes</v>
          </cell>
          <cell r="BM85" t="str">
            <v>Yes</v>
          </cell>
          <cell r="BN85" t="str">
            <v>Yes</v>
          </cell>
          <cell r="BO85" t="str">
            <v>Yes</v>
          </cell>
          <cell r="BP85" t="str">
            <v>Yes</v>
          </cell>
          <cell r="BQ85" t="str">
            <v/>
          </cell>
          <cell r="BR85" t="str">
            <v/>
          </cell>
          <cell r="BS85" t="str">
            <v/>
          </cell>
          <cell r="BT85" t="str">
            <v/>
          </cell>
          <cell r="BU85" t="str">
            <v/>
          </cell>
          <cell r="BV85">
            <v>195</v>
          </cell>
          <cell r="BW85">
            <v>195</v>
          </cell>
          <cell r="BX85">
            <v>195</v>
          </cell>
          <cell r="BY85">
            <v>195</v>
          </cell>
          <cell r="BZ85">
            <v>195</v>
          </cell>
          <cell r="CA85" t="str">
            <v/>
          </cell>
          <cell r="CB85" t="str">
            <v/>
          </cell>
          <cell r="CC85" t="str">
            <v/>
          </cell>
          <cell r="CD85" t="str">
            <v/>
          </cell>
          <cell r="CE85" t="str">
            <v/>
          </cell>
          <cell r="CF85" t="str">
            <v/>
          </cell>
          <cell r="CG85" t="str">
            <v/>
          </cell>
          <cell r="CH85" t="str">
            <v/>
          </cell>
          <cell r="CI85" t="str">
            <v/>
          </cell>
          <cell r="CJ85" t="str">
            <v/>
          </cell>
          <cell r="CK85">
            <v>17</v>
          </cell>
          <cell r="CL85">
            <v>15</v>
          </cell>
          <cell r="CM85">
            <v>13</v>
          </cell>
          <cell r="CN85">
            <v>11</v>
          </cell>
          <cell r="CO85">
            <v>10</v>
          </cell>
          <cell r="CP85" t="str">
            <v/>
          </cell>
          <cell r="CQ85" t="str">
            <v/>
          </cell>
          <cell r="CR85" t="str">
            <v/>
          </cell>
          <cell r="CS85" t="str">
            <v/>
          </cell>
          <cell r="CT85" t="str">
            <v/>
          </cell>
          <cell r="CU85">
            <v>-8.6400000000000001E-3</v>
          </cell>
          <cell r="CV85" t="str">
            <v/>
          </cell>
          <cell r="CW85" t="str">
            <v/>
          </cell>
          <cell r="CX85" t="str">
            <v/>
          </cell>
          <cell r="CY85">
            <v>4.5999999999999999E-3</v>
          </cell>
          <cell r="CZ85" t="str">
            <v/>
          </cell>
          <cell r="DA85" t="str">
            <v/>
          </cell>
          <cell r="DB85" t="str">
            <v/>
          </cell>
          <cell r="DD85">
            <v>1</v>
          </cell>
        </row>
        <row r="86">
          <cell r="C86" t="str">
            <v>PR19BRL_PC09</v>
          </cell>
          <cell r="D86" t="str">
            <v>Safe and Reliable Supply of  Water</v>
          </cell>
          <cell r="E86" t="str">
            <v>PR14 revision</v>
          </cell>
          <cell r="F86" t="str">
            <v>PC09</v>
          </cell>
          <cell r="G86" t="str">
            <v>Turbidity performance at treatment works</v>
          </cell>
          <cell r="H86" t="str">
            <v>The number of operational potable water treatment works whose turbidity 95th percentile equals or exceeds a 0.5 NTU (Nephelometric Turbidity Units) threshold.</v>
          </cell>
          <cell r="J86">
            <v>1</v>
          </cell>
          <cell r="Q86">
            <v>1</v>
          </cell>
          <cell r="R86" t="str">
            <v>Under</v>
          </cell>
          <cell r="S86" t="str">
            <v xml:space="preserve">Revenue </v>
          </cell>
          <cell r="T86" t="str">
            <v>In-period</v>
          </cell>
          <cell r="U86" t="str">
            <v>WTW turbidity</v>
          </cell>
          <cell r="V86" t="str">
            <v>nr</v>
          </cell>
          <cell r="W86" t="str">
            <v>No. of failures</v>
          </cell>
          <cell r="X86">
            <v>0</v>
          </cell>
          <cell r="Y86" t="str">
            <v>Down</v>
          </cell>
          <cell r="AQ86">
            <v>0</v>
          </cell>
          <cell r="AR86">
            <v>0</v>
          </cell>
          <cell r="AS86">
            <v>0</v>
          </cell>
          <cell r="AT86">
            <v>0</v>
          </cell>
          <cell r="AU86">
            <v>0</v>
          </cell>
          <cell r="BL86" t="str">
            <v>Yes</v>
          </cell>
          <cell r="BM86" t="str">
            <v>Yes</v>
          </cell>
          <cell r="BN86" t="str">
            <v>Yes</v>
          </cell>
          <cell r="BO86" t="str">
            <v>Yes</v>
          </cell>
          <cell r="BP86" t="str">
            <v>Yes</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v>-8.3000000000000004E-2</v>
          </cell>
          <cell r="CV86" t="str">
            <v/>
          </cell>
          <cell r="CW86" t="str">
            <v/>
          </cell>
          <cell r="CX86" t="str">
            <v/>
          </cell>
          <cell r="CY86" t="str">
            <v/>
          </cell>
          <cell r="CZ86" t="str">
            <v/>
          </cell>
          <cell r="DA86" t="str">
            <v/>
          </cell>
          <cell r="DB86" t="str">
            <v/>
          </cell>
          <cell r="DD86">
            <v>1</v>
          </cell>
        </row>
        <row r="87">
          <cell r="C87" t="str">
            <v>PR19BRL_PC10</v>
          </cell>
          <cell r="D87" t="str">
            <v>Safe and Reliable Supply of  Water</v>
          </cell>
          <cell r="E87" t="str">
            <v>PR14 revision</v>
          </cell>
          <cell r="F87" t="str">
            <v>PC10</v>
          </cell>
          <cell r="G87" t="str">
            <v>Unplanned maintenance – non-infrastructure</v>
          </cell>
          <cell r="H87" t="str">
            <v>The total unplanned non-infrastructure maintenance jobs, required as a result of equipment failure or reduced asset performance.</v>
          </cell>
          <cell r="J87">
            <v>1</v>
          </cell>
          <cell r="Q87">
            <v>1</v>
          </cell>
          <cell r="R87" t="str">
            <v>Under</v>
          </cell>
          <cell r="S87" t="str">
            <v xml:space="preserve">Revenue </v>
          </cell>
          <cell r="T87" t="str">
            <v>In-period</v>
          </cell>
          <cell r="U87" t="str">
            <v>Repair and maintenance</v>
          </cell>
          <cell r="V87" t="str">
            <v>nr</v>
          </cell>
          <cell r="W87" t="str">
            <v>No. of jobs</v>
          </cell>
          <cell r="X87">
            <v>0</v>
          </cell>
          <cell r="Y87" t="str">
            <v>Down</v>
          </cell>
          <cell r="AQ87">
            <v>3272</v>
          </cell>
          <cell r="AR87">
            <v>3272</v>
          </cell>
          <cell r="AS87">
            <v>3272</v>
          </cell>
          <cell r="AT87">
            <v>3272</v>
          </cell>
          <cell r="AU87">
            <v>3272</v>
          </cell>
          <cell r="BL87" t="str">
            <v>Yes</v>
          </cell>
          <cell r="BM87" t="str">
            <v>Yes</v>
          </cell>
          <cell r="BN87" t="str">
            <v>Yes</v>
          </cell>
          <cell r="BO87" t="str">
            <v>Yes</v>
          </cell>
          <cell r="BP87" t="str">
            <v>Yes</v>
          </cell>
          <cell r="BQ87" t="str">
            <v/>
          </cell>
          <cell r="BR87" t="str">
            <v/>
          </cell>
          <cell r="BS87" t="str">
            <v/>
          </cell>
          <cell r="BT87" t="str">
            <v/>
          </cell>
          <cell r="BU87" t="str">
            <v/>
          </cell>
          <cell r="BV87">
            <v>3601</v>
          </cell>
          <cell r="BW87">
            <v>3601</v>
          </cell>
          <cell r="BX87">
            <v>3601</v>
          </cell>
          <cell r="BY87">
            <v>3601</v>
          </cell>
          <cell r="BZ87">
            <v>3601</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v>-8.92E-4</v>
          </cell>
          <cell r="CV87" t="str">
            <v/>
          </cell>
          <cell r="CW87" t="str">
            <v/>
          </cell>
          <cell r="CX87" t="str">
            <v/>
          </cell>
          <cell r="CY87" t="str">
            <v/>
          </cell>
          <cell r="CZ87" t="str">
            <v/>
          </cell>
          <cell r="DA87" t="str">
            <v/>
          </cell>
          <cell r="DB87" t="str">
            <v/>
          </cell>
          <cell r="DD87">
            <v>1</v>
          </cell>
        </row>
        <row r="88">
          <cell r="C88" t="str">
            <v>PR19BRL_PC12</v>
          </cell>
          <cell r="D88" t="str">
            <v>Excellent Customer Experiences</v>
          </cell>
          <cell r="E88" t="str">
            <v>PR19 new</v>
          </cell>
          <cell r="F88" t="str">
            <v>PC12</v>
          </cell>
          <cell r="G88" t="str">
            <v>C-MeX: Customer measure of experience</v>
          </cell>
          <cell r="H88" t="str">
            <v>Common definition for C-MeX as published on the Ofwat website</v>
          </cell>
          <cell r="M88">
            <v>1</v>
          </cell>
          <cell r="Q88">
            <v>1</v>
          </cell>
          <cell r="R88" t="str">
            <v>Out &amp; under</v>
          </cell>
          <cell r="S88" t="str">
            <v xml:space="preserve">Revenue </v>
          </cell>
          <cell r="T88" t="str">
            <v>In-period</v>
          </cell>
          <cell r="U88" t="str">
            <v>Customer measure of experience (C-MeX)</v>
          </cell>
          <cell r="V88" t="str">
            <v>score</v>
          </cell>
          <cell r="W88" t="str">
            <v>C-MeX score</v>
          </cell>
          <cell r="X88">
            <v>2</v>
          </cell>
          <cell r="Y88" t="str">
            <v>Up</v>
          </cell>
          <cell r="Z88" t="str">
            <v>C-MeX: Customer measure of experience</v>
          </cell>
        </row>
        <row r="89">
          <cell r="C89" t="str">
            <v>PR19BRL_PC13</v>
          </cell>
          <cell r="D89" t="str">
            <v>Excellent Customer Experiences</v>
          </cell>
          <cell r="E89" t="str">
            <v>PR19 new</v>
          </cell>
          <cell r="F89" t="str">
            <v>PC13</v>
          </cell>
          <cell r="G89" t="str">
            <v>D-MeX: Developer services measure of experience</v>
          </cell>
          <cell r="H89" t="str">
            <v>Common definition for D-MeX as published on the Ofwat website</v>
          </cell>
          <cell r="J89">
            <v>1</v>
          </cell>
          <cell r="Q89">
            <v>1</v>
          </cell>
          <cell r="R89" t="str">
            <v>Out &amp; under</v>
          </cell>
          <cell r="S89" t="str">
            <v xml:space="preserve">Revenue </v>
          </cell>
          <cell r="T89" t="str">
            <v>In-period</v>
          </cell>
          <cell r="U89" t="str">
            <v>Developer services measure of experience (D-MeX)</v>
          </cell>
          <cell r="V89" t="str">
            <v>score</v>
          </cell>
          <cell r="W89" t="str">
            <v>D-MeX score</v>
          </cell>
          <cell r="X89">
            <v>2</v>
          </cell>
          <cell r="Y89" t="str">
            <v>Up</v>
          </cell>
          <cell r="Z89" t="str">
            <v>D-MeX: Developer services measure of experience</v>
          </cell>
        </row>
        <row r="90">
          <cell r="C90" t="str">
            <v>PR19BRL_PC14</v>
          </cell>
          <cell r="D90" t="str">
            <v>Excellent Customer Experiences</v>
          </cell>
          <cell r="E90" t="str">
            <v>PR14 continuation</v>
          </cell>
          <cell r="F90" t="str">
            <v>PC14</v>
          </cell>
          <cell r="G90" t="str">
            <v>Percentage of customers in water poverty</v>
          </cell>
          <cell r="H90" t="str">
            <v>The percentage of customers within our supply area for whom their water bill represents more than 2% of their disposable income, defined as gross income less income tax.</v>
          </cell>
          <cell r="M90">
            <v>1</v>
          </cell>
          <cell r="Q90">
            <v>1</v>
          </cell>
          <cell r="R90" t="str">
            <v>NFI</v>
          </cell>
          <cell r="U90" t="str">
            <v>Billing, debt, vfm, affordability, vulnerability</v>
          </cell>
          <cell r="V90" t="str">
            <v>%</v>
          </cell>
          <cell r="W90" t="str">
            <v>% households in water poverty</v>
          </cell>
          <cell r="X90">
            <v>0</v>
          </cell>
          <cell r="Y90" t="str">
            <v>Down</v>
          </cell>
          <cell r="AQ90">
            <v>0</v>
          </cell>
          <cell r="AR90">
            <v>0</v>
          </cell>
          <cell r="AS90">
            <v>0</v>
          </cell>
          <cell r="AT90">
            <v>0</v>
          </cell>
          <cell r="AU90">
            <v>0</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D90">
            <v>1</v>
          </cell>
        </row>
        <row r="91">
          <cell r="C91" t="str">
            <v>PR19BRL_PC15</v>
          </cell>
          <cell r="D91" t="str">
            <v>Excellent Customer Experiences</v>
          </cell>
          <cell r="E91" t="str">
            <v>PR14 continuation</v>
          </cell>
          <cell r="F91" t="str">
            <v>PC15</v>
          </cell>
          <cell r="G91" t="str">
            <v>Value for money</v>
          </cell>
          <cell r="H91" t="str">
            <v>The percentage of customers within our supply area who consider that we provide good value-for-money.</v>
          </cell>
          <cell r="M91">
            <v>1</v>
          </cell>
          <cell r="Q91">
            <v>1</v>
          </cell>
          <cell r="R91" t="str">
            <v>NFI</v>
          </cell>
          <cell r="U91" t="str">
            <v>Billing, debt, vfm, affordability, vulnerability</v>
          </cell>
          <cell r="V91" t="str">
            <v>%</v>
          </cell>
          <cell r="W91" t="str">
            <v>% respondents to survey</v>
          </cell>
          <cell r="X91">
            <v>0</v>
          </cell>
          <cell r="Y91" t="str">
            <v>Up</v>
          </cell>
          <cell r="AQ91">
            <v>80</v>
          </cell>
          <cell r="AR91">
            <v>81</v>
          </cell>
          <cell r="AS91">
            <v>82</v>
          </cell>
          <cell r="AT91">
            <v>83</v>
          </cell>
          <cell r="AU91">
            <v>83</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D91">
            <v>1</v>
          </cell>
        </row>
        <row r="92">
          <cell r="C92" t="str">
            <v>PR19BRL_PC16</v>
          </cell>
          <cell r="D92" t="str">
            <v>Excellent Customer Experiences</v>
          </cell>
          <cell r="E92" t="str">
            <v>PR19 new</v>
          </cell>
          <cell r="F92" t="str">
            <v>PC16</v>
          </cell>
          <cell r="G92" t="str">
            <v>Percentage of satisfied vulnerable customers</v>
          </cell>
          <cell r="H92" t="str">
            <v>The percentage of customers within our supply area receiving vulnerability assistance who are satisfied with the assistance given.</v>
          </cell>
          <cell r="M92">
            <v>1</v>
          </cell>
          <cell r="Q92">
            <v>1</v>
          </cell>
          <cell r="R92" t="str">
            <v>NFI</v>
          </cell>
          <cell r="U92" t="str">
            <v>Billing, debt, vfm, affordability, vulnerability</v>
          </cell>
          <cell r="V92" t="str">
            <v>%</v>
          </cell>
          <cell r="W92" t="str">
            <v>% customer satisfaction</v>
          </cell>
          <cell r="X92">
            <v>0</v>
          </cell>
          <cell r="Y92" t="str">
            <v>Up</v>
          </cell>
          <cell r="AQ92">
            <v>85</v>
          </cell>
          <cell r="AR92">
            <v>85</v>
          </cell>
          <cell r="AS92">
            <v>85</v>
          </cell>
          <cell r="AT92">
            <v>85</v>
          </cell>
          <cell r="AU92">
            <v>85</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D92">
            <v>1</v>
          </cell>
        </row>
        <row r="93">
          <cell r="C93" t="str">
            <v>PR19BRL_PC17</v>
          </cell>
          <cell r="D93" t="str">
            <v>Excellent Customer Experiences</v>
          </cell>
          <cell r="E93" t="str">
            <v>PR19 new</v>
          </cell>
          <cell r="F93" t="str">
            <v>PC17</v>
          </cell>
          <cell r="G93" t="str">
            <v>Void properties</v>
          </cell>
          <cell r="H93" t="str">
            <v xml:space="preserve">Average total number of household properties, within the supply area, which are connected to our water supply but do not receive a charge, as there are no occupants, as a percentage of the total number of connected households. </v>
          </cell>
          <cell r="M93">
            <v>1</v>
          </cell>
          <cell r="Q93">
            <v>1</v>
          </cell>
          <cell r="R93" t="str">
            <v>Out &amp; under</v>
          </cell>
          <cell r="S93" t="str">
            <v xml:space="preserve">Revenue </v>
          </cell>
          <cell r="T93" t="str">
            <v>In-period</v>
          </cell>
          <cell r="U93" t="str">
            <v>Billing, debt, vfm, affordability, vulnerability</v>
          </cell>
          <cell r="V93" t="str">
            <v>%</v>
          </cell>
          <cell r="W93" t="str">
            <v>% connected properties</v>
          </cell>
          <cell r="X93">
            <v>2</v>
          </cell>
          <cell r="Y93" t="str">
            <v>Down</v>
          </cell>
          <cell r="AQ93">
            <v>1.9</v>
          </cell>
          <cell r="AR93">
            <v>1.9</v>
          </cell>
          <cell r="AS93">
            <v>1.8</v>
          </cell>
          <cell r="AT93">
            <v>1.8</v>
          </cell>
          <cell r="AU93">
            <v>1.8</v>
          </cell>
          <cell r="BL93" t="str">
            <v>Yes</v>
          </cell>
          <cell r="BM93" t="str">
            <v>Yes</v>
          </cell>
          <cell r="BN93" t="str">
            <v>Yes</v>
          </cell>
          <cell r="BO93" t="str">
            <v>Yes</v>
          </cell>
          <cell r="BP93" t="str">
            <v>Yes</v>
          </cell>
          <cell r="BQ93" t="str">
            <v/>
          </cell>
          <cell r="BR93" t="str">
            <v/>
          </cell>
          <cell r="BS93" t="str">
            <v/>
          </cell>
          <cell r="BT93" t="str">
            <v/>
          </cell>
          <cell r="BU93" t="str">
            <v/>
          </cell>
          <cell r="BV93">
            <v>2.4</v>
          </cell>
          <cell r="BW93">
            <v>2.4</v>
          </cell>
          <cell r="BX93">
            <v>2.2999999999999998</v>
          </cell>
          <cell r="BY93">
            <v>2.2999999999999998</v>
          </cell>
          <cell r="BZ93">
            <v>2.2999999999999998</v>
          </cell>
          <cell r="CA93" t="str">
            <v/>
          </cell>
          <cell r="CB93" t="str">
            <v/>
          </cell>
          <cell r="CC93" t="str">
            <v/>
          </cell>
          <cell r="CD93" t="str">
            <v/>
          </cell>
          <cell r="CE93" t="str">
            <v/>
          </cell>
          <cell r="CF93" t="str">
            <v/>
          </cell>
          <cell r="CG93" t="str">
            <v/>
          </cell>
          <cell r="CH93" t="str">
            <v/>
          </cell>
          <cell r="CI93" t="str">
            <v/>
          </cell>
          <cell r="CJ93" t="str">
            <v/>
          </cell>
          <cell r="CK93">
            <v>1.4</v>
          </cell>
          <cell r="CL93">
            <v>1.4</v>
          </cell>
          <cell r="CM93">
            <v>1.3</v>
          </cell>
          <cell r="CN93">
            <v>1.3</v>
          </cell>
          <cell r="CO93">
            <v>1.3</v>
          </cell>
          <cell r="CP93" t="str">
            <v/>
          </cell>
          <cell r="CQ93" t="str">
            <v/>
          </cell>
          <cell r="CR93" t="str">
            <v/>
          </cell>
          <cell r="CS93" t="str">
            <v/>
          </cell>
          <cell r="CT93" t="str">
            <v/>
          </cell>
          <cell r="CU93">
            <v>-0.41399999999999998</v>
          </cell>
          <cell r="CV93" t="str">
            <v/>
          </cell>
          <cell r="CW93" t="str">
            <v/>
          </cell>
          <cell r="CX93" t="str">
            <v/>
          </cell>
          <cell r="CY93">
            <v>0.41399999999999998</v>
          </cell>
          <cell r="CZ93" t="str">
            <v/>
          </cell>
          <cell r="DA93" t="str">
            <v/>
          </cell>
          <cell r="DB93" t="str">
            <v/>
          </cell>
          <cell r="DD93">
            <v>1</v>
          </cell>
        </row>
        <row r="94">
          <cell r="C94" t="str">
            <v>PR19BRL_PC18</v>
          </cell>
          <cell r="D94" t="str">
            <v>Local Community and Environmental Resilience</v>
          </cell>
          <cell r="E94" t="str">
            <v>PR14 continuation</v>
          </cell>
          <cell r="F94" t="str">
            <v>PC18</v>
          </cell>
          <cell r="G94" t="str">
            <v>Leakage</v>
          </cell>
          <cell r="H94" t="str">
            <v>Common definition for leakage as published on the Ofwat website</v>
          </cell>
          <cell r="J94">
            <v>1</v>
          </cell>
          <cell r="Q94">
            <v>1</v>
          </cell>
          <cell r="R94" t="str">
            <v>Out &amp; under</v>
          </cell>
          <cell r="S94" t="str">
            <v xml:space="preserve">Revenue </v>
          </cell>
          <cell r="T94" t="str">
            <v>In-period</v>
          </cell>
          <cell r="U94" t="str">
            <v>Leakage</v>
          </cell>
          <cell r="V94" t="str">
            <v>nr</v>
          </cell>
          <cell r="W94" t="str">
            <v>Megalitres per day (Ml/d)</v>
          </cell>
          <cell r="X94">
            <v>1</v>
          </cell>
          <cell r="Y94" t="str">
            <v>Down</v>
          </cell>
          <cell r="Z94" t="str">
            <v>Leakage</v>
          </cell>
        </row>
        <row r="95">
          <cell r="C95" t="str">
            <v>PR19BRL_PC19</v>
          </cell>
          <cell r="D95" t="str">
            <v>Local Community and Environmental Resilience</v>
          </cell>
          <cell r="E95" t="str">
            <v>PR14 continuation</v>
          </cell>
          <cell r="F95" t="str">
            <v>PC19</v>
          </cell>
          <cell r="G95" t="str">
            <v>Per capita consumption</v>
          </cell>
          <cell r="H95" t="str">
            <v>Common definition for per capita consumption as published on the Ofwat website</v>
          </cell>
          <cell r="J95">
            <v>0.5</v>
          </cell>
          <cell r="M95">
            <v>0.5</v>
          </cell>
          <cell r="Q95">
            <v>1</v>
          </cell>
          <cell r="R95" t="str">
            <v>Out &amp; under</v>
          </cell>
          <cell r="S95" t="str">
            <v xml:space="preserve">Revenue </v>
          </cell>
          <cell r="T95" t="str">
            <v>End of period</v>
          </cell>
          <cell r="U95" t="str">
            <v>Water consumption</v>
          </cell>
          <cell r="V95" t="str">
            <v>nr</v>
          </cell>
          <cell r="W95" t="str">
            <v>Litres per head per day (l/h/d)</v>
          </cell>
          <cell r="X95">
            <v>1</v>
          </cell>
          <cell r="Y95" t="str">
            <v>Down</v>
          </cell>
          <cell r="Z95" t="str">
            <v>Per capita consumption</v>
          </cell>
        </row>
        <row r="96">
          <cell r="C96" t="str">
            <v>PR19BRL_PC20</v>
          </cell>
          <cell r="D96" t="str">
            <v>Local Community and Environmental Resilience</v>
          </cell>
          <cell r="E96" t="str">
            <v>PR14 continuation</v>
          </cell>
          <cell r="F96" t="str">
            <v>PC20</v>
          </cell>
          <cell r="G96" t="str">
            <v>Meter penetration</v>
          </cell>
          <cell r="H96" t="str">
            <v>The proportion of total billed household properties that are charged for water on a measured basis.</v>
          </cell>
          <cell r="J96">
            <v>1</v>
          </cell>
          <cell r="Q96">
            <v>1</v>
          </cell>
          <cell r="R96" t="str">
            <v>Out &amp; under</v>
          </cell>
          <cell r="S96" t="str">
            <v xml:space="preserve">Revenue </v>
          </cell>
          <cell r="T96" t="str">
            <v>End of period</v>
          </cell>
          <cell r="U96" t="str">
            <v>Metering</v>
          </cell>
          <cell r="V96" t="str">
            <v>%</v>
          </cell>
          <cell r="W96" t="str">
            <v xml:space="preserve">% metered supplies </v>
          </cell>
          <cell r="X96">
            <v>2</v>
          </cell>
          <cell r="Y96" t="str">
            <v>Up</v>
          </cell>
          <cell r="AQ96">
            <v>67.7</v>
          </cell>
          <cell r="AR96">
            <v>69.5</v>
          </cell>
          <cell r="AS96">
            <v>71.3</v>
          </cell>
          <cell r="AT96">
            <v>73.099999999999994</v>
          </cell>
          <cell r="AU96">
            <v>75</v>
          </cell>
          <cell r="BP96" t="str">
            <v>Yes</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v>90</v>
          </cell>
          <cell r="CL96">
            <v>90</v>
          </cell>
          <cell r="CM96">
            <v>90</v>
          </cell>
          <cell r="CN96">
            <v>90</v>
          </cell>
          <cell r="CO96">
            <v>90</v>
          </cell>
          <cell r="CP96" t="str">
            <v/>
          </cell>
          <cell r="CQ96" t="str">
            <v/>
          </cell>
          <cell r="CR96" t="str">
            <v/>
          </cell>
          <cell r="CS96" t="str">
            <v/>
          </cell>
          <cell r="CT96" t="str">
            <v/>
          </cell>
          <cell r="CU96">
            <v>-0.45300000000000001</v>
          </cell>
          <cell r="CV96" t="str">
            <v/>
          </cell>
          <cell r="CW96" t="str">
            <v/>
          </cell>
          <cell r="CX96" t="str">
            <v/>
          </cell>
          <cell r="CY96">
            <v>0.55400000000000005</v>
          </cell>
          <cell r="CZ96" t="str">
            <v/>
          </cell>
          <cell r="DA96" t="str">
            <v/>
          </cell>
          <cell r="DB96" t="str">
            <v/>
          </cell>
          <cell r="DD96">
            <v>1</v>
          </cell>
        </row>
        <row r="97">
          <cell r="C97" t="str">
            <v>PR19BRL_PC21</v>
          </cell>
          <cell r="D97" t="str">
            <v>Local Community and Environmental Resilience</v>
          </cell>
          <cell r="E97" t="str">
            <v>PR14 revision</v>
          </cell>
          <cell r="F97" t="str">
            <v>PC21</v>
          </cell>
          <cell r="G97" t="str">
            <v>Raw Water Quality of Sources</v>
          </cell>
          <cell r="H97"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I97">
            <v>1</v>
          </cell>
          <cell r="Q97">
            <v>1</v>
          </cell>
          <cell r="R97" t="str">
            <v>Out &amp; under</v>
          </cell>
          <cell r="S97" t="str">
            <v xml:space="preserve">Revenue </v>
          </cell>
          <cell r="T97" t="str">
            <v>In-period</v>
          </cell>
          <cell r="U97" t="str">
            <v>Catchment management</v>
          </cell>
          <cell r="V97" t="str">
            <v>nr</v>
          </cell>
          <cell r="W97" t="str">
            <v>Kg of P loss reduction achieved by Bristol Water scheme</v>
          </cell>
          <cell r="X97">
            <v>0</v>
          </cell>
          <cell r="Y97" t="str">
            <v>Up</v>
          </cell>
          <cell r="AQ97">
            <v>109</v>
          </cell>
          <cell r="AR97">
            <v>216</v>
          </cell>
          <cell r="AS97">
            <v>322</v>
          </cell>
          <cell r="AT97">
            <v>427</v>
          </cell>
          <cell r="AU97">
            <v>531</v>
          </cell>
          <cell r="BL97" t="str">
            <v>Yes</v>
          </cell>
          <cell r="BM97" t="str">
            <v>Yes</v>
          </cell>
          <cell r="BN97" t="str">
            <v>Yes</v>
          </cell>
          <cell r="BO97" t="str">
            <v>Yes</v>
          </cell>
          <cell r="BP97" t="str">
            <v>Yes</v>
          </cell>
          <cell r="BQ97" t="str">
            <v/>
          </cell>
          <cell r="BR97" t="str">
            <v/>
          </cell>
          <cell r="BS97" t="str">
            <v/>
          </cell>
          <cell r="BT97" t="str">
            <v/>
          </cell>
          <cell r="BU97" t="str">
            <v/>
          </cell>
          <cell r="BV97">
            <v>0</v>
          </cell>
          <cell r="BW97">
            <v>0</v>
          </cell>
          <cell r="BX97">
            <v>0</v>
          </cell>
          <cell r="BY97">
            <v>0</v>
          </cell>
          <cell r="BZ97">
            <v>0</v>
          </cell>
          <cell r="CA97" t="str">
            <v/>
          </cell>
          <cell r="CB97" t="str">
            <v/>
          </cell>
          <cell r="CC97" t="str">
            <v/>
          </cell>
          <cell r="CD97" t="str">
            <v/>
          </cell>
          <cell r="CE97" t="str">
            <v/>
          </cell>
          <cell r="CF97" t="str">
            <v/>
          </cell>
          <cell r="CG97" t="str">
            <v/>
          </cell>
          <cell r="CH97" t="str">
            <v/>
          </cell>
          <cell r="CI97" t="str">
            <v/>
          </cell>
          <cell r="CJ97" t="str">
            <v/>
          </cell>
          <cell r="CK97">
            <v>583</v>
          </cell>
          <cell r="CL97">
            <v>583</v>
          </cell>
          <cell r="CM97">
            <v>583</v>
          </cell>
          <cell r="CN97">
            <v>583</v>
          </cell>
          <cell r="CO97">
            <v>583</v>
          </cell>
          <cell r="CP97" t="str">
            <v/>
          </cell>
          <cell r="CQ97" t="str">
            <v/>
          </cell>
          <cell r="CR97" t="str">
            <v/>
          </cell>
          <cell r="CS97" t="str">
            <v/>
          </cell>
          <cell r="CT97" t="str">
            <v/>
          </cell>
          <cell r="CU97">
            <v>-2.12E-4</v>
          </cell>
          <cell r="CV97" t="str">
            <v/>
          </cell>
          <cell r="CW97" t="str">
            <v/>
          </cell>
          <cell r="CX97" t="str">
            <v/>
          </cell>
          <cell r="CY97">
            <v>1.84E-4</v>
          </cell>
          <cell r="CZ97" t="str">
            <v/>
          </cell>
          <cell r="DA97" t="str">
            <v/>
          </cell>
          <cell r="DB97" t="str">
            <v/>
          </cell>
          <cell r="DD97">
            <v>1</v>
          </cell>
        </row>
        <row r="98">
          <cell r="C98" t="str">
            <v>PR19BRL_PC22</v>
          </cell>
          <cell r="D98" t="str">
            <v>Local Community and Environmental Resilience</v>
          </cell>
          <cell r="E98" t="str">
            <v>PR14 continuation</v>
          </cell>
          <cell r="F98" t="str">
            <v>PC22</v>
          </cell>
          <cell r="G98" t="str">
            <v>Biodiversity Index</v>
          </cell>
          <cell r="H98"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I98">
            <v>0.5</v>
          </cell>
          <cell r="J98">
            <v>0.5</v>
          </cell>
          <cell r="Q98">
            <v>1</v>
          </cell>
          <cell r="R98" t="str">
            <v>Out &amp; under</v>
          </cell>
          <cell r="S98" t="str">
            <v xml:space="preserve">Revenue </v>
          </cell>
          <cell r="T98" t="str">
            <v>In-period</v>
          </cell>
          <cell r="U98" t="str">
            <v>Biodiversity/SSSIs</v>
          </cell>
          <cell r="V98" t="str">
            <v>score</v>
          </cell>
          <cell r="W98" t="str">
            <v>Biodiversity index</v>
          </cell>
          <cell r="X98">
            <v>0</v>
          </cell>
          <cell r="Y98" t="str">
            <v>Up</v>
          </cell>
          <cell r="AQ98">
            <v>17668</v>
          </cell>
          <cell r="AR98">
            <v>17678</v>
          </cell>
          <cell r="AS98">
            <v>17689</v>
          </cell>
          <cell r="AT98">
            <v>17700</v>
          </cell>
          <cell r="AU98">
            <v>17711</v>
          </cell>
          <cell r="BL98" t="str">
            <v>Yes</v>
          </cell>
          <cell r="BM98" t="str">
            <v>Yes</v>
          </cell>
          <cell r="BN98" t="str">
            <v>Yes</v>
          </cell>
          <cell r="BO98" t="str">
            <v>Yes</v>
          </cell>
          <cell r="BP98" t="str">
            <v>Yes</v>
          </cell>
          <cell r="BQ98" t="str">
            <v/>
          </cell>
          <cell r="BR98" t="str">
            <v/>
          </cell>
          <cell r="BS98" t="str">
            <v/>
          </cell>
          <cell r="BT98" t="str">
            <v/>
          </cell>
          <cell r="BU98" t="str">
            <v/>
          </cell>
          <cell r="BV98">
            <v>17652</v>
          </cell>
          <cell r="BW98">
            <v>17652</v>
          </cell>
          <cell r="BX98">
            <v>17652</v>
          </cell>
          <cell r="BY98">
            <v>17652</v>
          </cell>
          <cell r="BZ98">
            <v>17652</v>
          </cell>
          <cell r="CA98" t="str">
            <v/>
          </cell>
          <cell r="CB98" t="str">
            <v/>
          </cell>
          <cell r="CC98" t="str">
            <v/>
          </cell>
          <cell r="CD98" t="str">
            <v/>
          </cell>
          <cell r="CE98" t="str">
            <v/>
          </cell>
          <cell r="CF98" t="str">
            <v/>
          </cell>
          <cell r="CG98" t="str">
            <v/>
          </cell>
          <cell r="CH98" t="str">
            <v/>
          </cell>
          <cell r="CI98" t="str">
            <v/>
          </cell>
          <cell r="CJ98" t="str">
            <v/>
          </cell>
          <cell r="CK98">
            <v>17858</v>
          </cell>
          <cell r="CL98">
            <v>17858</v>
          </cell>
          <cell r="CM98">
            <v>17858</v>
          </cell>
          <cell r="CN98">
            <v>17858</v>
          </cell>
          <cell r="CO98">
            <v>17858</v>
          </cell>
          <cell r="CP98" t="str">
            <v/>
          </cell>
          <cell r="CQ98" t="str">
            <v/>
          </cell>
          <cell r="CR98" t="str">
            <v/>
          </cell>
          <cell r="CS98" t="str">
            <v/>
          </cell>
          <cell r="CT98" t="str">
            <v/>
          </cell>
          <cell r="CU98">
            <v>-7.2099999999999996E-4</v>
          </cell>
          <cell r="CV98" t="str">
            <v/>
          </cell>
          <cell r="CW98" t="str">
            <v/>
          </cell>
          <cell r="CX98" t="str">
            <v/>
          </cell>
          <cell r="CY98">
            <v>4.2700000000000002E-4</v>
          </cell>
          <cell r="CZ98" t="str">
            <v/>
          </cell>
          <cell r="DA98" t="str">
            <v/>
          </cell>
          <cell r="DB98" t="str">
            <v/>
          </cell>
          <cell r="DD98">
            <v>1</v>
          </cell>
        </row>
        <row r="99">
          <cell r="C99" t="str">
            <v>PR19BRL_PC23</v>
          </cell>
          <cell r="D99" t="str">
            <v>Local Community and Environmental Resilience</v>
          </cell>
          <cell r="E99" t="str">
            <v>PR14 continuation</v>
          </cell>
          <cell r="F99" t="str">
            <v>PC23</v>
          </cell>
          <cell r="G99" t="str">
            <v>Waste disposal compliance</v>
          </cell>
          <cell r="H99" t="str">
            <v>The percentage compliance as per by the number of Bristol Water samples taken of discharged trade effluent from designated Company sample points that meet the consent requirements in the Environment Agency permits.</v>
          </cell>
          <cell r="J99">
            <v>1</v>
          </cell>
          <cell r="Q99">
            <v>1</v>
          </cell>
          <cell r="R99" t="str">
            <v>Under</v>
          </cell>
          <cell r="S99" t="str">
            <v xml:space="preserve">Revenue </v>
          </cell>
          <cell r="T99" t="str">
            <v>In-period</v>
          </cell>
          <cell r="U99" t="str">
            <v>Waste disposal</v>
          </cell>
          <cell r="V99" t="str">
            <v>%</v>
          </cell>
          <cell r="W99" t="str">
            <v>% waste disposal compliance</v>
          </cell>
          <cell r="X99">
            <v>0</v>
          </cell>
          <cell r="Y99" t="str">
            <v>Up</v>
          </cell>
          <cell r="AQ99">
            <v>100</v>
          </cell>
          <cell r="AR99">
            <v>100</v>
          </cell>
          <cell r="AS99">
            <v>100</v>
          </cell>
          <cell r="AT99">
            <v>100</v>
          </cell>
          <cell r="AU99">
            <v>100</v>
          </cell>
          <cell r="BL99" t="str">
            <v>Yes</v>
          </cell>
          <cell r="BM99" t="str">
            <v>Yes</v>
          </cell>
          <cell r="BN99" t="str">
            <v>Yes</v>
          </cell>
          <cell r="BO99" t="str">
            <v>Yes</v>
          </cell>
          <cell r="BP99" t="str">
            <v>Yes</v>
          </cell>
          <cell r="BQ99" t="str">
            <v/>
          </cell>
          <cell r="BR99" t="str">
            <v/>
          </cell>
          <cell r="BS99" t="str">
            <v/>
          </cell>
          <cell r="BT99" t="str">
            <v/>
          </cell>
          <cell r="BU99" t="str">
            <v/>
          </cell>
          <cell r="BV99">
            <v>94</v>
          </cell>
          <cell r="BW99">
            <v>94</v>
          </cell>
          <cell r="BX99">
            <v>94</v>
          </cell>
          <cell r="BY99">
            <v>94</v>
          </cell>
          <cell r="BZ99">
            <v>94</v>
          </cell>
          <cell r="CA99">
            <v>97</v>
          </cell>
          <cell r="CB99">
            <v>97</v>
          </cell>
          <cell r="CC99">
            <v>97</v>
          </cell>
          <cell r="CD99">
            <v>97</v>
          </cell>
          <cell r="CE99">
            <v>97</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v>-8.5900000000000004E-3</v>
          </cell>
          <cell r="CV99" t="str">
            <v/>
          </cell>
          <cell r="CW99" t="str">
            <v/>
          </cell>
          <cell r="CX99" t="str">
            <v/>
          </cell>
          <cell r="CY99" t="str">
            <v/>
          </cell>
          <cell r="CZ99" t="str">
            <v/>
          </cell>
          <cell r="DA99" t="str">
            <v/>
          </cell>
          <cell r="DB99" t="str">
            <v/>
          </cell>
          <cell r="DD99">
            <v>1</v>
          </cell>
        </row>
        <row r="100">
          <cell r="C100" t="str">
            <v>PR19BRL_PC24</v>
          </cell>
          <cell r="D100" t="str">
            <v>Local Community and Environmental Resilience</v>
          </cell>
          <cell r="E100" t="str">
            <v>PR19 new</v>
          </cell>
          <cell r="F100" t="str">
            <v>PC24</v>
          </cell>
          <cell r="G100" t="str">
            <v xml:space="preserve">Water Industry National Environment Programme Compliance </v>
          </cell>
          <cell r="H100" t="str">
            <v xml:space="preserve">The metric will measure compliance with requirements of the Water Industry National Environment Programme (WINEP). The company commits to deliver each requirement under the WINEP. </v>
          </cell>
          <cell r="I100">
            <v>1</v>
          </cell>
          <cell r="Q100">
            <v>1</v>
          </cell>
          <cell r="R100" t="str">
            <v>Under</v>
          </cell>
          <cell r="S100" t="str">
            <v xml:space="preserve">Revenue </v>
          </cell>
          <cell r="T100" t="str">
            <v>In-period</v>
          </cell>
          <cell r="U100" t="str">
            <v>Water resources/ abstraction</v>
          </cell>
          <cell r="V100" t="str">
            <v>%</v>
          </cell>
          <cell r="W100" t="str">
            <v>% compliance with WINEP</v>
          </cell>
          <cell r="X100">
            <v>0</v>
          </cell>
          <cell r="Y100" t="str">
            <v>Up</v>
          </cell>
          <cell r="AQ100">
            <v>100</v>
          </cell>
          <cell r="AR100">
            <v>100</v>
          </cell>
          <cell r="AS100">
            <v>100</v>
          </cell>
          <cell r="AT100">
            <v>100</v>
          </cell>
          <cell r="AU100">
            <v>100</v>
          </cell>
          <cell r="BL100" t="str">
            <v>Yes</v>
          </cell>
          <cell r="BM100" t="str">
            <v>Yes</v>
          </cell>
          <cell r="BN100" t="str">
            <v>Yes</v>
          </cell>
          <cell r="BO100" t="str">
            <v>Yes</v>
          </cell>
          <cell r="BP100" t="str">
            <v>Yes</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v>-2.3800000000000002E-3</v>
          </cell>
          <cell r="CV100" t="str">
            <v/>
          </cell>
          <cell r="CW100" t="str">
            <v/>
          </cell>
          <cell r="CX100" t="str">
            <v/>
          </cell>
          <cell r="CY100" t="str">
            <v/>
          </cell>
          <cell r="CZ100" t="str">
            <v/>
          </cell>
          <cell r="DA100" t="str">
            <v/>
          </cell>
          <cell r="DB100" t="str">
            <v/>
          </cell>
          <cell r="DD100">
            <v>1</v>
          </cell>
        </row>
        <row r="101">
          <cell r="C101" t="str">
            <v>PR19BRL_PC25</v>
          </cell>
          <cell r="D101" t="str">
            <v>Local Community and Environmental Resilience</v>
          </cell>
          <cell r="E101" t="str">
            <v>PR14 continuation</v>
          </cell>
          <cell r="F101" t="str">
            <v>PC25</v>
          </cell>
          <cell r="G101" t="str">
            <v>Local community satisfaction</v>
          </cell>
          <cell r="H101" t="str">
            <v>The percentage of stakeholders within our supply area who are satisfied with the contribution we have made against our agreed commitments to the communities that we serve.</v>
          </cell>
          <cell r="I101">
            <v>0.2</v>
          </cell>
          <cell r="J101">
            <v>0.8</v>
          </cell>
          <cell r="Q101">
            <v>1</v>
          </cell>
          <cell r="R101" t="str">
            <v>Out &amp; under</v>
          </cell>
          <cell r="S101" t="str">
            <v xml:space="preserve">Revenue </v>
          </cell>
          <cell r="T101" t="str">
            <v>In-period</v>
          </cell>
          <cell r="U101" t="str">
            <v>Community/partnerships</v>
          </cell>
          <cell r="V101" t="str">
            <v>%</v>
          </cell>
          <cell r="W101" t="str">
            <v>% stakeholder satisfaction</v>
          </cell>
          <cell r="X101">
            <v>1</v>
          </cell>
          <cell r="Y101" t="str">
            <v>Up</v>
          </cell>
          <cell r="AQ101">
            <v>85</v>
          </cell>
          <cell r="AR101">
            <v>85</v>
          </cell>
          <cell r="AS101">
            <v>85</v>
          </cell>
          <cell r="AT101">
            <v>85</v>
          </cell>
          <cell r="AU101">
            <v>85</v>
          </cell>
          <cell r="BL101" t="str">
            <v>Yes</v>
          </cell>
          <cell r="BM101" t="str">
            <v>Yes</v>
          </cell>
          <cell r="BN101" t="str">
            <v>Yes</v>
          </cell>
          <cell r="BO101" t="str">
            <v>Yes</v>
          </cell>
          <cell r="BP101" t="str">
            <v>Yes</v>
          </cell>
          <cell r="BQ101" t="str">
            <v/>
          </cell>
          <cell r="BR101" t="str">
            <v/>
          </cell>
          <cell r="BS101" t="str">
            <v/>
          </cell>
          <cell r="BT101" t="str">
            <v/>
          </cell>
          <cell r="BU101" t="str">
            <v/>
          </cell>
          <cell r="BV101">
            <v>75</v>
          </cell>
          <cell r="BW101">
            <v>75</v>
          </cell>
          <cell r="BX101">
            <v>75</v>
          </cell>
          <cell r="BY101">
            <v>75</v>
          </cell>
          <cell r="BZ101">
            <v>75</v>
          </cell>
          <cell r="CA101" t="str">
            <v/>
          </cell>
          <cell r="CB101" t="str">
            <v/>
          </cell>
          <cell r="CC101" t="str">
            <v/>
          </cell>
          <cell r="CD101" t="str">
            <v/>
          </cell>
          <cell r="CE101" t="str">
            <v/>
          </cell>
          <cell r="CF101" t="str">
            <v/>
          </cell>
          <cell r="CG101" t="str">
            <v/>
          </cell>
          <cell r="CH101" t="str">
            <v/>
          </cell>
          <cell r="CI101" t="str">
            <v/>
          </cell>
          <cell r="CJ101" t="str">
            <v/>
          </cell>
          <cell r="CK101">
            <v>93</v>
          </cell>
          <cell r="CL101">
            <v>93</v>
          </cell>
          <cell r="CM101">
            <v>93</v>
          </cell>
          <cell r="CN101">
            <v>93</v>
          </cell>
          <cell r="CO101">
            <v>93</v>
          </cell>
          <cell r="CP101" t="str">
            <v/>
          </cell>
          <cell r="CQ101" t="str">
            <v/>
          </cell>
          <cell r="CR101" t="str">
            <v/>
          </cell>
          <cell r="CS101" t="str">
            <v/>
          </cell>
          <cell r="CT101" t="str">
            <v/>
          </cell>
          <cell r="CU101">
            <v>-2.1100000000000001E-2</v>
          </cell>
          <cell r="CV101" t="str">
            <v/>
          </cell>
          <cell r="CW101" t="str">
            <v/>
          </cell>
          <cell r="CX101" t="str">
            <v/>
          </cell>
          <cell r="CY101">
            <v>2.0799999999999999E-2</v>
          </cell>
          <cell r="CZ101" t="str">
            <v/>
          </cell>
          <cell r="DA101" t="str">
            <v/>
          </cell>
          <cell r="DB101" t="str">
            <v/>
          </cell>
          <cell r="DD101">
            <v>1</v>
          </cell>
        </row>
        <row r="102">
          <cell r="C102" t="str">
            <v>PR19BRL_PC26</v>
          </cell>
          <cell r="D102" t="str">
            <v>Local Community and Environmental Resilience</v>
          </cell>
          <cell r="E102" t="str">
            <v>PR19 new</v>
          </cell>
          <cell r="F102" t="str">
            <v>PC26</v>
          </cell>
          <cell r="G102" t="str">
            <v>Abstraction Incentive Mechanism (AIM)</v>
          </cell>
          <cell r="H102" t="str">
            <v>Reducing abstraction at Shipton Moyne system (an abstraction linked to environmentally-sensitive sites), at times where there is a risk of low river flows due to low local groundwater levels</v>
          </cell>
          <cell r="I102">
            <v>1</v>
          </cell>
          <cell r="Q102">
            <v>1</v>
          </cell>
          <cell r="R102" t="str">
            <v>Out &amp; under</v>
          </cell>
          <cell r="S102" t="str">
            <v xml:space="preserve">Revenue </v>
          </cell>
          <cell r="T102" t="str">
            <v>In-period</v>
          </cell>
          <cell r="U102" t="str">
            <v>Water resources/ abstraction</v>
          </cell>
          <cell r="V102" t="str">
            <v>nr</v>
          </cell>
          <cell r="W102" t="str">
            <v>Megalitres (Ml)</v>
          </cell>
          <cell r="X102">
            <v>1</v>
          </cell>
          <cell r="Y102" t="str">
            <v>Down</v>
          </cell>
          <cell r="AQ102">
            <v>-186.1</v>
          </cell>
          <cell r="AR102">
            <v>-186.1</v>
          </cell>
          <cell r="AS102">
            <v>-186.1</v>
          </cell>
          <cell r="AT102">
            <v>-186.1</v>
          </cell>
          <cell r="AU102">
            <v>-186.1</v>
          </cell>
          <cell r="BL102" t="str">
            <v>Yes</v>
          </cell>
          <cell r="BM102" t="str">
            <v>Yes</v>
          </cell>
          <cell r="BN102" t="str">
            <v>Yes</v>
          </cell>
          <cell r="BO102" t="str">
            <v>Yes</v>
          </cell>
          <cell r="BP102" t="str">
            <v>Yes</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v>-733.5</v>
          </cell>
          <cell r="CL102">
            <v>-733.5</v>
          </cell>
          <cell r="CM102">
            <v>-733.5</v>
          </cell>
          <cell r="CN102">
            <v>-733.5</v>
          </cell>
          <cell r="CO102">
            <v>-733.5</v>
          </cell>
          <cell r="CP102" t="str">
            <v/>
          </cell>
          <cell r="CQ102" t="str">
            <v/>
          </cell>
          <cell r="CR102" t="str">
            <v/>
          </cell>
          <cell r="CS102" t="str">
            <v/>
          </cell>
          <cell r="CT102" t="str">
            <v/>
          </cell>
          <cell r="CU102">
            <v>-5.0000000000000002E-5</v>
          </cell>
          <cell r="CV102" t="str">
            <v/>
          </cell>
          <cell r="CW102" t="str">
            <v/>
          </cell>
          <cell r="CX102" t="str">
            <v/>
          </cell>
          <cell r="CY102">
            <v>5.0000000000000002E-5</v>
          </cell>
          <cell r="CZ102" t="str">
            <v/>
          </cell>
          <cell r="DA102" t="str">
            <v/>
          </cell>
          <cell r="DB102" t="str">
            <v/>
          </cell>
          <cell r="DC102" t="str">
            <v>No</v>
          </cell>
          <cell r="DD102">
            <v>1</v>
          </cell>
          <cell r="DE102" t="str">
            <v>Per 1000 Ml</v>
          </cell>
        </row>
        <row r="103">
          <cell r="C103" t="str">
            <v>PR19BRL_PC27</v>
          </cell>
          <cell r="D103" t="str">
            <v>Excellent Customer Experiences</v>
          </cell>
          <cell r="E103" t="str">
            <v>PR19 new</v>
          </cell>
          <cell r="F103" t="str">
            <v>PC27</v>
          </cell>
          <cell r="G103" t="str">
            <v>Priority services for customers in vulnerable circumstances</v>
          </cell>
          <cell r="H103" t="str">
            <v>The percentage of domestic households reflected on our Priority Services Register (PSR)</v>
          </cell>
          <cell r="M103">
            <v>1</v>
          </cell>
          <cell r="Q103">
            <v>1</v>
          </cell>
          <cell r="R103" t="str">
            <v>NFI</v>
          </cell>
          <cell r="U103" t="str">
            <v>Billing, debt, vfm, affordability, vulnerability</v>
          </cell>
          <cell r="V103" t="str">
            <v>%</v>
          </cell>
          <cell r="W103" t="str">
            <v>% connected properties</v>
          </cell>
          <cell r="X103">
            <v>1</v>
          </cell>
          <cell r="Y103" t="str">
            <v>Up</v>
          </cell>
          <cell r="Z103" t="str">
            <v>Priority services for customers in vulnerable circumstances</v>
          </cell>
        </row>
        <row r="104">
          <cell r="C104" t="str">
            <v>PR19BRL_PC28</v>
          </cell>
          <cell r="F104" t="str">
            <v>PC28</v>
          </cell>
          <cell r="G104" t="str">
            <v>Glastonbury Street Network Resilience</v>
          </cell>
          <cell r="J104">
            <v>1</v>
          </cell>
          <cell r="Q104">
            <v>1</v>
          </cell>
          <cell r="R104" t="str">
            <v>Under</v>
          </cell>
          <cell r="S104" t="str">
            <v xml:space="preserve">Revenue </v>
          </cell>
          <cell r="T104" t="str">
            <v>End of period</v>
          </cell>
          <cell r="V104" t="str">
            <v>nr</v>
          </cell>
          <cell r="W104" t="str">
            <v>Expected months of delays</v>
          </cell>
          <cell r="X104">
            <v>0</v>
          </cell>
          <cell r="Y104" t="str">
            <v>Down</v>
          </cell>
          <cell r="AQ104">
            <v>0</v>
          </cell>
          <cell r="AR104">
            <v>0</v>
          </cell>
          <cell r="AS104">
            <v>0</v>
          </cell>
          <cell r="AT104">
            <v>0</v>
          </cell>
          <cell r="AU104">
            <v>0</v>
          </cell>
          <cell r="BP104" t="str">
            <v>Yes</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v>-5.3100000000000001E-2</v>
          </cell>
          <cell r="CV104" t="str">
            <v/>
          </cell>
          <cell r="CW104" t="str">
            <v/>
          </cell>
          <cell r="CX104" t="str">
            <v/>
          </cell>
          <cell r="CY104" t="str">
            <v/>
          </cell>
          <cell r="CZ104" t="str">
            <v/>
          </cell>
          <cell r="DA104" t="str">
            <v/>
          </cell>
          <cell r="DB104" t="str">
            <v/>
          </cell>
        </row>
        <row r="105">
          <cell r="C105" t="str">
            <v>PR19BRL_NEP01</v>
          </cell>
          <cell r="F105" t="str">
            <v>NEP01</v>
          </cell>
          <cell r="G105" t="str">
            <v>WINEP Delivery</v>
          </cell>
          <cell r="Q105">
            <v>0</v>
          </cell>
          <cell r="R105" t="str">
            <v>NFI</v>
          </cell>
          <cell r="V105" t="str">
            <v>text</v>
          </cell>
          <cell r="W105" t="str">
            <v>WINEP requirements met or not met in each year</v>
          </cell>
          <cell r="X105">
            <v>0</v>
          </cell>
          <cell r="AQ105" t="str">
            <v>Met</v>
          </cell>
          <cell r="AR105" t="str">
            <v>Met</v>
          </cell>
          <cell r="AS105" t="str">
            <v>Met</v>
          </cell>
          <cell r="AT105" t="str">
            <v>Met</v>
          </cell>
          <cell r="AU105" t="str">
            <v>Met</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row>
        <row r="106">
          <cell r="C106" t="str">
            <v>PR19BRL_PC29</v>
          </cell>
          <cell r="F106" t="str">
            <v>PC29</v>
          </cell>
          <cell r="G106" t="str">
            <v>Total customer complaints</v>
          </cell>
          <cell r="H106" t="str">
            <v>The total complaints by household customers received by the company per 10,000 connections.</v>
          </cell>
          <cell r="Q106">
            <v>0</v>
          </cell>
          <cell r="R106" t="str">
            <v>NFI</v>
          </cell>
          <cell r="V106" t="str">
            <v>nr</v>
          </cell>
          <cell r="X106">
            <v>1</v>
          </cell>
          <cell r="AQ106" t="str">
            <v>2019-20 Upper Quartile</v>
          </cell>
          <cell r="AR106" t="str">
            <v>2020-21 Upper Quartile</v>
          </cell>
          <cell r="AS106" t="str">
            <v>2021-22 Upper Quartile</v>
          </cell>
          <cell r="AT106" t="str">
            <v>2022-23 Upper Quartile</v>
          </cell>
          <cell r="AU106" t="str">
            <v>2023-24 Upper Quartile</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row>
        <row r="107">
          <cell r="C107" t="str">
            <v>PR19HDD_A1</v>
          </cell>
          <cell r="D107" t="str">
            <v>Good to drink</v>
          </cell>
          <cell r="E107" t="str">
            <v>PR19 new</v>
          </cell>
          <cell r="F107" t="str">
            <v>A1</v>
          </cell>
          <cell r="G107" t="str">
            <v>Water quality compliance (CRI)</v>
          </cell>
          <cell r="H107" t="str">
            <v>The DWI's compliance risk index. It is a measure designed to illustrate the risk arising from treated water compliance failures. It aligns with the current risk based approach to regulation of water supplies used by the Drinking Water Inspectorate</v>
          </cell>
          <cell r="I107">
            <v>0.5</v>
          </cell>
          <cell r="J107">
            <v>0.5</v>
          </cell>
          <cell r="Q107">
            <v>1</v>
          </cell>
          <cell r="R107" t="str">
            <v>Under</v>
          </cell>
          <cell r="S107" t="str">
            <v xml:space="preserve">Revenue </v>
          </cell>
          <cell r="T107" t="str">
            <v>In-period</v>
          </cell>
          <cell r="U107" t="str">
            <v>Water quality compliance</v>
          </cell>
          <cell r="V107" t="str">
            <v>score</v>
          </cell>
          <cell r="W107" t="str">
            <v>Index</v>
          </cell>
          <cell r="X107">
            <v>2</v>
          </cell>
          <cell r="Y107" t="str">
            <v>Down</v>
          </cell>
          <cell r="Z107" t="str">
            <v>Water quality compliance (CRI)</v>
          </cell>
        </row>
        <row r="108">
          <cell r="C108" t="str">
            <v>PR19HDD_A2</v>
          </cell>
          <cell r="D108" t="str">
            <v>Good to drink</v>
          </cell>
          <cell r="E108" t="str">
            <v>PR14 revision</v>
          </cell>
          <cell r="F108" t="str">
            <v>A2</v>
          </cell>
          <cell r="G108" t="str">
            <v xml:space="preserve">Number of complaints about drinking water quality </v>
          </cell>
          <cell r="H108" t="str">
            <v>Total number of complaints about appearance, taste and odour per year.</v>
          </cell>
          <cell r="I108">
            <v>0.5</v>
          </cell>
          <cell r="J108">
            <v>0.5</v>
          </cell>
          <cell r="Q108">
            <v>1</v>
          </cell>
          <cell r="R108" t="str">
            <v>Out &amp; under</v>
          </cell>
          <cell r="S108" t="str">
            <v xml:space="preserve">Revenue </v>
          </cell>
          <cell r="T108" t="str">
            <v>In-period</v>
          </cell>
          <cell r="U108" t="str">
            <v>Customer contacts - water quality</v>
          </cell>
          <cell r="V108" t="str">
            <v>nr</v>
          </cell>
          <cell r="W108" t="str">
            <v>Number of customer contacts</v>
          </cell>
          <cell r="X108">
            <v>0</v>
          </cell>
          <cell r="Y108" t="str">
            <v>Down</v>
          </cell>
          <cell r="Z108" t="str">
            <v>Customer contacts about water quality</v>
          </cell>
          <cell r="AQ108">
            <v>432</v>
          </cell>
          <cell r="AR108">
            <v>375</v>
          </cell>
          <cell r="AS108">
            <v>317</v>
          </cell>
          <cell r="AT108">
            <v>317</v>
          </cell>
          <cell r="AU108">
            <v>317</v>
          </cell>
          <cell r="BL108" t="str">
            <v>Yes</v>
          </cell>
          <cell r="BM108" t="str">
            <v>Yes</v>
          </cell>
          <cell r="BN108" t="str">
            <v>Yes</v>
          </cell>
          <cell r="BO108" t="str">
            <v>Yes</v>
          </cell>
          <cell r="BP108" t="str">
            <v>Yes</v>
          </cell>
          <cell r="BQ108" t="str">
            <v/>
          </cell>
          <cell r="BR108" t="str">
            <v/>
          </cell>
          <cell r="BS108" t="str">
            <v/>
          </cell>
          <cell r="BT108" t="str">
            <v/>
          </cell>
          <cell r="BU108" t="str">
            <v/>
          </cell>
          <cell r="BV108">
            <v>864</v>
          </cell>
          <cell r="BW108">
            <v>864</v>
          </cell>
          <cell r="BX108">
            <v>864</v>
          </cell>
          <cell r="BY108">
            <v>864</v>
          </cell>
          <cell r="BZ108">
            <v>864</v>
          </cell>
          <cell r="CA108" t="str">
            <v/>
          </cell>
          <cell r="CB108" t="str">
            <v/>
          </cell>
          <cell r="CC108" t="str">
            <v/>
          </cell>
          <cell r="CD108" t="str">
            <v/>
          </cell>
          <cell r="CE108" t="str">
            <v/>
          </cell>
          <cell r="CF108" t="str">
            <v/>
          </cell>
          <cell r="CG108" t="str">
            <v/>
          </cell>
          <cell r="CH108" t="str">
            <v/>
          </cell>
          <cell r="CI108" t="str">
            <v/>
          </cell>
          <cell r="CJ108" t="str">
            <v/>
          </cell>
          <cell r="CK108">
            <v>389</v>
          </cell>
          <cell r="CL108">
            <v>338</v>
          </cell>
          <cell r="CM108">
            <v>285</v>
          </cell>
          <cell r="CN108">
            <v>285</v>
          </cell>
          <cell r="CO108">
            <v>285</v>
          </cell>
          <cell r="CP108" t="str">
            <v/>
          </cell>
          <cell r="CQ108" t="str">
            <v/>
          </cell>
          <cell r="CR108" t="str">
            <v/>
          </cell>
          <cell r="CS108" t="str">
            <v/>
          </cell>
          <cell r="CT108" t="str">
            <v/>
          </cell>
          <cell r="CU108">
            <v>-6.7900000000000002E-4</v>
          </cell>
          <cell r="CV108" t="str">
            <v/>
          </cell>
          <cell r="CW108" t="str">
            <v/>
          </cell>
          <cell r="CX108" t="str">
            <v/>
          </cell>
          <cell r="CY108">
            <v>5.6599999999999999E-4</v>
          </cell>
          <cell r="CZ108" t="str">
            <v/>
          </cell>
          <cell r="DA108" t="str">
            <v/>
          </cell>
          <cell r="DB108" t="str">
            <v/>
          </cell>
          <cell r="DD108">
            <v>1</v>
          </cell>
        </row>
        <row r="109">
          <cell r="C109" t="str">
            <v>PR19HDD_A3</v>
          </cell>
          <cell r="D109" t="str">
            <v>Good to drink</v>
          </cell>
          <cell r="E109" t="str">
            <v>PR19 new</v>
          </cell>
          <cell r="F109" t="str">
            <v>A3</v>
          </cell>
          <cell r="G109" t="str">
            <v>Number of lead pipes replaced</v>
          </cell>
          <cell r="H109" t="str">
            <v>Number of lead communication and supply pipes replaced</v>
          </cell>
          <cell r="J109">
            <v>1</v>
          </cell>
          <cell r="Q109">
            <v>1</v>
          </cell>
          <cell r="R109" t="str">
            <v>Out &amp; under</v>
          </cell>
          <cell r="S109" t="str">
            <v xml:space="preserve">Revenue </v>
          </cell>
          <cell r="T109" t="str">
            <v>In-period</v>
          </cell>
          <cell r="U109" t="str">
            <v>*** new primary category required ***</v>
          </cell>
          <cell r="V109" t="str">
            <v>nr</v>
          </cell>
          <cell r="W109" t="str">
            <v>Number of lead pipes</v>
          </cell>
          <cell r="X109">
            <v>0</v>
          </cell>
          <cell r="Y109" t="str">
            <v>Up</v>
          </cell>
          <cell r="AQ109">
            <v>50</v>
          </cell>
          <cell r="AR109">
            <v>75</v>
          </cell>
          <cell r="AS109">
            <v>35</v>
          </cell>
          <cell r="AT109">
            <v>35</v>
          </cell>
          <cell r="AU109">
            <v>35</v>
          </cell>
          <cell r="BP109" t="str">
            <v>Yes</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v>200</v>
          </cell>
          <cell r="CL109">
            <v>300</v>
          </cell>
          <cell r="CM109">
            <v>140</v>
          </cell>
          <cell r="CN109">
            <v>140</v>
          </cell>
          <cell r="CO109">
            <v>140</v>
          </cell>
          <cell r="CP109" t="str">
            <v/>
          </cell>
          <cell r="CQ109" t="str">
            <v/>
          </cell>
          <cell r="CR109" t="str">
            <v/>
          </cell>
          <cell r="CS109" t="str">
            <v/>
          </cell>
          <cell r="CT109" t="str">
            <v/>
          </cell>
          <cell r="CU109">
            <v>-1.1000000000000001E-3</v>
          </cell>
          <cell r="CV109" t="str">
            <v/>
          </cell>
          <cell r="CW109" t="str">
            <v/>
          </cell>
          <cell r="CX109" t="str">
            <v/>
          </cell>
          <cell r="CY109">
            <v>1E-3</v>
          </cell>
          <cell r="CZ109" t="str">
            <v/>
          </cell>
          <cell r="DA109" t="str">
            <v/>
          </cell>
          <cell r="DB109" t="str">
            <v/>
          </cell>
          <cell r="DD109">
            <v>1</v>
          </cell>
        </row>
        <row r="110">
          <cell r="C110" t="str">
            <v>PR19HDD_B1</v>
          </cell>
          <cell r="D110" t="str">
            <v>Water always there</v>
          </cell>
          <cell r="E110" t="str">
            <v>PR14 revision</v>
          </cell>
          <cell r="F110" t="str">
            <v>B1</v>
          </cell>
          <cell r="G110" t="str">
            <v>Water supply interruptions</v>
          </cell>
          <cell r="H110" t="str">
            <v xml:space="preserve">Average supply interruption greater than, or equal to, three hours (minutes per property) </v>
          </cell>
          <cell r="I110">
            <v>0.5</v>
          </cell>
          <cell r="J110">
            <v>0.5</v>
          </cell>
          <cell r="Q110">
            <v>1</v>
          </cell>
          <cell r="R110" t="str">
            <v>Under</v>
          </cell>
          <cell r="S110" t="str">
            <v xml:space="preserve">Revenue </v>
          </cell>
          <cell r="T110" t="str">
            <v>In-period</v>
          </cell>
          <cell r="U110" t="str">
            <v>Supply interruptions</v>
          </cell>
          <cell r="V110" t="str">
            <v>time</v>
          </cell>
          <cell r="W110" t="str">
            <v>Minutes</v>
          </cell>
          <cell r="X110">
            <v>0</v>
          </cell>
          <cell r="Y110" t="str">
            <v>Down</v>
          </cell>
          <cell r="Z110" t="str">
            <v>Water supply interruptions</v>
          </cell>
        </row>
        <row r="111">
          <cell r="C111" t="str">
            <v>PR19HDD_B2</v>
          </cell>
          <cell r="D111" t="str">
            <v>Water always there</v>
          </cell>
          <cell r="E111" t="str">
            <v>PR14 revision</v>
          </cell>
          <cell r="F111" t="str">
            <v>B2</v>
          </cell>
          <cell r="G111" t="str">
            <v>Leakage</v>
          </cell>
          <cell r="H111" t="str">
            <v xml:space="preserve">The total level of leakage, including service reservoir losses and trunk main leakage plus customer supply pipe leakage, in megalitres per day (Ml/d), reported as a three-year average. </v>
          </cell>
          <cell r="J111">
            <v>1</v>
          </cell>
          <cell r="Q111">
            <v>1</v>
          </cell>
          <cell r="R111" t="str">
            <v>Under</v>
          </cell>
          <cell r="S111" t="str">
            <v xml:space="preserve">Revenue </v>
          </cell>
          <cell r="T111" t="str">
            <v>In-period</v>
          </cell>
          <cell r="U111" t="str">
            <v>Leakage</v>
          </cell>
          <cell r="V111" t="str">
            <v>nr</v>
          </cell>
          <cell r="W111" t="str">
            <v>Megalitres per day (Ml/d)</v>
          </cell>
          <cell r="X111">
            <v>1</v>
          </cell>
          <cell r="Y111" t="str">
            <v>Down</v>
          </cell>
          <cell r="Z111" t="str">
            <v>Leakage</v>
          </cell>
        </row>
        <row r="112">
          <cell r="C112" t="str">
            <v>PR19HDD_B3</v>
          </cell>
          <cell r="D112" t="str">
            <v>Water always there</v>
          </cell>
          <cell r="E112" t="str">
            <v>PR14 revision</v>
          </cell>
          <cell r="F112" t="str">
            <v>B3</v>
          </cell>
          <cell r="G112" t="str">
            <v>Per capita consumption</v>
          </cell>
          <cell r="H112" t="str">
            <v>Average amount of water used by each person that lives in a household property (litres per head per day). Reported as a three-year average</v>
          </cell>
          <cell r="I112">
            <v>0.5</v>
          </cell>
          <cell r="J112">
            <v>0.5</v>
          </cell>
          <cell r="Q112">
            <v>1</v>
          </cell>
          <cell r="R112" t="str">
            <v>Under</v>
          </cell>
          <cell r="S112" t="str">
            <v xml:space="preserve">Revenue </v>
          </cell>
          <cell r="T112" t="str">
            <v>End of period</v>
          </cell>
          <cell r="U112" t="str">
            <v>Water consumption</v>
          </cell>
          <cell r="V112" t="str">
            <v>nr</v>
          </cell>
          <cell r="W112" t="str">
            <v>Litres per head per day</v>
          </cell>
          <cell r="X112">
            <v>1</v>
          </cell>
          <cell r="Y112" t="str">
            <v>Down</v>
          </cell>
          <cell r="Z112" t="str">
            <v>Per capita consumption</v>
          </cell>
        </row>
        <row r="113">
          <cell r="C113" t="str">
            <v>PR19HDD_B4</v>
          </cell>
          <cell r="D113" t="str">
            <v>Water always there</v>
          </cell>
          <cell r="E113" t="str">
            <v>PR19 new</v>
          </cell>
          <cell r="F113" t="str">
            <v>B4</v>
          </cell>
          <cell r="G113" t="str">
            <v>Risk of severe restrictions in a drought</v>
          </cell>
          <cell r="H113" t="str">
            <v>Percentage of the population that would experience severe supply restrictions (e.g. standpipes or rota cuts) in a 1-in-200 year drought</v>
          </cell>
          <cell r="I113">
            <v>1</v>
          </cell>
          <cell r="Q113">
            <v>1</v>
          </cell>
          <cell r="R113" t="str">
            <v>NFI</v>
          </cell>
          <cell r="U113" t="str">
            <v>Resilience</v>
          </cell>
          <cell r="V113" t="str">
            <v>%</v>
          </cell>
          <cell r="W113" t="str">
            <v>Percentage at risk of level 4 drought</v>
          </cell>
          <cell r="X113">
            <v>1</v>
          </cell>
          <cell r="Y113" t="str">
            <v>Down</v>
          </cell>
          <cell r="Z113" t="str">
            <v>Risk of severe restrictions in a drought</v>
          </cell>
        </row>
        <row r="114">
          <cell r="C114" t="str">
            <v>PR19HDD_B5</v>
          </cell>
          <cell r="D114" t="str">
            <v>Water always there</v>
          </cell>
          <cell r="E114" t="str">
            <v>PR14 revision</v>
          </cell>
          <cell r="F114" t="str">
            <v>B5</v>
          </cell>
          <cell r="G114" t="str">
            <v>Mains repairs</v>
          </cell>
          <cell r="H114" t="str">
            <v>The number of mains bursts per thousand kilometres of total length of mains</v>
          </cell>
          <cell r="J114">
            <v>1</v>
          </cell>
          <cell r="Q114">
            <v>1</v>
          </cell>
          <cell r="R114" t="str">
            <v>Under</v>
          </cell>
          <cell r="S114" t="str">
            <v xml:space="preserve">Revenue </v>
          </cell>
          <cell r="T114" t="str">
            <v>In-period</v>
          </cell>
          <cell r="U114" t="str">
            <v>Water mains bursts</v>
          </cell>
          <cell r="V114" t="str">
            <v>nr</v>
          </cell>
          <cell r="W114" t="str">
            <v>Number of mains bursts (normalised to number per 1,000km of mains)</v>
          </cell>
          <cell r="X114">
            <v>1</v>
          </cell>
          <cell r="Y114" t="str">
            <v>Down</v>
          </cell>
          <cell r="Z114" t="str">
            <v>Mains repairs</v>
          </cell>
        </row>
        <row r="115">
          <cell r="C115" t="str">
            <v>PR19HDD_B6</v>
          </cell>
          <cell r="D115" t="str">
            <v>Water always there</v>
          </cell>
          <cell r="E115" t="str">
            <v>PR19 new</v>
          </cell>
          <cell r="F115" t="str">
            <v>B6</v>
          </cell>
          <cell r="G115" t="str">
            <v>Unplanned outage</v>
          </cell>
          <cell r="H115" t="str">
            <v xml:space="preserve">Unplanned outage. The annualised unavailable flow, based on the peak week production capacity (or PWPC). </v>
          </cell>
          <cell r="I115">
            <v>0.5</v>
          </cell>
          <cell r="J115">
            <v>0.5</v>
          </cell>
          <cell r="Q115">
            <v>1</v>
          </cell>
          <cell r="R115" t="str">
            <v>Under</v>
          </cell>
          <cell r="S115" t="str">
            <v xml:space="preserve">Revenue </v>
          </cell>
          <cell r="T115" t="str">
            <v>In-period</v>
          </cell>
          <cell r="U115" t="str">
            <v>Water outage</v>
          </cell>
          <cell r="V115" t="str">
            <v>%</v>
          </cell>
          <cell r="W115" t="str">
            <v>Percentage outage compared to company peak week production capacity (PWPC)</v>
          </cell>
          <cell r="X115">
            <v>2</v>
          </cell>
          <cell r="Y115" t="str">
            <v>Down</v>
          </cell>
          <cell r="Z115" t="str">
            <v>Unplanned outage</v>
          </cell>
        </row>
        <row r="116">
          <cell r="C116" t="str">
            <v>PR19HDD_B7</v>
          </cell>
          <cell r="D116" t="str">
            <v>Water always there</v>
          </cell>
          <cell r="E116" t="str">
            <v>PR14 revision</v>
          </cell>
          <cell r="F116" t="str">
            <v>B7</v>
          </cell>
          <cell r="G116" t="str">
            <v>Properties at risk of receiving low pressure</v>
          </cell>
          <cell r="H116" t="str">
            <v>The total number of properties that have received, and are likely to continue to receive, pressure below the reference level.</v>
          </cell>
          <cell r="J116">
            <v>1</v>
          </cell>
          <cell r="Q116">
            <v>1</v>
          </cell>
          <cell r="R116" t="str">
            <v>Under</v>
          </cell>
          <cell r="S116" t="str">
            <v xml:space="preserve">Revenue </v>
          </cell>
          <cell r="T116" t="str">
            <v>In-period</v>
          </cell>
          <cell r="U116" t="str">
            <v>Water pressure</v>
          </cell>
          <cell r="V116" t="str">
            <v xml:space="preserve">% </v>
          </cell>
          <cell r="W116" t="str">
            <v>Percentage reduction against the 2019/20 baseline</v>
          </cell>
          <cell r="X116">
            <v>0</v>
          </cell>
          <cell r="Y116" t="str">
            <v>Up</v>
          </cell>
          <cell r="Z116" t="str">
            <v>Low pressure</v>
          </cell>
          <cell r="AQ116">
            <v>7</v>
          </cell>
          <cell r="AR116">
            <v>28</v>
          </cell>
          <cell r="AS116">
            <v>28</v>
          </cell>
          <cell r="AT116">
            <v>28</v>
          </cell>
          <cell r="AU116">
            <v>28</v>
          </cell>
          <cell r="BL116" t="str">
            <v>Yes</v>
          </cell>
          <cell r="BM116" t="str">
            <v>Yes</v>
          </cell>
          <cell r="BN116" t="str">
            <v>Yes</v>
          </cell>
          <cell r="BO116" t="str">
            <v>Yes</v>
          </cell>
          <cell r="BP116" t="str">
            <v>Yes</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v>-9.8900000000000008E-4</v>
          </cell>
          <cell r="CV116" t="str">
            <v/>
          </cell>
          <cell r="CW116" t="str">
            <v/>
          </cell>
          <cell r="CX116" t="str">
            <v/>
          </cell>
          <cell r="CY116">
            <v>0</v>
          </cell>
          <cell r="CZ116" t="str">
            <v/>
          </cell>
          <cell r="DA116" t="str">
            <v/>
          </cell>
          <cell r="DB116" t="str">
            <v/>
          </cell>
          <cell r="DD116">
            <v>1</v>
          </cell>
        </row>
        <row r="117">
          <cell r="C117" t="str">
            <v>PR19HDD_C1</v>
          </cell>
          <cell r="D117" t="str">
            <v>Thriving environment</v>
          </cell>
          <cell r="E117" t="str">
            <v>PR19 new</v>
          </cell>
          <cell r="F117" t="str">
            <v>C1</v>
          </cell>
          <cell r="G117" t="str">
            <v>Length of river water quality improved</v>
          </cell>
          <cell r="H117" t="str">
            <v xml:space="preserve">The length of river benefitting from quality improvement work undertaken by Hafren Dyfrdwy to meet Water Framework Directive (WFD) objectives. </v>
          </cell>
          <cell r="K117">
            <v>1</v>
          </cell>
          <cell r="Q117">
            <v>1</v>
          </cell>
          <cell r="R117" t="str">
            <v>Out &amp; under</v>
          </cell>
          <cell r="S117" t="str">
            <v xml:space="preserve">Revenue </v>
          </cell>
          <cell r="T117" t="str">
            <v>End of period</v>
          </cell>
          <cell r="U117" t="str">
            <v>Environmental</v>
          </cell>
          <cell r="V117" t="str">
            <v>nr</v>
          </cell>
          <cell r="W117" t="str">
            <v>Length in km</v>
          </cell>
          <cell r="X117">
            <v>1</v>
          </cell>
          <cell r="Y117" t="str">
            <v>Up</v>
          </cell>
          <cell r="AQ117">
            <v>0</v>
          </cell>
          <cell r="AR117">
            <v>0</v>
          </cell>
          <cell r="AS117">
            <v>0</v>
          </cell>
          <cell r="AT117">
            <v>46</v>
          </cell>
          <cell r="AU117">
            <v>0</v>
          </cell>
          <cell r="BL117" t="str">
            <v>Yes</v>
          </cell>
          <cell r="BM117" t="str">
            <v>Yes</v>
          </cell>
          <cell r="BN117" t="str">
            <v>Yes</v>
          </cell>
          <cell r="BO117" t="str">
            <v>Yes</v>
          </cell>
          <cell r="BP117" t="str">
            <v>Yes</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v>-1.9599999999999999E-2</v>
          </cell>
          <cell r="CV117" t="str">
            <v/>
          </cell>
          <cell r="CW117" t="str">
            <v/>
          </cell>
          <cell r="CX117" t="str">
            <v/>
          </cell>
          <cell r="CY117">
            <v>1.9599999999999999E-2</v>
          </cell>
          <cell r="CZ117" t="str">
            <v/>
          </cell>
          <cell r="DA117" t="str">
            <v/>
          </cell>
          <cell r="DB117" t="str">
            <v/>
          </cell>
          <cell r="DD117">
            <v>1</v>
          </cell>
        </row>
        <row r="118">
          <cell r="C118" t="str">
            <v>PR19HDD_C2</v>
          </cell>
          <cell r="D118" t="str">
            <v>Thriving environment</v>
          </cell>
          <cell r="E118" t="str">
            <v>PR19 new</v>
          </cell>
          <cell r="F118" t="str">
            <v>C2</v>
          </cell>
          <cell r="G118" t="str">
            <v>Hectares managed for biodiversity</v>
          </cell>
          <cell r="H118"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I118">
            <v>0.5</v>
          </cell>
          <cell r="K118">
            <v>0.5</v>
          </cell>
          <cell r="Q118">
            <v>1</v>
          </cell>
          <cell r="R118" t="str">
            <v>Out &amp; under</v>
          </cell>
          <cell r="S118" t="str">
            <v xml:space="preserve">Revenue </v>
          </cell>
          <cell r="T118" t="str">
            <v>In-period</v>
          </cell>
          <cell r="U118" t="str">
            <v>Biodiversity/SSSIs</v>
          </cell>
          <cell r="V118" t="str">
            <v>nr</v>
          </cell>
          <cell r="W118" t="str">
            <v>Area in hectares</v>
          </cell>
          <cell r="X118">
            <v>2</v>
          </cell>
          <cell r="Y118" t="str">
            <v>Up</v>
          </cell>
          <cell r="AQ118">
            <v>100</v>
          </cell>
          <cell r="AR118">
            <v>150</v>
          </cell>
          <cell r="AS118">
            <v>150</v>
          </cell>
          <cell r="AT118">
            <v>30</v>
          </cell>
          <cell r="AU118">
            <v>20</v>
          </cell>
          <cell r="BL118" t="str">
            <v>Yes</v>
          </cell>
          <cell r="BM118" t="str">
            <v>Yes</v>
          </cell>
          <cell r="BN118" t="str">
            <v>Yes</v>
          </cell>
          <cell r="BO118" t="str">
            <v>Yes</v>
          </cell>
          <cell r="BP118" t="str">
            <v>Yes</v>
          </cell>
          <cell r="BQ118" t="str">
            <v/>
          </cell>
          <cell r="BR118" t="str">
            <v/>
          </cell>
          <cell r="BS118" t="str">
            <v/>
          </cell>
          <cell r="BT118" t="str">
            <v/>
          </cell>
          <cell r="BU118" t="str">
            <v/>
          </cell>
          <cell r="BV118">
            <v>60</v>
          </cell>
          <cell r="BW118">
            <v>90</v>
          </cell>
          <cell r="BX118">
            <v>90</v>
          </cell>
          <cell r="BY118">
            <v>18</v>
          </cell>
          <cell r="BZ118">
            <v>12</v>
          </cell>
          <cell r="CA118" t="str">
            <v/>
          </cell>
          <cell r="CB118" t="str">
            <v/>
          </cell>
          <cell r="CC118" t="str">
            <v/>
          </cell>
          <cell r="CD118" t="str">
            <v/>
          </cell>
          <cell r="CE118" t="str">
            <v/>
          </cell>
          <cell r="CF118" t="str">
            <v/>
          </cell>
          <cell r="CG118" t="str">
            <v/>
          </cell>
          <cell r="CH118" t="str">
            <v/>
          </cell>
          <cell r="CI118" t="str">
            <v/>
          </cell>
          <cell r="CJ118" t="str">
            <v/>
          </cell>
          <cell r="CK118">
            <v>150</v>
          </cell>
          <cell r="CL118">
            <v>225</v>
          </cell>
          <cell r="CM118">
            <v>225</v>
          </cell>
          <cell r="CN118">
            <v>45</v>
          </cell>
          <cell r="CO118">
            <v>30</v>
          </cell>
          <cell r="CP118" t="str">
            <v/>
          </cell>
          <cell r="CQ118" t="str">
            <v/>
          </cell>
          <cell r="CR118" t="str">
            <v/>
          </cell>
          <cell r="CS118" t="str">
            <v/>
          </cell>
          <cell r="CT118" t="str">
            <v/>
          </cell>
          <cell r="CU118">
            <v>-8.3299999999999997E-4</v>
          </cell>
          <cell r="CV118" t="str">
            <v/>
          </cell>
          <cell r="CW118" t="str">
            <v/>
          </cell>
          <cell r="CX118" t="str">
            <v/>
          </cell>
          <cell r="CY118">
            <v>8.3299999999999997E-4</v>
          </cell>
          <cell r="CZ118" t="str">
            <v/>
          </cell>
          <cell r="DA118" t="str">
            <v/>
          </cell>
          <cell r="DB118" t="str">
            <v/>
          </cell>
          <cell r="DD118">
            <v>1</v>
          </cell>
        </row>
        <row r="119">
          <cell r="C119" t="str">
            <v>PR19HDD_C3</v>
          </cell>
          <cell r="D119" t="str">
            <v>Thriving environment</v>
          </cell>
          <cell r="E119" t="str">
            <v>PR19 new</v>
          </cell>
          <cell r="F119" t="str">
            <v>C3</v>
          </cell>
          <cell r="G119" t="str">
            <v>Satisfactory sludge disposal</v>
          </cell>
          <cell r="H119" t="str">
            <v>Compliance with sludge use and disposal standards as part of the Environment Agency EPA requirements.</v>
          </cell>
          <cell r="L119">
            <v>1</v>
          </cell>
          <cell r="Q119">
            <v>1</v>
          </cell>
          <cell r="R119" t="str">
            <v>Under</v>
          </cell>
          <cell r="S119" t="str">
            <v xml:space="preserve">Revenue </v>
          </cell>
          <cell r="T119" t="str">
            <v>In-period</v>
          </cell>
          <cell r="U119" t="str">
            <v>Bioresources (sludge)</v>
          </cell>
          <cell r="V119" t="str">
            <v>%</v>
          </cell>
          <cell r="W119" t="str">
            <v>Percentage of total sludge</v>
          </cell>
          <cell r="X119">
            <v>2</v>
          </cell>
          <cell r="Y119" t="str">
            <v>Up</v>
          </cell>
          <cell r="AQ119">
            <v>100</v>
          </cell>
          <cell r="AR119">
            <v>100</v>
          </cell>
          <cell r="AS119">
            <v>100</v>
          </cell>
          <cell r="AT119">
            <v>100</v>
          </cell>
          <cell r="AU119">
            <v>100</v>
          </cell>
          <cell r="BL119" t="str">
            <v>Yes</v>
          </cell>
          <cell r="BM119" t="str">
            <v>Yes</v>
          </cell>
          <cell r="BN119" t="str">
            <v>Yes</v>
          </cell>
          <cell r="BO119" t="str">
            <v>Yes</v>
          </cell>
          <cell r="BP119" t="str">
            <v>Yes</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v>-9.0700000000000004E-4</v>
          </cell>
          <cell r="CV119" t="str">
            <v/>
          </cell>
          <cell r="CW119" t="str">
            <v/>
          </cell>
          <cell r="CX119" t="str">
            <v/>
          </cell>
          <cell r="CY119" t="str">
            <v/>
          </cell>
          <cell r="CZ119" t="str">
            <v/>
          </cell>
          <cell r="DA119" t="str">
            <v/>
          </cell>
          <cell r="DB119" t="str">
            <v/>
          </cell>
          <cell r="DD119">
            <v>1</v>
          </cell>
        </row>
        <row r="120">
          <cell r="C120" t="str">
            <v>PR19HDD_C4</v>
          </cell>
          <cell r="D120" t="str">
            <v>Thriving environment</v>
          </cell>
          <cell r="E120" t="str">
            <v>PR19 new</v>
          </cell>
          <cell r="F120" t="str">
            <v>C4</v>
          </cell>
          <cell r="G120" t="str">
            <v>Treatment works compliance</v>
          </cell>
          <cell r="H120" t="str">
            <v>Water and wastewater treatment works compliance as per Environmental Performance Assessment (EPA) definition</v>
          </cell>
          <cell r="J120">
            <v>0.5</v>
          </cell>
          <cell r="K120">
            <v>0.5</v>
          </cell>
          <cell r="Q120">
            <v>1</v>
          </cell>
          <cell r="R120" t="str">
            <v>Under</v>
          </cell>
          <cell r="S120" t="str">
            <v xml:space="preserve">Revenue </v>
          </cell>
          <cell r="T120" t="str">
            <v>In-period</v>
          </cell>
          <cell r="U120" t="str">
            <v>Treatment works</v>
          </cell>
          <cell r="V120" t="str">
            <v>%</v>
          </cell>
          <cell r="W120" t="str">
            <v>Percentage of compliance</v>
          </cell>
          <cell r="X120">
            <v>2</v>
          </cell>
          <cell r="Y120" t="str">
            <v>Up</v>
          </cell>
          <cell r="Z120" t="str">
            <v>Treatment works compliance</v>
          </cell>
        </row>
        <row r="121">
          <cell r="C121" t="str">
            <v>PR19HDD_D1</v>
          </cell>
          <cell r="D121" t="str">
            <v>Making a positive difference in our communities</v>
          </cell>
          <cell r="E121" t="str">
            <v>PR19 new</v>
          </cell>
          <cell r="F121" t="str">
            <v>D1</v>
          </cell>
          <cell r="G121" t="str">
            <v>Inspiring our customers to use water wisely</v>
          </cell>
          <cell r="H121" t="str">
            <v>Number of people who have agreed to change their behaviour as a result of our educational activities.</v>
          </cell>
          <cell r="I121">
            <v>0.35</v>
          </cell>
          <cell r="J121">
            <v>0.35</v>
          </cell>
          <cell r="K121">
            <v>0.3</v>
          </cell>
          <cell r="Q121">
            <v>1</v>
          </cell>
          <cell r="R121" t="str">
            <v>NFI</v>
          </cell>
          <cell r="U121" t="str">
            <v>Customer education/awareness</v>
          </cell>
          <cell r="V121" t="str">
            <v>nr</v>
          </cell>
          <cell r="W121" t="str">
            <v>Number of people</v>
          </cell>
          <cell r="X121">
            <v>0</v>
          </cell>
          <cell r="Y121" t="str">
            <v>Up</v>
          </cell>
          <cell r="AQ121">
            <v>797</v>
          </cell>
          <cell r="AR121">
            <v>797</v>
          </cell>
          <cell r="AS121">
            <v>797</v>
          </cell>
          <cell r="AT121">
            <v>797</v>
          </cell>
          <cell r="AU121">
            <v>797</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D121">
            <v>1</v>
          </cell>
        </row>
        <row r="122">
          <cell r="C122" t="str">
            <v>PR19HDD_E1</v>
          </cell>
          <cell r="D122" t="str">
            <v>Wastewater safely taken away</v>
          </cell>
          <cell r="E122" t="str">
            <v>PR14 revision</v>
          </cell>
          <cell r="F122" t="str">
            <v>E1</v>
          </cell>
          <cell r="G122" t="str">
            <v>Internal sewer flooding</v>
          </cell>
          <cell r="H122" t="str">
            <v>The number of internal sewer flooding incidents per year, including sewer flooding due to severe weather events per 10,000 sewer connections</v>
          </cell>
          <cell r="K122">
            <v>1</v>
          </cell>
          <cell r="Q122">
            <v>1</v>
          </cell>
          <cell r="R122" t="str">
            <v>Out &amp; under</v>
          </cell>
          <cell r="S122" t="str">
            <v xml:space="preserve">Revenue </v>
          </cell>
          <cell r="T122" t="str">
            <v>In-period</v>
          </cell>
          <cell r="U122" t="str">
            <v>Sewer flooding</v>
          </cell>
          <cell r="V122" t="str">
            <v>nr</v>
          </cell>
          <cell r="W122" t="str">
            <v>Number of incidents (normalised to number per 10,000 sewer connections)</v>
          </cell>
          <cell r="X122">
            <v>2</v>
          </cell>
          <cell r="Y122" t="str">
            <v>Down</v>
          </cell>
          <cell r="Z122" t="str">
            <v>Internal sewer flooding</v>
          </cell>
        </row>
        <row r="123">
          <cell r="C123" t="str">
            <v>PR19HDD_E2</v>
          </cell>
          <cell r="D123" t="str">
            <v>Wastewater safely taken away</v>
          </cell>
          <cell r="E123" t="str">
            <v>PR14 revision</v>
          </cell>
          <cell r="F123" t="str">
            <v>E2</v>
          </cell>
          <cell r="G123" t="str">
            <v>Pollution incidents</v>
          </cell>
          <cell r="H123" t="str">
            <v>The number of category 1 - 3 pollution incidents per 10,000km of wastewater network, as reported to the Environment Agency and Natural Resources Wales</v>
          </cell>
          <cell r="K123">
            <v>1</v>
          </cell>
          <cell r="Q123">
            <v>1</v>
          </cell>
          <cell r="R123" t="str">
            <v>Under</v>
          </cell>
          <cell r="S123" t="str">
            <v xml:space="preserve">Revenue </v>
          </cell>
          <cell r="T123" t="str">
            <v>In-period</v>
          </cell>
          <cell r="U123" t="str">
            <v>Pollution incidents</v>
          </cell>
          <cell r="V123" t="str">
            <v>nr</v>
          </cell>
          <cell r="W123" t="str">
            <v>Number of incidents (normalised to number per 10,000 sewerage network)</v>
          </cell>
          <cell r="X123">
            <v>2</v>
          </cell>
          <cell r="Y123" t="str">
            <v>Down</v>
          </cell>
          <cell r="Z123" t="str">
            <v>Pollution incidents</v>
          </cell>
        </row>
        <row r="124">
          <cell r="C124" t="str">
            <v>PR19HDD_E3</v>
          </cell>
          <cell r="D124" t="str">
            <v>Wastewater safely taken away</v>
          </cell>
          <cell r="E124" t="str">
            <v>PR14 continuation</v>
          </cell>
          <cell r="F124" t="str">
            <v>E3</v>
          </cell>
          <cell r="G124" t="str">
            <v xml:space="preserve">Sewer blockages </v>
          </cell>
          <cell r="H124" t="str">
            <v>The total number of sewer blockages on Hafren Dyfrdwy's network (including sewers transferred in 2011)</v>
          </cell>
          <cell r="K124">
            <v>1</v>
          </cell>
          <cell r="Q124">
            <v>1</v>
          </cell>
          <cell r="R124" t="str">
            <v>Out &amp; under</v>
          </cell>
          <cell r="S124" t="str">
            <v xml:space="preserve">Revenue </v>
          </cell>
          <cell r="T124" t="str">
            <v>In-period</v>
          </cell>
          <cell r="U124" t="str">
            <v>Sewer blockages/collapses</v>
          </cell>
          <cell r="V124" t="str">
            <v>nr</v>
          </cell>
          <cell r="W124" t="str">
            <v>Number of blockages</v>
          </cell>
          <cell r="X124">
            <v>0</v>
          </cell>
          <cell r="Y124" t="str">
            <v>Down</v>
          </cell>
          <cell r="Z124" t="str">
            <v>Sewer blockages</v>
          </cell>
          <cell r="AQ124">
            <v>290</v>
          </cell>
          <cell r="AR124">
            <v>287</v>
          </cell>
          <cell r="AS124">
            <v>283</v>
          </cell>
          <cell r="AT124">
            <v>279</v>
          </cell>
          <cell r="AU124">
            <v>276</v>
          </cell>
          <cell r="BL124" t="str">
            <v>Yes</v>
          </cell>
          <cell r="BM124" t="str">
            <v>Yes</v>
          </cell>
          <cell r="BN124" t="str">
            <v>Yes</v>
          </cell>
          <cell r="BO124" t="str">
            <v>Yes</v>
          </cell>
          <cell r="BP124" t="str">
            <v>Yes</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v>265</v>
          </cell>
          <cell r="CL124">
            <v>265</v>
          </cell>
          <cell r="CM124">
            <v>265</v>
          </cell>
          <cell r="CN124">
            <v>265</v>
          </cell>
          <cell r="CO124">
            <v>265</v>
          </cell>
          <cell r="CP124" t="str">
            <v/>
          </cell>
          <cell r="CQ124" t="str">
            <v/>
          </cell>
          <cell r="CR124" t="str">
            <v/>
          </cell>
          <cell r="CS124" t="str">
            <v/>
          </cell>
          <cell r="CT124" t="str">
            <v/>
          </cell>
          <cell r="CU124">
            <v>-1.392E-3</v>
          </cell>
          <cell r="CV124" t="str">
            <v/>
          </cell>
          <cell r="CW124" t="str">
            <v/>
          </cell>
          <cell r="CX124" t="str">
            <v/>
          </cell>
          <cell r="CY124">
            <v>1.4E-5</v>
          </cell>
          <cell r="CZ124" t="str">
            <v/>
          </cell>
          <cell r="DA124" t="str">
            <v/>
          </cell>
          <cell r="DB124" t="str">
            <v/>
          </cell>
          <cell r="DD124">
            <v>1</v>
          </cell>
        </row>
        <row r="125">
          <cell r="C125" t="str">
            <v>PR19HDD_E4</v>
          </cell>
          <cell r="D125" t="str">
            <v>Wastewater safely taken away</v>
          </cell>
          <cell r="E125" t="str">
            <v>PR19 new</v>
          </cell>
          <cell r="F125" t="str">
            <v>E4</v>
          </cell>
          <cell r="G125" t="str">
            <v>Risk of sewer flooding in a storm</v>
          </cell>
          <cell r="H125" t="str">
            <v>Percentage of the population served that are at risk of sewer flooding in a 1-in-50 year storm, split into 5 vulnerability bands</v>
          </cell>
          <cell r="K125">
            <v>1</v>
          </cell>
          <cell r="Q125">
            <v>1</v>
          </cell>
          <cell r="R125" t="str">
            <v>NFI</v>
          </cell>
          <cell r="U125" t="str">
            <v>Resilience</v>
          </cell>
          <cell r="V125" t="str">
            <v>%</v>
          </cell>
          <cell r="W125" t="str">
            <v>% of total population served</v>
          </cell>
          <cell r="X125">
            <v>2</v>
          </cell>
          <cell r="Y125" t="str">
            <v>Up</v>
          </cell>
          <cell r="Z125" t="str">
            <v>Risk of sewer flooding in a storm</v>
          </cell>
        </row>
        <row r="126">
          <cell r="C126" t="str">
            <v>PR19HDD_E5</v>
          </cell>
          <cell r="D126" t="str">
            <v>Wastewater safely taken away</v>
          </cell>
          <cell r="E126" t="str">
            <v>PR19 new</v>
          </cell>
          <cell r="F126" t="str">
            <v>E5</v>
          </cell>
          <cell r="G126" t="str">
            <v>Sewer collapses</v>
          </cell>
          <cell r="H126" t="str">
            <v>The number of sewer collapses per thousand kilometres of all sewers causing a reported impact on service to customers or the environment</v>
          </cell>
          <cell r="K126">
            <v>1</v>
          </cell>
          <cell r="Q126">
            <v>1</v>
          </cell>
          <cell r="R126" t="str">
            <v>Under</v>
          </cell>
          <cell r="S126" t="str">
            <v xml:space="preserve">Revenue </v>
          </cell>
          <cell r="T126" t="str">
            <v>In-period</v>
          </cell>
          <cell r="U126" t="str">
            <v>Sewer blockages/collapses</v>
          </cell>
          <cell r="V126" t="str">
            <v>nr</v>
          </cell>
          <cell r="W126" t="str">
            <v>Number of incidents (normalised to number per 1,000km of sewers)</v>
          </cell>
          <cell r="X126">
            <v>2</v>
          </cell>
          <cell r="Y126" t="str">
            <v>Down</v>
          </cell>
          <cell r="Z126" t="str">
            <v>Sewer collapses</v>
          </cell>
        </row>
        <row r="127">
          <cell r="C127" t="str">
            <v>PR19HDD_F1</v>
          </cell>
          <cell r="D127" t="str">
            <v>Lowest possible bills</v>
          </cell>
          <cell r="E127" t="str">
            <v>PR19 new</v>
          </cell>
          <cell r="F127" t="str">
            <v>F1</v>
          </cell>
          <cell r="G127" t="str">
            <v>Reduction in the number of void supply points</v>
          </cell>
          <cell r="H127" t="str">
            <v>The reduction in the number of residential and business void supply points.</v>
          </cell>
          <cell r="M127">
            <v>1</v>
          </cell>
          <cell r="Q127">
            <v>1</v>
          </cell>
          <cell r="R127" t="str">
            <v>Out &amp; under</v>
          </cell>
          <cell r="S127" t="str">
            <v xml:space="preserve">Revenue </v>
          </cell>
          <cell r="T127" t="str">
            <v>In-period</v>
          </cell>
          <cell r="U127" t="str">
            <v>Billing, debt, vfm, affordability, vulnerability</v>
          </cell>
          <cell r="V127" t="str">
            <v xml:space="preserve">% </v>
          </cell>
          <cell r="W127" t="str">
            <v>% of properties classified as void</v>
          </cell>
          <cell r="X127">
            <v>2</v>
          </cell>
          <cell r="Y127" t="str">
            <v>Down</v>
          </cell>
          <cell r="AQ127">
            <v>5.94</v>
          </cell>
          <cell r="AR127">
            <v>5.58</v>
          </cell>
          <cell r="AS127">
            <v>5.22</v>
          </cell>
          <cell r="AT127">
            <v>4.8600000000000003</v>
          </cell>
          <cell r="AU127">
            <v>4.5</v>
          </cell>
          <cell r="BL127" t="str">
            <v>Yes</v>
          </cell>
          <cell r="BM127" t="str">
            <v>Yes</v>
          </cell>
          <cell r="BN127" t="str">
            <v>Yes</v>
          </cell>
          <cell r="BO127" t="str">
            <v>Yes</v>
          </cell>
          <cell r="BP127" t="str">
            <v>Yes</v>
          </cell>
          <cell r="BQ127" t="str">
            <v/>
          </cell>
          <cell r="BR127" t="str">
            <v/>
          </cell>
          <cell r="BS127" t="str">
            <v/>
          </cell>
          <cell r="BT127" t="str">
            <v/>
          </cell>
          <cell r="BU127" t="str">
            <v/>
          </cell>
          <cell r="BV127">
            <v>5.94</v>
          </cell>
          <cell r="BW127">
            <v>5.94</v>
          </cell>
          <cell r="BX127">
            <v>5.94</v>
          </cell>
          <cell r="BY127">
            <v>5.94</v>
          </cell>
          <cell r="BZ127">
            <v>5.94</v>
          </cell>
          <cell r="CA127" t="str">
            <v/>
          </cell>
          <cell r="CB127" t="str">
            <v/>
          </cell>
          <cell r="CC127" t="str">
            <v/>
          </cell>
          <cell r="CD127" t="str">
            <v/>
          </cell>
          <cell r="CE127" t="str">
            <v/>
          </cell>
          <cell r="CF127" t="str">
            <v/>
          </cell>
          <cell r="CG127" t="str">
            <v/>
          </cell>
          <cell r="CH127" t="str">
            <v/>
          </cell>
          <cell r="CI127" t="str">
            <v/>
          </cell>
          <cell r="CJ127" t="str">
            <v/>
          </cell>
          <cell r="CK127">
            <v>5.44</v>
          </cell>
          <cell r="CL127">
            <v>5.08</v>
          </cell>
          <cell r="CM127">
            <v>4.5</v>
          </cell>
          <cell r="CN127">
            <v>3.78</v>
          </cell>
          <cell r="CO127">
            <v>3.06</v>
          </cell>
          <cell r="CP127" t="str">
            <v/>
          </cell>
          <cell r="CQ127" t="str">
            <v/>
          </cell>
          <cell r="CR127" t="str">
            <v/>
          </cell>
          <cell r="CS127" t="str">
            <v/>
          </cell>
          <cell r="CT127" t="str">
            <v/>
          </cell>
          <cell r="CU127">
            <v>-7.8E-2</v>
          </cell>
          <cell r="CV127" t="str">
            <v/>
          </cell>
          <cell r="CW127" t="str">
            <v/>
          </cell>
          <cell r="CX127" t="str">
            <v/>
          </cell>
          <cell r="CY127">
            <v>7.8E-2</v>
          </cell>
          <cell r="CZ127" t="str">
            <v/>
          </cell>
          <cell r="DA127" t="str">
            <v/>
          </cell>
          <cell r="DB127" t="str">
            <v/>
          </cell>
          <cell r="DC127" t="str">
            <v>No</v>
          </cell>
          <cell r="DD127">
            <v>1</v>
          </cell>
        </row>
        <row r="128">
          <cell r="C128" t="str">
            <v>PR19HDD_G1</v>
          </cell>
          <cell r="D128" t="str">
            <v>An outstanding customer experience</v>
          </cell>
          <cell r="E128" t="str">
            <v>PR19 new</v>
          </cell>
          <cell r="F128" t="str">
            <v>G1</v>
          </cell>
          <cell r="G128" t="str">
            <v>C-MeX: Customer measure of experience</v>
          </cell>
          <cell r="H128"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M128">
            <v>1</v>
          </cell>
          <cell r="Q128">
            <v>1</v>
          </cell>
          <cell r="R128" t="str">
            <v>Out &amp; under</v>
          </cell>
          <cell r="S128" t="str">
            <v xml:space="preserve">Revenue </v>
          </cell>
          <cell r="T128" t="str">
            <v>In-period</v>
          </cell>
          <cell r="U128" t="str">
            <v>Customer measure of experience (C-MeX)</v>
          </cell>
          <cell r="V128" t="str">
            <v>score</v>
          </cell>
          <cell r="W128" t="str">
            <v>CMeX score</v>
          </cell>
          <cell r="X128">
            <v>2</v>
          </cell>
          <cell r="Y128" t="str">
            <v>Up</v>
          </cell>
          <cell r="Z128" t="str">
            <v>C-MeX: Customer measure of experience</v>
          </cell>
        </row>
        <row r="129">
          <cell r="C129" t="str">
            <v>PR19HDD_G2</v>
          </cell>
          <cell r="D129" t="str">
            <v>An outstanding customer experience</v>
          </cell>
          <cell r="E129" t="str">
            <v>PR19 new</v>
          </cell>
          <cell r="F129" t="str">
            <v>G2</v>
          </cell>
          <cell r="G129" t="str">
            <v>D-MeX: Developer services measure of experience</v>
          </cell>
          <cell r="H129" t="str">
            <v>A mechanism to incentivise water companies to provide an excellent customer experience for developer services (new connections) customers. These customers include small and large property developers, self-lay providers (SLPs), and new appointments and variations (NAVs)</v>
          </cell>
          <cell r="J129">
            <v>0.5</v>
          </cell>
          <cell r="K129">
            <v>0.5</v>
          </cell>
          <cell r="Q129">
            <v>1</v>
          </cell>
          <cell r="R129" t="str">
            <v>Out &amp; under</v>
          </cell>
          <cell r="S129" t="str">
            <v xml:space="preserve">Revenue </v>
          </cell>
          <cell r="T129" t="str">
            <v>In-period</v>
          </cell>
          <cell r="U129" t="str">
            <v>Developer services measure of experience (D-MeX)</v>
          </cell>
          <cell r="V129" t="str">
            <v>score</v>
          </cell>
          <cell r="W129" t="str">
            <v>DMeX score</v>
          </cell>
          <cell r="X129">
            <v>2</v>
          </cell>
          <cell r="Y129" t="str">
            <v>Up</v>
          </cell>
          <cell r="Z129" t="str">
            <v>D-MeX: Developer services measure of experience</v>
          </cell>
        </row>
        <row r="130">
          <cell r="C130" t="str">
            <v>PR19HDD_G3</v>
          </cell>
          <cell r="D130" t="str">
            <v>An outstanding customer experience</v>
          </cell>
          <cell r="E130" t="str">
            <v>PR19 new</v>
          </cell>
          <cell r="F130" t="str">
            <v>G3</v>
          </cell>
          <cell r="G130" t="str">
            <v>Non household customer experience</v>
          </cell>
          <cell r="H130" t="str">
            <v>Non household customer satisfaction, as measured by a tracker survey.</v>
          </cell>
          <cell r="N130">
            <v>1</v>
          </cell>
          <cell r="Q130">
            <v>1</v>
          </cell>
          <cell r="R130" t="str">
            <v>Out &amp; under</v>
          </cell>
          <cell r="S130" t="str">
            <v xml:space="preserve">Revenue </v>
          </cell>
          <cell r="T130" t="str">
            <v>In-period</v>
          </cell>
          <cell r="U130" t="str">
            <v>Customer service/satisfaction (exc. billing etc.)</v>
          </cell>
          <cell r="V130" t="str">
            <v>score</v>
          </cell>
          <cell r="W130" t="str">
            <v>Satisfaction score</v>
          </cell>
          <cell r="X130">
            <v>1</v>
          </cell>
          <cell r="Y130" t="str">
            <v>Up</v>
          </cell>
          <cell r="AQ130">
            <v>4.5</v>
          </cell>
          <cell r="AR130">
            <v>4.5</v>
          </cell>
          <cell r="AS130">
            <v>4.5</v>
          </cell>
          <cell r="AT130">
            <v>4.5</v>
          </cell>
          <cell r="AU130">
            <v>4.5</v>
          </cell>
          <cell r="BL130" t="str">
            <v>Yes</v>
          </cell>
          <cell r="BM130" t="str">
            <v>Yes</v>
          </cell>
          <cell r="BN130" t="str">
            <v>Yes</v>
          </cell>
          <cell r="BO130" t="str">
            <v>Yes</v>
          </cell>
          <cell r="BP130" t="str">
            <v>Yes</v>
          </cell>
          <cell r="BQ130" t="str">
            <v/>
          </cell>
          <cell r="BR130" t="str">
            <v/>
          </cell>
          <cell r="BS130" t="str">
            <v/>
          </cell>
          <cell r="BT130" t="str">
            <v/>
          </cell>
          <cell r="BU130" t="str">
            <v/>
          </cell>
          <cell r="BV130">
            <v>4</v>
          </cell>
          <cell r="BW130">
            <v>4</v>
          </cell>
          <cell r="BX130">
            <v>4</v>
          </cell>
          <cell r="BY130">
            <v>4</v>
          </cell>
          <cell r="BZ130">
            <v>4</v>
          </cell>
          <cell r="CA130" t="str">
            <v/>
          </cell>
          <cell r="CB130" t="str">
            <v/>
          </cell>
          <cell r="CC130" t="str">
            <v/>
          </cell>
          <cell r="CD130" t="str">
            <v/>
          </cell>
          <cell r="CE130" t="str">
            <v/>
          </cell>
          <cell r="CF130" t="str">
            <v/>
          </cell>
          <cell r="CG130" t="str">
            <v/>
          </cell>
          <cell r="CH130" t="str">
            <v/>
          </cell>
          <cell r="CI130" t="str">
            <v/>
          </cell>
          <cell r="CJ130" t="str">
            <v/>
          </cell>
          <cell r="CK130">
            <v>4.7</v>
          </cell>
          <cell r="CL130">
            <v>4.7</v>
          </cell>
          <cell r="CM130">
            <v>4.7</v>
          </cell>
          <cell r="CN130">
            <v>4.7</v>
          </cell>
          <cell r="CO130">
            <v>4.7</v>
          </cell>
          <cell r="CP130" t="str">
            <v/>
          </cell>
          <cell r="CQ130" t="str">
            <v/>
          </cell>
          <cell r="CR130" t="str">
            <v/>
          </cell>
          <cell r="CS130" t="str">
            <v/>
          </cell>
          <cell r="CT130" t="str">
            <v/>
          </cell>
          <cell r="CU130">
            <v>-5.8999999999999997E-2</v>
          </cell>
          <cell r="CV130" t="str">
            <v/>
          </cell>
          <cell r="CW130" t="str">
            <v/>
          </cell>
          <cell r="CX130" t="str">
            <v/>
          </cell>
          <cell r="CY130">
            <v>5.8999999999999997E-2</v>
          </cell>
          <cell r="CZ130" t="str">
            <v/>
          </cell>
          <cell r="DA130" t="str">
            <v/>
          </cell>
          <cell r="DB130" t="str">
            <v/>
          </cell>
          <cell r="DD130">
            <v>1</v>
          </cell>
        </row>
        <row r="131">
          <cell r="C131" t="str">
            <v>PR19HDD_G4</v>
          </cell>
          <cell r="D131" t="str">
            <v>An outstanding customer experience</v>
          </cell>
          <cell r="E131" t="str">
            <v>PR19 new</v>
          </cell>
          <cell r="F131" t="str">
            <v>G4</v>
          </cell>
          <cell r="G131" t="str">
            <v>Welsh language services</v>
          </cell>
          <cell r="H131" t="str">
            <v>Percentage compliance with the Hafren Dyfrdwy Welsh language scheme.</v>
          </cell>
          <cell r="M131">
            <v>0.9</v>
          </cell>
          <cell r="N131">
            <v>0.1</v>
          </cell>
          <cell r="Q131">
            <v>1</v>
          </cell>
          <cell r="R131" t="str">
            <v>NFI</v>
          </cell>
          <cell r="U131" t="str">
            <v>Customer service/satisfaction (exc. billing etc.)</v>
          </cell>
          <cell r="V131" t="str">
            <v>%</v>
          </cell>
          <cell r="W131" t="str">
            <v>Percentage compliance</v>
          </cell>
          <cell r="X131">
            <v>1</v>
          </cell>
          <cell r="Y131" t="str">
            <v>Up</v>
          </cell>
          <cell r="AQ131">
            <v>100</v>
          </cell>
          <cell r="AR131">
            <v>100</v>
          </cell>
          <cell r="AS131">
            <v>100</v>
          </cell>
          <cell r="AT131">
            <v>100</v>
          </cell>
          <cell r="AU131">
            <v>100</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D131">
            <v>1</v>
          </cell>
        </row>
        <row r="132">
          <cell r="C132" t="str">
            <v>PR19HDD_H1</v>
          </cell>
          <cell r="D132" t="str">
            <v>A service for everyone</v>
          </cell>
          <cell r="E132" t="str">
            <v>PR19 new</v>
          </cell>
          <cell r="F132" t="str">
            <v>H1</v>
          </cell>
          <cell r="G132" t="str">
            <v>Priority services for customers in vulnerable circumstances</v>
          </cell>
          <cell r="H132" t="str">
            <v>The percentage of household customers in vulnerable circumstances (CIVC) who are registered on our Priority Service Register (PSR).</v>
          </cell>
          <cell r="M132">
            <v>1</v>
          </cell>
          <cell r="Q132">
            <v>1</v>
          </cell>
          <cell r="R132" t="str">
            <v>NFI</v>
          </cell>
          <cell r="U132" t="str">
            <v>Affordability/vulnerability</v>
          </cell>
          <cell r="V132" t="str">
            <v>%</v>
          </cell>
          <cell r="W132" t="str">
            <v>Percentage of household customers</v>
          </cell>
          <cell r="X132">
            <v>1</v>
          </cell>
          <cell r="Y132" t="str">
            <v>Up</v>
          </cell>
          <cell r="Z132" t="str">
            <v>Priority services for customers in vulnerable circumstances</v>
          </cell>
        </row>
        <row r="133">
          <cell r="C133" t="str">
            <v>PR19HDD_H2</v>
          </cell>
          <cell r="D133" t="str">
            <v>A service for everyone</v>
          </cell>
          <cell r="E133" t="str">
            <v>PR19 new</v>
          </cell>
          <cell r="F133" t="str">
            <v>H2</v>
          </cell>
          <cell r="G133" t="str">
            <v>Help to pay when you need it</v>
          </cell>
          <cell r="H133" t="str">
            <v>The percentage of struggling to pay customers supported through tailored schemes.</v>
          </cell>
          <cell r="M133">
            <v>1</v>
          </cell>
          <cell r="Q133">
            <v>1</v>
          </cell>
          <cell r="R133" t="str">
            <v>NFI</v>
          </cell>
          <cell r="U133" t="str">
            <v>Affordability/vulnerability</v>
          </cell>
          <cell r="V133" t="str">
            <v>%</v>
          </cell>
          <cell r="W133" t="str">
            <v>Percentage of customers</v>
          </cell>
          <cell r="X133">
            <v>0</v>
          </cell>
          <cell r="Y133" t="str">
            <v>Up</v>
          </cell>
          <cell r="AQ133">
            <v>70</v>
          </cell>
          <cell r="AR133">
            <v>71</v>
          </cell>
          <cell r="AS133">
            <v>72</v>
          </cell>
          <cell r="AT133">
            <v>72</v>
          </cell>
          <cell r="AU133">
            <v>73</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D133">
            <v>1</v>
          </cell>
        </row>
        <row r="134">
          <cell r="C134" t="str">
            <v>PR19HDD_H3</v>
          </cell>
          <cell r="D134" t="str">
            <v>A service for everyone</v>
          </cell>
          <cell r="E134" t="str">
            <v>PR19 new</v>
          </cell>
          <cell r="F134" t="str">
            <v>H3</v>
          </cell>
          <cell r="G134" t="str">
            <v>Effectiveness of the affordability support</v>
          </cell>
          <cell r="H134" t="str">
            <v>The percentage of customers who stay out of debt the 12 month period after they received payment support.</v>
          </cell>
          <cell r="M134">
            <v>1</v>
          </cell>
          <cell r="Q134">
            <v>1</v>
          </cell>
          <cell r="R134" t="str">
            <v>NFI</v>
          </cell>
          <cell r="U134" t="str">
            <v>Affordability/vulnerability</v>
          </cell>
          <cell r="V134" t="str">
            <v>%</v>
          </cell>
          <cell r="W134" t="str">
            <v>Percentage improvement</v>
          </cell>
          <cell r="X134">
            <v>1</v>
          </cell>
          <cell r="Y134" t="str">
            <v>Up</v>
          </cell>
          <cell r="AQ134" t="str">
            <v/>
          </cell>
          <cell r="AR134" t="str">
            <v/>
          </cell>
          <cell r="AS134" t="str">
            <v/>
          </cell>
          <cell r="AT134" t="str">
            <v/>
          </cell>
          <cell r="AU134">
            <v>10</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D134">
            <v>1</v>
          </cell>
        </row>
        <row r="135">
          <cell r="C135" t="str">
            <v>PR19HDD_H4</v>
          </cell>
          <cell r="F135" t="str">
            <v>H4</v>
          </cell>
          <cell r="G135" t="str">
            <v>Priority services during an incident</v>
          </cell>
          <cell r="Q135">
            <v>0</v>
          </cell>
          <cell r="R135" t="str">
            <v>NFI</v>
          </cell>
          <cell r="V135" t="str">
            <v>%</v>
          </cell>
          <cell r="X135">
            <v>0</v>
          </cell>
          <cell r="AQ135">
            <v>100</v>
          </cell>
          <cell r="AR135">
            <v>100</v>
          </cell>
          <cell r="AS135">
            <v>100</v>
          </cell>
          <cell r="AT135">
            <v>100</v>
          </cell>
          <cell r="AU135">
            <v>100</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row>
        <row r="136">
          <cell r="C136" t="str">
            <v>PR19HDD_NEP01</v>
          </cell>
          <cell r="F136" t="str">
            <v>NEP01</v>
          </cell>
          <cell r="G136" t="str">
            <v>WINEP Delivery</v>
          </cell>
          <cell r="Q136">
            <v>0</v>
          </cell>
          <cell r="R136" t="str">
            <v>NFI</v>
          </cell>
          <cell r="V136" t="str">
            <v>text</v>
          </cell>
          <cell r="W136" t="str">
            <v>WINEP requirements met or not met in each year</v>
          </cell>
          <cell r="X136">
            <v>0</v>
          </cell>
          <cell r="AQ136" t="str">
            <v>Met</v>
          </cell>
          <cell r="AR136" t="str">
            <v>Met</v>
          </cell>
          <cell r="AS136" t="str">
            <v>Met</v>
          </cell>
          <cell r="AT136" t="str">
            <v>Met</v>
          </cell>
          <cell r="AU136" t="str">
            <v>Met</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row>
        <row r="137">
          <cell r="C137" t="str">
            <v>PR19HDD_B8</v>
          </cell>
          <cell r="F137" t="str">
            <v>B8</v>
          </cell>
          <cell r="G137" t="str">
            <v>Improving reservoir resilience</v>
          </cell>
          <cell r="I137">
            <v>1</v>
          </cell>
          <cell r="Q137">
            <v>1</v>
          </cell>
          <cell r="R137" t="str">
            <v>Under</v>
          </cell>
          <cell r="S137" t="str">
            <v>Revenue</v>
          </cell>
          <cell r="T137" t="str">
            <v>In-Period</v>
          </cell>
          <cell r="V137" t="str">
            <v>%</v>
          </cell>
          <cell r="W137" t="str">
            <v>Cumulative percentage completed</v>
          </cell>
          <cell r="X137">
            <v>1</v>
          </cell>
          <cell r="Y137" t="str">
            <v>Up</v>
          </cell>
          <cell r="AQ137">
            <v>0</v>
          </cell>
          <cell r="AR137">
            <v>9.1</v>
          </cell>
          <cell r="AS137">
            <v>36.4</v>
          </cell>
          <cell r="AT137">
            <v>36.4</v>
          </cell>
          <cell r="AU137">
            <v>81.8</v>
          </cell>
          <cell r="BP137" t="str">
            <v>Yes</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v>-3.2000000000000002E-3</v>
          </cell>
          <cell r="CV137" t="str">
            <v/>
          </cell>
          <cell r="CW137" t="str">
            <v/>
          </cell>
          <cell r="CX137" t="str">
            <v/>
          </cell>
          <cell r="CY137" t="str">
            <v/>
          </cell>
          <cell r="CZ137" t="str">
            <v/>
          </cell>
          <cell r="DA137" t="str">
            <v/>
          </cell>
          <cell r="DB137" t="str">
            <v/>
          </cell>
        </row>
        <row r="138">
          <cell r="C138" t="str">
            <v>PR19NES_COM01</v>
          </cell>
          <cell r="D138" t="str">
            <v xml:space="preserve">Our customers tell us we provide excellent customer service and resolve issues quickly. </v>
          </cell>
          <cell r="E138" t="str">
            <v>PR19 new</v>
          </cell>
          <cell r="F138" t="str">
            <v>COM01</v>
          </cell>
          <cell r="G138" t="str">
            <v>C-MeX: Customer measure of experience</v>
          </cell>
          <cell r="H138" t="str">
            <v>Ofwat common definition</v>
          </cell>
          <cell r="M138">
            <v>1</v>
          </cell>
          <cell r="Q138">
            <v>1</v>
          </cell>
          <cell r="R138" t="str">
            <v>Out &amp; under</v>
          </cell>
          <cell r="S138" t="str">
            <v xml:space="preserve">Revenue </v>
          </cell>
          <cell r="T138" t="str">
            <v>In-period</v>
          </cell>
          <cell r="U138" t="str">
            <v>Customer measure of experience (C-MeX)</v>
          </cell>
          <cell r="V138" t="str">
            <v>score</v>
          </cell>
          <cell r="W138" t="str">
            <v>C-MeX score</v>
          </cell>
          <cell r="X138">
            <v>2</v>
          </cell>
          <cell r="Y138" t="str">
            <v>Up</v>
          </cell>
          <cell r="Z138" t="str">
            <v>C-MeX: Customer measure of experience</v>
          </cell>
        </row>
        <row r="139">
          <cell r="C139" t="str">
            <v>PR19NES_COM02</v>
          </cell>
          <cell r="D139" t="str">
            <v xml:space="preserve">Our customers tell us we provide excellent customer service and resolve issues quickly. </v>
          </cell>
          <cell r="E139" t="str">
            <v>PR19 new</v>
          </cell>
          <cell r="F139" t="str">
            <v>COM02</v>
          </cell>
          <cell r="G139" t="str">
            <v>D-MeX: Developer services measure of experience</v>
          </cell>
          <cell r="H139" t="str">
            <v>Ofwat common definition</v>
          </cell>
          <cell r="J139">
            <v>0.63500000000000001</v>
          </cell>
          <cell r="K139">
            <v>0.36499999999999999</v>
          </cell>
          <cell r="Q139">
            <v>1</v>
          </cell>
          <cell r="R139" t="str">
            <v>Out &amp; under</v>
          </cell>
          <cell r="S139" t="str">
            <v xml:space="preserve">Revenue </v>
          </cell>
          <cell r="T139" t="str">
            <v>In-period</v>
          </cell>
          <cell r="U139" t="str">
            <v>Developer services measure of experience (D-MeX)</v>
          </cell>
          <cell r="V139" t="str">
            <v>score</v>
          </cell>
          <cell r="W139" t="str">
            <v>D-MeX score</v>
          </cell>
          <cell r="X139">
            <v>2</v>
          </cell>
          <cell r="Y139" t="str">
            <v>Up</v>
          </cell>
          <cell r="Z139" t="str">
            <v>D-MeX: Developer services measure of experience</v>
          </cell>
        </row>
        <row r="140">
          <cell r="C140" t="str">
            <v>PR19NES_COM03</v>
          </cell>
          <cell r="D140" t="str">
            <v>Our drinking water is clean, clear and tastes good.</v>
          </cell>
          <cell r="E140" t="str">
            <v>PR19 new</v>
          </cell>
          <cell r="F140" t="str">
            <v>COM03</v>
          </cell>
          <cell r="G140" t="str">
            <v>Water quality compliance (CRI)</v>
          </cell>
          <cell r="H140" t="str">
            <v>DWI's Compliance Risk Index (CRI)</v>
          </cell>
          <cell r="J140">
            <v>1</v>
          </cell>
          <cell r="Q140">
            <v>1</v>
          </cell>
          <cell r="R140" t="str">
            <v>Under</v>
          </cell>
          <cell r="S140" t="str">
            <v xml:space="preserve">Revenue </v>
          </cell>
          <cell r="T140" t="str">
            <v>In-period</v>
          </cell>
          <cell r="U140" t="str">
            <v>Water quality compliance</v>
          </cell>
          <cell r="V140" t="str">
            <v>nr</v>
          </cell>
          <cell r="W140" t="str">
            <v>CRI Index Score</v>
          </cell>
          <cell r="X140">
            <v>2</v>
          </cell>
          <cell r="Y140" t="str">
            <v>Down</v>
          </cell>
          <cell r="Z140" t="str">
            <v>Water quality compliance (CRI)</v>
          </cell>
        </row>
        <row r="141">
          <cell r="C141" t="str">
            <v>PR19NES_COM04</v>
          </cell>
          <cell r="D141" t="str">
            <v>We always provide a reliable supply of water.</v>
          </cell>
          <cell r="E141" t="str">
            <v>PR14 revision</v>
          </cell>
          <cell r="F141" t="str">
            <v>COM04</v>
          </cell>
          <cell r="G141" t="str">
            <v>Water supply interruptions</v>
          </cell>
          <cell r="H141" t="str">
            <v>Average supply interruption greater than three hours (minutes per property)</v>
          </cell>
          <cell r="J141">
            <v>1</v>
          </cell>
          <cell r="Q141">
            <v>1</v>
          </cell>
          <cell r="R141" t="str">
            <v>Out &amp; under</v>
          </cell>
          <cell r="S141" t="str">
            <v xml:space="preserve">Revenue </v>
          </cell>
          <cell r="T141" t="str">
            <v>In-period</v>
          </cell>
          <cell r="U141" t="str">
            <v>Supply interruptions</v>
          </cell>
          <cell r="V141" t="str">
            <v>time</v>
          </cell>
          <cell r="W141" t="str">
            <v>Minutes per property</v>
          </cell>
          <cell r="X141">
            <v>0</v>
          </cell>
          <cell r="Y141" t="str">
            <v>Down</v>
          </cell>
          <cell r="Z141" t="str">
            <v>Water supply interruptions</v>
          </cell>
        </row>
        <row r="142">
          <cell r="C142" t="str">
            <v>PR19NES_COM05</v>
          </cell>
          <cell r="D142" t="str">
            <v>We always provide a reliable supply of water.</v>
          </cell>
          <cell r="E142" t="str">
            <v>PR14 revision</v>
          </cell>
          <cell r="F142" t="str">
            <v>COM05</v>
          </cell>
          <cell r="G142" t="str">
            <v>Leakage (NW region)</v>
          </cell>
          <cell r="H142" t="str">
            <v>Leakage in megalitres per day (Ml/d), three-year average</v>
          </cell>
          <cell r="J142">
            <v>1</v>
          </cell>
          <cell r="Q142">
            <v>1</v>
          </cell>
          <cell r="R142" t="str">
            <v>Out &amp; under</v>
          </cell>
          <cell r="S142" t="str">
            <v xml:space="preserve">Revenue </v>
          </cell>
          <cell r="T142" t="str">
            <v>In-period</v>
          </cell>
          <cell r="U142" t="str">
            <v>Leakage</v>
          </cell>
          <cell r="V142" t="str">
            <v>nr</v>
          </cell>
          <cell r="W142" t="str">
            <v>Megalitres per day (Ml/d), three year average</v>
          </cell>
          <cell r="X142">
            <v>1</v>
          </cell>
          <cell r="Y142" t="str">
            <v>Down</v>
          </cell>
          <cell r="Z142" t="str">
            <v>Leakage</v>
          </cell>
        </row>
        <row r="143">
          <cell r="C143" t="str">
            <v>PR19NES_COM06</v>
          </cell>
          <cell r="D143" t="str">
            <v>We always provide a reliable supply of water.</v>
          </cell>
          <cell r="E143" t="str">
            <v>PR14 revision</v>
          </cell>
          <cell r="F143" t="str">
            <v>COM06</v>
          </cell>
          <cell r="G143" t="str">
            <v>Leakage (ESW region)</v>
          </cell>
          <cell r="H143" t="str">
            <v>Leakage in megalitres per day (Ml/d), three-year average</v>
          </cell>
          <cell r="J143">
            <v>1</v>
          </cell>
          <cell r="Q143">
            <v>1</v>
          </cell>
          <cell r="R143" t="str">
            <v>Out &amp; under</v>
          </cell>
          <cell r="S143" t="str">
            <v xml:space="preserve">Revenue </v>
          </cell>
          <cell r="T143" t="str">
            <v>In-period</v>
          </cell>
          <cell r="U143" t="str">
            <v>Leakage</v>
          </cell>
          <cell r="V143" t="str">
            <v>nr</v>
          </cell>
          <cell r="W143" t="str">
            <v>Megalitres per day (Ml/d), three year average</v>
          </cell>
          <cell r="X143">
            <v>1</v>
          </cell>
          <cell r="Y143" t="str">
            <v>Down</v>
          </cell>
          <cell r="Z143" t="str">
            <v>Leakage</v>
          </cell>
        </row>
        <row r="144">
          <cell r="C144" t="str">
            <v>PR19NES_COM07</v>
          </cell>
          <cell r="D144" t="str">
            <v>We always provide a reliable supply of water.</v>
          </cell>
          <cell r="E144" t="str">
            <v>PR19 new</v>
          </cell>
          <cell r="F144" t="str">
            <v>COM07</v>
          </cell>
          <cell r="G144" t="str">
            <v>Per capita consumption</v>
          </cell>
          <cell r="H144" t="str">
            <v xml:space="preserve">Average amount of water used by each person that lives in a household property (litres per head per day) expressed as a three year average. 
</v>
          </cell>
          <cell r="J144">
            <v>1</v>
          </cell>
          <cell r="Q144">
            <v>1</v>
          </cell>
          <cell r="R144" t="str">
            <v>Out &amp; under</v>
          </cell>
          <cell r="S144" t="str">
            <v xml:space="preserve">Revenue </v>
          </cell>
          <cell r="T144" t="str">
            <v>End of period</v>
          </cell>
          <cell r="U144" t="str">
            <v>Water consumption</v>
          </cell>
          <cell r="V144" t="str">
            <v>nr</v>
          </cell>
          <cell r="W144" t="str">
            <v xml:space="preserve">Average amount of water used by each person that lives in a household property (litres per head per day) expressed as a three year average. </v>
          </cell>
          <cell r="X144">
            <v>1</v>
          </cell>
          <cell r="Y144" t="str">
            <v>Down</v>
          </cell>
          <cell r="Z144" t="str">
            <v>Per capita consumption</v>
          </cell>
        </row>
        <row r="145">
          <cell r="C145" t="str">
            <v>PR19NES_COM08</v>
          </cell>
          <cell r="D145" t="str">
            <v xml:space="preserve">Our sewerage service deals with sewage and heavy rainfall effectively. </v>
          </cell>
          <cell r="E145" t="str">
            <v>PR14 revision</v>
          </cell>
          <cell r="F145" t="str">
            <v>COM08</v>
          </cell>
          <cell r="G145" t="str">
            <v>Internal sewer flooding</v>
          </cell>
          <cell r="H145" t="str">
            <v>The number of internal flooding incidents per 10,000 wastewater connections per year.</v>
          </cell>
          <cell r="K145">
            <v>1</v>
          </cell>
          <cell r="Q145">
            <v>1</v>
          </cell>
          <cell r="R145" t="str">
            <v>Out &amp; under</v>
          </cell>
          <cell r="S145" t="str">
            <v xml:space="preserve">Revenue </v>
          </cell>
          <cell r="T145" t="str">
            <v>In-period</v>
          </cell>
          <cell r="U145" t="str">
            <v>Sewer flooding</v>
          </cell>
          <cell r="V145" t="str">
            <v>nr</v>
          </cell>
          <cell r="W145" t="str">
            <v>The number of internal flooding incidents per 10,000 wastewater connections year.</v>
          </cell>
          <cell r="X145">
            <v>2</v>
          </cell>
          <cell r="Y145" t="str">
            <v>Down</v>
          </cell>
          <cell r="Z145" t="str">
            <v>Internal sewer flooding</v>
          </cell>
        </row>
        <row r="146">
          <cell r="C146" t="str">
            <v>PR19NES_COM09</v>
          </cell>
          <cell r="D146" t="str">
            <v>We help to improve the quality of rivers and coastal waters for the benefit of people, the environment and wildlife.</v>
          </cell>
          <cell r="E146" t="str">
            <v>PR14 revision</v>
          </cell>
          <cell r="F146" t="str">
            <v>COM09</v>
          </cell>
          <cell r="G146" t="str">
            <v>Pollution incidents</v>
          </cell>
          <cell r="H146" t="str">
            <v>Category 1 - 3 pollution incidents per 10,000km of sewerage network, as reported to the Environment Agency.</v>
          </cell>
          <cell r="K146">
            <v>1</v>
          </cell>
          <cell r="Q146">
            <v>1</v>
          </cell>
          <cell r="R146" t="str">
            <v>Out &amp; under</v>
          </cell>
          <cell r="S146" t="str">
            <v xml:space="preserve">Revenue </v>
          </cell>
          <cell r="T146" t="str">
            <v>In-period</v>
          </cell>
          <cell r="U146" t="str">
            <v>Pollution incidents</v>
          </cell>
          <cell r="V146" t="str">
            <v>nr</v>
          </cell>
          <cell r="W146" t="str">
            <v>Number of incidents per 10,000km of wastewater network  (categories 1, 2 and 3)</v>
          </cell>
          <cell r="X146">
            <v>2</v>
          </cell>
          <cell r="Y146" t="str">
            <v>Down</v>
          </cell>
          <cell r="Z146" t="str">
            <v>Pollution incidents</v>
          </cell>
        </row>
        <row r="147">
          <cell r="C147" t="str">
            <v>PR19NES_COM10</v>
          </cell>
          <cell r="D147" t="str">
            <v>We are resilient and provide clean drinking water and effective sewerage services; now, and for future generations.</v>
          </cell>
          <cell r="E147" t="str">
            <v>PR19 new</v>
          </cell>
          <cell r="F147" t="str">
            <v>COM10</v>
          </cell>
          <cell r="G147" t="str">
            <v>Risk of severe restrictions in a drought</v>
          </cell>
          <cell r="H147" t="str">
            <v>Percentage of the population the company serves that would experience severe supply restrictions (for example, standpipes or rota cuts) in a 1 in 200 year drought</v>
          </cell>
          <cell r="I147">
            <v>1</v>
          </cell>
          <cell r="Q147">
            <v>1</v>
          </cell>
          <cell r="R147" t="str">
            <v>NFI</v>
          </cell>
          <cell r="S147" t="str">
            <v/>
          </cell>
          <cell r="T147" t="str">
            <v/>
          </cell>
          <cell r="U147" t="str">
            <v>Security of supply</v>
          </cell>
          <cell r="V147" t="str">
            <v>%</v>
          </cell>
          <cell r="W147" t="str">
            <v>% of population at risk</v>
          </cell>
          <cell r="X147">
            <v>1</v>
          </cell>
          <cell r="Y147" t="str">
            <v>Down</v>
          </cell>
          <cell r="Z147" t="str">
            <v>Risk of severe restrictions in a drought</v>
          </cell>
        </row>
        <row r="148">
          <cell r="C148" t="str">
            <v>PR19NES_COM11</v>
          </cell>
          <cell r="D148" t="str">
            <v>We are resilient and provide clean drinking water and effective sewerage services; now, and for future generations.</v>
          </cell>
          <cell r="E148" t="str">
            <v>PR19 new</v>
          </cell>
          <cell r="F148" t="str">
            <v>COM11</v>
          </cell>
          <cell r="G148" t="str">
            <v>Risk of sewer flooding in a storm</v>
          </cell>
          <cell r="H148"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K148">
            <v>1</v>
          </cell>
          <cell r="Q148">
            <v>1</v>
          </cell>
          <cell r="R148" t="str">
            <v>NFI</v>
          </cell>
          <cell r="S148" t="str">
            <v/>
          </cell>
          <cell r="T148" t="str">
            <v/>
          </cell>
          <cell r="U148" t="str">
            <v>Sewer flooding</v>
          </cell>
          <cell r="V148" t="str">
            <v>%</v>
          </cell>
          <cell r="W148" t="str">
            <v>% of population at risk in a 1 in 50 event (medium and high risk properties)</v>
          </cell>
          <cell r="X148">
            <v>2</v>
          </cell>
          <cell r="Y148" t="str">
            <v>Down</v>
          </cell>
          <cell r="Z148" t="str">
            <v>Risk of sewer flooding in a storm</v>
          </cell>
        </row>
        <row r="149">
          <cell r="C149" t="str">
            <v>PR19NES_COM12</v>
          </cell>
          <cell r="D149" t="str">
            <v>We always provide a reliable supply of water.</v>
          </cell>
          <cell r="E149" t="str">
            <v>PR14 revision</v>
          </cell>
          <cell r="F149" t="str">
            <v>COM12</v>
          </cell>
          <cell r="G149" t="str">
            <v>Mains repairs</v>
          </cell>
          <cell r="H149" t="str">
            <v>Mains repairs per 1,000km</v>
          </cell>
          <cell r="J149">
            <v>1</v>
          </cell>
          <cell r="Q149">
            <v>1</v>
          </cell>
          <cell r="R149" t="str">
            <v>Out &amp; under</v>
          </cell>
          <cell r="S149" t="str">
            <v xml:space="preserve">Revenue </v>
          </cell>
          <cell r="T149" t="str">
            <v>In-period</v>
          </cell>
          <cell r="U149" t="str">
            <v>Asset/equipment failure</v>
          </cell>
          <cell r="V149" t="str">
            <v>nr</v>
          </cell>
          <cell r="W149" t="str">
            <v>Number of bursts per 1,000km of pipe network</v>
          </cell>
          <cell r="X149">
            <v>1</v>
          </cell>
          <cell r="Y149" t="str">
            <v>Down</v>
          </cell>
          <cell r="Z149" t="str">
            <v>Mains repairs</v>
          </cell>
        </row>
        <row r="150">
          <cell r="C150" t="str">
            <v>PR19NES_COM13</v>
          </cell>
          <cell r="D150" t="str">
            <v>We always provide a reliable supply of water.</v>
          </cell>
          <cell r="E150" t="str">
            <v>PR19 new</v>
          </cell>
          <cell r="F150" t="str">
            <v>COM13</v>
          </cell>
          <cell r="G150" t="str">
            <v>Unplanned outage</v>
          </cell>
          <cell r="H150" t="str">
            <v>Unplanned outage is a temporary loss of maximum production capacity.</v>
          </cell>
          <cell r="J150">
            <v>1</v>
          </cell>
          <cell r="Q150">
            <v>1</v>
          </cell>
          <cell r="R150" t="str">
            <v>Under</v>
          </cell>
          <cell r="S150" t="str">
            <v xml:space="preserve">Revenue </v>
          </cell>
          <cell r="T150" t="str">
            <v>In-period</v>
          </cell>
          <cell r="U150" t="str">
            <v>Water outage</v>
          </cell>
          <cell r="V150" t="str">
            <v>%</v>
          </cell>
          <cell r="W150" t="str">
            <v>% of maximum sustainable production capacity</v>
          </cell>
          <cell r="X150">
            <v>2</v>
          </cell>
          <cell r="Y150" t="str">
            <v>Down</v>
          </cell>
          <cell r="Z150" t="str">
            <v>Unplanned outage</v>
          </cell>
        </row>
        <row r="151">
          <cell r="C151" t="str">
            <v>PR19NES_COM14</v>
          </cell>
          <cell r="D151" t="str">
            <v xml:space="preserve">Our sewerage service deals with sewage and heavy rainfall effectively. </v>
          </cell>
          <cell r="E151" t="str">
            <v>PR14 revision</v>
          </cell>
          <cell r="F151" t="str">
            <v>COM14</v>
          </cell>
          <cell r="G151" t="str">
            <v>Sewer collapses</v>
          </cell>
          <cell r="H151" t="str">
            <v>Sewer collapses per 1,000km</v>
          </cell>
          <cell r="K151">
            <v>1</v>
          </cell>
          <cell r="Q151">
            <v>1</v>
          </cell>
          <cell r="R151" t="str">
            <v>Under</v>
          </cell>
          <cell r="S151" t="str">
            <v xml:space="preserve">Revenue </v>
          </cell>
          <cell r="T151" t="str">
            <v>In-period</v>
          </cell>
          <cell r="U151" t="str">
            <v>Asset/equipment failure</v>
          </cell>
          <cell r="V151" t="str">
            <v>nr</v>
          </cell>
          <cell r="W151" t="str">
            <v>Number of collapses per 1000km of sewer</v>
          </cell>
          <cell r="X151">
            <v>2</v>
          </cell>
          <cell r="Y151" t="str">
            <v>Down</v>
          </cell>
          <cell r="Z151" t="str">
            <v>Sewer collapses</v>
          </cell>
        </row>
        <row r="152">
          <cell r="C152" t="str">
            <v>PR19NES_COM15</v>
          </cell>
          <cell r="D152" t="str">
            <v>We help to improve the quality of rivers and coastal waters for the benefit of people, the environment and wildlife.</v>
          </cell>
          <cell r="E152" t="str">
            <v>PR14 revision</v>
          </cell>
          <cell r="F152" t="str">
            <v>COM15</v>
          </cell>
          <cell r="G152" t="str">
            <v>Treatment works compliance</v>
          </cell>
          <cell r="H152" t="str">
            <v>Environment Agency Environmental Performance Assessment Methodology - % of treatment works complying with discharge permits</v>
          </cell>
          <cell r="J152">
            <v>0.16</v>
          </cell>
          <cell r="K152">
            <v>0.84</v>
          </cell>
          <cell r="Q152">
            <v>1</v>
          </cell>
          <cell r="R152" t="str">
            <v>Under</v>
          </cell>
          <cell r="S152" t="str">
            <v xml:space="preserve">Revenue </v>
          </cell>
          <cell r="T152" t="str">
            <v>In-period</v>
          </cell>
          <cell r="U152" t="str">
            <v>WTW discharge consents</v>
          </cell>
          <cell r="V152" t="str">
            <v>%</v>
          </cell>
          <cell r="W152" t="str">
            <v>% of treatment works complying with discharge permits</v>
          </cell>
          <cell r="X152">
            <v>2</v>
          </cell>
          <cell r="Y152" t="str">
            <v>Up</v>
          </cell>
          <cell r="Z152" t="str">
            <v>Treatment works compliance</v>
          </cell>
        </row>
        <row r="153">
          <cell r="C153" t="str">
            <v>PR19NES_BES01</v>
          </cell>
          <cell r="D153" t="str">
            <v>Our customers say our services are good value for money and we work hard to keep water and wastewater services affordable for all.</v>
          </cell>
          <cell r="E153" t="str">
            <v>PR19 new</v>
          </cell>
          <cell r="F153" t="str">
            <v>BES01</v>
          </cell>
          <cell r="G153" t="str">
            <v>Satisfaction of Customers who receive additional non-financial support</v>
          </cell>
          <cell r="H153" t="str">
            <v>The customer satisfaction score of those customers who receive additional non-financial support. This measure is for households only and is a calendar year.</v>
          </cell>
          <cell r="M153">
            <v>1</v>
          </cell>
          <cell r="Q153">
            <v>1</v>
          </cell>
          <cell r="R153" t="str">
            <v>NFI</v>
          </cell>
          <cell r="S153" t="str">
            <v/>
          </cell>
          <cell r="T153" t="str">
            <v/>
          </cell>
          <cell r="U153" t="str">
            <v>Billing, debt, vfm, affordability, vulnerability</v>
          </cell>
          <cell r="V153" t="str">
            <v>nr</v>
          </cell>
          <cell r="W153" t="str">
            <v>The measure is reported as an annual mean score out of ten. This measure will be assessed on a calendar year basis and is for households only.</v>
          </cell>
          <cell r="X153">
            <v>1</v>
          </cell>
          <cell r="Y153" t="str">
            <v>Up</v>
          </cell>
          <cell r="Z153" t="str">
            <v/>
          </cell>
          <cell r="AQ153">
            <v>8.6999999999999993</v>
          </cell>
          <cell r="AR153">
            <v>8.6999999999999993</v>
          </cell>
          <cell r="AS153">
            <v>8.6999999999999993</v>
          </cell>
          <cell r="AT153">
            <v>8.8000000000000007</v>
          </cell>
          <cell r="AU153">
            <v>8.8000000000000007</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D153">
            <v>1</v>
          </cell>
        </row>
        <row r="154">
          <cell r="C154" t="str">
            <v>PR19NES_BES02</v>
          </cell>
          <cell r="D154" t="str">
            <v>Our customers say our services are good value for money and we work hard to keep water and wastewater services affordable for all.</v>
          </cell>
          <cell r="E154" t="str">
            <v>PR19 new</v>
          </cell>
          <cell r="F154" t="str">
            <v>BES02</v>
          </cell>
          <cell r="G154" t="str">
            <v>Awareness of additional non-financial support</v>
          </cell>
          <cell r="H154" t="str">
            <v xml:space="preserve">The percentage of household customers who have awareness of our additional non-financial support services. </v>
          </cell>
          <cell r="M154">
            <v>1</v>
          </cell>
          <cell r="Q154">
            <v>1</v>
          </cell>
          <cell r="R154" t="str">
            <v>NFI</v>
          </cell>
          <cell r="S154" t="str">
            <v/>
          </cell>
          <cell r="T154" t="str">
            <v/>
          </cell>
          <cell r="U154" t="str">
            <v>Customer education/awareness</v>
          </cell>
          <cell r="V154" t="str">
            <v>%</v>
          </cell>
          <cell r="W154" t="str">
            <v xml:space="preserve">This measure is determined annually through market research used to determine if customers are aware of the additional support services NWG provide (non-financial). The higher the percentage score the better the performance.
</v>
          </cell>
          <cell r="X154">
            <v>1</v>
          </cell>
          <cell r="Y154" t="str">
            <v>Up</v>
          </cell>
          <cell r="Z154" t="str">
            <v/>
          </cell>
          <cell r="AQ154">
            <v>39</v>
          </cell>
          <cell r="AR154">
            <v>45.5</v>
          </cell>
          <cell r="AS154">
            <v>52</v>
          </cell>
          <cell r="AT154">
            <v>58.5</v>
          </cell>
          <cell r="AU154">
            <v>65</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D154">
            <v>1</v>
          </cell>
        </row>
        <row r="155">
          <cell r="C155" t="str">
            <v>PR19NES_BES03</v>
          </cell>
          <cell r="D155" t="str">
            <v>Our customers tell us we provide excellent customer service and resolve issues quickly.</v>
          </cell>
          <cell r="E155" t="str">
            <v>PR19 new</v>
          </cell>
          <cell r="F155" t="str">
            <v>BES03</v>
          </cell>
          <cell r="G155" t="str">
            <v>Response time to written complaints</v>
          </cell>
          <cell r="H155" t="str">
            <v xml:space="preserve">This is the annual average time taken to respond to written complaints in working days.
The duration to respond to a complaint is from the date of receipt into the business to the date a response is issued.
</v>
          </cell>
          <cell r="M155">
            <v>1</v>
          </cell>
          <cell r="Q155">
            <v>1</v>
          </cell>
          <cell r="R155" t="str">
            <v>NFI</v>
          </cell>
          <cell r="S155" t="str">
            <v/>
          </cell>
          <cell r="T155" t="str">
            <v/>
          </cell>
          <cell r="U155" t="str">
            <v>Customer service/satisfaction (exc. billing etc.)</v>
          </cell>
          <cell r="V155" t="str">
            <v>nr</v>
          </cell>
          <cell r="W155" t="str">
            <v xml:space="preserve">Average time taken to respond to written complaints in working days. The duration to respond to a complaint is from the date of receipt into the business to the date a response is issued.
</v>
          </cell>
          <cell r="X155">
            <v>2</v>
          </cell>
          <cell r="Y155" t="str">
            <v>Down</v>
          </cell>
          <cell r="Z155" t="str">
            <v/>
          </cell>
          <cell r="AQ155">
            <v>2</v>
          </cell>
          <cell r="AR155">
            <v>2</v>
          </cell>
          <cell r="AS155">
            <v>2</v>
          </cell>
          <cell r="AT155">
            <v>2</v>
          </cell>
          <cell r="AU155">
            <v>2</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D155">
            <v>1</v>
          </cell>
        </row>
        <row r="156">
          <cell r="C156" t="str">
            <v>PR19NES_BES04</v>
          </cell>
          <cell r="D156" t="str">
            <v>We always provide a reliable supply of water.</v>
          </cell>
          <cell r="E156" t="str">
            <v>PR19 new</v>
          </cell>
          <cell r="F156" t="str">
            <v>BES04</v>
          </cell>
          <cell r="G156" t="str">
            <v>Visible leak repair time</v>
          </cell>
          <cell r="H156" t="str">
            <v>This measure is the average number of calendar days that it takes to find and fix visible leaks reported to us by customers. This measure excludes customer-side leaks. This is measured over the April to March year.</v>
          </cell>
          <cell r="J156">
            <v>1</v>
          </cell>
          <cell r="Q156">
            <v>1</v>
          </cell>
          <cell r="R156" t="str">
            <v>Out &amp; under</v>
          </cell>
          <cell r="S156" t="str">
            <v xml:space="preserve">Revenue </v>
          </cell>
          <cell r="T156" t="str">
            <v>In-period</v>
          </cell>
          <cell r="U156" t="str">
            <v>Repair and maintenance</v>
          </cell>
          <cell r="V156" t="str">
            <v>nr</v>
          </cell>
          <cell r="W156" t="str">
            <v>This measure is the total time taken in calendar days from the leak being reported by a customer to the leaking pipe being fixed by the company. The total time for all customer visible leak repairs divided by the number of repairs expressed in days.</v>
          </cell>
          <cell r="X156">
            <v>1</v>
          </cell>
          <cell r="Y156" t="str">
            <v>Down</v>
          </cell>
          <cell r="Z156" t="str">
            <v/>
          </cell>
          <cell r="AQ156">
            <v>10</v>
          </cell>
          <cell r="AR156">
            <v>8</v>
          </cell>
          <cell r="AS156">
            <v>6</v>
          </cell>
          <cell r="AT156">
            <v>4</v>
          </cell>
          <cell r="AU156">
            <v>4</v>
          </cell>
          <cell r="BL156" t="str">
            <v>Yes</v>
          </cell>
          <cell r="BM156" t="str">
            <v>Yes</v>
          </cell>
          <cell r="BN156" t="str">
            <v>Yes</v>
          </cell>
          <cell r="BO156" t="str">
            <v>Yes</v>
          </cell>
          <cell r="BP156" t="str">
            <v>Yes</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v>-0.42799999999999999</v>
          </cell>
          <cell r="CV156" t="str">
            <v/>
          </cell>
          <cell r="CW156" t="str">
            <v/>
          </cell>
          <cell r="CX156" t="str">
            <v/>
          </cell>
          <cell r="CY156">
            <v>0.26100000000000001</v>
          </cell>
          <cell r="CZ156" t="str">
            <v/>
          </cell>
          <cell r="DA156" t="str">
            <v/>
          </cell>
          <cell r="DB156" t="str">
            <v/>
          </cell>
          <cell r="DD156">
            <v>1</v>
          </cell>
        </row>
        <row r="157">
          <cell r="C157" t="str">
            <v>PR19NES_BES05</v>
          </cell>
          <cell r="D157" t="str">
            <v>Our customers say we are a company they trust</v>
          </cell>
          <cell r="E157" t="str">
            <v>PR19 new</v>
          </cell>
          <cell r="F157" t="str">
            <v>BES05</v>
          </cell>
          <cell r="G157" t="str">
            <v>Customers' perception of trust</v>
          </cell>
          <cell r="H157" t="str">
            <v xml:space="preserve">Customers' perception of trust. Telephone survey, scored out of ten by household customers. </v>
          </cell>
          <cell r="M157">
            <v>1</v>
          </cell>
          <cell r="Q157">
            <v>1</v>
          </cell>
          <cell r="R157" t="str">
            <v>NFI</v>
          </cell>
          <cell r="S157" t="str">
            <v/>
          </cell>
          <cell r="T157" t="str">
            <v/>
          </cell>
          <cell r="U157" t="str">
            <v>Billing, debt, vfm, affordability, vulnerability</v>
          </cell>
          <cell r="V157" t="str">
            <v>nr</v>
          </cell>
          <cell r="W157" t="str">
            <v>The measure is reported as an annual mean score out of ten. This measure will be assessed on a reporting year basis and is for households only.</v>
          </cell>
          <cell r="X157">
            <v>1</v>
          </cell>
          <cell r="Y157" t="str">
            <v>Up</v>
          </cell>
          <cell r="Z157" t="str">
            <v/>
          </cell>
          <cell r="AQ157">
            <v>8.8000000000000007</v>
          </cell>
          <cell r="AR157">
            <v>8.8000000000000007</v>
          </cell>
          <cell r="AS157">
            <v>8.8000000000000007</v>
          </cell>
          <cell r="AT157">
            <v>8.8000000000000007</v>
          </cell>
          <cell r="AU157">
            <v>8.8000000000000007</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D157">
            <v>1</v>
          </cell>
        </row>
        <row r="158">
          <cell r="C158" t="str">
            <v>PR19NES_BES06</v>
          </cell>
          <cell r="D158" t="str">
            <v>Our customers say our services are good value for money and we work hard to keep water and wastewater services affordable for all.</v>
          </cell>
          <cell r="E158" t="str">
            <v>PR19 new</v>
          </cell>
          <cell r="F158" t="str">
            <v>BES06</v>
          </cell>
          <cell r="G158" t="str">
            <v>Percentage of households in water poverty</v>
          </cell>
          <cell r="H158" t="str">
            <v xml:space="preserve">Percentage of households spending more than 3% of their disposable income on their water and sewerage charges. </v>
          </cell>
          <cell r="M158">
            <v>1</v>
          </cell>
          <cell r="Q158">
            <v>1</v>
          </cell>
          <cell r="R158" t="str">
            <v>NFI</v>
          </cell>
          <cell r="S158" t="str">
            <v/>
          </cell>
          <cell r="T158" t="str">
            <v/>
          </cell>
          <cell r="U158" t="str">
            <v>Billing, debt, vfm, affordability, vulnerability</v>
          </cell>
          <cell r="V158" t="str">
            <v>%</v>
          </cell>
          <cell r="W158" t="str">
            <v>Percentage of households in water poverty (reporting year).</v>
          </cell>
          <cell r="X158">
            <v>2</v>
          </cell>
          <cell r="Y158" t="str">
            <v>Down</v>
          </cell>
          <cell r="Z158" t="str">
            <v/>
          </cell>
          <cell r="AQ158">
            <v>12.52</v>
          </cell>
          <cell r="AR158">
            <v>10.97</v>
          </cell>
          <cell r="AS158">
            <v>9.42</v>
          </cell>
          <cell r="AT158">
            <v>7.87</v>
          </cell>
          <cell r="AU158">
            <v>6.32</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D158">
            <v>1</v>
          </cell>
        </row>
        <row r="159">
          <cell r="C159" t="str">
            <v>PR19NES_BES07</v>
          </cell>
          <cell r="D159" t="str">
            <v>Our customers say our services are good value for money and we work hard to keep water and wastewater affordable for all.</v>
          </cell>
          <cell r="E159" t="str">
            <v>PR19 new</v>
          </cell>
          <cell r="F159" t="str">
            <v>BES07</v>
          </cell>
          <cell r="G159" t="str">
            <v>Gap sites</v>
          </cell>
          <cell r="H159" t="str">
            <v>The percentage of properties on the Valuation Office Rating list which have been matched to our corporate database of connected non-household properties.</v>
          </cell>
          <cell r="J159">
            <v>0.56999999999999995</v>
          </cell>
          <cell r="K159">
            <v>0.43</v>
          </cell>
          <cell r="Q159">
            <v>1</v>
          </cell>
          <cell r="R159" t="str">
            <v>NFI</v>
          </cell>
          <cell r="S159" t="str">
            <v/>
          </cell>
          <cell r="T159" t="str">
            <v/>
          </cell>
          <cell r="U159" t="str">
            <v>Billing, debt, vfm, affordability, vulnerability</v>
          </cell>
          <cell r="V159" t="str">
            <v>%</v>
          </cell>
          <cell r="W159" t="str">
            <v>The percentage of NHH properties matched to the Valuation Office Rating list defined as:
(NHH connected properties within our corporate database matched / current active properties on the Valuation Office Rating list within our operational areas) x 100%.</v>
          </cell>
          <cell r="X159">
            <v>1</v>
          </cell>
          <cell r="Y159" t="str">
            <v>Up</v>
          </cell>
          <cell r="Z159" t="str">
            <v/>
          </cell>
          <cell r="AQ159">
            <v>84.4</v>
          </cell>
          <cell r="AR159">
            <v>87.1</v>
          </cell>
          <cell r="AS159">
            <v>89.7</v>
          </cell>
          <cell r="AT159">
            <v>92.4</v>
          </cell>
          <cell r="AU159">
            <v>95</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D159">
            <v>1</v>
          </cell>
        </row>
        <row r="160">
          <cell r="C160" t="str">
            <v>PR19NES_BES08</v>
          </cell>
          <cell r="D160" t="str">
            <v>Our customers say our services are good value for money and we work hard to keep water and wastewater services affordable for all.</v>
          </cell>
          <cell r="E160" t="str">
            <v>PR19 new</v>
          </cell>
          <cell r="F160" t="str">
            <v>BES08</v>
          </cell>
          <cell r="G160" t="str">
            <v xml:space="preserve">Voids </v>
          </cell>
          <cell r="H160" t="str">
            <v>Percentage of void household properties i.e. those not currently billed for water and/or sewerage services.</v>
          </cell>
          <cell r="M160">
            <v>1</v>
          </cell>
          <cell r="Q160">
            <v>1</v>
          </cell>
          <cell r="R160" t="str">
            <v>Out &amp; under</v>
          </cell>
          <cell r="S160" t="str">
            <v xml:space="preserve">Revenue </v>
          </cell>
          <cell r="T160" t="str">
            <v>In-period</v>
          </cell>
          <cell r="U160" t="str">
            <v>Billing, debt, vfm, affordability, vulnerability</v>
          </cell>
          <cell r="V160" t="str">
            <v>%</v>
          </cell>
          <cell r="W160" t="str">
            <v xml:space="preserve">The measure is ‘(number of void properties / total number of connected household properties) x 100%’
The total number of household properties is the total number of properties detailed within our corporate database.
</v>
          </cell>
          <cell r="X160">
            <v>2</v>
          </cell>
          <cell r="Y160" t="str">
            <v>Down</v>
          </cell>
          <cell r="Z160" t="str">
            <v/>
          </cell>
          <cell r="AQ160">
            <v>4.4000000000000004</v>
          </cell>
          <cell r="AR160">
            <v>4.3499999999999996</v>
          </cell>
          <cell r="AS160">
            <v>4.3</v>
          </cell>
          <cell r="AT160">
            <v>4.25</v>
          </cell>
          <cell r="AU160">
            <v>4.21</v>
          </cell>
          <cell r="BL160" t="str">
            <v>Yes</v>
          </cell>
          <cell r="BM160" t="str">
            <v>Yes</v>
          </cell>
          <cell r="BN160" t="str">
            <v>Yes</v>
          </cell>
          <cell r="BO160" t="str">
            <v>Yes</v>
          </cell>
          <cell r="BP160" t="str">
            <v>Yes</v>
          </cell>
          <cell r="BQ160" t="str">
            <v/>
          </cell>
          <cell r="BR160" t="str">
            <v/>
          </cell>
          <cell r="BS160" t="str">
            <v/>
          </cell>
          <cell r="BT160" t="str">
            <v/>
          </cell>
          <cell r="BU160" t="str">
            <v/>
          </cell>
          <cell r="BV160">
            <v>4.9400000000000004</v>
          </cell>
          <cell r="BW160">
            <v>4.9400000000000004</v>
          </cell>
          <cell r="BX160">
            <v>4.9400000000000004</v>
          </cell>
          <cell r="BY160">
            <v>4.9400000000000004</v>
          </cell>
          <cell r="BZ160">
            <v>4.9400000000000004</v>
          </cell>
          <cell r="CA160" t="str">
            <v/>
          </cell>
          <cell r="CB160" t="str">
            <v/>
          </cell>
          <cell r="CC160" t="str">
            <v/>
          </cell>
          <cell r="CD160" t="str">
            <v/>
          </cell>
          <cell r="CE160" t="str">
            <v/>
          </cell>
          <cell r="CF160" t="str">
            <v/>
          </cell>
          <cell r="CG160" t="str">
            <v/>
          </cell>
          <cell r="CH160" t="str">
            <v/>
          </cell>
          <cell r="CI160" t="str">
            <v/>
          </cell>
          <cell r="CJ160" t="str">
            <v/>
          </cell>
          <cell r="CK160">
            <v>3.9</v>
          </cell>
          <cell r="CL160">
            <v>3.85</v>
          </cell>
          <cell r="CM160">
            <v>3.8</v>
          </cell>
          <cell r="CN160">
            <v>3.75</v>
          </cell>
          <cell r="CO160">
            <v>3.71</v>
          </cell>
          <cell r="CP160" t="str">
            <v/>
          </cell>
          <cell r="CQ160" t="str">
            <v/>
          </cell>
          <cell r="CR160" t="str">
            <v/>
          </cell>
          <cell r="CS160" t="str">
            <v/>
          </cell>
          <cell r="CT160" t="str">
            <v/>
          </cell>
          <cell r="CU160">
            <v>-2.665</v>
          </cell>
          <cell r="CV160" t="str">
            <v/>
          </cell>
          <cell r="CW160" t="str">
            <v/>
          </cell>
          <cell r="CX160" t="str">
            <v/>
          </cell>
          <cell r="CY160">
            <v>2.665</v>
          </cell>
          <cell r="CZ160" t="str">
            <v/>
          </cell>
          <cell r="DA160" t="str">
            <v/>
          </cell>
          <cell r="DB160" t="str">
            <v/>
          </cell>
          <cell r="DD160">
            <v>1</v>
          </cell>
        </row>
        <row r="161">
          <cell r="C161" t="str">
            <v>PR19NES_BES09</v>
          </cell>
          <cell r="D161" t="str">
            <v>We are resilient and provide clean drinking water and effective sewerage services; now, and for future generations.</v>
          </cell>
          <cell r="E161" t="str">
            <v>PR19 new</v>
          </cell>
          <cell r="F161" t="str">
            <v>BES09</v>
          </cell>
          <cell r="G161" t="str">
            <v>Interruptions to supply greater than 12 hours</v>
          </cell>
          <cell r="H161" t="str">
            <v>This measure is a bespoke resilience measure. It is a count of the number of properties that experience a 12 hours (or more) interruption. This is measured over the April to March year.</v>
          </cell>
          <cell r="J161">
            <v>1</v>
          </cell>
          <cell r="Q161">
            <v>1</v>
          </cell>
          <cell r="R161" t="str">
            <v>Out &amp; under</v>
          </cell>
          <cell r="S161" t="str">
            <v xml:space="preserve">Revenue </v>
          </cell>
          <cell r="T161" t="str">
            <v>In-period</v>
          </cell>
          <cell r="U161" t="str">
            <v>Supply interruptions</v>
          </cell>
          <cell r="V161" t="str">
            <v>nr</v>
          </cell>
          <cell r="W161" t="str">
            <v xml:space="preserve">The number of properties that experience an interruption of 12 hours (or more). The total of all properties experiencing a 12 hours (or more) interruption is calculated over the April to March year. </v>
          </cell>
          <cell r="X161">
            <v>0</v>
          </cell>
          <cell r="Y161" t="str">
            <v>Down</v>
          </cell>
          <cell r="Z161" t="str">
            <v/>
          </cell>
          <cell r="AQ161">
            <v>500</v>
          </cell>
          <cell r="AR161">
            <v>475</v>
          </cell>
          <cell r="AS161">
            <v>450</v>
          </cell>
          <cell r="AT161">
            <v>425</v>
          </cell>
          <cell r="AU161">
            <v>400</v>
          </cell>
          <cell r="BL161" t="str">
            <v>Yes</v>
          </cell>
          <cell r="BM161" t="str">
            <v>Yes</v>
          </cell>
          <cell r="BN161" t="str">
            <v>Yes</v>
          </cell>
          <cell r="BO161" t="str">
            <v>Yes</v>
          </cell>
          <cell r="BP161" t="str">
            <v>Yes</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v>-3.31E-3</v>
          </cell>
          <cell r="CV161" t="str">
            <v/>
          </cell>
          <cell r="CW161" t="str">
            <v/>
          </cell>
          <cell r="CX161" t="str">
            <v/>
          </cell>
          <cell r="CY161">
            <v>3.31E-3</v>
          </cell>
          <cell r="CZ161" t="str">
            <v/>
          </cell>
          <cell r="DA161" t="str">
            <v/>
          </cell>
          <cell r="DB161" t="str">
            <v/>
          </cell>
          <cell r="DD161">
            <v>1</v>
          </cell>
        </row>
        <row r="162">
          <cell r="C162" t="str">
            <v>PR19NES_BES11</v>
          </cell>
          <cell r="D162" t="str">
            <v>Our drinking water is clean, clear and tastes good.</v>
          </cell>
          <cell r="E162" t="str">
            <v>PR14 continuation</v>
          </cell>
          <cell r="F162" t="str">
            <v>BES11</v>
          </cell>
          <cell r="G162" t="str">
            <v>Discoloured water contacts</v>
          </cell>
          <cell r="H162" t="str">
            <v xml:space="preserve">The number of customer contacts of discoloured water – brown/orange/black recorded in a calendar year in line with DWI information letter IL01/2006.
This is a continuation of the 2015-20 measure W-B3 and is a bespoke asset heath measure.
</v>
          </cell>
          <cell r="J162">
            <v>1</v>
          </cell>
          <cell r="Q162">
            <v>1</v>
          </cell>
          <cell r="R162" t="str">
            <v>Out &amp; under</v>
          </cell>
          <cell r="S162" t="str">
            <v xml:space="preserve">Revenue </v>
          </cell>
          <cell r="T162" t="str">
            <v>In-period</v>
          </cell>
          <cell r="U162" t="str">
            <v>Customer contacts - water quality</v>
          </cell>
          <cell r="V162" t="str">
            <v>nr</v>
          </cell>
          <cell r="W162" t="str">
            <v>The number of customer contacts regarding discoloured water that is coloured brown, orange or black received within a calendar year, normalised and reported as contacts per 10,000 people. 
Customer contacts are recorded in line with the DWI</v>
          </cell>
          <cell r="X162">
            <v>2</v>
          </cell>
          <cell r="Y162" t="str">
            <v>Down</v>
          </cell>
          <cell r="Z162" t="str">
            <v>Customer contacts about water quality</v>
          </cell>
          <cell r="AQ162">
            <v>10.51</v>
          </cell>
          <cell r="AR162">
            <v>9.75</v>
          </cell>
          <cell r="AS162">
            <v>8.98</v>
          </cell>
          <cell r="AT162">
            <v>8.2100000000000009</v>
          </cell>
          <cell r="AU162">
            <v>7.44</v>
          </cell>
          <cell r="BL162" t="str">
            <v>Yes</v>
          </cell>
          <cell r="BM162" t="str">
            <v>Yes</v>
          </cell>
          <cell r="BN162" t="str">
            <v>Yes</v>
          </cell>
          <cell r="BO162" t="str">
            <v>Yes</v>
          </cell>
          <cell r="BP162" t="str">
            <v>Yes</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v>-1.054</v>
          </cell>
          <cell r="CV162" t="str">
            <v/>
          </cell>
          <cell r="CW162" t="str">
            <v/>
          </cell>
          <cell r="CX162" t="str">
            <v/>
          </cell>
          <cell r="CY162">
            <v>0.878</v>
          </cell>
          <cell r="CZ162" t="str">
            <v/>
          </cell>
          <cell r="DA162" t="str">
            <v/>
          </cell>
          <cell r="DB162" t="str">
            <v/>
          </cell>
          <cell r="DD162">
            <v>1</v>
          </cell>
        </row>
        <row r="163">
          <cell r="C163" t="str">
            <v>PR19NES_BES12</v>
          </cell>
          <cell r="D163" t="str">
            <v>Our drinking water is clean, clear and tastes good.</v>
          </cell>
          <cell r="E163" t="str">
            <v>PR14 continuation</v>
          </cell>
          <cell r="F163" t="str">
            <v>BES12</v>
          </cell>
          <cell r="G163" t="str">
            <v>Taste and smell contacts</v>
          </cell>
          <cell r="H163"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J163">
            <v>1</v>
          </cell>
          <cell r="Q163">
            <v>1</v>
          </cell>
          <cell r="R163" t="str">
            <v>Out &amp; under</v>
          </cell>
          <cell r="S163" t="str">
            <v xml:space="preserve">Revenue </v>
          </cell>
          <cell r="T163" t="str">
            <v>In-period</v>
          </cell>
          <cell r="U163" t="str">
            <v>Customer contacts - water quality</v>
          </cell>
          <cell r="V163" t="str">
            <v>nr</v>
          </cell>
          <cell r="W163" t="str">
            <v>The number of customer contacts regarding taste or smell of drinking water received within a calendar year, normalised and reported as contacts per 10,000 people. This is to align with the taste and smell measure reported on discover water</v>
          </cell>
          <cell r="X163">
            <v>2</v>
          </cell>
          <cell r="Y163" t="str">
            <v>Down</v>
          </cell>
          <cell r="Z163" t="str">
            <v>Customer contacts about water quality</v>
          </cell>
          <cell r="AQ163">
            <v>2.08</v>
          </cell>
          <cell r="AR163">
            <v>2.0699999999999998</v>
          </cell>
          <cell r="AS163">
            <v>2.0499999999999998</v>
          </cell>
          <cell r="AT163">
            <v>2.04</v>
          </cell>
          <cell r="AU163">
            <v>2.02</v>
          </cell>
          <cell r="BL163" t="str">
            <v>Yes</v>
          </cell>
          <cell r="BM163" t="str">
            <v>Yes</v>
          </cell>
          <cell r="BN163" t="str">
            <v>Yes</v>
          </cell>
          <cell r="BO163" t="str">
            <v>Yes</v>
          </cell>
          <cell r="BP163" t="str">
            <v>Yes</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v>-1.054</v>
          </cell>
          <cell r="CV163" t="str">
            <v/>
          </cell>
          <cell r="CW163" t="str">
            <v/>
          </cell>
          <cell r="CX163" t="str">
            <v/>
          </cell>
          <cell r="CY163">
            <v>0.878</v>
          </cell>
          <cell r="CZ163" t="str">
            <v/>
          </cell>
          <cell r="DA163" t="str">
            <v/>
          </cell>
          <cell r="DB163" t="str">
            <v/>
          </cell>
          <cell r="DD163">
            <v>1</v>
          </cell>
        </row>
        <row r="164">
          <cell r="C164" t="str">
            <v>PR19NES_BES13</v>
          </cell>
          <cell r="D164" t="str">
            <v>Our drinking water is clean, clear and tastes good.</v>
          </cell>
          <cell r="E164" t="str">
            <v>PR19 new</v>
          </cell>
          <cell r="F164" t="str">
            <v>BES13</v>
          </cell>
          <cell r="G164" t="str">
            <v xml:space="preserve">Event Risk Index  </v>
          </cell>
          <cell r="H164" t="str">
            <v>The Drinking Water Inspectorate (DWI) monitor water company water quality events through the event risk index. This index measures water company response to water quality events.</v>
          </cell>
          <cell r="J164">
            <v>1</v>
          </cell>
          <cell r="Q164">
            <v>1</v>
          </cell>
          <cell r="R164" t="str">
            <v>Under</v>
          </cell>
          <cell r="S164" t="str">
            <v xml:space="preserve">Revenue </v>
          </cell>
          <cell r="T164" t="str">
            <v>In-period</v>
          </cell>
          <cell r="U164" t="str">
            <v>Resilience</v>
          </cell>
          <cell r="V164" t="str">
            <v>nr</v>
          </cell>
          <cell r="W164" t="str">
            <v>This measure is a count of all events from DWI seriousness assessments from notified water quality events. It is measured over a calendar year.
This measure aligns fully with the seriousness categorisation as detailed by the DWI</v>
          </cell>
          <cell r="X164">
            <v>3</v>
          </cell>
          <cell r="Y164" t="str">
            <v>Down</v>
          </cell>
          <cell r="Z164" t="str">
            <v/>
          </cell>
          <cell r="AQ164">
            <v>295.07</v>
          </cell>
          <cell r="AR164">
            <v>224</v>
          </cell>
          <cell r="AS164">
            <v>152.94</v>
          </cell>
          <cell r="AT164">
            <v>81.87</v>
          </cell>
          <cell r="AU164">
            <v>10.8</v>
          </cell>
          <cell r="BL164" t="str">
            <v>Yes</v>
          </cell>
          <cell r="BM164" t="str">
            <v>Yes</v>
          </cell>
          <cell r="BN164" t="str">
            <v>Yes</v>
          </cell>
          <cell r="BO164" t="str">
            <v>Yes</v>
          </cell>
          <cell r="BP164" t="str">
            <v>Yes</v>
          </cell>
          <cell r="BQ164" t="str">
            <v/>
          </cell>
          <cell r="BR164" t="str">
            <v/>
          </cell>
          <cell r="BS164" t="str">
            <v/>
          </cell>
          <cell r="BT164" t="str">
            <v/>
          </cell>
          <cell r="BU164" t="str">
            <v/>
          </cell>
          <cell r="BV164">
            <v>300</v>
          </cell>
          <cell r="BW164">
            <v>260</v>
          </cell>
          <cell r="BX164">
            <v>220</v>
          </cell>
          <cell r="BY164">
            <v>180</v>
          </cell>
          <cell r="BZ164">
            <v>150</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v>-2E-3</v>
          </cell>
          <cell r="CV164" t="str">
            <v/>
          </cell>
          <cell r="CW164" t="str">
            <v/>
          </cell>
          <cell r="CX164" t="str">
            <v/>
          </cell>
          <cell r="CY164" t="str">
            <v/>
          </cell>
          <cell r="CZ164" t="str">
            <v/>
          </cell>
          <cell r="DA164" t="str">
            <v/>
          </cell>
          <cell r="DB164" t="str">
            <v/>
          </cell>
          <cell r="DD164">
            <v>1</v>
          </cell>
        </row>
        <row r="165">
          <cell r="C165" t="str">
            <v>PR19NES_BES14</v>
          </cell>
          <cell r="D165" t="str">
            <v>We always provide a reliable supply of water.</v>
          </cell>
          <cell r="E165" t="str">
            <v>PR19 new</v>
          </cell>
          <cell r="F165" t="str">
            <v>BES14</v>
          </cell>
          <cell r="G165" t="str">
            <v xml:space="preserve">Interruptions to supply between one and three hours </v>
          </cell>
          <cell r="H165" t="str">
            <v>This bespoke measure aligns with the common interruptions measure with the distinction that it is calculated for all interruptions above one hour and less than three hours.</v>
          </cell>
          <cell r="J165">
            <v>1</v>
          </cell>
          <cell r="Q165">
            <v>1</v>
          </cell>
          <cell r="R165" t="str">
            <v>Out &amp; under</v>
          </cell>
          <cell r="S165" t="str">
            <v xml:space="preserve">Revenue </v>
          </cell>
          <cell r="T165" t="str">
            <v>In-period</v>
          </cell>
          <cell r="U165" t="str">
            <v>Supply interruptions</v>
          </cell>
          <cell r="V165" t="str">
            <v xml:space="preserve">% </v>
          </cell>
          <cell r="W165" t="str">
            <v>Percentage that the average time the water supply is interrupted is greater than one hour and less than three hours in the report year as a proportion of the baseline.</v>
          </cell>
          <cell r="X165">
            <v>1</v>
          </cell>
          <cell r="Y165" t="str">
            <v>Down</v>
          </cell>
          <cell r="Z165" t="str">
            <v/>
          </cell>
          <cell r="AQ165" t="str">
            <v/>
          </cell>
          <cell r="AR165">
            <v>97.5</v>
          </cell>
          <cell r="AS165">
            <v>95</v>
          </cell>
          <cell r="AT165">
            <v>92.5</v>
          </cell>
          <cell r="AU165">
            <v>90</v>
          </cell>
          <cell r="BM165" t="str">
            <v>Yes</v>
          </cell>
          <cell r="BN165" t="str">
            <v>Yes</v>
          </cell>
          <cell r="BO165" t="str">
            <v>Yes</v>
          </cell>
          <cell r="BP165" t="str">
            <v>Yes</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v>-1.119</v>
          </cell>
          <cell r="CV165" t="str">
            <v/>
          </cell>
          <cell r="CW165" t="str">
            <v/>
          </cell>
          <cell r="CX165" t="str">
            <v/>
          </cell>
          <cell r="CY165">
            <v>0.77100000000000002</v>
          </cell>
          <cell r="CZ165" t="str">
            <v/>
          </cell>
          <cell r="DA165" t="str">
            <v/>
          </cell>
          <cell r="DB165" t="str">
            <v/>
          </cell>
          <cell r="DD165">
            <v>1</v>
          </cell>
        </row>
        <row r="166">
          <cell r="C166" t="str">
            <v>PR19NES_BES15</v>
          </cell>
          <cell r="D166" t="str">
            <v xml:space="preserve">Our sewerage service deals with sewage and heavy rainfall effectively. </v>
          </cell>
          <cell r="E166" t="str">
            <v>PR19 new</v>
          </cell>
          <cell r="F166" t="str">
            <v>BES15</v>
          </cell>
          <cell r="G166" t="str">
            <v>Sewer blockages</v>
          </cell>
          <cell r="H166" t="str">
            <v xml:space="preserve">This measure is the annual number of sewer blockage events that require clearing, measured over the April to March year. 
The definition aligns with that published on the Ofwat Outcomes definitions – PR19 website.
</v>
          </cell>
          <cell r="K166">
            <v>1</v>
          </cell>
          <cell r="Q166">
            <v>1</v>
          </cell>
          <cell r="R166" t="str">
            <v>Out &amp; under</v>
          </cell>
          <cell r="S166" t="str">
            <v xml:space="preserve">Revenue </v>
          </cell>
          <cell r="T166" t="str">
            <v>In-period</v>
          </cell>
          <cell r="U166" t="str">
            <v>Asset/equipment failure</v>
          </cell>
          <cell r="V166" t="str">
            <v>nr</v>
          </cell>
          <cell r="W166" t="str">
            <v>The number of sewer blockage clearing jobs are recorded and retrieved from NWG corporate systems.
A blockage is an obstruction in a sewer which causes a reportable problem (not caused by hydraulic overload), such as flooding.</v>
          </cell>
          <cell r="X166">
            <v>0</v>
          </cell>
          <cell r="Y166" t="str">
            <v>Down</v>
          </cell>
          <cell r="Z166" t="str">
            <v>Sewer blockages</v>
          </cell>
          <cell r="AQ166">
            <v>11594</v>
          </cell>
          <cell r="AR166">
            <v>11379</v>
          </cell>
          <cell r="AS166">
            <v>11164</v>
          </cell>
          <cell r="AT166">
            <v>10950</v>
          </cell>
          <cell r="AU166">
            <v>10600</v>
          </cell>
          <cell r="BL166" t="str">
            <v>Yes</v>
          </cell>
          <cell r="BM166" t="str">
            <v>Yes</v>
          </cell>
          <cell r="BN166" t="str">
            <v>Yes</v>
          </cell>
          <cell r="BO166" t="str">
            <v>Yes</v>
          </cell>
          <cell r="BP166" t="str">
            <v>Yes</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v>-1.4430000000000001E-3</v>
          </cell>
          <cell r="CV166" t="str">
            <v/>
          </cell>
          <cell r="CW166" t="str">
            <v/>
          </cell>
          <cell r="CX166" t="str">
            <v/>
          </cell>
          <cell r="CY166">
            <v>7.7999999999999999E-4</v>
          </cell>
          <cell r="CZ166" t="str">
            <v/>
          </cell>
          <cell r="DA166" t="str">
            <v/>
          </cell>
          <cell r="DB166" t="str">
            <v/>
          </cell>
          <cell r="DD166">
            <v>1</v>
          </cell>
        </row>
        <row r="167">
          <cell r="C167" t="str">
            <v>PR19NES_BES16</v>
          </cell>
          <cell r="D167" t="str">
            <v xml:space="preserve">Our sewerage service deals with sewage and heavy rainfall effectively. </v>
          </cell>
          <cell r="E167" t="str">
            <v>PR14 revision</v>
          </cell>
          <cell r="F167" t="str">
            <v>BES16</v>
          </cell>
          <cell r="G167" t="str">
            <v>External sewer flooding</v>
          </cell>
          <cell r="H167" t="str">
            <v>This bespoke measure is a count of all external sewer flooding events. 
A flooding incident is defined as the number of curtilages flooded during each flooding event from a public sewer. A flooding event is the escape of water from a sewerage system, irre</v>
          </cell>
          <cell r="K167">
            <v>1</v>
          </cell>
          <cell r="Q167">
            <v>1</v>
          </cell>
          <cell r="R167" t="str">
            <v>Out &amp; under</v>
          </cell>
          <cell r="S167" t="str">
            <v xml:space="preserve">Revenue </v>
          </cell>
          <cell r="T167" t="str">
            <v>In-period</v>
          </cell>
          <cell r="U167" t="str">
            <v>Sewer flooding</v>
          </cell>
          <cell r="V167" t="str">
            <v>nr</v>
          </cell>
          <cell r="W167" t="str">
            <v xml:space="preserve">The number of incidents of external flooding.
The number of incidents includes severe weather events and those from both the public and transferred sewer networks. 
</v>
          </cell>
          <cell r="X167">
            <v>0</v>
          </cell>
          <cell r="Y167" t="str">
            <v>Down</v>
          </cell>
          <cell r="Z167" t="str">
            <v>External sewer flooding</v>
          </cell>
          <cell r="AQ167">
            <v>3372</v>
          </cell>
          <cell r="AR167">
            <v>3191</v>
          </cell>
          <cell r="AS167">
            <v>3009</v>
          </cell>
          <cell r="AT167">
            <v>2828</v>
          </cell>
          <cell r="AU167">
            <v>2647</v>
          </cell>
          <cell r="BL167" t="str">
            <v>Yes</v>
          </cell>
          <cell r="BM167" t="str">
            <v>Yes</v>
          </cell>
          <cell r="BN167" t="str">
            <v>Yes</v>
          </cell>
          <cell r="BO167" t="str">
            <v>Yes</v>
          </cell>
          <cell r="BP167" t="str">
            <v>Yes</v>
          </cell>
          <cell r="BQ167" t="str">
            <v/>
          </cell>
          <cell r="BR167" t="str">
            <v/>
          </cell>
          <cell r="BS167" t="str">
            <v/>
          </cell>
          <cell r="BT167" t="str">
            <v/>
          </cell>
          <cell r="BU167" t="str">
            <v/>
          </cell>
          <cell r="BV167">
            <v>5058</v>
          </cell>
          <cell r="BW167">
            <v>5058</v>
          </cell>
          <cell r="BX167">
            <v>5058</v>
          </cell>
          <cell r="BY167">
            <v>5058</v>
          </cell>
          <cell r="BZ167">
            <v>5058</v>
          </cell>
          <cell r="CA167" t="str">
            <v/>
          </cell>
          <cell r="CB167" t="str">
            <v/>
          </cell>
          <cell r="CC167" t="str">
            <v/>
          </cell>
          <cell r="CD167" t="str">
            <v/>
          </cell>
          <cell r="CE167" t="str">
            <v/>
          </cell>
          <cell r="CF167" t="str">
            <v/>
          </cell>
          <cell r="CG167" t="str">
            <v/>
          </cell>
          <cell r="CH167" t="str">
            <v/>
          </cell>
          <cell r="CI167" t="str">
            <v/>
          </cell>
          <cell r="CJ167" t="str">
            <v/>
          </cell>
          <cell r="CK167">
            <v>3000</v>
          </cell>
          <cell r="CL167">
            <v>2800</v>
          </cell>
          <cell r="CM167">
            <v>2659</v>
          </cell>
          <cell r="CN167">
            <v>2487</v>
          </cell>
          <cell r="CO167">
            <v>2315</v>
          </cell>
          <cell r="CP167" t="str">
            <v/>
          </cell>
          <cell r="CQ167" t="str">
            <v/>
          </cell>
          <cell r="CR167" t="str">
            <v/>
          </cell>
          <cell r="CS167" t="str">
            <v/>
          </cell>
          <cell r="CT167" t="str">
            <v/>
          </cell>
          <cell r="CU167">
            <v>-6.2700000000000004E-3</v>
          </cell>
          <cell r="CV167" t="str">
            <v/>
          </cell>
          <cell r="CW167" t="str">
            <v/>
          </cell>
          <cell r="CX167" t="str">
            <v/>
          </cell>
          <cell r="CY167">
            <v>4.3099999999999996E-3</v>
          </cell>
          <cell r="CZ167" t="str">
            <v/>
          </cell>
          <cell r="DA167" t="str">
            <v/>
          </cell>
          <cell r="DB167" t="str">
            <v/>
          </cell>
          <cell r="DD167">
            <v>1</v>
          </cell>
        </row>
        <row r="168">
          <cell r="C168" t="str">
            <v>PR19NES_BES17</v>
          </cell>
          <cell r="D168" t="str">
            <v xml:space="preserve">Our sewerage service deals with sewage and heavy rainfall effectively. </v>
          </cell>
          <cell r="E168" t="str">
            <v>PR14 revision</v>
          </cell>
          <cell r="F168" t="str">
            <v>BES17</v>
          </cell>
          <cell r="G168" t="str">
            <v xml:space="preserve">Repeat sewer flooding </v>
          </cell>
          <cell r="H168" t="str">
            <v>This bespoke measure is the number of times per year (April to March) that properties have suffered from internal flooding where the property has flooded internally at least once in the last 5 years.  This is for flooding from the public and transferred n</v>
          </cell>
          <cell r="K168">
            <v>1</v>
          </cell>
          <cell r="Q168">
            <v>1</v>
          </cell>
          <cell r="R168" t="str">
            <v>Out &amp; under</v>
          </cell>
          <cell r="S168" t="str">
            <v xml:space="preserve">Revenue </v>
          </cell>
          <cell r="T168" t="str">
            <v>In-period</v>
          </cell>
          <cell r="U168" t="str">
            <v>Sewer flooding</v>
          </cell>
          <cell r="V168" t="str">
            <v>nr</v>
          </cell>
          <cell r="W168"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X168">
            <v>0</v>
          </cell>
          <cell r="Y168" t="str">
            <v>Down</v>
          </cell>
          <cell r="Z168" t="str">
            <v/>
          </cell>
          <cell r="AQ168">
            <v>46</v>
          </cell>
          <cell r="AR168">
            <v>44</v>
          </cell>
          <cell r="AS168">
            <v>42</v>
          </cell>
          <cell r="AT168">
            <v>39</v>
          </cell>
          <cell r="AU168">
            <v>37</v>
          </cell>
          <cell r="BL168" t="str">
            <v>Yes</v>
          </cell>
          <cell r="BM168" t="str">
            <v>Yes</v>
          </cell>
          <cell r="BN168" t="str">
            <v>Yes</v>
          </cell>
          <cell r="BO168" t="str">
            <v>Yes</v>
          </cell>
          <cell r="BP168" t="str">
            <v>Yes</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v>-5.5100000000000003E-2</v>
          </cell>
          <cell r="CV168" t="str">
            <v/>
          </cell>
          <cell r="CW168" t="str">
            <v/>
          </cell>
          <cell r="CX168" t="str">
            <v/>
          </cell>
          <cell r="CY168">
            <v>5.5100000000000003E-2</v>
          </cell>
          <cell r="CZ168" t="str">
            <v/>
          </cell>
          <cell r="DA168" t="str">
            <v/>
          </cell>
          <cell r="DB168" t="str">
            <v/>
          </cell>
          <cell r="DD168">
            <v>1</v>
          </cell>
        </row>
        <row r="169">
          <cell r="C169" t="str">
            <v>PR19NES_BES18</v>
          </cell>
          <cell r="D169" t="str">
            <v>We help to improve the quality of rivers and coastal waters for the benefit of people, the environment and wildlife.</v>
          </cell>
          <cell r="E169" t="str">
            <v>PR19 new</v>
          </cell>
          <cell r="F169" t="str">
            <v>BES18</v>
          </cell>
          <cell r="G169" t="str">
            <v>Abstraction incentive mechanism (AIM)</v>
          </cell>
          <cell r="H169" t="str">
            <v xml:space="preserve">This performance commitment has been identified and designed in line with the Guidelines on the abstraction incentive mechanism (Ofwat 2016).
For Northumbrian Water only one site meets the criteria in the guidance – Ormesby Broad. 
</v>
          </cell>
          <cell r="I169">
            <v>1</v>
          </cell>
          <cell r="Q169">
            <v>1</v>
          </cell>
          <cell r="R169" t="str">
            <v>Out &amp; under</v>
          </cell>
          <cell r="S169" t="str">
            <v xml:space="preserve">Revenue </v>
          </cell>
          <cell r="T169" t="str">
            <v>In-period</v>
          </cell>
          <cell r="U169" t="str">
            <v>Water resources/ abstraction</v>
          </cell>
          <cell r="V169" t="str">
            <v>nr</v>
          </cell>
          <cell r="W169" t="str">
            <v>Megalitres (Ml)</v>
          </cell>
          <cell r="X169">
            <v>0</v>
          </cell>
          <cell r="Y169" t="str">
            <v>Down</v>
          </cell>
          <cell r="Z169" t="str">
            <v/>
          </cell>
          <cell r="AQ169">
            <v>0</v>
          </cell>
          <cell r="AR169">
            <v>0</v>
          </cell>
          <cell r="AS169">
            <v>0</v>
          </cell>
          <cell r="AT169">
            <v>0</v>
          </cell>
          <cell r="AU169">
            <v>0</v>
          </cell>
          <cell r="BL169" t="str">
            <v>Yes</v>
          </cell>
          <cell r="BM169" t="str">
            <v>Yes</v>
          </cell>
          <cell r="BN169" t="str">
            <v>Yes</v>
          </cell>
          <cell r="BO169" t="str">
            <v>Yes</v>
          </cell>
          <cell r="BP169" t="str">
            <v>Yes</v>
          </cell>
          <cell r="BQ169" t="str">
            <v/>
          </cell>
          <cell r="BR169" t="str">
            <v/>
          </cell>
          <cell r="BS169" t="str">
            <v/>
          </cell>
          <cell r="BT169" t="str">
            <v/>
          </cell>
          <cell r="BU169" t="str">
            <v/>
          </cell>
          <cell r="BV169">
            <v>36</v>
          </cell>
          <cell r="BW169">
            <v>36</v>
          </cell>
          <cell r="BX169">
            <v>36</v>
          </cell>
          <cell r="BY169">
            <v>36</v>
          </cell>
          <cell r="BZ169">
            <v>36</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v>-3.4999999999999997E-5</v>
          </cell>
          <cell r="CV169" t="str">
            <v/>
          </cell>
          <cell r="CW169" t="str">
            <v/>
          </cell>
          <cell r="CX169" t="str">
            <v/>
          </cell>
          <cell r="CY169">
            <v>4.1999999999999998E-5</v>
          </cell>
          <cell r="CZ169" t="str">
            <v/>
          </cell>
          <cell r="DA169" t="str">
            <v/>
          </cell>
          <cell r="DB169" t="str">
            <v/>
          </cell>
          <cell r="DD169">
            <v>1</v>
          </cell>
        </row>
        <row r="170">
          <cell r="C170" t="str">
            <v>PR19NES_BES19</v>
          </cell>
          <cell r="D170" t="str">
            <v>We help to improve the quality of rivers and coastal waters for the benefit of people, the environment and wildlife.</v>
          </cell>
          <cell r="E170" t="str">
            <v>PR14 revision</v>
          </cell>
          <cell r="F170" t="str">
            <v>BES19</v>
          </cell>
          <cell r="G170" t="str">
            <v xml:space="preserve">Bathing water compliance </v>
          </cell>
          <cell r="H170" t="str">
            <v>The percentage of designated bathing waters in our northern operating area that are classified annually as Good or Excellent.</v>
          </cell>
          <cell r="K170">
            <v>1</v>
          </cell>
          <cell r="Q170">
            <v>1</v>
          </cell>
          <cell r="R170" t="str">
            <v>Out &amp; under</v>
          </cell>
          <cell r="S170" t="str">
            <v xml:space="preserve">Revenue </v>
          </cell>
          <cell r="T170" t="str">
            <v>In-period</v>
          </cell>
          <cell r="U170" t="str">
            <v>Environmental</v>
          </cell>
          <cell r="V170" t="str">
            <v>%</v>
          </cell>
          <cell r="W170" t="str">
            <v>The percentage of designated bathing waters in our northern operating area that are classified annually as Excellent.
The bathing season runs from 15th May and ends on the 30th September.</v>
          </cell>
          <cell r="X170">
            <v>2</v>
          </cell>
          <cell r="Y170" t="str">
            <v>Up</v>
          </cell>
          <cell r="Z170" t="str">
            <v/>
          </cell>
          <cell r="AQ170">
            <v>97.06</v>
          </cell>
          <cell r="AR170">
            <v>97.06</v>
          </cell>
          <cell r="AS170">
            <v>97.06</v>
          </cell>
          <cell r="AT170">
            <v>97.06</v>
          </cell>
          <cell r="AU170">
            <v>97.06</v>
          </cell>
          <cell r="BL170" t="str">
            <v>Yes</v>
          </cell>
          <cell r="BM170" t="str">
            <v>Yes</v>
          </cell>
          <cell r="BN170" t="str">
            <v>Yes</v>
          </cell>
          <cell r="BO170" t="str">
            <v>Yes</v>
          </cell>
          <cell r="BP170" t="str">
            <v>Yes</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v>-0.249</v>
          </cell>
          <cell r="CV170" t="str">
            <v/>
          </cell>
          <cell r="CW170" t="str">
            <v/>
          </cell>
          <cell r="CX170" t="str">
            <v/>
          </cell>
          <cell r="CY170">
            <v>0.249</v>
          </cell>
          <cell r="CZ170" t="str">
            <v/>
          </cell>
          <cell r="DA170" t="str">
            <v/>
          </cell>
          <cell r="DB170" t="str">
            <v/>
          </cell>
          <cell r="DD170">
            <v>1</v>
          </cell>
        </row>
        <row r="171">
          <cell r="C171" t="str">
            <v>PR19NES_BES20</v>
          </cell>
          <cell r="D171" t="str">
            <v>We take care to protect and improve the environment in everything we do, leading by example.</v>
          </cell>
          <cell r="E171" t="str">
            <v>PR19 new</v>
          </cell>
          <cell r="F171" t="str">
            <v>BES20</v>
          </cell>
          <cell r="G171" t="str">
            <v>Water environment improvements</v>
          </cell>
          <cell r="H171" t="str">
            <v>The measure is the length of publicly accessible water environment improved in partnership, over and above our statutory commitments.</v>
          </cell>
          <cell r="I171">
            <v>0.122</v>
          </cell>
          <cell r="J171">
            <v>0.501</v>
          </cell>
          <cell r="K171">
            <v>0.377</v>
          </cell>
          <cell r="Q171">
            <v>1</v>
          </cell>
          <cell r="R171" t="str">
            <v>Out &amp; under</v>
          </cell>
          <cell r="S171" t="str">
            <v xml:space="preserve">Revenue </v>
          </cell>
          <cell r="T171" t="str">
            <v>In-period</v>
          </cell>
          <cell r="U171" t="str">
            <v>Environmental</v>
          </cell>
          <cell r="V171" t="str">
            <v>nr</v>
          </cell>
          <cell r="W171" t="str">
            <v>Measurement will be based on the length of water environment improved, in km.</v>
          </cell>
          <cell r="X171">
            <v>1</v>
          </cell>
          <cell r="Y171" t="str">
            <v>Up</v>
          </cell>
          <cell r="Z171" t="str">
            <v/>
          </cell>
          <cell r="AQ171">
            <v>10</v>
          </cell>
          <cell r="AR171">
            <v>10</v>
          </cell>
          <cell r="AS171">
            <v>10</v>
          </cell>
          <cell r="AT171">
            <v>10</v>
          </cell>
          <cell r="AU171">
            <v>10</v>
          </cell>
          <cell r="BL171" t="str">
            <v>Yes</v>
          </cell>
          <cell r="BM171" t="str">
            <v>Yes</v>
          </cell>
          <cell r="BN171" t="str">
            <v>Yes</v>
          </cell>
          <cell r="BO171" t="str">
            <v>Yes</v>
          </cell>
          <cell r="BP171" t="str">
            <v>Yes</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v>-1.189E-2</v>
          </cell>
          <cell r="CV171" t="str">
            <v/>
          </cell>
          <cell r="CW171" t="str">
            <v/>
          </cell>
          <cell r="CX171" t="str">
            <v/>
          </cell>
          <cell r="CY171">
            <v>7.6800000000000002E-3</v>
          </cell>
          <cell r="CZ171" t="str">
            <v/>
          </cell>
          <cell r="DA171" t="str">
            <v/>
          </cell>
          <cell r="DB171" t="str">
            <v/>
          </cell>
          <cell r="DC171" t="str">
            <v>No</v>
          </cell>
          <cell r="DD171">
            <v>1</v>
          </cell>
        </row>
        <row r="172">
          <cell r="C172" t="str">
            <v>PR19NES_BES21</v>
          </cell>
          <cell r="D172" t="str">
            <v>We take care to protect and improve the environment in everything we do, leading by example.</v>
          </cell>
          <cell r="E172" t="str">
            <v>PR14 revision</v>
          </cell>
          <cell r="F172" t="str">
            <v>BES21</v>
          </cell>
          <cell r="G172" t="str">
            <v>Greenhouse Gas Emissions</v>
          </cell>
          <cell r="H172" t="str">
            <v>This is a measure of the annual amount of the greenhouse gases we produce. This measure is a continuation of W-F1 from the 2015-20 period. However the measure is now measured in tonnes not kilo tonnes.</v>
          </cell>
          <cell r="I172">
            <v>0.11</v>
          </cell>
          <cell r="J172">
            <v>0.44900000000000001</v>
          </cell>
          <cell r="K172">
            <v>0.33800000000000002</v>
          </cell>
          <cell r="L172">
            <v>2.9000000000000001E-2</v>
          </cell>
          <cell r="M172">
            <v>7.3999999999999996E-2</v>
          </cell>
          <cell r="Q172">
            <v>1</v>
          </cell>
          <cell r="R172" t="str">
            <v>Out &amp; under</v>
          </cell>
          <cell r="S172" t="str">
            <v xml:space="preserve">Revenue </v>
          </cell>
          <cell r="T172" t="str">
            <v>In-period</v>
          </cell>
          <cell r="U172" t="str">
            <v>Energy/emissions</v>
          </cell>
          <cell r="V172" t="str">
            <v>tCO2e</v>
          </cell>
          <cell r="W172" t="str">
            <v>tCO2e net reduction from 2019-20 baseline</v>
          </cell>
          <cell r="X172">
            <v>0</v>
          </cell>
          <cell r="Y172" t="str">
            <v>Up</v>
          </cell>
          <cell r="Z172" t="str">
            <v/>
          </cell>
          <cell r="AQ172">
            <v>4433</v>
          </cell>
          <cell r="AR172">
            <v>5602</v>
          </cell>
          <cell r="AS172">
            <v>6771</v>
          </cell>
          <cell r="AT172">
            <v>7941</v>
          </cell>
          <cell r="AU172">
            <v>9110</v>
          </cell>
          <cell r="BL172" t="str">
            <v>Yes</v>
          </cell>
          <cell r="BM172" t="str">
            <v>Yes</v>
          </cell>
          <cell r="BN172" t="str">
            <v>Yes</v>
          </cell>
          <cell r="BO172" t="str">
            <v>Yes</v>
          </cell>
          <cell r="BP172" t="str">
            <v>Yes</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v>-1.8699999999999999E-4</v>
          </cell>
          <cell r="CV172" t="str">
            <v/>
          </cell>
          <cell r="CW172" t="str">
            <v/>
          </cell>
          <cell r="CX172" t="str">
            <v/>
          </cell>
          <cell r="CY172">
            <v>1.8699999999999999E-4</v>
          </cell>
          <cell r="CZ172" t="str">
            <v/>
          </cell>
          <cell r="DA172" t="str">
            <v/>
          </cell>
          <cell r="DB172" t="str">
            <v/>
          </cell>
          <cell r="DC172" t="str">
            <v>No</v>
          </cell>
          <cell r="DD172">
            <v>1</v>
          </cell>
        </row>
        <row r="173">
          <cell r="C173" t="str">
            <v>PR19NES_BES22</v>
          </cell>
          <cell r="D173" t="str">
            <v>We take care to protect and improve the environment in everything we do, leading by example.</v>
          </cell>
          <cell r="E173" t="str">
            <v>PR19 new</v>
          </cell>
          <cell r="F173" t="str">
            <v>BES22</v>
          </cell>
          <cell r="G173" t="str">
            <v>Bioresources</v>
          </cell>
          <cell r="H173" t="str">
            <v>The percentage of product (biosolids) beneficially recycled to land each year that has been effectively treated through an advanced sludge treatment process (Advanced Anaerobic Digestion - AAD).</v>
          </cell>
          <cell r="L173">
            <v>1</v>
          </cell>
          <cell r="Q173">
            <v>1</v>
          </cell>
          <cell r="R173" t="str">
            <v>NFI</v>
          </cell>
          <cell r="S173" t="str">
            <v/>
          </cell>
          <cell r="T173" t="str">
            <v/>
          </cell>
          <cell r="U173" t="str">
            <v>Bioresources (sludge)</v>
          </cell>
          <cell r="V173" t="str">
            <v>%</v>
          </cell>
          <cell r="W173" t="str">
            <v>The percentage (%) of the total amount of sludge produced treat by AAD and recycled to land in a financial year (April to March).</v>
          </cell>
          <cell r="X173">
            <v>1</v>
          </cell>
          <cell r="Y173" t="str">
            <v>Up</v>
          </cell>
          <cell r="Z173" t="str">
            <v/>
          </cell>
          <cell r="AQ173">
            <v>100</v>
          </cell>
          <cell r="AR173">
            <v>100</v>
          </cell>
          <cell r="AS173">
            <v>100</v>
          </cell>
          <cell r="AT173">
            <v>100</v>
          </cell>
          <cell r="AU173">
            <v>100</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D173">
            <v>1</v>
          </cell>
        </row>
        <row r="174">
          <cell r="C174" t="str">
            <v>PR19NES_BES01a</v>
          </cell>
          <cell r="D174" t="str">
            <v>Our customers say our services are good value for money and we work hard to keep water and wastewater services affordable for all.</v>
          </cell>
          <cell r="E174" t="str">
            <v>PR19 new</v>
          </cell>
          <cell r="F174" t="str">
            <v>BES01a</v>
          </cell>
          <cell r="G174" t="str">
            <v>Satisfaction of Customers who receive additional financial support</v>
          </cell>
          <cell r="H174" t="str">
            <v>The customer satisfaction score of those customers who receive additional financial support. This measure is for households only and is a calendar year.</v>
          </cell>
          <cell r="M174">
            <v>1</v>
          </cell>
          <cell r="Q174">
            <v>1</v>
          </cell>
          <cell r="R174" t="str">
            <v>NFI</v>
          </cell>
          <cell r="S174" t="str">
            <v/>
          </cell>
          <cell r="T174" t="str">
            <v/>
          </cell>
          <cell r="U174" t="str">
            <v>Billing, debt, vfm, affordability, vulnerability</v>
          </cell>
          <cell r="V174" t="str">
            <v>nr</v>
          </cell>
          <cell r="W174" t="str">
            <v>The measure is reported as an annual mean score out of ten. This measure will be assessed on a calendar year basis and is for households only.</v>
          </cell>
          <cell r="X174">
            <v>1</v>
          </cell>
          <cell r="Y174" t="str">
            <v>Up</v>
          </cell>
          <cell r="Z174" t="str">
            <v/>
          </cell>
          <cell r="AQ174">
            <v>8.6999999999999993</v>
          </cell>
          <cell r="AR174">
            <v>8.6999999999999993</v>
          </cell>
          <cell r="AS174">
            <v>8.6999999999999993</v>
          </cell>
          <cell r="AT174">
            <v>8.8000000000000007</v>
          </cell>
          <cell r="AU174">
            <v>8.8000000000000007</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row>
        <row r="175">
          <cell r="C175" t="str">
            <v>PR19NES_BES02a</v>
          </cell>
          <cell r="D175" t="str">
            <v>Our customers say our services are good value for money and we work hard to keep water and wastewater services affordable for all.</v>
          </cell>
          <cell r="E175" t="str">
            <v>PR19 new</v>
          </cell>
          <cell r="F175" t="str">
            <v>BES02a</v>
          </cell>
          <cell r="G175" t="str">
            <v>Awareness of additional financial support</v>
          </cell>
          <cell r="H175" t="str">
            <v xml:space="preserve">The percentage of household customers who have awareness of our additional financial support services. </v>
          </cell>
          <cell r="M175">
            <v>1</v>
          </cell>
          <cell r="Q175">
            <v>1</v>
          </cell>
          <cell r="R175" t="str">
            <v>NFI</v>
          </cell>
          <cell r="S175" t="str">
            <v/>
          </cell>
          <cell r="T175" t="str">
            <v/>
          </cell>
          <cell r="U175" t="str">
            <v>Customer education/awareness</v>
          </cell>
          <cell r="V175" t="str">
            <v>%</v>
          </cell>
          <cell r="W175" t="str">
            <v xml:space="preserve">This measure is determined annually through market research used to determine if customers are aware of the additional support services NWG provide (financial). The higher the percentage score the better the performance.
</v>
          </cell>
          <cell r="X175">
            <v>1</v>
          </cell>
          <cell r="Y175" t="str">
            <v>Up</v>
          </cell>
          <cell r="Z175" t="str">
            <v/>
          </cell>
          <cell r="AQ175">
            <v>39</v>
          </cell>
          <cell r="AR175">
            <v>52</v>
          </cell>
          <cell r="AS175">
            <v>65</v>
          </cell>
          <cell r="AT175">
            <v>65</v>
          </cell>
          <cell r="AU175">
            <v>65</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D175">
            <v>1</v>
          </cell>
        </row>
        <row r="176">
          <cell r="C176" t="str">
            <v>PR19NES_COM16</v>
          </cell>
          <cell r="D176" t="str">
            <v>Our customers say our services are good value for money and we work hard to keep water and wastewater services affordable for all.</v>
          </cell>
          <cell r="E176" t="str">
            <v>PR19 new</v>
          </cell>
          <cell r="F176" t="str">
            <v>COM16</v>
          </cell>
          <cell r="G176" t="str">
            <v>Priority services for customers in vulnerable circumstances</v>
          </cell>
          <cell r="H176" t="str">
            <v>The percentage of households that the company supplies with water and/or wastewater services which have at least one individual registered on the company’s PSR. We will also publish the number of households on our PSR</v>
          </cell>
          <cell r="M176">
            <v>1</v>
          </cell>
          <cell r="Q176">
            <v>1</v>
          </cell>
          <cell r="R176" t="str">
            <v>NFI</v>
          </cell>
          <cell r="S176" t="str">
            <v/>
          </cell>
          <cell r="T176" t="str">
            <v/>
          </cell>
          <cell r="U176" t="str">
            <v>Affordability/vulnerability</v>
          </cell>
          <cell r="V176" t="str">
            <v>%</v>
          </cell>
          <cell r="W176" t="str">
            <v>PSR reach (%) / PSR data checking (%)</v>
          </cell>
          <cell r="X176">
            <v>1</v>
          </cell>
          <cell r="Y176" t="str">
            <v>Up</v>
          </cell>
          <cell r="Z176" t="str">
            <v>Priority services for customers in vulnerable circumstances</v>
          </cell>
        </row>
        <row r="177">
          <cell r="C177" t="str">
            <v>PR19NES_BES23</v>
          </cell>
          <cell r="D177" t="str">
            <v>Our customers say our services are good value for money and we work hard to keep water and wastewater services affordable for all.</v>
          </cell>
          <cell r="E177" t="str">
            <v>PR19 new</v>
          </cell>
          <cell r="F177" t="str">
            <v>BES23</v>
          </cell>
          <cell r="G177" t="str">
            <v>British Standards Institution Award for Inclusive Services</v>
          </cell>
          <cell r="H177" t="str">
            <v xml:space="preserve">To achieve the British Standards Institution for inclusive services. </v>
          </cell>
          <cell r="M177">
            <v>1</v>
          </cell>
          <cell r="Q177">
            <v>1</v>
          </cell>
          <cell r="R177" t="str">
            <v>NFI</v>
          </cell>
          <cell r="S177" t="str">
            <v/>
          </cell>
          <cell r="T177" t="str">
            <v/>
          </cell>
          <cell r="U177" t="str">
            <v>Customer education/awareness</v>
          </cell>
          <cell r="V177" t="str">
            <v>text</v>
          </cell>
          <cell r="W177" t="str">
            <v>To achieve the BSI award for inclusive services</v>
          </cell>
          <cell r="X177">
            <v>0</v>
          </cell>
          <cell r="Y177" t="str">
            <v/>
          </cell>
          <cell r="Z177" t="str">
            <v/>
          </cell>
          <cell r="AQ177" t="str">
            <v>Maintained</v>
          </cell>
          <cell r="AR177" t="str">
            <v>Maintained</v>
          </cell>
          <cell r="AS177" t="str">
            <v>Maintained</v>
          </cell>
          <cell r="AT177" t="str">
            <v>Maintained</v>
          </cell>
          <cell r="AU177" t="str">
            <v>Maintained</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D177">
            <v>1</v>
          </cell>
        </row>
        <row r="178">
          <cell r="C178" t="str">
            <v>PR19NES_BES24</v>
          </cell>
          <cell r="D178" t="str">
            <v>We are resilient and provide clean drinking water and effective sewerage services; now, and for future generations.</v>
          </cell>
          <cell r="E178" t="str">
            <v>PR19 new</v>
          </cell>
          <cell r="F178" t="str">
            <v>BES24</v>
          </cell>
          <cell r="G178" t="str">
            <v>Delivery of water resilience enhanced programme</v>
          </cell>
          <cell r="H178" t="str">
            <v xml:space="preserve">The on time delivery of our water resilience enhancement programme in line with table in the business plan appendix. </v>
          </cell>
          <cell r="J178">
            <v>1</v>
          </cell>
          <cell r="Q178">
            <v>1</v>
          </cell>
          <cell r="R178" t="str">
            <v>Under</v>
          </cell>
          <cell r="S178" t="str">
            <v xml:space="preserve">Revenue </v>
          </cell>
          <cell r="T178" t="str">
            <v>End of period</v>
          </cell>
          <cell r="U178" t="str">
            <v>Resilience</v>
          </cell>
          <cell r="V178" t="str">
            <v>%</v>
          </cell>
          <cell r="W178" t="str">
            <v>Percentage of scheme complete (%)</v>
          </cell>
          <cell r="X178">
            <v>1</v>
          </cell>
          <cell r="Y178" t="str">
            <v>Up</v>
          </cell>
          <cell r="Z178" t="str">
            <v/>
          </cell>
          <cell r="AQ178">
            <v>0</v>
          </cell>
          <cell r="AR178">
            <v>0</v>
          </cell>
          <cell r="AS178">
            <v>0</v>
          </cell>
          <cell r="AT178">
            <v>0</v>
          </cell>
          <cell r="AU178">
            <v>100</v>
          </cell>
          <cell r="BP178" t="str">
            <v>Yes</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v>-0.36899999999999999</v>
          </cell>
          <cell r="CV178" t="str">
            <v/>
          </cell>
          <cell r="CW178" t="str">
            <v/>
          </cell>
          <cell r="CX178" t="str">
            <v/>
          </cell>
          <cell r="CY178" t="str">
            <v/>
          </cell>
          <cell r="CZ178" t="str">
            <v/>
          </cell>
          <cell r="DA178" t="str">
            <v/>
          </cell>
          <cell r="DB178" t="str">
            <v/>
          </cell>
          <cell r="DC178" t="str">
            <v>No</v>
          </cell>
          <cell r="DD178">
            <v>1</v>
          </cell>
        </row>
        <row r="179">
          <cell r="C179" t="str">
            <v>PR19NES_BES25</v>
          </cell>
          <cell r="D179" t="str">
            <v>Our drinking water is clean, clear and tastes good.</v>
          </cell>
          <cell r="E179" t="str">
            <v>PR19 new</v>
          </cell>
          <cell r="F179" t="str">
            <v>BES25</v>
          </cell>
          <cell r="G179" t="str">
            <v>Delivery of lead enhancement programme</v>
          </cell>
          <cell r="H179" t="str">
            <v xml:space="preserve">The on time delivery of our lead enhancement programme in line with table in the business plan appendix. </v>
          </cell>
          <cell r="J179">
            <v>1</v>
          </cell>
          <cell r="Q179">
            <v>1</v>
          </cell>
          <cell r="R179" t="str">
            <v>Under</v>
          </cell>
          <cell r="S179" t="str">
            <v xml:space="preserve">Revenue </v>
          </cell>
          <cell r="T179" t="str">
            <v>End of period</v>
          </cell>
          <cell r="U179" t="str">
            <v>Water quality compliance</v>
          </cell>
          <cell r="V179" t="str">
            <v>%</v>
          </cell>
          <cell r="W179" t="str">
            <v>Percentage of scheme complete (%)</v>
          </cell>
          <cell r="X179">
            <v>1</v>
          </cell>
          <cell r="Y179" t="str">
            <v>Up</v>
          </cell>
          <cell r="Z179" t="str">
            <v/>
          </cell>
          <cell r="AQ179">
            <v>15.1</v>
          </cell>
          <cell r="AR179">
            <v>36.4</v>
          </cell>
          <cell r="AS179">
            <v>57.6</v>
          </cell>
          <cell r="AT179">
            <v>78.8</v>
          </cell>
          <cell r="AU179">
            <v>100</v>
          </cell>
          <cell r="BP179" t="str">
            <v>Yes</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v>-4.6199999999999998E-2</v>
          </cell>
          <cell r="CV179" t="str">
            <v/>
          </cell>
          <cell r="CW179" t="str">
            <v/>
          </cell>
          <cell r="CX179" t="str">
            <v/>
          </cell>
          <cell r="CY179" t="str">
            <v/>
          </cell>
          <cell r="CZ179" t="str">
            <v/>
          </cell>
          <cell r="DA179" t="str">
            <v/>
          </cell>
          <cell r="DB179" t="str">
            <v/>
          </cell>
          <cell r="DC179" t="str">
            <v>No</v>
          </cell>
          <cell r="DD179">
            <v>1</v>
          </cell>
        </row>
        <row r="180">
          <cell r="C180" t="str">
            <v>PR19NES_BES26</v>
          </cell>
          <cell r="D180" t="str">
            <v>Our customers say our services are good value for money and we work hard to keep water and wastewater services affordable for all.</v>
          </cell>
          <cell r="E180" t="str">
            <v>PR19 new</v>
          </cell>
          <cell r="F180" t="str">
            <v>BES26</v>
          </cell>
          <cell r="G180" t="str">
            <v>Delivery of smart water metering enhancement programme</v>
          </cell>
          <cell r="H180" t="str">
            <v xml:space="preserve">The on time delivery of our smart metering enhancement programme in line with table in the business plan appendix. </v>
          </cell>
          <cell r="J180">
            <v>1</v>
          </cell>
          <cell r="Q180">
            <v>1</v>
          </cell>
          <cell r="R180" t="str">
            <v>Under</v>
          </cell>
          <cell r="S180" t="str">
            <v xml:space="preserve">Revenue </v>
          </cell>
          <cell r="T180" t="str">
            <v>End of period</v>
          </cell>
          <cell r="U180" t="str">
            <v>Billing, debt, vfm</v>
          </cell>
          <cell r="V180" t="str">
            <v>%</v>
          </cell>
          <cell r="W180" t="str">
            <v>Percentage of scheme complete (%)</v>
          </cell>
          <cell r="X180">
            <v>1</v>
          </cell>
          <cell r="Y180" t="str">
            <v>Up</v>
          </cell>
          <cell r="Z180" t="str">
            <v/>
          </cell>
          <cell r="AQ180">
            <v>20.399999999999999</v>
          </cell>
          <cell r="AR180">
            <v>40.6</v>
          </cell>
          <cell r="AS180">
            <v>60.6</v>
          </cell>
          <cell r="AT180">
            <v>80.400000000000006</v>
          </cell>
          <cell r="AU180">
            <v>100</v>
          </cell>
          <cell r="BP180" t="str">
            <v>Yes</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v>-0.19400000000000001</v>
          </cell>
          <cell r="CV180" t="str">
            <v/>
          </cell>
          <cell r="CW180" t="str">
            <v/>
          </cell>
          <cell r="CX180" t="str">
            <v/>
          </cell>
          <cell r="CY180" t="str">
            <v/>
          </cell>
          <cell r="CZ180" t="str">
            <v/>
          </cell>
          <cell r="DA180" t="str">
            <v/>
          </cell>
          <cell r="DB180" t="str">
            <v/>
          </cell>
          <cell r="DC180" t="str">
            <v>No</v>
          </cell>
          <cell r="DD180">
            <v>1</v>
          </cell>
        </row>
        <row r="181">
          <cell r="C181" t="str">
            <v>PR19NES_BES27</v>
          </cell>
          <cell r="D181" t="str">
            <v>We are resilient and provide clean drinking water and effective sewerage services; now, and for future generations.</v>
          </cell>
          <cell r="E181" t="str">
            <v>PR19 new</v>
          </cell>
          <cell r="F181" t="str">
            <v>BES27</v>
          </cell>
          <cell r="G181" t="str">
            <v>Delivery wastewater resilience enhancement programme</v>
          </cell>
          <cell r="H181" t="str">
            <v xml:space="preserve">The on time delivery of our wastewater resilience enhancement programme in line with table in the business plan appendix. </v>
          </cell>
          <cell r="K181">
            <v>1</v>
          </cell>
          <cell r="Q181">
            <v>1</v>
          </cell>
          <cell r="R181" t="str">
            <v>Under</v>
          </cell>
          <cell r="S181" t="str">
            <v xml:space="preserve">Revenue </v>
          </cell>
          <cell r="T181" t="str">
            <v>End of period</v>
          </cell>
          <cell r="U181" t="str">
            <v>Resilience</v>
          </cell>
          <cell r="V181" t="str">
            <v>nr</v>
          </cell>
          <cell r="W181" t="str">
            <v>Number of sites</v>
          </cell>
          <cell r="X181">
            <v>0</v>
          </cell>
          <cell r="Y181" t="str">
            <v>Down</v>
          </cell>
          <cell r="Z181" t="str">
            <v/>
          </cell>
          <cell r="AQ181">
            <v>0</v>
          </cell>
          <cell r="AR181">
            <v>35</v>
          </cell>
          <cell r="AS181">
            <v>70</v>
          </cell>
          <cell r="AT181">
            <v>105</v>
          </cell>
          <cell r="AU181">
            <v>141</v>
          </cell>
          <cell r="BP181" t="str">
            <v>Yes</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v>-0.127</v>
          </cell>
          <cell r="CV181" t="str">
            <v/>
          </cell>
          <cell r="CW181" t="str">
            <v/>
          </cell>
          <cell r="CX181" t="str">
            <v/>
          </cell>
          <cell r="CY181" t="str">
            <v/>
          </cell>
          <cell r="CZ181" t="str">
            <v/>
          </cell>
          <cell r="DA181" t="str">
            <v/>
          </cell>
          <cell r="DB181" t="str">
            <v/>
          </cell>
          <cell r="DC181" t="str">
            <v>No</v>
          </cell>
          <cell r="DD181">
            <v>1</v>
          </cell>
        </row>
        <row r="182">
          <cell r="C182" t="str">
            <v>PR19NES_BES28</v>
          </cell>
          <cell r="D182" t="str">
            <v>We are resilient and provide clean drinking water and effective sewerage services; now, and for future generations.</v>
          </cell>
          <cell r="E182" t="str">
            <v>PR19 new</v>
          </cell>
          <cell r="F182" t="str">
            <v>BES28</v>
          </cell>
          <cell r="G182" t="str">
            <v>Delivery of cyber resilience enhancement programme</v>
          </cell>
          <cell r="H182" t="str">
            <v xml:space="preserve">The on time delivery of our cyber resilience enhancement programme in line with table in the business plan appendix. </v>
          </cell>
          <cell r="J182">
            <v>0.70399999999999996</v>
          </cell>
          <cell r="K182">
            <v>0.29599999999999999</v>
          </cell>
          <cell r="Q182">
            <v>1</v>
          </cell>
          <cell r="R182" t="str">
            <v>Under</v>
          </cell>
          <cell r="S182" t="str">
            <v xml:space="preserve">Revenue </v>
          </cell>
          <cell r="T182" t="str">
            <v>In-period</v>
          </cell>
          <cell r="U182" t="str">
            <v>Resilience</v>
          </cell>
          <cell r="V182" t="str">
            <v>%</v>
          </cell>
          <cell r="W182" t="str">
            <v>Percentage of scheme complete (%)</v>
          </cell>
          <cell r="X182">
            <v>1</v>
          </cell>
          <cell r="Y182" t="str">
            <v>Up</v>
          </cell>
          <cell r="Z182" t="str">
            <v/>
          </cell>
          <cell r="AQ182">
            <v>0</v>
          </cell>
          <cell r="AR182">
            <v>40.4</v>
          </cell>
          <cell r="AS182">
            <v>40.4</v>
          </cell>
          <cell r="AT182">
            <v>40.4</v>
          </cell>
          <cell r="AU182">
            <v>100</v>
          </cell>
          <cell r="BP182" t="str">
            <v>Yes</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v>-7.3000000000000001E-3</v>
          </cell>
          <cell r="CW182" t="str">
            <v/>
          </cell>
          <cell r="CX182" t="str">
            <v/>
          </cell>
          <cell r="CY182" t="str">
            <v/>
          </cell>
          <cell r="CZ182" t="str">
            <v/>
          </cell>
          <cell r="DA182" t="str">
            <v/>
          </cell>
          <cell r="DB182" t="str">
            <v/>
          </cell>
          <cell r="DC182" t="str">
            <v>No</v>
          </cell>
          <cell r="DD182">
            <v>1</v>
          </cell>
        </row>
        <row r="183">
          <cell r="C183" t="str">
            <v>PR19NES_BES30</v>
          </cell>
          <cell r="D183" t="str">
            <v>Our customers say our services are good value for money and we work hard to keep water and wastewater services affordable for all.</v>
          </cell>
          <cell r="E183" t="str">
            <v>PR14 continuation</v>
          </cell>
          <cell r="F183" t="str">
            <v>BES30</v>
          </cell>
          <cell r="G183" t="str">
            <v>NWL Independent value for money survey</v>
          </cell>
          <cell r="H183" t="str">
            <v xml:space="preserve">This is a survey to ask customers about their overall satisfaction with the service </v>
          </cell>
          <cell r="M183">
            <v>1</v>
          </cell>
          <cell r="Q183">
            <v>1</v>
          </cell>
          <cell r="R183" t="str">
            <v>NFI</v>
          </cell>
          <cell r="S183" t="str">
            <v/>
          </cell>
          <cell r="T183" t="str">
            <v/>
          </cell>
          <cell r="U183" t="str">
            <v>Affordability/vulnerability</v>
          </cell>
          <cell r="V183" t="str">
            <v>nr</v>
          </cell>
          <cell r="W183" t="str">
            <v xml:space="preserve">This is a survey to ask customers about their overall satisfaction with the service </v>
          </cell>
          <cell r="X183">
            <v>1</v>
          </cell>
          <cell r="Y183" t="str">
            <v>Up</v>
          </cell>
          <cell r="Z183" t="str">
            <v/>
          </cell>
          <cell r="AQ183">
            <v>8.1999999999999993</v>
          </cell>
          <cell r="AR183">
            <v>8.3000000000000007</v>
          </cell>
          <cell r="AS183">
            <v>8.3000000000000007</v>
          </cell>
          <cell r="AT183">
            <v>8.4</v>
          </cell>
          <cell r="AU183">
            <v>8.5</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D183">
            <v>1</v>
          </cell>
        </row>
        <row r="184">
          <cell r="C184" t="str">
            <v>PR19NES_NEP01</v>
          </cell>
          <cell r="F184" t="str">
            <v>NEP01</v>
          </cell>
          <cell r="G184" t="str">
            <v>WINEP Delivery</v>
          </cell>
          <cell r="Q184">
            <v>0</v>
          </cell>
          <cell r="R184" t="str">
            <v>NFI</v>
          </cell>
          <cell r="V184" t="str">
            <v>text</v>
          </cell>
          <cell r="W184" t="str">
            <v>WINEP requirements met or not met in each year</v>
          </cell>
          <cell r="X184">
            <v>0</v>
          </cell>
          <cell r="AQ184" t="str">
            <v>Met</v>
          </cell>
          <cell r="AR184" t="str">
            <v>Met</v>
          </cell>
          <cell r="AS184" t="str">
            <v>Met</v>
          </cell>
          <cell r="AT184" t="str">
            <v>Met</v>
          </cell>
          <cell r="AU184" t="str">
            <v>Met</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row>
        <row r="185">
          <cell r="C185" t="str">
            <v>PR19NES_BES31</v>
          </cell>
          <cell r="F185" t="str">
            <v>BES31</v>
          </cell>
          <cell r="G185" t="str">
            <v>Water Industry National Environment Programme</v>
          </cell>
          <cell r="I185">
            <v>0.14499999999999999</v>
          </cell>
          <cell r="K185">
            <v>0.85499999999999998</v>
          </cell>
          <cell r="Q185">
            <v>1</v>
          </cell>
          <cell r="R185" t="str">
            <v>Under</v>
          </cell>
          <cell r="S185" t="str">
            <v xml:space="preserve">Revenue </v>
          </cell>
          <cell r="T185" t="str">
            <v>In-period</v>
          </cell>
          <cell r="V185" t="str">
            <v>nr</v>
          </cell>
          <cell r="W185" t="str">
            <v>Cumulative number of schemes completed</v>
          </cell>
          <cell r="X185">
            <v>0</v>
          </cell>
          <cell r="Y185" t="str">
            <v>Up</v>
          </cell>
          <cell r="AQ185">
            <v>170</v>
          </cell>
          <cell r="AR185">
            <v>397</v>
          </cell>
          <cell r="AS185">
            <v>460</v>
          </cell>
          <cell r="AT185">
            <v>535</v>
          </cell>
          <cell r="AU185">
            <v>657</v>
          </cell>
          <cell r="BP185" t="str">
            <v>Yes</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v>-1.83E-2</v>
          </cell>
          <cell r="CV185" t="str">
            <v/>
          </cell>
          <cell r="CW185" t="str">
            <v/>
          </cell>
          <cell r="CX185" t="str">
            <v/>
          </cell>
          <cell r="CY185" t="str">
            <v/>
          </cell>
          <cell r="CZ185" t="str">
            <v/>
          </cell>
          <cell r="DA185" t="str">
            <v/>
          </cell>
          <cell r="DB185" t="str">
            <v/>
          </cell>
        </row>
        <row r="186">
          <cell r="C186" t="str">
            <v>PR19NES_BES32</v>
          </cell>
          <cell r="F186" t="str">
            <v>BES32</v>
          </cell>
          <cell r="G186" t="str">
            <v>Delivery of DWMPs</v>
          </cell>
          <cell r="Q186">
            <v>0</v>
          </cell>
          <cell r="R186" t="str">
            <v>NFI</v>
          </cell>
          <cell r="V186" t="str">
            <v>%</v>
          </cell>
          <cell r="W186" t="str">
            <v>The cumulative percentage of catchments</v>
          </cell>
          <cell r="X186">
            <v>0</v>
          </cell>
          <cell r="Y186" t="str">
            <v>Up</v>
          </cell>
          <cell r="AQ186" t="str">
            <v/>
          </cell>
          <cell r="AR186" t="str">
            <v/>
          </cell>
          <cell r="AS186">
            <v>100</v>
          </cell>
          <cell r="AT186">
            <v>100</v>
          </cell>
          <cell r="AU186">
            <v>100</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row>
        <row r="187">
          <cell r="Q187">
            <v>0</v>
          </cell>
          <cell r="AQ187" t="str">
            <v/>
          </cell>
          <cell r="AR187" t="str">
            <v/>
          </cell>
          <cell r="AS187" t="str">
            <v/>
          </cell>
          <cell r="AT187" t="str">
            <v/>
          </cell>
          <cell r="AU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row>
        <row r="188">
          <cell r="C188" t="str">
            <v>PR19NES_BES29</v>
          </cell>
          <cell r="F188" t="str">
            <v>BES29</v>
          </cell>
          <cell r="G188" t="str">
            <v>Delivery of Howdon STW enhancement</v>
          </cell>
          <cell r="K188">
            <v>1</v>
          </cell>
          <cell r="Q188">
            <v>1</v>
          </cell>
          <cell r="R188" t="str">
            <v>Under</v>
          </cell>
          <cell r="S188" t="str">
            <v>Revenue</v>
          </cell>
          <cell r="T188" t="str">
            <v>End of period</v>
          </cell>
          <cell r="V188" t="str">
            <v>months</v>
          </cell>
          <cell r="W188" t="str">
            <v>Months delivered late</v>
          </cell>
          <cell r="X188">
            <v>0</v>
          </cell>
          <cell r="Y188" t="str">
            <v>Down</v>
          </cell>
          <cell r="AQ188">
            <v>0</v>
          </cell>
          <cell r="AR188">
            <v>0</v>
          </cell>
          <cell r="AS188">
            <v>0</v>
          </cell>
          <cell r="AT188">
            <v>0</v>
          </cell>
          <cell r="AU188">
            <v>0</v>
          </cell>
          <cell r="BP188" t="str">
            <v>Yes</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v>-2.7400000000000001E-2</v>
          </cell>
          <cell r="CV188" t="str">
            <v/>
          </cell>
          <cell r="CW188" t="str">
            <v/>
          </cell>
          <cell r="CX188" t="str">
            <v/>
          </cell>
          <cell r="CY188" t="str">
            <v/>
          </cell>
          <cell r="CZ188" t="str">
            <v/>
          </cell>
          <cell r="DA188" t="str">
            <v/>
          </cell>
          <cell r="DB188" t="str">
            <v/>
          </cell>
        </row>
        <row r="189">
          <cell r="C189" t="str">
            <v>PR19PRT_PRT-Network Plus-07</v>
          </cell>
          <cell r="D189" t="str">
            <v>B: Low Leakage</v>
          </cell>
          <cell r="E189" t="str">
            <v>PR14 continuation</v>
          </cell>
          <cell r="F189" t="str">
            <v>PRT-Network Plus-07</v>
          </cell>
          <cell r="G189" t="str">
            <v>Leakage</v>
          </cell>
          <cell r="H189" t="str">
            <v xml:space="preserve">Annual average leakage is defined as the sum of distribution system leakage, including service reservoir losses and trunk main leakage plus customer supply pipe leakage. </v>
          </cell>
          <cell r="J189">
            <v>1</v>
          </cell>
          <cell r="Q189">
            <v>1</v>
          </cell>
          <cell r="R189" t="str">
            <v>Out &amp; under</v>
          </cell>
          <cell r="S189" t="str">
            <v xml:space="preserve">Revenue </v>
          </cell>
          <cell r="T189" t="str">
            <v>In-period</v>
          </cell>
          <cell r="U189" t="str">
            <v>Leakage</v>
          </cell>
          <cell r="V189" t="str">
            <v>nr</v>
          </cell>
          <cell r="W189" t="str">
            <v>Ml/d</v>
          </cell>
          <cell r="X189">
            <v>1</v>
          </cell>
          <cell r="Y189" t="str">
            <v>Down</v>
          </cell>
          <cell r="Z189" t="str">
            <v>Leakage</v>
          </cell>
        </row>
        <row r="190">
          <cell r="C190" t="str">
            <v>PR19PRT_PRT-Water Resources 03</v>
          </cell>
          <cell r="D190" t="str">
            <v>G: Long Term Resilience of our Supplies for our Own Customers and to Support the South East Region</v>
          </cell>
          <cell r="E190" t="str">
            <v>PR14 revision</v>
          </cell>
          <cell r="F190" t="str">
            <v>PRT-Water Resources 03</v>
          </cell>
          <cell r="G190" t="str">
            <v>Per capita consumption</v>
          </cell>
          <cell r="H190"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I190">
            <v>1</v>
          </cell>
          <cell r="Q190">
            <v>1</v>
          </cell>
          <cell r="R190" t="str">
            <v>Out &amp; under</v>
          </cell>
          <cell r="S190" t="str">
            <v xml:space="preserve">Revenue </v>
          </cell>
          <cell r="T190" t="str">
            <v>End of period</v>
          </cell>
          <cell r="U190" t="str">
            <v>Water consumption</v>
          </cell>
          <cell r="V190" t="str">
            <v>nr</v>
          </cell>
          <cell r="W190" t="str">
            <v>litres / head / day</v>
          </cell>
          <cell r="X190">
            <v>1</v>
          </cell>
          <cell r="Y190" t="str">
            <v>Down</v>
          </cell>
          <cell r="Z190" t="str">
            <v>Per capita consumption</v>
          </cell>
        </row>
        <row r="191">
          <cell r="C191" t="str">
            <v>PR19PRT_PRT-Network Plus-01</v>
          </cell>
          <cell r="D191" t="str">
            <v>A: Safe, Secure and Reliable Supply of Drinking Water</v>
          </cell>
          <cell r="E191" t="str">
            <v>PR19 new</v>
          </cell>
          <cell r="F191" t="str">
            <v>PRT-Network Plus-01</v>
          </cell>
          <cell r="G191" t="str">
            <v>Water quality compliance (CRI)</v>
          </cell>
          <cell r="H191"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J191">
            <v>1</v>
          </cell>
          <cell r="Q191">
            <v>1</v>
          </cell>
          <cell r="R191" t="str">
            <v>Under</v>
          </cell>
          <cell r="S191" t="str">
            <v xml:space="preserve">Revenue </v>
          </cell>
          <cell r="T191" t="str">
            <v>In-period</v>
          </cell>
          <cell r="U191" t="str">
            <v>Water quality compliance</v>
          </cell>
          <cell r="V191" t="str">
            <v>nr</v>
          </cell>
          <cell r="W191" t="str">
            <v>CRI Index</v>
          </cell>
          <cell r="X191">
            <v>2</v>
          </cell>
          <cell r="Y191" t="str">
            <v>Down</v>
          </cell>
          <cell r="Z191" t="str">
            <v>Water quality compliance (CRI)</v>
          </cell>
        </row>
        <row r="192">
          <cell r="C192" t="str">
            <v>PR19PRT_PRT-Network Plus-02</v>
          </cell>
          <cell r="D192" t="str">
            <v>A: Safe, Secure and Reliable Supply of Drinking Water</v>
          </cell>
          <cell r="E192" t="str">
            <v>PR14 continuation</v>
          </cell>
          <cell r="F192" t="str">
            <v>PRT-Network Plus-02</v>
          </cell>
          <cell r="G192" t="str">
            <v>Water supply interruptions</v>
          </cell>
          <cell r="H192" t="str">
            <v>The time customers have experienced an interruption to supply in any year. Interruptions less than three hours are excluded from this measure. It is set relative to all properties connected at the year end.</v>
          </cell>
          <cell r="J192">
            <v>1</v>
          </cell>
          <cell r="Q192">
            <v>1</v>
          </cell>
          <cell r="R192" t="str">
            <v>Out &amp; under</v>
          </cell>
          <cell r="S192" t="str">
            <v xml:space="preserve">Revenue </v>
          </cell>
          <cell r="T192" t="str">
            <v>In-period</v>
          </cell>
          <cell r="U192" t="str">
            <v>Supply interruptions</v>
          </cell>
          <cell r="V192" t="str">
            <v>time</v>
          </cell>
          <cell r="W192" t="str">
            <v>minutes : seconds</v>
          </cell>
          <cell r="X192">
            <v>0</v>
          </cell>
          <cell r="Y192" t="str">
            <v>Down</v>
          </cell>
          <cell r="Z192" t="str">
            <v>Water supply interruptions</v>
          </cell>
        </row>
        <row r="193">
          <cell r="C193" t="str">
            <v>PR19PRT_PRT-Network Plus-03</v>
          </cell>
          <cell r="D193" t="str">
            <v>A: Safe, Secure and Reliable Supply of Drinking Water</v>
          </cell>
          <cell r="E193" t="str">
            <v>PR14 revision</v>
          </cell>
          <cell r="F193" t="str">
            <v>PRT-Network Plus-03</v>
          </cell>
          <cell r="G193" t="str">
            <v>Mains repairs</v>
          </cell>
          <cell r="H193" t="str">
            <v>Number of mains bursts per thousand kilometres of total length of mains. Mains bursts include all physical repair work to mains from which water is lost in any year.</v>
          </cell>
          <cell r="J193">
            <v>1</v>
          </cell>
          <cell r="Q193">
            <v>1</v>
          </cell>
          <cell r="R193" t="str">
            <v>Under</v>
          </cell>
          <cell r="S193" t="str">
            <v xml:space="preserve">Revenue </v>
          </cell>
          <cell r="T193" t="str">
            <v>In-period</v>
          </cell>
          <cell r="U193" t="str">
            <v>Water mains bursts</v>
          </cell>
          <cell r="V193" t="str">
            <v>nr</v>
          </cell>
          <cell r="W193" t="str">
            <v>nr of repairs per 1,000km</v>
          </cell>
          <cell r="X193">
            <v>1</v>
          </cell>
          <cell r="Y193" t="str">
            <v>Down</v>
          </cell>
          <cell r="Z193" t="str">
            <v>Mains repairs</v>
          </cell>
        </row>
        <row r="194">
          <cell r="C194" t="str">
            <v>PR19PRT_PRT-Network Plus-04</v>
          </cell>
          <cell r="D194" t="str">
            <v>A: Safe, Secure and Reliable Supply of Drinking Water</v>
          </cell>
          <cell r="E194" t="str">
            <v>PR19 new</v>
          </cell>
          <cell r="F194" t="str">
            <v>PRT-Network Plus-04</v>
          </cell>
          <cell r="G194" t="str">
            <v>Unplanned outage</v>
          </cell>
          <cell r="H194" t="str">
            <v xml:space="preserve">This measure assesses asset health (primarily for non- infrastructure – above ground assets), for water abstraction and water treatment activities. It is defined as the annualised unavailable flow, based on the peak week production capacity (or PWPC) </v>
          </cell>
          <cell r="J194">
            <v>1</v>
          </cell>
          <cell r="Q194">
            <v>1</v>
          </cell>
          <cell r="R194" t="str">
            <v>Under</v>
          </cell>
          <cell r="S194" t="str">
            <v xml:space="preserve">Revenue </v>
          </cell>
          <cell r="T194" t="str">
            <v>In-period</v>
          </cell>
          <cell r="U194" t="str">
            <v>Treatment works</v>
          </cell>
          <cell r="V194" t="str">
            <v>%</v>
          </cell>
          <cell r="W194" t="str">
            <v>% of PW Capacity not available</v>
          </cell>
          <cell r="X194">
            <v>2</v>
          </cell>
          <cell r="Y194" t="str">
            <v>Down</v>
          </cell>
          <cell r="Z194" t="str">
            <v>Unplanned outage</v>
          </cell>
        </row>
        <row r="195">
          <cell r="C195" t="str">
            <v>PR19PRT_PRT-Network Plus-06</v>
          </cell>
          <cell r="D195" t="str">
            <v>A: Safe, Secure and Reliable Supply of Drinking Water</v>
          </cell>
          <cell r="E195" t="str">
            <v>PR14 continuation</v>
          </cell>
          <cell r="F195" t="str">
            <v>PRT-Network Plus-06</v>
          </cell>
          <cell r="G195" t="str">
            <v>Water quality contacts</v>
          </cell>
          <cell r="H195"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J195">
            <v>1</v>
          </cell>
          <cell r="Q195">
            <v>1</v>
          </cell>
          <cell r="R195" t="str">
            <v>Under</v>
          </cell>
          <cell r="S195" t="str">
            <v xml:space="preserve">Revenue </v>
          </cell>
          <cell r="T195" t="str">
            <v>In-period</v>
          </cell>
          <cell r="U195" t="str">
            <v>Customer contacts - water quality</v>
          </cell>
          <cell r="V195" t="str">
            <v>nr</v>
          </cell>
          <cell r="W195" t="str">
            <v>nr of contacts per 1,000 population</v>
          </cell>
          <cell r="X195">
            <v>2</v>
          </cell>
          <cell r="Y195" t="str">
            <v>Down</v>
          </cell>
          <cell r="Z195" t="str">
            <v>Customer contacts about water quality</v>
          </cell>
          <cell r="AQ195">
            <v>0.44</v>
          </cell>
          <cell r="AR195">
            <v>0.43</v>
          </cell>
          <cell r="AS195">
            <v>0.43</v>
          </cell>
          <cell r="AT195">
            <v>0.42</v>
          </cell>
          <cell r="AU195">
            <v>0.41</v>
          </cell>
          <cell r="BL195" t="str">
            <v>Yes</v>
          </cell>
          <cell r="BM195" t="str">
            <v>Yes</v>
          </cell>
          <cell r="BN195" t="str">
            <v>Yes</v>
          </cell>
          <cell r="BO195" t="str">
            <v>Yes</v>
          </cell>
          <cell r="BP195" t="str">
            <v>Yes</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v>-0.54400000000000004</v>
          </cell>
          <cell r="CV195" t="str">
            <v/>
          </cell>
          <cell r="CW195" t="str">
            <v/>
          </cell>
          <cell r="CX195" t="str">
            <v/>
          </cell>
          <cell r="CY195" t="str">
            <v/>
          </cell>
          <cell r="CZ195" t="str">
            <v/>
          </cell>
          <cell r="DA195" t="str">
            <v/>
          </cell>
          <cell r="DB195" t="str">
            <v/>
          </cell>
          <cell r="DD195">
            <v>1</v>
          </cell>
        </row>
        <row r="196">
          <cell r="C196" t="str">
            <v>PR19PRT_PRT-Network Plus-05</v>
          </cell>
          <cell r="D196" t="str">
            <v>A: Safe, Secure and Reliable Supply of Drinking Water</v>
          </cell>
          <cell r="E196" t="str">
            <v>PR19 new</v>
          </cell>
          <cell r="F196" t="str">
            <v>PRT-Network Plus-05</v>
          </cell>
          <cell r="G196" t="str">
            <v>Low pressure</v>
          </cell>
          <cell r="H196" t="str">
            <v>The number of customers who receive, or are at risk of receiving, pressure below the minimum standard as defined by The Water Industry Act 1991.</v>
          </cell>
          <cell r="J196">
            <v>1</v>
          </cell>
          <cell r="Q196">
            <v>1</v>
          </cell>
          <cell r="R196" t="str">
            <v>Under</v>
          </cell>
          <cell r="S196" t="str">
            <v xml:space="preserve">Revenue </v>
          </cell>
          <cell r="T196" t="str">
            <v>In-period</v>
          </cell>
          <cell r="U196" t="str">
            <v>Water pressure</v>
          </cell>
          <cell r="V196" t="str">
            <v>nr</v>
          </cell>
          <cell r="W196" t="str">
            <v>nr of customers at risk of low pressure</v>
          </cell>
          <cell r="X196">
            <v>0</v>
          </cell>
          <cell r="Y196" t="str">
            <v>Down</v>
          </cell>
          <cell r="Z196" t="str">
            <v>Low pressure</v>
          </cell>
          <cell r="AQ196">
            <v>60</v>
          </cell>
          <cell r="AR196">
            <v>50</v>
          </cell>
          <cell r="AS196">
            <v>40</v>
          </cell>
          <cell r="AT196">
            <v>30</v>
          </cell>
          <cell r="AU196">
            <v>18</v>
          </cell>
          <cell r="BL196" t="str">
            <v>Yes</v>
          </cell>
          <cell r="BM196" t="str">
            <v>Yes</v>
          </cell>
          <cell r="BN196" t="str">
            <v>Yes</v>
          </cell>
          <cell r="BO196" t="str">
            <v>Yes</v>
          </cell>
          <cell r="BP196" t="str">
            <v>Yes</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v>-1.89E-3</v>
          </cell>
          <cell r="CV196" t="str">
            <v/>
          </cell>
          <cell r="CW196" t="str">
            <v/>
          </cell>
          <cell r="CX196" t="str">
            <v/>
          </cell>
          <cell r="CY196" t="str">
            <v/>
          </cell>
          <cell r="CZ196" t="str">
            <v/>
          </cell>
          <cell r="DA196" t="str">
            <v/>
          </cell>
          <cell r="DB196" t="str">
            <v/>
          </cell>
          <cell r="DD196">
            <v>1</v>
          </cell>
        </row>
        <row r="197">
          <cell r="C197" t="str">
            <v>PR19PRT_PRT-Network Plus-08</v>
          </cell>
          <cell r="D197" t="str">
            <v>D: An Improved Environment Supporting Biodiversity</v>
          </cell>
          <cell r="E197" t="str">
            <v>PR19 new</v>
          </cell>
          <cell r="F197" t="str">
            <v>PRT-Network Plus-08</v>
          </cell>
          <cell r="G197" t="str">
            <v>Catchment Management</v>
          </cell>
          <cell r="H197"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J197">
            <v>1</v>
          </cell>
          <cell r="Q197">
            <v>1</v>
          </cell>
          <cell r="R197" t="str">
            <v>Out &amp; under</v>
          </cell>
          <cell r="S197" t="str">
            <v xml:space="preserve">Revenue </v>
          </cell>
          <cell r="T197" t="str">
            <v>In-period</v>
          </cell>
          <cell r="U197" t="str">
            <v>Catchment management</v>
          </cell>
          <cell r="V197" t="str">
            <v>nr</v>
          </cell>
          <cell r="W197" t="str">
            <v>nr of farmers engaged with</v>
          </cell>
          <cell r="X197">
            <v>0</v>
          </cell>
          <cell r="Y197" t="str">
            <v>Up</v>
          </cell>
          <cell r="AQ197">
            <v>10</v>
          </cell>
          <cell r="AR197">
            <v>20</v>
          </cell>
          <cell r="AS197">
            <v>30</v>
          </cell>
          <cell r="AT197">
            <v>40</v>
          </cell>
          <cell r="AU197">
            <v>50</v>
          </cell>
          <cell r="BL197" t="str">
            <v>Yes</v>
          </cell>
          <cell r="BM197" t="str">
            <v>Yes</v>
          </cell>
          <cell r="BN197" t="str">
            <v>Yes</v>
          </cell>
          <cell r="BO197" t="str">
            <v>Yes</v>
          </cell>
          <cell r="BP197" t="str">
            <v>Yes</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v>-8.0000000000000004E-4</v>
          </cell>
          <cell r="CV197" t="str">
            <v/>
          </cell>
          <cell r="CW197" t="str">
            <v/>
          </cell>
          <cell r="CX197" t="str">
            <v/>
          </cell>
          <cell r="CY197">
            <v>4.0000000000000002E-4</v>
          </cell>
          <cell r="CZ197" t="str">
            <v/>
          </cell>
          <cell r="DA197" t="str">
            <v/>
          </cell>
          <cell r="DB197" t="str">
            <v/>
          </cell>
          <cell r="DD197">
            <v>1</v>
          </cell>
        </row>
        <row r="198">
          <cell r="C198" t="str">
            <v>PR19PRT_PRT-Water Resources-02</v>
          </cell>
          <cell r="D198" t="str">
            <v>D: An Improved Environment Supporting Biodiversity</v>
          </cell>
          <cell r="E198" t="str">
            <v>PR19 new</v>
          </cell>
          <cell r="F198" t="str">
            <v>PRT-Water Resources-02</v>
          </cell>
          <cell r="G198" t="str">
            <v>Abstraction Incentive Mechanism</v>
          </cell>
          <cell r="H198"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I198">
            <v>1</v>
          </cell>
          <cell r="Q198">
            <v>1</v>
          </cell>
          <cell r="R198" t="str">
            <v>Out &amp; under</v>
          </cell>
          <cell r="S198" t="str">
            <v xml:space="preserve">Revenue </v>
          </cell>
          <cell r="T198" t="str">
            <v>In-period</v>
          </cell>
          <cell r="U198" t="str">
            <v>Water resources/ abstraction</v>
          </cell>
          <cell r="V198" t="str">
            <v>nr</v>
          </cell>
          <cell r="W198" t="str">
            <v>Ml</v>
          </cell>
          <cell r="X198">
            <v>1</v>
          </cell>
          <cell r="Y198" t="str">
            <v>Down</v>
          </cell>
          <cell r="AQ198">
            <v>0</v>
          </cell>
          <cell r="AR198">
            <v>0</v>
          </cell>
          <cell r="AS198">
            <v>0</v>
          </cell>
          <cell r="AT198">
            <v>0</v>
          </cell>
          <cell r="AU198">
            <v>0</v>
          </cell>
          <cell r="BL198" t="str">
            <v>Yes</v>
          </cell>
          <cell r="BM198" t="str">
            <v>Yes</v>
          </cell>
          <cell r="BN198" t="str">
            <v>Yes</v>
          </cell>
          <cell r="BO198" t="str">
            <v>Yes</v>
          </cell>
          <cell r="BP198" t="str">
            <v>Yes</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v>-1.7</v>
          </cell>
          <cell r="CL198">
            <v>-1.7</v>
          </cell>
          <cell r="CM198">
            <v>-1.7</v>
          </cell>
          <cell r="CN198">
            <v>-1.7</v>
          </cell>
          <cell r="CO198">
            <v>-1.7</v>
          </cell>
          <cell r="CP198" t="str">
            <v/>
          </cell>
          <cell r="CQ198" t="str">
            <v/>
          </cell>
          <cell r="CR198" t="str">
            <v/>
          </cell>
          <cell r="CS198" t="str">
            <v/>
          </cell>
          <cell r="CT198" t="str">
            <v/>
          </cell>
          <cell r="CU198">
            <v>-1.9E-2</v>
          </cell>
          <cell r="CV198" t="str">
            <v/>
          </cell>
          <cell r="CW198" t="str">
            <v/>
          </cell>
          <cell r="CX198" t="str">
            <v/>
          </cell>
          <cell r="CY198">
            <v>1.6799999999999999E-2</v>
          </cell>
          <cell r="CZ198" t="str">
            <v/>
          </cell>
          <cell r="DA198" t="str">
            <v/>
          </cell>
          <cell r="DB198" t="str">
            <v/>
          </cell>
          <cell r="DD198">
            <v>1</v>
          </cell>
        </row>
        <row r="199">
          <cell r="C199" t="str">
            <v>PR19PRT_PRT-Water Resources-01</v>
          </cell>
          <cell r="D199" t="str">
            <v>D: An Improved Environment Supporting Biodiversity</v>
          </cell>
          <cell r="E199" t="str">
            <v>PR19 new</v>
          </cell>
          <cell r="F199" t="str">
            <v>PRT-Water Resources-01</v>
          </cell>
          <cell r="G199" t="str">
            <v>Biodiversity (reward)</v>
          </cell>
          <cell r="H199" t="str">
            <v>The Company will offer a grant scheme to third parties for projects which enhance biodiversity</v>
          </cell>
          <cell r="J199">
            <v>1</v>
          </cell>
          <cell r="Q199">
            <v>1</v>
          </cell>
          <cell r="R199" t="str">
            <v>Out &amp; Under</v>
          </cell>
          <cell r="S199" t="str">
            <v>Revenue</v>
          </cell>
          <cell r="T199" t="str">
            <v>End of period</v>
          </cell>
          <cell r="U199" t="str">
            <v>Biodiversity/SSSIs</v>
          </cell>
          <cell r="V199" t="str">
            <v>£m</v>
          </cell>
          <cell r="W199" t="str">
            <v>value of grants awarded</v>
          </cell>
          <cell r="X199">
            <v>3</v>
          </cell>
          <cell r="Y199" t="str">
            <v>Up</v>
          </cell>
          <cell r="AQ199">
            <v>0.05</v>
          </cell>
          <cell r="AR199">
            <v>0.1</v>
          </cell>
          <cell r="AS199">
            <v>0.15</v>
          </cell>
          <cell r="AT199">
            <v>0.2</v>
          </cell>
          <cell r="AU199">
            <v>0.25</v>
          </cell>
          <cell r="BP199" t="str">
            <v>Yes</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v>-0.186</v>
          </cell>
          <cell r="CV199" t="str">
            <v/>
          </cell>
          <cell r="CW199" t="str">
            <v/>
          </cell>
          <cell r="CX199" t="str">
            <v/>
          </cell>
          <cell r="CY199">
            <v>0.186</v>
          </cell>
          <cell r="CZ199" t="str">
            <v/>
          </cell>
          <cell r="DA199" t="str">
            <v/>
          </cell>
          <cell r="DB199" t="str">
            <v/>
          </cell>
          <cell r="DD199">
            <v>1</v>
          </cell>
        </row>
        <row r="200">
          <cell r="C200" t="str">
            <v>PR19PRT_PRT-Water Resources-06</v>
          </cell>
          <cell r="D200" t="str">
            <v>D: An Improved Environment Supporting Biodiversity</v>
          </cell>
          <cell r="E200" t="str">
            <v>PR14 revision</v>
          </cell>
          <cell r="F200" t="str">
            <v>PRT-Water Resources-06</v>
          </cell>
          <cell r="G200" t="str">
            <v>Biodiversity (penalty)</v>
          </cell>
          <cell r="H200" t="str">
            <v>The Company will make a payment if it fails to maintain its sites appropriately</v>
          </cell>
          <cell r="J200">
            <v>1</v>
          </cell>
          <cell r="Q200">
            <v>1</v>
          </cell>
          <cell r="R200" t="str">
            <v>Under</v>
          </cell>
          <cell r="S200" t="str">
            <v xml:space="preserve">Revenue </v>
          </cell>
          <cell r="T200" t="str">
            <v>In-period</v>
          </cell>
          <cell r="U200" t="str">
            <v>Biodiversity/SSSIs</v>
          </cell>
          <cell r="V200" t="str">
            <v>%</v>
          </cell>
          <cell r="W200" t="str">
            <v>Status of sites</v>
          </cell>
          <cell r="X200">
            <v>1</v>
          </cell>
          <cell r="Y200" t="str">
            <v>Up</v>
          </cell>
          <cell r="AQ200">
            <v>90</v>
          </cell>
          <cell r="AR200">
            <v>90</v>
          </cell>
          <cell r="AS200">
            <v>90</v>
          </cell>
          <cell r="AT200">
            <v>90</v>
          </cell>
          <cell r="AU200">
            <v>90</v>
          </cell>
          <cell r="BL200" t="str">
            <v>Yes</v>
          </cell>
          <cell r="BM200" t="str">
            <v>Yes</v>
          </cell>
          <cell r="BN200" t="str">
            <v>Yes</v>
          </cell>
          <cell r="BO200" t="str">
            <v>Yes</v>
          </cell>
          <cell r="BP200" t="str">
            <v>Yes</v>
          </cell>
          <cell r="BQ200" t="str">
            <v/>
          </cell>
          <cell r="BR200" t="str">
            <v/>
          </cell>
          <cell r="BS200" t="str">
            <v/>
          </cell>
          <cell r="BT200" t="str">
            <v/>
          </cell>
          <cell r="BU200" t="str">
            <v/>
          </cell>
          <cell r="BV200">
            <v>70</v>
          </cell>
          <cell r="BW200">
            <v>70</v>
          </cell>
          <cell r="BX200">
            <v>70</v>
          </cell>
          <cell r="BY200">
            <v>70</v>
          </cell>
          <cell r="BZ200">
            <v>70</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v>-9.3999999999999997E-4</v>
          </cell>
          <cell r="CV200" t="str">
            <v/>
          </cell>
          <cell r="CW200" t="str">
            <v/>
          </cell>
          <cell r="CX200" t="str">
            <v/>
          </cell>
          <cell r="CY200" t="str">
            <v/>
          </cell>
          <cell r="CZ200" t="str">
            <v/>
          </cell>
          <cell r="DA200" t="str">
            <v/>
          </cell>
          <cell r="DB200" t="str">
            <v/>
          </cell>
          <cell r="DD200">
            <v>1</v>
          </cell>
        </row>
        <row r="201">
          <cell r="C201" t="str">
            <v>PR19PRT_PRT-Retail-02</v>
          </cell>
          <cell r="D201" t="str">
            <v>C: A Service Tailored to Individual Needs at an Affordable Price</v>
          </cell>
          <cell r="E201" t="str">
            <v>PR19 new</v>
          </cell>
          <cell r="F201" t="str">
            <v>PRT-Retail-02</v>
          </cell>
          <cell r="G201" t="str">
            <v>Voids</v>
          </cell>
          <cell r="H201"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M201">
            <v>1</v>
          </cell>
          <cell r="Q201">
            <v>1</v>
          </cell>
          <cell r="R201" t="str">
            <v>Out &amp; under</v>
          </cell>
          <cell r="S201" t="str">
            <v xml:space="preserve">Revenue </v>
          </cell>
          <cell r="T201" t="str">
            <v>In-period</v>
          </cell>
          <cell r="U201" t="str">
            <v>Voids and gap sites</v>
          </cell>
          <cell r="V201" t="str">
            <v>%</v>
          </cell>
          <cell r="W201" t="str">
            <v>% of properties classified as void</v>
          </cell>
          <cell r="X201">
            <v>2</v>
          </cell>
          <cell r="Y201" t="str">
            <v>Down</v>
          </cell>
          <cell r="AQ201">
            <v>2</v>
          </cell>
          <cell r="AR201">
            <v>2</v>
          </cell>
          <cell r="AS201">
            <v>2</v>
          </cell>
          <cell r="AT201">
            <v>2</v>
          </cell>
          <cell r="AU201">
            <v>2</v>
          </cell>
          <cell r="BL201" t="str">
            <v>Yes</v>
          </cell>
          <cell r="BM201" t="str">
            <v>Yes</v>
          </cell>
          <cell r="BN201" t="str">
            <v>Yes</v>
          </cell>
          <cell r="BO201" t="str">
            <v>Yes</v>
          </cell>
          <cell r="BP201" t="str">
            <v>Yes</v>
          </cell>
          <cell r="BQ201" t="str">
            <v/>
          </cell>
          <cell r="BR201" t="str">
            <v/>
          </cell>
          <cell r="BS201" t="str">
            <v/>
          </cell>
          <cell r="BT201" t="str">
            <v/>
          </cell>
          <cell r="BU201" t="str">
            <v/>
          </cell>
          <cell r="BV201">
            <v>2.62</v>
          </cell>
          <cell r="BW201">
            <v>2.62</v>
          </cell>
          <cell r="BX201">
            <v>2.62</v>
          </cell>
          <cell r="BY201">
            <v>2.62</v>
          </cell>
          <cell r="BZ201">
            <v>2.62</v>
          </cell>
          <cell r="CA201" t="str">
            <v/>
          </cell>
          <cell r="CB201" t="str">
            <v/>
          </cell>
          <cell r="CC201" t="str">
            <v/>
          </cell>
          <cell r="CD201" t="str">
            <v/>
          </cell>
          <cell r="CE201" t="str">
            <v/>
          </cell>
          <cell r="CF201" t="str">
            <v/>
          </cell>
          <cell r="CG201" t="str">
            <v/>
          </cell>
          <cell r="CH201" t="str">
            <v/>
          </cell>
          <cell r="CI201" t="str">
            <v/>
          </cell>
          <cell r="CJ201" t="str">
            <v/>
          </cell>
          <cell r="CK201">
            <v>1.5</v>
          </cell>
          <cell r="CL201">
            <v>1.5</v>
          </cell>
          <cell r="CM201">
            <v>1.5</v>
          </cell>
          <cell r="CN201">
            <v>1.5</v>
          </cell>
          <cell r="CO201">
            <v>1.5</v>
          </cell>
          <cell r="CP201" t="str">
            <v/>
          </cell>
          <cell r="CQ201" t="str">
            <v/>
          </cell>
          <cell r="CR201" t="str">
            <v/>
          </cell>
          <cell r="CS201" t="str">
            <v/>
          </cell>
          <cell r="CT201" t="str">
            <v/>
          </cell>
          <cell r="CU201">
            <v>-0.14000000000000001</v>
          </cell>
          <cell r="CV201" t="str">
            <v/>
          </cell>
          <cell r="CW201" t="str">
            <v/>
          </cell>
          <cell r="CX201" t="str">
            <v/>
          </cell>
          <cell r="CY201">
            <v>0.14000000000000001</v>
          </cell>
          <cell r="CZ201" t="str">
            <v/>
          </cell>
          <cell r="DA201" t="str">
            <v/>
          </cell>
          <cell r="DB201" t="str">
            <v/>
          </cell>
          <cell r="DD201">
            <v>1</v>
          </cell>
        </row>
        <row r="202">
          <cell r="C202" t="str">
            <v>PR19PRT_PRT-Retail-03</v>
          </cell>
          <cell r="D202" t="str">
            <v>C: A Service Tailored to Individual Needs at an Affordable Price</v>
          </cell>
          <cell r="E202" t="str">
            <v>PR19 new</v>
          </cell>
          <cell r="F202" t="str">
            <v>PRT-Retail-03</v>
          </cell>
          <cell r="G202" t="str">
            <v>Affordability</v>
          </cell>
          <cell r="H202" t="str">
            <v xml:space="preserve">The Company will offer a social tariff to all customers whose income is below the national value for low income, currently £16,105. This tariff will be no more than 0.5% of the low income household threshold, as defined by the Government.
</v>
          </cell>
          <cell r="M202">
            <v>1</v>
          </cell>
          <cell r="Q202">
            <v>1</v>
          </cell>
          <cell r="R202" t="str">
            <v>Under</v>
          </cell>
          <cell r="S202" t="str">
            <v xml:space="preserve">Revenue </v>
          </cell>
          <cell r="T202" t="str">
            <v>In-period</v>
          </cell>
          <cell r="U202" t="str">
            <v>Affordability/vulnerability</v>
          </cell>
          <cell r="V202" t="str">
            <v>nr</v>
          </cell>
          <cell r="W202" t="str">
            <v xml:space="preserve">nr of customers on Social tariff </v>
          </cell>
          <cell r="X202">
            <v>0</v>
          </cell>
          <cell r="Y202" t="str">
            <v>Up</v>
          </cell>
          <cell r="AQ202">
            <v>8000</v>
          </cell>
          <cell r="AR202">
            <v>8500</v>
          </cell>
          <cell r="AS202">
            <v>9000</v>
          </cell>
          <cell r="AT202">
            <v>9500</v>
          </cell>
          <cell r="AU202">
            <v>10000</v>
          </cell>
          <cell r="BL202" t="str">
            <v>Yes</v>
          </cell>
          <cell r="BM202" t="str">
            <v>Yes</v>
          </cell>
          <cell r="BN202" t="str">
            <v>Yes</v>
          </cell>
          <cell r="BO202" t="str">
            <v>Yes</v>
          </cell>
          <cell r="BP202" t="str">
            <v>Yes</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v>-2.0999999999999999E-5</v>
          </cell>
          <cell r="CV202" t="str">
            <v/>
          </cell>
          <cell r="CW202" t="str">
            <v/>
          </cell>
          <cell r="CX202" t="str">
            <v/>
          </cell>
          <cell r="CY202" t="str">
            <v/>
          </cell>
          <cell r="CZ202" t="str">
            <v/>
          </cell>
          <cell r="DA202" t="str">
            <v/>
          </cell>
          <cell r="DB202" t="str">
            <v/>
          </cell>
          <cell r="DD202">
            <v>1</v>
          </cell>
        </row>
        <row r="203">
          <cell r="C203" t="str">
            <v>PR19PRT_PRT-Retail-01</v>
          </cell>
          <cell r="D203" t="str">
            <v>C: A Service Tailored to Individual Needs at an Affordable Price</v>
          </cell>
          <cell r="E203" t="str">
            <v>PR19 new</v>
          </cell>
          <cell r="F203" t="str">
            <v>PRT-Retail-01</v>
          </cell>
          <cell r="G203" t="str">
            <v>C-MeX: Customer measure of experience</v>
          </cell>
          <cell r="H203"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M203">
            <v>1</v>
          </cell>
          <cell r="Q203">
            <v>1</v>
          </cell>
          <cell r="R203" t="str">
            <v>Out &amp; under</v>
          </cell>
          <cell r="S203" t="str">
            <v xml:space="preserve">Revenue </v>
          </cell>
          <cell r="T203" t="str">
            <v>In-period</v>
          </cell>
          <cell r="U203" t="str">
            <v>Customer measure of experience (C-MeX)</v>
          </cell>
          <cell r="V203" t="str">
            <v>score</v>
          </cell>
          <cell r="W203" t="str">
            <v>C-Mex score</v>
          </cell>
          <cell r="X203">
            <v>2</v>
          </cell>
          <cell r="Y203" t="str">
            <v>Up</v>
          </cell>
          <cell r="Z203" t="str">
            <v>C-MeX: Customer measure of experience</v>
          </cell>
        </row>
        <row r="204">
          <cell r="C204" t="str">
            <v>PR19PRT_PRT-Network Plus-11</v>
          </cell>
          <cell r="D204" t="str">
            <v>C: A Service Tailored to Individual Needs at an Affordable Price</v>
          </cell>
          <cell r="E204" t="str">
            <v>PR19 new</v>
          </cell>
          <cell r="F204" t="str">
            <v>PRT-Network Plus-11</v>
          </cell>
          <cell r="G204" t="str">
            <v>D-MeX: Developer services measure of experience</v>
          </cell>
          <cell r="H204"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J204">
            <v>1</v>
          </cell>
          <cell r="Q204">
            <v>1</v>
          </cell>
          <cell r="R204" t="str">
            <v>Out &amp; under</v>
          </cell>
          <cell r="S204" t="str">
            <v xml:space="preserve">Revenue </v>
          </cell>
          <cell r="T204" t="str">
            <v>In-period</v>
          </cell>
          <cell r="U204" t="str">
            <v>Developer services measure of experience (D-MeX)</v>
          </cell>
          <cell r="V204" t="str">
            <v>score</v>
          </cell>
          <cell r="W204" t="str">
            <v>D-Mex score</v>
          </cell>
          <cell r="X204">
            <v>2</v>
          </cell>
          <cell r="Y204" t="str">
            <v>Up</v>
          </cell>
          <cell r="Z204" t="str">
            <v>D-MeX: Developer services measure of experience</v>
          </cell>
        </row>
        <row r="205">
          <cell r="C205" t="str">
            <v>PR19PRT_PRT-Network Plus-12</v>
          </cell>
          <cell r="D205" t="str">
            <v>G: Long Term Resilience of our Supplies for our Own Customers and to Support the South East Region</v>
          </cell>
          <cell r="E205" t="str">
            <v>PR19 new</v>
          </cell>
          <cell r="F205" t="str">
            <v>PRT-Network Plus-12</v>
          </cell>
          <cell r="G205" t="str">
            <v>Resilience schemes to ensure peak demands can be met </v>
          </cell>
          <cell r="H205" t="str">
            <v xml:space="preserve">The Company will ensure that it can deliver water to all of its customers in the event of losing Farlington treatment works. </v>
          </cell>
          <cell r="J205">
            <v>1</v>
          </cell>
          <cell r="Q205">
            <v>1</v>
          </cell>
          <cell r="R205" t="str">
            <v>NFI</v>
          </cell>
          <cell r="U205" t="str">
            <v>Resilience</v>
          </cell>
          <cell r="V205" t="str">
            <v>%</v>
          </cell>
          <cell r="W205" t="str">
            <v>% completion of schemes to improve resilience at peak demand</v>
          </cell>
          <cell r="X205">
            <v>0</v>
          </cell>
          <cell r="Y205" t="str">
            <v>Down</v>
          </cell>
          <cell r="AQ205">
            <v>0</v>
          </cell>
          <cell r="AR205">
            <v>0</v>
          </cell>
          <cell r="AS205">
            <v>0</v>
          </cell>
          <cell r="AT205">
            <v>0</v>
          </cell>
          <cell r="AU205">
            <v>100</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D205">
            <v>1</v>
          </cell>
        </row>
        <row r="206">
          <cell r="C206" t="str">
            <v>PR19PRT_PRT-Water Resources-04</v>
          </cell>
          <cell r="D206" t="str">
            <v>G: Long Term Resilience of our Supplies for our Own Customers and to Support the South East Region</v>
          </cell>
          <cell r="E206" t="str">
            <v>PR19 new</v>
          </cell>
          <cell r="F206" t="str">
            <v>PRT-Water Resources-04</v>
          </cell>
          <cell r="G206" t="str">
            <v>Risk of severe restrictions in a drought</v>
          </cell>
          <cell r="H206" t="str">
            <v>The Company will ensure that it will have sufficient water for its customers in the event of a severe drought, as defined by a 1 in 200 year event.</v>
          </cell>
          <cell r="I206">
            <v>1</v>
          </cell>
          <cell r="Q206">
            <v>1</v>
          </cell>
          <cell r="R206" t="str">
            <v>NFI</v>
          </cell>
          <cell r="U206" t="str">
            <v>Resilience</v>
          </cell>
          <cell r="V206" t="str">
            <v>%</v>
          </cell>
          <cell r="W206" t="str">
            <v>Ability to meet a 1 : 200 year event</v>
          </cell>
          <cell r="X206">
            <v>1</v>
          </cell>
          <cell r="Y206" t="str">
            <v>Down</v>
          </cell>
          <cell r="Z206" t="str">
            <v>Risk of severe restrictions in a drought</v>
          </cell>
        </row>
        <row r="207">
          <cell r="C207" t="str">
            <v>PR19PRT_PRT-Water Resources-05</v>
          </cell>
          <cell r="D207" t="str">
            <v>G: Long Term Resilience of our Supplies for our Own Customers and to Support the South East Region</v>
          </cell>
          <cell r="E207" t="str">
            <v>PR14 continuation</v>
          </cell>
          <cell r="F207" t="str">
            <v>PRT-Water Resources-05</v>
          </cell>
          <cell r="G207" t="str">
            <v>Avoidance of water supply restrictions</v>
          </cell>
          <cell r="H207" t="str">
            <v>The Company will ensure that it will have sufficient water for its customers in the event of a drought, as defined by a 1 in 20 year event.</v>
          </cell>
          <cell r="I207">
            <v>1</v>
          </cell>
          <cell r="Q207">
            <v>1</v>
          </cell>
          <cell r="R207" t="str">
            <v>NFI</v>
          </cell>
          <cell r="U207" t="str">
            <v>Resilience</v>
          </cell>
          <cell r="V207" t="str">
            <v>nr</v>
          </cell>
          <cell r="W207" t="str">
            <v>Ability to meet a 1 : 20 year event</v>
          </cell>
          <cell r="X207">
            <v>0</v>
          </cell>
          <cell r="Y207" t="str">
            <v>Down</v>
          </cell>
          <cell r="AQ207">
            <v>0</v>
          </cell>
          <cell r="AR207">
            <v>0</v>
          </cell>
          <cell r="AS207">
            <v>0</v>
          </cell>
          <cell r="AT207">
            <v>0</v>
          </cell>
          <cell r="AU207">
            <v>0</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D207">
            <v>1</v>
          </cell>
        </row>
        <row r="208">
          <cell r="C208" t="str">
            <v>PR19PRT_PRT-Network Plus-09</v>
          </cell>
          <cell r="D208" t="str">
            <v>D: An Improved Environment Supporting Biodiversity</v>
          </cell>
          <cell r="E208" t="str">
            <v>PR14 revision</v>
          </cell>
          <cell r="F208" t="str">
            <v>PRT-Network Plus-09</v>
          </cell>
          <cell r="G208" t="str">
            <v>Carbon</v>
          </cell>
          <cell r="H208" t="str">
            <v>The Company generates carbon as bi-product of its operations delivering water to its customers. The Company commits to a carbon target / Ml/d of distribution input</v>
          </cell>
          <cell r="J208">
            <v>1</v>
          </cell>
          <cell r="Q208">
            <v>1</v>
          </cell>
          <cell r="R208" t="str">
            <v>NFI</v>
          </cell>
          <cell r="U208" t="str">
            <v>Energy/emissions</v>
          </cell>
          <cell r="V208" t="str">
            <v>%</v>
          </cell>
          <cell r="W208" t="str">
            <v>% reduction in operational carbon emissions from a 2019-20 baseline</v>
          </cell>
          <cell r="X208">
            <v>1</v>
          </cell>
          <cell r="Y208" t="str">
            <v>Down</v>
          </cell>
          <cell r="AQ208">
            <v>1</v>
          </cell>
          <cell r="AR208">
            <v>2</v>
          </cell>
          <cell r="AS208">
            <v>3</v>
          </cell>
          <cell r="AT208">
            <v>4</v>
          </cell>
          <cell r="AU208">
            <v>5</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D208">
            <v>1</v>
          </cell>
        </row>
        <row r="209">
          <cell r="C209" t="str">
            <v>PR19PRT_PRT-Retail-04</v>
          </cell>
          <cell r="D209" t="str">
            <v>E: Being recognised by the Community as a good corporate citizen</v>
          </cell>
          <cell r="E209" t="str">
            <v>PR14 revision</v>
          </cell>
          <cell r="F209" t="str">
            <v>PRT-Retail-04</v>
          </cell>
          <cell r="G209" t="str">
            <v>Addressing Vulnerability</v>
          </cell>
          <cell r="H209"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M209">
            <v>1</v>
          </cell>
          <cell r="Q209">
            <v>1</v>
          </cell>
          <cell r="R209" t="str">
            <v>NFI</v>
          </cell>
          <cell r="U209" t="str">
            <v>Affordability/vulnerability</v>
          </cell>
          <cell r="V209" t="str">
            <v>%</v>
          </cell>
          <cell r="W209" t="str">
            <v>Survey score</v>
          </cell>
          <cell r="X209">
            <v>0</v>
          </cell>
          <cell r="Y209" t="str">
            <v>Up</v>
          </cell>
          <cell r="AQ209">
            <v>85</v>
          </cell>
          <cell r="AR209">
            <v>85</v>
          </cell>
          <cell r="AS209">
            <v>85</v>
          </cell>
          <cell r="AT209">
            <v>85</v>
          </cell>
          <cell r="AU209">
            <v>85</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D209">
            <v>1</v>
          </cell>
        </row>
        <row r="210">
          <cell r="C210" t="str">
            <v>PR19PRT_PRT-Network Plus-10</v>
          </cell>
          <cell r="D210" t="str">
            <v>F: Recognised by Stakeholder as Having a Culture of Health and Safety Through all of our Activities</v>
          </cell>
          <cell r="E210" t="str">
            <v>PR14 continuation</v>
          </cell>
          <cell r="F210" t="str">
            <v>PRT-Network Plus-10</v>
          </cell>
          <cell r="G210" t="str">
            <v>RoSPA</v>
          </cell>
          <cell r="H210" t="str">
            <v xml:space="preserve">The Company commits to an annual review of its Health and Safety performance to be undertaken by RoSPA on an annual basis.
The Company has set a target of being awarded the Gold Standard each year.
</v>
          </cell>
          <cell r="J210">
            <v>1</v>
          </cell>
          <cell r="Q210">
            <v>1</v>
          </cell>
          <cell r="R210" t="str">
            <v>NFI</v>
          </cell>
          <cell r="U210" t="str">
            <v>Health &amp; safety</v>
          </cell>
          <cell r="V210" t="str">
            <v>category</v>
          </cell>
          <cell r="W210" t="str">
            <v>Award of RoSPA accreditation</v>
          </cell>
          <cell r="X210">
            <v>0</v>
          </cell>
          <cell r="Y210" t="str">
            <v>Up</v>
          </cell>
          <cell r="AQ210" t="str">
            <v>Gold</v>
          </cell>
          <cell r="AR210" t="str">
            <v>Gold</v>
          </cell>
          <cell r="AS210" t="str">
            <v>Gold</v>
          </cell>
          <cell r="AT210" t="str">
            <v>Gold</v>
          </cell>
          <cell r="AU210" t="str">
            <v>Gold</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D210">
            <v>1</v>
          </cell>
        </row>
        <row r="211">
          <cell r="C211" t="str">
            <v>PR19PRT_PRT-Retail-05</v>
          </cell>
          <cell r="D211" t="str">
            <v>C: A Service Tailored to Individual Needs at an Affordable Price</v>
          </cell>
          <cell r="E211" t="str">
            <v>PR19 new</v>
          </cell>
          <cell r="F211" t="str">
            <v>PRT-Retail-05</v>
          </cell>
          <cell r="G211" t="str">
            <v>Priority services for customers in vulnerable circumstances</v>
          </cell>
          <cell r="H211" t="str">
            <v>The Company commits to increasing the number of customers on its PSR and to check at least 90% of entries on a two year rolling basis</v>
          </cell>
          <cell r="M211">
            <v>1</v>
          </cell>
          <cell r="Q211">
            <v>1</v>
          </cell>
          <cell r="R211" t="str">
            <v>NFI</v>
          </cell>
          <cell r="U211" t="str">
            <v>Affordability/vulnerability</v>
          </cell>
          <cell r="V211" t="str">
            <v>score</v>
          </cell>
          <cell r="W211" t="str">
            <v>score</v>
          </cell>
          <cell r="X211">
            <v>1</v>
          </cell>
          <cell r="Y211" t="str">
            <v>Up</v>
          </cell>
          <cell r="Z211" t="str">
            <v>Priority services for customers in vulnerable circumstances</v>
          </cell>
        </row>
        <row r="212">
          <cell r="C212" t="str">
            <v>PR19PRT_NEP01</v>
          </cell>
          <cell r="F212" t="str">
            <v>NEP01</v>
          </cell>
          <cell r="G212" t="str">
            <v>WINEP Delivery</v>
          </cell>
          <cell r="Q212">
            <v>0</v>
          </cell>
          <cell r="R212" t="str">
            <v>NFI</v>
          </cell>
          <cell r="V212" t="str">
            <v>text</v>
          </cell>
          <cell r="W212" t="str">
            <v>WINEP requirements met or not met in each year</v>
          </cell>
          <cell r="X212">
            <v>0</v>
          </cell>
          <cell r="AQ212" t="str">
            <v>Met</v>
          </cell>
          <cell r="AR212" t="str">
            <v>Met</v>
          </cell>
          <cell r="AS212" t="str">
            <v>Met</v>
          </cell>
          <cell r="AT212" t="str">
            <v>Met</v>
          </cell>
          <cell r="AU212" t="str">
            <v>Met</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row>
        <row r="213">
          <cell r="C213" t="str">
            <v>PR19PRT_NEP02</v>
          </cell>
          <cell r="F213" t="str">
            <v>NEP02</v>
          </cell>
          <cell r="G213" t="str">
            <v>Water Industry National Environment Programme</v>
          </cell>
          <cell r="I213">
            <v>1</v>
          </cell>
          <cell r="Q213">
            <v>1</v>
          </cell>
          <cell r="R213" t="str">
            <v>Under</v>
          </cell>
          <cell r="S213" t="str">
            <v xml:space="preserve">Revenue </v>
          </cell>
          <cell r="T213" t="str">
            <v>In-period</v>
          </cell>
          <cell r="V213" t="str">
            <v>nr</v>
          </cell>
          <cell r="W213" t="str">
            <v>Cumulative number of schemes</v>
          </cell>
          <cell r="X213">
            <v>0</v>
          </cell>
          <cell r="Y213" t="str">
            <v>Up</v>
          </cell>
          <cell r="AQ213">
            <v>2</v>
          </cell>
          <cell r="AR213">
            <v>7</v>
          </cell>
          <cell r="AS213">
            <v>7</v>
          </cell>
          <cell r="AT213">
            <v>7</v>
          </cell>
          <cell r="AU213">
            <v>18</v>
          </cell>
          <cell r="BL213" t="str">
            <v>Yes</v>
          </cell>
          <cell r="BM213" t="str">
            <v>Yes</v>
          </cell>
          <cell r="BN213" t="str">
            <v>Yes</v>
          </cell>
          <cell r="BO213" t="str">
            <v>Yes</v>
          </cell>
          <cell r="BP213" t="str">
            <v>Yes</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v>-2.23E-2</v>
          </cell>
          <cell r="CV213" t="str">
            <v/>
          </cell>
          <cell r="CW213" t="str">
            <v/>
          </cell>
          <cell r="CX213" t="str">
            <v/>
          </cell>
          <cell r="CY213" t="str">
            <v/>
          </cell>
          <cell r="CZ213" t="str">
            <v/>
          </cell>
          <cell r="DA213" t="str">
            <v/>
          </cell>
          <cell r="DB213" t="str">
            <v/>
          </cell>
        </row>
        <row r="214">
          <cell r="C214" t="str">
            <v>PR19PRT_15</v>
          </cell>
          <cell r="F214">
            <v>15</v>
          </cell>
          <cell r="G214" t="str">
            <v>Havant Thicket</v>
          </cell>
          <cell r="H214" t="str">
            <v>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v>
          </cell>
          <cell r="Q214">
            <v>0</v>
          </cell>
          <cell r="R214" t="str">
            <v>Under</v>
          </cell>
          <cell r="S214" t="str">
            <v>Revenue</v>
          </cell>
          <cell r="T214" t="str">
            <v>End of period</v>
          </cell>
          <cell r="V214" t="str">
            <v>months</v>
          </cell>
          <cell r="X214">
            <v>0</v>
          </cell>
          <cell r="AQ214" t="str">
            <v/>
          </cell>
          <cell r="AR214" t="str">
            <v/>
          </cell>
          <cell r="AS214" t="str">
            <v/>
          </cell>
          <cell r="AT214" t="str">
            <v/>
          </cell>
          <cell r="AU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v>-7.9000000000000001E-2</v>
          </cell>
          <cell r="CV214" t="str">
            <v/>
          </cell>
          <cell r="CW214" t="str">
            <v/>
          </cell>
          <cell r="CX214" t="str">
            <v/>
          </cell>
          <cell r="CY214">
            <v>0.31590000000000001</v>
          </cell>
          <cell r="CZ214" t="str">
            <v/>
          </cell>
          <cell r="DA214" t="str">
            <v/>
          </cell>
          <cell r="DB214" t="str">
            <v/>
          </cell>
        </row>
        <row r="215">
          <cell r="C215" t="str">
            <v>PR19SES_A.1</v>
          </cell>
          <cell r="D215" t="str">
            <v>High quality water, all day every day</v>
          </cell>
          <cell r="E215" t="str">
            <v>PR14 continuation</v>
          </cell>
          <cell r="F215" t="str">
            <v>A.1</v>
          </cell>
          <cell r="G215" t="str">
            <v>Water supply interruptions</v>
          </cell>
          <cell r="H215" t="str">
            <v>We confirm we are adopting the standard definitions and reporting guidance for the common performance commitments.</v>
          </cell>
          <cell r="J215">
            <v>1</v>
          </cell>
          <cell r="Q215">
            <v>1</v>
          </cell>
          <cell r="R215" t="str">
            <v>Out &amp; under</v>
          </cell>
          <cell r="S215" t="str">
            <v xml:space="preserve">Revenue </v>
          </cell>
          <cell r="T215" t="str">
            <v>In-period</v>
          </cell>
          <cell r="U215" t="str">
            <v>Supply interruptions</v>
          </cell>
          <cell r="V215" t="str">
            <v>time</v>
          </cell>
          <cell r="W215" t="str">
            <v>Minutes per property per year</v>
          </cell>
          <cell r="X215">
            <v>0</v>
          </cell>
          <cell r="Y215" t="str">
            <v>Down</v>
          </cell>
          <cell r="Z215" t="str">
            <v>Water supply interruptions</v>
          </cell>
        </row>
        <row r="216">
          <cell r="C216" t="str">
            <v>PR19SES_A.2</v>
          </cell>
          <cell r="D216" t="str">
            <v>High quality water, all day every day</v>
          </cell>
          <cell r="E216" t="str">
            <v>PR14 continuation</v>
          </cell>
          <cell r="F216" t="str">
            <v>A.2</v>
          </cell>
          <cell r="G216" t="str">
            <v>Mains repairs</v>
          </cell>
          <cell r="H216" t="str">
            <v>We confirm we are adopting the standard definitions and reporting guidance for the common performance commitments.</v>
          </cell>
          <cell r="J216">
            <v>1</v>
          </cell>
          <cell r="Q216">
            <v>1</v>
          </cell>
          <cell r="R216" t="str">
            <v>Under</v>
          </cell>
          <cell r="S216" t="str">
            <v xml:space="preserve">Revenue </v>
          </cell>
          <cell r="T216" t="str">
            <v>In-period</v>
          </cell>
          <cell r="U216" t="str">
            <v>Water mains bursts</v>
          </cell>
          <cell r="V216" t="str">
            <v>nr</v>
          </cell>
          <cell r="W216" t="str">
            <v>Mains bursts per 1,000km</v>
          </cell>
          <cell r="X216">
            <v>1</v>
          </cell>
          <cell r="Y216" t="str">
            <v>Down</v>
          </cell>
          <cell r="Z216" t="str">
            <v>Mains repairs</v>
          </cell>
        </row>
        <row r="217">
          <cell r="C217" t="str">
            <v>PR19SES_A.3</v>
          </cell>
          <cell r="D217" t="str">
            <v>High quality water, all day every day</v>
          </cell>
          <cell r="E217" t="str">
            <v>PR14 continuation</v>
          </cell>
          <cell r="F217" t="str">
            <v>A.3</v>
          </cell>
          <cell r="G217" t="str">
            <v>Customer concerns about their water (taste, odour and discolouration contacts)</v>
          </cell>
          <cell r="H217"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J217">
            <v>1</v>
          </cell>
          <cell r="Q217">
            <v>1</v>
          </cell>
          <cell r="R217" t="str">
            <v>Under</v>
          </cell>
          <cell r="S217" t="str">
            <v xml:space="preserve">Revenue </v>
          </cell>
          <cell r="T217" t="str">
            <v>In-period</v>
          </cell>
          <cell r="U217" t="str">
            <v>Customer contacts - water quality</v>
          </cell>
          <cell r="V217" t="str">
            <v>nr</v>
          </cell>
          <cell r="W217" t="str">
            <v>Contacts per 1,000 people</v>
          </cell>
          <cell r="X217">
            <v>2</v>
          </cell>
          <cell r="Y217" t="str">
            <v>Down</v>
          </cell>
          <cell r="Z217" t="str">
            <v>Customer contacts about water quality</v>
          </cell>
          <cell r="AQ217">
            <v>0.51</v>
          </cell>
          <cell r="AR217">
            <v>0.51</v>
          </cell>
          <cell r="AS217">
            <v>0.5</v>
          </cell>
          <cell r="AT217">
            <v>0.5</v>
          </cell>
          <cell r="AU217">
            <v>0.5</v>
          </cell>
          <cell r="BL217" t="str">
            <v>Yes</v>
          </cell>
          <cell r="BM217" t="str">
            <v>Yes</v>
          </cell>
          <cell r="BN217" t="str">
            <v>Yes</v>
          </cell>
          <cell r="BO217" t="str">
            <v>Yes</v>
          </cell>
          <cell r="BP217" t="str">
            <v>Yes</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v>-0.79600000000000004</v>
          </cell>
          <cell r="CV217" t="str">
            <v/>
          </cell>
          <cell r="CW217" t="str">
            <v/>
          </cell>
          <cell r="CX217" t="str">
            <v/>
          </cell>
          <cell r="CY217" t="str">
            <v/>
          </cell>
          <cell r="CZ217" t="str">
            <v/>
          </cell>
          <cell r="DA217" t="str">
            <v/>
          </cell>
          <cell r="DB217" t="str">
            <v/>
          </cell>
          <cell r="DD217">
            <v>1</v>
          </cell>
        </row>
        <row r="218">
          <cell r="C218" t="str">
            <v>PR19SES_A.4</v>
          </cell>
          <cell r="D218" t="str">
            <v>High quality water, all day every day</v>
          </cell>
          <cell r="E218" t="str">
            <v>PR14 revision</v>
          </cell>
          <cell r="F218" t="str">
            <v>A.4</v>
          </cell>
          <cell r="G218" t="str">
            <v>Water quality compliance (CRI)</v>
          </cell>
          <cell r="H218" t="str">
            <v>We confirm we are adopting the standard definitions and reporting guidance for the common performance commitments.</v>
          </cell>
          <cell r="J218">
            <v>1</v>
          </cell>
          <cell r="Q218">
            <v>1</v>
          </cell>
          <cell r="R218" t="str">
            <v>Under</v>
          </cell>
          <cell r="S218" t="str">
            <v xml:space="preserve">Revenue </v>
          </cell>
          <cell r="T218" t="str">
            <v>In-period</v>
          </cell>
          <cell r="U218" t="str">
            <v>Water quality compliance</v>
          </cell>
          <cell r="V218" t="str">
            <v>score</v>
          </cell>
          <cell r="W218" t="str">
            <v>Score as calculated by the DWI</v>
          </cell>
          <cell r="X218">
            <v>2</v>
          </cell>
          <cell r="Y218" t="str">
            <v>Down</v>
          </cell>
          <cell r="Z218" t="str">
            <v>Water quality compliance (CRI)</v>
          </cell>
        </row>
        <row r="219">
          <cell r="C219" t="str">
            <v>PR19SES_B.1</v>
          </cell>
          <cell r="D219" t="str">
            <v>Fair prices and help when you need it</v>
          </cell>
          <cell r="E219" t="str">
            <v>PR14 continuation</v>
          </cell>
          <cell r="F219" t="str">
            <v>B.1</v>
          </cell>
          <cell r="G219" t="str">
            <v>Supporting customers in financial hardship</v>
          </cell>
          <cell r="H219"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M219">
            <v>1</v>
          </cell>
          <cell r="Q219">
            <v>1</v>
          </cell>
          <cell r="R219" t="str">
            <v>Under</v>
          </cell>
          <cell r="S219" t="str">
            <v xml:space="preserve">Revenue </v>
          </cell>
          <cell r="T219" t="str">
            <v>In-period</v>
          </cell>
          <cell r="U219" t="str">
            <v>Billing, debt, vfm, affordability, vulnerability</v>
          </cell>
          <cell r="V219" t="str">
            <v>nr</v>
          </cell>
          <cell r="W219" t="str">
            <v>Number of customers</v>
          </cell>
          <cell r="X219">
            <v>0</v>
          </cell>
          <cell r="Y219" t="str">
            <v>Up</v>
          </cell>
          <cell r="AQ219">
            <v>12960</v>
          </cell>
          <cell r="AR219">
            <v>15970</v>
          </cell>
          <cell r="AS219">
            <v>18980</v>
          </cell>
          <cell r="AT219">
            <v>21990</v>
          </cell>
          <cell r="AU219">
            <v>25000</v>
          </cell>
          <cell r="BL219" t="str">
            <v>Yes</v>
          </cell>
          <cell r="BM219" t="str">
            <v>Yes</v>
          </cell>
          <cell r="BN219" t="str">
            <v>Yes</v>
          </cell>
          <cell r="BO219" t="str">
            <v>Yes</v>
          </cell>
          <cell r="BP219" t="str">
            <v>Yes</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v>-9.0999999999999993E-6</v>
          </cell>
          <cell r="CV219" t="str">
            <v/>
          </cell>
          <cell r="CW219" t="str">
            <v/>
          </cell>
          <cell r="CX219" t="str">
            <v/>
          </cell>
          <cell r="CY219" t="str">
            <v/>
          </cell>
          <cell r="CZ219" t="str">
            <v/>
          </cell>
          <cell r="DA219" t="str">
            <v/>
          </cell>
          <cell r="DB219" t="str">
            <v/>
          </cell>
          <cell r="DD219">
            <v>1</v>
          </cell>
        </row>
        <row r="220">
          <cell r="C220" t="str">
            <v>PR19SES_B.2</v>
          </cell>
          <cell r="D220" t="str">
            <v>Fair prices and help when you need it</v>
          </cell>
          <cell r="E220" t="str">
            <v>PR19 new</v>
          </cell>
          <cell r="F220" t="str">
            <v>B.2</v>
          </cell>
          <cell r="G220" t="str">
            <v>Vulnerable support scheme awareness</v>
          </cell>
          <cell r="H220"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M220">
            <v>1</v>
          </cell>
          <cell r="Q220">
            <v>1</v>
          </cell>
          <cell r="R220" t="str">
            <v>NFI</v>
          </cell>
          <cell r="U220" t="str">
            <v>Billing, debt, vfm, affordability, vulnerability</v>
          </cell>
          <cell r="V220" t="str">
            <v>%</v>
          </cell>
          <cell r="W220" t="str">
            <v>Percentage of customers</v>
          </cell>
          <cell r="X220">
            <v>1</v>
          </cell>
          <cell r="Y220" t="str">
            <v>Up</v>
          </cell>
          <cell r="AQ220">
            <v>56.7</v>
          </cell>
          <cell r="AR220">
            <v>59.5</v>
          </cell>
          <cell r="AS220">
            <v>62.3</v>
          </cell>
          <cell r="AT220">
            <v>65.2</v>
          </cell>
          <cell r="AU220">
            <v>68</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D220">
            <v>1</v>
          </cell>
        </row>
        <row r="221">
          <cell r="C221" t="str">
            <v>PR19SES_B.3</v>
          </cell>
          <cell r="D221" t="str">
            <v>Fair prices and help when you need it</v>
          </cell>
          <cell r="E221" t="str">
            <v>PR19 new</v>
          </cell>
          <cell r="F221" t="str">
            <v>B.3</v>
          </cell>
          <cell r="G221" t="str">
            <v>Vulnerable support scheme helpfulness</v>
          </cell>
          <cell r="H221"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M221">
            <v>1</v>
          </cell>
          <cell r="Q221">
            <v>1</v>
          </cell>
          <cell r="R221" t="str">
            <v>NFI</v>
          </cell>
          <cell r="U221" t="str">
            <v>Billing, debt, vfm, affordability, vulnerability</v>
          </cell>
          <cell r="V221" t="str">
            <v>%</v>
          </cell>
          <cell r="W221" t="str">
            <v>Percentage of customers</v>
          </cell>
          <cell r="X221">
            <v>1</v>
          </cell>
          <cell r="Y221" t="str">
            <v>Up</v>
          </cell>
          <cell r="AQ221">
            <v>80</v>
          </cell>
          <cell r="AR221">
            <v>80</v>
          </cell>
          <cell r="AS221">
            <v>80</v>
          </cell>
          <cell r="AT221">
            <v>80</v>
          </cell>
          <cell r="AU221">
            <v>80</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D221">
            <v>1</v>
          </cell>
        </row>
        <row r="222">
          <cell r="C222" t="str">
            <v>PR19SES_B.4</v>
          </cell>
          <cell r="D222" t="str">
            <v>Fair prices and help when you need it</v>
          </cell>
          <cell r="E222" t="str">
            <v>PR19 new</v>
          </cell>
          <cell r="F222" t="str">
            <v>B.4</v>
          </cell>
          <cell r="G222" t="str">
            <v>Void properties</v>
          </cell>
          <cell r="H222"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M222">
            <v>1</v>
          </cell>
          <cell r="Q222">
            <v>1</v>
          </cell>
          <cell r="R222" t="str">
            <v>Out &amp; under</v>
          </cell>
          <cell r="S222" t="str">
            <v xml:space="preserve">Revenue </v>
          </cell>
          <cell r="T222" t="str">
            <v>In-period</v>
          </cell>
          <cell r="U222" t="str">
            <v>Billing, debt, vfm, affordability, vulnerability</v>
          </cell>
          <cell r="V222" t="str">
            <v>%</v>
          </cell>
          <cell r="W222" t="str">
            <v>Voids as a percentage of all properties</v>
          </cell>
          <cell r="X222">
            <v>2</v>
          </cell>
          <cell r="Y222" t="str">
            <v>Down</v>
          </cell>
          <cell r="AQ222">
            <v>2.8</v>
          </cell>
          <cell r="AR222">
            <v>2.7</v>
          </cell>
          <cell r="AS222">
            <v>2.5</v>
          </cell>
          <cell r="AT222">
            <v>2.4</v>
          </cell>
          <cell r="AU222">
            <v>2.2000000000000002</v>
          </cell>
          <cell r="BL222" t="str">
            <v>Yes</v>
          </cell>
          <cell r="BM222" t="str">
            <v>Yes</v>
          </cell>
          <cell r="BN222" t="str">
            <v>Yes</v>
          </cell>
          <cell r="BO222" t="str">
            <v>Yes</v>
          </cell>
          <cell r="BP222" t="str">
            <v>Yes</v>
          </cell>
          <cell r="BQ222" t="str">
            <v/>
          </cell>
          <cell r="BR222" t="str">
            <v/>
          </cell>
          <cell r="BS222" t="str">
            <v/>
          </cell>
          <cell r="BT222" t="str">
            <v/>
          </cell>
          <cell r="BU222" t="str">
            <v/>
          </cell>
          <cell r="BV222">
            <v>3.36</v>
          </cell>
          <cell r="BW222">
            <v>3.36</v>
          </cell>
          <cell r="BX222">
            <v>3.36</v>
          </cell>
          <cell r="BY222">
            <v>3.36</v>
          </cell>
          <cell r="BZ222">
            <v>3.36</v>
          </cell>
          <cell r="CA222" t="str">
            <v/>
          </cell>
          <cell r="CB222" t="str">
            <v/>
          </cell>
          <cell r="CC222" t="str">
            <v/>
          </cell>
          <cell r="CD222" t="str">
            <v/>
          </cell>
          <cell r="CE222" t="str">
            <v/>
          </cell>
          <cell r="CF222" t="str">
            <v/>
          </cell>
          <cell r="CG222" t="str">
            <v/>
          </cell>
          <cell r="CH222" t="str">
            <v/>
          </cell>
          <cell r="CI222" t="str">
            <v/>
          </cell>
          <cell r="CJ222" t="str">
            <v/>
          </cell>
          <cell r="CK222">
            <v>2.2999999999999998</v>
          </cell>
          <cell r="CL222">
            <v>2.2000000000000002</v>
          </cell>
          <cell r="CM222">
            <v>2</v>
          </cell>
          <cell r="CN222">
            <v>1.9</v>
          </cell>
          <cell r="CO222">
            <v>1.7</v>
          </cell>
          <cell r="CP222" t="str">
            <v/>
          </cell>
          <cell r="CQ222" t="str">
            <v/>
          </cell>
          <cell r="CR222" t="str">
            <v/>
          </cell>
          <cell r="CS222" t="str">
            <v/>
          </cell>
          <cell r="CT222" t="str">
            <v/>
          </cell>
          <cell r="CU222">
            <v>-0.24099999999999999</v>
          </cell>
          <cell r="CV222" t="str">
            <v/>
          </cell>
          <cell r="CW222" t="str">
            <v/>
          </cell>
          <cell r="CX222" t="str">
            <v/>
          </cell>
          <cell r="CY222">
            <v>0.24099999999999999</v>
          </cell>
          <cell r="CZ222" t="str">
            <v/>
          </cell>
          <cell r="DA222" t="str">
            <v/>
          </cell>
          <cell r="DB222" t="str">
            <v/>
          </cell>
          <cell r="DD222">
            <v>1</v>
          </cell>
        </row>
        <row r="223">
          <cell r="C223" t="str">
            <v>PR19SES_B.5</v>
          </cell>
          <cell r="D223" t="str">
            <v>Fair prices and help when you need it</v>
          </cell>
          <cell r="E223" t="str">
            <v>PR19 new</v>
          </cell>
          <cell r="F223" t="str">
            <v>B.5</v>
          </cell>
          <cell r="G223" t="str">
            <v>Priority services for customers in vulnerable circumstances</v>
          </cell>
          <cell r="H223" t="str">
            <v>We confirm we are adopting the standard definitions and reporting guidance for the common performance commitments.</v>
          </cell>
          <cell r="M223">
            <v>1</v>
          </cell>
          <cell r="Q223">
            <v>1</v>
          </cell>
          <cell r="R223" t="str">
            <v>NFI</v>
          </cell>
          <cell r="U223" t="str">
            <v>Billing, debt, vfm, affordability, vulnerability</v>
          </cell>
          <cell r="V223" t="str">
            <v>%</v>
          </cell>
          <cell r="W223" t="str">
            <v>Household properties on register as a percentage of all household properties at year-end</v>
          </cell>
          <cell r="X223">
            <v>1</v>
          </cell>
          <cell r="Y223" t="str">
            <v>Up</v>
          </cell>
          <cell r="Z223" t="str">
            <v>Priority services for customers in vulnerable circumstances</v>
          </cell>
        </row>
        <row r="224">
          <cell r="C224" t="str">
            <v>PR19SES_C.1</v>
          </cell>
          <cell r="D224" t="str">
            <v>A service that is fit now and for the future</v>
          </cell>
          <cell r="E224" t="str">
            <v>PR19 new</v>
          </cell>
          <cell r="F224" t="str">
            <v>C.1</v>
          </cell>
          <cell r="G224" t="str">
            <v>Risk of severe restrictions in a drought</v>
          </cell>
          <cell r="H224" t="str">
            <v>We confirm we are adopting the standard definitions and reporting guidance for the common performance commitments.</v>
          </cell>
          <cell r="I224">
            <v>1</v>
          </cell>
          <cell r="Q224">
            <v>1</v>
          </cell>
          <cell r="R224" t="str">
            <v>NFI</v>
          </cell>
          <cell r="U224" t="str">
            <v>Resilience</v>
          </cell>
          <cell r="V224" t="str">
            <v>%</v>
          </cell>
          <cell r="W224" t="str">
            <v>Percentage of the population at risk</v>
          </cell>
          <cell r="X224">
            <v>1</v>
          </cell>
          <cell r="Y224" t="str">
            <v>Down</v>
          </cell>
          <cell r="Z224" t="str">
            <v>Risk of severe restrictions in a drought</v>
          </cell>
        </row>
        <row r="225">
          <cell r="C225" t="str">
            <v>PR19SES_C.3</v>
          </cell>
          <cell r="D225" t="str">
            <v>A service that is fit now and for the future</v>
          </cell>
          <cell r="E225" t="str">
            <v>PR19 new</v>
          </cell>
          <cell r="F225" t="str">
            <v>C.3</v>
          </cell>
          <cell r="G225" t="str">
            <v>Unplanned outage</v>
          </cell>
          <cell r="H225" t="str">
            <v>We confirm we are adopting the standard definitions and reporting guidance for the common performance commitments.</v>
          </cell>
          <cell r="J225">
            <v>1</v>
          </cell>
          <cell r="Q225">
            <v>1</v>
          </cell>
          <cell r="R225" t="str">
            <v>Under</v>
          </cell>
          <cell r="S225" t="str">
            <v xml:space="preserve">Revenue </v>
          </cell>
          <cell r="T225" t="str">
            <v>In-period</v>
          </cell>
          <cell r="U225" t="str">
            <v>Water outage</v>
          </cell>
          <cell r="V225" t="str">
            <v>%</v>
          </cell>
          <cell r="W225" t="str">
            <v>Unplanned outage as a proportion of total production capacity</v>
          </cell>
          <cell r="X225">
            <v>2</v>
          </cell>
          <cell r="Y225" t="str">
            <v>Down</v>
          </cell>
          <cell r="Z225" t="str">
            <v>Unplanned outage</v>
          </cell>
        </row>
        <row r="226">
          <cell r="C226" t="str">
            <v>PR19SES_C.4</v>
          </cell>
          <cell r="D226" t="str">
            <v>A service that is fit now and for the future</v>
          </cell>
          <cell r="E226" t="str">
            <v>PR14 continuation</v>
          </cell>
          <cell r="F226" t="str">
            <v>C.4</v>
          </cell>
          <cell r="G226" t="str">
            <v>Leakage</v>
          </cell>
          <cell r="H226" t="str">
            <v>We confirm we are adopting the standard definitions and reporting guidance for the common performance commitments.</v>
          </cell>
          <cell r="J226">
            <v>1</v>
          </cell>
          <cell r="Q226">
            <v>1</v>
          </cell>
          <cell r="R226" t="str">
            <v>Out &amp; under</v>
          </cell>
          <cell r="S226" t="str">
            <v xml:space="preserve">Revenue </v>
          </cell>
          <cell r="T226" t="str">
            <v>In-period</v>
          </cell>
          <cell r="U226" t="str">
            <v>Leakage</v>
          </cell>
          <cell r="V226" t="str">
            <v>nr</v>
          </cell>
          <cell r="W226" t="str">
            <v>Megalitres a day based on a three-year average</v>
          </cell>
          <cell r="X226">
            <v>1</v>
          </cell>
          <cell r="Y226" t="str">
            <v>Down</v>
          </cell>
          <cell r="Z226" t="str">
            <v>Leakage</v>
          </cell>
        </row>
        <row r="227">
          <cell r="C227" t="str">
            <v>PR19SES_D.1</v>
          </cell>
          <cell r="D227" t="str">
            <v>Excellent service, whenever and however you need it</v>
          </cell>
          <cell r="E227" t="str">
            <v>PR19 new</v>
          </cell>
          <cell r="F227" t="str">
            <v>D.1</v>
          </cell>
          <cell r="G227" t="str">
            <v>First contact resolution</v>
          </cell>
          <cell r="H227"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M227">
            <v>1</v>
          </cell>
          <cell r="Q227">
            <v>1</v>
          </cell>
          <cell r="R227" t="str">
            <v>Under</v>
          </cell>
          <cell r="S227" t="str">
            <v xml:space="preserve">Revenue </v>
          </cell>
          <cell r="T227" t="str">
            <v>In-period</v>
          </cell>
          <cell r="U227" t="str">
            <v>Customer service/satisfaction (exc. billing etc.)</v>
          </cell>
          <cell r="V227" t="str">
            <v>%</v>
          </cell>
          <cell r="W227" t="str">
            <v>Percentage of contacts resolved first time</v>
          </cell>
          <cell r="X227">
            <v>1</v>
          </cell>
          <cell r="Y227" t="str">
            <v>Up</v>
          </cell>
          <cell r="AQ227">
            <v>80</v>
          </cell>
          <cell r="AR227">
            <v>82.5</v>
          </cell>
          <cell r="AS227">
            <v>85</v>
          </cell>
          <cell r="AT227">
            <v>87.5</v>
          </cell>
          <cell r="AU227">
            <v>90</v>
          </cell>
          <cell r="BL227" t="str">
            <v>Yes</v>
          </cell>
          <cell r="BM227" t="str">
            <v>Yes</v>
          </cell>
          <cell r="BN227" t="str">
            <v>Yes</v>
          </cell>
          <cell r="BO227" t="str">
            <v>Yes</v>
          </cell>
          <cell r="BP227" t="str">
            <v>Yes</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v>-3.261E-3</v>
          </cell>
          <cell r="CV227" t="str">
            <v/>
          </cell>
          <cell r="CW227" t="str">
            <v/>
          </cell>
          <cell r="CX227" t="str">
            <v/>
          </cell>
          <cell r="CY227" t="str">
            <v/>
          </cell>
          <cell r="CZ227" t="str">
            <v/>
          </cell>
          <cell r="DA227" t="str">
            <v/>
          </cell>
          <cell r="DB227" t="str">
            <v/>
          </cell>
          <cell r="DD227">
            <v>1</v>
          </cell>
        </row>
        <row r="228">
          <cell r="C228" t="str">
            <v>PR19SES_D.2</v>
          </cell>
          <cell r="D228" t="str">
            <v>Excellent service, whenever and however you need it</v>
          </cell>
          <cell r="E228" t="str">
            <v>PR19 new</v>
          </cell>
          <cell r="F228" t="str">
            <v>D.2</v>
          </cell>
          <cell r="G228" t="str">
            <v>C-MeX: Customer measure of experience</v>
          </cell>
          <cell r="H228" t="str">
            <v>We confirm we are adopting the standard definitions and reporting guidance for the common performance commitments.</v>
          </cell>
          <cell r="M228">
            <v>1</v>
          </cell>
          <cell r="Q228">
            <v>1</v>
          </cell>
          <cell r="R228" t="str">
            <v>Out &amp; under</v>
          </cell>
          <cell r="S228" t="str">
            <v xml:space="preserve">Revenue </v>
          </cell>
          <cell r="T228" t="str">
            <v>In-period</v>
          </cell>
          <cell r="U228" t="str">
            <v>Customer measure of experience (C-MeX)</v>
          </cell>
          <cell r="V228" t="str">
            <v>score</v>
          </cell>
          <cell r="W228" t="str">
            <v>C-Mex scores</v>
          </cell>
          <cell r="X228">
            <v>2</v>
          </cell>
          <cell r="Y228" t="str">
            <v>Up</v>
          </cell>
          <cell r="Z228" t="str">
            <v>C-MeX: Customer measure of experience</v>
          </cell>
        </row>
        <row r="229">
          <cell r="C229" t="str">
            <v>PR19SES_D.3</v>
          </cell>
          <cell r="D229" t="str">
            <v>Excellent service, whenever and however you need it</v>
          </cell>
          <cell r="E229" t="str">
            <v>PR19 new</v>
          </cell>
          <cell r="F229" t="str">
            <v>D.3</v>
          </cell>
          <cell r="G229" t="str">
            <v>D-MeX: Developer services measure of experience</v>
          </cell>
          <cell r="H229" t="str">
            <v>We confirm we are adopting the standard definitions and reporting guidance for the common performance commitments.</v>
          </cell>
          <cell r="J229">
            <v>1</v>
          </cell>
          <cell r="Q229">
            <v>1</v>
          </cell>
          <cell r="R229" t="str">
            <v>Out &amp; under</v>
          </cell>
          <cell r="S229" t="str">
            <v xml:space="preserve">Revenue </v>
          </cell>
          <cell r="T229" t="str">
            <v>In-period</v>
          </cell>
          <cell r="U229" t="str">
            <v>Developer services measure of experience (D-MeX)</v>
          </cell>
          <cell r="V229" t="str">
            <v>score</v>
          </cell>
          <cell r="W229" t="str">
            <v>D-Mex score</v>
          </cell>
          <cell r="X229">
            <v>2</v>
          </cell>
          <cell r="Y229" t="str">
            <v>Up</v>
          </cell>
          <cell r="Z229" t="str">
            <v>D-MeX: Developer services measure of experience</v>
          </cell>
        </row>
        <row r="230">
          <cell r="C230" t="str">
            <v>PR19SES_E.1</v>
          </cell>
          <cell r="D230" t="str">
            <v>Support a thriving environment we can all rely upon</v>
          </cell>
          <cell r="E230" t="str">
            <v>PR14 revision</v>
          </cell>
          <cell r="F230" t="str">
            <v>E.1</v>
          </cell>
          <cell r="G230" t="str">
            <v>Per capita consumption</v>
          </cell>
          <cell r="H230" t="str">
            <v>We confirm we are adopting the standard definitions and reporting guidance for the common performance commitments.</v>
          </cell>
          <cell r="J230">
            <v>1</v>
          </cell>
          <cell r="Q230">
            <v>1</v>
          </cell>
          <cell r="R230" t="str">
            <v>Under</v>
          </cell>
          <cell r="S230" t="str">
            <v xml:space="preserve">Revenue </v>
          </cell>
          <cell r="T230" t="str">
            <v>End of period</v>
          </cell>
          <cell r="U230" t="str">
            <v>Water consumption</v>
          </cell>
          <cell r="V230" t="str">
            <v>nr</v>
          </cell>
          <cell r="W230" t="str">
            <v>Litres per person per day based on a three-year average</v>
          </cell>
          <cell r="X230">
            <v>1</v>
          </cell>
          <cell r="Y230" t="str">
            <v>Down</v>
          </cell>
          <cell r="Z230" t="str">
            <v>Per capita consumption</v>
          </cell>
        </row>
        <row r="231">
          <cell r="C231" t="str">
            <v>PR19SES_E.2</v>
          </cell>
          <cell r="D231" t="str">
            <v>Support a thriving environment we can all rely upon</v>
          </cell>
          <cell r="E231" t="str">
            <v>PR14 continuation</v>
          </cell>
          <cell r="F231" t="str">
            <v>E.2</v>
          </cell>
          <cell r="G231" t="str">
            <v>Greenhouse gas emissions</v>
          </cell>
          <cell r="H231"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J231">
            <v>1</v>
          </cell>
          <cell r="Q231">
            <v>1</v>
          </cell>
          <cell r="R231" t="str">
            <v>Under</v>
          </cell>
          <cell r="S231" t="str">
            <v xml:space="preserve">Revenue </v>
          </cell>
          <cell r="T231" t="str">
            <v>In-period</v>
          </cell>
          <cell r="U231" t="str">
            <v>Energy/emissions</v>
          </cell>
          <cell r="V231" t="str">
            <v>nr</v>
          </cell>
          <cell r="W231" t="str">
            <v>Emissions (kgCO2eg) per million litre of water put into supply</v>
          </cell>
          <cell r="X231">
            <v>0</v>
          </cell>
          <cell r="Y231" t="str">
            <v>Down</v>
          </cell>
          <cell r="AQ231">
            <v>55</v>
          </cell>
          <cell r="AR231">
            <v>55</v>
          </cell>
          <cell r="AS231">
            <v>55</v>
          </cell>
          <cell r="AT231">
            <v>55</v>
          </cell>
          <cell r="AU231">
            <v>55</v>
          </cell>
          <cell r="BL231" t="str">
            <v>Yes</v>
          </cell>
          <cell r="BM231" t="str">
            <v>Yes</v>
          </cell>
          <cell r="BN231" t="str">
            <v>Yes</v>
          </cell>
          <cell r="BO231" t="str">
            <v>Yes</v>
          </cell>
          <cell r="BP231" t="str">
            <v>Yes</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v>-1.578E-3</v>
          </cell>
          <cell r="CV231" t="str">
            <v/>
          </cell>
          <cell r="CW231" t="str">
            <v/>
          </cell>
          <cell r="CX231" t="str">
            <v/>
          </cell>
          <cell r="CY231" t="str">
            <v/>
          </cell>
          <cell r="CZ231" t="str">
            <v/>
          </cell>
          <cell r="DA231" t="str">
            <v/>
          </cell>
          <cell r="DB231" t="str">
            <v/>
          </cell>
          <cell r="DD231">
            <v>1</v>
          </cell>
        </row>
        <row r="232">
          <cell r="C232" t="str">
            <v>PR19SES_E.3</v>
          </cell>
          <cell r="D232" t="str">
            <v>Support a thriving environment we can all rely upon</v>
          </cell>
          <cell r="E232" t="str">
            <v>PR14 revision</v>
          </cell>
          <cell r="F232" t="str">
            <v>E.3</v>
          </cell>
          <cell r="G232" t="str">
            <v>Pollution incidents</v>
          </cell>
          <cell r="H232"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J232">
            <v>1</v>
          </cell>
          <cell r="Q232">
            <v>1</v>
          </cell>
          <cell r="R232" t="str">
            <v>NFI</v>
          </cell>
          <cell r="U232" t="str">
            <v>Pollution incidents</v>
          </cell>
          <cell r="V232" t="str">
            <v>nr</v>
          </cell>
          <cell r="W232" t="str">
            <v>Number of pollution incidents</v>
          </cell>
          <cell r="X232">
            <v>0</v>
          </cell>
          <cell r="Y232" t="str">
            <v>Down</v>
          </cell>
        </row>
        <row r="233">
          <cell r="C233" t="str">
            <v>PR19SES_E.4</v>
          </cell>
          <cell r="D233" t="str">
            <v>Support a thriving environment we can all rely upon</v>
          </cell>
          <cell r="E233" t="str">
            <v>PR19 new</v>
          </cell>
          <cell r="F233" t="str">
            <v>E.4</v>
          </cell>
          <cell r="G233" t="str">
            <v>Abstraction incentive mechanism</v>
          </cell>
          <cell r="H233"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I233">
            <v>1</v>
          </cell>
          <cell r="Q233">
            <v>1</v>
          </cell>
          <cell r="R233" t="str">
            <v>NFI</v>
          </cell>
          <cell r="U233" t="str">
            <v>Water resources/ abstraction</v>
          </cell>
          <cell r="V233" t="str">
            <v>nr</v>
          </cell>
          <cell r="W233" t="str">
            <v>Megalitres (Ml)</v>
          </cell>
          <cell r="X233">
            <v>0</v>
          </cell>
          <cell r="Y233" t="str">
            <v>Down</v>
          </cell>
          <cell r="AQ233" t="str">
            <v>-7 / -12</v>
          </cell>
          <cell r="AR233" t="str">
            <v>-7 / -12</v>
          </cell>
          <cell r="AS233" t="str">
            <v>-7 / -12</v>
          </cell>
          <cell r="AT233" t="str">
            <v>-7 / -12</v>
          </cell>
          <cell r="AU233" t="str">
            <v>-7 / -12</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D233">
            <v>1</v>
          </cell>
        </row>
        <row r="234">
          <cell r="C234" t="str">
            <v>PR19SES_E.5</v>
          </cell>
          <cell r="D234" t="str">
            <v>Support a thriving environment we can all rely upon</v>
          </cell>
          <cell r="E234" t="str">
            <v>PR19 new</v>
          </cell>
          <cell r="F234" t="str">
            <v>E.5</v>
          </cell>
          <cell r="G234" t="str">
            <v>Land based improvement  - biodiversity</v>
          </cell>
          <cell r="H234"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J234">
            <v>1</v>
          </cell>
          <cell r="Q234">
            <v>1</v>
          </cell>
          <cell r="R234" t="str">
            <v>NFI</v>
          </cell>
          <cell r="U234" t="str">
            <v>Biodiversity/SSSIs</v>
          </cell>
          <cell r="V234" t="str">
            <v>nr</v>
          </cell>
          <cell r="W234" t="str">
            <v>Number of sites</v>
          </cell>
          <cell r="X234">
            <v>0</v>
          </cell>
          <cell r="Y234" t="str">
            <v>Up</v>
          </cell>
          <cell r="AQ234">
            <v>1</v>
          </cell>
          <cell r="AR234">
            <v>2</v>
          </cell>
          <cell r="AS234">
            <v>2</v>
          </cell>
          <cell r="AT234">
            <v>3</v>
          </cell>
          <cell r="AU234">
            <v>3</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D234">
            <v>1</v>
          </cell>
        </row>
        <row r="235">
          <cell r="C235" t="str">
            <v>PR19SES_E.6</v>
          </cell>
          <cell r="D235" t="str">
            <v>Support a thriving environment we can all rely upon</v>
          </cell>
          <cell r="E235" t="str">
            <v>PR14 continuation</v>
          </cell>
          <cell r="F235" t="str">
            <v>E.6</v>
          </cell>
          <cell r="G235" t="str">
            <v>River based improvement - delivery of WINEP</v>
          </cell>
          <cell r="H235"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I235">
            <v>0.34</v>
          </cell>
          <cell r="J235">
            <v>0.66</v>
          </cell>
          <cell r="Q235">
            <v>1</v>
          </cell>
          <cell r="R235" t="str">
            <v>Under</v>
          </cell>
          <cell r="S235" t="str">
            <v xml:space="preserve">Revenue </v>
          </cell>
          <cell r="T235" t="str">
            <v>In-period</v>
          </cell>
          <cell r="U235" t="str">
            <v>Environmental</v>
          </cell>
          <cell r="V235" t="str">
            <v>nr</v>
          </cell>
          <cell r="W235" t="str">
            <v>Number of projects completed</v>
          </cell>
          <cell r="X235">
            <v>0</v>
          </cell>
          <cell r="Y235" t="str">
            <v>Up</v>
          </cell>
          <cell r="AQ235">
            <v>0</v>
          </cell>
          <cell r="AR235">
            <v>7</v>
          </cell>
          <cell r="AS235">
            <v>7</v>
          </cell>
          <cell r="AT235">
            <v>7</v>
          </cell>
          <cell r="AU235">
            <v>24</v>
          </cell>
          <cell r="BL235" t="str">
            <v>Yes</v>
          </cell>
          <cell r="BM235" t="str">
            <v>Yes</v>
          </cell>
          <cell r="BN235" t="str">
            <v>Yes</v>
          </cell>
          <cell r="BO235" t="str">
            <v>Yes</v>
          </cell>
          <cell r="BP235" t="str">
            <v>Yes</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v>-4.2500000000000003E-3</v>
          </cell>
          <cell r="CV235" t="str">
            <v/>
          </cell>
          <cell r="CW235" t="str">
            <v/>
          </cell>
          <cell r="CX235" t="str">
            <v/>
          </cell>
          <cell r="CY235" t="str">
            <v/>
          </cell>
          <cell r="CZ235" t="str">
            <v/>
          </cell>
          <cell r="DA235" t="str">
            <v/>
          </cell>
          <cell r="DB235" t="str">
            <v/>
          </cell>
          <cell r="DD235">
            <v>1</v>
          </cell>
        </row>
        <row r="236">
          <cell r="C236" t="str">
            <v>PR19SES_A.5</v>
          </cell>
          <cell r="D236" t="str">
            <v>High quality water, all day every day</v>
          </cell>
          <cell r="E236" t="str">
            <v>PR19 new</v>
          </cell>
          <cell r="F236" t="str">
            <v>A.5</v>
          </cell>
          <cell r="G236" t="str">
            <v>Water Softening</v>
          </cell>
          <cell r="H236" t="str">
            <v>This PC measures the days a water softening site does not provide softened water to customers</v>
          </cell>
          <cell r="J236">
            <v>1</v>
          </cell>
          <cell r="Q236">
            <v>1</v>
          </cell>
          <cell r="R236" t="str">
            <v>Under</v>
          </cell>
          <cell r="S236" t="str">
            <v xml:space="preserve">Revenue </v>
          </cell>
          <cell r="T236" t="str">
            <v>In-period</v>
          </cell>
          <cell r="V236" t="str">
            <v>nr</v>
          </cell>
          <cell r="W236" t="str">
            <v xml:space="preserve">The number of mg/l </v>
          </cell>
          <cell r="X236">
            <v>1</v>
          </cell>
          <cell r="Y236" t="str">
            <v>Down</v>
          </cell>
          <cell r="AQ236">
            <v>0</v>
          </cell>
          <cell r="AR236">
            <v>0</v>
          </cell>
          <cell r="AS236">
            <v>0</v>
          </cell>
          <cell r="AT236">
            <v>0</v>
          </cell>
          <cell r="AU236">
            <v>0</v>
          </cell>
          <cell r="BL236" t="str">
            <v>Yes</v>
          </cell>
          <cell r="BM236" t="str">
            <v>Yes</v>
          </cell>
          <cell r="BN236" t="str">
            <v>Yes</v>
          </cell>
          <cell r="BO236" t="str">
            <v>Yes</v>
          </cell>
          <cell r="BP236" t="str">
            <v>Yes</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v>-2.8199999999999999E-2</v>
          </cell>
          <cell r="CV236" t="str">
            <v/>
          </cell>
          <cell r="CW236" t="str">
            <v/>
          </cell>
          <cell r="CX236" t="str">
            <v/>
          </cell>
          <cell r="CY236" t="str">
            <v/>
          </cell>
          <cell r="CZ236" t="str">
            <v/>
          </cell>
          <cell r="DA236" t="str">
            <v/>
          </cell>
          <cell r="DB236" t="str">
            <v/>
          </cell>
        </row>
        <row r="237">
          <cell r="C237" t="str">
            <v>PR19SES_B.6</v>
          </cell>
          <cell r="D237" t="str">
            <v>Fair prices and help when you need it</v>
          </cell>
          <cell r="E237" t="str">
            <v>PR14 continuation</v>
          </cell>
          <cell r="F237" t="str">
            <v>B.6</v>
          </cell>
          <cell r="G237" t="str">
            <v>Perception of value for money</v>
          </cell>
          <cell r="H237"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M237">
            <v>1</v>
          </cell>
          <cell r="Q237">
            <v>1</v>
          </cell>
          <cell r="R237" t="str">
            <v>NFI</v>
          </cell>
          <cell r="U237" t="str">
            <v>Billing, debt, vfm, affordability, vulnerability</v>
          </cell>
          <cell r="V237" t="str">
            <v>%</v>
          </cell>
          <cell r="W237" t="str">
            <v>Percentage of customers</v>
          </cell>
          <cell r="X237">
            <v>0</v>
          </cell>
          <cell r="Y237" t="str">
            <v>Down</v>
          </cell>
          <cell r="AQ237">
            <v>9</v>
          </cell>
          <cell r="AR237">
            <v>8</v>
          </cell>
          <cell r="AS237">
            <v>7</v>
          </cell>
          <cell r="AT237">
            <v>6</v>
          </cell>
          <cell r="AU237">
            <v>6</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row>
        <row r="238">
          <cell r="C238" t="str">
            <v>PR19SES_NEP01</v>
          </cell>
          <cell r="F238" t="str">
            <v>NEP01</v>
          </cell>
          <cell r="G238" t="str">
            <v>WINEP Delivery</v>
          </cell>
          <cell r="Q238">
            <v>0</v>
          </cell>
          <cell r="R238" t="str">
            <v>NFI</v>
          </cell>
          <cell r="V238" t="str">
            <v>text</v>
          </cell>
          <cell r="W238" t="str">
            <v>WINEP requirements met or not met in each year</v>
          </cell>
          <cell r="X238">
            <v>0</v>
          </cell>
          <cell r="AQ238" t="str">
            <v>Met</v>
          </cell>
          <cell r="AR238" t="str">
            <v>Met</v>
          </cell>
          <cell r="AS238" t="str">
            <v>Met</v>
          </cell>
          <cell r="AT238" t="str">
            <v>Met</v>
          </cell>
          <cell r="AU238" t="str">
            <v>Met</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row>
        <row r="239">
          <cell r="C239" t="str">
            <v>PR19SES_C.2</v>
          </cell>
          <cell r="F239" t="str">
            <v>C.2</v>
          </cell>
          <cell r="G239" t="str">
            <v>Risk of supply failures</v>
          </cell>
          <cell r="J239">
            <v>1</v>
          </cell>
          <cell r="Q239">
            <v>1</v>
          </cell>
          <cell r="R239" t="str">
            <v>Under</v>
          </cell>
          <cell r="S239" t="str">
            <v>Revenue</v>
          </cell>
          <cell r="T239" t="str">
            <v>In-period</v>
          </cell>
          <cell r="V239" t="str">
            <v>%</v>
          </cell>
          <cell r="W239" t="str">
            <v>Percentage of properties that can be supplied by more than one  treatment works</v>
          </cell>
          <cell r="X239">
            <v>0</v>
          </cell>
          <cell r="Y239" t="str">
            <v>Up</v>
          </cell>
          <cell r="AQ239">
            <v>65</v>
          </cell>
          <cell r="AR239">
            <v>65</v>
          </cell>
          <cell r="AS239">
            <v>76</v>
          </cell>
          <cell r="AT239">
            <v>76</v>
          </cell>
          <cell r="AU239">
            <v>100</v>
          </cell>
          <cell r="BP239" t="str">
            <v>Yes</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v>-6.4000000000000003E-3</v>
          </cell>
          <cell r="CV239" t="str">
            <v/>
          </cell>
          <cell r="CW239" t="str">
            <v/>
          </cell>
          <cell r="CX239" t="str">
            <v/>
          </cell>
          <cell r="CY239" t="str">
            <v/>
          </cell>
          <cell r="CZ239" t="str">
            <v/>
          </cell>
          <cell r="DA239" t="str">
            <v/>
          </cell>
          <cell r="DB239" t="str">
            <v/>
          </cell>
        </row>
        <row r="240">
          <cell r="C240" t="str">
            <v>PR19SEW_C.1</v>
          </cell>
          <cell r="D240" t="str">
            <v>Our customers are happy with the service we provide</v>
          </cell>
          <cell r="E240" t="str">
            <v>PR19 new</v>
          </cell>
          <cell r="F240" t="str">
            <v>C.1</v>
          </cell>
          <cell r="G240" t="str">
            <v>C-MeX: Customer measure of experience</v>
          </cell>
          <cell r="H240" t="str">
            <v>Satisfaction of residential customers with their customer experience</v>
          </cell>
          <cell r="M240">
            <v>1</v>
          </cell>
          <cell r="Q240">
            <v>1</v>
          </cell>
          <cell r="R240" t="str">
            <v>Out &amp; under</v>
          </cell>
          <cell r="S240" t="str">
            <v xml:space="preserve">Revenue </v>
          </cell>
          <cell r="T240" t="str">
            <v>In-period</v>
          </cell>
          <cell r="U240" t="str">
            <v>Customer measure of experience (C-MeX)</v>
          </cell>
          <cell r="V240" t="str">
            <v>score</v>
          </cell>
          <cell r="W240" t="str">
            <v xml:space="preserve">TBC following pilot </v>
          </cell>
          <cell r="X240">
            <v>2</v>
          </cell>
          <cell r="Y240" t="str">
            <v>Up</v>
          </cell>
          <cell r="Z240" t="str">
            <v>C-MeX: Customer measure of experience</v>
          </cell>
        </row>
        <row r="241">
          <cell r="C241" t="str">
            <v>PR19SEW_F.1</v>
          </cell>
          <cell r="D241" t="str">
            <v>Developers rate the service we provide to them</v>
          </cell>
          <cell r="E241" t="str">
            <v>PR19 new</v>
          </cell>
          <cell r="F241" t="str">
            <v>F.1</v>
          </cell>
          <cell r="G241" t="str">
            <v>D-MeX: Developer services measure of experience</v>
          </cell>
          <cell r="H241" t="str">
            <v>Satisfaction of developer services customers with their customer experience</v>
          </cell>
          <cell r="J241">
            <v>1</v>
          </cell>
          <cell r="Q241">
            <v>1</v>
          </cell>
          <cell r="R241" t="str">
            <v>Out &amp; under</v>
          </cell>
          <cell r="S241" t="str">
            <v xml:space="preserve">Revenue </v>
          </cell>
          <cell r="T241" t="str">
            <v>In-period</v>
          </cell>
          <cell r="U241" t="str">
            <v>Developer services measure of experience (D-MeX)</v>
          </cell>
          <cell r="V241" t="str">
            <v>score</v>
          </cell>
          <cell r="W241" t="str">
            <v xml:space="preserve">TBC following pilot </v>
          </cell>
          <cell r="X241">
            <v>2</v>
          </cell>
          <cell r="Y241" t="str">
            <v>Up</v>
          </cell>
          <cell r="Z241" t="str">
            <v>D-MeX: Developer services measure of experience</v>
          </cell>
        </row>
        <row r="242">
          <cell r="C242" t="str">
            <v>PR19SEW_A.1</v>
          </cell>
          <cell r="D242" t="str">
            <v xml:space="preserve">Our customers trust the safety and quality of their tap water </v>
          </cell>
          <cell r="E242" t="str">
            <v>PR19 new</v>
          </cell>
          <cell r="F242" t="str">
            <v>A.1</v>
          </cell>
          <cell r="G242" t="str">
            <v>Water quality compliance (CRI)</v>
          </cell>
          <cell r="H242" t="str">
            <v>The Compliance Risk Index (CRI) is a measure designed to illustrate the risk arising from treated water compliance failures, and it aligns with the current risk based approach to regulation of water supplies used by the Drinking Water Inspectorate (DWI)</v>
          </cell>
          <cell r="I242">
            <v>0.1</v>
          </cell>
          <cell r="J242">
            <v>0.9</v>
          </cell>
          <cell r="Q242">
            <v>1</v>
          </cell>
          <cell r="R242" t="str">
            <v>Under</v>
          </cell>
          <cell r="S242" t="str">
            <v xml:space="preserve">Revenue </v>
          </cell>
          <cell r="T242" t="str">
            <v>In-period</v>
          </cell>
          <cell r="U242" t="str">
            <v>Water quality compliance</v>
          </cell>
          <cell r="V242" t="str">
            <v>score</v>
          </cell>
          <cell r="W242" t="str">
            <v xml:space="preserve">Index score </v>
          </cell>
          <cell r="X242">
            <v>2</v>
          </cell>
          <cell r="Y242" t="str">
            <v>Down</v>
          </cell>
          <cell r="Z242" t="str">
            <v>Water quality compliance (CRI)</v>
          </cell>
        </row>
        <row r="243">
          <cell r="C243" t="str">
            <v>PR19SEW_B.1</v>
          </cell>
          <cell r="D243" t="str">
            <v xml:space="preserve">Our water supply network is resilient for this generation and the next </v>
          </cell>
          <cell r="E243" t="str">
            <v>PR14 continuation</v>
          </cell>
          <cell r="F243" t="str">
            <v>B.1</v>
          </cell>
          <cell r="G243" t="str">
            <v>Water supply interruptions</v>
          </cell>
          <cell r="H243" t="str">
            <v xml:space="preserve">Supply interruptions greater than three hours (average minutes per property)
</v>
          </cell>
          <cell r="I243">
            <v>0.05</v>
          </cell>
          <cell r="J243">
            <v>0.95</v>
          </cell>
          <cell r="Q243">
            <v>1</v>
          </cell>
          <cell r="R243" t="str">
            <v>Out &amp; under</v>
          </cell>
          <cell r="S243" t="str">
            <v xml:space="preserve">Revenue </v>
          </cell>
          <cell r="T243" t="str">
            <v>In-period</v>
          </cell>
          <cell r="U243" t="str">
            <v>Supply interruptions</v>
          </cell>
          <cell r="V243" t="str">
            <v>time</v>
          </cell>
          <cell r="W243" t="str">
            <v>Average minutes per property</v>
          </cell>
          <cell r="X243">
            <v>0</v>
          </cell>
          <cell r="Y243" t="str">
            <v>Down</v>
          </cell>
          <cell r="Z243" t="str">
            <v>Water supply interruptions</v>
          </cell>
        </row>
        <row r="244">
          <cell r="C244" t="str">
            <v>PR19SEW_D.1</v>
          </cell>
          <cell r="D244" t="str">
            <v>Leakage levels are sustainable and supported by customers</v>
          </cell>
          <cell r="E244" t="str">
            <v>PR14 revision</v>
          </cell>
          <cell r="F244" t="str">
            <v>D.1</v>
          </cell>
          <cell r="G244" t="str">
            <v>Leakage</v>
          </cell>
          <cell r="H244" t="str">
            <v xml:space="preserve">% reduction in leakage (where leakage is measured in megalitres per day, and is a three year average). </v>
          </cell>
          <cell r="J244">
            <v>1</v>
          </cell>
          <cell r="Q244">
            <v>1</v>
          </cell>
          <cell r="R244" t="str">
            <v>Out &amp; under</v>
          </cell>
          <cell r="S244" t="str">
            <v xml:space="preserve">Revenue </v>
          </cell>
          <cell r="T244" t="str">
            <v>In-period</v>
          </cell>
          <cell r="U244" t="str">
            <v>Leakage</v>
          </cell>
          <cell r="V244" t="str">
            <v>%</v>
          </cell>
          <cell r="W244" t="str">
            <v>% reduction in water lost due to leakage, three year average</v>
          </cell>
          <cell r="X244">
            <v>1</v>
          </cell>
          <cell r="Y244" t="str">
            <v>Up</v>
          </cell>
          <cell r="Z244" t="str">
            <v>Leakage</v>
          </cell>
        </row>
        <row r="245">
          <cell r="C245" t="str">
            <v>PR19SEW_E.1</v>
          </cell>
          <cell r="D245" t="str">
            <v xml:space="preserve">Customers are empowered to reduce their water use </v>
          </cell>
          <cell r="E245" t="str">
            <v>PR19 new</v>
          </cell>
          <cell r="F245" t="str">
            <v>E.1</v>
          </cell>
          <cell r="G245" t="str">
            <v>Per capita consumption</v>
          </cell>
          <cell r="H245" t="str">
            <v xml:space="preserve">Average amount of water used by each person that lives in a household property (litres per head per day), three-year average
</v>
          </cell>
          <cell r="J245">
            <v>0.25</v>
          </cell>
          <cell r="M245">
            <v>0.75</v>
          </cell>
          <cell r="Q245">
            <v>1</v>
          </cell>
          <cell r="R245" t="str">
            <v>Out &amp; under</v>
          </cell>
          <cell r="S245" t="str">
            <v xml:space="preserve">Revenue </v>
          </cell>
          <cell r="T245" t="str">
            <v>End of period</v>
          </cell>
          <cell r="U245" t="str">
            <v>Water consumption</v>
          </cell>
          <cell r="V245" t="str">
            <v>nr</v>
          </cell>
          <cell r="W245" t="str">
            <v xml:space="preserve">Litres per head per day, three year average </v>
          </cell>
          <cell r="X245">
            <v>1</v>
          </cell>
          <cell r="Y245" t="str">
            <v>Down</v>
          </cell>
          <cell r="Z245" t="str">
            <v>Per capita consumption</v>
          </cell>
        </row>
        <row r="246">
          <cell r="C246" t="str">
            <v>PR19SEW_G.1</v>
          </cell>
          <cell r="D246" t="str">
            <v>Our water supplies are maintained during more severe droughts</v>
          </cell>
          <cell r="E246" t="str">
            <v>PR19 new</v>
          </cell>
          <cell r="F246" t="str">
            <v>G.1</v>
          </cell>
          <cell r="G246" t="str">
            <v>Risk of severe restrictions in a drought</v>
          </cell>
          <cell r="H246" t="str">
            <v>Percentage of the population the company serves that would experience severe supply restrictions (for example, standpipes or rota cuts) in a 1 in 200 year drought</v>
          </cell>
          <cell r="I246">
            <v>0.75</v>
          </cell>
          <cell r="J246">
            <v>0.25</v>
          </cell>
          <cell r="Q246">
            <v>1</v>
          </cell>
          <cell r="R246" t="str">
            <v>NFI</v>
          </cell>
          <cell r="U246" t="str">
            <v>Supply restrictions</v>
          </cell>
          <cell r="V246" t="str">
            <v>%</v>
          </cell>
          <cell r="W246" t="str">
            <v>Percentage of population</v>
          </cell>
          <cell r="X246">
            <v>1</v>
          </cell>
          <cell r="Y246" t="str">
            <v>Down</v>
          </cell>
          <cell r="Z246" t="str">
            <v>Risk of severe restrictions in a drought</v>
          </cell>
        </row>
        <row r="247">
          <cell r="C247" t="str">
            <v>PR19SEW_B.2</v>
          </cell>
          <cell r="D247" t="str">
            <v xml:space="preserve">Our water supply network is resilient for this generation and the next </v>
          </cell>
          <cell r="E247" t="str">
            <v>PR14 revision</v>
          </cell>
          <cell r="F247" t="str">
            <v>B.2</v>
          </cell>
          <cell r="G247" t="str">
            <v>Mains repairs</v>
          </cell>
          <cell r="H247" t="str">
            <v xml:space="preserve">Mains repairs per 1,000km of water mains </v>
          </cell>
          <cell r="J247">
            <v>1</v>
          </cell>
          <cell r="Q247">
            <v>1</v>
          </cell>
          <cell r="R247" t="str">
            <v>Under</v>
          </cell>
          <cell r="S247" t="str">
            <v xml:space="preserve">Revenue </v>
          </cell>
          <cell r="T247" t="str">
            <v>In-period</v>
          </cell>
          <cell r="U247" t="str">
            <v>Water mains bursts</v>
          </cell>
          <cell r="V247" t="str">
            <v>nr</v>
          </cell>
          <cell r="W247" t="str">
            <v>Number of mains repairs per 1,000km</v>
          </cell>
          <cell r="X247">
            <v>1</v>
          </cell>
          <cell r="Y247" t="str">
            <v>Down</v>
          </cell>
          <cell r="Z247" t="str">
            <v>Mains repairs</v>
          </cell>
        </row>
        <row r="248">
          <cell r="C248" t="str">
            <v>PR19SEW_B.3</v>
          </cell>
          <cell r="D248" t="str">
            <v xml:space="preserve">Our water supply network is resilient for this generation and the next </v>
          </cell>
          <cell r="E248" t="str">
            <v>PR19 new</v>
          </cell>
          <cell r="F248" t="str">
            <v>B.3</v>
          </cell>
          <cell r="G248" t="str">
            <v>Unplanned outage</v>
          </cell>
          <cell r="H248" t="str">
            <v>A temporary loss of maximum production capacity</v>
          </cell>
          <cell r="I248">
            <v>0.05</v>
          </cell>
          <cell r="J248">
            <v>0.95</v>
          </cell>
          <cell r="Q248">
            <v>1</v>
          </cell>
          <cell r="R248" t="str">
            <v>Under</v>
          </cell>
          <cell r="S248" t="str">
            <v xml:space="preserve">Revenue </v>
          </cell>
          <cell r="T248" t="str">
            <v>In-period</v>
          </cell>
          <cell r="U248" t="str">
            <v>Water outage</v>
          </cell>
          <cell r="V248" t="str">
            <v>%</v>
          </cell>
          <cell r="W248" t="str">
            <v>% water lost due to unplanned outage</v>
          </cell>
          <cell r="X248">
            <v>2</v>
          </cell>
          <cell r="Y248" t="str">
            <v>Down</v>
          </cell>
          <cell r="Z248" t="str">
            <v>Unplanned outage</v>
          </cell>
        </row>
        <row r="249">
          <cell r="C249" t="str">
            <v>PR19SEW_C.2</v>
          </cell>
          <cell r="D249" t="str">
            <v>Our customers are happy with the service we provide</v>
          </cell>
          <cell r="E249" t="str">
            <v>PR19 new</v>
          </cell>
          <cell r="F249" t="str">
            <v>C.2</v>
          </cell>
          <cell r="G249" t="str">
            <v>Segmented satisfaction of household customers - segment 1</v>
          </cell>
          <cell r="H249" t="str">
            <v>Overall customer satisfaction of our household customer segment 1 as measured through satisfaction tracking research, as a score out of 5</v>
          </cell>
          <cell r="J249">
            <v>0.25</v>
          </cell>
          <cell r="M249">
            <v>0.75</v>
          </cell>
          <cell r="Q249">
            <v>1</v>
          </cell>
          <cell r="R249" t="str">
            <v>NFI</v>
          </cell>
          <cell r="U249" t="str">
            <v>Customer service/satisfaction (exc. billing etc.)</v>
          </cell>
          <cell r="V249" t="str">
            <v>score</v>
          </cell>
          <cell r="W249" t="str">
            <v>Satisfaction score out of 5</v>
          </cell>
          <cell r="X249">
            <v>1</v>
          </cell>
          <cell r="Y249" t="str">
            <v>Up</v>
          </cell>
          <cell r="AQ249">
            <v>4.2</v>
          </cell>
          <cell r="AR249">
            <v>4.2</v>
          </cell>
          <cell r="AS249">
            <v>4.3</v>
          </cell>
          <cell r="AT249">
            <v>4.4000000000000004</v>
          </cell>
          <cell r="AU249">
            <v>4.5</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D249">
            <v>1</v>
          </cell>
        </row>
        <row r="250">
          <cell r="C250" t="str">
            <v>PR19SEW_C.3</v>
          </cell>
          <cell r="D250" t="str">
            <v>Our customers are happy with the service we provide</v>
          </cell>
          <cell r="E250" t="str">
            <v>PR19 new</v>
          </cell>
          <cell r="F250" t="str">
            <v>C.3</v>
          </cell>
          <cell r="G250" t="str">
            <v>Segmented satisfaction of household customers - segment 2</v>
          </cell>
          <cell r="H250" t="str">
            <v>Overall customer satisfaction of our household customer segment 2 as measured through satisfaction tracking research, as a score out of 5</v>
          </cell>
          <cell r="J250">
            <v>0.25</v>
          </cell>
          <cell r="M250">
            <v>0.75</v>
          </cell>
          <cell r="Q250">
            <v>1</v>
          </cell>
          <cell r="R250" t="str">
            <v>NFI</v>
          </cell>
          <cell r="U250" t="str">
            <v>Customer service/satisfaction (exc. billing etc.)</v>
          </cell>
          <cell r="V250" t="str">
            <v>score</v>
          </cell>
          <cell r="W250" t="str">
            <v>Satisfaction score out of 5</v>
          </cell>
          <cell r="X250">
            <v>1</v>
          </cell>
          <cell r="Y250" t="str">
            <v>Up</v>
          </cell>
          <cell r="AQ250">
            <v>4.4000000000000004</v>
          </cell>
          <cell r="AR250">
            <v>4.4000000000000004</v>
          </cell>
          <cell r="AS250">
            <v>4.4000000000000004</v>
          </cell>
          <cell r="AT250">
            <v>4.4000000000000004</v>
          </cell>
          <cell r="AU250">
            <v>4.5</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D250">
            <v>1</v>
          </cell>
        </row>
        <row r="251">
          <cell r="C251" t="str">
            <v>PR19SEW_C.4</v>
          </cell>
          <cell r="D251" t="str">
            <v>Our customers are happy with the service we provide</v>
          </cell>
          <cell r="E251" t="str">
            <v>PR19 new</v>
          </cell>
          <cell r="F251" t="str">
            <v>C.4</v>
          </cell>
          <cell r="G251" t="str">
            <v>Segmented satisfaction of household customers - segment 3</v>
          </cell>
          <cell r="H251" t="str">
            <v>Overall customer satisfaction of our household customer segment 3 as measured through satisfaction tracking research, as a score out of 5</v>
          </cell>
          <cell r="J251">
            <v>0.25</v>
          </cell>
          <cell r="M251">
            <v>0.75</v>
          </cell>
          <cell r="Q251">
            <v>1</v>
          </cell>
          <cell r="R251" t="str">
            <v>NFI</v>
          </cell>
          <cell r="U251" t="str">
            <v>Customer service/satisfaction (exc. billing etc.)</v>
          </cell>
          <cell r="V251" t="str">
            <v>score</v>
          </cell>
          <cell r="W251" t="str">
            <v>Satisfaction score out of 5</v>
          </cell>
          <cell r="X251">
            <v>1</v>
          </cell>
          <cell r="Y251" t="str">
            <v>Up</v>
          </cell>
          <cell r="AQ251">
            <v>4.3</v>
          </cell>
          <cell r="AR251">
            <v>4.3</v>
          </cell>
          <cell r="AS251">
            <v>4.3</v>
          </cell>
          <cell r="AT251">
            <v>4.4000000000000004</v>
          </cell>
          <cell r="AU251">
            <v>4.5</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D251">
            <v>1</v>
          </cell>
        </row>
        <row r="252">
          <cell r="C252" t="str">
            <v>PR19SEW_C.5</v>
          </cell>
          <cell r="D252" t="str">
            <v>Our customers are happy with the service we provide</v>
          </cell>
          <cell r="E252" t="str">
            <v>PR19 new</v>
          </cell>
          <cell r="F252" t="str">
            <v>C.5</v>
          </cell>
          <cell r="G252" t="str">
            <v>Segmented satisfaction of household customers - segment 4</v>
          </cell>
          <cell r="H252" t="str">
            <v>Overall customer satisfaction of our household customer segment 4 as measured through satisfaction tracking research, as a score out of 5</v>
          </cell>
          <cell r="J252">
            <v>0.25</v>
          </cell>
          <cell r="M252">
            <v>0.75</v>
          </cell>
          <cell r="Q252">
            <v>1</v>
          </cell>
          <cell r="R252" t="str">
            <v>NFI</v>
          </cell>
          <cell r="U252" t="str">
            <v>Customer service/satisfaction (exc. billing etc.)</v>
          </cell>
          <cell r="V252" t="str">
            <v>score</v>
          </cell>
          <cell r="W252" t="str">
            <v>Satisfaction score out of 5</v>
          </cell>
          <cell r="X252">
            <v>1</v>
          </cell>
          <cell r="Y252" t="str">
            <v>Up</v>
          </cell>
          <cell r="AQ252">
            <v>4.3</v>
          </cell>
          <cell r="AR252">
            <v>4.3</v>
          </cell>
          <cell r="AS252">
            <v>4.3</v>
          </cell>
          <cell r="AT252">
            <v>4.4000000000000004</v>
          </cell>
          <cell r="AU252">
            <v>4.5</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D252">
            <v>1</v>
          </cell>
        </row>
        <row r="253">
          <cell r="C253" t="str">
            <v>PR19SEW_C.6</v>
          </cell>
          <cell r="D253" t="str">
            <v>Our customers are happy with the service we provide</v>
          </cell>
          <cell r="E253" t="str">
            <v>PR19 new</v>
          </cell>
          <cell r="F253" t="str">
            <v>C.6</v>
          </cell>
          <cell r="G253" t="str">
            <v>Segmented satisfaction of household customers - segment 5</v>
          </cell>
          <cell r="H253" t="str">
            <v>Overall customer satisfaction of our household customer segment 5 as measured through satisfaction tracking research, as a score out of 5</v>
          </cell>
          <cell r="J253">
            <v>0.25</v>
          </cell>
          <cell r="M253">
            <v>0.75</v>
          </cell>
          <cell r="Q253">
            <v>1</v>
          </cell>
          <cell r="R253" t="str">
            <v>NFI</v>
          </cell>
          <cell r="U253" t="str">
            <v>Customer service/satisfaction (exc. billing etc.)</v>
          </cell>
          <cell r="V253" t="str">
            <v>score</v>
          </cell>
          <cell r="W253" t="str">
            <v>Satisfaction score out of 5</v>
          </cell>
          <cell r="X253">
            <v>1</v>
          </cell>
          <cell r="Y253" t="str">
            <v>Up</v>
          </cell>
          <cell r="AQ253">
            <v>4.4000000000000004</v>
          </cell>
          <cell r="AR253">
            <v>4.4000000000000004</v>
          </cell>
          <cell r="AS253">
            <v>4.4000000000000004</v>
          </cell>
          <cell r="AT253">
            <v>4.4000000000000004</v>
          </cell>
          <cell r="AU253">
            <v>4.5</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D253">
            <v>1</v>
          </cell>
        </row>
        <row r="254">
          <cell r="C254" t="str">
            <v>PR19SEW_C.7</v>
          </cell>
          <cell r="D254" t="str">
            <v>Our customers are happy with the service we provide</v>
          </cell>
          <cell r="E254" t="str">
            <v>PR19 new</v>
          </cell>
          <cell r="F254" t="str">
            <v>C.7</v>
          </cell>
          <cell r="G254" t="str">
            <v>Segmented satisfaction of household customers - segment 6</v>
          </cell>
          <cell r="H254" t="str">
            <v>Overall customer satisfaction of our household customer segment 6 as measured through satisfaction tracking research, as a score out of 5</v>
          </cell>
          <cell r="J254">
            <v>0.25</v>
          </cell>
          <cell r="M254">
            <v>0.75</v>
          </cell>
          <cell r="Q254">
            <v>1</v>
          </cell>
          <cell r="R254" t="str">
            <v>NFI</v>
          </cell>
          <cell r="U254" t="str">
            <v>Customer service/satisfaction (exc. billing etc.)</v>
          </cell>
          <cell r="V254" t="str">
            <v>score</v>
          </cell>
          <cell r="W254" t="str">
            <v>Satisfaction score out of 5</v>
          </cell>
          <cell r="X254">
            <v>1</v>
          </cell>
          <cell r="Y254" t="str">
            <v>Up</v>
          </cell>
          <cell r="AQ254">
            <v>4.3</v>
          </cell>
          <cell r="AR254">
            <v>4.3</v>
          </cell>
          <cell r="AS254">
            <v>4.3</v>
          </cell>
          <cell r="AT254">
            <v>4.4000000000000004</v>
          </cell>
          <cell r="AU254">
            <v>4.5</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D254">
            <v>1</v>
          </cell>
        </row>
        <row r="255">
          <cell r="C255" t="str">
            <v>PR19SEW_C.8</v>
          </cell>
          <cell r="D255" t="str">
            <v>Our customers are happy with the service we provide</v>
          </cell>
          <cell r="E255" t="str">
            <v>PR19 new</v>
          </cell>
          <cell r="F255" t="str">
            <v>C.8</v>
          </cell>
          <cell r="G255" t="str">
            <v>Satisfaction of household customers who are experiencing payment difficulties</v>
          </cell>
          <cell r="H255" t="str">
            <v>Overall customer satisfaction of household customers who are identified as struggling to pay, as measured through satisfaction tracking research, as a score out of 5.</v>
          </cell>
          <cell r="M255">
            <v>1</v>
          </cell>
          <cell r="Q255">
            <v>1</v>
          </cell>
          <cell r="R255" t="str">
            <v>NFI</v>
          </cell>
          <cell r="U255" t="str">
            <v>Billing, debt, vfm, affordability, vulnerability</v>
          </cell>
          <cell r="V255" t="str">
            <v>score</v>
          </cell>
          <cell r="W255" t="str">
            <v>Satisfaction score out of 5</v>
          </cell>
          <cell r="X255">
            <v>1</v>
          </cell>
          <cell r="Y255" t="str">
            <v>Up</v>
          </cell>
          <cell r="AQ255">
            <v>4.2</v>
          </cell>
          <cell r="AR255">
            <v>4.3</v>
          </cell>
          <cell r="AS255">
            <v>4.4000000000000004</v>
          </cell>
          <cell r="AT255">
            <v>4.5</v>
          </cell>
          <cell r="AU255">
            <v>4.5</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D255">
            <v>1</v>
          </cell>
        </row>
        <row r="256">
          <cell r="C256" t="str">
            <v>PR19SEW_C.9</v>
          </cell>
          <cell r="D256" t="str">
            <v>Our customers are happy with the service we provide</v>
          </cell>
          <cell r="E256" t="str">
            <v>PR19 new</v>
          </cell>
          <cell r="F256" t="str">
            <v>C.9</v>
          </cell>
          <cell r="G256" t="str">
            <v>Satisfaction of household customers who are receiving non-financial support</v>
          </cell>
          <cell r="H256" t="str">
            <v xml:space="preserve">Overall customer satisfaction of household customers who have applied for one of our non-financial assistance schemes, measured through satisfaction tracking research, as a score out of 5.  </v>
          </cell>
          <cell r="J256">
            <v>0.5</v>
          </cell>
          <cell r="M256">
            <v>0.5</v>
          </cell>
          <cell r="Q256">
            <v>1</v>
          </cell>
          <cell r="R256" t="str">
            <v>NFI</v>
          </cell>
          <cell r="U256" t="str">
            <v>Billing, debt, vfm, affordability, vulnerability</v>
          </cell>
          <cell r="V256" t="str">
            <v>score</v>
          </cell>
          <cell r="W256" t="str">
            <v>Satisfaction score out of 5</v>
          </cell>
          <cell r="X256">
            <v>1</v>
          </cell>
          <cell r="Y256" t="str">
            <v>Up</v>
          </cell>
          <cell r="AQ256">
            <v>4.0999999999999996</v>
          </cell>
          <cell r="AR256">
            <v>4.2</v>
          </cell>
          <cell r="AS256">
            <v>4.3</v>
          </cell>
          <cell r="AT256">
            <v>4.4000000000000004</v>
          </cell>
          <cell r="AU256">
            <v>4.5</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D256">
            <v>1</v>
          </cell>
        </row>
        <row r="257">
          <cell r="C257" t="str">
            <v>PR19SEW_C.10</v>
          </cell>
          <cell r="D257" t="str">
            <v>Our customers are happy with the service we provide</v>
          </cell>
          <cell r="E257" t="str">
            <v>PR19 new</v>
          </cell>
          <cell r="F257" t="str">
            <v>C.10</v>
          </cell>
          <cell r="G257" t="str">
            <v xml:space="preserve">Satisfaction of household customers on our vulnerability schemes during a supply interruption  </v>
          </cell>
          <cell r="H257" t="str">
            <v>Overall customer satisfaction as measured through satisfaction tracking research, when a supply interruption (either planned or unplanned) has occurred at households, as a score out of 5.</v>
          </cell>
          <cell r="J257">
            <v>0.5</v>
          </cell>
          <cell r="M257">
            <v>0.5</v>
          </cell>
          <cell r="Q257">
            <v>1</v>
          </cell>
          <cell r="R257" t="str">
            <v>NFI</v>
          </cell>
          <cell r="U257" t="str">
            <v>Billing, debt, vfm, affordability, vulnerability</v>
          </cell>
          <cell r="V257" t="str">
            <v>score</v>
          </cell>
          <cell r="W257" t="str">
            <v>Annual change in score, to one decimal place</v>
          </cell>
          <cell r="X257">
            <v>1</v>
          </cell>
          <cell r="Y257" t="str">
            <v>Up</v>
          </cell>
          <cell r="AQ257">
            <v>0.1</v>
          </cell>
          <cell r="AR257">
            <v>0.1</v>
          </cell>
          <cell r="AS257">
            <v>0.1</v>
          </cell>
          <cell r="AT257">
            <v>0.1</v>
          </cell>
          <cell r="AU257">
            <v>0.1</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D257">
            <v>1</v>
          </cell>
        </row>
        <row r="258">
          <cell r="C258" t="str">
            <v>PR19SEW_A.2</v>
          </cell>
          <cell r="D258" t="str">
            <v xml:space="preserve">Our customers trust the safety and quality of their tap water </v>
          </cell>
          <cell r="E258" t="str">
            <v>PR14 revision</v>
          </cell>
          <cell r="F258" t="str">
            <v>A.2</v>
          </cell>
          <cell r="G258" t="str">
            <v>Appearance of tap water</v>
          </cell>
          <cell r="H258" t="str">
            <v xml:space="preserve">The number of contacts, per 1,000 population, that South East Water receives from customers regarding the appearance of their tap water.  </v>
          </cell>
          <cell r="I258">
            <v>0.2</v>
          </cell>
          <cell r="J258">
            <v>0.8</v>
          </cell>
          <cell r="Q258">
            <v>1</v>
          </cell>
          <cell r="R258" t="str">
            <v>Out &amp; under</v>
          </cell>
          <cell r="S258" t="str">
            <v xml:space="preserve">Revenue </v>
          </cell>
          <cell r="T258" t="str">
            <v>In-period</v>
          </cell>
          <cell r="U258" t="str">
            <v>Customer contacts - water quality</v>
          </cell>
          <cell r="V258" t="str">
            <v>nr</v>
          </cell>
          <cell r="W258" t="str">
            <v xml:space="preserve">Number of contacts per 1,000 people supplied </v>
          </cell>
          <cell r="X258">
            <v>2</v>
          </cell>
          <cell r="Y258" t="str">
            <v>Down</v>
          </cell>
          <cell r="Z258" t="str">
            <v>Customer contacts about water quality</v>
          </cell>
          <cell r="AQ258">
            <v>1.0900000000000001</v>
          </cell>
          <cell r="AR258">
            <v>1.02</v>
          </cell>
          <cell r="AS258">
            <v>0.94</v>
          </cell>
          <cell r="AT258">
            <v>0.86</v>
          </cell>
          <cell r="AU258">
            <v>0.79</v>
          </cell>
          <cell r="BL258" t="str">
            <v>Yes</v>
          </cell>
          <cell r="BM258" t="str">
            <v>Yes</v>
          </cell>
          <cell r="BN258" t="str">
            <v>Yes</v>
          </cell>
          <cell r="BO258" t="str">
            <v>Yes</v>
          </cell>
          <cell r="BP258" t="str">
            <v>Yes</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v>-2.2258</v>
          </cell>
          <cell r="CV258" t="str">
            <v/>
          </cell>
          <cell r="CW258" t="str">
            <v/>
          </cell>
          <cell r="CX258" t="str">
            <v/>
          </cell>
          <cell r="CY258">
            <v>0.94740000000000002</v>
          </cell>
          <cell r="CZ258" t="str">
            <v/>
          </cell>
          <cell r="DA258" t="str">
            <v/>
          </cell>
          <cell r="DB258" t="str">
            <v/>
          </cell>
          <cell r="DD258">
            <v>1</v>
          </cell>
        </row>
        <row r="259">
          <cell r="C259" t="str">
            <v>PR19SEW_A.3</v>
          </cell>
          <cell r="D259" t="str">
            <v xml:space="preserve">Our customers trust the safety and quality of their tap water </v>
          </cell>
          <cell r="E259" t="str">
            <v>PR19 new</v>
          </cell>
          <cell r="F259" t="str">
            <v>A.3</v>
          </cell>
          <cell r="G259" t="str">
            <v>Taste and odour of tap water</v>
          </cell>
          <cell r="H259" t="str">
            <v xml:space="preserve">The number of contacts, per 1,000 population, that South East Water receives from customers regarding the taste and odour of their tap water.  </v>
          </cell>
          <cell r="I259">
            <v>0.2</v>
          </cell>
          <cell r="J259">
            <v>0.8</v>
          </cell>
          <cell r="Q259">
            <v>1</v>
          </cell>
          <cell r="R259" t="str">
            <v>Out &amp; under</v>
          </cell>
          <cell r="S259" t="str">
            <v xml:space="preserve">Revenue </v>
          </cell>
          <cell r="T259" t="str">
            <v>In-period</v>
          </cell>
          <cell r="U259" t="str">
            <v>Customer contacts - water quality</v>
          </cell>
          <cell r="V259" t="str">
            <v>nr</v>
          </cell>
          <cell r="W259" t="str">
            <v xml:space="preserve">Number of contacts per 1,000 people supplied </v>
          </cell>
          <cell r="X259">
            <v>2</v>
          </cell>
          <cell r="Y259" t="str">
            <v>Down</v>
          </cell>
          <cell r="Z259" t="str">
            <v>Customer contacts about water quality</v>
          </cell>
          <cell r="AQ259">
            <v>0.42</v>
          </cell>
          <cell r="AR259">
            <v>0.38</v>
          </cell>
          <cell r="AS259">
            <v>0.35</v>
          </cell>
          <cell r="AT259">
            <v>0.32</v>
          </cell>
          <cell r="AU259">
            <v>0.28999999999999998</v>
          </cell>
          <cell r="BL259" t="str">
            <v>Yes</v>
          </cell>
          <cell r="BM259" t="str">
            <v>Yes</v>
          </cell>
          <cell r="BN259" t="str">
            <v>Yes</v>
          </cell>
          <cell r="BO259" t="str">
            <v>Yes</v>
          </cell>
          <cell r="BP259" t="str">
            <v>Yes</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v>-0.80300000000000005</v>
          </cell>
          <cell r="CV259" t="str">
            <v/>
          </cell>
          <cell r="CW259" t="str">
            <v/>
          </cell>
          <cell r="CX259" t="str">
            <v/>
          </cell>
          <cell r="CY259">
            <v>0.80300000000000005</v>
          </cell>
          <cell r="CZ259" t="str">
            <v/>
          </cell>
          <cell r="DA259" t="str">
            <v/>
          </cell>
          <cell r="DB259" t="str">
            <v/>
          </cell>
          <cell r="DD259">
            <v>1</v>
          </cell>
        </row>
        <row r="260">
          <cell r="C260" t="str">
            <v>PR19SEW_I.1</v>
          </cell>
          <cell r="D260" t="str">
            <v xml:space="preserve">We help customers out of water poverty </v>
          </cell>
          <cell r="E260" t="str">
            <v>PR19 new</v>
          </cell>
          <cell r="F260" t="str">
            <v>I.1</v>
          </cell>
          <cell r="G260" t="str">
            <v xml:space="preserve">Household customers receiving financial support </v>
          </cell>
          <cell r="H260" t="str">
            <v>The number of household customers who are on a South East Water financial support tariff</v>
          </cell>
          <cell r="J260">
            <v>0.1</v>
          </cell>
          <cell r="M260">
            <v>0.9</v>
          </cell>
          <cell r="Q260">
            <v>1</v>
          </cell>
          <cell r="R260" t="str">
            <v>NFI</v>
          </cell>
          <cell r="U260" t="str">
            <v>Billing, debt, vfm, affordability, vulnerability</v>
          </cell>
          <cell r="V260" t="str">
            <v>nr</v>
          </cell>
          <cell r="W260" t="str">
            <v>Number of customers</v>
          </cell>
          <cell r="X260">
            <v>0</v>
          </cell>
          <cell r="Y260" t="str">
            <v>Up</v>
          </cell>
          <cell r="AQ260">
            <v>47000</v>
          </cell>
          <cell r="AR260">
            <v>58000</v>
          </cell>
          <cell r="AS260">
            <v>66000</v>
          </cell>
          <cell r="AT260">
            <v>72000</v>
          </cell>
          <cell r="AU260">
            <v>75000</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D260">
            <v>1</v>
          </cell>
        </row>
        <row r="261">
          <cell r="C261" t="str">
            <v>PR19SEW_J.1</v>
          </cell>
          <cell r="D261" t="str">
            <v xml:space="preserve">We give customers extra help when they need it </v>
          </cell>
          <cell r="E261" t="str">
            <v>PR19 new</v>
          </cell>
          <cell r="F261" t="str">
            <v>J.1</v>
          </cell>
          <cell r="G261" t="str">
            <v>Priority services for customers in vulnerable circumstances</v>
          </cell>
          <cell r="H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J261">
            <v>0.5</v>
          </cell>
          <cell r="M261">
            <v>0.5</v>
          </cell>
          <cell r="Q261">
            <v>1</v>
          </cell>
          <cell r="R261" t="str">
            <v>NFI</v>
          </cell>
          <cell r="U261" t="str">
            <v>Billing, debt, vfm, affordability, vulnerability</v>
          </cell>
          <cell r="V261" t="str">
            <v>%</v>
          </cell>
          <cell r="W261" t="str">
            <v xml:space="preserve">Percentage of households / percentage of households on PSR </v>
          </cell>
          <cell r="X261">
            <v>1</v>
          </cell>
          <cell r="Y261" t="str">
            <v>Up</v>
          </cell>
          <cell r="Z261" t="str">
            <v>Priority services for customers in vulnerable circumstances</v>
          </cell>
        </row>
        <row r="262">
          <cell r="C262" t="str">
            <v>PR19SEW_J.2</v>
          </cell>
          <cell r="D262" t="str">
            <v xml:space="preserve">We give customers extra help when they need it </v>
          </cell>
          <cell r="E262" t="str">
            <v>PR19 new</v>
          </cell>
          <cell r="F262" t="str">
            <v>J.2</v>
          </cell>
          <cell r="G262" t="str">
            <v>Satisfaction of stakeholders in relation to assistance offered by South East Water</v>
          </cell>
          <cell r="H262" t="str">
            <v>Satisfaction of stakeholders with South East Water's approach to help and empower vulnerable customers and those support agencies that work with them, as measured through satisfaction tracking research, as a score out of 5.</v>
          </cell>
          <cell r="J262">
            <v>0.5</v>
          </cell>
          <cell r="M262">
            <v>0.5</v>
          </cell>
          <cell r="Q262">
            <v>1</v>
          </cell>
          <cell r="R262" t="str">
            <v>NFI</v>
          </cell>
          <cell r="U262" t="str">
            <v>Billing, debt, vfm, affordability, vulnerability</v>
          </cell>
          <cell r="V262" t="str">
            <v>score</v>
          </cell>
          <cell r="W262" t="str">
            <v>Annual change in score, to one decimal place</v>
          </cell>
          <cell r="X262">
            <v>1</v>
          </cell>
          <cell r="Y262" t="str">
            <v>Up</v>
          </cell>
          <cell r="AQ262">
            <v>0.1</v>
          </cell>
          <cell r="AR262">
            <v>0.1</v>
          </cell>
          <cell r="AS262">
            <v>0.1</v>
          </cell>
          <cell r="AT262">
            <v>0.1</v>
          </cell>
          <cell r="AU262">
            <v>0.1</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D262">
            <v>1</v>
          </cell>
        </row>
        <row r="263">
          <cell r="C263" t="str">
            <v>PR19SEW_L.1</v>
          </cell>
          <cell r="D263" t="str">
            <v>All the water we supply is accounted for</v>
          </cell>
          <cell r="E263" t="str">
            <v>PR19 new</v>
          </cell>
          <cell r="F263" t="str">
            <v>L.1</v>
          </cell>
          <cell r="G263" t="str">
            <v>Gap sites</v>
          </cell>
          <cell r="H263" t="str">
            <v>We will undertake a programme of work to improve our processes for identifying gap sites (properties that are using water but are not billed, and not on company billing systems).</v>
          </cell>
          <cell r="J263">
            <v>0.5</v>
          </cell>
          <cell r="M263">
            <v>0.5</v>
          </cell>
          <cell r="Q263">
            <v>1</v>
          </cell>
          <cell r="R263" t="str">
            <v>NFI</v>
          </cell>
          <cell r="U263" t="str">
            <v>Billing, debt, vfm, affordability, vulnerability</v>
          </cell>
          <cell r="V263" t="str">
            <v>nr</v>
          </cell>
          <cell r="W263" t="str">
            <v>Number of gap sites brought into charge</v>
          </cell>
          <cell r="X263">
            <v>0</v>
          </cell>
          <cell r="Y263">
            <v>0</v>
          </cell>
          <cell r="AQ263">
            <v>25</v>
          </cell>
          <cell r="AR263">
            <v>25</v>
          </cell>
          <cell r="AS263">
            <v>25</v>
          </cell>
          <cell r="AT263">
            <v>25</v>
          </cell>
          <cell r="AU263">
            <v>25</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D263">
            <v>1</v>
          </cell>
        </row>
        <row r="264">
          <cell r="C264" t="str">
            <v>PR19SEW_L.2</v>
          </cell>
          <cell r="D264" t="str">
            <v>All the water we supply is accounted for</v>
          </cell>
          <cell r="E264" t="str">
            <v>PR19 new</v>
          </cell>
          <cell r="F264" t="str">
            <v>L.2</v>
          </cell>
          <cell r="G264" t="str">
            <v>Voids – household properties</v>
          </cell>
          <cell r="H264" t="str">
            <v>We will measure the number of household voids as a percentage of the total number of connected household properties (void properties are those classed by water companies as being vacant)</v>
          </cell>
          <cell r="M264">
            <v>1</v>
          </cell>
          <cell r="Q264">
            <v>1</v>
          </cell>
          <cell r="R264" t="str">
            <v>Out &amp; under</v>
          </cell>
          <cell r="S264" t="str">
            <v xml:space="preserve">Revenue </v>
          </cell>
          <cell r="T264" t="str">
            <v>In-period</v>
          </cell>
          <cell r="U264" t="str">
            <v>Billing, debt, vfm, affordability, vulnerability</v>
          </cell>
          <cell r="V264" t="str">
            <v>%</v>
          </cell>
          <cell r="W264" t="str">
            <v>% of properties</v>
          </cell>
          <cell r="X264">
            <v>2</v>
          </cell>
          <cell r="Y264" t="str">
            <v>Down</v>
          </cell>
          <cell r="AQ264">
            <v>2.1</v>
          </cell>
          <cell r="AR264">
            <v>2.1</v>
          </cell>
          <cell r="AS264">
            <v>2.1</v>
          </cell>
          <cell r="AT264">
            <v>2.1</v>
          </cell>
          <cell r="AU264">
            <v>2.1</v>
          </cell>
          <cell r="BL264" t="str">
            <v>Yes</v>
          </cell>
          <cell r="BM264" t="str">
            <v>Yes</v>
          </cell>
          <cell r="BN264" t="str">
            <v>Yes</v>
          </cell>
          <cell r="BO264" t="str">
            <v>Yes</v>
          </cell>
          <cell r="BP264" t="str">
            <v>Yes</v>
          </cell>
          <cell r="BQ264" t="str">
            <v/>
          </cell>
          <cell r="BR264" t="str">
            <v/>
          </cell>
          <cell r="BS264" t="str">
            <v/>
          </cell>
          <cell r="BT264" t="str">
            <v/>
          </cell>
          <cell r="BU264" t="str">
            <v/>
          </cell>
          <cell r="BV264">
            <v>2.6</v>
          </cell>
          <cell r="BW264">
            <v>2.6</v>
          </cell>
          <cell r="BX264">
            <v>2.6</v>
          </cell>
          <cell r="BY264">
            <v>2.6</v>
          </cell>
          <cell r="BZ264">
            <v>2.6</v>
          </cell>
          <cell r="CA264" t="str">
            <v/>
          </cell>
          <cell r="CB264" t="str">
            <v/>
          </cell>
          <cell r="CC264" t="str">
            <v/>
          </cell>
          <cell r="CD264" t="str">
            <v/>
          </cell>
          <cell r="CE264" t="str">
            <v/>
          </cell>
          <cell r="CF264" t="str">
            <v/>
          </cell>
          <cell r="CG264" t="str">
            <v/>
          </cell>
          <cell r="CH264" t="str">
            <v/>
          </cell>
          <cell r="CI264" t="str">
            <v/>
          </cell>
          <cell r="CJ264" t="str">
            <v/>
          </cell>
          <cell r="CK264">
            <v>1.6</v>
          </cell>
          <cell r="CL264">
            <v>1.6</v>
          </cell>
          <cell r="CM264">
            <v>1.6</v>
          </cell>
          <cell r="CN264">
            <v>1.6</v>
          </cell>
          <cell r="CO264">
            <v>1.6</v>
          </cell>
          <cell r="CP264" t="str">
            <v/>
          </cell>
          <cell r="CQ264" t="str">
            <v/>
          </cell>
          <cell r="CR264" t="str">
            <v/>
          </cell>
          <cell r="CS264" t="str">
            <v/>
          </cell>
          <cell r="CT264" t="str">
            <v/>
          </cell>
          <cell r="CU264">
            <v>-0.85099999999999998</v>
          </cell>
          <cell r="CV264" t="str">
            <v/>
          </cell>
          <cell r="CW264" t="str">
            <v/>
          </cell>
          <cell r="CX264" t="str">
            <v/>
          </cell>
          <cell r="CY264">
            <v>0.85099999999999998</v>
          </cell>
          <cell r="CZ264" t="str">
            <v/>
          </cell>
          <cell r="DA264" t="str">
            <v/>
          </cell>
          <cell r="DB264" t="str">
            <v/>
          </cell>
          <cell r="DD264">
            <v>1</v>
          </cell>
        </row>
        <row r="265">
          <cell r="C265" t="str">
            <v>PR19SEW_L.3</v>
          </cell>
          <cell r="D265" t="str">
            <v>All the water we supply is accounted for</v>
          </cell>
          <cell r="E265" t="str">
            <v>PR19 new</v>
          </cell>
          <cell r="F265" t="str">
            <v>L.3</v>
          </cell>
          <cell r="G265" t="str">
            <v>Voids – business properties</v>
          </cell>
          <cell r="H265" t="str">
            <v>We will measure the number of business property voids as a percentage of the total number of connected business properties (void properties are those classed by water companies as being vacant)</v>
          </cell>
          <cell r="J265">
            <v>1</v>
          </cell>
          <cell r="Q265">
            <v>1</v>
          </cell>
          <cell r="R265" t="str">
            <v>Out &amp; under</v>
          </cell>
          <cell r="S265" t="str">
            <v xml:space="preserve">Revenue </v>
          </cell>
          <cell r="T265" t="str">
            <v>End of period</v>
          </cell>
          <cell r="U265" t="str">
            <v>Billing, debt, vfm, affordability, vulnerability</v>
          </cell>
          <cell r="V265" t="str">
            <v>%</v>
          </cell>
          <cell r="W265" t="str">
            <v>% of properties</v>
          </cell>
          <cell r="X265">
            <v>2</v>
          </cell>
          <cell r="Y265" t="str">
            <v>Down</v>
          </cell>
          <cell r="AQ265">
            <v>8.1</v>
          </cell>
          <cell r="AR265">
            <v>8.1</v>
          </cell>
          <cell r="AS265">
            <v>8.1</v>
          </cell>
          <cell r="AT265">
            <v>8.1</v>
          </cell>
          <cell r="AU265">
            <v>8.1</v>
          </cell>
          <cell r="BL265" t="str">
            <v>Yes</v>
          </cell>
          <cell r="BM265" t="str">
            <v>Yes</v>
          </cell>
          <cell r="BN265" t="str">
            <v>Yes</v>
          </cell>
          <cell r="BO265" t="str">
            <v>Yes</v>
          </cell>
          <cell r="BP265" t="str">
            <v>Yes</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v>-0.33500000000000002</v>
          </cell>
          <cell r="CV265" t="str">
            <v/>
          </cell>
          <cell r="CW265" t="str">
            <v/>
          </cell>
          <cell r="CX265" t="str">
            <v/>
          </cell>
          <cell r="CY265">
            <v>0.182</v>
          </cell>
          <cell r="CZ265" t="str">
            <v/>
          </cell>
          <cell r="DA265" t="str">
            <v/>
          </cell>
          <cell r="DB265" t="str">
            <v/>
          </cell>
          <cell r="DD265">
            <v>1</v>
          </cell>
        </row>
        <row r="266">
          <cell r="C266" t="str">
            <v>PR19SEW_B.4</v>
          </cell>
          <cell r="D266" t="str">
            <v xml:space="preserve">Our water supply network is resilient for this generation and the next </v>
          </cell>
          <cell r="E266" t="str">
            <v>PR14 revision</v>
          </cell>
          <cell r="F266" t="str">
            <v>B.4</v>
          </cell>
          <cell r="G266" t="str">
            <v>Company sites protected from risk of flooding</v>
          </cell>
          <cell r="H266" t="str">
            <v>The number of our sites that have been protected from the risk of flooding.</v>
          </cell>
          <cell r="I266">
            <v>0.05</v>
          </cell>
          <cell r="J266">
            <v>0.95</v>
          </cell>
          <cell r="Q266">
            <v>1</v>
          </cell>
          <cell r="R266" t="str">
            <v>Under</v>
          </cell>
          <cell r="S266" t="str">
            <v xml:space="preserve">Revenue </v>
          </cell>
          <cell r="T266" t="str">
            <v>End of period</v>
          </cell>
          <cell r="U266" t="str">
            <v>Resilience</v>
          </cell>
          <cell r="V266" t="str">
            <v>nr</v>
          </cell>
          <cell r="W266" t="str">
            <v>Number of sites protected</v>
          </cell>
          <cell r="X266">
            <v>0</v>
          </cell>
          <cell r="Y266" t="str">
            <v>Up</v>
          </cell>
          <cell r="AQ266">
            <v>0</v>
          </cell>
          <cell r="AR266">
            <v>0</v>
          </cell>
          <cell r="AS266">
            <v>31</v>
          </cell>
          <cell r="AT266">
            <v>61</v>
          </cell>
          <cell r="AU266">
            <v>92</v>
          </cell>
          <cell r="BP266" t="str">
            <v>Yes</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v>-7.2599999999999997E-4</v>
          </cell>
          <cell r="CV266" t="str">
            <v/>
          </cell>
          <cell r="CW266" t="str">
            <v/>
          </cell>
          <cell r="CX266" t="str">
            <v/>
          </cell>
          <cell r="CY266" t="str">
            <v/>
          </cell>
          <cell r="CZ266" t="str">
            <v/>
          </cell>
          <cell r="DA266" t="str">
            <v/>
          </cell>
          <cell r="DB266" t="str">
            <v/>
          </cell>
          <cell r="DD266">
            <v>1</v>
          </cell>
        </row>
        <row r="267">
          <cell r="C267" t="str">
            <v>PR19SEW_B.5</v>
          </cell>
          <cell r="D267" t="str">
            <v xml:space="preserve">Our water supply network is resilient for this generation and the next </v>
          </cell>
          <cell r="E267" t="str">
            <v>PR19 new</v>
          </cell>
          <cell r="F267" t="str">
            <v>B.5</v>
          </cell>
          <cell r="G267" t="str">
            <v>Event Risk Index (ERI)</v>
          </cell>
          <cell r="H267" t="str">
            <v>The Event Risk Index (ERI) is a score used to illustrate the risk arising from water quality events, we will be consistent with the Drinking Water Inspectorate (DWI) definition</v>
          </cell>
          <cell r="I267">
            <v>0.1</v>
          </cell>
          <cell r="J267">
            <v>0.9</v>
          </cell>
          <cell r="Q267">
            <v>1</v>
          </cell>
          <cell r="R267" t="str">
            <v>NFI</v>
          </cell>
          <cell r="U267" t="str">
            <v>Water quality compliance</v>
          </cell>
          <cell r="V267" t="str">
            <v>score</v>
          </cell>
          <cell r="W267" t="str">
            <v xml:space="preserve">Index score </v>
          </cell>
          <cell r="X267">
            <v>3</v>
          </cell>
          <cell r="Y267" t="str">
            <v>Down</v>
          </cell>
          <cell r="AQ267">
            <v>0</v>
          </cell>
          <cell r="AR267">
            <v>0</v>
          </cell>
          <cell r="AS267">
            <v>0</v>
          </cell>
          <cell r="AT267">
            <v>0</v>
          </cell>
          <cell r="AU267">
            <v>0</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D267">
            <v>1</v>
          </cell>
        </row>
        <row r="268">
          <cell r="C268" t="str">
            <v>PR19SEW_B.6</v>
          </cell>
          <cell r="D268" t="str">
            <v xml:space="preserve">Our water supply network is resilient for this generation and the next </v>
          </cell>
          <cell r="E268" t="str">
            <v>PR14 revision</v>
          </cell>
          <cell r="F268" t="str">
            <v>B.6</v>
          </cell>
          <cell r="G268" t="str">
            <v>Low pressure</v>
          </cell>
          <cell r="H268" t="str">
            <v>The number of properties, per 10,000 connections, at risk of experiencing water pressure below the industry standard (i.e. as recorded on the former DG2 serviceability indicator).</v>
          </cell>
          <cell r="J268">
            <v>1</v>
          </cell>
          <cell r="Q268">
            <v>1</v>
          </cell>
          <cell r="R268" t="str">
            <v>Out &amp; under</v>
          </cell>
          <cell r="S268" t="str">
            <v xml:space="preserve">Revenue </v>
          </cell>
          <cell r="T268" t="str">
            <v>In-period</v>
          </cell>
          <cell r="U268" t="str">
            <v>Water pressure</v>
          </cell>
          <cell r="V268" t="str">
            <v>nr</v>
          </cell>
          <cell r="W268" t="str">
            <v>Number of properties, per 10,000 connections</v>
          </cell>
          <cell r="X268">
            <v>1</v>
          </cell>
          <cell r="Y268" t="str">
            <v>Down</v>
          </cell>
          <cell r="Z268" t="str">
            <v>Low pressure</v>
          </cell>
          <cell r="AQ268">
            <v>0.5</v>
          </cell>
          <cell r="AR268">
            <v>0.5</v>
          </cell>
          <cell r="AS268">
            <v>0.5</v>
          </cell>
          <cell r="AT268">
            <v>0.5</v>
          </cell>
          <cell r="AU268">
            <v>0.5</v>
          </cell>
          <cell r="BL268" t="str">
            <v>Yes</v>
          </cell>
          <cell r="BM268" t="str">
            <v>Yes</v>
          </cell>
          <cell r="BN268" t="str">
            <v>Yes</v>
          </cell>
          <cell r="BO268" t="str">
            <v>Yes</v>
          </cell>
          <cell r="BP268" t="str">
            <v>Yes</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v>-8.5361000000000006E-2</v>
          </cell>
          <cell r="CV268" t="str">
            <v/>
          </cell>
          <cell r="CW268" t="str">
            <v/>
          </cell>
          <cell r="CX268" t="str">
            <v/>
          </cell>
          <cell r="CY268">
            <v>7.5377E-2</v>
          </cell>
          <cell r="CZ268" t="str">
            <v/>
          </cell>
          <cell r="DA268" t="str">
            <v/>
          </cell>
          <cell r="DB268" t="str">
            <v/>
          </cell>
          <cell r="DD268">
            <v>1</v>
          </cell>
        </row>
        <row r="269">
          <cell r="C269" t="str">
            <v>PR19SEW_H.1</v>
          </cell>
          <cell r="D269" t="str">
            <v>Our environment thrives, now and into the future</v>
          </cell>
          <cell r="E269" t="str">
            <v>PR19 new</v>
          </cell>
          <cell r="F269" t="str">
            <v>H.1</v>
          </cell>
          <cell r="G269" t="str">
            <v>Engaging and working with landowners and land managers to improve catchment resilience related to raw water quality deterioration</v>
          </cell>
          <cell r="H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I269">
            <v>1</v>
          </cell>
          <cell r="Q269">
            <v>1</v>
          </cell>
          <cell r="R269" t="str">
            <v>Out &amp; under</v>
          </cell>
          <cell r="S269" t="str">
            <v xml:space="preserve">Revenue </v>
          </cell>
          <cell r="T269" t="str">
            <v>End of period</v>
          </cell>
          <cell r="U269" t="str">
            <v>Catchment management</v>
          </cell>
          <cell r="V269" t="str">
            <v>nr</v>
          </cell>
          <cell r="W269" t="str">
            <v xml:space="preserve">Hectares of land </v>
          </cell>
          <cell r="X269">
            <v>1</v>
          </cell>
          <cell r="Y269" t="str">
            <v>Up</v>
          </cell>
          <cell r="AQ269">
            <v>2843</v>
          </cell>
          <cell r="AR269">
            <v>5687</v>
          </cell>
          <cell r="AS269">
            <v>8530</v>
          </cell>
          <cell r="AT269">
            <v>11374</v>
          </cell>
          <cell r="AU269">
            <v>14217</v>
          </cell>
          <cell r="BP269" t="str">
            <v>Yes</v>
          </cell>
          <cell r="BQ269" t="str">
            <v/>
          </cell>
          <cell r="BR269" t="str">
            <v/>
          </cell>
          <cell r="BS269" t="str">
            <v/>
          </cell>
          <cell r="BT269" t="str">
            <v/>
          </cell>
          <cell r="BU269" t="str">
            <v/>
          </cell>
          <cell r="BV269" t="str">
            <v/>
          </cell>
          <cell r="BW269" t="str">
            <v/>
          </cell>
          <cell r="BX269" t="str">
            <v/>
          </cell>
          <cell r="BY269" t="str">
            <v/>
          </cell>
          <cell r="BZ269">
            <v>9500</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v>17358</v>
          </cell>
          <cell r="CP269" t="str">
            <v/>
          </cell>
          <cell r="CQ269" t="str">
            <v/>
          </cell>
          <cell r="CR269" t="str">
            <v/>
          </cell>
          <cell r="CS269" t="str">
            <v/>
          </cell>
          <cell r="CT269" t="str">
            <v/>
          </cell>
          <cell r="CU269">
            <v>-7.6400000000000003E-4</v>
          </cell>
          <cell r="CV269" t="str">
            <v/>
          </cell>
          <cell r="CW269" t="str">
            <v/>
          </cell>
          <cell r="CX269" t="str">
            <v/>
          </cell>
          <cell r="CY269">
            <v>4.3800000000000002E-4</v>
          </cell>
          <cell r="CZ269" t="str">
            <v/>
          </cell>
          <cell r="DA269" t="str">
            <v/>
          </cell>
          <cell r="DB269" t="str">
            <v/>
          </cell>
          <cell r="DD269">
            <v>1</v>
          </cell>
        </row>
        <row r="270">
          <cell r="C270" t="str">
            <v>PR19SEW_H.2</v>
          </cell>
          <cell r="D270" t="str">
            <v>Our environment thrives, now and into the future</v>
          </cell>
          <cell r="E270" t="str">
            <v>PR19 new</v>
          </cell>
          <cell r="F270" t="str">
            <v>H.2</v>
          </cell>
          <cell r="G270" t="str">
            <v>Protecting wildlife and increasing biodiversity</v>
          </cell>
          <cell r="H270" t="str">
            <v>The number of hectares of company land which we have proactively managed and monitored to produce a net gain in biodiversity/wildlife through active conservation work</v>
          </cell>
          <cell r="I270">
            <v>0.5</v>
          </cell>
          <cell r="J270">
            <v>0.5</v>
          </cell>
          <cell r="Q270">
            <v>1</v>
          </cell>
          <cell r="R270" t="str">
            <v>Out &amp; under</v>
          </cell>
          <cell r="S270" t="str">
            <v xml:space="preserve">Revenue </v>
          </cell>
          <cell r="T270" t="str">
            <v>End of period</v>
          </cell>
          <cell r="U270" t="str">
            <v>Biodiversity/SSSIs</v>
          </cell>
          <cell r="V270" t="str">
            <v>nr</v>
          </cell>
          <cell r="W270" t="str">
            <v xml:space="preserve">Hectares of company land </v>
          </cell>
          <cell r="X270">
            <v>1</v>
          </cell>
          <cell r="Y270" t="str">
            <v>Up</v>
          </cell>
          <cell r="AQ270">
            <v>1166</v>
          </cell>
          <cell r="AR270">
            <v>1218</v>
          </cell>
          <cell r="AS270">
            <v>1268</v>
          </cell>
          <cell r="AT270">
            <v>1343</v>
          </cell>
          <cell r="AU270">
            <v>1460</v>
          </cell>
          <cell r="BP270" t="str">
            <v>Yes</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v>1671</v>
          </cell>
          <cell r="CP270" t="str">
            <v/>
          </cell>
          <cell r="CQ270" t="str">
            <v/>
          </cell>
          <cell r="CR270" t="str">
            <v/>
          </cell>
          <cell r="CS270" t="str">
            <v/>
          </cell>
          <cell r="CT270" t="str">
            <v/>
          </cell>
          <cell r="CU270">
            <v>-1.0999999999999999E-2</v>
          </cell>
          <cell r="CV270" t="str">
            <v/>
          </cell>
          <cell r="CW270" t="str">
            <v/>
          </cell>
          <cell r="CX270" t="str">
            <v/>
          </cell>
          <cell r="CY270">
            <v>6.0000000000000001E-3</v>
          </cell>
          <cell r="CZ270" t="str">
            <v/>
          </cell>
          <cell r="DA270" t="str">
            <v/>
          </cell>
          <cell r="DB270" t="str">
            <v/>
          </cell>
          <cell r="DD270">
            <v>1</v>
          </cell>
        </row>
        <row r="271">
          <cell r="C271" t="str">
            <v>PR19SEW_H.3</v>
          </cell>
          <cell r="D271" t="str">
            <v>Our environment thrives, now and into the future</v>
          </cell>
          <cell r="E271" t="str">
            <v>PR19 new</v>
          </cell>
          <cell r="F271" t="str">
            <v>H.3</v>
          </cell>
          <cell r="G271" t="str">
            <v xml:space="preserve">Water Industry National Environment Programme </v>
          </cell>
          <cell r="H271" t="str">
            <v>We will deliver all elements of work that are required under the Water Industry National Environment Programme (WINEP)</v>
          </cell>
          <cell r="I271">
            <v>1</v>
          </cell>
          <cell r="Q271">
            <v>1</v>
          </cell>
          <cell r="R271" t="str">
            <v>Under</v>
          </cell>
          <cell r="S271" t="str">
            <v xml:space="preserve">Revenue </v>
          </cell>
          <cell r="T271" t="str">
            <v>In-period</v>
          </cell>
          <cell r="U271" t="str">
            <v>Environmental</v>
          </cell>
          <cell r="V271" t="str">
            <v>nr</v>
          </cell>
          <cell r="W271" t="str">
            <v>Cumulative number of schemes</v>
          </cell>
          <cell r="X271">
            <v>0</v>
          </cell>
          <cell r="Y271" t="str">
            <v>Up</v>
          </cell>
          <cell r="AQ271">
            <v>0</v>
          </cell>
          <cell r="AR271">
            <v>43</v>
          </cell>
          <cell r="AS271">
            <v>43</v>
          </cell>
          <cell r="AT271">
            <v>44</v>
          </cell>
          <cell r="AU271">
            <v>60</v>
          </cell>
          <cell r="BL271" t="str">
            <v>Yes</v>
          </cell>
          <cell r="BM271" t="str">
            <v>Yes</v>
          </cell>
          <cell r="BN271" t="str">
            <v>Yes</v>
          </cell>
          <cell r="BO271" t="str">
            <v>Yes</v>
          </cell>
          <cell r="BP271" t="str">
            <v>Yes</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v>-6.5000000000000002E-2</v>
          </cell>
          <cell r="CV271" t="str">
            <v/>
          </cell>
          <cell r="CW271" t="str">
            <v/>
          </cell>
          <cell r="CX271" t="str">
            <v/>
          </cell>
          <cell r="CY271" t="str">
            <v/>
          </cell>
          <cell r="CZ271" t="str">
            <v/>
          </cell>
          <cell r="DA271" t="str">
            <v/>
          </cell>
          <cell r="DB271" t="str">
            <v/>
          </cell>
          <cell r="DD271">
            <v>1</v>
          </cell>
        </row>
        <row r="272">
          <cell r="C272" t="str">
            <v>PR19SEW_H.4</v>
          </cell>
          <cell r="D272" t="str">
            <v>Our environment thrives, now and into the future</v>
          </cell>
          <cell r="E272" t="str">
            <v>PR14 revision</v>
          </cell>
          <cell r="F272" t="str">
            <v>H.4</v>
          </cell>
          <cell r="G272" t="str">
            <v>Greenhouse gas emissions</v>
          </cell>
          <cell r="H272" t="str">
            <v>The amount of greenhouse gas emissions we produce per megalitre of treated water (a megalitre is 1,000,000 litres)</v>
          </cell>
          <cell r="I272">
            <v>0.25</v>
          </cell>
          <cell r="J272">
            <v>0.745</v>
          </cell>
          <cell r="M272">
            <v>5.0000000000000001E-3</v>
          </cell>
          <cell r="Q272">
            <v>1</v>
          </cell>
          <cell r="R272" t="str">
            <v>NFI</v>
          </cell>
          <cell r="U272" t="str">
            <v>Energy/emissions</v>
          </cell>
          <cell r="V272" t="str">
            <v>nr</v>
          </cell>
          <cell r="W272" t="str">
            <v>kgCO2e equivalent per megalitre of water supplied</v>
          </cell>
          <cell r="X272">
            <v>1</v>
          </cell>
          <cell r="Y272" t="str">
            <v>Down</v>
          </cell>
          <cell r="AQ272">
            <v>152.30000000000001</v>
          </cell>
          <cell r="AR272">
            <v>119.9</v>
          </cell>
          <cell r="AS272">
            <v>81.8</v>
          </cell>
          <cell r="AT272">
            <v>64.7</v>
          </cell>
          <cell r="AU272">
            <v>57.6</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D272">
            <v>1</v>
          </cell>
        </row>
        <row r="273">
          <cell r="C273" t="str">
            <v>PR19SEW_H.5</v>
          </cell>
          <cell r="D273" t="str">
            <v>Our environment thrives, now and into the future</v>
          </cell>
          <cell r="E273" t="str">
            <v>PR14 revision</v>
          </cell>
          <cell r="F273" t="str">
            <v>H.5</v>
          </cell>
          <cell r="G273" t="str">
            <v xml:space="preserve">Bespoke Abstraction Incentive Mechanism (AIM) </v>
          </cell>
          <cell r="H273" t="str">
            <v>We will apply a bespoke AIM measure to three groundwater abstraction sites. We will measure the level of abstraction and when trigger levels (for low flow) are reached, we will commit to reducing abstraction at those sites</v>
          </cell>
          <cell r="I273">
            <v>1</v>
          </cell>
          <cell r="Q273">
            <v>1</v>
          </cell>
          <cell r="R273" t="str">
            <v>Under</v>
          </cell>
          <cell r="S273" t="str">
            <v xml:space="preserve">Revenue </v>
          </cell>
          <cell r="T273" t="str">
            <v>In-period</v>
          </cell>
          <cell r="U273" t="str">
            <v>Water resources/ abstraction</v>
          </cell>
          <cell r="V273" t="str">
            <v>nr</v>
          </cell>
          <cell r="W273" t="str">
            <v>Megalitres per day</v>
          </cell>
          <cell r="X273">
            <v>0</v>
          </cell>
          <cell r="Y273" t="str">
            <v>Down</v>
          </cell>
          <cell r="AQ273">
            <v>0</v>
          </cell>
          <cell r="AR273">
            <v>0</v>
          </cell>
          <cell r="AS273">
            <v>0</v>
          </cell>
          <cell r="AT273">
            <v>0</v>
          </cell>
          <cell r="AU273">
            <v>0</v>
          </cell>
          <cell r="BL273" t="str">
            <v>Yes</v>
          </cell>
          <cell r="BM273" t="str">
            <v>Yes</v>
          </cell>
          <cell r="BN273" t="str">
            <v>Yes</v>
          </cell>
          <cell r="BO273" t="str">
            <v>Yes</v>
          </cell>
          <cell r="BP273" t="str">
            <v>Yes</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v>-5.2999999999999998E-4</v>
          </cell>
          <cell r="CV273" t="str">
            <v/>
          </cell>
          <cell r="CW273" t="str">
            <v/>
          </cell>
          <cell r="CX273" t="str">
            <v/>
          </cell>
          <cell r="CY273" t="str">
            <v/>
          </cell>
          <cell r="CZ273" t="str">
            <v/>
          </cell>
          <cell r="DA273" t="str">
            <v/>
          </cell>
          <cell r="DB273" t="str">
            <v/>
          </cell>
          <cell r="DC273" t="str">
            <v>No</v>
          </cell>
          <cell r="DD273">
            <v>1</v>
          </cell>
        </row>
        <row r="274">
          <cell r="C274" t="str">
            <v>PR19SEW_H.6</v>
          </cell>
          <cell r="D274" t="str">
            <v>Our environment thrives, now and into the future</v>
          </cell>
          <cell r="E274" t="str">
            <v>PR19 new</v>
          </cell>
          <cell r="F274" t="str">
            <v>H.6</v>
          </cell>
          <cell r="G274" t="str">
            <v>Engaging and working with abstractors to improve catchment resilience to low flows</v>
          </cell>
          <cell r="H274" t="str">
            <v>We will measure the percentage of relevant abstractors in high risk areas that have been engaged with to encourage a reduction in water use. We will run this in two specific locations.</v>
          </cell>
          <cell r="I274">
            <v>1</v>
          </cell>
          <cell r="Q274">
            <v>1</v>
          </cell>
          <cell r="R274" t="str">
            <v>NFI</v>
          </cell>
          <cell r="U274" t="str">
            <v>Water resources/ abstraction</v>
          </cell>
          <cell r="V274" t="str">
            <v>%</v>
          </cell>
          <cell r="W274" t="str">
            <v>Percentage of relevant abstractors engaged with</v>
          </cell>
          <cell r="X274">
            <v>0</v>
          </cell>
          <cell r="Y274" t="str">
            <v>Up</v>
          </cell>
          <cell r="AQ274">
            <v>0</v>
          </cell>
          <cell r="AR274">
            <v>0</v>
          </cell>
          <cell r="AS274">
            <v>7</v>
          </cell>
          <cell r="AT274">
            <v>13</v>
          </cell>
          <cell r="AU274">
            <v>20</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D274">
            <v>1</v>
          </cell>
        </row>
        <row r="275">
          <cell r="C275" t="str">
            <v>PR19SEW_C.11</v>
          </cell>
          <cell r="D275" t="str">
            <v>Our customers are happy with the service we provide</v>
          </cell>
          <cell r="E275" t="str">
            <v>PR14 revision</v>
          </cell>
          <cell r="F275" t="str">
            <v>C.11</v>
          </cell>
          <cell r="G275" t="str">
            <v xml:space="preserve">Satisfaction with value for money </v>
          </cell>
          <cell r="H275" t="str">
            <v>Satisfaction of household customers with value for money, as measured through satisfaction tracking research, score out of 5</v>
          </cell>
          <cell r="J275">
            <v>0.5</v>
          </cell>
          <cell r="M275">
            <v>0.5</v>
          </cell>
          <cell r="Q275">
            <v>1</v>
          </cell>
          <cell r="R275" t="str">
            <v>NFI</v>
          </cell>
          <cell r="U275" t="str">
            <v>Customer service/satisfaction (exc. billing etc.)</v>
          </cell>
          <cell r="V275" t="str">
            <v>score</v>
          </cell>
          <cell r="W275" t="str">
            <v>Satisfaction score out of 5</v>
          </cell>
          <cell r="X275">
            <v>1</v>
          </cell>
          <cell r="Y275" t="str">
            <v>Up</v>
          </cell>
          <cell r="AQ275">
            <v>3.7</v>
          </cell>
          <cell r="AR275">
            <v>3.8</v>
          </cell>
          <cell r="AS275">
            <v>3.9</v>
          </cell>
          <cell r="AT275">
            <v>4</v>
          </cell>
          <cell r="AU275">
            <v>4</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D275">
            <v>1</v>
          </cell>
        </row>
        <row r="276">
          <cell r="C276" t="str">
            <v>PR19SEW_NEP01</v>
          </cell>
          <cell r="F276" t="str">
            <v>NEP01</v>
          </cell>
          <cell r="G276" t="str">
            <v>WINEP Delivery</v>
          </cell>
          <cell r="Q276">
            <v>0</v>
          </cell>
          <cell r="R276" t="str">
            <v>NFI</v>
          </cell>
          <cell r="V276" t="str">
            <v>text</v>
          </cell>
          <cell r="W276" t="str">
            <v>WINEP requirements met or not met in each year</v>
          </cell>
          <cell r="X276">
            <v>0</v>
          </cell>
          <cell r="AQ276" t="str">
            <v>Met</v>
          </cell>
          <cell r="AR276" t="str">
            <v>Met</v>
          </cell>
          <cell r="AS276" t="str">
            <v>Met</v>
          </cell>
          <cell r="AT276" t="str">
            <v>Met</v>
          </cell>
          <cell r="AU276" t="str">
            <v>Met</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row>
        <row r="277">
          <cell r="C277" t="str">
            <v>PR19SEW_H.7</v>
          </cell>
          <cell r="F277" t="str">
            <v>H.7</v>
          </cell>
          <cell r="G277" t="str">
            <v>Strategic main Wellwood to Potters Corner</v>
          </cell>
          <cell r="J277">
            <v>1</v>
          </cell>
          <cell r="Q277">
            <v>1</v>
          </cell>
          <cell r="R277" t="str">
            <v>Out &amp; Under</v>
          </cell>
          <cell r="S277" t="str">
            <v>Revenue</v>
          </cell>
          <cell r="T277" t="str">
            <v>End of period</v>
          </cell>
          <cell r="V277" t="str">
            <v>number</v>
          </cell>
          <cell r="W277" t="str">
            <v>Number of month delivered early or late</v>
          </cell>
          <cell r="X277">
            <v>0</v>
          </cell>
          <cell r="Y277" t="str">
            <v>Down</v>
          </cell>
          <cell r="AQ277">
            <v>0</v>
          </cell>
          <cell r="AR277">
            <v>0</v>
          </cell>
          <cell r="AS277">
            <v>0</v>
          </cell>
          <cell r="AT277">
            <v>0</v>
          </cell>
          <cell r="AU277">
            <v>0</v>
          </cell>
          <cell r="BP277" t="str">
            <v>Yes</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v>-4.1300000000000003E-2</v>
          </cell>
          <cell r="CV277" t="str">
            <v/>
          </cell>
          <cell r="CW277" t="str">
            <v/>
          </cell>
          <cell r="CX277" t="str">
            <v/>
          </cell>
          <cell r="CY277">
            <v>0.1492</v>
          </cell>
          <cell r="CZ277" t="str">
            <v/>
          </cell>
          <cell r="DA277" t="str">
            <v/>
          </cell>
          <cell r="DB277" t="str">
            <v/>
          </cell>
        </row>
        <row r="278">
          <cell r="C278" t="str">
            <v>PR19SRN_WN02</v>
          </cell>
          <cell r="D278" t="str">
            <v>We supply clean, safe and sustainable water </v>
          </cell>
          <cell r="E278" t="str">
            <v>PR14 revision</v>
          </cell>
          <cell r="F278" t="str">
            <v>WN02</v>
          </cell>
          <cell r="G278" t="str">
            <v>Water quality compliance (CRI)</v>
          </cell>
          <cell r="H278" t="str">
            <v xml:space="preserve">Compliance Risk Index (CRI) is an Ofwat common definition as defined by the Drinking Water Inspectorate (DWI): http://www.dwi.gov.uk/stakeholders/price-review-process/CRI_Def.pdf.  </v>
          </cell>
          <cell r="J278">
            <v>1</v>
          </cell>
          <cell r="Q278">
            <v>1</v>
          </cell>
          <cell r="R278" t="str">
            <v>Under</v>
          </cell>
          <cell r="S278" t="str">
            <v xml:space="preserve">Revenue  </v>
          </cell>
          <cell r="T278" t="str">
            <v>In-period</v>
          </cell>
          <cell r="U278" t="str">
            <v xml:space="preserve">Water quality compliance </v>
          </cell>
          <cell r="V278" t="str">
            <v>score</v>
          </cell>
          <cell r="W278" t="str">
            <v xml:space="preserve">CRI score </v>
          </cell>
          <cell r="X278">
            <v>2</v>
          </cell>
          <cell r="Y278" t="str">
            <v>Down</v>
          </cell>
          <cell r="Z278" t="str">
            <v>Water quality compliance (CRI)</v>
          </cell>
        </row>
        <row r="279">
          <cell r="C279" t="str">
            <v>PR19SRN_WN04</v>
          </cell>
          <cell r="D279" t="str">
            <v xml:space="preserve">We supply clean, safe and sustainable water </v>
          </cell>
          <cell r="E279" t="str">
            <v xml:space="preserve">PR14 revision </v>
          </cell>
          <cell r="F279" t="str">
            <v>WN04</v>
          </cell>
          <cell r="G279" t="str">
            <v>Leakage</v>
          </cell>
          <cell r="H279" t="str">
            <v xml:space="preserve">Leakage is an Ofwat common definition. Defined by Ofwat in: https://www.ofwat.gov.uk/wp-content/uploads/2018/03/Reporting-guidance-leakage.pdf </v>
          </cell>
          <cell r="J279">
            <v>1</v>
          </cell>
          <cell r="Q279">
            <v>1</v>
          </cell>
          <cell r="R279" t="str">
            <v>Out &amp; under</v>
          </cell>
          <cell r="S279" t="str">
            <v xml:space="preserve">Revenue  </v>
          </cell>
          <cell r="T279" t="str">
            <v>In-period</v>
          </cell>
          <cell r="U279" t="str">
            <v xml:space="preserve">Leakage </v>
          </cell>
          <cell r="V279" t="str">
            <v>nr</v>
          </cell>
          <cell r="W279" t="str">
            <v xml:space="preserve">Ml/d </v>
          </cell>
          <cell r="X279">
            <v>1</v>
          </cell>
          <cell r="Y279" t="str">
            <v>Down</v>
          </cell>
          <cell r="Z279" t="str">
            <v>Leakage</v>
          </cell>
        </row>
        <row r="280">
          <cell r="C280" t="str">
            <v>PR19SRN_WR01</v>
          </cell>
          <cell r="D280" t="str">
            <v xml:space="preserve">We recognise the true value of water in our daily lives </v>
          </cell>
          <cell r="E280" t="str">
            <v xml:space="preserve">PR14 revision </v>
          </cell>
          <cell r="F280" t="str">
            <v>WR01</v>
          </cell>
          <cell r="G280" t="str">
            <v>Per capita consumption</v>
          </cell>
          <cell r="H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I280">
            <v>1</v>
          </cell>
          <cell r="Q280">
            <v>1</v>
          </cell>
          <cell r="R280" t="str">
            <v>Out &amp; under</v>
          </cell>
          <cell r="S280" t="str">
            <v xml:space="preserve">Revenue  </v>
          </cell>
          <cell r="T280" t="str">
            <v>End of period</v>
          </cell>
          <cell r="U280" t="str">
            <v xml:space="preserve">Water consumption </v>
          </cell>
          <cell r="V280" t="str">
            <v>nr</v>
          </cell>
          <cell r="W280" t="str">
            <v xml:space="preserve">l/h/d </v>
          </cell>
          <cell r="X280">
            <v>1</v>
          </cell>
          <cell r="Y280" t="str">
            <v>Down</v>
          </cell>
          <cell r="Z280" t="str">
            <v>Per capita consumption</v>
          </cell>
        </row>
        <row r="281">
          <cell r="C281" t="str">
            <v>PR19SRN_WN07</v>
          </cell>
          <cell r="D281" t="str">
            <v xml:space="preserve">We supply clean, safe and sustainable water </v>
          </cell>
          <cell r="E281" t="str">
            <v xml:space="preserve">PR14 revision </v>
          </cell>
          <cell r="F281" t="str">
            <v>WN07</v>
          </cell>
          <cell r="G281" t="str">
            <v>Drinking water appearance</v>
          </cell>
          <cell r="H281" t="str">
            <v xml:space="preserve">Customer contacts regarding the appearance of their drinking water, reported in line with Drinking Water Inspectorate guidance </v>
          </cell>
          <cell r="J281">
            <v>1</v>
          </cell>
          <cell r="Q281">
            <v>1</v>
          </cell>
          <cell r="R281" t="str">
            <v>Out &amp; under</v>
          </cell>
          <cell r="S281" t="str">
            <v xml:space="preserve">Revenue  </v>
          </cell>
          <cell r="T281" t="str">
            <v>In-period</v>
          </cell>
          <cell r="U281" t="str">
            <v xml:space="preserve">Customer contacts - water quality </v>
          </cell>
          <cell r="V281" t="str">
            <v>nr</v>
          </cell>
          <cell r="W281" t="str">
            <v xml:space="preserve">Number of contacts per 1,000 connected population </v>
          </cell>
          <cell r="X281">
            <v>2</v>
          </cell>
          <cell r="Y281" t="str">
            <v>Down</v>
          </cell>
          <cell r="Z281" t="str">
            <v>Customer contacts about water quality</v>
          </cell>
          <cell r="AQ281">
            <v>0.83</v>
          </cell>
          <cell r="AR281">
            <v>0.74</v>
          </cell>
          <cell r="AS281">
            <v>0.65</v>
          </cell>
          <cell r="AT281">
            <v>0.55000000000000004</v>
          </cell>
          <cell r="AU281">
            <v>0.46</v>
          </cell>
          <cell r="BL281" t="str">
            <v>Yes</v>
          </cell>
          <cell r="BM281" t="str">
            <v>Yes</v>
          </cell>
          <cell r="BN281" t="str">
            <v>Yes</v>
          </cell>
          <cell r="BO281" t="str">
            <v>Yes</v>
          </cell>
          <cell r="BP281" t="str">
            <v>Yes</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v>-4.62</v>
          </cell>
          <cell r="CV281" t="str">
            <v/>
          </cell>
          <cell r="CW281" t="str">
            <v/>
          </cell>
          <cell r="CX281" t="str">
            <v/>
          </cell>
          <cell r="CY281">
            <v>3.85</v>
          </cell>
          <cell r="CZ281" t="str">
            <v/>
          </cell>
          <cell r="DA281" t="str">
            <v/>
          </cell>
          <cell r="DB281" t="str">
            <v/>
          </cell>
          <cell r="DD281">
            <v>1</v>
          </cell>
        </row>
        <row r="282">
          <cell r="C282" t="str">
            <v>PR19SRN_WN08</v>
          </cell>
          <cell r="D282" t="str">
            <v xml:space="preserve">We supply clean, safe and sustainable water </v>
          </cell>
          <cell r="E282" t="str">
            <v xml:space="preserve">PR19 new </v>
          </cell>
          <cell r="F282" t="str">
            <v>WN08</v>
          </cell>
          <cell r="G282" t="str">
            <v>Drinking water taste and Odour</v>
          </cell>
          <cell r="H282" t="str">
            <v xml:space="preserve">Customer contacts regarding the taste &amp; odour of their drinking water, reported in line with Drinking Water Inspectorate guidance </v>
          </cell>
          <cell r="J282">
            <v>1</v>
          </cell>
          <cell r="Q282">
            <v>1</v>
          </cell>
          <cell r="R282" t="str">
            <v>Out &amp; under</v>
          </cell>
          <cell r="S282" t="str">
            <v xml:space="preserve">Revenue  </v>
          </cell>
          <cell r="T282" t="str">
            <v>In-period</v>
          </cell>
          <cell r="U282" t="str">
            <v xml:space="preserve">Customer contacts - water quality </v>
          </cell>
          <cell r="V282" t="str">
            <v>nr</v>
          </cell>
          <cell r="W282" t="str">
            <v xml:space="preserve">Number of contacts per 1,000 connected population </v>
          </cell>
          <cell r="X282">
            <v>2</v>
          </cell>
          <cell r="Y282" t="str">
            <v>Down</v>
          </cell>
          <cell r="Z282" t="str">
            <v>Customer contacts about water quality</v>
          </cell>
          <cell r="AQ282">
            <v>0.24</v>
          </cell>
          <cell r="AR282">
            <v>0.23</v>
          </cell>
          <cell r="AS282">
            <v>0.23</v>
          </cell>
          <cell r="AT282">
            <v>0.22</v>
          </cell>
          <cell r="AU282">
            <v>0.21</v>
          </cell>
          <cell r="BL282" t="str">
            <v>Yes</v>
          </cell>
          <cell r="BM282" t="str">
            <v>Yes</v>
          </cell>
          <cell r="BN282" t="str">
            <v>Yes</v>
          </cell>
          <cell r="BO282" t="str">
            <v>Yes</v>
          </cell>
          <cell r="BP282" t="str">
            <v>Yes</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v>0.17</v>
          </cell>
          <cell r="CL282">
            <v>0.17</v>
          </cell>
          <cell r="CM282">
            <v>0.16</v>
          </cell>
          <cell r="CN282">
            <v>0.16</v>
          </cell>
          <cell r="CO282">
            <v>0.15</v>
          </cell>
          <cell r="CP282" t="str">
            <v/>
          </cell>
          <cell r="CQ282" t="str">
            <v/>
          </cell>
          <cell r="CR282" t="str">
            <v/>
          </cell>
          <cell r="CS282" t="str">
            <v/>
          </cell>
          <cell r="CT282" t="str">
            <v/>
          </cell>
          <cell r="CU282">
            <v>-4.62</v>
          </cell>
          <cell r="CV282" t="str">
            <v/>
          </cell>
          <cell r="CW282" t="str">
            <v/>
          </cell>
          <cell r="CX282" t="str">
            <v/>
          </cell>
          <cell r="CY282">
            <v>3.85</v>
          </cell>
          <cell r="CZ282" t="str">
            <v/>
          </cell>
          <cell r="DA282" t="str">
            <v/>
          </cell>
          <cell r="DB282" t="str">
            <v/>
          </cell>
          <cell r="DD282">
            <v>1</v>
          </cell>
        </row>
        <row r="283">
          <cell r="C283" t="str">
            <v>PR19SRN_WWN07</v>
          </cell>
          <cell r="D283" t="str">
            <v xml:space="preserve">Together we aim to recycle every drop of water </v>
          </cell>
          <cell r="E283" t="str">
            <v xml:space="preserve">PR19 new </v>
          </cell>
          <cell r="F283" t="str">
            <v>WWN07</v>
          </cell>
          <cell r="G283" t="str">
            <v>Effluent re-use</v>
          </cell>
          <cell r="H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K283">
            <v>1</v>
          </cell>
          <cell r="Q283">
            <v>1</v>
          </cell>
          <cell r="R283" t="str">
            <v>Out</v>
          </cell>
          <cell r="S283" t="str">
            <v xml:space="preserve">Revenue  </v>
          </cell>
          <cell r="T283" t="str">
            <v>In-period</v>
          </cell>
          <cell r="U283" t="str">
            <v xml:space="preserve">Environmental </v>
          </cell>
          <cell r="V283" t="str">
            <v>nr</v>
          </cell>
          <cell r="W283" t="str">
            <v xml:space="preserve">Total volume of treated effluent re-used expressed in m3.  </v>
          </cell>
          <cell r="X283">
            <v>0</v>
          </cell>
          <cell r="Y283" t="str">
            <v>Up</v>
          </cell>
          <cell r="AQ283">
            <v>0</v>
          </cell>
          <cell r="AR283">
            <v>0</v>
          </cell>
          <cell r="AS283">
            <v>0</v>
          </cell>
          <cell r="AT283">
            <v>0</v>
          </cell>
          <cell r="AU283">
            <v>0</v>
          </cell>
          <cell r="BL283" t="str">
            <v>Yes</v>
          </cell>
          <cell r="BM283" t="str">
            <v>Yes</v>
          </cell>
          <cell r="BN283" t="str">
            <v>Yes</v>
          </cell>
          <cell r="BO283" t="str">
            <v>Yes</v>
          </cell>
          <cell r="BP283" t="str">
            <v>Yes</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v>0</v>
          </cell>
          <cell r="CG283">
            <v>0</v>
          </cell>
          <cell r="CH283">
            <v>0</v>
          </cell>
          <cell r="CI283">
            <v>0</v>
          </cell>
          <cell r="CJ283">
            <v>0</v>
          </cell>
          <cell r="CK283">
            <v>5070</v>
          </cell>
          <cell r="CL283">
            <v>5070</v>
          </cell>
          <cell r="CM283">
            <v>5070</v>
          </cell>
          <cell r="CN283">
            <v>5070</v>
          </cell>
          <cell r="CO283">
            <v>5070</v>
          </cell>
          <cell r="CP283" t="str">
            <v/>
          </cell>
          <cell r="CQ283" t="str">
            <v/>
          </cell>
          <cell r="CR283" t="str">
            <v/>
          </cell>
          <cell r="CS283" t="str">
            <v/>
          </cell>
          <cell r="CT283" t="str">
            <v/>
          </cell>
          <cell r="CU283" t="str">
            <v/>
          </cell>
          <cell r="CV283" t="str">
            <v/>
          </cell>
          <cell r="CW283" t="str">
            <v/>
          </cell>
          <cell r="CX283" t="str">
            <v/>
          </cell>
          <cell r="CY283">
            <v>3.2899999999999998E-6</v>
          </cell>
          <cell r="CZ283" t="str">
            <v/>
          </cell>
          <cell r="DA283" t="str">
            <v/>
          </cell>
          <cell r="DB283" t="str">
            <v/>
          </cell>
          <cell r="DD283">
            <v>1</v>
          </cell>
        </row>
        <row r="284">
          <cell r="C284" t="str">
            <v>PR19SRN_BIO01</v>
          </cell>
          <cell r="D284" t="str">
            <v xml:space="preserve">Together we aim to recycle every drop of water </v>
          </cell>
          <cell r="E284" t="str">
            <v xml:space="preserve">PR14 revision </v>
          </cell>
          <cell r="F284" t="str">
            <v>BIO01</v>
          </cell>
          <cell r="G284" t="str">
            <v xml:space="preserve">Renewable Generation </v>
          </cell>
          <cell r="H284" t="str">
            <v xml:space="preserve">Total renewable electricity generated as a percentage of our total electricity consumption.  </v>
          </cell>
          <cell r="J284">
            <v>0.03</v>
          </cell>
          <cell r="L284">
            <v>0.97</v>
          </cell>
          <cell r="Q284">
            <v>1</v>
          </cell>
          <cell r="R284" t="str">
            <v>Out &amp; under</v>
          </cell>
          <cell r="S284" t="str">
            <v xml:space="preserve">Revenue  </v>
          </cell>
          <cell r="T284" t="str">
            <v>In-period</v>
          </cell>
          <cell r="U284" t="str">
            <v xml:space="preserve">Energy/emissions </v>
          </cell>
          <cell r="V284" t="str">
            <v>%</v>
          </cell>
          <cell r="W284" t="str">
            <v xml:space="preserve">Quantity of renewable electricity generated, measured in kWh, as a percentage of our total electricity </v>
          </cell>
          <cell r="X284">
            <v>2</v>
          </cell>
          <cell r="Y284" t="str">
            <v>Up</v>
          </cell>
          <cell r="AQ284">
            <v>21.2</v>
          </cell>
          <cell r="AR284">
            <v>21.3</v>
          </cell>
          <cell r="AS284">
            <v>24</v>
          </cell>
          <cell r="AT284">
            <v>24</v>
          </cell>
          <cell r="AU284">
            <v>24</v>
          </cell>
          <cell r="BL284" t="str">
            <v>Yes</v>
          </cell>
          <cell r="BM284" t="str">
            <v>Yes</v>
          </cell>
          <cell r="BN284" t="str">
            <v>Yes</v>
          </cell>
          <cell r="BO284" t="str">
            <v>Yes</v>
          </cell>
          <cell r="BP284" t="str">
            <v>Yes</v>
          </cell>
          <cell r="BQ284" t="str">
            <v/>
          </cell>
          <cell r="BR284" t="str">
            <v/>
          </cell>
          <cell r="BS284" t="str">
            <v/>
          </cell>
          <cell r="BT284" t="str">
            <v/>
          </cell>
          <cell r="BU284" t="str">
            <v/>
          </cell>
          <cell r="BV284">
            <v>18.2</v>
          </cell>
          <cell r="BW284">
            <v>18.3</v>
          </cell>
          <cell r="BX284">
            <v>21</v>
          </cell>
          <cell r="BY284">
            <v>21</v>
          </cell>
          <cell r="BZ284">
            <v>21</v>
          </cell>
          <cell r="CA284" t="str">
            <v/>
          </cell>
          <cell r="CB284" t="str">
            <v/>
          </cell>
          <cell r="CC284" t="str">
            <v/>
          </cell>
          <cell r="CD284" t="str">
            <v/>
          </cell>
          <cell r="CE284" t="str">
            <v/>
          </cell>
          <cell r="CF284" t="str">
            <v/>
          </cell>
          <cell r="CG284" t="str">
            <v/>
          </cell>
          <cell r="CH284" t="str">
            <v/>
          </cell>
          <cell r="CI284" t="str">
            <v/>
          </cell>
          <cell r="CJ284" t="str">
            <v/>
          </cell>
          <cell r="CK284">
            <v>24.2</v>
          </cell>
          <cell r="CL284">
            <v>24.3</v>
          </cell>
          <cell r="CM284">
            <v>27</v>
          </cell>
          <cell r="CN284">
            <v>27</v>
          </cell>
          <cell r="CO284">
            <v>27</v>
          </cell>
          <cell r="CP284" t="str">
            <v/>
          </cell>
          <cell r="CQ284" t="str">
            <v/>
          </cell>
          <cell r="CR284" t="str">
            <v/>
          </cell>
          <cell r="CS284" t="str">
            <v/>
          </cell>
          <cell r="CT284" t="str">
            <v/>
          </cell>
          <cell r="CU284">
            <v>-0.442</v>
          </cell>
          <cell r="CV284" t="str">
            <v/>
          </cell>
          <cell r="CW284" t="str">
            <v/>
          </cell>
          <cell r="CX284" t="str">
            <v/>
          </cell>
          <cell r="CY284">
            <v>0.221</v>
          </cell>
          <cell r="CZ284" t="str">
            <v/>
          </cell>
          <cell r="DA284" t="str">
            <v/>
          </cell>
          <cell r="DB284" t="str">
            <v/>
          </cell>
          <cell r="DD284">
            <v>1</v>
          </cell>
        </row>
        <row r="285">
          <cell r="C285" t="str">
            <v>PR19SRN_BIO02</v>
          </cell>
          <cell r="D285" t="str">
            <v xml:space="preserve">Together we aim to recycle every drop of water </v>
          </cell>
          <cell r="E285" t="str">
            <v xml:space="preserve">PR19 new </v>
          </cell>
          <cell r="F285" t="str">
            <v>BIO02</v>
          </cell>
          <cell r="G285" t="str">
            <v>Satisfactory bioresources recycling</v>
          </cell>
          <cell r="H285" t="str">
            <v xml:space="preserve">Disposal of bioresources in a way that is compliant with the Sludge (Use in Agriculture) Regulations, Environmental Permitting (England &amp; Wales) Regulations 2010 and the Safe Sludge Matrix. </v>
          </cell>
          <cell r="L285">
            <v>1</v>
          </cell>
          <cell r="Q285">
            <v>1</v>
          </cell>
          <cell r="R285" t="str">
            <v>Under</v>
          </cell>
          <cell r="S285" t="str">
            <v xml:space="preserve">Revenue  </v>
          </cell>
          <cell r="T285" t="str">
            <v>In-period</v>
          </cell>
          <cell r="U285" t="str">
            <v xml:space="preserve">Bioresources (sludge) </v>
          </cell>
          <cell r="V285" t="str">
            <v>%</v>
          </cell>
          <cell r="W285" t="str">
            <v xml:space="preserve">% compliance with legislation applying to bioresources recycling </v>
          </cell>
          <cell r="X285">
            <v>2</v>
          </cell>
          <cell r="Y285" t="str">
            <v>Up</v>
          </cell>
          <cell r="AQ285">
            <v>100</v>
          </cell>
          <cell r="AR285">
            <v>100</v>
          </cell>
          <cell r="AS285">
            <v>100</v>
          </cell>
          <cell r="AT285">
            <v>100</v>
          </cell>
          <cell r="AU285">
            <v>100</v>
          </cell>
          <cell r="BL285" t="str">
            <v>Yes</v>
          </cell>
          <cell r="BM285" t="str">
            <v>Yes</v>
          </cell>
          <cell r="BN285" t="str">
            <v>Yes</v>
          </cell>
          <cell r="BO285" t="str">
            <v>Yes</v>
          </cell>
          <cell r="BP285" t="str">
            <v>Yes</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v>-0.41699999999999998</v>
          </cell>
          <cell r="CV285" t="str">
            <v/>
          </cell>
          <cell r="CW285" t="str">
            <v/>
          </cell>
          <cell r="CX285" t="str">
            <v/>
          </cell>
          <cell r="CY285" t="str">
            <v/>
          </cell>
          <cell r="CZ285" t="str">
            <v/>
          </cell>
          <cell r="DA285" t="str">
            <v/>
          </cell>
          <cell r="DB285" t="str">
            <v/>
          </cell>
          <cell r="DD285">
            <v>1</v>
          </cell>
        </row>
        <row r="286">
          <cell r="C286" t="str">
            <v>PR19SRN_WWN09</v>
          </cell>
          <cell r="D286" t="str">
            <v xml:space="preserve">We safeguard and enhance rivers, reservoirs and coasts for the future </v>
          </cell>
          <cell r="E286" t="str">
            <v xml:space="preserve">PR19 new </v>
          </cell>
          <cell r="F286" t="str">
            <v>WWN09</v>
          </cell>
          <cell r="G286" t="str">
            <v>River water quality</v>
          </cell>
          <cell r="H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K286">
            <v>1</v>
          </cell>
          <cell r="Q286">
            <v>1</v>
          </cell>
          <cell r="R286" t="str">
            <v>Under</v>
          </cell>
          <cell r="S286" t="str">
            <v xml:space="preserve">Revenue  </v>
          </cell>
          <cell r="T286" t="str">
            <v>In-period</v>
          </cell>
          <cell r="U286" t="str">
            <v xml:space="preserve">Environmental </v>
          </cell>
          <cell r="V286" t="str">
            <v>nr</v>
          </cell>
          <cell r="W286" t="str">
            <v xml:space="preserve">Km of rivers improved </v>
          </cell>
          <cell r="X286">
            <v>2</v>
          </cell>
          <cell r="Y286" t="str">
            <v>Up</v>
          </cell>
          <cell r="AQ286">
            <v>0</v>
          </cell>
          <cell r="AR286">
            <v>82.5</v>
          </cell>
          <cell r="AS286">
            <v>102.7</v>
          </cell>
          <cell r="AT286">
            <v>102.7</v>
          </cell>
          <cell r="AU286">
            <v>182.3</v>
          </cell>
          <cell r="BP286" t="str">
            <v>Yes</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v>-0.248</v>
          </cell>
          <cell r="CV286" t="str">
            <v/>
          </cell>
          <cell r="CW286" t="str">
            <v/>
          </cell>
          <cell r="CX286" t="str">
            <v/>
          </cell>
          <cell r="CY286" t="str">
            <v/>
          </cell>
          <cell r="CZ286" t="str">
            <v/>
          </cell>
          <cell r="DA286" t="str">
            <v/>
          </cell>
          <cell r="DB286" t="str">
            <v/>
          </cell>
          <cell r="DC286" t="str">
            <v>no</v>
          </cell>
          <cell r="DD286">
            <v>1</v>
          </cell>
        </row>
        <row r="287">
          <cell r="C287" t="str">
            <v>PR19SRN_WR05</v>
          </cell>
          <cell r="D287" t="str">
            <v xml:space="preserve">We safeguard and enhance rivers, reservoirs and coasts for the future </v>
          </cell>
          <cell r="E287" t="str">
            <v xml:space="preserve">PR14 revision </v>
          </cell>
          <cell r="F287" t="str">
            <v>WR05</v>
          </cell>
          <cell r="G287" t="str">
            <v>Abstraction Incentive Mechanism</v>
          </cell>
          <cell r="H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I287">
            <v>1</v>
          </cell>
          <cell r="Q287">
            <v>1</v>
          </cell>
          <cell r="R287" t="str">
            <v>Out &amp; under</v>
          </cell>
          <cell r="S287" t="str">
            <v xml:space="preserve">Revenue  </v>
          </cell>
          <cell r="T287" t="str">
            <v>In-period</v>
          </cell>
          <cell r="U287" t="str">
            <v xml:space="preserve">Water resources/ abstraction </v>
          </cell>
          <cell r="V287" t="str">
            <v>nr</v>
          </cell>
          <cell r="W287" t="str">
            <v xml:space="preserve">Average Ml/d below the September abstraction limit on the River Itchen for days in September where the river flow is below the trigger threshold.  </v>
          </cell>
          <cell r="X287">
            <v>0</v>
          </cell>
          <cell r="Y287" t="str">
            <v>Down</v>
          </cell>
          <cell r="AQ287">
            <v>-15</v>
          </cell>
          <cell r="AR287">
            <v>-15</v>
          </cell>
          <cell r="AS287">
            <v>-15</v>
          </cell>
          <cell r="AT287">
            <v>-15</v>
          </cell>
          <cell r="AU287">
            <v>-15</v>
          </cell>
          <cell r="BL287" t="str">
            <v>Yes</v>
          </cell>
          <cell r="BM287" t="str">
            <v>Yes</v>
          </cell>
          <cell r="BN287" t="str">
            <v>Yes</v>
          </cell>
          <cell r="BO287" t="str">
            <v>Yes</v>
          </cell>
          <cell r="BP287" t="str">
            <v>Yes</v>
          </cell>
          <cell r="BQ287" t="str">
            <v/>
          </cell>
          <cell r="BR287" t="str">
            <v/>
          </cell>
          <cell r="BS287" t="str">
            <v/>
          </cell>
          <cell r="BT287" t="str">
            <v/>
          </cell>
          <cell r="BU287" t="str">
            <v/>
          </cell>
          <cell r="BV287">
            <v>-14</v>
          </cell>
          <cell r="BW287">
            <v>-14</v>
          </cell>
          <cell r="BX287">
            <v>-14</v>
          </cell>
          <cell r="BY287">
            <v>-14</v>
          </cell>
          <cell r="BZ287">
            <v>-14</v>
          </cell>
          <cell r="CA287" t="str">
            <v/>
          </cell>
          <cell r="CB287" t="str">
            <v/>
          </cell>
          <cell r="CC287" t="str">
            <v/>
          </cell>
          <cell r="CD287" t="str">
            <v/>
          </cell>
          <cell r="CE287" t="str">
            <v/>
          </cell>
          <cell r="CF287" t="str">
            <v/>
          </cell>
          <cell r="CG287" t="str">
            <v/>
          </cell>
          <cell r="CH287" t="str">
            <v/>
          </cell>
          <cell r="CI287" t="str">
            <v/>
          </cell>
          <cell r="CJ287" t="str">
            <v/>
          </cell>
          <cell r="CK287">
            <v>-16</v>
          </cell>
          <cell r="CL287">
            <v>-16</v>
          </cell>
          <cell r="CM287">
            <v>-16</v>
          </cell>
          <cell r="CN287">
            <v>-16</v>
          </cell>
          <cell r="CO287">
            <v>-16</v>
          </cell>
          <cell r="CP287" t="str">
            <v/>
          </cell>
          <cell r="CQ287" t="str">
            <v/>
          </cell>
          <cell r="CR287" t="str">
            <v/>
          </cell>
          <cell r="CS287" t="str">
            <v/>
          </cell>
          <cell r="CT287" t="str">
            <v/>
          </cell>
          <cell r="CU287">
            <v>-0.63400000000000001</v>
          </cell>
          <cell r="CV287" t="str">
            <v/>
          </cell>
          <cell r="CW287" t="str">
            <v/>
          </cell>
          <cell r="CX287" t="str">
            <v/>
          </cell>
          <cell r="CY287">
            <v>0.51100000000000001</v>
          </cell>
          <cell r="CZ287" t="str">
            <v/>
          </cell>
          <cell r="DA287" t="str">
            <v/>
          </cell>
          <cell r="DB287" t="str">
            <v/>
          </cell>
          <cell r="DD287">
            <v>1</v>
          </cell>
        </row>
        <row r="288">
          <cell r="C288" t="str">
            <v>PR19SRN_WWN11</v>
          </cell>
          <cell r="D288" t="str">
            <v xml:space="preserve">We safeguard and enhance rivers, reservoirs and coasts for the future </v>
          </cell>
          <cell r="E288" t="str">
            <v xml:space="preserve">PR14 revision </v>
          </cell>
          <cell r="F288" t="str">
            <v>WWN11</v>
          </cell>
          <cell r="G288" t="str">
            <v>Maintain Bathing waters at ‘Excellent’.</v>
          </cell>
          <cell r="H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K288">
            <v>1</v>
          </cell>
          <cell r="Q288">
            <v>1</v>
          </cell>
          <cell r="R288" t="str">
            <v>Under</v>
          </cell>
          <cell r="S288" t="str">
            <v xml:space="preserve">Revenue  </v>
          </cell>
          <cell r="T288" t="str">
            <v>In-period</v>
          </cell>
          <cell r="U288" t="str">
            <v xml:space="preserve">Environmental </v>
          </cell>
          <cell r="V288" t="str">
            <v>nr</v>
          </cell>
          <cell r="W288" t="str">
            <v xml:space="preserve">The number of bathing waters at ‘Excellent’ in 2020 over the following relevant assessment period. </v>
          </cell>
          <cell r="X288">
            <v>0</v>
          </cell>
          <cell r="Y288" t="str">
            <v>Up</v>
          </cell>
          <cell r="AQ288">
            <v>57</v>
          </cell>
          <cell r="AR288">
            <v>57</v>
          </cell>
          <cell r="AS288">
            <v>57</v>
          </cell>
          <cell r="AT288">
            <v>57</v>
          </cell>
          <cell r="AU288">
            <v>57</v>
          </cell>
          <cell r="BL288" t="str">
            <v>Yes</v>
          </cell>
          <cell r="BM288" t="str">
            <v>Yes</v>
          </cell>
          <cell r="BN288" t="str">
            <v>Yes</v>
          </cell>
          <cell r="BO288" t="str">
            <v>Yes</v>
          </cell>
          <cell r="BP288" t="str">
            <v>Yes</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v>-0.45</v>
          </cell>
          <cell r="CV288" t="str">
            <v/>
          </cell>
          <cell r="CW288" t="str">
            <v/>
          </cell>
          <cell r="CX288" t="str">
            <v/>
          </cell>
          <cell r="CY288" t="str">
            <v/>
          </cell>
          <cell r="CZ288" t="str">
            <v/>
          </cell>
          <cell r="DA288" t="str">
            <v/>
          </cell>
          <cell r="DB288" t="str">
            <v/>
          </cell>
          <cell r="DD288">
            <v>1</v>
          </cell>
        </row>
        <row r="289">
          <cell r="C289" t="str">
            <v>PR19SRN_WWN12</v>
          </cell>
          <cell r="D289" t="str">
            <v xml:space="preserve">We safeguard and enhance rivers, reservoirs and coasts for the future </v>
          </cell>
          <cell r="E289" t="str">
            <v xml:space="preserve">PR14 revision </v>
          </cell>
          <cell r="F289" t="str">
            <v>WWN12</v>
          </cell>
          <cell r="G289" t="str">
            <v>Improve the number of Bathing waters to at least ‘Good’ (Cost Adjustment Claim).</v>
          </cell>
          <cell r="H289" t="str">
            <v xml:space="preserve">To bring at least five named bathing waters to ‘Good’ water quality classification measured annually </v>
          </cell>
          <cell r="K289">
            <v>1</v>
          </cell>
          <cell r="Q289">
            <v>1</v>
          </cell>
          <cell r="R289" t="str">
            <v>Out &amp; under</v>
          </cell>
          <cell r="S289" t="str">
            <v xml:space="preserve">Revenue  </v>
          </cell>
          <cell r="T289" t="str">
            <v>In-period</v>
          </cell>
          <cell r="U289" t="str">
            <v xml:space="preserve">Environmental </v>
          </cell>
          <cell r="V289" t="str">
            <v>nr</v>
          </cell>
          <cell r="W289" t="str">
            <v xml:space="preserve">Number of bathing waters at ‘Good’ </v>
          </cell>
          <cell r="X289">
            <v>0</v>
          </cell>
          <cell r="Y289" t="str">
            <v>Up</v>
          </cell>
          <cell r="AQ289">
            <v>0</v>
          </cell>
          <cell r="AR289">
            <v>0</v>
          </cell>
          <cell r="AS289">
            <v>0</v>
          </cell>
          <cell r="AT289">
            <v>2</v>
          </cell>
          <cell r="AU289">
            <v>5</v>
          </cell>
          <cell r="BP289" t="str">
            <v>Yes</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v>-1.8520000000000001</v>
          </cell>
          <cell r="CV289" t="str">
            <v/>
          </cell>
          <cell r="CW289" t="str">
            <v/>
          </cell>
          <cell r="CX289" t="str">
            <v/>
          </cell>
          <cell r="CY289">
            <v>1.1910000000000001</v>
          </cell>
          <cell r="CZ289" t="str">
            <v/>
          </cell>
          <cell r="DA289" t="str">
            <v/>
          </cell>
          <cell r="DB289" t="str">
            <v/>
          </cell>
          <cell r="DC289" t="str">
            <v>no</v>
          </cell>
          <cell r="DD289">
            <v>1</v>
          </cell>
        </row>
        <row r="290">
          <cell r="C290" t="str">
            <v>PR19SRN_WR03</v>
          </cell>
          <cell r="D290" t="str">
            <v xml:space="preserve">We recognise the true value of water in our daily lives </v>
          </cell>
          <cell r="E290" t="str">
            <v xml:space="preserve">PR19 new </v>
          </cell>
          <cell r="F290" t="str">
            <v>WR03</v>
          </cell>
          <cell r="G290" t="str">
            <v>Target 100</v>
          </cell>
          <cell r="H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J290">
            <v>1</v>
          </cell>
          <cell r="Q290">
            <v>1</v>
          </cell>
          <cell r="R290" t="str">
            <v>NFI</v>
          </cell>
          <cell r="U290" t="str">
            <v xml:space="preserve">Water consumption </v>
          </cell>
          <cell r="V290" t="str">
            <v>%</v>
          </cell>
          <cell r="W290" t="str">
            <v xml:space="preserve">% of metered household customers </v>
          </cell>
          <cell r="X290">
            <v>0</v>
          </cell>
          <cell r="Y290" t="str">
            <v>Up</v>
          </cell>
          <cell r="AQ290">
            <v>49</v>
          </cell>
          <cell r="AR290">
            <v>51</v>
          </cell>
          <cell r="AS290">
            <v>53</v>
          </cell>
          <cell r="AT290">
            <v>54</v>
          </cell>
          <cell r="AU290">
            <v>55</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D290">
            <v>1</v>
          </cell>
        </row>
        <row r="291">
          <cell r="C291" t="str">
            <v>PR19SRN_WR04</v>
          </cell>
          <cell r="D291" t="str">
            <v xml:space="preserve">We recognise the true value of water in our daily lives </v>
          </cell>
          <cell r="E291" t="str">
            <v xml:space="preserve">PR19 new </v>
          </cell>
          <cell r="F291" t="str">
            <v>WR04</v>
          </cell>
          <cell r="G291" t="str">
            <v>Water saved from water efficiency visits</v>
          </cell>
          <cell r="H291" t="str">
            <v xml:space="preserve">Total estimated volume of water saved as a result of water efficiency visits to residential properties, based on the number and usage of water saving devices installed. This is the cumulative saving in m3/d to the end of AMP7  </v>
          </cell>
          <cell r="J291">
            <v>1</v>
          </cell>
          <cell r="Q291">
            <v>1</v>
          </cell>
          <cell r="R291" t="str">
            <v>NFI</v>
          </cell>
          <cell r="U291" t="str">
            <v xml:space="preserve">Water consumption </v>
          </cell>
          <cell r="V291" t="str">
            <v>nr</v>
          </cell>
          <cell r="W291" t="str">
            <v xml:space="preserve">Total estimated m3/d of water saved.  </v>
          </cell>
          <cell r="X291">
            <v>0</v>
          </cell>
          <cell r="Y291" t="str">
            <v>Up</v>
          </cell>
          <cell r="AQ291">
            <v>500</v>
          </cell>
          <cell r="AR291">
            <v>1000</v>
          </cell>
          <cell r="AS291">
            <v>1500</v>
          </cell>
          <cell r="AT291">
            <v>2000</v>
          </cell>
          <cell r="AU291">
            <v>2500</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D291">
            <v>1</v>
          </cell>
        </row>
        <row r="292">
          <cell r="C292" t="str">
            <v>PR19SRN_RR02</v>
          </cell>
          <cell r="D292" t="str">
            <v xml:space="preserve">We recognise the true value of water in our daily lives </v>
          </cell>
          <cell r="E292" t="str">
            <v xml:space="preserve">PR19 new </v>
          </cell>
          <cell r="F292" t="str">
            <v>RR02</v>
          </cell>
          <cell r="G292" t="str">
            <v>Access to daily water consumption data</v>
          </cell>
          <cell r="H292" t="str">
            <v xml:space="preserve">Total number of residential properties provided with a device which can give access to daily water consumption.  </v>
          </cell>
          <cell r="J292">
            <v>1</v>
          </cell>
          <cell r="Q292">
            <v>1</v>
          </cell>
          <cell r="R292" t="str">
            <v>Out</v>
          </cell>
          <cell r="S292" t="str">
            <v xml:space="preserve">Revenue  </v>
          </cell>
          <cell r="T292" t="str">
            <v>In-period</v>
          </cell>
          <cell r="U292" t="str">
            <v xml:space="preserve">Water consumption </v>
          </cell>
          <cell r="V292" t="str">
            <v>nr</v>
          </cell>
          <cell r="W292" t="str">
            <v xml:space="preserve">Number of residential properties provided with devices </v>
          </cell>
          <cell r="X292">
            <v>0</v>
          </cell>
          <cell r="Y292" t="str">
            <v>Up</v>
          </cell>
          <cell r="AQ292">
            <v>3529</v>
          </cell>
          <cell r="AR292">
            <v>3529</v>
          </cell>
          <cell r="AS292">
            <v>3529</v>
          </cell>
          <cell r="AT292">
            <v>3529</v>
          </cell>
          <cell r="AU292">
            <v>3529</v>
          </cell>
          <cell r="BL292" t="str">
            <v>Yes</v>
          </cell>
          <cell r="BM292" t="str">
            <v>Yes</v>
          </cell>
          <cell r="BN292" t="str">
            <v>Yes</v>
          </cell>
          <cell r="BO292" t="str">
            <v>Yes</v>
          </cell>
          <cell r="BP292" t="str">
            <v>Yes</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v>0</v>
          </cell>
          <cell r="CG292">
            <v>0</v>
          </cell>
          <cell r="CH292">
            <v>0</v>
          </cell>
          <cell r="CI292">
            <v>0</v>
          </cell>
          <cell r="CJ292">
            <v>0</v>
          </cell>
          <cell r="CK292">
            <v>17644</v>
          </cell>
          <cell r="CL292">
            <v>17644</v>
          </cell>
          <cell r="CM292">
            <v>17644</v>
          </cell>
          <cell r="CN292">
            <v>17644</v>
          </cell>
          <cell r="CO292">
            <v>17644</v>
          </cell>
          <cell r="CP292" t="str">
            <v/>
          </cell>
          <cell r="CQ292" t="str">
            <v/>
          </cell>
          <cell r="CR292" t="str">
            <v/>
          </cell>
          <cell r="CS292" t="str">
            <v/>
          </cell>
          <cell r="CT292" t="str">
            <v/>
          </cell>
          <cell r="CU292" t="str">
            <v/>
          </cell>
          <cell r="CV292" t="str">
            <v/>
          </cell>
          <cell r="CW292" t="str">
            <v/>
          </cell>
          <cell r="CX292" t="str">
            <v/>
          </cell>
          <cell r="CY292">
            <v>3.63E-6</v>
          </cell>
          <cell r="CZ292" t="str">
            <v/>
          </cell>
          <cell r="DA292" t="str">
            <v/>
          </cell>
          <cell r="DB292" t="str">
            <v/>
          </cell>
          <cell r="DD292">
            <v>1</v>
          </cell>
        </row>
        <row r="293">
          <cell r="C293" t="str">
            <v>PR19SRN_WN01</v>
          </cell>
          <cell r="D293" t="str">
            <v xml:space="preserve">By working together we can secure a resilient economy for the south east </v>
          </cell>
          <cell r="E293" t="str">
            <v xml:space="preserve">PR19 new </v>
          </cell>
          <cell r="F293" t="str">
            <v>WN01</v>
          </cell>
          <cell r="G293" t="str">
            <v>D-MeX: Developer services measure of experience</v>
          </cell>
          <cell r="H293" t="str">
            <v xml:space="preserve">New Ofwat developer services measure.  Defined by Ofwat in: https://www.ofwat.gov.uk/outcomes-definitions-pr19/ </v>
          </cell>
          <cell r="J293">
            <v>0.433</v>
          </cell>
          <cell r="K293">
            <v>0.56699999999999995</v>
          </cell>
          <cell r="Q293">
            <v>1</v>
          </cell>
          <cell r="R293" t="str">
            <v>Out &amp; under</v>
          </cell>
          <cell r="S293" t="str">
            <v xml:space="preserve">Revenue  </v>
          </cell>
          <cell r="T293" t="str">
            <v>In-period</v>
          </cell>
          <cell r="U293" t="str">
            <v xml:space="preserve">Developer services measure of experience (D-MeX) </v>
          </cell>
          <cell r="V293" t="str">
            <v>score</v>
          </cell>
          <cell r="W293" t="str">
            <v xml:space="preserve">D-MeX score </v>
          </cell>
          <cell r="X293">
            <v>2</v>
          </cell>
          <cell r="Y293" t="str">
            <v>Up</v>
          </cell>
          <cell r="Z293" t="str">
            <v>D-MeX: Developer services measure of experience</v>
          </cell>
        </row>
        <row r="294">
          <cell r="C294" t="str">
            <v>PR19SRN_WWN13</v>
          </cell>
          <cell r="D294" t="str">
            <v xml:space="preserve">By working together we can secure a resilient economy for the south east </v>
          </cell>
          <cell r="E294" t="str">
            <v xml:space="preserve">PR19 new </v>
          </cell>
          <cell r="F294" t="str">
            <v>WWN13</v>
          </cell>
          <cell r="G294" t="str">
            <v>Improve the bathing waters at ‘Excellent’ quality (Cost Adjustment Claim).</v>
          </cell>
          <cell r="H294" t="str">
            <v>To bring at least two from four named bathing waters to ‘Excellent’ water quality classification. Measured annually </v>
          </cell>
          <cell r="K294">
            <v>1</v>
          </cell>
          <cell r="Q294">
            <v>1</v>
          </cell>
          <cell r="R294" t="str">
            <v>Out &amp; under</v>
          </cell>
          <cell r="S294" t="str">
            <v xml:space="preserve">Revenue  </v>
          </cell>
          <cell r="T294" t="str">
            <v>In-period</v>
          </cell>
          <cell r="U294" t="str">
            <v xml:space="preserve">Environmental </v>
          </cell>
          <cell r="V294" t="str">
            <v>nr</v>
          </cell>
          <cell r="W294" t="str">
            <v xml:space="preserve">Number of bathing waters at ‘Excellent’  </v>
          </cell>
          <cell r="X294">
            <v>0</v>
          </cell>
          <cell r="Y294" t="str">
            <v>Up</v>
          </cell>
          <cell r="AQ294">
            <v>0</v>
          </cell>
          <cell r="AR294">
            <v>0</v>
          </cell>
          <cell r="AS294">
            <v>0</v>
          </cell>
          <cell r="AT294">
            <v>1</v>
          </cell>
          <cell r="AU294">
            <v>2</v>
          </cell>
          <cell r="BP294" t="str">
            <v>Yes</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v>-1.7</v>
          </cell>
          <cell r="CV294" t="str">
            <v/>
          </cell>
          <cell r="CW294" t="str">
            <v/>
          </cell>
          <cell r="CX294" t="str">
            <v/>
          </cell>
          <cell r="CY294">
            <v>1.1910000000000001</v>
          </cell>
          <cell r="CZ294" t="str">
            <v/>
          </cell>
          <cell r="DA294" t="str">
            <v/>
          </cell>
          <cell r="DB294" t="str">
            <v/>
          </cell>
          <cell r="DD294">
            <v>1</v>
          </cell>
        </row>
        <row r="295">
          <cell r="C295" t="str">
            <v>PR19SRN_RR01</v>
          </cell>
          <cell r="D295" t="str">
            <v xml:space="preserve">We provide a refreshingly easy customer experience </v>
          </cell>
          <cell r="E295" t="str">
            <v xml:space="preserve">PR19 new </v>
          </cell>
          <cell r="F295" t="str">
            <v>RR01</v>
          </cell>
          <cell r="G295" t="str">
            <v>C-MeX: Customer measure of experience</v>
          </cell>
          <cell r="H295" t="str">
            <v xml:space="preserve">New Ofwat customer service measure to replace SIM. Defined by Ofwat in: https://www.ofwat.gov.uk/outcomes-definitions-pr19/ </v>
          </cell>
          <cell r="M295">
            <v>1</v>
          </cell>
          <cell r="Q295">
            <v>1</v>
          </cell>
          <cell r="R295" t="str">
            <v>Out &amp; under</v>
          </cell>
          <cell r="S295" t="str">
            <v xml:space="preserve">Revenue  </v>
          </cell>
          <cell r="T295" t="str">
            <v>In-period</v>
          </cell>
          <cell r="U295" t="str">
            <v xml:space="preserve">Customer measure of experience (C-MeX) </v>
          </cell>
          <cell r="V295" t="str">
            <v>score</v>
          </cell>
          <cell r="W295" t="str">
            <v xml:space="preserve">C-MeX score </v>
          </cell>
          <cell r="X295">
            <v>2</v>
          </cell>
          <cell r="Y295" t="str">
            <v>Up</v>
          </cell>
          <cell r="Z295" t="str">
            <v>C-MeX: Customer measure of experience</v>
          </cell>
        </row>
        <row r="296">
          <cell r="C296" t="str">
            <v>PR19SRN_RR03</v>
          </cell>
          <cell r="D296" t="str">
            <v xml:space="preserve">We make sure our bills are affordable for our customers </v>
          </cell>
          <cell r="E296" t="str">
            <v xml:space="preserve">PR19 new </v>
          </cell>
          <cell r="F296" t="str">
            <v>RR03</v>
          </cell>
          <cell r="G296" t="str">
            <v>Void properties</v>
          </cell>
          <cell r="H296" t="str">
            <v xml:space="preserve">Number of household properties that are classified as void and are therefore not billed as a percentage of total household connected properties. </v>
          </cell>
          <cell r="M296">
            <v>1</v>
          </cell>
          <cell r="Q296">
            <v>1</v>
          </cell>
          <cell r="R296" t="str">
            <v>Out &amp; under</v>
          </cell>
          <cell r="S296" t="str">
            <v xml:space="preserve">Revenue  </v>
          </cell>
          <cell r="T296" t="str">
            <v>In-period</v>
          </cell>
          <cell r="U296" t="str">
            <v xml:space="preserve">Voids and gap sites </v>
          </cell>
          <cell r="V296" t="str">
            <v>%</v>
          </cell>
          <cell r="W296" t="str">
            <v xml:space="preserve">Percentage of total household connected properties that are void. </v>
          </cell>
          <cell r="X296">
            <v>2</v>
          </cell>
          <cell r="Y296" t="str">
            <v>Down</v>
          </cell>
          <cell r="AQ296">
            <v>2.38</v>
          </cell>
          <cell r="AR296">
            <v>2.2799999999999998</v>
          </cell>
          <cell r="AS296">
            <v>2.1800000000000002</v>
          </cell>
          <cell r="AT296">
            <v>2.12</v>
          </cell>
          <cell r="AU296">
            <v>2.06</v>
          </cell>
          <cell r="BL296" t="str">
            <v>Yes</v>
          </cell>
          <cell r="BM296" t="str">
            <v>Yes</v>
          </cell>
          <cell r="BN296" t="str">
            <v>Yes</v>
          </cell>
          <cell r="BO296" t="str">
            <v>Yes</v>
          </cell>
          <cell r="BP296" t="str">
            <v>Yes</v>
          </cell>
          <cell r="BQ296" t="str">
            <v/>
          </cell>
          <cell r="BR296" t="str">
            <v/>
          </cell>
          <cell r="BS296" t="str">
            <v/>
          </cell>
          <cell r="BT296" t="str">
            <v/>
          </cell>
          <cell r="BU296" t="str">
            <v/>
          </cell>
          <cell r="BV296">
            <v>2.88</v>
          </cell>
          <cell r="BW296">
            <v>2.78</v>
          </cell>
          <cell r="BX296">
            <v>2.68</v>
          </cell>
          <cell r="BY296">
            <v>2.62</v>
          </cell>
          <cell r="BZ296">
            <v>2.56</v>
          </cell>
          <cell r="CA296" t="str">
            <v/>
          </cell>
          <cell r="CB296" t="str">
            <v/>
          </cell>
          <cell r="CC296" t="str">
            <v/>
          </cell>
          <cell r="CD296" t="str">
            <v/>
          </cell>
          <cell r="CE296" t="str">
            <v/>
          </cell>
          <cell r="CF296" t="str">
            <v/>
          </cell>
          <cell r="CG296" t="str">
            <v/>
          </cell>
          <cell r="CH296" t="str">
            <v/>
          </cell>
          <cell r="CI296" t="str">
            <v/>
          </cell>
          <cell r="CJ296" t="str">
            <v/>
          </cell>
          <cell r="CK296">
            <v>1.88</v>
          </cell>
          <cell r="CL296">
            <v>1.78</v>
          </cell>
          <cell r="CM296">
            <v>1.68</v>
          </cell>
          <cell r="CN296">
            <v>1.62</v>
          </cell>
          <cell r="CO296">
            <v>1.56</v>
          </cell>
          <cell r="CP296" t="str">
            <v/>
          </cell>
          <cell r="CQ296" t="str">
            <v/>
          </cell>
          <cell r="CR296" t="str">
            <v/>
          </cell>
          <cell r="CS296" t="str">
            <v/>
          </cell>
          <cell r="CT296" t="str">
            <v/>
          </cell>
          <cell r="CU296">
            <v>-1.2</v>
          </cell>
          <cell r="CV296" t="str">
            <v/>
          </cell>
          <cell r="CW296" t="str">
            <v/>
          </cell>
          <cell r="CX296" t="str">
            <v/>
          </cell>
          <cell r="CY296">
            <v>1.2</v>
          </cell>
          <cell r="CZ296" t="str">
            <v/>
          </cell>
          <cell r="DA296" t="str">
            <v/>
          </cell>
          <cell r="DB296" t="str">
            <v/>
          </cell>
          <cell r="DD296">
            <v>1</v>
          </cell>
        </row>
        <row r="297">
          <cell r="C297" t="str">
            <v>PR19SRN_RR04</v>
          </cell>
          <cell r="D297" t="str">
            <v xml:space="preserve">We make sure our bills are affordable for our customers </v>
          </cell>
          <cell r="E297" t="str">
            <v xml:space="preserve">PR19 new </v>
          </cell>
          <cell r="F297" t="str">
            <v>RR04</v>
          </cell>
          <cell r="G297" t="str">
            <v>Effectiveness of Financial Assistance</v>
          </cell>
          <cell r="H297" t="str">
            <v xml:space="preserve">The percentage of customers that pay their bills following the receipt of financial assistance. This is a measure of the effectiveness of financial assistance interventions. </v>
          </cell>
          <cell r="M297">
            <v>1</v>
          </cell>
          <cell r="Q297">
            <v>1</v>
          </cell>
          <cell r="R297" t="str">
            <v>NFI</v>
          </cell>
          <cell r="U297" t="str">
            <v xml:space="preserve">Billing, debt, vfm, affordability, vulnerability </v>
          </cell>
          <cell r="V297" t="str">
            <v>%</v>
          </cell>
          <cell r="W297" t="str">
            <v xml:space="preserve">The percentage of our customers that make payments as expected following the receipt of financial assistance. </v>
          </cell>
          <cell r="X297">
            <v>0</v>
          </cell>
          <cell r="Y297" t="str">
            <v>Up</v>
          </cell>
          <cell r="AQ297">
            <v>70</v>
          </cell>
          <cell r="AR297">
            <v>75</v>
          </cell>
          <cell r="AS297">
            <v>80</v>
          </cell>
          <cell r="AT297">
            <v>85</v>
          </cell>
          <cell r="AU297">
            <v>90</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D297">
            <v>1</v>
          </cell>
        </row>
        <row r="298">
          <cell r="C298" t="str">
            <v>PR19SRN_RR05</v>
          </cell>
          <cell r="D298" t="str">
            <v xml:space="preserve">We support our customers in vulnerable circumstances </v>
          </cell>
          <cell r="E298" t="str">
            <v xml:space="preserve">PR19 new </v>
          </cell>
          <cell r="F298" t="str">
            <v>RR05</v>
          </cell>
          <cell r="G298" t="str">
            <v>Customer satisfaction with vulnerability support</v>
          </cell>
          <cell r="H298" t="str">
            <v>The proportion of customers that have received non-financial support that believe Southern Water's support addresses their specific requirements and needs. A measure of the quality of support provided to customers in vulnerable circumstances. </v>
          </cell>
          <cell r="M298">
            <v>1</v>
          </cell>
          <cell r="Q298">
            <v>1</v>
          </cell>
          <cell r="R298" t="str">
            <v>NFI</v>
          </cell>
          <cell r="U298" t="str">
            <v xml:space="preserve">Billing, debt, vfm, affordability, vulnerability </v>
          </cell>
          <cell r="V298" t="str">
            <v>%</v>
          </cell>
          <cell r="W298" t="str">
            <v xml:space="preserve">The proportion of customers that have received non-financial support that believe Southern Water's support addresses their specific requirements and needs. </v>
          </cell>
          <cell r="X298">
            <v>0</v>
          </cell>
          <cell r="Y298" t="str">
            <v>Up</v>
          </cell>
          <cell r="AQ298">
            <v>77</v>
          </cell>
          <cell r="AR298">
            <v>81</v>
          </cell>
          <cell r="AS298">
            <v>84</v>
          </cell>
          <cell r="AT298">
            <v>87</v>
          </cell>
          <cell r="AU298">
            <v>90</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D298">
            <v>1</v>
          </cell>
        </row>
        <row r="299">
          <cell r="C299" t="str">
            <v>PR19SRN_WN09</v>
          </cell>
          <cell r="D299" t="str">
            <v xml:space="preserve">We supply clean, safe and sustainable water </v>
          </cell>
          <cell r="E299" t="str">
            <v xml:space="preserve">PR19 new </v>
          </cell>
          <cell r="F299" t="str">
            <v>WN09</v>
          </cell>
          <cell r="G299" t="str">
            <v>Replace lead customer pipes</v>
          </cell>
          <cell r="H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J299">
            <v>1</v>
          </cell>
          <cell r="Q299">
            <v>1</v>
          </cell>
          <cell r="R299" t="str">
            <v>Out</v>
          </cell>
          <cell r="S299" t="str">
            <v xml:space="preserve">Revenue  </v>
          </cell>
          <cell r="T299" t="str">
            <v>In-period</v>
          </cell>
          <cell r="U299" t="str">
            <v>Lead</v>
          </cell>
          <cell r="V299" t="str">
            <v>nr</v>
          </cell>
          <cell r="W299" t="str">
            <v xml:space="preserve">Number of residential properties who receive grants </v>
          </cell>
          <cell r="X299">
            <v>0</v>
          </cell>
          <cell r="Y299" t="str">
            <v>Up</v>
          </cell>
          <cell r="AQ299">
            <v>43</v>
          </cell>
          <cell r="AR299">
            <v>43</v>
          </cell>
          <cell r="AS299">
            <v>43</v>
          </cell>
          <cell r="AT299">
            <v>43</v>
          </cell>
          <cell r="AU299">
            <v>43</v>
          </cell>
          <cell r="BL299" t="str">
            <v>Yes</v>
          </cell>
          <cell r="BM299" t="str">
            <v>Yes</v>
          </cell>
          <cell r="BN299" t="str">
            <v>Yes</v>
          </cell>
          <cell r="BO299" t="str">
            <v>Yes</v>
          </cell>
          <cell r="BP299" t="str">
            <v>Yes</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v>2158</v>
          </cell>
          <cell r="CL299">
            <v>2158</v>
          </cell>
          <cell r="CM299">
            <v>2158</v>
          </cell>
          <cell r="CN299">
            <v>2158</v>
          </cell>
          <cell r="CO299">
            <v>2158</v>
          </cell>
          <cell r="CP299" t="str">
            <v/>
          </cell>
          <cell r="CQ299" t="str">
            <v/>
          </cell>
          <cell r="CR299" t="str">
            <v/>
          </cell>
          <cell r="CS299" t="str">
            <v/>
          </cell>
          <cell r="CT299" t="str">
            <v/>
          </cell>
          <cell r="CU299" t="str">
            <v/>
          </cell>
          <cell r="CV299" t="str">
            <v/>
          </cell>
          <cell r="CW299" t="str">
            <v/>
          </cell>
          <cell r="CX299" t="str">
            <v/>
          </cell>
          <cell r="CY299">
            <v>2.5000000000000001E-5</v>
          </cell>
          <cell r="CZ299" t="str">
            <v/>
          </cell>
          <cell r="DA299" t="str">
            <v/>
          </cell>
          <cell r="DB299" t="str">
            <v/>
          </cell>
          <cell r="DD299">
            <v>1</v>
          </cell>
        </row>
        <row r="300">
          <cell r="C300" t="str">
            <v>PR19SRN_WWN06</v>
          </cell>
          <cell r="D300" t="str">
            <v xml:space="preserve">We innovate to create sustainable communities </v>
          </cell>
          <cell r="E300" t="str">
            <v xml:space="preserve">PR19 new </v>
          </cell>
          <cell r="F300" t="str">
            <v>WWN06</v>
          </cell>
          <cell r="G300" t="str">
            <v>Surface water management</v>
          </cell>
          <cell r="H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K300">
            <v>1</v>
          </cell>
          <cell r="Q300">
            <v>1</v>
          </cell>
          <cell r="R300" t="str">
            <v>Out &amp; under</v>
          </cell>
          <cell r="S300" t="str">
            <v xml:space="preserve">Revenue  </v>
          </cell>
          <cell r="T300" t="str">
            <v>In-period</v>
          </cell>
          <cell r="U300" t="str">
            <v xml:space="preserve">Sewer flooding </v>
          </cell>
          <cell r="V300" t="str">
            <v>m3</v>
          </cell>
          <cell r="W300" t="str">
            <v>Reduction in volume (m3) of surface water entering the surface or combined sewer network as a result of rough sustainable urban drainage approaches</v>
          </cell>
          <cell r="X300">
            <v>0</v>
          </cell>
          <cell r="Y300" t="str">
            <v>Up</v>
          </cell>
          <cell r="AQ300">
            <v>23080</v>
          </cell>
          <cell r="AR300">
            <v>39730</v>
          </cell>
          <cell r="AS300">
            <v>39730</v>
          </cell>
          <cell r="AT300">
            <v>39730</v>
          </cell>
          <cell r="AU300">
            <v>39730</v>
          </cell>
          <cell r="BL300" t="str">
            <v>Yes</v>
          </cell>
          <cell r="BM300" t="str">
            <v>Yes</v>
          </cell>
          <cell r="BN300" t="str">
            <v>Yes</v>
          </cell>
          <cell r="BO300" t="str">
            <v>Yes</v>
          </cell>
          <cell r="BP300" t="str">
            <v>Yes</v>
          </cell>
          <cell r="BQ300" t="str">
            <v/>
          </cell>
          <cell r="BR300" t="str">
            <v/>
          </cell>
          <cell r="BS300" t="str">
            <v/>
          </cell>
          <cell r="BT300" t="str">
            <v/>
          </cell>
          <cell r="BU300" t="str">
            <v/>
          </cell>
          <cell r="BV300">
            <v>8496</v>
          </cell>
          <cell r="BW300">
            <v>14625</v>
          </cell>
          <cell r="BX300">
            <v>14625</v>
          </cell>
          <cell r="BY300">
            <v>14625</v>
          </cell>
          <cell r="BZ300">
            <v>14625</v>
          </cell>
          <cell r="CA300" t="str">
            <v/>
          </cell>
          <cell r="CB300" t="str">
            <v/>
          </cell>
          <cell r="CC300" t="str">
            <v/>
          </cell>
          <cell r="CD300" t="str">
            <v/>
          </cell>
          <cell r="CE300" t="str">
            <v/>
          </cell>
          <cell r="CF300" t="str">
            <v/>
          </cell>
          <cell r="CG300" t="str">
            <v/>
          </cell>
          <cell r="CH300" t="str">
            <v/>
          </cell>
          <cell r="CI300" t="str">
            <v/>
          </cell>
          <cell r="CJ300" t="str">
            <v/>
          </cell>
          <cell r="CK300">
            <v>37664</v>
          </cell>
          <cell r="CL300">
            <v>64835</v>
          </cell>
          <cell r="CM300">
            <v>64835</v>
          </cell>
          <cell r="CN300">
            <v>64835</v>
          </cell>
          <cell r="CO300">
            <v>64835</v>
          </cell>
          <cell r="CP300" t="str">
            <v/>
          </cell>
          <cell r="CQ300" t="str">
            <v/>
          </cell>
          <cell r="CR300" t="str">
            <v/>
          </cell>
          <cell r="CS300" t="str">
            <v/>
          </cell>
          <cell r="CT300" t="str">
            <v/>
          </cell>
          <cell r="CU300">
            <v>-2.08E-6</v>
          </cell>
          <cell r="CV300" t="str">
            <v/>
          </cell>
          <cell r="CW300" t="str">
            <v/>
          </cell>
          <cell r="CX300" t="str">
            <v/>
          </cell>
          <cell r="CY300">
            <v>2.08E-6</v>
          </cell>
          <cell r="CZ300" t="str">
            <v/>
          </cell>
          <cell r="DA300" t="str">
            <v/>
          </cell>
          <cell r="DB300" t="str">
            <v/>
          </cell>
          <cell r="DD300">
            <v>1</v>
          </cell>
        </row>
        <row r="301">
          <cell r="C301" t="str">
            <v>PR19SRN_N01</v>
          </cell>
          <cell r="D301" t="str">
            <v xml:space="preserve">We innovate to create sustainable communities </v>
          </cell>
          <cell r="E301" t="str">
            <v xml:space="preserve">PR19 new </v>
          </cell>
          <cell r="F301" t="str">
            <v>N01</v>
          </cell>
          <cell r="G301" t="str">
            <v xml:space="preserve">Community engagement </v>
          </cell>
          <cell r="H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J301">
            <v>0.5</v>
          </cell>
          <cell r="K301">
            <v>0.5</v>
          </cell>
          <cell r="Q301">
            <v>1</v>
          </cell>
          <cell r="R301" t="str">
            <v>NFI</v>
          </cell>
          <cell r="U301" t="str">
            <v xml:space="preserve">Community/partnerships </v>
          </cell>
          <cell r="V301" t="str">
            <v>rank</v>
          </cell>
          <cell r="W301" t="str">
            <v>Rank of where we are in the benchmarking </v>
          </cell>
          <cell r="X301">
            <v>0</v>
          </cell>
          <cell r="Y301" t="str">
            <v>Up</v>
          </cell>
          <cell r="AQ301">
            <v>75</v>
          </cell>
          <cell r="AR301">
            <v>75</v>
          </cell>
          <cell r="AS301">
            <v>75</v>
          </cell>
          <cell r="AT301">
            <v>75</v>
          </cell>
          <cell r="AU301">
            <v>75</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D301">
            <v>1</v>
          </cell>
        </row>
        <row r="302">
          <cell r="C302" t="str">
            <v>PR19SRN_N02</v>
          </cell>
          <cell r="D302" t="str">
            <v xml:space="preserve">We innovate to create sustainable communities </v>
          </cell>
          <cell r="E302" t="str">
            <v xml:space="preserve">PR19 new </v>
          </cell>
          <cell r="F302" t="str">
            <v>N02</v>
          </cell>
          <cell r="G302" t="str">
            <v>Schools visited and engagement with children</v>
          </cell>
          <cell r="H302" t="str">
            <v xml:space="preserve">This measures the number of schools we have visited to raise awareness and improve understanding of the value of water, water efficiency and ‘unflushables’. </v>
          </cell>
          <cell r="J302">
            <v>0.5</v>
          </cell>
          <cell r="K302">
            <v>0.5</v>
          </cell>
          <cell r="Q302">
            <v>1</v>
          </cell>
          <cell r="R302" t="str">
            <v>NFI</v>
          </cell>
          <cell r="U302" t="str">
            <v>Community/partnerships</v>
          </cell>
          <cell r="V302" t="str">
            <v>%</v>
          </cell>
          <cell r="W302" t="str">
            <v>The percentage of good or excellent feedback</v>
          </cell>
          <cell r="X302">
            <v>0</v>
          </cell>
          <cell r="Y302" t="str">
            <v>Up</v>
          </cell>
          <cell r="AQ302">
            <v>1</v>
          </cell>
          <cell r="AR302">
            <v>1</v>
          </cell>
          <cell r="AS302">
            <v>1</v>
          </cell>
          <cell r="AT302">
            <v>1</v>
          </cell>
          <cell r="AU302">
            <v>1</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D302">
            <v>1</v>
          </cell>
        </row>
        <row r="303">
          <cell r="C303" t="str">
            <v>PR19SRN_WN03</v>
          </cell>
          <cell r="D303" t="str">
            <v xml:space="preserve">The services we provide are effective and fit for the future </v>
          </cell>
          <cell r="E303" t="str">
            <v xml:space="preserve">PR14 revision </v>
          </cell>
          <cell r="F303" t="str">
            <v>WN03</v>
          </cell>
          <cell r="G303" t="str">
            <v>Water supply interruptions</v>
          </cell>
          <cell r="H303" t="str">
            <v xml:space="preserve">Water supply interruptions is an Ofwat common definition. Defined by Ofwat in:  https://www.ofwat.gov.uk/wp-content/uploads/2018/03/Reporting-guidance-supply-interruptions.pdf </v>
          </cell>
          <cell r="J303">
            <v>1</v>
          </cell>
          <cell r="Q303">
            <v>1</v>
          </cell>
          <cell r="R303" t="str">
            <v>Out &amp; under</v>
          </cell>
          <cell r="S303" t="str">
            <v xml:space="preserve">Revenue  </v>
          </cell>
          <cell r="T303" t="str">
            <v>In-period</v>
          </cell>
          <cell r="U303" t="str">
            <v xml:space="preserve">Supply interruptions </v>
          </cell>
          <cell r="V303" t="str">
            <v>time</v>
          </cell>
          <cell r="W303" t="str">
            <v xml:space="preserve">property minutes lost </v>
          </cell>
          <cell r="X303">
            <v>0</v>
          </cell>
          <cell r="Y303" t="str">
            <v>Down</v>
          </cell>
          <cell r="Z303" t="str">
            <v>Water supply interruptions</v>
          </cell>
        </row>
        <row r="304">
          <cell r="C304" t="str">
            <v>PR19SRN_WWN01</v>
          </cell>
          <cell r="D304" t="str">
            <v xml:space="preserve">The services we provide are effective and fit for the future </v>
          </cell>
          <cell r="E304" t="str">
            <v xml:space="preserve">PR14 revision </v>
          </cell>
          <cell r="F304" t="str">
            <v>WWN01</v>
          </cell>
          <cell r="G304" t="str">
            <v>Internal sewer flooding</v>
          </cell>
          <cell r="H304" t="str">
            <v xml:space="preserve">Internal sewer flooding is an Ofwat common definition. Defined by Ofwat in: https://www.ofwat.gov.uk/wp-content/uploads/2018/03/Reporting-guidance-sewer-flooding.pdf </v>
          </cell>
          <cell r="K304">
            <v>1</v>
          </cell>
          <cell r="Q304">
            <v>1</v>
          </cell>
          <cell r="R304" t="str">
            <v>Out &amp; under</v>
          </cell>
          <cell r="S304" t="str">
            <v xml:space="preserve">Revenue  </v>
          </cell>
          <cell r="T304" t="str">
            <v>In-period</v>
          </cell>
          <cell r="U304" t="str">
            <v xml:space="preserve">Sewer flooding </v>
          </cell>
          <cell r="V304" t="str">
            <v>nr</v>
          </cell>
          <cell r="W304" t="str">
            <v>Internal flooding incidents including severe weather per 10,000 connected properties</v>
          </cell>
          <cell r="X304">
            <v>2</v>
          </cell>
          <cell r="Y304" t="str">
            <v>Down</v>
          </cell>
          <cell r="Z304" t="str">
            <v>Internal sewer flooding</v>
          </cell>
        </row>
        <row r="305">
          <cell r="C305" t="str">
            <v>PR19SRN_WWN02</v>
          </cell>
          <cell r="D305" t="str">
            <v xml:space="preserve">The services we provide are effective and fit for the future </v>
          </cell>
          <cell r="E305" t="str">
            <v xml:space="preserve">PR14 revision </v>
          </cell>
          <cell r="F305" t="str">
            <v>WWN02</v>
          </cell>
          <cell r="G305" t="str">
            <v>Pollution incidents</v>
          </cell>
          <cell r="H305" t="str">
            <v xml:space="preserve">Pollution incidents (categories 1 to 3) is an Ofwat common definition. Defined by Ofwat in: https://www.ofwat.gov.uk/outcomes-definitions-pr19/ </v>
          </cell>
          <cell r="K305">
            <v>1</v>
          </cell>
          <cell r="Q305">
            <v>1</v>
          </cell>
          <cell r="R305" t="str">
            <v>Out &amp; under</v>
          </cell>
          <cell r="S305" t="str">
            <v xml:space="preserve">Revenue  </v>
          </cell>
          <cell r="T305" t="str">
            <v>In-period</v>
          </cell>
          <cell r="U305" t="str">
            <v xml:space="preserve">Pollution incidents </v>
          </cell>
          <cell r="V305" t="str">
            <v>nr</v>
          </cell>
          <cell r="W305" t="str">
            <v>The total number of pollution incidents (categories 1 to 3) in a calendar year  per 10,000km sewer</v>
          </cell>
          <cell r="X305">
            <v>2</v>
          </cell>
          <cell r="Y305" t="str">
            <v>Down</v>
          </cell>
          <cell r="Z305" t="str">
            <v>Pollution incidents</v>
          </cell>
        </row>
        <row r="306">
          <cell r="C306" t="str">
            <v>PR19SRN_WR02</v>
          </cell>
          <cell r="D306" t="str">
            <v xml:space="preserve">The services we provide are effective and fit for the future </v>
          </cell>
          <cell r="E306" t="str">
            <v xml:space="preserve">PR19 new </v>
          </cell>
          <cell r="F306" t="str">
            <v>WR02</v>
          </cell>
          <cell r="G306" t="str">
            <v>Risk of severe restrictions in a drought</v>
          </cell>
          <cell r="H306" t="str">
            <v xml:space="preserve">Risk of severe restrictions in a drought is an Ofwat common definition. Defined by Ofwat in: https://www.ofwat.gov.uk/wp-content/uploads/2018/03/Drought-resilience-metric-March-18.pdf </v>
          </cell>
          <cell r="I306">
            <v>1</v>
          </cell>
          <cell r="Q306">
            <v>1</v>
          </cell>
          <cell r="R306" t="str">
            <v>NFI</v>
          </cell>
          <cell r="U306" t="str">
            <v xml:space="preserve">Resilience </v>
          </cell>
          <cell r="V306" t="str">
            <v>%</v>
          </cell>
          <cell r="W306" t="str">
            <v xml:space="preserve">The percentage of the customer population at risk of experiencing severe restrictions </v>
          </cell>
          <cell r="X306">
            <v>1</v>
          </cell>
          <cell r="Y306" t="str">
            <v>Down</v>
          </cell>
          <cell r="Z306" t="str">
            <v>Risk of severe restrictions in a drought</v>
          </cell>
        </row>
        <row r="307">
          <cell r="C307" t="str">
            <v>PR19SRN_WWN03</v>
          </cell>
          <cell r="D307" t="str">
            <v xml:space="preserve">The services we provide are effective and fit for the future </v>
          </cell>
          <cell r="E307" t="str">
            <v xml:space="preserve">PR19 new </v>
          </cell>
          <cell r="F307" t="str">
            <v>WWN03</v>
          </cell>
          <cell r="G307" t="str">
            <v>Risk of sewer flooding in a storm</v>
          </cell>
          <cell r="H307" t="str">
            <v xml:space="preserve">Risk of sewer flooding in a storm is an Ofwat common definition. Defined by Ofwat in: https://www.ofwat.gov.uk/wp-content/uploads/2017/12/Developing-and-Trialling-Wastewater-Resilience-Metrics-Atkins.pdf </v>
          </cell>
          <cell r="K307">
            <v>1</v>
          </cell>
          <cell r="Q307">
            <v>1</v>
          </cell>
          <cell r="R307" t="str">
            <v>NFI</v>
          </cell>
          <cell r="U307" t="str">
            <v xml:space="preserve">Resilience </v>
          </cell>
          <cell r="V307" t="str">
            <v>%</v>
          </cell>
          <cell r="W307" t="str">
            <v xml:space="preserve">The percentage of population at risk of sewer flooding in a 1-in-50 year storm </v>
          </cell>
          <cell r="X307">
            <v>2</v>
          </cell>
          <cell r="Y307" t="str">
            <v>Down</v>
          </cell>
          <cell r="Z307" t="str">
            <v>Risk of sewer flooding in a storm</v>
          </cell>
        </row>
        <row r="308">
          <cell r="C308" t="str">
            <v>PR19SRN_WN05</v>
          </cell>
          <cell r="D308" t="str">
            <v xml:space="preserve">The services we provide are effective and fit for the future </v>
          </cell>
          <cell r="E308" t="str">
            <v xml:space="preserve">PR14 revision </v>
          </cell>
          <cell r="F308" t="str">
            <v>WN05</v>
          </cell>
          <cell r="G308" t="str">
            <v>Mains repairs</v>
          </cell>
          <cell r="H308" t="str">
            <v xml:space="preserve">Mains bursts is an Ofwat common definition. Defined by Ofwat in: https://www.ofwat.gov.uk/wp-content/uploads/2018/03/Reporting-guidance-mains-repairs-per-1000km.pdf  </v>
          </cell>
          <cell r="J308">
            <v>1</v>
          </cell>
          <cell r="Q308">
            <v>1</v>
          </cell>
          <cell r="R308" t="str">
            <v>Out &amp; under</v>
          </cell>
          <cell r="S308" t="str">
            <v xml:space="preserve">Revenue  </v>
          </cell>
          <cell r="T308" t="str">
            <v>In-period</v>
          </cell>
          <cell r="U308" t="str">
            <v xml:space="preserve">Water mains bursts </v>
          </cell>
          <cell r="V308" t="str">
            <v>nr</v>
          </cell>
          <cell r="W308" t="str">
            <v xml:space="preserve">Bursts per 1000km  </v>
          </cell>
          <cell r="X308">
            <v>1</v>
          </cell>
          <cell r="Y308" t="str">
            <v>Down</v>
          </cell>
          <cell r="Z308" t="str">
            <v>Mains repairs</v>
          </cell>
        </row>
        <row r="309">
          <cell r="C309" t="str">
            <v>PR19SRN_WN06</v>
          </cell>
          <cell r="D309" t="str">
            <v xml:space="preserve">The services we provide are effective and fit for the future </v>
          </cell>
          <cell r="E309" t="str">
            <v xml:space="preserve">PR19 new </v>
          </cell>
          <cell r="F309" t="str">
            <v>WN06</v>
          </cell>
          <cell r="G309" t="str">
            <v>Unplanned outage</v>
          </cell>
          <cell r="H309" t="str">
            <v xml:space="preserve">Unplanned outage is an Ofwat common definition. Defined by Ofwat in: https://www.ofwat.gov.uk/wp-content/uploads/2018/03/Reporting-guidance-unplanned-outage.pdf   </v>
          </cell>
          <cell r="J309">
            <v>1</v>
          </cell>
          <cell r="Q309">
            <v>1</v>
          </cell>
          <cell r="R309" t="str">
            <v>Under</v>
          </cell>
          <cell r="S309" t="str">
            <v xml:space="preserve">Revenue  </v>
          </cell>
          <cell r="T309" t="str">
            <v>In-period</v>
          </cell>
          <cell r="U309" t="str">
            <v xml:space="preserve">Water outage </v>
          </cell>
          <cell r="V309" t="str">
            <v>%</v>
          </cell>
          <cell r="W309" t="str">
            <v xml:space="preserve">% </v>
          </cell>
          <cell r="X309">
            <v>2</v>
          </cell>
          <cell r="Y309" t="str">
            <v>Down</v>
          </cell>
          <cell r="Z309" t="str">
            <v>Unplanned outage</v>
          </cell>
        </row>
        <row r="310">
          <cell r="C310" t="str">
            <v>PR19SRN_WWN04</v>
          </cell>
          <cell r="D310" t="str">
            <v xml:space="preserve">The services we provide are effective and fit for the future </v>
          </cell>
          <cell r="E310" t="str">
            <v xml:space="preserve">PR14 revision </v>
          </cell>
          <cell r="F310" t="str">
            <v>WWN04</v>
          </cell>
          <cell r="G310" t="str">
            <v>Sewer collapses</v>
          </cell>
          <cell r="H310" t="str">
            <v xml:space="preserve">Sewer collapses is an Ofwat common definition. Defined by Ofwat in: https://www.ofwat.gov.uk/wp-content/uploads/2018/03/Reporting-guidance-sewer-collapses-per-1000km.pdf </v>
          </cell>
          <cell r="K310">
            <v>1</v>
          </cell>
          <cell r="Q310">
            <v>1</v>
          </cell>
          <cell r="R310" t="str">
            <v>Under</v>
          </cell>
          <cell r="S310" t="str">
            <v xml:space="preserve">Revenue  </v>
          </cell>
          <cell r="T310" t="str">
            <v>In-period</v>
          </cell>
          <cell r="U310" t="str">
            <v xml:space="preserve">Asset/equipment failure </v>
          </cell>
          <cell r="V310" t="str">
            <v>nr</v>
          </cell>
          <cell r="W310" t="str">
            <v>Number of sewer collapses  per 1000km sewer</v>
          </cell>
          <cell r="X310">
            <v>2</v>
          </cell>
          <cell r="Y310" t="str">
            <v>Down</v>
          </cell>
          <cell r="Z310" t="str">
            <v>Sewer collapses</v>
          </cell>
        </row>
        <row r="311">
          <cell r="C311" t="str">
            <v>PR19SRN_WWN05</v>
          </cell>
          <cell r="D311" t="str">
            <v xml:space="preserve">The services we provide are effective and fit for the future </v>
          </cell>
          <cell r="E311" t="str">
            <v xml:space="preserve">PR14 revision </v>
          </cell>
          <cell r="F311" t="str">
            <v>WWN05</v>
          </cell>
          <cell r="G311" t="str">
            <v>Treatment works compliance</v>
          </cell>
          <cell r="H311" t="str">
            <v xml:space="preserve">Treatment works compliance is an Ofwat common definition. Defined by Ofwat in: https://www.ofwat.gov.uk/wp-content/uploads/2017/12/WatCoPerfEPAmethodology_v3-Nov-2017-Final.pdf  </v>
          </cell>
          <cell r="K311">
            <v>1</v>
          </cell>
          <cell r="Q311">
            <v>1</v>
          </cell>
          <cell r="R311" t="str">
            <v>Under</v>
          </cell>
          <cell r="S311" t="str">
            <v>Revenue</v>
          </cell>
          <cell r="T311" t="str">
            <v>In-period</v>
          </cell>
          <cell r="U311" t="str">
            <v xml:space="preserve">WwTW numeric consents </v>
          </cell>
          <cell r="V311" t="str">
            <v>%</v>
          </cell>
          <cell r="W311" t="str">
            <v xml:space="preserve">Performance of sewerage assets  </v>
          </cell>
          <cell r="X311">
            <v>2</v>
          </cell>
          <cell r="Y311" t="str">
            <v>Up</v>
          </cell>
          <cell r="Z311" t="str">
            <v>Treatment works compliance</v>
          </cell>
        </row>
        <row r="312">
          <cell r="C312" t="str">
            <v xml:space="preserve">PR19SRN_WN10 </v>
          </cell>
          <cell r="D312" t="str">
            <v xml:space="preserve">The services we provide are effective and fit for the future </v>
          </cell>
          <cell r="E312" t="str">
            <v xml:space="preserve">PR19 new </v>
          </cell>
          <cell r="F312" t="str">
            <v xml:space="preserve">WN10 </v>
          </cell>
          <cell r="G312" t="str">
            <v xml:space="preserve">Water supply resilience </v>
          </cell>
          <cell r="H312" t="str">
            <v xml:space="preserve">Number of residential properties at risk of long term loss of supply (&gt;48 hours) in Thanet, Brighton and the Isle of Wight Water Supply Zones. This measure is being trialled in these areas during AMP7.  </v>
          </cell>
          <cell r="J312">
            <v>1</v>
          </cell>
          <cell r="Q312">
            <v>1</v>
          </cell>
          <cell r="R312" t="str">
            <v>NFI</v>
          </cell>
          <cell r="U312" t="str">
            <v xml:space="preserve">Resilience </v>
          </cell>
          <cell r="V312" t="str">
            <v>nr</v>
          </cell>
          <cell r="W312" t="str">
            <v xml:space="preserve">Number of residential properties at risk of long term loss of supply (&gt;48 hours)   </v>
          </cell>
          <cell r="X312">
            <v>0</v>
          </cell>
          <cell r="Y312" t="str">
            <v>Down</v>
          </cell>
          <cell r="AQ312">
            <v>142987</v>
          </cell>
          <cell r="AR312">
            <v>142987</v>
          </cell>
          <cell r="AS312">
            <v>142987</v>
          </cell>
          <cell r="AT312">
            <v>142987</v>
          </cell>
          <cell r="AU312">
            <v>77622</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D312">
            <v>1</v>
          </cell>
        </row>
        <row r="313">
          <cell r="C313" t="str">
            <v>PR19SRN_WN11</v>
          </cell>
          <cell r="D313" t="str">
            <v xml:space="preserve">The services we provide are effective and fit for the future </v>
          </cell>
          <cell r="E313" t="str">
            <v xml:space="preserve">PR14 continuation </v>
          </cell>
          <cell r="F313" t="str">
            <v>WN11</v>
          </cell>
          <cell r="G313" t="str">
            <v>Properties at risk of receiving low pressure</v>
          </cell>
          <cell r="H313" t="str">
            <v xml:space="preserve">Number of properties on the DG2 low water pressure register.  </v>
          </cell>
          <cell r="J313">
            <v>1</v>
          </cell>
          <cell r="Q313">
            <v>1</v>
          </cell>
          <cell r="R313" t="str">
            <v>Under</v>
          </cell>
          <cell r="S313" t="str">
            <v xml:space="preserve">Revenue  </v>
          </cell>
          <cell r="T313" t="str">
            <v>In-period</v>
          </cell>
          <cell r="U313" t="str">
            <v xml:space="preserve">Water pressure </v>
          </cell>
          <cell r="V313" t="str">
            <v>nr</v>
          </cell>
          <cell r="W313" t="str">
            <v xml:space="preserve">Number of properties on the DG2 register.  </v>
          </cell>
          <cell r="X313">
            <v>0</v>
          </cell>
          <cell r="Y313" t="str">
            <v>Down</v>
          </cell>
          <cell r="Z313" t="str">
            <v>Low pressure</v>
          </cell>
          <cell r="AQ313">
            <v>242</v>
          </cell>
          <cell r="AR313">
            <v>227</v>
          </cell>
          <cell r="AS313">
            <v>212</v>
          </cell>
          <cell r="AT313">
            <v>197</v>
          </cell>
          <cell r="AU313">
            <v>182</v>
          </cell>
          <cell r="BL313" t="str">
            <v>Yes</v>
          </cell>
          <cell r="BM313" t="str">
            <v>Yes</v>
          </cell>
          <cell r="BN313" t="str">
            <v>Yes</v>
          </cell>
          <cell r="BO313" t="str">
            <v>Yes</v>
          </cell>
          <cell r="BP313" t="str">
            <v>Yes</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v>-1.73E-3</v>
          </cell>
          <cell r="CV313" t="str">
            <v/>
          </cell>
          <cell r="CW313" t="str">
            <v/>
          </cell>
          <cell r="CX313" t="str">
            <v/>
          </cell>
          <cell r="CY313" t="str">
            <v/>
          </cell>
          <cell r="CZ313" t="str">
            <v/>
          </cell>
          <cell r="DA313" t="str">
            <v/>
          </cell>
          <cell r="DB313" t="str">
            <v/>
          </cell>
          <cell r="DD313">
            <v>1</v>
          </cell>
        </row>
        <row r="314">
          <cell r="C314" t="str">
            <v>PR19SRN_WWN08</v>
          </cell>
          <cell r="D314" t="str">
            <v xml:space="preserve">The services we provide are effective and fit for the future </v>
          </cell>
          <cell r="E314" t="str">
            <v xml:space="preserve">PR14 revision </v>
          </cell>
          <cell r="F314" t="str">
            <v>WWN08</v>
          </cell>
          <cell r="G314" t="str">
            <v>External sewer flooding</v>
          </cell>
          <cell r="H314" t="str">
            <v xml:space="preserve">External sewer flooding is an Ofwat common definition. Defined by Ofwat in: https://www.ofwat.gov.uk/wp-content/uploads/2018/03/Reporting-guidance-sewer-flooding.pdf </v>
          </cell>
          <cell r="K314">
            <v>1</v>
          </cell>
          <cell r="Q314">
            <v>1</v>
          </cell>
          <cell r="R314" t="str">
            <v>Out &amp; under</v>
          </cell>
          <cell r="S314" t="str">
            <v xml:space="preserve">Revenue  </v>
          </cell>
          <cell r="T314" t="str">
            <v>In-period</v>
          </cell>
          <cell r="U314" t="str">
            <v xml:space="preserve">Sewer flooding </v>
          </cell>
          <cell r="V314" t="str">
            <v>nr</v>
          </cell>
          <cell r="W314" t="str">
            <v xml:space="preserve">External flooding incidents including severe weather  </v>
          </cell>
          <cell r="X314">
            <v>0</v>
          </cell>
          <cell r="Y314" t="str">
            <v>Down</v>
          </cell>
          <cell r="Z314" t="str">
            <v>External sewer flooding</v>
          </cell>
          <cell r="AQ314">
            <v>4412</v>
          </cell>
          <cell r="AR314">
            <v>4141</v>
          </cell>
          <cell r="AS314">
            <v>3887</v>
          </cell>
          <cell r="AT314">
            <v>3702</v>
          </cell>
          <cell r="AU314">
            <v>3525</v>
          </cell>
          <cell r="BL314" t="str">
            <v>Yes</v>
          </cell>
          <cell r="BM314" t="str">
            <v>Yes</v>
          </cell>
          <cell r="BN314" t="str">
            <v>Yes</v>
          </cell>
          <cell r="BO314" t="str">
            <v>Yes</v>
          </cell>
          <cell r="BP314" t="str">
            <v>Yes</v>
          </cell>
          <cell r="BQ314" t="str">
            <v/>
          </cell>
          <cell r="BR314" t="str">
            <v/>
          </cell>
          <cell r="BS314" t="str">
            <v/>
          </cell>
          <cell r="BT314" t="str">
            <v/>
          </cell>
          <cell r="BU314" t="str">
            <v/>
          </cell>
          <cell r="BV314">
            <v>6618</v>
          </cell>
          <cell r="BW314">
            <v>6618</v>
          </cell>
          <cell r="BX314">
            <v>6618</v>
          </cell>
          <cell r="BY314">
            <v>6618</v>
          </cell>
          <cell r="BZ314">
            <v>6618</v>
          </cell>
          <cell r="CA314" t="str">
            <v/>
          </cell>
          <cell r="CB314" t="str">
            <v/>
          </cell>
          <cell r="CC314" t="str">
            <v/>
          </cell>
          <cell r="CD314" t="str">
            <v/>
          </cell>
          <cell r="CE314" t="str">
            <v/>
          </cell>
          <cell r="CF314" t="str">
            <v/>
          </cell>
          <cell r="CG314" t="str">
            <v/>
          </cell>
          <cell r="CH314" t="str">
            <v/>
          </cell>
          <cell r="CI314" t="str">
            <v/>
          </cell>
          <cell r="CJ314" t="str">
            <v/>
          </cell>
          <cell r="CK314">
            <v>4010</v>
          </cell>
          <cell r="CL314">
            <v>3776</v>
          </cell>
          <cell r="CM314">
            <v>3533</v>
          </cell>
          <cell r="CN314">
            <v>3348</v>
          </cell>
          <cell r="CO314">
            <v>3171</v>
          </cell>
          <cell r="CP314" t="str">
            <v/>
          </cell>
          <cell r="CQ314" t="str">
            <v/>
          </cell>
          <cell r="CR314" t="str">
            <v/>
          </cell>
          <cell r="CS314" t="str">
            <v/>
          </cell>
          <cell r="CT314" t="str">
            <v/>
          </cell>
          <cell r="CU314">
            <v>-7.2700000000000004E-3</v>
          </cell>
          <cell r="CV314" t="str">
            <v/>
          </cell>
          <cell r="CW314" t="str">
            <v/>
          </cell>
          <cell r="CX314" t="str">
            <v/>
          </cell>
          <cell r="CY314">
            <v>4.81E-3</v>
          </cell>
          <cell r="CZ314" t="str">
            <v/>
          </cell>
          <cell r="DA314" t="str">
            <v/>
          </cell>
          <cell r="DB314" t="str">
            <v/>
          </cell>
          <cell r="DD314">
            <v>1</v>
          </cell>
        </row>
        <row r="315">
          <cell r="C315" t="str">
            <v xml:space="preserve">PR19SRN_WWN10 </v>
          </cell>
          <cell r="D315" t="str">
            <v xml:space="preserve">We safeguard and enhance rivers, reservoirs and coasts for the future </v>
          </cell>
          <cell r="E315" t="str">
            <v xml:space="preserve">PR19 new </v>
          </cell>
          <cell r="F315" t="str">
            <v xml:space="preserve">WWN10 </v>
          </cell>
          <cell r="G315" t="str">
            <v>Combined Sewer Overflows (CSO) monitoring</v>
          </cell>
          <cell r="H315" t="str">
            <v xml:space="preserve">Effective monitoring of all our CSOs, this includes monitors in place and available, with data assurance and with results published at least annually </v>
          </cell>
          <cell r="K315">
            <v>1</v>
          </cell>
          <cell r="Q315">
            <v>1</v>
          </cell>
          <cell r="R315" t="str">
            <v>NFI</v>
          </cell>
          <cell r="U315" t="str">
            <v xml:space="preserve">Resilience </v>
          </cell>
          <cell r="V315" t="str">
            <v>%</v>
          </cell>
          <cell r="W315" t="str">
            <v xml:space="preserve">% of CSOs with effective monitoring </v>
          </cell>
          <cell r="X315">
            <v>2</v>
          </cell>
          <cell r="Y315" t="str">
            <v>Up</v>
          </cell>
          <cell r="AQ315">
            <v>95</v>
          </cell>
          <cell r="AR315">
            <v>97</v>
          </cell>
          <cell r="AS315">
            <v>99</v>
          </cell>
          <cell r="AT315">
            <v>99.9</v>
          </cell>
          <cell r="AU315">
            <v>100</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D315">
            <v>1</v>
          </cell>
        </row>
        <row r="316">
          <cell r="C316" t="str">
            <v>PR19SRN_WWN15</v>
          </cell>
          <cell r="D316" t="str">
            <v xml:space="preserve">We safeguard and enhance rivers, reservoirs and coasts for the future </v>
          </cell>
          <cell r="E316" t="str">
            <v xml:space="preserve">PR19 new </v>
          </cell>
          <cell r="F316" t="str">
            <v>WWN15</v>
          </cell>
          <cell r="G316" t="str">
            <v>Natural Capital</v>
          </cell>
          <cell r="H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J316">
            <v>0.5</v>
          </cell>
          <cell r="K316">
            <v>0.5</v>
          </cell>
          <cell r="Q316">
            <v>1</v>
          </cell>
          <cell r="R316" t="str">
            <v>NFI</v>
          </cell>
          <cell r="U316" t="str">
            <v xml:space="preserve">Environmental </v>
          </cell>
          <cell r="V316" t="str">
            <v>nr</v>
          </cell>
          <cell r="W316" t="str">
            <v xml:space="preserve">Number of natural capital accounts set up </v>
          </cell>
          <cell r="X316">
            <v>0</v>
          </cell>
          <cell r="Y316" t="str">
            <v>Up</v>
          </cell>
          <cell r="AQ316">
            <v>0</v>
          </cell>
          <cell r="AR316">
            <v>0</v>
          </cell>
          <cell r="AS316">
            <v>1</v>
          </cell>
          <cell r="AT316">
            <v>1</v>
          </cell>
          <cell r="AU316">
            <v>3</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D316">
            <v>1</v>
          </cell>
        </row>
        <row r="317">
          <cell r="C317" t="str">
            <v>PR19SRN_RR06</v>
          </cell>
          <cell r="D317" t="str">
            <v xml:space="preserve">We make sure our bills are affordable for all our customers </v>
          </cell>
          <cell r="E317" t="str">
            <v xml:space="preserve">PR19 new </v>
          </cell>
          <cell r="F317" t="str">
            <v>RR06</v>
          </cell>
          <cell r="G317" t="str">
            <v>Gap Sites</v>
          </cell>
          <cell r="H317" t="str">
            <v xml:space="preserve">To monitor our success in tackling household gap sites </v>
          </cell>
          <cell r="M317">
            <v>1</v>
          </cell>
          <cell r="Q317">
            <v>1</v>
          </cell>
          <cell r="R317" t="str">
            <v>NFI</v>
          </cell>
          <cell r="U317" t="str">
            <v xml:space="preserve">Voids and gap sites </v>
          </cell>
          <cell r="V317" t="str">
            <v>nr</v>
          </cell>
          <cell r="W317" t="str">
            <v>Number of gap sites brought into billing</v>
          </cell>
          <cell r="X317">
            <v>0</v>
          </cell>
          <cell r="Y317" t="str">
            <v>Up</v>
          </cell>
          <cell r="AQ317">
            <v>65</v>
          </cell>
          <cell r="AR317">
            <v>65</v>
          </cell>
          <cell r="AS317">
            <v>65</v>
          </cell>
          <cell r="AT317">
            <v>65</v>
          </cell>
          <cell r="AU317">
            <v>65</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D317">
            <v>1</v>
          </cell>
        </row>
        <row r="318">
          <cell r="C318" t="str">
            <v>PR19SRN_WWN16</v>
          </cell>
          <cell r="D318" t="str">
            <v xml:space="preserve">We safeguard and enhance rivers, reservoirs and coasts for the future </v>
          </cell>
          <cell r="E318" t="str">
            <v xml:space="preserve">PR19 new </v>
          </cell>
          <cell r="F318" t="str">
            <v>WWN16</v>
          </cell>
          <cell r="G318" t="str">
            <v>Thanet Sewers</v>
          </cell>
          <cell r="H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K318">
            <v>1</v>
          </cell>
          <cell r="Q318">
            <v>1</v>
          </cell>
          <cell r="R318" t="str">
            <v>Under</v>
          </cell>
          <cell r="S318" t="str">
            <v>Revenue</v>
          </cell>
          <cell r="T318" t="str">
            <v>End of period</v>
          </cell>
          <cell r="U318" t="str">
            <v xml:space="preserve">Resilience </v>
          </cell>
          <cell r="V318" t="str">
            <v>months</v>
          </cell>
          <cell r="X318">
            <v>0</v>
          </cell>
          <cell r="Y318" t="str">
            <v>Up</v>
          </cell>
          <cell r="AQ318">
            <v>0</v>
          </cell>
          <cell r="AR318">
            <v>0</v>
          </cell>
          <cell r="AS318">
            <v>0</v>
          </cell>
          <cell r="AT318">
            <v>0</v>
          </cell>
          <cell r="AU318">
            <v>0</v>
          </cell>
          <cell r="BP318" t="str">
            <v>Yes</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v>-0.1807</v>
          </cell>
          <cell r="CV318" t="str">
            <v/>
          </cell>
          <cell r="CW318" t="str">
            <v/>
          </cell>
          <cell r="CX318" t="str">
            <v/>
          </cell>
          <cell r="CY318" t="str">
            <v/>
          </cell>
          <cell r="CZ318" t="str">
            <v/>
          </cell>
          <cell r="DA318" t="str">
            <v/>
          </cell>
          <cell r="DB318" t="str">
            <v/>
          </cell>
          <cell r="DD318">
            <v>1</v>
          </cell>
        </row>
        <row r="319">
          <cell r="C319" t="str">
            <v>PR19SRN_WN12</v>
          </cell>
          <cell r="D319" t="str">
            <v xml:space="preserve">We safeguard and enhance rivers, reservoirs and coasts for the future </v>
          </cell>
          <cell r="E319" t="str">
            <v xml:space="preserve">PR14 continuation </v>
          </cell>
          <cell r="F319" t="str">
            <v>WN12</v>
          </cell>
          <cell r="G319" t="str">
            <v>Distribution input</v>
          </cell>
          <cell r="H319" t="str">
            <v xml:space="preserve">The average daily amount (Ml/d) of potable water entering the distribution system in a year </v>
          </cell>
          <cell r="I319">
            <v>1</v>
          </cell>
          <cell r="Q319">
            <v>1</v>
          </cell>
          <cell r="R319" t="str">
            <v>NFI</v>
          </cell>
          <cell r="U319" t="str">
            <v>Environmental</v>
          </cell>
          <cell r="V319" t="str">
            <v>nr</v>
          </cell>
          <cell r="W319" t="str">
            <v xml:space="preserve">Ml/d </v>
          </cell>
          <cell r="X319">
            <v>0</v>
          </cell>
          <cell r="Y319" t="str">
            <v>Down</v>
          </cell>
          <cell r="AQ319">
            <v>525</v>
          </cell>
          <cell r="AR319">
            <v>520</v>
          </cell>
          <cell r="AS319">
            <v>516</v>
          </cell>
          <cell r="AT319">
            <v>510</v>
          </cell>
          <cell r="AU319">
            <v>506</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D319">
            <v>1</v>
          </cell>
        </row>
        <row r="320">
          <cell r="C320" t="str">
            <v>PR19SRN_RR07</v>
          </cell>
          <cell r="D320" t="str">
            <v xml:space="preserve">We make sure our bills are affordable for all our customers </v>
          </cell>
          <cell r="E320" t="str">
            <v xml:space="preserve">PR14 continuation </v>
          </cell>
          <cell r="F320" t="str">
            <v>RR07</v>
          </cell>
          <cell r="G320" t="str">
            <v>Value for Money</v>
          </cell>
          <cell r="H320" t="str">
            <v>The proportion of customers that state they are satisfied with the value for money of water and sewerage services in their area. A measure of the value for money of services provided. </v>
          </cell>
          <cell r="M320">
            <v>1</v>
          </cell>
          <cell r="Q320">
            <v>1</v>
          </cell>
          <cell r="R320" t="str">
            <v>NFI</v>
          </cell>
          <cell r="U320" t="str">
            <v>Customer education/awareness</v>
          </cell>
          <cell r="V320" t="str">
            <v>%</v>
          </cell>
          <cell r="W320" t="str">
            <v>% of customers that state either ‘very’ or ‘fairly’ satisfied</v>
          </cell>
          <cell r="X320">
            <v>0</v>
          </cell>
          <cell r="Y320" t="str">
            <v>Up</v>
          </cell>
          <cell r="AQ320">
            <v>75</v>
          </cell>
          <cell r="AR320">
            <v>76</v>
          </cell>
          <cell r="AS320">
            <v>77</v>
          </cell>
          <cell r="AT320">
            <v>78</v>
          </cell>
          <cell r="AU320">
            <v>80</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D320">
            <v>1</v>
          </cell>
        </row>
        <row r="321">
          <cell r="C321" t="str">
            <v>PR19SRN_RR08</v>
          </cell>
          <cell r="D321" t="str">
            <v xml:space="preserve">We support our customers in vulnerable circumstances </v>
          </cell>
          <cell r="E321" t="str">
            <v xml:space="preserve">PR19 new </v>
          </cell>
          <cell r="F321" t="str">
            <v>RR08</v>
          </cell>
          <cell r="G321" t="str">
            <v>Priority services for customers in vulnerable circumstances</v>
          </cell>
          <cell r="H321" t="str">
            <v>the percentage of households that the company supplies with water and/or wastewater services which have at least one individual registered on the company’s PSR.</v>
          </cell>
          <cell r="M321">
            <v>1</v>
          </cell>
          <cell r="Q321">
            <v>1</v>
          </cell>
          <cell r="R321" t="str">
            <v>NFI</v>
          </cell>
          <cell r="U321" t="str">
            <v>Customer service/satisfaction (exc. billing etc.)</v>
          </cell>
          <cell r="V321" t="str">
            <v>%</v>
          </cell>
          <cell r="W321" t="str">
            <v>% of households with at least one individual registered on Southerns PSR</v>
          </cell>
          <cell r="X321">
            <v>1</v>
          </cell>
          <cell r="Y321" t="str">
            <v>Up</v>
          </cell>
          <cell r="Z321" t="str">
            <v>Priority services for customers in vulnerable circumstances</v>
          </cell>
        </row>
        <row r="322">
          <cell r="C322" t="str">
            <v>PR19SRN_WN13</v>
          </cell>
          <cell r="D322" t="str">
            <v xml:space="preserve">By working together we can secure a resilient economy for the south east </v>
          </cell>
          <cell r="E322" t="str">
            <v xml:space="preserve">PR19 new </v>
          </cell>
          <cell r="F322" t="str">
            <v>WN13</v>
          </cell>
          <cell r="G322" t="str">
            <v>Long term supply demand schemes</v>
          </cell>
          <cell r="H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J322">
            <v>1</v>
          </cell>
          <cell r="Q322">
            <v>1</v>
          </cell>
          <cell r="R322" t="str">
            <v>Under</v>
          </cell>
          <cell r="S322" t="str">
            <v xml:space="preserve">Revenue  </v>
          </cell>
          <cell r="T322" t="str">
            <v>End of period</v>
          </cell>
          <cell r="U322" t="str">
            <v>Resilience</v>
          </cell>
          <cell r="V322" t="str">
            <v>months</v>
          </cell>
          <cell r="W322" t="str">
            <v>Expected months of delays</v>
          </cell>
          <cell r="X322">
            <v>0</v>
          </cell>
          <cell r="Y322" t="str">
            <v>Down</v>
          </cell>
          <cell r="AQ322">
            <v>0</v>
          </cell>
          <cell r="AR322">
            <v>0</v>
          </cell>
          <cell r="AS322">
            <v>0</v>
          </cell>
          <cell r="AT322">
            <v>0</v>
          </cell>
          <cell r="AU322">
            <v>0</v>
          </cell>
          <cell r="BP322" t="str">
            <v>Yes</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v>-0.70430000000000004</v>
          </cell>
          <cell r="CV322" t="str">
            <v/>
          </cell>
          <cell r="CW322" t="str">
            <v/>
          </cell>
          <cell r="CX322" t="str">
            <v/>
          </cell>
          <cell r="CY322" t="str">
            <v/>
          </cell>
          <cell r="CZ322" t="str">
            <v/>
          </cell>
          <cell r="DA322" t="str">
            <v/>
          </cell>
          <cell r="DB322" t="str">
            <v/>
          </cell>
          <cell r="DD322">
            <v>1</v>
          </cell>
        </row>
        <row r="323">
          <cell r="C323" t="str">
            <v>PR19SRN_WR07</v>
          </cell>
          <cell r="F323" t="str">
            <v>WR07</v>
          </cell>
          <cell r="G323" t="str">
            <v>Impounding reservoirs</v>
          </cell>
          <cell r="I323">
            <v>1</v>
          </cell>
          <cell r="Q323">
            <v>1</v>
          </cell>
          <cell r="R323" t="str">
            <v>Under</v>
          </cell>
          <cell r="S323" t="str">
            <v xml:space="preserve">Revenue  </v>
          </cell>
          <cell r="T323" t="str">
            <v>In-period</v>
          </cell>
          <cell r="V323" t="str">
            <v>%</v>
          </cell>
          <cell r="W323" t="str">
            <v>% scheme delivery</v>
          </cell>
          <cell r="X323">
            <v>1</v>
          </cell>
          <cell r="Y323" t="str">
            <v>Up</v>
          </cell>
          <cell r="AQ323">
            <v>0</v>
          </cell>
          <cell r="AR323">
            <v>0</v>
          </cell>
          <cell r="AS323">
            <v>48.8</v>
          </cell>
          <cell r="AT323">
            <v>48.8</v>
          </cell>
          <cell r="AU323">
            <v>100</v>
          </cell>
          <cell r="BP323" t="str">
            <v>Yes</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v>-6.6299999999999996E-3</v>
          </cell>
          <cell r="CV323" t="str">
            <v/>
          </cell>
          <cell r="CW323" t="str">
            <v/>
          </cell>
          <cell r="CX323" t="str">
            <v/>
          </cell>
          <cell r="CY323" t="str">
            <v/>
          </cell>
          <cell r="CZ323" t="str">
            <v/>
          </cell>
          <cell r="DA323" t="str">
            <v/>
          </cell>
          <cell r="DB323" t="str">
            <v/>
          </cell>
          <cell r="DD323">
            <v>1</v>
          </cell>
        </row>
        <row r="324">
          <cell r="C324" t="str">
            <v>PR19SRN_NEP01</v>
          </cell>
          <cell r="F324" t="str">
            <v>NEP01</v>
          </cell>
          <cell r="G324" t="str">
            <v>WINEP Delivery</v>
          </cell>
          <cell r="Q324">
            <v>0</v>
          </cell>
          <cell r="R324" t="str">
            <v>NFI</v>
          </cell>
          <cell r="V324" t="str">
            <v>text</v>
          </cell>
          <cell r="W324" t="str">
            <v>WINEP requirements met or not met in each year</v>
          </cell>
          <cell r="X324">
            <v>0</v>
          </cell>
          <cell r="AQ324" t="str">
            <v>Met</v>
          </cell>
          <cell r="AR324" t="str">
            <v>Met</v>
          </cell>
          <cell r="AS324" t="str">
            <v>Met</v>
          </cell>
          <cell r="AT324" t="str">
            <v>Met</v>
          </cell>
          <cell r="AU324" t="str">
            <v>Met</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row>
        <row r="325">
          <cell r="C325" t="str">
            <v>PR19SSC_A1</v>
          </cell>
          <cell r="D325" t="str">
            <v>Our customers</v>
          </cell>
          <cell r="E325" t="str">
            <v>PR19 new</v>
          </cell>
          <cell r="F325" t="str">
            <v>A1</v>
          </cell>
          <cell r="G325" t="str">
            <v>C-MeX: Customer measure of experience</v>
          </cell>
          <cell r="H325" t="str">
            <v>Level of satisfaction of residential customers.</v>
          </cell>
          <cell r="I325">
            <v>0</v>
          </cell>
          <cell r="J325">
            <v>0</v>
          </cell>
          <cell r="M325">
            <v>1</v>
          </cell>
          <cell r="Q325">
            <v>1</v>
          </cell>
          <cell r="R325" t="str">
            <v>Out &amp; under</v>
          </cell>
          <cell r="S325" t="str">
            <v xml:space="preserve">Revenue </v>
          </cell>
          <cell r="T325" t="str">
            <v>In-period</v>
          </cell>
          <cell r="U325" t="str">
            <v>Customer measure of experience (C-MeX)</v>
          </cell>
          <cell r="V325" t="str">
            <v>score</v>
          </cell>
          <cell r="W325" t="str">
            <v>C-MEX score</v>
          </cell>
          <cell r="X325">
            <v>2</v>
          </cell>
          <cell r="Y325" t="str">
            <v>Up</v>
          </cell>
          <cell r="Z325" t="str">
            <v>C-MeX: Customer measure of experience</v>
          </cell>
        </row>
        <row r="326">
          <cell r="C326" t="str">
            <v>PR19SSC_A2</v>
          </cell>
          <cell r="D326" t="str">
            <v>Our customers</v>
          </cell>
          <cell r="E326" t="str">
            <v>PR19 new</v>
          </cell>
          <cell r="F326" t="str">
            <v>A2</v>
          </cell>
          <cell r="G326" t="str">
            <v>D-MeX: Developer services measure of experience</v>
          </cell>
          <cell r="H326" t="str">
            <v>Level of satisfaction of developer services customers.</v>
          </cell>
          <cell r="I326">
            <v>0</v>
          </cell>
          <cell r="J326">
            <v>1</v>
          </cell>
          <cell r="M326">
            <v>0</v>
          </cell>
          <cell r="Q326">
            <v>1</v>
          </cell>
          <cell r="R326" t="str">
            <v>Out &amp; under</v>
          </cell>
          <cell r="S326" t="str">
            <v xml:space="preserve">Revenue </v>
          </cell>
          <cell r="T326" t="str">
            <v>In-period</v>
          </cell>
          <cell r="U326" t="str">
            <v>Developer services measure of experience (D-MeX)</v>
          </cell>
          <cell r="V326" t="str">
            <v>score</v>
          </cell>
          <cell r="W326" t="str">
            <v>D-MEX score</v>
          </cell>
          <cell r="X326">
            <v>2</v>
          </cell>
          <cell r="Y326" t="str">
            <v>Up</v>
          </cell>
          <cell r="Z326" t="str">
            <v>D-MeX: Developer services measure of experience</v>
          </cell>
        </row>
        <row r="327">
          <cell r="C327" t="str">
            <v>PR19SSC_A3</v>
          </cell>
          <cell r="D327" t="str">
            <v>Our customers</v>
          </cell>
          <cell r="E327" t="str">
            <v>PR19 new</v>
          </cell>
          <cell r="F327" t="str">
            <v>A3</v>
          </cell>
          <cell r="G327" t="str">
            <v>Retailer measure of experience</v>
          </cell>
          <cell r="H327" t="str">
            <v>A measure of our performance as a wholesaler operating in the business market, incorporating the existing market and operational performance standards and a satisfaction measure.</v>
          </cell>
          <cell r="I327">
            <v>0</v>
          </cell>
          <cell r="J327">
            <v>1</v>
          </cell>
          <cell r="M327">
            <v>0</v>
          </cell>
          <cell r="Q327">
            <v>1</v>
          </cell>
          <cell r="R327" t="str">
            <v>NFI</v>
          </cell>
          <cell r="U327" t="str">
            <v>*** new primary category required ***</v>
          </cell>
          <cell r="V327" t="str">
            <v>%</v>
          </cell>
          <cell r="W327" t="str">
            <v>Percentage</v>
          </cell>
          <cell r="X327">
            <v>1</v>
          </cell>
          <cell r="Y327" t="str">
            <v>Up</v>
          </cell>
          <cell r="AQ327">
            <v>93.3</v>
          </cell>
          <cell r="AR327">
            <v>93.3</v>
          </cell>
          <cell r="AS327">
            <v>93.3</v>
          </cell>
          <cell r="AT327">
            <v>93.3</v>
          </cell>
          <cell r="AU327">
            <v>93.3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D327">
            <v>1</v>
          </cell>
        </row>
        <row r="328">
          <cell r="C328" t="str">
            <v>PR19SSC_B1</v>
          </cell>
          <cell r="D328" t="str">
            <v>Our community</v>
          </cell>
          <cell r="E328" t="str">
            <v>PR14 continuation</v>
          </cell>
          <cell r="F328" t="str">
            <v>B1</v>
          </cell>
          <cell r="G328" t="str">
            <v>Financial support</v>
          </cell>
          <cell r="H328" t="str">
            <v>Number of residential customers that we help with their water bills, using our financial assistance schemes such as our social tariff, charitable trust, payment plans or other types of help.</v>
          </cell>
          <cell r="I328">
            <v>0</v>
          </cell>
          <cell r="J328">
            <v>0</v>
          </cell>
          <cell r="M328">
            <v>1</v>
          </cell>
          <cell r="Q328">
            <v>1</v>
          </cell>
          <cell r="R328" t="str">
            <v>Under</v>
          </cell>
          <cell r="S328" t="str">
            <v xml:space="preserve">Revenue </v>
          </cell>
          <cell r="T328" t="str">
            <v>In-period</v>
          </cell>
          <cell r="U328" t="str">
            <v>Affordability/vulnerability</v>
          </cell>
          <cell r="V328" t="str">
            <v>nr</v>
          </cell>
          <cell r="W328" t="str">
            <v>Number of residential customers</v>
          </cell>
          <cell r="X328">
            <v>0</v>
          </cell>
          <cell r="Y328" t="str">
            <v>Up</v>
          </cell>
          <cell r="AQ328">
            <v>32000</v>
          </cell>
          <cell r="AR328">
            <v>34000</v>
          </cell>
          <cell r="AS328">
            <v>36000</v>
          </cell>
          <cell r="AT328">
            <v>38000</v>
          </cell>
          <cell r="AU328">
            <v>40000</v>
          </cell>
          <cell r="BL328" t="str">
            <v>Yes</v>
          </cell>
          <cell r="BM328" t="str">
            <v>Yes</v>
          </cell>
          <cell r="BN328" t="str">
            <v>Yes</v>
          </cell>
          <cell r="BO328" t="str">
            <v>Yes</v>
          </cell>
          <cell r="BP328" t="str">
            <v>Yes</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v>-6.0000000000000002E-6</v>
          </cell>
          <cell r="CV328" t="str">
            <v/>
          </cell>
          <cell r="CW328" t="str">
            <v/>
          </cell>
          <cell r="CX328" t="str">
            <v/>
          </cell>
          <cell r="CY328" t="str">
            <v/>
          </cell>
          <cell r="CZ328" t="str">
            <v/>
          </cell>
          <cell r="DA328" t="str">
            <v/>
          </cell>
          <cell r="DB328" t="str">
            <v/>
          </cell>
          <cell r="DD328">
            <v>1</v>
          </cell>
        </row>
        <row r="329">
          <cell r="C329" t="str">
            <v>PR19SSC_B2</v>
          </cell>
          <cell r="D329" t="str">
            <v>Our community</v>
          </cell>
          <cell r="E329" t="str">
            <v>PR19 new</v>
          </cell>
          <cell r="F329" t="str">
            <v>B2</v>
          </cell>
          <cell r="G329" t="str">
            <v>Extra Care assistance</v>
          </cell>
          <cell r="H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I329">
            <v>0</v>
          </cell>
          <cell r="J329">
            <v>0</v>
          </cell>
          <cell r="M329">
            <v>1</v>
          </cell>
          <cell r="Q329">
            <v>1</v>
          </cell>
          <cell r="R329" t="str">
            <v>Under</v>
          </cell>
          <cell r="S329" t="str">
            <v xml:space="preserve">Revenue </v>
          </cell>
          <cell r="T329" t="str">
            <v>In-period</v>
          </cell>
          <cell r="U329" t="str">
            <v>Affordability/vulnerability</v>
          </cell>
          <cell r="V329" t="str">
            <v>%</v>
          </cell>
          <cell r="W329" t="str">
            <v>Percentage</v>
          </cell>
          <cell r="X329">
            <v>1</v>
          </cell>
          <cell r="Y329" t="str">
            <v>Up</v>
          </cell>
          <cell r="AQ329">
            <v>5</v>
          </cell>
          <cell r="AR329">
            <v>5</v>
          </cell>
          <cell r="AS329">
            <v>5</v>
          </cell>
          <cell r="AT329">
            <v>5</v>
          </cell>
          <cell r="AU329">
            <v>5</v>
          </cell>
          <cell r="BL329" t="str">
            <v>Yes</v>
          </cell>
          <cell r="BM329" t="str">
            <v>Yes</v>
          </cell>
          <cell r="BN329" t="str">
            <v>Yes</v>
          </cell>
          <cell r="BO329" t="str">
            <v>Yes</v>
          </cell>
          <cell r="BP329" t="str">
            <v>Yes</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v>-3.2231999999999997E-2</v>
          </cell>
          <cell r="CV329" t="str">
            <v/>
          </cell>
          <cell r="CW329" t="str">
            <v/>
          </cell>
          <cell r="CX329" t="str">
            <v/>
          </cell>
          <cell r="CY329" t="str">
            <v/>
          </cell>
          <cell r="CZ329" t="str">
            <v/>
          </cell>
          <cell r="DA329" t="str">
            <v/>
          </cell>
          <cell r="DB329" t="str">
            <v/>
          </cell>
          <cell r="DD329">
            <v>1</v>
          </cell>
        </row>
        <row r="330">
          <cell r="C330" t="str">
            <v>PR19SSC_B3</v>
          </cell>
          <cell r="D330" t="str">
            <v>Our community</v>
          </cell>
          <cell r="E330" t="str">
            <v>PR14 revision</v>
          </cell>
          <cell r="F330" t="str">
            <v>B3</v>
          </cell>
          <cell r="G330" t="str">
            <v>Education activity</v>
          </cell>
          <cell r="H330" t="str">
            <v>Number of people who have received our education services.</v>
          </cell>
          <cell r="I330">
            <v>8.1000000000000003E-2</v>
          </cell>
          <cell r="J330">
            <v>0.91900000000000004</v>
          </cell>
          <cell r="M330">
            <v>0</v>
          </cell>
          <cell r="Q330">
            <v>1</v>
          </cell>
          <cell r="R330" t="str">
            <v>Out &amp; under</v>
          </cell>
          <cell r="S330" t="str">
            <v xml:space="preserve">Revenue </v>
          </cell>
          <cell r="T330" t="str">
            <v>In-period</v>
          </cell>
          <cell r="U330" t="str">
            <v>Customer education/awareness</v>
          </cell>
          <cell r="V330" t="str">
            <v>nr</v>
          </cell>
          <cell r="W330" t="str">
            <v>Number of people</v>
          </cell>
          <cell r="X330">
            <v>0</v>
          </cell>
          <cell r="Y330" t="str">
            <v>Up</v>
          </cell>
          <cell r="AQ330">
            <v>6000</v>
          </cell>
          <cell r="AR330">
            <v>6000</v>
          </cell>
          <cell r="AS330">
            <v>6000</v>
          </cell>
          <cell r="AT330">
            <v>6000</v>
          </cell>
          <cell r="AU330">
            <v>6000</v>
          </cell>
          <cell r="BL330" t="str">
            <v>Yes</v>
          </cell>
          <cell r="BM330" t="str">
            <v>Yes</v>
          </cell>
          <cell r="BN330" t="str">
            <v>Yes</v>
          </cell>
          <cell r="BO330" t="str">
            <v>Yes</v>
          </cell>
          <cell r="BP330" t="str">
            <v>Yes</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v>7000</v>
          </cell>
          <cell r="CL330">
            <v>7000</v>
          </cell>
          <cell r="CM330">
            <v>7000</v>
          </cell>
          <cell r="CN330">
            <v>7000</v>
          </cell>
          <cell r="CO330">
            <v>7000</v>
          </cell>
          <cell r="CP330" t="str">
            <v/>
          </cell>
          <cell r="CQ330" t="str">
            <v/>
          </cell>
          <cell r="CR330" t="str">
            <v/>
          </cell>
          <cell r="CS330" t="str">
            <v/>
          </cell>
          <cell r="CT330" t="str">
            <v/>
          </cell>
          <cell r="CU330">
            <v>-1.5E-5</v>
          </cell>
          <cell r="CV330" t="str">
            <v/>
          </cell>
          <cell r="CW330" t="str">
            <v/>
          </cell>
          <cell r="CX330" t="str">
            <v/>
          </cell>
          <cell r="CY330">
            <v>7.9999999999999996E-6</v>
          </cell>
          <cell r="CZ330" t="str">
            <v/>
          </cell>
          <cell r="DA330" t="str">
            <v/>
          </cell>
          <cell r="DB330" t="str">
            <v/>
          </cell>
          <cell r="DD330">
            <v>1</v>
          </cell>
        </row>
        <row r="331">
          <cell r="C331" t="str">
            <v>PR19SSC_B4</v>
          </cell>
          <cell r="D331" t="str">
            <v>Our community</v>
          </cell>
          <cell r="E331" t="str">
            <v>PR19 new</v>
          </cell>
          <cell r="F331" t="str">
            <v>B4</v>
          </cell>
          <cell r="G331" t="str">
            <v>Priority services for customers in vulnerable circumstances</v>
          </cell>
          <cell r="H331" t="str">
            <v>Number of people on priority services register and proportion validated every two years.</v>
          </cell>
          <cell r="I331">
            <v>0</v>
          </cell>
          <cell r="J331">
            <v>0</v>
          </cell>
          <cell r="M331">
            <v>1</v>
          </cell>
          <cell r="Q331">
            <v>1</v>
          </cell>
          <cell r="R331" t="str">
            <v>NFI</v>
          </cell>
          <cell r="U331" t="str">
            <v>Affordability/vulnerability</v>
          </cell>
          <cell r="V331" t="str">
            <v>%</v>
          </cell>
          <cell r="W331" t="str">
            <v>% of residential customers on PSR/proportion validated</v>
          </cell>
          <cell r="X331">
            <v>1</v>
          </cell>
          <cell r="Y331" t="str">
            <v>Up</v>
          </cell>
          <cell r="Z331" t="str">
            <v>Priority services for customers in vulnerable circumstances</v>
          </cell>
        </row>
        <row r="332">
          <cell r="C332" t="str">
            <v>PR19SSC_C1</v>
          </cell>
          <cell r="D332" t="str">
            <v>Our environment</v>
          </cell>
          <cell r="E332" t="str">
            <v>PR14 continuation</v>
          </cell>
          <cell r="F332" t="str">
            <v>C1</v>
          </cell>
          <cell r="G332" t="str">
            <v>Leakage South Staffs region</v>
          </cell>
          <cell r="H332" t="str">
            <v>Leakage level in the South Staffs supply region.</v>
          </cell>
          <cell r="I332">
            <v>0</v>
          </cell>
          <cell r="J332">
            <v>1</v>
          </cell>
          <cell r="M332">
            <v>0</v>
          </cell>
          <cell r="Q332">
            <v>1</v>
          </cell>
          <cell r="R332" t="str">
            <v>Out &amp; under</v>
          </cell>
          <cell r="S332" t="str">
            <v xml:space="preserve">Revenue </v>
          </cell>
          <cell r="T332" t="str">
            <v>In-period</v>
          </cell>
          <cell r="U332" t="str">
            <v>Leakage</v>
          </cell>
          <cell r="V332" t="str">
            <v>nr</v>
          </cell>
          <cell r="W332" t="str">
            <v>Megalitres per day, 3 yr average</v>
          </cell>
          <cell r="X332">
            <v>1</v>
          </cell>
          <cell r="Y332" t="str">
            <v>Down</v>
          </cell>
          <cell r="Z332" t="str">
            <v>Leakage</v>
          </cell>
        </row>
        <row r="333">
          <cell r="C333" t="str">
            <v>PR19SSC_C2</v>
          </cell>
          <cell r="D333" t="str">
            <v>Our environment</v>
          </cell>
          <cell r="E333" t="str">
            <v>PR14 continuation</v>
          </cell>
          <cell r="F333" t="str">
            <v>C2</v>
          </cell>
          <cell r="G333" t="str">
            <v>Leakage Cambridge region</v>
          </cell>
          <cell r="H333" t="str">
            <v>Leakage level in the Cambridge supply region.</v>
          </cell>
          <cell r="I333">
            <v>0</v>
          </cell>
          <cell r="J333">
            <v>1</v>
          </cell>
          <cell r="M333">
            <v>0</v>
          </cell>
          <cell r="Q333">
            <v>1</v>
          </cell>
          <cell r="R333" t="str">
            <v>Out &amp; under</v>
          </cell>
          <cell r="S333" t="str">
            <v xml:space="preserve">Revenue </v>
          </cell>
          <cell r="T333" t="str">
            <v>In-period</v>
          </cell>
          <cell r="U333" t="str">
            <v>Leakage</v>
          </cell>
          <cell r="V333" t="str">
            <v>nr</v>
          </cell>
          <cell r="W333" t="str">
            <v>Megalitres per day, 3 yr average</v>
          </cell>
          <cell r="X333">
            <v>1</v>
          </cell>
          <cell r="Y333" t="str">
            <v>Down</v>
          </cell>
          <cell r="Z333" t="str">
            <v>Leakage</v>
          </cell>
        </row>
        <row r="334">
          <cell r="C334" t="str">
            <v>PR19SSC_C3</v>
          </cell>
          <cell r="D334" t="str">
            <v>Our environment</v>
          </cell>
          <cell r="E334" t="str">
            <v>PR14 continuation</v>
          </cell>
          <cell r="F334" t="str">
            <v>C3</v>
          </cell>
          <cell r="G334" t="str">
            <v>Per capita consumption South Staffs region</v>
          </cell>
          <cell r="H334" t="str">
            <v>The average water consumption of residential customers in the South Staffs supply region.</v>
          </cell>
          <cell r="I334">
            <v>0</v>
          </cell>
          <cell r="J334">
            <v>1</v>
          </cell>
          <cell r="M334">
            <v>0</v>
          </cell>
          <cell r="Q334">
            <v>1</v>
          </cell>
          <cell r="R334" t="str">
            <v>Out &amp; under</v>
          </cell>
          <cell r="S334" t="str">
            <v xml:space="preserve">Revenue </v>
          </cell>
          <cell r="T334" t="str">
            <v>End of period</v>
          </cell>
          <cell r="U334" t="str">
            <v>Water consumption</v>
          </cell>
          <cell r="V334" t="str">
            <v>nr</v>
          </cell>
          <cell r="W334" t="str">
            <v>Litres per person per day, 3 yr average</v>
          </cell>
          <cell r="X334">
            <v>1</v>
          </cell>
          <cell r="Y334" t="str">
            <v>Down</v>
          </cell>
          <cell r="Z334" t="str">
            <v>Per capita consumption</v>
          </cell>
        </row>
        <row r="335">
          <cell r="C335" t="str">
            <v>PR19SSC_C4</v>
          </cell>
          <cell r="D335" t="str">
            <v>Our environment</v>
          </cell>
          <cell r="E335" t="str">
            <v>PR14 continuation</v>
          </cell>
          <cell r="F335" t="str">
            <v>C4</v>
          </cell>
          <cell r="G335" t="str">
            <v>Per capita consumption Cambridge region</v>
          </cell>
          <cell r="H335" t="str">
            <v>The average water consumption of residential customers in the Cambridge supply region.</v>
          </cell>
          <cell r="I335">
            <v>0</v>
          </cell>
          <cell r="J335">
            <v>1</v>
          </cell>
          <cell r="M335">
            <v>0</v>
          </cell>
          <cell r="Q335">
            <v>1</v>
          </cell>
          <cell r="R335" t="str">
            <v>Out &amp; under</v>
          </cell>
          <cell r="S335" t="str">
            <v xml:space="preserve">Revenue </v>
          </cell>
          <cell r="T335" t="str">
            <v>End of period</v>
          </cell>
          <cell r="U335" t="str">
            <v>Water consumption</v>
          </cell>
          <cell r="V335" t="str">
            <v>nr</v>
          </cell>
          <cell r="W335" t="str">
            <v>Litres per person per day, 3 yr average</v>
          </cell>
          <cell r="X335">
            <v>1</v>
          </cell>
          <cell r="Y335" t="str">
            <v>Down</v>
          </cell>
          <cell r="Z335" t="str">
            <v>Per capita consumption</v>
          </cell>
        </row>
        <row r="336">
          <cell r="C336" t="str">
            <v>PR19SSC_C5</v>
          </cell>
          <cell r="D336" t="str">
            <v>Our environment</v>
          </cell>
          <cell r="E336" t="str">
            <v>PR19 new</v>
          </cell>
          <cell r="F336" t="str">
            <v>C5</v>
          </cell>
          <cell r="G336" t="str">
            <v>Environmentally sensitive water abstraction</v>
          </cell>
          <cell r="H336" t="str">
            <v>Compliance with pre-defined water abstraction thresholds for our designated abstraction incentive mechanism (AIM) sites.</v>
          </cell>
          <cell r="I336">
            <v>1</v>
          </cell>
          <cell r="J336">
            <v>0</v>
          </cell>
          <cell r="M336">
            <v>0</v>
          </cell>
          <cell r="Q336">
            <v>1</v>
          </cell>
          <cell r="R336" t="str">
            <v>Out &amp; under</v>
          </cell>
          <cell r="S336" t="str">
            <v xml:space="preserve">Revenue </v>
          </cell>
          <cell r="T336" t="str">
            <v>In-period</v>
          </cell>
          <cell r="U336" t="str">
            <v>Water resources/ abstraction</v>
          </cell>
          <cell r="V336" t="str">
            <v>number</v>
          </cell>
          <cell r="W336" t="str">
            <v>Score derived from AIM calculation</v>
          </cell>
          <cell r="X336">
            <v>2</v>
          </cell>
          <cell r="Y336" t="str">
            <v>Down</v>
          </cell>
          <cell r="AQ336">
            <v>0</v>
          </cell>
          <cell r="AR336">
            <v>0</v>
          </cell>
          <cell r="AS336">
            <v>0</v>
          </cell>
          <cell r="AT336">
            <v>0</v>
          </cell>
          <cell r="AU336">
            <v>0</v>
          </cell>
          <cell r="BL336" t="str">
            <v>Yes</v>
          </cell>
          <cell r="BM336" t="str">
            <v>Yes</v>
          </cell>
          <cell r="BN336" t="str">
            <v>Yes</v>
          </cell>
          <cell r="BO336" t="str">
            <v>Yes</v>
          </cell>
          <cell r="BP336" t="str">
            <v>Yes</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v>-9.8199999999999996E-2</v>
          </cell>
          <cell r="CV336" t="str">
            <v/>
          </cell>
          <cell r="CW336" t="str">
            <v/>
          </cell>
          <cell r="CX336" t="str">
            <v/>
          </cell>
          <cell r="CY336">
            <v>4.9099999999999998E-2</v>
          </cell>
          <cell r="CZ336" t="str">
            <v/>
          </cell>
          <cell r="DA336" t="str">
            <v/>
          </cell>
          <cell r="DB336" t="str">
            <v/>
          </cell>
          <cell r="DC336" t="str">
            <v>No</v>
          </cell>
          <cell r="DD336">
            <v>1</v>
          </cell>
        </row>
        <row r="337">
          <cell r="C337" t="str">
            <v>PR19SSC_C6</v>
          </cell>
          <cell r="D337" t="str">
            <v>Our environment</v>
          </cell>
          <cell r="E337" t="str">
            <v>PR19 new</v>
          </cell>
          <cell r="F337" t="str">
            <v>C6</v>
          </cell>
          <cell r="G337" t="str">
            <v>Supporting water efficient housebuilding</v>
          </cell>
          <cell r="H337" t="str">
            <v>The volume of water saved from new residential properties being built to HQM or BREEAM accreditation standards, and which meet 100 litres per person per day water efficiency level.</v>
          </cell>
          <cell r="I337">
            <v>0</v>
          </cell>
          <cell r="J337">
            <v>1</v>
          </cell>
          <cell r="M337">
            <v>0</v>
          </cell>
          <cell r="Q337">
            <v>1</v>
          </cell>
          <cell r="R337" t="str">
            <v>NFI</v>
          </cell>
          <cell r="U337" t="str">
            <v>Water consumption</v>
          </cell>
          <cell r="V337" t="str">
            <v>nr</v>
          </cell>
          <cell r="W337" t="str">
            <v>Megalitres saved</v>
          </cell>
          <cell r="X337">
            <v>1</v>
          </cell>
          <cell r="Y337" t="str">
            <v>Up</v>
          </cell>
          <cell r="AQ337">
            <v>1.9</v>
          </cell>
          <cell r="AR337">
            <v>3.8</v>
          </cell>
          <cell r="AS337">
            <v>7.7</v>
          </cell>
          <cell r="AT337">
            <v>15.3</v>
          </cell>
          <cell r="AU337">
            <v>30.6</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D337">
            <v>1</v>
          </cell>
        </row>
        <row r="338">
          <cell r="C338" t="str">
            <v>PR19SSC_C7</v>
          </cell>
          <cell r="D338" t="str">
            <v>Our environment</v>
          </cell>
          <cell r="E338" t="str">
            <v>PR14 revision</v>
          </cell>
          <cell r="F338" t="str">
            <v>C7</v>
          </cell>
          <cell r="G338" t="str">
            <v>Protecting wildlife, plants, habitats and catchments</v>
          </cell>
          <cell r="H338" t="str">
            <v>The area of land that we actively manage to protect wildlife, plants, habitats and catchments.</v>
          </cell>
          <cell r="I338">
            <v>0.5</v>
          </cell>
          <cell r="J338">
            <v>0.5</v>
          </cell>
          <cell r="M338">
            <v>0</v>
          </cell>
          <cell r="Q338">
            <v>1</v>
          </cell>
          <cell r="R338" t="str">
            <v>Out &amp; under</v>
          </cell>
          <cell r="S338" t="str">
            <v xml:space="preserve">Revenue </v>
          </cell>
          <cell r="T338" t="str">
            <v>In-period</v>
          </cell>
          <cell r="U338" t="str">
            <v>Biodiversity/SSSIs</v>
          </cell>
          <cell r="V338" t="str">
            <v>nr</v>
          </cell>
          <cell r="W338" t="str">
            <v>Hectares</v>
          </cell>
          <cell r="X338">
            <v>1</v>
          </cell>
          <cell r="Y338" t="str">
            <v>Up</v>
          </cell>
          <cell r="AQ338">
            <v>194</v>
          </cell>
          <cell r="AR338">
            <v>320</v>
          </cell>
          <cell r="AS338">
            <v>451</v>
          </cell>
          <cell r="AT338">
            <v>592</v>
          </cell>
          <cell r="AU338">
            <v>690</v>
          </cell>
          <cell r="BL338" t="str">
            <v>Yes</v>
          </cell>
          <cell r="BM338" t="str">
            <v>Yes</v>
          </cell>
          <cell r="BN338" t="str">
            <v>Yes</v>
          </cell>
          <cell r="BO338" t="str">
            <v>Yes</v>
          </cell>
          <cell r="BP338" t="str">
            <v>Yes</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v>229</v>
          </cell>
          <cell r="CL338">
            <v>355</v>
          </cell>
          <cell r="CM338">
            <v>486</v>
          </cell>
          <cell r="CN338">
            <v>627</v>
          </cell>
          <cell r="CO338">
            <v>725</v>
          </cell>
          <cell r="CP338" t="str">
            <v/>
          </cell>
          <cell r="CQ338" t="str">
            <v/>
          </cell>
          <cell r="CR338" t="str">
            <v/>
          </cell>
          <cell r="CS338" t="str">
            <v/>
          </cell>
          <cell r="CT338" t="str">
            <v/>
          </cell>
          <cell r="CU338">
            <v>-2.5000000000000001E-3</v>
          </cell>
          <cell r="CV338" t="str">
            <v/>
          </cell>
          <cell r="CW338" t="str">
            <v/>
          </cell>
          <cell r="CX338" t="str">
            <v/>
          </cell>
          <cell r="CY338">
            <v>1.25E-3</v>
          </cell>
          <cell r="CZ338" t="str">
            <v/>
          </cell>
          <cell r="DA338" t="str">
            <v/>
          </cell>
          <cell r="DB338" t="str">
            <v/>
          </cell>
          <cell r="DD338">
            <v>1</v>
          </cell>
        </row>
        <row r="339">
          <cell r="C339" t="str">
            <v>PR19SSC_C8</v>
          </cell>
          <cell r="D339" t="str">
            <v>Our environment</v>
          </cell>
          <cell r="E339" t="str">
            <v>PR14 revision</v>
          </cell>
          <cell r="F339" t="str">
            <v>C8</v>
          </cell>
          <cell r="G339" t="str">
            <v>Carbon emissions</v>
          </cell>
          <cell r="H339" t="str">
            <v>The amount of direct or indirect operational carbon emissions as a result of our operations, per connected property.</v>
          </cell>
          <cell r="I339">
            <v>0.16200000000000001</v>
          </cell>
          <cell r="J339">
            <v>0.83799999999999997</v>
          </cell>
          <cell r="M339">
            <v>0</v>
          </cell>
          <cell r="Q339">
            <v>1</v>
          </cell>
          <cell r="R339" t="str">
            <v>NFI</v>
          </cell>
          <cell r="U339" t="str">
            <v>Energy/emissions</v>
          </cell>
          <cell r="V339" t="str">
            <v>nr</v>
          </cell>
          <cell r="W339" t="str">
            <v>Kilograms per connected property</v>
          </cell>
          <cell r="X339">
            <v>1</v>
          </cell>
          <cell r="Y339" t="str">
            <v>Down</v>
          </cell>
          <cell r="AQ339">
            <v>68</v>
          </cell>
          <cell r="AR339">
            <v>68</v>
          </cell>
          <cell r="AS339">
            <v>66</v>
          </cell>
          <cell r="AT339">
            <v>64</v>
          </cell>
          <cell r="AU339">
            <v>61</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D339">
            <v>1</v>
          </cell>
        </row>
        <row r="340">
          <cell r="C340" t="str">
            <v>PR19SSC_D1</v>
          </cell>
          <cell r="D340" t="str">
            <v>Our service</v>
          </cell>
          <cell r="E340" t="str">
            <v>PR19 new</v>
          </cell>
          <cell r="F340" t="str">
            <v>D1</v>
          </cell>
          <cell r="G340" t="str">
            <v>Water quality compliance (CRI)</v>
          </cell>
          <cell r="H340" t="str">
            <v>Compliance with drinking water quality regulations, as measured using the DWI's compliance risk index metric.</v>
          </cell>
          <cell r="I340">
            <v>0</v>
          </cell>
          <cell r="J340">
            <v>1</v>
          </cell>
          <cell r="M340">
            <v>0</v>
          </cell>
          <cell r="Q340">
            <v>1</v>
          </cell>
          <cell r="R340" t="str">
            <v>Under</v>
          </cell>
          <cell r="S340" t="str">
            <v xml:space="preserve">Revenue </v>
          </cell>
          <cell r="T340" t="str">
            <v>In-period</v>
          </cell>
          <cell r="U340" t="str">
            <v>Water quality compliance</v>
          </cell>
          <cell r="V340" t="str">
            <v>score</v>
          </cell>
          <cell r="W340" t="str">
            <v>Score as per DWI CRI calculation</v>
          </cell>
          <cell r="X340">
            <v>2</v>
          </cell>
          <cell r="Y340" t="str">
            <v>Down</v>
          </cell>
          <cell r="Z340" t="str">
            <v>Water quality compliance (CRI)</v>
          </cell>
        </row>
        <row r="341">
          <cell r="C341" t="str">
            <v>PR19SSC_D2</v>
          </cell>
          <cell r="D341" t="str">
            <v>Our service</v>
          </cell>
          <cell r="E341" t="str">
            <v>PR14 continuation</v>
          </cell>
          <cell r="F341" t="str">
            <v>D2</v>
          </cell>
          <cell r="G341" t="str">
            <v>Water supply interruptions</v>
          </cell>
          <cell r="H341" t="str">
            <v>Average minutes of interruption each connected property experiences for interruptions of 3 hours or greater.</v>
          </cell>
          <cell r="I341">
            <v>0</v>
          </cell>
          <cell r="J341">
            <v>1</v>
          </cell>
          <cell r="M341">
            <v>0</v>
          </cell>
          <cell r="Q341">
            <v>1</v>
          </cell>
          <cell r="R341" t="str">
            <v>Out &amp; under</v>
          </cell>
          <cell r="S341" t="str">
            <v xml:space="preserve">Revenue </v>
          </cell>
          <cell r="T341" t="str">
            <v>In-period</v>
          </cell>
          <cell r="U341" t="str">
            <v>Supply interruptions</v>
          </cell>
          <cell r="V341" t="str">
            <v>time</v>
          </cell>
          <cell r="W341" t="str">
            <v>hours:minutes:seconds</v>
          </cell>
          <cell r="X341">
            <v>0</v>
          </cell>
          <cell r="Y341" t="str">
            <v>Down</v>
          </cell>
          <cell r="Z341" t="str">
            <v>Water supply interruptions</v>
          </cell>
        </row>
        <row r="342">
          <cell r="C342" t="str">
            <v>PR19SSC_D3</v>
          </cell>
          <cell r="D342" t="str">
            <v>Our service</v>
          </cell>
          <cell r="E342" t="str">
            <v>PR19 new</v>
          </cell>
          <cell r="F342" t="str">
            <v>D3</v>
          </cell>
          <cell r="G342" t="str">
            <v>Risk of severe restrictions in a drought</v>
          </cell>
          <cell r="H342" t="str">
            <v>Risk index score for the 25 year risk of severe supply restrictions in a 1:200 year drought scenario.</v>
          </cell>
          <cell r="I342">
            <v>1</v>
          </cell>
          <cell r="J342">
            <v>0</v>
          </cell>
          <cell r="M342">
            <v>0</v>
          </cell>
          <cell r="Q342">
            <v>1</v>
          </cell>
          <cell r="R342" t="str">
            <v>NFI</v>
          </cell>
          <cell r="U342" t="str">
            <v>Supply restrictions</v>
          </cell>
          <cell r="V342" t="str">
            <v>%</v>
          </cell>
          <cell r="W342" t="str">
            <v>Percentage</v>
          </cell>
          <cell r="X342">
            <v>1</v>
          </cell>
          <cell r="Y342" t="str">
            <v>Down</v>
          </cell>
          <cell r="Z342" t="str">
            <v>Risk of severe restrictions in a drought</v>
          </cell>
        </row>
        <row r="343">
          <cell r="C343" t="str">
            <v>PR19SSC_D4</v>
          </cell>
          <cell r="D343" t="str">
            <v>Our service</v>
          </cell>
          <cell r="E343" t="str">
            <v>PR19 new</v>
          </cell>
          <cell r="F343" t="str">
            <v>D4</v>
          </cell>
          <cell r="G343" t="str">
            <v>Mains repairs</v>
          </cell>
          <cell r="H343" t="str">
            <v>Number of burst mains.</v>
          </cell>
          <cell r="I343">
            <v>0</v>
          </cell>
          <cell r="J343">
            <v>1</v>
          </cell>
          <cell r="M343">
            <v>0</v>
          </cell>
          <cell r="Q343">
            <v>1</v>
          </cell>
          <cell r="R343" t="str">
            <v>Out &amp; under</v>
          </cell>
          <cell r="S343" t="str">
            <v xml:space="preserve">Revenue </v>
          </cell>
          <cell r="T343" t="str">
            <v>In-period</v>
          </cell>
          <cell r="U343" t="str">
            <v>Asset/equipment failure</v>
          </cell>
          <cell r="V343" t="str">
            <v>nr</v>
          </cell>
          <cell r="W343" t="str">
            <v>Number per 1000 km of main</v>
          </cell>
          <cell r="X343">
            <v>1</v>
          </cell>
          <cell r="Y343" t="str">
            <v>Down</v>
          </cell>
          <cell r="Z343" t="str">
            <v>Mains repairs</v>
          </cell>
        </row>
        <row r="344">
          <cell r="C344" t="str">
            <v>PR19SSC_D5</v>
          </cell>
          <cell r="D344" t="str">
            <v>Our service</v>
          </cell>
          <cell r="E344" t="str">
            <v>PR19 new</v>
          </cell>
          <cell r="F344" t="str">
            <v>D5</v>
          </cell>
          <cell r="G344" t="str">
            <v>Unplanned outage</v>
          </cell>
          <cell r="H344" t="str">
            <v>Water production capacity lost through unplanned outage.</v>
          </cell>
          <cell r="I344">
            <v>0.10100000000000001</v>
          </cell>
          <cell r="J344">
            <v>0.89900000000000002</v>
          </cell>
          <cell r="M344">
            <v>0</v>
          </cell>
          <cell r="Q344">
            <v>1</v>
          </cell>
          <cell r="R344" t="str">
            <v>Out &amp; under</v>
          </cell>
          <cell r="S344" t="str">
            <v xml:space="preserve">Revenue </v>
          </cell>
          <cell r="T344" t="str">
            <v>In-period</v>
          </cell>
          <cell r="U344" t="str">
            <v>Asset/equipment failure</v>
          </cell>
          <cell r="V344" t="str">
            <v>%</v>
          </cell>
          <cell r="W344" t="str">
            <v>Percentage</v>
          </cell>
          <cell r="X344">
            <v>2</v>
          </cell>
          <cell r="Y344" t="str">
            <v>Down</v>
          </cell>
          <cell r="Z344" t="str">
            <v>Unplanned outage</v>
          </cell>
        </row>
        <row r="345">
          <cell r="C345" t="str">
            <v>PR19SSC_D6</v>
          </cell>
          <cell r="D345" t="str">
            <v>Our service</v>
          </cell>
          <cell r="E345" t="str">
            <v>PR14 continuation</v>
          </cell>
          <cell r="F345" t="str">
            <v>D6</v>
          </cell>
          <cell r="G345" t="str">
            <v>Customer contact about water quality</v>
          </cell>
          <cell r="H345" t="str">
            <v>The number of customer contacts we get each year about the appearance, taste and odour of water, or perceived illness.</v>
          </cell>
          <cell r="I345">
            <v>0</v>
          </cell>
          <cell r="J345">
            <v>1</v>
          </cell>
          <cell r="M345">
            <v>0</v>
          </cell>
          <cell r="Q345">
            <v>1</v>
          </cell>
          <cell r="R345" t="str">
            <v>Out &amp; under</v>
          </cell>
          <cell r="S345" t="str">
            <v xml:space="preserve">Revenue </v>
          </cell>
          <cell r="T345" t="str">
            <v>In-period</v>
          </cell>
          <cell r="U345" t="str">
            <v>Customer contacts - water quality</v>
          </cell>
          <cell r="V345" t="str">
            <v>nr</v>
          </cell>
          <cell r="W345" t="str">
            <v>Contacts per 1000 population</v>
          </cell>
          <cell r="X345">
            <v>2</v>
          </cell>
          <cell r="Y345" t="str">
            <v>Down</v>
          </cell>
          <cell r="Z345" t="str">
            <v>Customer contacts about water quality</v>
          </cell>
          <cell r="AQ345">
            <v>1.1399999999999999</v>
          </cell>
          <cell r="AR345">
            <v>1.1100000000000001</v>
          </cell>
          <cell r="AS345">
            <v>1.08</v>
          </cell>
          <cell r="AT345">
            <v>0.95</v>
          </cell>
          <cell r="AU345">
            <v>0.76</v>
          </cell>
          <cell r="BL345" t="str">
            <v>Yes</v>
          </cell>
          <cell r="BM345" t="str">
            <v>Yes</v>
          </cell>
          <cell r="BN345" t="str">
            <v>Yes</v>
          </cell>
          <cell r="BO345" t="str">
            <v>Yes</v>
          </cell>
          <cell r="BP345" t="str">
            <v>Yes</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v>-1.083</v>
          </cell>
          <cell r="CV345" t="str">
            <v/>
          </cell>
          <cell r="CW345" t="str">
            <v/>
          </cell>
          <cell r="CX345" t="str">
            <v/>
          </cell>
          <cell r="CY345">
            <v>0.90200000000000002</v>
          </cell>
          <cell r="CZ345" t="str">
            <v/>
          </cell>
          <cell r="DA345" t="str">
            <v/>
          </cell>
          <cell r="DB345" t="str">
            <v/>
          </cell>
          <cell r="DD345">
            <v>1</v>
          </cell>
        </row>
        <row r="346">
          <cell r="C346" t="str">
            <v>PR19SSC_D7</v>
          </cell>
          <cell r="D346" t="str">
            <v>Our service</v>
          </cell>
          <cell r="E346" t="str">
            <v>PR19 new</v>
          </cell>
          <cell r="F346" t="str">
            <v>D7</v>
          </cell>
          <cell r="G346" t="str">
            <v>Visible leak repair time</v>
          </cell>
          <cell r="H346" t="str">
            <v>The number of days that we take to repair 90% of visible leaks on our network, measured from the time the leak is found or reported.</v>
          </cell>
          <cell r="I346">
            <v>0</v>
          </cell>
          <cell r="J346">
            <v>1</v>
          </cell>
          <cell r="M346">
            <v>0</v>
          </cell>
          <cell r="Q346">
            <v>1</v>
          </cell>
          <cell r="R346" t="str">
            <v>Out &amp; under</v>
          </cell>
          <cell r="S346" t="str">
            <v xml:space="preserve">Revenue </v>
          </cell>
          <cell r="T346" t="str">
            <v>In-period</v>
          </cell>
          <cell r="U346" t="str">
            <v>Repair and maintenance</v>
          </cell>
          <cell r="V346" t="str">
            <v>text</v>
          </cell>
          <cell r="W346" t="str">
            <v>90% complete within N days</v>
          </cell>
          <cell r="X346">
            <v>0</v>
          </cell>
          <cell r="Y346" t="str">
            <v>Down</v>
          </cell>
          <cell r="AQ346">
            <v>6</v>
          </cell>
          <cell r="AR346">
            <v>5</v>
          </cell>
          <cell r="AS346">
            <v>4</v>
          </cell>
          <cell r="AT346">
            <v>4</v>
          </cell>
          <cell r="AU346">
            <v>4</v>
          </cell>
          <cell r="BL346" t="str">
            <v>Yes</v>
          </cell>
          <cell r="BM346" t="str">
            <v>Yes</v>
          </cell>
          <cell r="BN346" t="str">
            <v>Yes</v>
          </cell>
          <cell r="BO346" t="str">
            <v>Yes</v>
          </cell>
          <cell r="BP346" t="str">
            <v>Yes</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v>-0.129</v>
          </cell>
          <cell r="CV346" t="str">
            <v/>
          </cell>
          <cell r="CW346" t="str">
            <v/>
          </cell>
          <cell r="CX346" t="str">
            <v/>
          </cell>
          <cell r="CY346">
            <v>6.8000000000000005E-2</v>
          </cell>
          <cell r="CZ346" t="str">
            <v/>
          </cell>
          <cell r="DA346" t="str">
            <v/>
          </cell>
          <cell r="DB346" t="str">
            <v/>
          </cell>
          <cell r="DD346">
            <v>1</v>
          </cell>
        </row>
        <row r="347">
          <cell r="C347" t="str">
            <v>PR19SSC_D8</v>
          </cell>
          <cell r="D347" t="str">
            <v>Our service</v>
          </cell>
          <cell r="E347" t="str">
            <v>PR19 new</v>
          </cell>
          <cell r="F347" t="str">
            <v>D8</v>
          </cell>
          <cell r="G347" t="str">
            <v>Water treatment works delivery programme</v>
          </cell>
          <cell r="H347" t="str">
            <v>This measure supports our cost adjustment claim, protecting customers against non and late delivery of our water treatment works upgrade programme and associated expenditure.</v>
          </cell>
          <cell r="I347">
            <v>0</v>
          </cell>
          <cell r="J347">
            <v>1</v>
          </cell>
          <cell r="M347">
            <v>0</v>
          </cell>
          <cell r="Q347">
            <v>1</v>
          </cell>
          <cell r="R347" t="str">
            <v>Under</v>
          </cell>
          <cell r="S347" t="str">
            <v xml:space="preserve">Revenue </v>
          </cell>
          <cell r="T347" t="str">
            <v>In-period</v>
          </cell>
          <cell r="U347" t="str">
            <v>Treatment works</v>
          </cell>
          <cell r="V347" t="str">
            <v>%</v>
          </cell>
          <cell r="W347" t="str">
            <v>Percentage of completion</v>
          </cell>
          <cell r="X347">
            <v>1</v>
          </cell>
          <cell r="Y347" t="str">
            <v>Up</v>
          </cell>
          <cell r="AQ347">
            <v>0</v>
          </cell>
          <cell r="AR347">
            <v>0</v>
          </cell>
          <cell r="AS347">
            <v>55.1</v>
          </cell>
          <cell r="AT347">
            <v>100</v>
          </cell>
          <cell r="AU347">
            <v>100</v>
          </cell>
          <cell r="BP347" t="str">
            <v>Yes</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v>-5.8200000000000002E-2</v>
          </cell>
          <cell r="CV347" t="str">
            <v/>
          </cell>
          <cell r="CW347" t="str">
            <v/>
          </cell>
          <cell r="CX347" t="str">
            <v/>
          </cell>
          <cell r="CY347" t="str">
            <v/>
          </cell>
          <cell r="CZ347" t="str">
            <v/>
          </cell>
          <cell r="DA347" t="str">
            <v/>
          </cell>
          <cell r="DB347" t="str">
            <v/>
          </cell>
          <cell r="DC347" t="str">
            <v>No</v>
          </cell>
          <cell r="DD347">
            <v>1</v>
          </cell>
        </row>
        <row r="348">
          <cell r="C348" t="str">
            <v>PR19SSC_E1</v>
          </cell>
          <cell r="D348" t="str">
            <v>Our business</v>
          </cell>
          <cell r="E348" t="str">
            <v>PR19 new</v>
          </cell>
          <cell r="F348" t="str">
            <v>E1</v>
          </cell>
          <cell r="G348" t="str">
            <v>Bad debt level</v>
          </cell>
          <cell r="H348" t="str">
            <v xml:space="preserve">The level of bad debt charge that we incur each year, expressed as percentage of total revenue. </v>
          </cell>
          <cell r="I348">
            <v>0</v>
          </cell>
          <cell r="J348">
            <v>0</v>
          </cell>
          <cell r="M348">
            <v>1</v>
          </cell>
          <cell r="Q348">
            <v>1</v>
          </cell>
          <cell r="R348" t="str">
            <v>NFI</v>
          </cell>
          <cell r="U348" t="str">
            <v>Billing, debt, vfm</v>
          </cell>
          <cell r="V348" t="str">
            <v>%</v>
          </cell>
          <cell r="W348" t="str">
            <v>Percentage</v>
          </cell>
          <cell r="X348">
            <v>2</v>
          </cell>
          <cell r="Y348" t="str">
            <v>Down</v>
          </cell>
          <cell r="AQ348">
            <v>3.01</v>
          </cell>
          <cell r="AR348">
            <v>2.86</v>
          </cell>
          <cell r="AS348">
            <v>2.79</v>
          </cell>
          <cell r="AT348">
            <v>2.76</v>
          </cell>
          <cell r="AU348">
            <v>2.75</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D348">
            <v>1</v>
          </cell>
        </row>
        <row r="349">
          <cell r="C349" t="str">
            <v>PR19SSC_E2</v>
          </cell>
          <cell r="D349" t="str">
            <v>Our business</v>
          </cell>
          <cell r="E349" t="str">
            <v>PR19 new</v>
          </cell>
          <cell r="F349" t="str">
            <v>E2</v>
          </cell>
          <cell r="G349" t="str">
            <v>Residential void properties and gap sites</v>
          </cell>
          <cell r="H349" t="str">
            <v>The proportion of residential voids we have validated each year, along with the completion of our gap site identification activity.</v>
          </cell>
          <cell r="I349">
            <v>0</v>
          </cell>
          <cell r="J349">
            <v>0</v>
          </cell>
          <cell r="M349">
            <v>1</v>
          </cell>
          <cell r="Q349">
            <v>1</v>
          </cell>
          <cell r="R349" t="str">
            <v>Under</v>
          </cell>
          <cell r="S349" t="str">
            <v xml:space="preserve">Revenue </v>
          </cell>
          <cell r="T349" t="str">
            <v>In-period</v>
          </cell>
          <cell r="U349" t="str">
            <v>Voids and gap sites</v>
          </cell>
          <cell r="V349" t="str">
            <v>%</v>
          </cell>
          <cell r="W349" t="str">
            <v>Percentage</v>
          </cell>
          <cell r="X349">
            <v>0</v>
          </cell>
          <cell r="Y349" t="str">
            <v>Up</v>
          </cell>
          <cell r="AQ349">
            <v>100</v>
          </cell>
          <cell r="AR349">
            <v>100</v>
          </cell>
          <cell r="AS349">
            <v>100</v>
          </cell>
          <cell r="AT349">
            <v>100</v>
          </cell>
          <cell r="AU349">
            <v>100</v>
          </cell>
          <cell r="BL349" t="str">
            <v>Yes</v>
          </cell>
          <cell r="BM349" t="str">
            <v>Yes</v>
          </cell>
          <cell r="BN349" t="str">
            <v>Yes</v>
          </cell>
          <cell r="BO349" t="str">
            <v>Yes</v>
          </cell>
          <cell r="BP349" t="str">
            <v>Yes</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v>-6.7450000000000001E-3</v>
          </cell>
          <cell r="CV349" t="str">
            <v/>
          </cell>
          <cell r="CW349" t="str">
            <v/>
          </cell>
          <cell r="CX349" t="str">
            <v/>
          </cell>
          <cell r="CY349" t="str">
            <v/>
          </cell>
          <cell r="CZ349" t="str">
            <v/>
          </cell>
          <cell r="DA349" t="str">
            <v/>
          </cell>
          <cell r="DB349" t="str">
            <v/>
          </cell>
          <cell r="DD349">
            <v>1</v>
          </cell>
        </row>
        <row r="350">
          <cell r="C350" t="str">
            <v>PR19SSC_E3</v>
          </cell>
          <cell r="D350" t="str">
            <v>Our business</v>
          </cell>
          <cell r="E350" t="str">
            <v>PR19 new</v>
          </cell>
          <cell r="F350" t="str">
            <v>E3</v>
          </cell>
          <cell r="G350" t="str">
            <v>Employee engagement</v>
          </cell>
          <cell r="H350" t="str">
            <v>Achievement of Investors in People accreditation and an annual employee survey.</v>
          </cell>
          <cell r="I350">
            <v>8.1000000000000003E-2</v>
          </cell>
          <cell r="J350">
            <v>0.91900000000000004</v>
          </cell>
          <cell r="M350">
            <v>0</v>
          </cell>
          <cell r="Q350">
            <v>1</v>
          </cell>
          <cell r="R350" t="str">
            <v>NFI</v>
          </cell>
          <cell r="U350" t="str">
            <v>Company employees</v>
          </cell>
          <cell r="V350" t="str">
            <v>score</v>
          </cell>
          <cell r="W350" t="str">
            <v>Net promotor score</v>
          </cell>
          <cell r="X350">
            <v>0</v>
          </cell>
          <cell r="Y350" t="str">
            <v>Up</v>
          </cell>
          <cell r="AQ350" t="str">
            <v>Met</v>
          </cell>
          <cell r="AR350" t="str">
            <v>Met</v>
          </cell>
          <cell r="AS350" t="str">
            <v>Met</v>
          </cell>
          <cell r="AT350" t="str">
            <v>Met</v>
          </cell>
          <cell r="AU350" t="str">
            <v>Met</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D350">
            <v>1</v>
          </cell>
        </row>
        <row r="351">
          <cell r="C351" t="str">
            <v>PR19SSC_E4</v>
          </cell>
          <cell r="D351" t="str">
            <v>Our business</v>
          </cell>
          <cell r="E351" t="str">
            <v>PR19 new</v>
          </cell>
          <cell r="F351" t="str">
            <v>E4</v>
          </cell>
          <cell r="G351" t="str">
            <v>Treating our suppliers fairly</v>
          </cell>
          <cell r="H351" t="str">
            <v>Complying with the Department for Business, Energy and Industrial Strategy prompt payment code; and measuring the percentage of small businesses we pay within 30 day terms.</v>
          </cell>
          <cell r="I351">
            <v>0.10100000000000001</v>
          </cell>
          <cell r="J351">
            <v>0.89900000000000002</v>
          </cell>
          <cell r="M351">
            <v>0</v>
          </cell>
          <cell r="Q351">
            <v>1</v>
          </cell>
          <cell r="R351" t="str">
            <v>NFI</v>
          </cell>
          <cell r="U351" t="str">
            <v>Company suppliers</v>
          </cell>
          <cell r="V351" t="str">
            <v>%</v>
          </cell>
          <cell r="W351" t="str">
            <v>Percentage</v>
          </cell>
          <cell r="X351">
            <v>0</v>
          </cell>
          <cell r="Y351" t="str">
            <v>Up</v>
          </cell>
          <cell r="AQ351">
            <v>100</v>
          </cell>
          <cell r="AR351">
            <v>100</v>
          </cell>
          <cell r="AS351">
            <v>100</v>
          </cell>
          <cell r="AT351">
            <v>100</v>
          </cell>
          <cell r="AU351">
            <v>100</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D351">
            <v>1</v>
          </cell>
        </row>
        <row r="352">
          <cell r="C352" t="str">
            <v>PR19SSC_F1</v>
          </cell>
          <cell r="D352" t="str">
            <v>Our core promise</v>
          </cell>
          <cell r="E352" t="str">
            <v>PR19 new</v>
          </cell>
          <cell r="F352" t="str">
            <v>F1</v>
          </cell>
          <cell r="G352" t="str">
            <v>Trust</v>
          </cell>
          <cell r="H352" t="str">
            <v>The level of trust that our customers have in us, using a combination of our own tracker survey and a survey conducted by CCWater.</v>
          </cell>
          <cell r="I352">
            <v>0</v>
          </cell>
          <cell r="J352">
            <v>0</v>
          </cell>
          <cell r="M352">
            <v>1</v>
          </cell>
          <cell r="Q352">
            <v>1</v>
          </cell>
          <cell r="R352" t="str">
            <v>NFI</v>
          </cell>
          <cell r="U352" t="str">
            <v>Customer service/satisfaction (exc. billing etc.)</v>
          </cell>
          <cell r="V352" t="str">
            <v>nr</v>
          </cell>
          <cell r="W352" t="str">
            <v>Number from 1 to 10</v>
          </cell>
          <cell r="X352">
            <v>2</v>
          </cell>
          <cell r="Y352" t="str">
            <v>Up</v>
          </cell>
          <cell r="AQ352">
            <v>8.1</v>
          </cell>
          <cell r="AR352">
            <v>8.15</v>
          </cell>
          <cell r="AS352">
            <v>8.1999999999999993</v>
          </cell>
          <cell r="AT352">
            <v>8.25</v>
          </cell>
          <cell r="AU352">
            <v>8.3000000000000007</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D352">
            <v>1</v>
          </cell>
        </row>
        <row r="353">
          <cell r="C353" t="str">
            <v>PR19SSC_F2</v>
          </cell>
          <cell r="D353" t="str">
            <v>Our core promise</v>
          </cell>
          <cell r="E353" t="str">
            <v>PR14 revision</v>
          </cell>
          <cell r="F353" t="str">
            <v>F2</v>
          </cell>
          <cell r="G353" t="str">
            <v>Value for money</v>
          </cell>
          <cell r="H353" t="str">
            <v>The percentage satisfaction with our value for money,  using a combination of our own tracker survey and a survey conducted by CCWater.</v>
          </cell>
          <cell r="I353">
            <v>0</v>
          </cell>
          <cell r="J353">
            <v>0</v>
          </cell>
          <cell r="M353">
            <v>1</v>
          </cell>
          <cell r="Q353">
            <v>1</v>
          </cell>
          <cell r="R353" t="str">
            <v>NFI</v>
          </cell>
          <cell r="U353" t="str">
            <v>Billing, debt, vfm</v>
          </cell>
          <cell r="V353" t="str">
            <v>%</v>
          </cell>
          <cell r="W353" t="str">
            <v>Percentage</v>
          </cell>
          <cell r="X353">
            <v>0</v>
          </cell>
          <cell r="Y353" t="str">
            <v>Up</v>
          </cell>
          <cell r="AQ353">
            <v>78</v>
          </cell>
          <cell r="AR353">
            <v>79</v>
          </cell>
          <cell r="AS353">
            <v>81</v>
          </cell>
          <cell r="AT353">
            <v>83</v>
          </cell>
          <cell r="AU353">
            <v>85</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D353">
            <v>1</v>
          </cell>
        </row>
        <row r="354">
          <cell r="C354" t="str">
            <v>PR19SSC_NEP01</v>
          </cell>
          <cell r="F354" t="str">
            <v>NEP01</v>
          </cell>
          <cell r="G354" t="str">
            <v>WINEP Delivery</v>
          </cell>
          <cell r="Q354">
            <v>0</v>
          </cell>
          <cell r="R354" t="str">
            <v>NFI</v>
          </cell>
          <cell r="V354" t="str">
            <v>text</v>
          </cell>
          <cell r="W354" t="str">
            <v>WINEP requirements met or not met in each year</v>
          </cell>
          <cell r="X354">
            <v>0</v>
          </cell>
          <cell r="AQ354" t="str">
            <v>Met</v>
          </cell>
          <cell r="AR354" t="str">
            <v>Met</v>
          </cell>
          <cell r="AS354" t="str">
            <v>Met</v>
          </cell>
          <cell r="AT354" t="str">
            <v>Met</v>
          </cell>
          <cell r="AU354" t="str">
            <v>Met</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row>
        <row r="355">
          <cell r="C355" t="str">
            <v>PR19SVE_A01</v>
          </cell>
          <cell r="D355" t="str">
            <v>Lowest possible bills</v>
          </cell>
          <cell r="E355" t="str">
            <v>PR19 new</v>
          </cell>
          <cell r="F355" t="str">
            <v>A01</v>
          </cell>
          <cell r="G355" t="str">
            <v>Reducing residential void properties</v>
          </cell>
          <cell r="H355" t="str">
            <v>The reduction in the number of residential void properties</v>
          </cell>
          <cell r="M355">
            <v>1</v>
          </cell>
          <cell r="Q355">
            <v>1</v>
          </cell>
          <cell r="R355" t="str">
            <v>Out</v>
          </cell>
          <cell r="S355" t="str">
            <v xml:space="preserve">Revenue </v>
          </cell>
          <cell r="T355" t="str">
            <v>In-period</v>
          </cell>
          <cell r="U355" t="str">
            <v>Billing, debt, vfm</v>
          </cell>
          <cell r="V355" t="str">
            <v>nr</v>
          </cell>
          <cell r="W355" t="str">
            <v>Number of residential void properties</v>
          </cell>
          <cell r="X355">
            <v>0</v>
          </cell>
          <cell r="Y355" t="str">
            <v>Down</v>
          </cell>
          <cell r="AQ355">
            <v>168053</v>
          </cell>
          <cell r="AR355">
            <v>167885</v>
          </cell>
          <cell r="AS355">
            <v>167716</v>
          </cell>
          <cell r="AT355">
            <v>167548</v>
          </cell>
          <cell r="AU355">
            <v>167380</v>
          </cell>
          <cell r="BL355" t="str">
            <v>Yes</v>
          </cell>
          <cell r="BM355" t="str">
            <v>Yes</v>
          </cell>
          <cell r="BN355" t="str">
            <v>Yes</v>
          </cell>
          <cell r="BO355" t="str">
            <v>Yes</v>
          </cell>
          <cell r="BP355" t="str">
            <v>Yes</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v>1.5899999999999999E-4</v>
          </cell>
          <cell r="CZ355" t="str">
            <v/>
          </cell>
          <cell r="DA355" t="str">
            <v/>
          </cell>
          <cell r="DB355" t="str">
            <v/>
          </cell>
          <cell r="DD355">
            <v>1</v>
          </cell>
        </row>
        <row r="356">
          <cell r="C356" t="str">
            <v>PR19SVE_A02</v>
          </cell>
          <cell r="D356" t="str">
            <v>Lowest possible bills</v>
          </cell>
          <cell r="E356" t="str">
            <v>PR19 new</v>
          </cell>
          <cell r="F356" t="str">
            <v>A02</v>
          </cell>
          <cell r="G356" t="str">
            <v>Reducing residential gap sites</v>
          </cell>
          <cell r="H356" t="str">
            <v>The number of residential gap sites brought into charge</v>
          </cell>
          <cell r="M356">
            <v>1</v>
          </cell>
          <cell r="Q356">
            <v>1</v>
          </cell>
          <cell r="R356" t="str">
            <v>NFI</v>
          </cell>
          <cell r="U356" t="str">
            <v>Billing, debt, vfm</v>
          </cell>
          <cell r="V356" t="str">
            <v>nr</v>
          </cell>
          <cell r="W356" t="str">
            <v>Number of residential gap sites brought into charge</v>
          </cell>
          <cell r="X356">
            <v>0</v>
          </cell>
          <cell r="Y356" t="str">
            <v>Up</v>
          </cell>
          <cell r="AQ356">
            <v>688</v>
          </cell>
          <cell r="AR356">
            <v>688</v>
          </cell>
          <cell r="AS356">
            <v>688</v>
          </cell>
          <cell r="AT356">
            <v>688</v>
          </cell>
          <cell r="AU356">
            <v>688</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D356">
            <v>1</v>
          </cell>
        </row>
        <row r="357">
          <cell r="C357" t="str">
            <v>PR19SVE_A03</v>
          </cell>
          <cell r="D357" t="str">
            <v>Lowest possible bills</v>
          </cell>
          <cell r="E357" t="str">
            <v>PR19 new</v>
          </cell>
          <cell r="F357" t="str">
            <v>A03</v>
          </cell>
          <cell r="G357" t="str">
            <v>Reducing business void and gap site supply points</v>
          </cell>
          <cell r="H357" t="str">
            <v>The  number of business void and gap site supply points brought into charge</v>
          </cell>
          <cell r="J357">
            <v>0.5</v>
          </cell>
          <cell r="K357">
            <v>0.5</v>
          </cell>
          <cell r="Q357">
            <v>1</v>
          </cell>
          <cell r="R357" t="str">
            <v>Out</v>
          </cell>
          <cell r="S357" t="str">
            <v xml:space="preserve">Revenue </v>
          </cell>
          <cell r="T357" t="str">
            <v>In-period</v>
          </cell>
          <cell r="U357" t="str">
            <v>Billing, debt, vfm</v>
          </cell>
          <cell r="V357" t="str">
            <v>nr</v>
          </cell>
          <cell r="W357" t="str">
            <v>The number of supply points</v>
          </cell>
          <cell r="X357">
            <v>0</v>
          </cell>
          <cell r="Y357" t="str">
            <v>Up</v>
          </cell>
          <cell r="AQ357">
            <v>50</v>
          </cell>
          <cell r="AR357">
            <v>50</v>
          </cell>
          <cell r="AS357">
            <v>50</v>
          </cell>
          <cell r="AT357">
            <v>50</v>
          </cell>
          <cell r="AU357">
            <v>50</v>
          </cell>
          <cell r="BL357" t="str">
            <v>Yes</v>
          </cell>
          <cell r="BM357" t="str">
            <v>Yes</v>
          </cell>
          <cell r="BN357" t="str">
            <v>Yes</v>
          </cell>
          <cell r="BO357" t="str">
            <v>Yes</v>
          </cell>
          <cell r="BP357" t="str">
            <v>Yes</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v>2.1000000000000001E-4</v>
          </cell>
          <cell r="CZ357" t="str">
            <v/>
          </cell>
          <cell r="DA357" t="str">
            <v/>
          </cell>
          <cell r="DB357" t="str">
            <v/>
          </cell>
          <cell r="DD357">
            <v>1</v>
          </cell>
        </row>
        <row r="358">
          <cell r="C358" t="str">
            <v>PR19SVE_A04</v>
          </cell>
          <cell r="D358" t="str">
            <v>Lowest possible bills</v>
          </cell>
          <cell r="E358" t="str">
            <v>PR14 revision</v>
          </cell>
          <cell r="F358" t="str">
            <v>A04</v>
          </cell>
          <cell r="G358" t="str">
            <v>Value for Money</v>
          </cell>
          <cell r="H358" t="str">
            <v>The percentage of customers rating Severn Trent’s services as good or very good value for money as measured by its independently conducted quarterly Customer Satisfaction Survey</v>
          </cell>
          <cell r="M358">
            <v>1</v>
          </cell>
          <cell r="Q358">
            <v>1</v>
          </cell>
          <cell r="R358" t="str">
            <v>NFI</v>
          </cell>
          <cell r="U358" t="str">
            <v>Billing, debt, vfm</v>
          </cell>
          <cell r="V358" t="str">
            <v>%</v>
          </cell>
          <cell r="W358" t="str">
            <v>Percentage of customer base</v>
          </cell>
          <cell r="X358">
            <v>1</v>
          </cell>
          <cell r="Y358" t="str">
            <v>Up</v>
          </cell>
          <cell r="AQ358">
            <v>62.5</v>
          </cell>
          <cell r="AR358">
            <v>63</v>
          </cell>
          <cell r="AS358">
            <v>63.5</v>
          </cell>
          <cell r="AT358">
            <v>64</v>
          </cell>
          <cell r="AU358">
            <v>64.5</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D358">
            <v>1</v>
          </cell>
        </row>
        <row r="359">
          <cell r="C359" t="str">
            <v>PR19SVE_B01</v>
          </cell>
          <cell r="D359" t="str">
            <v>A positive difference</v>
          </cell>
          <cell r="E359" t="str">
            <v>PR14 revision</v>
          </cell>
          <cell r="F359" t="str">
            <v>B01</v>
          </cell>
          <cell r="G359" t="str">
            <v>Inspiring our customers to use water wisely</v>
          </cell>
          <cell r="H359" t="str">
            <v>The number of people who have agreed to change their behaviour as a result of our educational activities</v>
          </cell>
          <cell r="J359">
            <v>0.5</v>
          </cell>
          <cell r="K359">
            <v>0.5</v>
          </cell>
          <cell r="Q359">
            <v>1</v>
          </cell>
          <cell r="R359" t="str">
            <v>Out &amp; under</v>
          </cell>
          <cell r="S359" t="str">
            <v xml:space="preserve">Revenue </v>
          </cell>
          <cell r="T359" t="str">
            <v>In-period</v>
          </cell>
          <cell r="U359" t="str">
            <v>Customer education/awareness</v>
          </cell>
          <cell r="V359" t="str">
            <v>nr</v>
          </cell>
          <cell r="W359" t="str">
            <v>Number of people</v>
          </cell>
          <cell r="X359">
            <v>0</v>
          </cell>
          <cell r="Y359" t="str">
            <v>Up</v>
          </cell>
          <cell r="AQ359">
            <v>31050</v>
          </cell>
          <cell r="AR359">
            <v>31050</v>
          </cell>
          <cell r="AS359">
            <v>31050</v>
          </cell>
          <cell r="AT359">
            <v>31050</v>
          </cell>
          <cell r="AU359">
            <v>31050</v>
          </cell>
          <cell r="BL359" t="str">
            <v>Yes</v>
          </cell>
          <cell r="BM359" t="str">
            <v>Yes</v>
          </cell>
          <cell r="BN359" t="str">
            <v>Yes</v>
          </cell>
          <cell r="BO359" t="str">
            <v>Yes</v>
          </cell>
          <cell r="BP359" t="str">
            <v>Yes</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v>-7.4100000000000002E-6</v>
          </cell>
          <cell r="CV359" t="str">
            <v/>
          </cell>
          <cell r="CW359" t="str">
            <v/>
          </cell>
          <cell r="CX359" t="str">
            <v/>
          </cell>
          <cell r="CY359">
            <v>7.4100000000000002E-6</v>
          </cell>
          <cell r="CZ359" t="str">
            <v/>
          </cell>
          <cell r="DA359" t="str">
            <v/>
          </cell>
          <cell r="DB359" t="str">
            <v/>
          </cell>
          <cell r="DD359">
            <v>1</v>
          </cell>
        </row>
        <row r="360">
          <cell r="C360" t="str">
            <v>PR19SVE_C01</v>
          </cell>
          <cell r="D360" t="str">
            <v>Thriving environment</v>
          </cell>
          <cell r="E360" t="str">
            <v>PR19 new</v>
          </cell>
          <cell r="F360" t="str">
            <v>C01</v>
          </cell>
          <cell r="G360" t="str">
            <v>Treatment works compliance</v>
          </cell>
          <cell r="H360" t="str">
            <v>Water and wastewater treatment works compliance as per Environmental Performance Assessment (EPA) definition</v>
          </cell>
          <cell r="J360">
            <v>0.1</v>
          </cell>
          <cell r="K360">
            <v>0.9</v>
          </cell>
          <cell r="Q360">
            <v>1</v>
          </cell>
          <cell r="R360" t="str">
            <v>Under</v>
          </cell>
          <cell r="S360" t="str">
            <v xml:space="preserve">Revenue </v>
          </cell>
          <cell r="T360" t="str">
            <v>In-period</v>
          </cell>
          <cell r="U360" t="str">
            <v>Environmental</v>
          </cell>
          <cell r="V360" t="str">
            <v>%</v>
          </cell>
          <cell r="W360" t="str">
            <v>Overall company percentage compliance of both water and wastewater treatment works as per Environmental Performance Assessment (EPA) definition</v>
          </cell>
          <cell r="X360">
            <v>2</v>
          </cell>
          <cell r="Y360" t="str">
            <v>Up</v>
          </cell>
          <cell r="Z360" t="str">
            <v>Treatment works compliance</v>
          </cell>
        </row>
        <row r="361">
          <cell r="C361" t="str">
            <v>PR19SVE_C02</v>
          </cell>
          <cell r="D361" t="str">
            <v>Thriving environment</v>
          </cell>
          <cell r="E361" t="str">
            <v>PR14 revision</v>
          </cell>
          <cell r="F361" t="str">
            <v>C02</v>
          </cell>
          <cell r="G361" t="str">
            <v>Improvements in WFD criteria</v>
          </cell>
          <cell r="H361" t="str">
            <v>The number of Water Framework Directive (WFD) classification improvements attributable to interventions delivered by Severn Trent Water to improve river water quality and/or quantity</v>
          </cell>
          <cell r="I361">
            <v>0.1</v>
          </cell>
          <cell r="K361">
            <v>0.9</v>
          </cell>
          <cell r="Q361">
            <v>1</v>
          </cell>
          <cell r="R361" t="str">
            <v>Out &amp; under</v>
          </cell>
          <cell r="S361" t="str">
            <v xml:space="preserve">Revenue </v>
          </cell>
          <cell r="T361" t="str">
            <v>End of period</v>
          </cell>
          <cell r="U361" t="str">
            <v>Environmental</v>
          </cell>
          <cell r="V361" t="str">
            <v>nr</v>
          </cell>
          <cell r="W361" t="str">
            <v>Number of improvement points</v>
          </cell>
          <cell r="X361">
            <v>0</v>
          </cell>
          <cell r="Y361" t="str">
            <v>Up</v>
          </cell>
          <cell r="AQ361" t="str">
            <v/>
          </cell>
          <cell r="AR361" t="str">
            <v/>
          </cell>
          <cell r="AS361" t="str">
            <v/>
          </cell>
          <cell r="AT361" t="str">
            <v/>
          </cell>
          <cell r="AU361">
            <v>211</v>
          </cell>
          <cell r="BP361" t="str">
            <v>Yes</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v>-0.81499999999999995</v>
          </cell>
          <cell r="CV361" t="str">
            <v/>
          </cell>
          <cell r="CW361" t="str">
            <v/>
          </cell>
          <cell r="CX361" t="str">
            <v/>
          </cell>
          <cell r="CY361">
            <v>0.81499999999999995</v>
          </cell>
          <cell r="CZ361" t="str">
            <v/>
          </cell>
          <cell r="DA361" t="str">
            <v/>
          </cell>
          <cell r="DB361" t="str">
            <v/>
          </cell>
          <cell r="DD361">
            <v>1</v>
          </cell>
        </row>
        <row r="362">
          <cell r="C362" t="str">
            <v>PR19SVE_C03</v>
          </cell>
          <cell r="D362" t="str">
            <v>Thriving environment</v>
          </cell>
          <cell r="E362" t="str">
            <v>PR14 revision</v>
          </cell>
          <cell r="F362" t="str">
            <v>C03</v>
          </cell>
          <cell r="G362" t="str">
            <v>Biodiversity (Water)</v>
          </cell>
          <cell r="H362" t="str">
            <v>The number of hectares of land managed using an approved biodiversity action plan or a Severn Trent funded grant scheme that enhances biodiversity through a series of pre-agreed measures</v>
          </cell>
          <cell r="I362">
            <v>1</v>
          </cell>
          <cell r="Q362">
            <v>1</v>
          </cell>
          <cell r="R362" t="str">
            <v>Out &amp; under</v>
          </cell>
          <cell r="S362" t="str">
            <v xml:space="preserve">Revenue </v>
          </cell>
          <cell r="T362" t="str">
            <v>In-period</v>
          </cell>
          <cell r="U362" t="str">
            <v>Biodiversity/SSSIs</v>
          </cell>
          <cell r="V362" t="str">
            <v>nr</v>
          </cell>
          <cell r="W362" t="str">
            <v>Hectares</v>
          </cell>
          <cell r="X362">
            <v>1</v>
          </cell>
          <cell r="Y362" t="str">
            <v>Up</v>
          </cell>
          <cell r="AQ362">
            <v>190.5</v>
          </cell>
          <cell r="AR362">
            <v>381</v>
          </cell>
          <cell r="AS362">
            <v>571.6</v>
          </cell>
          <cell r="AT362">
            <v>762.1</v>
          </cell>
          <cell r="AU362">
            <v>952.6</v>
          </cell>
          <cell r="BL362" t="str">
            <v>Yes</v>
          </cell>
          <cell r="BM362" t="str">
            <v>Yes</v>
          </cell>
          <cell r="BN362" t="str">
            <v>Yes</v>
          </cell>
          <cell r="BO362" t="str">
            <v>Yes</v>
          </cell>
          <cell r="BP362" t="str">
            <v>Yes</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t="str">
            <v/>
          </cell>
          <cell r="CG362" t="str">
            <v/>
          </cell>
          <cell r="CH362" t="str">
            <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v>-3.63E-3</v>
          </cell>
          <cell r="CV362" t="str">
            <v/>
          </cell>
          <cell r="CW362" t="str">
            <v/>
          </cell>
          <cell r="CX362" t="str">
            <v/>
          </cell>
          <cell r="CY362">
            <v>3.63E-3</v>
          </cell>
          <cell r="CZ362" t="str">
            <v/>
          </cell>
          <cell r="DA362" t="str">
            <v/>
          </cell>
          <cell r="DB362" t="str">
            <v/>
          </cell>
          <cell r="DD362">
            <v>1</v>
          </cell>
        </row>
        <row r="363">
          <cell r="C363" t="str">
            <v>PR19SVE_C04</v>
          </cell>
          <cell r="D363" t="str">
            <v>Thriving environment</v>
          </cell>
          <cell r="E363" t="str">
            <v>PR14 revision</v>
          </cell>
          <cell r="F363" t="str">
            <v>C04</v>
          </cell>
          <cell r="G363" t="str">
            <v>Biodiversity (Waste)</v>
          </cell>
          <cell r="H363" t="str">
            <v>The number of hectares of land managed using an approved biodiversity action plan or a Severn Trent funded grant scheme that enhances biodiversity through a series of pre-agreed measures</v>
          </cell>
          <cell r="K363">
            <v>1</v>
          </cell>
          <cell r="Q363">
            <v>1</v>
          </cell>
          <cell r="R363" t="str">
            <v>Out &amp; under</v>
          </cell>
          <cell r="S363" t="str">
            <v xml:space="preserve">Revenue </v>
          </cell>
          <cell r="T363" t="str">
            <v>In-period</v>
          </cell>
          <cell r="U363" t="str">
            <v>Biodiversity/SSSIs</v>
          </cell>
          <cell r="V363" t="str">
            <v>nr</v>
          </cell>
          <cell r="W363" t="str">
            <v>Hectares</v>
          </cell>
          <cell r="X363">
            <v>1</v>
          </cell>
          <cell r="Y363" t="str">
            <v>Up</v>
          </cell>
          <cell r="AQ363">
            <v>0</v>
          </cell>
          <cell r="AR363">
            <v>0</v>
          </cell>
          <cell r="AS363">
            <v>11</v>
          </cell>
          <cell r="AT363">
            <v>69</v>
          </cell>
          <cell r="AU363">
            <v>137.80000000000001</v>
          </cell>
          <cell r="BL363" t="str">
            <v>Yes</v>
          </cell>
          <cell r="BM363" t="str">
            <v>Yes</v>
          </cell>
          <cell r="BN363" t="str">
            <v>Yes</v>
          </cell>
          <cell r="BO363" t="str">
            <v>Yes</v>
          </cell>
          <cell r="BP363" t="str">
            <v>Yes</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v>-3.63E-3</v>
          </cell>
          <cell r="CV363" t="str">
            <v/>
          </cell>
          <cell r="CW363" t="str">
            <v/>
          </cell>
          <cell r="CX363" t="str">
            <v/>
          </cell>
          <cell r="CY363">
            <v>3.63E-3</v>
          </cell>
          <cell r="CZ363" t="str">
            <v/>
          </cell>
          <cell r="DA363" t="str">
            <v/>
          </cell>
          <cell r="DB363" t="str">
            <v/>
          </cell>
          <cell r="DD363">
            <v>1</v>
          </cell>
        </row>
        <row r="364">
          <cell r="C364" t="str">
            <v>PR19SVE_C05</v>
          </cell>
          <cell r="D364" t="str">
            <v>Thriving environment</v>
          </cell>
          <cell r="E364" t="str">
            <v>PR19 new</v>
          </cell>
          <cell r="F364" t="str">
            <v>C05</v>
          </cell>
          <cell r="G364" t="str">
            <v>Satisfactory sludge use and disposal</v>
          </cell>
          <cell r="H364" t="str">
            <v>Compliance with sludge use and disposal standards as per the Environmental Performance Assessment (EPA) definition</v>
          </cell>
          <cell r="L364">
            <v>1</v>
          </cell>
          <cell r="Q364">
            <v>1</v>
          </cell>
          <cell r="R364" t="str">
            <v>Under</v>
          </cell>
          <cell r="S364" t="str">
            <v xml:space="preserve">Revenue </v>
          </cell>
          <cell r="T364" t="str">
            <v>In-period</v>
          </cell>
          <cell r="U364" t="str">
            <v>Bioresources (sludge)</v>
          </cell>
          <cell r="V364" t="str">
            <v>%</v>
          </cell>
          <cell r="W364" t="str">
            <v>The overall percentage compliance of company sludge satisfactorily recycled to agricultural land</v>
          </cell>
          <cell r="X364">
            <v>2</v>
          </cell>
          <cell r="Y364" t="str">
            <v>Up</v>
          </cell>
          <cell r="AQ364">
            <v>100</v>
          </cell>
          <cell r="AR364">
            <v>100</v>
          </cell>
          <cell r="AS364">
            <v>100</v>
          </cell>
          <cell r="AT364">
            <v>100</v>
          </cell>
          <cell r="AU364">
            <v>100</v>
          </cell>
          <cell r="BL364" t="str">
            <v>Yes</v>
          </cell>
          <cell r="BM364" t="str">
            <v>Yes</v>
          </cell>
          <cell r="BN364" t="str">
            <v>Yes</v>
          </cell>
          <cell r="BO364" t="str">
            <v>Yes</v>
          </cell>
          <cell r="BP364" t="str">
            <v>Yes</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v>-0.157</v>
          </cell>
          <cell r="CV364" t="str">
            <v/>
          </cell>
          <cell r="CW364" t="str">
            <v/>
          </cell>
          <cell r="CX364" t="str">
            <v/>
          </cell>
          <cell r="CY364" t="str">
            <v/>
          </cell>
          <cell r="CZ364" t="str">
            <v/>
          </cell>
          <cell r="DA364" t="str">
            <v/>
          </cell>
          <cell r="DB364" t="str">
            <v/>
          </cell>
          <cell r="DD364">
            <v>1</v>
          </cell>
        </row>
        <row r="365">
          <cell r="C365" t="str">
            <v>PR19SVE_D01</v>
          </cell>
          <cell r="D365" t="str">
            <v>An outstanding experience</v>
          </cell>
          <cell r="E365" t="str">
            <v>PR19 new</v>
          </cell>
          <cell r="F365" t="str">
            <v>D01</v>
          </cell>
          <cell r="G365" t="str">
            <v>C-MeX: Customer measure of experience</v>
          </cell>
          <cell r="H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M365">
            <v>1</v>
          </cell>
          <cell r="Q365">
            <v>1</v>
          </cell>
          <cell r="R365" t="str">
            <v>Out &amp; under</v>
          </cell>
          <cell r="S365" t="str">
            <v xml:space="preserve">Revenue </v>
          </cell>
          <cell r="T365" t="str">
            <v>In-period</v>
          </cell>
          <cell r="U365" t="str">
            <v>Customer measure of experience (C-MeX)</v>
          </cell>
          <cell r="V365" t="str">
            <v>score</v>
          </cell>
          <cell r="W365" t="str">
            <v>C-MeX score</v>
          </cell>
          <cell r="X365">
            <v>2</v>
          </cell>
          <cell r="Y365" t="str">
            <v>Up</v>
          </cell>
          <cell r="Z365" t="str">
            <v>C-MeX: Customer measure of experience</v>
          </cell>
        </row>
        <row r="366">
          <cell r="C366" t="str">
            <v>PR19SVE_D02</v>
          </cell>
          <cell r="D366" t="str">
            <v>An outstanding experience</v>
          </cell>
          <cell r="E366" t="str">
            <v>PR19 new</v>
          </cell>
          <cell r="F366" t="str">
            <v>D02</v>
          </cell>
          <cell r="G366" t="str">
            <v>D-MeX: Developer services measure of experience</v>
          </cell>
          <cell r="H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J366">
            <v>0.5</v>
          </cell>
          <cell r="K366">
            <v>0.5</v>
          </cell>
          <cell r="Q366">
            <v>1</v>
          </cell>
          <cell r="R366" t="str">
            <v>Out &amp; under</v>
          </cell>
          <cell r="S366" t="str">
            <v xml:space="preserve">Revenue </v>
          </cell>
          <cell r="T366" t="str">
            <v>In-period</v>
          </cell>
          <cell r="U366" t="str">
            <v>Developer services measure of experience (D-MeX)</v>
          </cell>
          <cell r="V366" t="str">
            <v>score</v>
          </cell>
          <cell r="W366" t="str">
            <v>D-MeX score</v>
          </cell>
          <cell r="X366">
            <v>2</v>
          </cell>
          <cell r="Y366" t="str">
            <v>Up</v>
          </cell>
          <cell r="Z366" t="str">
            <v>D-MeX: Developer services measure of experience</v>
          </cell>
        </row>
        <row r="367">
          <cell r="C367" t="str">
            <v>PR19SVE_E01</v>
          </cell>
          <cell r="D367" t="str">
            <v>A service for everyone</v>
          </cell>
          <cell r="E367" t="str">
            <v>PR14 revision</v>
          </cell>
          <cell r="F367" t="str">
            <v>E01</v>
          </cell>
          <cell r="G367" t="str">
            <v>Help to pay when you need it</v>
          </cell>
          <cell r="H367" t="str">
            <v>The percentage of struggling to pay customers supported through tailored schemes</v>
          </cell>
          <cell r="M367">
            <v>1</v>
          </cell>
          <cell r="Q367">
            <v>1</v>
          </cell>
          <cell r="R367" t="str">
            <v>NFI</v>
          </cell>
          <cell r="U367" t="str">
            <v>Billing, debt, vfm, affordability, vulnerability</v>
          </cell>
          <cell r="V367" t="str">
            <v>%</v>
          </cell>
          <cell r="W367" t="str">
            <v>Percentage of customers</v>
          </cell>
          <cell r="X367">
            <v>0</v>
          </cell>
          <cell r="Y367" t="str">
            <v>Up</v>
          </cell>
          <cell r="AQ367">
            <v>34</v>
          </cell>
          <cell r="AR367">
            <v>42</v>
          </cell>
          <cell r="AS367">
            <v>42</v>
          </cell>
          <cell r="AT367">
            <v>42</v>
          </cell>
          <cell r="AU367">
            <v>43</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D367">
            <v>1</v>
          </cell>
        </row>
        <row r="368">
          <cell r="C368" t="str">
            <v>PR19SVE_E02</v>
          </cell>
          <cell r="D368" t="str">
            <v>A service for everyone</v>
          </cell>
          <cell r="E368" t="str">
            <v>PR19 new</v>
          </cell>
          <cell r="F368" t="str">
            <v>E02</v>
          </cell>
          <cell r="G368" t="str">
            <v>Priority services for customers in vulnerable circumstances</v>
          </cell>
          <cell r="H368" t="str">
            <v>The percentage of households that the company supplies with water and/or wastewater services which have at least one individual registered on the company’s PSR.</v>
          </cell>
          <cell r="M368">
            <v>1</v>
          </cell>
          <cell r="Q368">
            <v>1</v>
          </cell>
          <cell r="R368" t="str">
            <v>NFI</v>
          </cell>
          <cell r="U368" t="str">
            <v>Billing, debt, vfm, affordability, vulnerability</v>
          </cell>
          <cell r="V368" t="str">
            <v>%</v>
          </cell>
          <cell r="W368" t="str">
            <v>Percentage of customer base</v>
          </cell>
          <cell r="X368">
            <v>1</v>
          </cell>
          <cell r="Y368" t="str">
            <v>Up</v>
          </cell>
          <cell r="Z368" t="str">
            <v>Priority services for customers in vulnerable circumstances</v>
          </cell>
        </row>
        <row r="369">
          <cell r="C369" t="str">
            <v>PR19SVE_F01</v>
          </cell>
          <cell r="D369" t="str">
            <v>Wastewater safely taken away</v>
          </cell>
          <cell r="E369" t="str">
            <v>PR14 revision</v>
          </cell>
          <cell r="F369" t="str">
            <v>F01</v>
          </cell>
          <cell r="G369" t="str">
            <v>Internal sewer flooding</v>
          </cell>
          <cell r="H369" t="str">
            <v>The number of internal sewer flooding incidents per year, including sewer flooding due to severe weather events per 10,000 sewer connections</v>
          </cell>
          <cell r="K369">
            <v>1</v>
          </cell>
          <cell r="Q369">
            <v>1</v>
          </cell>
          <cell r="R369" t="str">
            <v>Out &amp; under</v>
          </cell>
          <cell r="S369" t="str">
            <v xml:space="preserve">Revenue </v>
          </cell>
          <cell r="T369" t="str">
            <v>In-period</v>
          </cell>
          <cell r="U369" t="str">
            <v>Sewer flooding</v>
          </cell>
          <cell r="V369" t="str">
            <v>nr</v>
          </cell>
          <cell r="W369" t="str">
            <v>Number of incidents (normalised per 10,000 sewer connections)</v>
          </cell>
          <cell r="X369">
            <v>2</v>
          </cell>
          <cell r="Y369" t="str">
            <v>Down</v>
          </cell>
          <cell r="Z369" t="str">
            <v>Internal sewer flooding</v>
          </cell>
        </row>
        <row r="370">
          <cell r="C370" t="str">
            <v>PR19SVE_F02</v>
          </cell>
          <cell r="D370" t="str">
            <v>Wastewater safely taken away</v>
          </cell>
          <cell r="E370" t="str">
            <v>PR14 revision</v>
          </cell>
          <cell r="F370" t="str">
            <v>F02</v>
          </cell>
          <cell r="G370" t="str">
            <v>Pollution incidents</v>
          </cell>
          <cell r="H370" t="str">
            <v>The number of category 1 - 3 pollution incidents per 10,000km of wastewater network, as reported to the Environment Agency and Natural Resources Wales</v>
          </cell>
          <cell r="K370">
            <v>1</v>
          </cell>
          <cell r="Q370">
            <v>1</v>
          </cell>
          <cell r="R370" t="str">
            <v>Out &amp; under</v>
          </cell>
          <cell r="S370" t="str">
            <v xml:space="preserve">Revenue </v>
          </cell>
          <cell r="T370" t="str">
            <v>In-period</v>
          </cell>
          <cell r="U370" t="str">
            <v>Pollution incidents</v>
          </cell>
          <cell r="V370" t="str">
            <v>nr</v>
          </cell>
          <cell r="W370" t="str">
            <v>Number of incidents in each category (normalised per 10,000km of waste network)</v>
          </cell>
          <cell r="X370">
            <v>2</v>
          </cell>
          <cell r="Y370" t="str">
            <v>Down</v>
          </cell>
          <cell r="Z370" t="str">
            <v>Pollution incidents</v>
          </cell>
        </row>
        <row r="371">
          <cell r="C371" t="str">
            <v>PR19SVE_F03</v>
          </cell>
          <cell r="D371" t="str">
            <v>Wastewater safely taken away</v>
          </cell>
          <cell r="E371" t="str">
            <v>PR19 new</v>
          </cell>
          <cell r="F371" t="str">
            <v>F03</v>
          </cell>
          <cell r="G371" t="str">
            <v>Sewer collapses</v>
          </cell>
          <cell r="H371" t="str">
            <v>The number of sewer collapses per thousand kilometres of all sewers causing a reported impact on service to customers or the environment</v>
          </cell>
          <cell r="K371">
            <v>1</v>
          </cell>
          <cell r="Q371">
            <v>1</v>
          </cell>
          <cell r="R371" t="str">
            <v>Out &amp; under</v>
          </cell>
          <cell r="S371" t="str">
            <v xml:space="preserve">Revenue </v>
          </cell>
          <cell r="T371" t="str">
            <v>In-period</v>
          </cell>
          <cell r="U371" t="str">
            <v>Asset/equipment failure</v>
          </cell>
          <cell r="V371" t="str">
            <v>nr</v>
          </cell>
          <cell r="W371" t="str">
            <v>Number of incidents (normalised per 1,000 km of sewer length)</v>
          </cell>
          <cell r="X371">
            <v>2</v>
          </cell>
          <cell r="Y371" t="str">
            <v>Down</v>
          </cell>
          <cell r="Z371" t="str">
            <v>Sewer collapses</v>
          </cell>
        </row>
        <row r="372">
          <cell r="C372" t="str">
            <v>PR19SVE_F04</v>
          </cell>
          <cell r="D372" t="str">
            <v>Wastewater safely taken away</v>
          </cell>
          <cell r="E372" t="str">
            <v>PR19 new</v>
          </cell>
          <cell r="F372" t="str">
            <v>F04</v>
          </cell>
          <cell r="G372" t="str">
            <v>Risk of sewer flooding in a storm</v>
          </cell>
          <cell r="H372" t="str">
            <v>Percentage of the population served that are at risk of sewer flooding in a 1-in-50 year storm, split into 5 vulnerability bands</v>
          </cell>
          <cell r="K372">
            <v>1</v>
          </cell>
          <cell r="Q372">
            <v>1</v>
          </cell>
          <cell r="R372" t="str">
            <v>NFI</v>
          </cell>
          <cell r="U372" t="str">
            <v>Resilience</v>
          </cell>
          <cell r="V372" t="str">
            <v>%</v>
          </cell>
          <cell r="W372" t="str">
            <v>Percentage of total population served at risk of internal sewer flooding in a 1-in-50 year storm - population split into five vulnerability bands</v>
          </cell>
          <cell r="X372">
            <v>2</v>
          </cell>
          <cell r="Y372" t="str">
            <v>Down</v>
          </cell>
          <cell r="Z372" t="str">
            <v>Risk of sewer flooding in a storm</v>
          </cell>
        </row>
        <row r="373">
          <cell r="C373" t="str">
            <v>PR19SVE_F05</v>
          </cell>
          <cell r="D373" t="str">
            <v>Wastewater safely taken away</v>
          </cell>
          <cell r="E373" t="str">
            <v>PR14 revision</v>
          </cell>
          <cell r="F373" t="str">
            <v>F05</v>
          </cell>
          <cell r="G373" t="str">
            <v>External sewer flooding</v>
          </cell>
          <cell r="H373" t="str">
            <v>The number of external sewer flooding incidents per year</v>
          </cell>
          <cell r="K373">
            <v>1</v>
          </cell>
          <cell r="Q373">
            <v>1</v>
          </cell>
          <cell r="R373" t="str">
            <v>Out &amp; under</v>
          </cell>
          <cell r="S373" t="str">
            <v xml:space="preserve">Revenue </v>
          </cell>
          <cell r="T373" t="str">
            <v>In-period</v>
          </cell>
          <cell r="U373" t="str">
            <v>Sewer flooding</v>
          </cell>
          <cell r="V373" t="str">
            <v>nr</v>
          </cell>
          <cell r="W373" t="str">
            <v>Number of incidents</v>
          </cell>
          <cell r="X373">
            <v>0</v>
          </cell>
          <cell r="Y373" t="str">
            <v>Down</v>
          </cell>
          <cell r="Z373" t="str">
            <v>External sewer flooding</v>
          </cell>
          <cell r="AQ373">
            <v>3633</v>
          </cell>
          <cell r="AR373">
            <v>3574</v>
          </cell>
          <cell r="AS373">
            <v>3515</v>
          </cell>
          <cell r="AT373">
            <v>3456</v>
          </cell>
          <cell r="AU373">
            <v>3397</v>
          </cell>
          <cell r="BL373" t="str">
            <v>Yes</v>
          </cell>
          <cell r="BM373" t="str">
            <v>Yes</v>
          </cell>
          <cell r="BN373" t="str">
            <v>Yes</v>
          </cell>
          <cell r="BO373" t="str">
            <v>Yes</v>
          </cell>
          <cell r="BP373" t="str">
            <v>Yes</v>
          </cell>
          <cell r="BQ373" t="str">
            <v/>
          </cell>
          <cell r="BR373" t="str">
            <v/>
          </cell>
          <cell r="BS373" t="str">
            <v/>
          </cell>
          <cell r="BT373" t="str">
            <v/>
          </cell>
          <cell r="BU373" t="str">
            <v/>
          </cell>
          <cell r="BV373">
            <v>7661</v>
          </cell>
          <cell r="BW373">
            <v>7661</v>
          </cell>
          <cell r="BX373">
            <v>7661</v>
          </cell>
          <cell r="BY373">
            <v>7661</v>
          </cell>
          <cell r="BZ373">
            <v>7661</v>
          </cell>
          <cell r="CA373" t="str">
            <v/>
          </cell>
          <cell r="CB373" t="str">
            <v/>
          </cell>
          <cell r="CC373" t="str">
            <v/>
          </cell>
          <cell r="CD373" t="str">
            <v/>
          </cell>
          <cell r="CE373" t="str">
            <v/>
          </cell>
          <cell r="CF373" t="str">
            <v/>
          </cell>
          <cell r="CG373" t="str">
            <v/>
          </cell>
          <cell r="CH373" t="str">
            <v/>
          </cell>
          <cell r="CI373" t="str">
            <v/>
          </cell>
          <cell r="CJ373" t="str">
            <v/>
          </cell>
          <cell r="CK373">
            <v>2139</v>
          </cell>
          <cell r="CL373">
            <v>2104</v>
          </cell>
          <cell r="CM373">
            <v>2069</v>
          </cell>
          <cell r="CN373">
            <v>2035</v>
          </cell>
          <cell r="CO373">
            <v>2000</v>
          </cell>
          <cell r="CP373" t="str">
            <v/>
          </cell>
          <cell r="CQ373" t="str">
            <v/>
          </cell>
          <cell r="CR373" t="str">
            <v/>
          </cell>
          <cell r="CS373" t="str">
            <v/>
          </cell>
          <cell r="CT373" t="str">
            <v/>
          </cell>
          <cell r="CU373">
            <v>-2.4199999999999999E-2</v>
          </cell>
          <cell r="CV373" t="str">
            <v/>
          </cell>
          <cell r="CW373" t="str">
            <v/>
          </cell>
          <cell r="CX373" t="str">
            <v/>
          </cell>
          <cell r="CY373">
            <v>0.01</v>
          </cell>
          <cell r="CZ373" t="str">
            <v/>
          </cell>
          <cell r="DA373" t="str">
            <v/>
          </cell>
          <cell r="DB373" t="str">
            <v/>
          </cell>
          <cell r="DD373">
            <v>1</v>
          </cell>
        </row>
        <row r="374">
          <cell r="C374" t="str">
            <v>PR19SVE_F06</v>
          </cell>
          <cell r="D374" t="str">
            <v>Wastewater safely taken away</v>
          </cell>
          <cell r="E374" t="str">
            <v>PR14 continuation</v>
          </cell>
          <cell r="F374" t="str">
            <v>F06</v>
          </cell>
          <cell r="G374" t="str">
            <v>Sewer blockages</v>
          </cell>
          <cell r="H374" t="str">
            <v>The total number of sewer blockages on Severn Trent Water's network (including sewers transferred in 2011)</v>
          </cell>
          <cell r="K374">
            <v>1</v>
          </cell>
          <cell r="Q374">
            <v>1</v>
          </cell>
          <cell r="R374" t="str">
            <v>Out &amp; under</v>
          </cell>
          <cell r="S374" t="str">
            <v xml:space="preserve">Revenue </v>
          </cell>
          <cell r="T374" t="str">
            <v>In-period</v>
          </cell>
          <cell r="U374" t="str">
            <v>Environmental</v>
          </cell>
          <cell r="V374" t="str">
            <v>nr</v>
          </cell>
          <cell r="W374" t="str">
            <v>Number of incidents</v>
          </cell>
          <cell r="X374">
            <v>0</v>
          </cell>
          <cell r="Y374" t="str">
            <v>Down</v>
          </cell>
          <cell r="Z374" t="str">
            <v>Sewer blockages</v>
          </cell>
          <cell r="AQ374">
            <v>43000</v>
          </cell>
          <cell r="AR374">
            <v>42000</v>
          </cell>
          <cell r="AS374">
            <v>41500</v>
          </cell>
          <cell r="AT374">
            <v>41000</v>
          </cell>
          <cell r="AU374">
            <v>41000</v>
          </cell>
          <cell r="BL374" t="str">
            <v>Yes</v>
          </cell>
          <cell r="BM374" t="str">
            <v>Yes</v>
          </cell>
          <cell r="BN374" t="str">
            <v>Yes</v>
          </cell>
          <cell r="BO374" t="str">
            <v>Yes</v>
          </cell>
          <cell r="BP374" t="str">
            <v>Yes</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v>-1.12E-2</v>
          </cell>
          <cell r="CV374" t="str">
            <v/>
          </cell>
          <cell r="CW374" t="str">
            <v/>
          </cell>
          <cell r="CX374" t="str">
            <v/>
          </cell>
          <cell r="CY374">
            <v>3.7000000000000002E-3</v>
          </cell>
          <cell r="CZ374" t="str">
            <v/>
          </cell>
          <cell r="DA374" t="str">
            <v/>
          </cell>
          <cell r="DB374" t="str">
            <v/>
          </cell>
          <cell r="DD374">
            <v>1</v>
          </cell>
        </row>
        <row r="375">
          <cell r="C375" t="str">
            <v>PR19SVE_F07</v>
          </cell>
          <cell r="D375" t="str">
            <v>Wastewater safely taken away</v>
          </cell>
          <cell r="E375" t="str">
            <v>PR19 new</v>
          </cell>
          <cell r="F375" t="str">
            <v>F07</v>
          </cell>
          <cell r="G375" t="str">
            <v>Public sewer flooding</v>
          </cell>
          <cell r="H375" t="str">
            <v>The number of sewer flooding incidents caused by equipment failures, blockages or collapses (collectively grouped as other causes) affecting public highways and footpaths</v>
          </cell>
          <cell r="K375">
            <v>1</v>
          </cell>
          <cell r="Q375">
            <v>1</v>
          </cell>
          <cell r="R375" t="str">
            <v>Out &amp; under</v>
          </cell>
          <cell r="S375" t="str">
            <v xml:space="preserve">Revenue </v>
          </cell>
          <cell r="T375" t="str">
            <v>In-period</v>
          </cell>
          <cell r="U375" t="str">
            <v>Sewer flooding</v>
          </cell>
          <cell r="V375" t="str">
            <v>nr</v>
          </cell>
          <cell r="W375" t="str">
            <v>Number of incidents</v>
          </cell>
          <cell r="X375">
            <v>0</v>
          </cell>
          <cell r="Y375" t="str">
            <v>Down</v>
          </cell>
          <cell r="AQ375">
            <v>2005</v>
          </cell>
          <cell r="AR375">
            <v>1975</v>
          </cell>
          <cell r="AS375">
            <v>1945</v>
          </cell>
          <cell r="AT375">
            <v>1915</v>
          </cell>
          <cell r="AU375">
            <v>1884</v>
          </cell>
          <cell r="BL375" t="str">
            <v>Yes</v>
          </cell>
          <cell r="BM375" t="str">
            <v>Yes</v>
          </cell>
          <cell r="BN375" t="str">
            <v>Yes</v>
          </cell>
          <cell r="BO375" t="str">
            <v>Yes</v>
          </cell>
          <cell r="BP375" t="str">
            <v>Yes</v>
          </cell>
          <cell r="BQ375" t="str">
            <v/>
          </cell>
          <cell r="BR375" t="str">
            <v/>
          </cell>
          <cell r="BS375" t="str">
            <v/>
          </cell>
          <cell r="BT375" t="str">
            <v/>
          </cell>
          <cell r="BU375" t="str">
            <v/>
          </cell>
          <cell r="BV375">
            <v>2554</v>
          </cell>
          <cell r="BW375">
            <v>2515</v>
          </cell>
          <cell r="BX375">
            <v>2477</v>
          </cell>
          <cell r="BY375">
            <v>2438</v>
          </cell>
          <cell r="BZ375">
            <v>2400</v>
          </cell>
          <cell r="CA375" t="str">
            <v/>
          </cell>
          <cell r="CB375" t="str">
            <v/>
          </cell>
          <cell r="CC375" t="str">
            <v/>
          </cell>
          <cell r="CD375" t="str">
            <v/>
          </cell>
          <cell r="CE375" t="str">
            <v/>
          </cell>
          <cell r="CF375" t="str">
            <v/>
          </cell>
          <cell r="CG375" t="str">
            <v/>
          </cell>
          <cell r="CH375" t="str">
            <v/>
          </cell>
          <cell r="CI375" t="str">
            <v/>
          </cell>
          <cell r="CJ375" t="str">
            <v/>
          </cell>
          <cell r="CK375">
            <v>1456</v>
          </cell>
          <cell r="CL375">
            <v>1434</v>
          </cell>
          <cell r="CM375">
            <v>1412</v>
          </cell>
          <cell r="CN375">
            <v>1391</v>
          </cell>
          <cell r="CO375">
            <v>1369</v>
          </cell>
          <cell r="CP375" t="str">
            <v/>
          </cell>
          <cell r="CQ375" t="str">
            <v/>
          </cell>
          <cell r="CR375" t="str">
            <v/>
          </cell>
          <cell r="CS375" t="str">
            <v/>
          </cell>
          <cell r="CT375" t="str">
            <v/>
          </cell>
          <cell r="CU375">
            <v>-2.4500000000000001E-2</v>
          </cell>
          <cell r="CV375" t="str">
            <v/>
          </cell>
          <cell r="CW375" t="str">
            <v/>
          </cell>
          <cell r="CX375" t="str">
            <v/>
          </cell>
          <cell r="CY375">
            <v>1.23E-2</v>
          </cell>
          <cell r="CZ375" t="str">
            <v/>
          </cell>
          <cell r="DA375" t="str">
            <v/>
          </cell>
          <cell r="DB375" t="str">
            <v/>
          </cell>
          <cell r="DD375">
            <v>1</v>
          </cell>
        </row>
        <row r="376">
          <cell r="C376" t="str">
            <v>PR19SVE_F08</v>
          </cell>
          <cell r="D376" t="str">
            <v>Wastewater safely taken away</v>
          </cell>
          <cell r="E376" t="str">
            <v>PR19 new</v>
          </cell>
          <cell r="F376" t="str">
            <v>F08</v>
          </cell>
          <cell r="G376" t="str">
            <v>Green communities</v>
          </cell>
          <cell r="H376" t="str">
            <v>The amount of natural and social capital value that we create for local communities through the construction of sustainable drainage and water management features.</v>
          </cell>
          <cell r="K376">
            <v>1</v>
          </cell>
          <cell r="Q376">
            <v>1</v>
          </cell>
          <cell r="R376" t="str">
            <v>Out &amp; under</v>
          </cell>
          <cell r="S376" t="str">
            <v xml:space="preserve">Revenue </v>
          </cell>
          <cell r="T376" t="str">
            <v>In-period</v>
          </cell>
          <cell r="U376" t="str">
            <v>Sewer flooding</v>
          </cell>
          <cell r="V376" t="str">
            <v>£m</v>
          </cell>
          <cell r="W376" t="str">
            <v>£millions</v>
          </cell>
          <cell r="X376">
            <v>3</v>
          </cell>
          <cell r="Y376" t="str">
            <v>Up</v>
          </cell>
          <cell r="AQ376">
            <v>0.12</v>
          </cell>
          <cell r="AR376">
            <v>0.12</v>
          </cell>
          <cell r="AS376">
            <v>0.12</v>
          </cell>
          <cell r="AT376">
            <v>0.12</v>
          </cell>
          <cell r="AU376">
            <v>0.12</v>
          </cell>
          <cell r="BL376" t="str">
            <v>Yes</v>
          </cell>
          <cell r="BM376" t="str">
            <v>Yes</v>
          </cell>
          <cell r="BN376" t="str">
            <v>Yes</v>
          </cell>
          <cell r="BO376" t="str">
            <v>Yes</v>
          </cell>
          <cell r="BP376" t="str">
            <v>Yes</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v>-0.5</v>
          </cell>
          <cell r="CV376" t="str">
            <v/>
          </cell>
          <cell r="CW376" t="str">
            <v/>
          </cell>
          <cell r="CX376" t="str">
            <v/>
          </cell>
          <cell r="CY376">
            <v>0.5</v>
          </cell>
          <cell r="CZ376" t="str">
            <v/>
          </cell>
          <cell r="DA376" t="str">
            <v/>
          </cell>
          <cell r="DB376" t="str">
            <v/>
          </cell>
          <cell r="DD376">
            <v>1</v>
          </cell>
        </row>
        <row r="377">
          <cell r="C377" t="str">
            <v>PR19SVE_F09</v>
          </cell>
          <cell r="D377" t="str">
            <v>Wastewater safely taken away</v>
          </cell>
          <cell r="E377" t="str">
            <v>PR14 revision</v>
          </cell>
          <cell r="F377" t="str">
            <v>F09</v>
          </cell>
          <cell r="G377" t="str">
            <v>Collaborative flood resilience</v>
          </cell>
          <cell r="H377" t="str">
            <v>The number of properties and areas benefitting from a reduced risk of flooding from our sewer network achieved by working in collaboration with other Risk Management Authorities (RMAs) or other organisations</v>
          </cell>
          <cell r="K377">
            <v>1</v>
          </cell>
          <cell r="Q377">
            <v>1</v>
          </cell>
          <cell r="R377" t="str">
            <v>Out &amp; under</v>
          </cell>
          <cell r="S377" t="str">
            <v xml:space="preserve">Revenue </v>
          </cell>
          <cell r="T377" t="str">
            <v>End of period</v>
          </cell>
          <cell r="U377" t="str">
            <v>Sewer flooding</v>
          </cell>
          <cell r="V377" t="str">
            <v>nr</v>
          </cell>
          <cell r="W377" t="str">
            <v>Number of properties or areas</v>
          </cell>
          <cell r="X377">
            <v>0</v>
          </cell>
          <cell r="Y377" t="str">
            <v>Up</v>
          </cell>
          <cell r="AQ377" t="str">
            <v/>
          </cell>
          <cell r="AR377" t="str">
            <v/>
          </cell>
          <cell r="AS377" t="str">
            <v/>
          </cell>
          <cell r="AT377" t="str">
            <v/>
          </cell>
          <cell r="AU377">
            <v>360</v>
          </cell>
          <cell r="BP377" t="str">
            <v>Yes</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v>-3.44E-2</v>
          </cell>
          <cell r="CV377" t="str">
            <v/>
          </cell>
          <cell r="CW377" t="str">
            <v/>
          </cell>
          <cell r="CX377" t="str">
            <v/>
          </cell>
          <cell r="CY377">
            <v>3.44E-2</v>
          </cell>
          <cell r="CZ377" t="str">
            <v/>
          </cell>
          <cell r="DA377" t="str">
            <v/>
          </cell>
          <cell r="DB377" t="str">
            <v/>
          </cell>
          <cell r="DD377">
            <v>1</v>
          </cell>
        </row>
        <row r="378">
          <cell r="C378" t="str">
            <v>PR19SVE_G01</v>
          </cell>
          <cell r="D378" t="str">
            <v>Water always there</v>
          </cell>
          <cell r="E378" t="str">
            <v>PR14 revision</v>
          </cell>
          <cell r="F378" t="str">
            <v>G01</v>
          </cell>
          <cell r="G378" t="str">
            <v>Water supply interruptions</v>
          </cell>
          <cell r="H378" t="str">
            <v xml:space="preserve">Average supply interruption greater than, or equal to, three hours (minutes per property) </v>
          </cell>
          <cell r="J378">
            <v>1</v>
          </cell>
          <cell r="Q378">
            <v>1</v>
          </cell>
          <cell r="R378" t="str">
            <v>Out &amp; under</v>
          </cell>
          <cell r="S378" t="str">
            <v xml:space="preserve">Revenue </v>
          </cell>
          <cell r="T378" t="str">
            <v>In-period</v>
          </cell>
          <cell r="U378" t="str">
            <v>Supply interruptions</v>
          </cell>
          <cell r="V378" t="str">
            <v>time</v>
          </cell>
          <cell r="W378" t="str">
            <v>Minutes</v>
          </cell>
          <cell r="X378">
            <v>0</v>
          </cell>
          <cell r="Y378" t="str">
            <v>Down</v>
          </cell>
          <cell r="Z378" t="str">
            <v>Water supply interruptions</v>
          </cell>
        </row>
        <row r="379">
          <cell r="C379" t="str">
            <v>PR19SVE_G02</v>
          </cell>
          <cell r="D379" t="str">
            <v>Water always there</v>
          </cell>
          <cell r="E379" t="str">
            <v>PR14 revision</v>
          </cell>
          <cell r="F379" t="str">
            <v>G02</v>
          </cell>
          <cell r="G379" t="str">
            <v>Leakage</v>
          </cell>
          <cell r="H379" t="str">
            <v xml:space="preserve">The total level of leakage, including service reservoir losses and trunk main leakage plus customer supply pipe leakage, in megalitres per day (Ml/d), reported as a three-year average. </v>
          </cell>
          <cell r="J379">
            <v>1</v>
          </cell>
          <cell r="Q379">
            <v>1</v>
          </cell>
          <cell r="R379" t="str">
            <v>Out &amp; under</v>
          </cell>
          <cell r="S379" t="str">
            <v xml:space="preserve">Revenue </v>
          </cell>
          <cell r="T379" t="str">
            <v>In-period</v>
          </cell>
          <cell r="U379" t="str">
            <v>Leakage</v>
          </cell>
          <cell r="V379" t="str">
            <v>nr</v>
          </cell>
          <cell r="W379" t="str">
            <v>Megalitres per day (Ml/d)</v>
          </cell>
          <cell r="X379">
            <v>1</v>
          </cell>
          <cell r="Y379" t="str">
            <v>Down</v>
          </cell>
          <cell r="Z379" t="str">
            <v>Leakage</v>
          </cell>
        </row>
        <row r="380">
          <cell r="C380" t="str">
            <v>PR19SVE_G03</v>
          </cell>
          <cell r="D380" t="str">
            <v>Water always there</v>
          </cell>
          <cell r="E380" t="str">
            <v>PR19 new</v>
          </cell>
          <cell r="F380" t="str">
            <v>G03</v>
          </cell>
          <cell r="G380" t="str">
            <v>Per capita consumption</v>
          </cell>
          <cell r="H380" t="str">
            <v>Average amount of water used by each person that lives in a household property (litres per head per day). Reported as a three-year average</v>
          </cell>
          <cell r="I380">
            <v>1</v>
          </cell>
          <cell r="Q380">
            <v>1</v>
          </cell>
          <cell r="R380" t="str">
            <v>Under</v>
          </cell>
          <cell r="S380" t="str">
            <v xml:space="preserve">Revenue </v>
          </cell>
          <cell r="T380" t="str">
            <v>End of period</v>
          </cell>
          <cell r="U380" t="str">
            <v>Water consumption</v>
          </cell>
          <cell r="V380" t="str">
            <v>nr</v>
          </cell>
          <cell r="W380" t="str">
            <v>Litres per head per day (l/h/d)</v>
          </cell>
          <cell r="X380">
            <v>1</v>
          </cell>
          <cell r="Y380" t="str">
            <v>Down</v>
          </cell>
          <cell r="Z380" t="str">
            <v>Per capita consumption</v>
          </cell>
        </row>
        <row r="381">
          <cell r="C381" t="str">
            <v>PR19SVE_G04</v>
          </cell>
          <cell r="D381" t="str">
            <v>Water always there</v>
          </cell>
          <cell r="E381" t="str">
            <v>PR19 continuation</v>
          </cell>
          <cell r="F381" t="str">
            <v>G04</v>
          </cell>
          <cell r="G381" t="str">
            <v>Mains repairs</v>
          </cell>
          <cell r="H381" t="str">
            <v>The number of mains bursts per thousand kilometres of total length of mains</v>
          </cell>
          <cell r="J381">
            <v>1</v>
          </cell>
          <cell r="Q381">
            <v>1</v>
          </cell>
          <cell r="R381" t="str">
            <v>Out &amp; under</v>
          </cell>
          <cell r="S381" t="str">
            <v xml:space="preserve">Revenue </v>
          </cell>
          <cell r="T381" t="str">
            <v>In-period</v>
          </cell>
          <cell r="U381" t="str">
            <v>Water mains bursts</v>
          </cell>
          <cell r="V381" t="str">
            <v>nr</v>
          </cell>
          <cell r="W381" t="str">
            <v>Number of mains bursts (normalised per 1,000km of company mains)</v>
          </cell>
          <cell r="X381">
            <v>1</v>
          </cell>
          <cell r="Y381" t="str">
            <v>Down</v>
          </cell>
          <cell r="Z381" t="str">
            <v>Mains repairs</v>
          </cell>
        </row>
        <row r="382">
          <cell r="C382" t="str">
            <v>PR19SVE_G05</v>
          </cell>
          <cell r="D382" t="str">
            <v>Water always there</v>
          </cell>
          <cell r="E382" t="str">
            <v>PR19 new</v>
          </cell>
          <cell r="F382" t="str">
            <v>G05</v>
          </cell>
          <cell r="G382" t="str">
            <v>Unplanned outage</v>
          </cell>
          <cell r="H382" t="str">
            <v xml:space="preserve">Unplanned outage. The annualised unavailable flow, based on the peak week production capacity (or PWPC). </v>
          </cell>
          <cell r="I382">
            <v>0.1</v>
          </cell>
          <cell r="J382">
            <v>0.9</v>
          </cell>
          <cell r="Q382">
            <v>1</v>
          </cell>
          <cell r="R382" t="str">
            <v>Under</v>
          </cell>
          <cell r="S382" t="str">
            <v xml:space="preserve">Revenue </v>
          </cell>
          <cell r="T382" t="str">
            <v>In-period</v>
          </cell>
          <cell r="U382" t="str">
            <v>Water outage</v>
          </cell>
          <cell r="V382" t="str">
            <v>%</v>
          </cell>
          <cell r="W382" t="str">
            <v>Percentage outage compared to company peak week production capacity (PWPC)</v>
          </cell>
          <cell r="X382">
            <v>2</v>
          </cell>
          <cell r="Y382" t="str">
            <v>Down</v>
          </cell>
          <cell r="Z382" t="str">
            <v>Unplanned outage</v>
          </cell>
        </row>
        <row r="383">
          <cell r="C383" t="str">
            <v>PR19SVE_G06</v>
          </cell>
          <cell r="D383" t="str">
            <v>Water always there</v>
          </cell>
          <cell r="E383" t="str">
            <v>PR19 new</v>
          </cell>
          <cell r="F383" t="str">
            <v>G06</v>
          </cell>
          <cell r="G383" t="str">
            <v>Risk of severe restrictions in a drought</v>
          </cell>
          <cell r="H383" t="str">
            <v>Percentage of the population that would experience severe supply restrictions (e.g. standpipes or rota cuts) in a 1-in-200 year drought</v>
          </cell>
          <cell r="I383">
            <v>1</v>
          </cell>
          <cell r="Q383">
            <v>1</v>
          </cell>
          <cell r="R383" t="str">
            <v>NFI</v>
          </cell>
          <cell r="U383" t="str">
            <v>Resilience</v>
          </cell>
          <cell r="V383" t="str">
            <v>%</v>
          </cell>
          <cell r="W383" t="str">
            <v>Overall company percentage at risk of level 4 drought restrictions during a 1-in-200 year drought event</v>
          </cell>
          <cell r="X383">
            <v>1</v>
          </cell>
          <cell r="Y383" t="str">
            <v>Down</v>
          </cell>
          <cell r="Z383" t="str">
            <v>Risk of severe restrictions in a drought</v>
          </cell>
        </row>
        <row r="384">
          <cell r="C384" t="str">
            <v>PR19SVE_G07</v>
          </cell>
          <cell r="D384" t="str">
            <v>Water always there</v>
          </cell>
          <cell r="E384" t="str">
            <v>PR14 revision</v>
          </cell>
          <cell r="F384" t="str">
            <v>G07</v>
          </cell>
          <cell r="G384" t="str">
            <v>Speed of response to visible leaks</v>
          </cell>
          <cell r="H384" t="str">
            <v>The time taken to fix customer reported significant visible leaks on Severn Trent Water’s network.</v>
          </cell>
          <cell r="J384">
            <v>1</v>
          </cell>
          <cell r="Q384">
            <v>1</v>
          </cell>
          <cell r="R384" t="str">
            <v>Out &amp; under</v>
          </cell>
          <cell r="S384" t="str">
            <v xml:space="preserve">Revenue </v>
          </cell>
          <cell r="T384" t="str">
            <v>In-period</v>
          </cell>
          <cell r="U384" t="str">
            <v>Leakage</v>
          </cell>
          <cell r="V384" t="str">
            <v>time</v>
          </cell>
          <cell r="W384" t="str">
            <v>Days</v>
          </cell>
          <cell r="X384">
            <v>1</v>
          </cell>
          <cell r="Y384" t="str">
            <v>Down</v>
          </cell>
          <cell r="AQ384">
            <v>6.91</v>
          </cell>
          <cell r="AR384">
            <v>6.14</v>
          </cell>
          <cell r="AS384">
            <v>5.38</v>
          </cell>
          <cell r="AT384">
            <v>4.6100000000000003</v>
          </cell>
          <cell r="AU384">
            <v>3.84</v>
          </cell>
          <cell r="BL384" t="str">
            <v>Yes</v>
          </cell>
          <cell r="BM384" t="str">
            <v>Yes</v>
          </cell>
          <cell r="BN384" t="str">
            <v>Yes</v>
          </cell>
          <cell r="BO384" t="str">
            <v>Yes</v>
          </cell>
          <cell r="BP384" t="str">
            <v>Yes</v>
          </cell>
          <cell r="BQ384">
            <v>0</v>
          </cell>
          <cell r="BR384">
            <v>0</v>
          </cell>
          <cell r="BS384">
            <v>0</v>
          </cell>
          <cell r="BT384">
            <v>0</v>
          </cell>
          <cell r="BU384">
            <v>0</v>
          </cell>
          <cell r="BV384" t="str">
            <v/>
          </cell>
          <cell r="BW384" t="str">
            <v/>
          </cell>
          <cell r="BX384" t="str">
            <v/>
          </cell>
          <cell r="BY384" t="str">
            <v/>
          </cell>
          <cell r="BZ384" t="str">
            <v/>
          </cell>
          <cell r="CA384">
            <v>0</v>
          </cell>
          <cell r="CB384">
            <v>0</v>
          </cell>
          <cell r="CC384">
            <v>0</v>
          </cell>
          <cell r="CD384">
            <v>0</v>
          </cell>
          <cell r="CE384">
            <v>0</v>
          </cell>
          <cell r="CF384">
            <v>0</v>
          </cell>
          <cell r="CG384">
            <v>0</v>
          </cell>
          <cell r="CH384">
            <v>0</v>
          </cell>
          <cell r="CI384">
            <v>0</v>
          </cell>
          <cell r="CJ384">
            <v>0</v>
          </cell>
          <cell r="CK384" t="str">
            <v/>
          </cell>
          <cell r="CL384" t="str">
            <v/>
          </cell>
          <cell r="CM384" t="str">
            <v/>
          </cell>
          <cell r="CN384" t="str">
            <v/>
          </cell>
          <cell r="CO384" t="str">
            <v/>
          </cell>
          <cell r="CP384">
            <v>0</v>
          </cell>
          <cell r="CQ384">
            <v>0</v>
          </cell>
          <cell r="CR384">
            <v>0</v>
          </cell>
          <cell r="CS384">
            <v>0</v>
          </cell>
          <cell r="CT384">
            <v>0</v>
          </cell>
          <cell r="CU384">
            <v>-1.073</v>
          </cell>
          <cell r="CV384" t="str">
            <v/>
          </cell>
          <cell r="CW384" t="str">
            <v/>
          </cell>
          <cell r="CX384" t="str">
            <v/>
          </cell>
          <cell r="CY384">
            <v>1.073</v>
          </cell>
          <cell r="CZ384" t="str">
            <v/>
          </cell>
          <cell r="DA384" t="str">
            <v/>
          </cell>
          <cell r="DB384" t="str">
            <v/>
          </cell>
          <cell r="DD384">
            <v>1</v>
          </cell>
        </row>
        <row r="385">
          <cell r="C385" t="str">
            <v>PR19SVE_G08</v>
          </cell>
          <cell r="D385" t="str">
            <v>Water always there</v>
          </cell>
          <cell r="E385" t="str">
            <v>PR14 revision</v>
          </cell>
          <cell r="F385" t="str">
            <v>G08</v>
          </cell>
          <cell r="G385" t="str">
            <v>Persistent low pressure</v>
          </cell>
          <cell r="H385" t="str">
            <v>The number of low pressure days experienced by properties which have exceeded the persistent low pressure threshold. The persistent low pressure threshold is more than 25 days of low pressure in a 5 year rolling period.</v>
          </cell>
          <cell r="J385">
            <v>1</v>
          </cell>
          <cell r="Q385">
            <v>1</v>
          </cell>
          <cell r="R385" t="str">
            <v>Out &amp; under</v>
          </cell>
          <cell r="S385" t="str">
            <v xml:space="preserve">Revenue </v>
          </cell>
          <cell r="T385" t="str">
            <v>In-period</v>
          </cell>
          <cell r="U385" t="str">
            <v>Low pressure</v>
          </cell>
          <cell r="V385" t="str">
            <v>nr</v>
          </cell>
          <cell r="W385" t="str">
            <v>Property days</v>
          </cell>
          <cell r="X385">
            <v>0</v>
          </cell>
          <cell r="Y385" t="str">
            <v>Down</v>
          </cell>
          <cell r="AQ385">
            <v>19471</v>
          </cell>
          <cell r="AR385">
            <v>18869</v>
          </cell>
          <cell r="AS385">
            <v>18266</v>
          </cell>
          <cell r="AT385">
            <v>17664</v>
          </cell>
          <cell r="AU385">
            <v>17062</v>
          </cell>
          <cell r="BL385" t="str">
            <v>Yes</v>
          </cell>
          <cell r="BM385" t="str">
            <v>Yes</v>
          </cell>
          <cell r="BN385" t="str">
            <v>Yes</v>
          </cell>
          <cell r="BO385" t="str">
            <v>Yes</v>
          </cell>
          <cell r="BP385" t="str">
            <v>Yes</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v>-4.64E-4</v>
          </cell>
          <cell r="CV385" t="str">
            <v/>
          </cell>
          <cell r="CW385" t="str">
            <v/>
          </cell>
          <cell r="CX385" t="str">
            <v/>
          </cell>
          <cell r="CY385">
            <v>4.64E-4</v>
          </cell>
          <cell r="CZ385" t="str">
            <v/>
          </cell>
          <cell r="DA385" t="str">
            <v/>
          </cell>
          <cell r="DB385" t="str">
            <v/>
          </cell>
          <cell r="DD385">
            <v>1</v>
          </cell>
        </row>
        <row r="386">
          <cell r="C386" t="str">
            <v>PR19SVE_G09</v>
          </cell>
          <cell r="D386" t="str">
            <v>Water always there</v>
          </cell>
          <cell r="E386" t="str">
            <v>PR19 new</v>
          </cell>
          <cell r="F386" t="str">
            <v>G09</v>
          </cell>
          <cell r="G386" t="str">
            <v>Abstraction Incentive Mechanism (AIM)</v>
          </cell>
          <cell r="H386" t="str">
            <v>Reducing water abstraction at environmentally sensitive sites to prevent environmental deterioration.</v>
          </cell>
          <cell r="I386">
            <v>1</v>
          </cell>
          <cell r="Q386">
            <v>1</v>
          </cell>
          <cell r="R386" t="str">
            <v>Out &amp; under</v>
          </cell>
          <cell r="S386" t="str">
            <v xml:space="preserve">Revenue </v>
          </cell>
          <cell r="T386" t="str">
            <v>In-period</v>
          </cell>
          <cell r="U386" t="str">
            <v>Water resources/ abstraction</v>
          </cell>
          <cell r="V386" t="str">
            <v>nr</v>
          </cell>
          <cell r="W386" t="str">
            <v>Megalitres (Ml)</v>
          </cell>
          <cell r="X386">
            <v>0</v>
          </cell>
          <cell r="Y386" t="str">
            <v>Down</v>
          </cell>
          <cell r="AQ386">
            <v>0</v>
          </cell>
          <cell r="AR386">
            <v>0</v>
          </cell>
          <cell r="AS386">
            <v>0</v>
          </cell>
          <cell r="AT386">
            <v>0</v>
          </cell>
          <cell r="AU386">
            <v>0</v>
          </cell>
          <cell r="BL386" t="str">
            <v>Yes</v>
          </cell>
          <cell r="BM386" t="str">
            <v>Yes</v>
          </cell>
          <cell r="BN386" t="str">
            <v>Yes</v>
          </cell>
          <cell r="BO386" t="str">
            <v>Yes</v>
          </cell>
          <cell r="BP386" t="str">
            <v>Yes</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No</v>
          </cell>
          <cell r="DD386">
            <v>1</v>
          </cell>
        </row>
        <row r="387">
          <cell r="C387" t="str">
            <v>PR19SVE_G10</v>
          </cell>
          <cell r="D387" t="str">
            <v>Water always there</v>
          </cell>
          <cell r="E387" t="str">
            <v>PR14 revision</v>
          </cell>
          <cell r="F387" t="str">
            <v>G10</v>
          </cell>
          <cell r="G387" t="str">
            <v>Resilient supplies</v>
          </cell>
          <cell r="H387" t="str">
            <v>The percentage of customers whose service to the tap can be restored within 24 hours of a single failure event in their normal supply route.</v>
          </cell>
          <cell r="J387">
            <v>1</v>
          </cell>
          <cell r="Q387">
            <v>1</v>
          </cell>
          <cell r="R387" t="str">
            <v>Out &amp; under</v>
          </cell>
          <cell r="S387" t="str">
            <v xml:space="preserve">Revenue </v>
          </cell>
          <cell r="T387" t="str">
            <v>End of period</v>
          </cell>
          <cell r="U387" t="str">
            <v>Resilience</v>
          </cell>
          <cell r="V387" t="str">
            <v>%</v>
          </cell>
          <cell r="W387" t="str">
            <v>Percentage of customers whose service is restored within 24 hours of a single failure event</v>
          </cell>
          <cell r="X387">
            <v>1</v>
          </cell>
          <cell r="Y387" t="str">
            <v>Up</v>
          </cell>
          <cell r="AQ387" t="str">
            <v/>
          </cell>
          <cell r="AR387" t="str">
            <v/>
          </cell>
          <cell r="AS387" t="str">
            <v/>
          </cell>
          <cell r="AT387" t="str">
            <v/>
          </cell>
          <cell r="AU387">
            <v>96</v>
          </cell>
          <cell r="BP387" t="str">
            <v>Yes</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v>-3.5019999999999998</v>
          </cell>
          <cell r="CV387" t="str">
            <v/>
          </cell>
          <cell r="CW387" t="str">
            <v/>
          </cell>
          <cell r="CX387" t="str">
            <v/>
          </cell>
          <cell r="CY387">
            <v>3.5019999999999998</v>
          </cell>
          <cell r="CZ387" t="str">
            <v/>
          </cell>
          <cell r="DA387" t="str">
            <v/>
          </cell>
          <cell r="DB387" t="str">
            <v/>
          </cell>
          <cell r="DD387">
            <v>1</v>
          </cell>
        </row>
        <row r="388">
          <cell r="C388" t="str">
            <v>PR19SVE_G11</v>
          </cell>
          <cell r="D388" t="str">
            <v>Water always there</v>
          </cell>
          <cell r="E388" t="str">
            <v>PR19 new</v>
          </cell>
          <cell r="F388" t="str">
            <v>G11</v>
          </cell>
          <cell r="G388" t="str">
            <v>Resolution of low pressure complaints</v>
          </cell>
          <cell r="H388" t="str">
            <v>The percentage of customers who report a low pressure or poor supply issue and have their complaint resolved without having to contact us for a second time</v>
          </cell>
          <cell r="J388">
            <v>0.75</v>
          </cell>
          <cell r="M388">
            <v>0.25</v>
          </cell>
          <cell r="Q388">
            <v>1</v>
          </cell>
          <cell r="R388" t="str">
            <v>Out &amp; under</v>
          </cell>
          <cell r="S388" t="str">
            <v xml:space="preserve">Revenue </v>
          </cell>
          <cell r="T388" t="str">
            <v>In-period</v>
          </cell>
          <cell r="U388" t="str">
            <v>Low pressure</v>
          </cell>
          <cell r="V388" t="str">
            <v>%</v>
          </cell>
          <cell r="W388" t="str">
            <v>Percentage</v>
          </cell>
          <cell r="X388">
            <v>1</v>
          </cell>
          <cell r="Y388" t="str">
            <v>Up</v>
          </cell>
          <cell r="AQ388">
            <v>91</v>
          </cell>
          <cell r="AR388">
            <v>92</v>
          </cell>
          <cell r="AS388">
            <v>93</v>
          </cell>
          <cell r="AT388">
            <v>94</v>
          </cell>
          <cell r="AU388">
            <v>95</v>
          </cell>
          <cell r="BL388" t="str">
            <v>Yes</v>
          </cell>
          <cell r="BM388" t="str">
            <v>Yes</v>
          </cell>
          <cell r="BN388" t="str">
            <v>Yes</v>
          </cell>
          <cell r="BO388" t="str">
            <v>Yes</v>
          </cell>
          <cell r="BP388" t="str">
            <v>Yes</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v>-7.4999999999999997E-2</v>
          </cell>
          <cell r="CV388" t="str">
            <v/>
          </cell>
          <cell r="CW388" t="str">
            <v/>
          </cell>
          <cell r="CX388" t="str">
            <v/>
          </cell>
          <cell r="CY388">
            <v>7.4999999999999997E-2</v>
          </cell>
          <cell r="CZ388" t="str">
            <v/>
          </cell>
          <cell r="DA388" t="str">
            <v/>
          </cell>
          <cell r="DB388" t="str">
            <v/>
          </cell>
          <cell r="DD388">
            <v>1</v>
          </cell>
        </row>
        <row r="389">
          <cell r="C389" t="str">
            <v>PR19SVE_G12</v>
          </cell>
          <cell r="D389" t="str">
            <v>Water always there</v>
          </cell>
          <cell r="E389" t="str">
            <v>PR19 new</v>
          </cell>
          <cell r="F389" t="str">
            <v>G12</v>
          </cell>
          <cell r="G389" t="str">
            <v>Increasing water supply capacity</v>
          </cell>
          <cell r="H389" t="str">
            <v>The increase in sustainable water supply capacity needed to maintain our projected end AMP8 supply / demand balance (SDB)</v>
          </cell>
          <cell r="I389">
            <v>1</v>
          </cell>
          <cell r="Q389">
            <v>1</v>
          </cell>
          <cell r="R389" t="str">
            <v>Under</v>
          </cell>
          <cell r="S389" t="str">
            <v>RCV</v>
          </cell>
          <cell r="T389" t="str">
            <v>End of period</v>
          </cell>
          <cell r="U389" t="str">
            <v>Security of supply</v>
          </cell>
          <cell r="V389" t="str">
            <v>nr</v>
          </cell>
          <cell r="W389" t="str">
            <v>Megalitres per day (Ml/d)</v>
          </cell>
          <cell r="X389">
            <v>1</v>
          </cell>
          <cell r="Y389" t="str">
            <v>Up</v>
          </cell>
          <cell r="AQ389" t="str">
            <v/>
          </cell>
          <cell r="AR389" t="str">
            <v/>
          </cell>
          <cell r="AS389" t="str">
            <v/>
          </cell>
          <cell r="AT389" t="str">
            <v/>
          </cell>
          <cell r="AU389">
            <v>68.5</v>
          </cell>
          <cell r="BL389" t="str">
            <v>Yes</v>
          </cell>
          <cell r="BM389" t="str">
            <v>Yes</v>
          </cell>
          <cell r="BN389" t="str">
            <v>Yes</v>
          </cell>
          <cell r="BO389" t="str">
            <v>Yes</v>
          </cell>
          <cell r="BP389" t="str">
            <v>Yes</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v>-0.66</v>
          </cell>
          <cell r="CV389" t="str">
            <v/>
          </cell>
          <cell r="CW389" t="str">
            <v/>
          </cell>
          <cell r="CX389" t="str">
            <v/>
          </cell>
          <cell r="CY389" t="str">
            <v/>
          </cell>
          <cell r="CZ389" t="str">
            <v/>
          </cell>
          <cell r="DA389" t="str">
            <v/>
          </cell>
          <cell r="DB389" t="str">
            <v/>
          </cell>
          <cell r="DC389" t="str">
            <v>No</v>
          </cell>
          <cell r="DD389">
            <v>1</v>
          </cell>
        </row>
        <row r="390">
          <cell r="C390" t="str">
            <v>PR19SVE_G13</v>
          </cell>
          <cell r="D390" t="str">
            <v>Water always there</v>
          </cell>
          <cell r="E390" t="str">
            <v>PR19 new</v>
          </cell>
          <cell r="F390" t="str">
            <v>G13</v>
          </cell>
          <cell r="G390" t="str">
            <v>Number of water meters installed</v>
          </cell>
          <cell r="H390" t="str">
            <v>The number of customer water meters installed</v>
          </cell>
          <cell r="I390">
            <v>1</v>
          </cell>
          <cell r="Q390">
            <v>1</v>
          </cell>
          <cell r="R390" t="str">
            <v>Out &amp; under</v>
          </cell>
          <cell r="S390" t="str">
            <v xml:space="preserve">Revenue </v>
          </cell>
          <cell r="T390" t="str">
            <v>In-period</v>
          </cell>
          <cell r="U390" t="str">
            <v>Metering</v>
          </cell>
          <cell r="V390" t="str">
            <v>nr</v>
          </cell>
          <cell r="W390" t="str">
            <v>The total number of selective and optant meters installed</v>
          </cell>
          <cell r="X390">
            <v>0</v>
          </cell>
          <cell r="Y390" t="str">
            <v>Up</v>
          </cell>
          <cell r="AQ390">
            <v>41131</v>
          </cell>
          <cell r="AR390">
            <v>56686</v>
          </cell>
          <cell r="AS390">
            <v>62868</v>
          </cell>
          <cell r="AT390">
            <v>74145</v>
          </cell>
          <cell r="AU390">
            <v>90169</v>
          </cell>
          <cell r="BP390" t="str">
            <v>Yes</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v>-1.03E-4</v>
          </cell>
          <cell r="CV390" t="str">
            <v/>
          </cell>
          <cell r="CW390" t="str">
            <v/>
          </cell>
          <cell r="CX390" t="str">
            <v/>
          </cell>
          <cell r="CY390">
            <v>1.03E-4</v>
          </cell>
          <cell r="CZ390" t="str">
            <v/>
          </cell>
          <cell r="DA390" t="str">
            <v/>
          </cell>
          <cell r="DB390" t="str">
            <v/>
          </cell>
          <cell r="DD390">
            <v>1</v>
          </cell>
        </row>
        <row r="391">
          <cell r="C391" t="str">
            <v>PR19SVE_H01</v>
          </cell>
          <cell r="D391" t="str">
            <v>Good to drink</v>
          </cell>
          <cell r="E391" t="str">
            <v>PR19 new</v>
          </cell>
          <cell r="F391" t="str">
            <v>H01</v>
          </cell>
          <cell r="G391" t="str">
            <v>Water quality compliance (CRI)</v>
          </cell>
          <cell r="H391" t="str">
            <v>The DWI's compliance risk index. It is a measure designed to illustrate the risk arising from treated water compliance failures. It aligns with the current risk based approach to regulation of water supplies used by the Drinking Water Inspectorate</v>
          </cell>
          <cell r="I391">
            <v>0.5</v>
          </cell>
          <cell r="J391">
            <v>0.5</v>
          </cell>
          <cell r="Q391">
            <v>1</v>
          </cell>
          <cell r="R391" t="str">
            <v>Under</v>
          </cell>
          <cell r="S391" t="str">
            <v xml:space="preserve">Revenue </v>
          </cell>
          <cell r="T391" t="str">
            <v>In-period</v>
          </cell>
          <cell r="U391" t="str">
            <v>Water quality compliance</v>
          </cell>
          <cell r="V391" t="str">
            <v>score</v>
          </cell>
          <cell r="W391" t="str">
            <v>Index</v>
          </cell>
          <cell r="X391">
            <v>2</v>
          </cell>
          <cell r="Y391" t="str">
            <v>Down</v>
          </cell>
          <cell r="Z391" t="str">
            <v>Water quality compliance (CRI)</v>
          </cell>
        </row>
        <row r="392">
          <cell r="C392" t="str">
            <v>PR19SVE_H02</v>
          </cell>
          <cell r="D392" t="str">
            <v>Good to drink</v>
          </cell>
          <cell r="E392" t="str">
            <v>PR14 continuation</v>
          </cell>
          <cell r="F392" t="str">
            <v>H02</v>
          </cell>
          <cell r="G392" t="str">
            <v>Water quality complaints</v>
          </cell>
          <cell r="H392" t="str">
            <v>The number of consumer complaints about the appearance, taste or odour of their drinking water quality.</v>
          </cell>
          <cell r="I392">
            <v>0.25</v>
          </cell>
          <cell r="J392">
            <v>0.75</v>
          </cell>
          <cell r="Q392">
            <v>1</v>
          </cell>
          <cell r="R392" t="str">
            <v>Out &amp; under</v>
          </cell>
          <cell r="S392" t="str">
            <v xml:space="preserve">Revenue </v>
          </cell>
          <cell r="T392" t="str">
            <v>In-period</v>
          </cell>
          <cell r="U392" t="str">
            <v>Customer contacts - water quality</v>
          </cell>
          <cell r="V392" t="str">
            <v>nr</v>
          </cell>
          <cell r="W392" t="str">
            <v>Number of customer contacts regarding water quality</v>
          </cell>
          <cell r="X392">
            <v>0</v>
          </cell>
          <cell r="Y392" t="str">
            <v>Down</v>
          </cell>
          <cell r="Z392" t="str">
            <v>Customer contacts about water quality</v>
          </cell>
          <cell r="AQ392">
            <v>9800</v>
          </cell>
          <cell r="AR392">
            <v>9700</v>
          </cell>
          <cell r="AS392">
            <v>9600</v>
          </cell>
          <cell r="AT392">
            <v>9500</v>
          </cell>
          <cell r="AU392">
            <v>9500</v>
          </cell>
          <cell r="BL392" t="str">
            <v>Yes</v>
          </cell>
          <cell r="BM392" t="str">
            <v>Yes</v>
          </cell>
          <cell r="BN392" t="str">
            <v>Yes</v>
          </cell>
          <cell r="BO392" t="str">
            <v>Yes</v>
          </cell>
          <cell r="BP392" t="str">
            <v>Yes</v>
          </cell>
          <cell r="BQ392" t="str">
            <v/>
          </cell>
          <cell r="BR392" t="str">
            <v/>
          </cell>
          <cell r="BS392" t="str">
            <v/>
          </cell>
          <cell r="BT392" t="str">
            <v/>
          </cell>
          <cell r="BU392" t="str">
            <v/>
          </cell>
          <cell r="BV392">
            <v>13882</v>
          </cell>
          <cell r="BW392">
            <v>13740</v>
          </cell>
          <cell r="BX392">
            <v>13599</v>
          </cell>
          <cell r="BY392">
            <v>13457</v>
          </cell>
          <cell r="BZ392">
            <v>13457</v>
          </cell>
          <cell r="CA392" t="str">
            <v/>
          </cell>
          <cell r="CB392" t="str">
            <v/>
          </cell>
          <cell r="CC392" t="str">
            <v/>
          </cell>
          <cell r="CD392" t="str">
            <v/>
          </cell>
          <cell r="CE392" t="str">
            <v/>
          </cell>
          <cell r="CF392" t="str">
            <v/>
          </cell>
          <cell r="CG392" t="str">
            <v/>
          </cell>
          <cell r="CH392" t="str">
            <v/>
          </cell>
          <cell r="CI392" t="str">
            <v/>
          </cell>
          <cell r="CJ392" t="str">
            <v/>
          </cell>
          <cell r="CK392">
            <v>8253</v>
          </cell>
          <cell r="CL392">
            <v>8168</v>
          </cell>
          <cell r="CM392">
            <v>8084</v>
          </cell>
          <cell r="CN392">
            <v>8000</v>
          </cell>
          <cell r="CO392">
            <v>8000</v>
          </cell>
          <cell r="CP392" t="str">
            <v/>
          </cell>
          <cell r="CQ392" t="str">
            <v/>
          </cell>
          <cell r="CR392" t="str">
            <v/>
          </cell>
          <cell r="CS392" t="str">
            <v/>
          </cell>
          <cell r="CT392" t="str">
            <v/>
          </cell>
          <cell r="CU392">
            <v>-3.0000000000000001E-3</v>
          </cell>
          <cell r="CV392" t="str">
            <v/>
          </cell>
          <cell r="CW392" t="str">
            <v/>
          </cell>
          <cell r="CX392" t="str">
            <v/>
          </cell>
          <cell r="CY392">
            <v>3.0000000000000001E-3</v>
          </cell>
          <cell r="CZ392" t="str">
            <v/>
          </cell>
          <cell r="DA392" t="str">
            <v/>
          </cell>
          <cell r="DB392" t="str">
            <v/>
          </cell>
          <cell r="DD392">
            <v>1</v>
          </cell>
        </row>
        <row r="393">
          <cell r="C393" t="str">
            <v>PR19SVE_H03</v>
          </cell>
          <cell r="D393" t="str">
            <v>Good to drink</v>
          </cell>
          <cell r="E393" t="str">
            <v>PR14 revision</v>
          </cell>
          <cell r="F393" t="str">
            <v>H03</v>
          </cell>
          <cell r="G393" t="str">
            <v>Farming for Water</v>
          </cell>
          <cell r="H393" t="str">
            <v>The number of catchment schemes where we have improved control of raw water quality risk from specific pollutants by engaging with farmers and changing farming practices</v>
          </cell>
          <cell r="J393">
            <v>1</v>
          </cell>
          <cell r="Q393">
            <v>1</v>
          </cell>
          <cell r="R393" t="str">
            <v>Out &amp; under</v>
          </cell>
          <cell r="S393" t="str">
            <v xml:space="preserve">Revenue </v>
          </cell>
          <cell r="T393" t="str">
            <v>End of period</v>
          </cell>
          <cell r="U393" t="str">
            <v>Catchment management</v>
          </cell>
          <cell r="V393" t="str">
            <v>nr</v>
          </cell>
          <cell r="W393" t="str">
            <v>Number of catchment schemes meeting end of AMP7 target KPIs and resulting in an improved classification of EoCs</v>
          </cell>
          <cell r="X393">
            <v>0</v>
          </cell>
          <cell r="Y393" t="str">
            <v>Up</v>
          </cell>
          <cell r="AQ393" t="str">
            <v/>
          </cell>
          <cell r="AR393" t="str">
            <v/>
          </cell>
          <cell r="AS393" t="str">
            <v/>
          </cell>
          <cell r="AT393" t="str">
            <v/>
          </cell>
          <cell r="AU393">
            <v>16</v>
          </cell>
          <cell r="BP393" t="str">
            <v>Yes</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v>-1.157</v>
          </cell>
          <cell r="CV393" t="str">
            <v/>
          </cell>
          <cell r="CW393" t="str">
            <v/>
          </cell>
          <cell r="CX393" t="str">
            <v/>
          </cell>
          <cell r="CY393">
            <v>1.157</v>
          </cell>
          <cell r="CZ393" t="str">
            <v/>
          </cell>
          <cell r="DA393" t="str">
            <v/>
          </cell>
          <cell r="DB393" t="str">
            <v/>
          </cell>
          <cell r="DD393">
            <v>1</v>
          </cell>
        </row>
        <row r="394">
          <cell r="C394" t="str">
            <v>PR19SVE_H04</v>
          </cell>
          <cell r="D394" t="str">
            <v>Good to drink</v>
          </cell>
          <cell r="E394" t="str">
            <v>PR19 new</v>
          </cell>
          <cell r="F394" t="str">
            <v>H04</v>
          </cell>
          <cell r="G394" t="str">
            <v>Protecting our schools from lead</v>
          </cell>
          <cell r="H394" t="str">
            <v>The number of schools and nurseries in our region where we have taken action to minimise the risk of lead in their supply of drinking water</v>
          </cell>
          <cell r="J394">
            <v>1</v>
          </cell>
          <cell r="Q394">
            <v>1</v>
          </cell>
          <cell r="R394" t="str">
            <v>Out &amp; under</v>
          </cell>
          <cell r="S394" t="str">
            <v xml:space="preserve">Revenue </v>
          </cell>
          <cell r="T394" t="str">
            <v>End of period</v>
          </cell>
          <cell r="U394" t="str">
            <v>Lead</v>
          </cell>
          <cell r="V394" t="str">
            <v>nr</v>
          </cell>
          <cell r="W394" t="str">
            <v>Number of schools (primary and nurseries)</v>
          </cell>
          <cell r="X394">
            <v>0</v>
          </cell>
          <cell r="Y394" t="str">
            <v>Up</v>
          </cell>
          <cell r="AQ394" t="str">
            <v/>
          </cell>
          <cell r="AR394" t="str">
            <v/>
          </cell>
          <cell r="AS394" t="str">
            <v/>
          </cell>
          <cell r="AT394" t="str">
            <v/>
          </cell>
          <cell r="AU394">
            <v>500</v>
          </cell>
          <cell r="BP394" t="str">
            <v>Yes</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v>-4.0000000000000001E-3</v>
          </cell>
          <cell r="CV394" t="str">
            <v/>
          </cell>
          <cell r="CW394" t="str">
            <v/>
          </cell>
          <cell r="CX394" t="str">
            <v/>
          </cell>
          <cell r="CY394">
            <v>4.0000000000000001E-3</v>
          </cell>
          <cell r="CZ394" t="str">
            <v/>
          </cell>
          <cell r="DA394" t="str">
            <v/>
          </cell>
          <cell r="DB394" t="str">
            <v/>
          </cell>
          <cell r="DD394">
            <v>1</v>
          </cell>
        </row>
        <row r="395">
          <cell r="C395" t="str">
            <v>PR19SWB_PC A1</v>
          </cell>
          <cell r="D395" t="str">
            <v>Clean, Safe and Reliable Supply of Drinking Water</v>
          </cell>
          <cell r="E395" t="str">
            <v>PR14 revision</v>
          </cell>
          <cell r="F395" t="str">
            <v>PC A1</v>
          </cell>
          <cell r="G395" t="str">
            <v>Water quality compliance (CRI)</v>
          </cell>
          <cell r="H395" t="str">
            <v>Water companies test the quality of tap water at customers’ taps and through the network. This drinking water quality measure assesses compliance against the standards set.</v>
          </cell>
          <cell r="J395">
            <v>1</v>
          </cell>
          <cell r="Q395">
            <v>1</v>
          </cell>
          <cell r="R395" t="str">
            <v>Under</v>
          </cell>
          <cell r="S395" t="str">
            <v>Revenue</v>
          </cell>
          <cell r="T395" t="str">
            <v>In-period</v>
          </cell>
          <cell r="U395" t="str">
            <v>Water quality compliance</v>
          </cell>
          <cell r="V395" t="str">
            <v>score</v>
          </cell>
          <cell r="W395" t="str">
            <v>CRI score</v>
          </cell>
          <cell r="X395">
            <v>2</v>
          </cell>
          <cell r="Y395" t="str">
            <v>Down</v>
          </cell>
          <cell r="Z395" t="str">
            <v>Water quality compliance (CRI)</v>
          </cell>
        </row>
        <row r="396">
          <cell r="C396" t="str">
            <v>PR19SWB_PC A2</v>
          </cell>
          <cell r="D396" t="str">
            <v>Clean, Safe and Reliable Supply of Drinking Water</v>
          </cell>
          <cell r="E396" t="str">
            <v>PR14 revision</v>
          </cell>
          <cell r="F396" t="str">
            <v>PC A2</v>
          </cell>
          <cell r="G396" t="str">
            <v>Water supply interruptions</v>
          </cell>
          <cell r="H396" t="str">
            <v>Occasionally supplies of tap water can be disrupted. This measures the average duration of supply interruption per property (for interruptions greater than three hours).</v>
          </cell>
          <cell r="J396">
            <v>1</v>
          </cell>
          <cell r="Q396">
            <v>1</v>
          </cell>
          <cell r="R396" t="str">
            <v>Out &amp; under</v>
          </cell>
          <cell r="S396" t="str">
            <v>Revenue</v>
          </cell>
          <cell r="T396" t="str">
            <v>In-period</v>
          </cell>
          <cell r="U396" t="str">
            <v>Supply interruptions</v>
          </cell>
          <cell r="V396" t="str">
            <v>time</v>
          </cell>
          <cell r="W396" t="str">
            <v>Hrs:mins:secs per property per year</v>
          </cell>
          <cell r="X396">
            <v>0</v>
          </cell>
          <cell r="Y396" t="str">
            <v>Down</v>
          </cell>
          <cell r="Z396" t="str">
            <v>Water supply interruptions</v>
          </cell>
        </row>
        <row r="397">
          <cell r="C397" t="str">
            <v>PR19SWB_PC A3</v>
          </cell>
          <cell r="D397" t="str">
            <v>Clean, Safe and Reliable Supply of Drinking Water</v>
          </cell>
          <cell r="E397" t="str">
            <v>PR14 revision</v>
          </cell>
          <cell r="F397" t="str">
            <v>PC A3</v>
          </cell>
          <cell r="G397" t="str">
            <v>Mains repairs</v>
          </cell>
          <cell r="H397" t="str">
            <v>Water mains can start to leak or burst. This can be due to problems with pipes or joints, cold weather, or changes in ground conditions. This measure is the total number of bursts and leaks across the network.</v>
          </cell>
          <cell r="J397">
            <v>1</v>
          </cell>
          <cell r="Q397">
            <v>1</v>
          </cell>
          <cell r="R397" t="str">
            <v>Out &amp; under</v>
          </cell>
          <cell r="S397" t="str">
            <v>Revenue</v>
          </cell>
          <cell r="T397" t="str">
            <v>In-period</v>
          </cell>
          <cell r="U397" t="str">
            <v>Water mains bursts</v>
          </cell>
          <cell r="V397" t="str">
            <v>nr</v>
          </cell>
          <cell r="W397" t="str">
            <v>Mains burst per 1,000km mains</v>
          </cell>
          <cell r="X397">
            <v>1</v>
          </cell>
          <cell r="Y397" t="str">
            <v>Down</v>
          </cell>
          <cell r="Z397" t="str">
            <v>Mains repairs</v>
          </cell>
        </row>
        <row r="398">
          <cell r="C398" t="str">
            <v>PR19SWB_PC A4</v>
          </cell>
          <cell r="D398" t="str">
            <v>Clean, Safe and Reliable Supply of Drinking Water</v>
          </cell>
          <cell r="E398" t="str">
            <v>PR19 new</v>
          </cell>
          <cell r="F398" t="str">
            <v>PC A4</v>
          </cell>
          <cell r="G398" t="str">
            <v>Unplanned outage</v>
          </cell>
          <cell r="H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J398">
            <v>1</v>
          </cell>
          <cell r="Q398">
            <v>1</v>
          </cell>
          <cell r="R398" t="str">
            <v>Under</v>
          </cell>
          <cell r="S398" t="str">
            <v>Revenue</v>
          </cell>
          <cell r="T398" t="str">
            <v>In-period</v>
          </cell>
          <cell r="U398" t="str">
            <v>Water outage</v>
          </cell>
          <cell r="V398" t="str">
            <v>%</v>
          </cell>
          <cell r="W398" t="str">
            <v>Percentage</v>
          </cell>
          <cell r="X398">
            <v>2</v>
          </cell>
          <cell r="Y398" t="str">
            <v>Down</v>
          </cell>
          <cell r="Z398" t="str">
            <v>Unplanned outage</v>
          </cell>
        </row>
        <row r="399">
          <cell r="C399" t="str">
            <v>PR19SWB_PC A5</v>
          </cell>
          <cell r="D399" t="str">
            <v>Clean, Safe and Reliable Supply of Drinking Water</v>
          </cell>
          <cell r="E399" t="str">
            <v>PR14 revision</v>
          </cell>
          <cell r="F399" t="str">
            <v>PC A5</v>
          </cell>
          <cell r="G399" t="str">
            <v>Taste, smell and colour contacts</v>
          </cell>
          <cell r="H399" t="str">
            <v>Water can occasionally have an unpleasant look, taste or appearance. This is the number of times the company is contacted by customers about the taste and smell of water, or because their water was not clear (i.e. it was cloudy or coloured).</v>
          </cell>
          <cell r="J399">
            <v>1</v>
          </cell>
          <cell r="Q399">
            <v>1</v>
          </cell>
          <cell r="R399" t="str">
            <v>Out &amp; under</v>
          </cell>
          <cell r="S399" t="str">
            <v>Revenue</v>
          </cell>
          <cell r="T399" t="str">
            <v>In-period</v>
          </cell>
          <cell r="U399" t="str">
            <v>Customer contacts - water quality</v>
          </cell>
          <cell r="V399" t="str">
            <v>nr</v>
          </cell>
          <cell r="W399" t="str">
            <v>no. / 1,000 population</v>
          </cell>
          <cell r="X399">
            <v>2</v>
          </cell>
          <cell r="Y399" t="str">
            <v>Down</v>
          </cell>
          <cell r="Z399" t="str">
            <v>Customer contacts about water quality</v>
          </cell>
          <cell r="AQ399">
            <v>1.68</v>
          </cell>
          <cell r="AR399">
            <v>1.59</v>
          </cell>
          <cell r="AS399">
            <v>1.51</v>
          </cell>
          <cell r="AT399">
            <v>1.42</v>
          </cell>
          <cell r="AU399">
            <v>1.33</v>
          </cell>
          <cell r="BL399" t="str">
            <v>Yes</v>
          </cell>
          <cell r="BM399" t="str">
            <v>Yes</v>
          </cell>
          <cell r="BN399" t="str">
            <v>Yes</v>
          </cell>
          <cell r="BO399" t="str">
            <v>Yes</v>
          </cell>
          <cell r="BP399" t="str">
            <v>Yes</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v>-0.51100000000000001</v>
          </cell>
          <cell r="CV399" t="str">
            <v/>
          </cell>
          <cell r="CW399" t="str">
            <v/>
          </cell>
          <cell r="CX399" t="str">
            <v/>
          </cell>
          <cell r="CY399">
            <v>0.373</v>
          </cell>
          <cell r="CZ399" t="str">
            <v/>
          </cell>
          <cell r="DA399" t="str">
            <v/>
          </cell>
          <cell r="DB399" t="str">
            <v/>
          </cell>
          <cell r="DD399">
            <v>1</v>
          </cell>
        </row>
        <row r="400">
          <cell r="C400" t="str">
            <v>PR19SWB_PC C1</v>
          </cell>
          <cell r="D400" t="str">
            <v>Available and Sufficient Resources</v>
          </cell>
          <cell r="E400" t="str">
            <v>PR14 revision</v>
          </cell>
          <cell r="F400" t="str">
            <v>PC C1</v>
          </cell>
          <cell r="G400" t="str">
            <v>Water restrictions placed on customers</v>
          </cell>
          <cell r="H400" t="str">
            <v>In times of drought it may be necessary to introduce restrictions on water use. This measures whether there have been any temporary use bans or more severe restrictions during the year for any or all customers.</v>
          </cell>
          <cell r="I400">
            <v>0.1</v>
          </cell>
          <cell r="J400">
            <v>0.9</v>
          </cell>
          <cell r="Q400">
            <v>1</v>
          </cell>
          <cell r="R400" t="str">
            <v>Under</v>
          </cell>
          <cell r="S400" t="str">
            <v>RCV</v>
          </cell>
          <cell r="T400" t="str">
            <v>End of period</v>
          </cell>
          <cell r="U400" t="str">
            <v>Supply restrictions</v>
          </cell>
          <cell r="V400" t="str">
            <v>nr</v>
          </cell>
          <cell r="W400" t="str">
            <v>Number</v>
          </cell>
          <cell r="X400">
            <v>0</v>
          </cell>
          <cell r="Y400" t="str">
            <v>Down</v>
          </cell>
          <cell r="AQ400">
            <v>0</v>
          </cell>
          <cell r="AR400">
            <v>0</v>
          </cell>
          <cell r="AS400">
            <v>0</v>
          </cell>
          <cell r="AT400">
            <v>0</v>
          </cell>
          <cell r="AU400">
            <v>0</v>
          </cell>
          <cell r="BL400" t="str">
            <v>Yes</v>
          </cell>
          <cell r="BM400" t="str">
            <v>Yes</v>
          </cell>
          <cell r="BN400" t="str">
            <v>Yes</v>
          </cell>
          <cell r="BO400" t="str">
            <v>Yes</v>
          </cell>
          <cell r="BP400" t="str">
            <v>Yes</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v>-0.17599999999999999</v>
          </cell>
          <cell r="CV400" t="str">
            <v/>
          </cell>
          <cell r="CW400" t="str">
            <v/>
          </cell>
          <cell r="CX400" t="str">
            <v/>
          </cell>
          <cell r="CY400" t="str">
            <v/>
          </cell>
          <cell r="CZ400" t="str">
            <v/>
          </cell>
          <cell r="DA400" t="str">
            <v/>
          </cell>
          <cell r="DB400" t="str">
            <v/>
          </cell>
          <cell r="DC400" t="str">
            <v>No</v>
          </cell>
          <cell r="DD400">
            <v>1</v>
          </cell>
        </row>
        <row r="401">
          <cell r="C401" t="str">
            <v>PR19SWB_PC C2</v>
          </cell>
          <cell r="D401" t="str">
            <v>Available and Sufficient Resources</v>
          </cell>
          <cell r="E401" t="str">
            <v>PR14 revision</v>
          </cell>
          <cell r="F401" t="str">
            <v>PC C2</v>
          </cell>
          <cell r="G401" t="str">
            <v>Leakage</v>
          </cell>
          <cell r="H401" t="str">
            <v>Water loss through leaking and burst pipes is known as leakage. This measure is the volume of leakage per day and includes both leakage from our water mains network as well as customer supply pipes.</v>
          </cell>
          <cell r="J401">
            <v>1</v>
          </cell>
          <cell r="Q401">
            <v>1</v>
          </cell>
          <cell r="R401" t="str">
            <v>Out &amp; under</v>
          </cell>
          <cell r="S401" t="str">
            <v>Revenue</v>
          </cell>
          <cell r="T401" t="str">
            <v>In-period</v>
          </cell>
          <cell r="U401" t="str">
            <v>Leakage</v>
          </cell>
          <cell r="V401" t="str">
            <v>%</v>
          </cell>
          <cell r="W401" t="str">
            <v>Percentage reduction</v>
          </cell>
          <cell r="X401">
            <v>1</v>
          </cell>
          <cell r="Y401" t="str">
            <v>Up</v>
          </cell>
          <cell r="Z401" t="str">
            <v>Leakage</v>
          </cell>
        </row>
        <row r="402">
          <cell r="C402" t="str">
            <v>PR19SWB_PC C3</v>
          </cell>
          <cell r="D402" t="str">
            <v>Available and Sufficient Resources</v>
          </cell>
          <cell r="E402" t="str">
            <v>PR19 new</v>
          </cell>
          <cell r="F402" t="str">
            <v>PC C3</v>
          </cell>
          <cell r="G402" t="str">
            <v>Per capita consumption</v>
          </cell>
          <cell r="H402" t="str">
            <v>An increasing population means extra demand for water, while changing weather patterns may result in more droughts – meaning it is important for everyone to take care how they use water. This is a measure of the average daily water usage of customers.</v>
          </cell>
          <cell r="J402">
            <v>1</v>
          </cell>
          <cell r="Q402">
            <v>1</v>
          </cell>
          <cell r="R402" t="str">
            <v>Out &amp; under</v>
          </cell>
          <cell r="S402" t="str">
            <v>RCV</v>
          </cell>
          <cell r="T402" t="str">
            <v>End of period</v>
          </cell>
          <cell r="U402" t="str">
            <v>Water consumption</v>
          </cell>
          <cell r="V402" t="str">
            <v>nr</v>
          </cell>
          <cell r="W402" t="str">
            <v>litres / person / day</v>
          </cell>
          <cell r="X402">
            <v>1</v>
          </cell>
          <cell r="Y402" t="str">
            <v>Down</v>
          </cell>
          <cell r="Z402" t="str">
            <v>Per capita consumption</v>
          </cell>
        </row>
        <row r="403">
          <cell r="C403" t="str">
            <v>PR19SWB_PC B1</v>
          </cell>
          <cell r="D403" t="str">
            <v>Reliable Wastewater Service</v>
          </cell>
          <cell r="E403" t="str">
            <v>PR14 revision</v>
          </cell>
          <cell r="F403" t="str">
            <v>PC B1</v>
          </cell>
          <cell r="G403" t="str">
            <v>Internal sewer flooding</v>
          </cell>
          <cell r="H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K403">
            <v>1</v>
          </cell>
          <cell r="Q403">
            <v>1</v>
          </cell>
          <cell r="R403" t="str">
            <v>Out &amp; under</v>
          </cell>
          <cell r="S403" t="str">
            <v>Revenue</v>
          </cell>
          <cell r="T403" t="str">
            <v>In-period</v>
          </cell>
          <cell r="U403" t="str">
            <v>Sewer flooding</v>
          </cell>
          <cell r="V403" t="str">
            <v>nr</v>
          </cell>
          <cell r="W403" t="str">
            <v>Incidents per 10,000 sewer connections</v>
          </cell>
          <cell r="X403">
            <v>2</v>
          </cell>
          <cell r="Y403" t="str">
            <v>Down</v>
          </cell>
          <cell r="Z403" t="str">
            <v>Internal sewer flooding</v>
          </cell>
        </row>
        <row r="404">
          <cell r="C404" t="str">
            <v>PR19SWB_PC B2</v>
          </cell>
          <cell r="D404" t="str">
            <v>Reliable Wastewater Service</v>
          </cell>
          <cell r="E404" t="str">
            <v>PR14 revision</v>
          </cell>
          <cell r="F404" t="str">
            <v>PC B2</v>
          </cell>
          <cell r="G404" t="str">
            <v>External sewer flooding incidents</v>
          </cell>
          <cell r="H404" t="str">
            <v>When sewers or pumps block, sewage can escape and this can affect homes and businesses. External sewer flooding means sewage has entered the grounds or gardens of a building normally used for residential, public, community and business purposes.</v>
          </cell>
          <cell r="K404">
            <v>1</v>
          </cell>
          <cell r="Q404">
            <v>1</v>
          </cell>
          <cell r="R404" t="str">
            <v>Out &amp; under</v>
          </cell>
          <cell r="S404" t="str">
            <v>Revenue</v>
          </cell>
          <cell r="T404" t="str">
            <v>In-period</v>
          </cell>
          <cell r="U404" t="str">
            <v>Sewer flooding</v>
          </cell>
          <cell r="V404" t="str">
            <v>nr</v>
          </cell>
          <cell r="W404" t="str">
            <v>Number</v>
          </cell>
          <cell r="X404">
            <v>0</v>
          </cell>
          <cell r="Y404" t="str">
            <v>Down</v>
          </cell>
          <cell r="Z404" t="str">
            <v>External sewer flooding</v>
          </cell>
          <cell r="AQ404">
            <v>1665</v>
          </cell>
          <cell r="AR404">
            <v>1530</v>
          </cell>
          <cell r="AS404">
            <v>1395</v>
          </cell>
          <cell r="AT404">
            <v>1260</v>
          </cell>
          <cell r="AU404">
            <v>1123</v>
          </cell>
          <cell r="BL404" t="str">
            <v>Yes</v>
          </cell>
          <cell r="BM404" t="str">
            <v>Yes</v>
          </cell>
          <cell r="BN404" t="str">
            <v>Yes</v>
          </cell>
          <cell r="BO404" t="str">
            <v>Yes</v>
          </cell>
          <cell r="BP404" t="str">
            <v>Yes</v>
          </cell>
          <cell r="BQ404" t="str">
            <v/>
          </cell>
          <cell r="BR404" t="str">
            <v/>
          </cell>
          <cell r="BS404" t="str">
            <v/>
          </cell>
          <cell r="BT404" t="str">
            <v/>
          </cell>
          <cell r="BU404" t="str">
            <v/>
          </cell>
          <cell r="BV404">
            <v>2048</v>
          </cell>
          <cell r="BW404">
            <v>1882</v>
          </cell>
          <cell r="BX404">
            <v>1716</v>
          </cell>
          <cell r="BY404">
            <v>1550</v>
          </cell>
          <cell r="BZ404">
            <v>1381</v>
          </cell>
          <cell r="CA404" t="str">
            <v/>
          </cell>
          <cell r="CB404" t="str">
            <v/>
          </cell>
          <cell r="CC404" t="str">
            <v/>
          </cell>
          <cell r="CD404" t="str">
            <v/>
          </cell>
          <cell r="CE404" t="str">
            <v/>
          </cell>
          <cell r="CF404" t="str">
            <v/>
          </cell>
          <cell r="CG404" t="str">
            <v/>
          </cell>
          <cell r="CH404" t="str">
            <v/>
          </cell>
          <cell r="CI404" t="str">
            <v/>
          </cell>
          <cell r="CJ404" t="str">
            <v/>
          </cell>
          <cell r="CK404">
            <v>915</v>
          </cell>
          <cell r="CL404">
            <v>835</v>
          </cell>
          <cell r="CM404">
            <v>809</v>
          </cell>
          <cell r="CN404">
            <v>703</v>
          </cell>
          <cell r="CO404">
            <v>545</v>
          </cell>
          <cell r="CP404" t="str">
            <v/>
          </cell>
          <cell r="CQ404" t="str">
            <v/>
          </cell>
          <cell r="CR404" t="str">
            <v/>
          </cell>
          <cell r="CS404" t="str">
            <v/>
          </cell>
          <cell r="CT404" t="str">
            <v/>
          </cell>
          <cell r="CU404">
            <v>-0.01</v>
          </cell>
          <cell r="CV404" t="str">
            <v/>
          </cell>
          <cell r="CW404" t="str">
            <v/>
          </cell>
          <cell r="CX404" t="str">
            <v/>
          </cell>
          <cell r="CY404">
            <v>6.0000000000000001E-3</v>
          </cell>
          <cell r="CZ404" t="str">
            <v/>
          </cell>
          <cell r="DA404" t="str">
            <v/>
          </cell>
          <cell r="DB404" t="str">
            <v/>
          </cell>
          <cell r="DD404">
            <v>1</v>
          </cell>
        </row>
        <row r="405">
          <cell r="C405" t="str">
            <v>PR19SWB_PC B3</v>
          </cell>
          <cell r="D405" t="str">
            <v>Reliable Wastewater Service</v>
          </cell>
          <cell r="E405" t="str">
            <v>PR14 revision</v>
          </cell>
          <cell r="F405" t="str">
            <v>PC B3</v>
          </cell>
          <cell r="G405" t="str">
            <v>Sewer collapses</v>
          </cell>
          <cell r="H405" t="str">
            <v>Sewers can collapse, for example when they are old or damaged by tree roots. This causes the ground above the sewer to fall into the sewer, blocking the flow of sewage.</v>
          </cell>
          <cell r="K405">
            <v>1</v>
          </cell>
          <cell r="Q405">
            <v>1</v>
          </cell>
          <cell r="R405" t="str">
            <v>Out &amp; under</v>
          </cell>
          <cell r="S405" t="str">
            <v>Revenue</v>
          </cell>
          <cell r="T405" t="str">
            <v>In-period</v>
          </cell>
          <cell r="U405" t="str">
            <v>Repair and maintenance</v>
          </cell>
          <cell r="V405" t="str">
            <v>nr</v>
          </cell>
          <cell r="W405" t="str">
            <v>Collapses per 1,000km sewers</v>
          </cell>
          <cell r="X405">
            <v>2</v>
          </cell>
          <cell r="Y405" t="str">
            <v>Down</v>
          </cell>
          <cell r="Z405" t="str">
            <v>Sewer collapses</v>
          </cell>
        </row>
        <row r="406">
          <cell r="C406" t="str">
            <v>PR19SWB_PC B4</v>
          </cell>
          <cell r="D406" t="str">
            <v>Reliable Wastewater Service</v>
          </cell>
          <cell r="E406" t="str">
            <v>PR14 revision</v>
          </cell>
          <cell r="F406" t="str">
            <v>PC B4</v>
          </cell>
          <cell r="G406" t="str">
            <v>Sewer blockages</v>
          </cell>
          <cell r="H406" t="str">
            <v>Sewers can block when items such as wet wipes, nappies, cotton buds, fats and oils are flushed into drains. They cause sewers to clog and block, restricting the flow of sewage.</v>
          </cell>
          <cell r="K406">
            <v>1</v>
          </cell>
          <cell r="Q406">
            <v>1</v>
          </cell>
          <cell r="R406" t="str">
            <v>Out &amp; under</v>
          </cell>
          <cell r="S406" t="str">
            <v>Revenue</v>
          </cell>
          <cell r="T406" t="str">
            <v>In-period</v>
          </cell>
          <cell r="U406" t="str">
            <v>Repair and maintenance</v>
          </cell>
          <cell r="V406" t="str">
            <v>nr</v>
          </cell>
          <cell r="W406" t="str">
            <v>Number</v>
          </cell>
          <cell r="X406">
            <v>0</v>
          </cell>
          <cell r="Y406" t="str">
            <v>Down</v>
          </cell>
          <cell r="Z406" t="str">
            <v>Sewer blockages</v>
          </cell>
          <cell r="AQ406">
            <v>7540</v>
          </cell>
          <cell r="AR406">
            <v>7280</v>
          </cell>
          <cell r="AS406">
            <v>7020</v>
          </cell>
          <cell r="AT406">
            <v>6760</v>
          </cell>
          <cell r="AU406">
            <v>6500</v>
          </cell>
          <cell r="BL406" t="str">
            <v>Yes</v>
          </cell>
          <cell r="BM406" t="str">
            <v>Yes</v>
          </cell>
          <cell r="BN406" t="str">
            <v>Yes</v>
          </cell>
          <cell r="BO406" t="str">
            <v>Yes</v>
          </cell>
          <cell r="BP406" t="str">
            <v>Yes</v>
          </cell>
          <cell r="BQ406" t="str">
            <v/>
          </cell>
          <cell r="BR406" t="str">
            <v/>
          </cell>
          <cell r="BS406" t="str">
            <v/>
          </cell>
          <cell r="BT406" t="str">
            <v/>
          </cell>
          <cell r="BU406" t="str">
            <v/>
          </cell>
          <cell r="BV406">
            <v>8542</v>
          </cell>
          <cell r="BW406">
            <v>8282</v>
          </cell>
          <cell r="BX406">
            <v>8022</v>
          </cell>
          <cell r="BY406">
            <v>7762</v>
          </cell>
          <cell r="BZ406">
            <v>7502</v>
          </cell>
          <cell r="CA406" t="str">
            <v/>
          </cell>
          <cell r="CB406" t="str">
            <v/>
          </cell>
          <cell r="CC406" t="str">
            <v/>
          </cell>
          <cell r="CD406" t="str">
            <v/>
          </cell>
          <cell r="CE406" t="str">
            <v/>
          </cell>
          <cell r="CF406" t="str">
            <v/>
          </cell>
          <cell r="CG406" t="str">
            <v/>
          </cell>
          <cell r="CH406" t="str">
            <v/>
          </cell>
          <cell r="CI406" t="str">
            <v/>
          </cell>
          <cell r="CJ406" t="str">
            <v/>
          </cell>
          <cell r="CK406">
            <v>6040</v>
          </cell>
          <cell r="CL406">
            <v>5780</v>
          </cell>
          <cell r="CM406">
            <v>5520</v>
          </cell>
          <cell r="CN406">
            <v>5260</v>
          </cell>
          <cell r="CO406">
            <v>5000</v>
          </cell>
          <cell r="CP406" t="str">
            <v/>
          </cell>
          <cell r="CQ406" t="str">
            <v/>
          </cell>
          <cell r="CR406" t="str">
            <v/>
          </cell>
          <cell r="CS406" t="str">
            <v/>
          </cell>
          <cell r="CT406" t="str">
            <v/>
          </cell>
          <cell r="CU406">
            <v>-1.6000000000000001E-3</v>
          </cell>
          <cell r="CV406" t="str">
            <v/>
          </cell>
          <cell r="CW406" t="str">
            <v/>
          </cell>
          <cell r="CX406" t="str">
            <v/>
          </cell>
          <cell r="CY406">
            <v>1E-3</v>
          </cell>
          <cell r="CZ406" t="str">
            <v/>
          </cell>
          <cell r="DA406" t="str">
            <v/>
          </cell>
          <cell r="DB406" t="str">
            <v/>
          </cell>
          <cell r="DD406">
            <v>1</v>
          </cell>
        </row>
        <row r="407">
          <cell r="C407" t="str">
            <v>PR19SWB_PC B5</v>
          </cell>
          <cell r="D407" t="str">
            <v>Reliable Wastewater Service</v>
          </cell>
          <cell r="E407" t="str">
            <v>PR14 continuation</v>
          </cell>
          <cell r="F407" t="str">
            <v>PC B5</v>
          </cell>
          <cell r="G407" t="str">
            <v>Odour contacts from wastewater treatment works</v>
          </cell>
          <cell r="H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K407">
            <v>1</v>
          </cell>
          <cell r="Q407">
            <v>1</v>
          </cell>
          <cell r="R407" t="str">
            <v>Out &amp; under</v>
          </cell>
          <cell r="S407" t="str">
            <v>Revenue</v>
          </cell>
          <cell r="T407" t="str">
            <v>In-period</v>
          </cell>
          <cell r="U407" t="str">
            <v>WwTW odour</v>
          </cell>
          <cell r="V407" t="str">
            <v>nr</v>
          </cell>
          <cell r="W407" t="str">
            <v>Number</v>
          </cell>
          <cell r="X407">
            <v>0</v>
          </cell>
          <cell r="Y407" t="str">
            <v>Down</v>
          </cell>
          <cell r="AQ407">
            <v>230</v>
          </cell>
          <cell r="AR407">
            <v>220</v>
          </cell>
          <cell r="AS407">
            <v>210</v>
          </cell>
          <cell r="AT407">
            <v>200</v>
          </cell>
          <cell r="AU407">
            <v>196</v>
          </cell>
          <cell r="BL407" t="str">
            <v>Yes</v>
          </cell>
          <cell r="BM407" t="str">
            <v>Yes</v>
          </cell>
          <cell r="BN407" t="str">
            <v>Yes</v>
          </cell>
          <cell r="BO407" t="str">
            <v>Yes</v>
          </cell>
          <cell r="BP407" t="str">
            <v>Yes</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v>-8.0000000000000002E-3</v>
          </cell>
          <cell r="CV407" t="str">
            <v/>
          </cell>
          <cell r="CW407" t="str">
            <v/>
          </cell>
          <cell r="CX407" t="str">
            <v/>
          </cell>
          <cell r="CY407">
            <v>5.0000000000000001E-3</v>
          </cell>
          <cell r="CZ407" t="str">
            <v/>
          </cell>
          <cell r="DA407" t="str">
            <v/>
          </cell>
          <cell r="DB407" t="str">
            <v/>
          </cell>
          <cell r="DD407">
            <v>1</v>
          </cell>
        </row>
        <row r="408">
          <cell r="C408" t="str">
            <v>PR19SWB_PC B6</v>
          </cell>
          <cell r="D408" t="str">
            <v>Reliable Wastewater Service</v>
          </cell>
          <cell r="E408" t="str">
            <v>PR14 continuation</v>
          </cell>
          <cell r="F408" t="str">
            <v>PC B6</v>
          </cell>
          <cell r="G408" t="str">
            <v>Treatment works compliance</v>
          </cell>
          <cell r="H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K408">
            <v>1</v>
          </cell>
          <cell r="Q408">
            <v>1</v>
          </cell>
          <cell r="R408" t="str">
            <v>Under</v>
          </cell>
          <cell r="S408" t="str">
            <v>Revenue</v>
          </cell>
          <cell r="T408" t="str">
            <v>In-period</v>
          </cell>
          <cell r="U408" t="str">
            <v>WwTW numeric consents</v>
          </cell>
          <cell r="V408" t="str">
            <v>%</v>
          </cell>
          <cell r="W408" t="str">
            <v>Percentage</v>
          </cell>
          <cell r="X408">
            <v>2</v>
          </cell>
          <cell r="Y408" t="str">
            <v>Up</v>
          </cell>
          <cell r="Z408" t="str">
            <v>Treatment works compliance</v>
          </cell>
        </row>
        <row r="409">
          <cell r="C409" t="str">
            <v>PR19SWB_PC B7</v>
          </cell>
          <cell r="D409" t="str">
            <v>Reliable Wastewater Service</v>
          </cell>
          <cell r="E409" t="str">
            <v>PR14 continuation</v>
          </cell>
          <cell r="F409" t="str">
            <v>PC B7</v>
          </cell>
          <cell r="G409" t="str">
            <v>Descriptive compliance</v>
          </cell>
          <cell r="H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K409">
            <v>1</v>
          </cell>
          <cell r="Q409">
            <v>1</v>
          </cell>
          <cell r="R409" t="str">
            <v>Under</v>
          </cell>
          <cell r="S409" t="str">
            <v>Revenue</v>
          </cell>
          <cell r="T409" t="str">
            <v>In-period</v>
          </cell>
          <cell r="U409" t="str">
            <v>WwTW descriptive consents</v>
          </cell>
          <cell r="V409" t="str">
            <v>%</v>
          </cell>
          <cell r="W409" t="str">
            <v>Percentage</v>
          </cell>
          <cell r="X409">
            <v>1</v>
          </cell>
          <cell r="Y409" t="str">
            <v>Up</v>
          </cell>
          <cell r="AQ409">
            <v>100</v>
          </cell>
          <cell r="AR409">
            <v>100</v>
          </cell>
          <cell r="AS409">
            <v>100</v>
          </cell>
          <cell r="AT409">
            <v>100</v>
          </cell>
          <cell r="AU409">
            <v>100</v>
          </cell>
          <cell r="BL409" t="str">
            <v>Yes</v>
          </cell>
          <cell r="BM409" t="str">
            <v>Yes</v>
          </cell>
          <cell r="BN409" t="str">
            <v>Yes</v>
          </cell>
          <cell r="BO409" t="str">
            <v>Yes</v>
          </cell>
          <cell r="BP409" t="str">
            <v>Yes</v>
          </cell>
          <cell r="BQ409" t="str">
            <v/>
          </cell>
          <cell r="BR409" t="str">
            <v/>
          </cell>
          <cell r="BS409" t="str">
            <v/>
          </cell>
          <cell r="BT409" t="str">
            <v/>
          </cell>
          <cell r="BU409" t="str">
            <v/>
          </cell>
          <cell r="BV409" t="str">
            <v/>
          </cell>
          <cell r="BW409" t="str">
            <v/>
          </cell>
          <cell r="BX409" t="str">
            <v/>
          </cell>
          <cell r="BY409" t="str">
            <v/>
          </cell>
          <cell r="BZ409" t="str">
            <v/>
          </cell>
          <cell r="CA409">
            <v>99</v>
          </cell>
          <cell r="CB409">
            <v>99</v>
          </cell>
          <cell r="CC409">
            <v>99</v>
          </cell>
          <cell r="CD409">
            <v>99</v>
          </cell>
          <cell r="CE409">
            <v>99</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v>-0.27800000000000002</v>
          </cell>
          <cell r="CV409" t="str">
            <v/>
          </cell>
          <cell r="CW409" t="str">
            <v/>
          </cell>
          <cell r="CX409" t="str">
            <v/>
          </cell>
          <cell r="CY409" t="str">
            <v/>
          </cell>
          <cell r="CZ409" t="str">
            <v/>
          </cell>
          <cell r="DA409" t="str">
            <v/>
          </cell>
          <cell r="DB409" t="str">
            <v/>
          </cell>
          <cell r="DD409">
            <v>1</v>
          </cell>
        </row>
        <row r="410">
          <cell r="C410" t="str">
            <v>PR19SWB_PC B8</v>
          </cell>
          <cell r="D410" t="str">
            <v>Reliable Wastewater Service</v>
          </cell>
          <cell r="E410" t="str">
            <v>PR19 new</v>
          </cell>
          <cell r="F410" t="str">
            <v>PC B8</v>
          </cell>
          <cell r="G410" t="str">
            <v>Total wastewater treatment works (WWTW) compliance</v>
          </cell>
          <cell r="H410" t="str">
            <v>Water and sewerage companies treat wastewater and return it to the environment. Legal permit standards are set for treated sewage discharges and this measure is for overall compliance with those standards.</v>
          </cell>
          <cell r="K410">
            <v>1</v>
          </cell>
          <cell r="Q410">
            <v>1</v>
          </cell>
          <cell r="R410" t="str">
            <v>NFI</v>
          </cell>
          <cell r="U410" t="str">
            <v>Environmental</v>
          </cell>
          <cell r="V410" t="str">
            <v>%</v>
          </cell>
          <cell r="W410" t="str">
            <v>Percentage</v>
          </cell>
          <cell r="X410">
            <v>1</v>
          </cell>
          <cell r="Y410" t="str">
            <v>Up</v>
          </cell>
          <cell r="AQ410">
            <v>100</v>
          </cell>
          <cell r="AR410">
            <v>100</v>
          </cell>
          <cell r="AS410">
            <v>100</v>
          </cell>
          <cell r="AT410">
            <v>100</v>
          </cell>
          <cell r="AU410">
            <v>100</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D410">
            <v>1</v>
          </cell>
        </row>
        <row r="411">
          <cell r="C411" t="str">
            <v>PR19SWB_PC B9</v>
          </cell>
          <cell r="D411" t="str">
            <v>Reliable Wastewater Service</v>
          </cell>
          <cell r="E411" t="str">
            <v>PR14 continuation</v>
          </cell>
          <cell r="F411" t="str">
            <v>PC B9</v>
          </cell>
          <cell r="G411" t="str">
            <v>Compliance with sludge standard</v>
          </cell>
          <cell r="H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L411">
            <v>1</v>
          </cell>
          <cell r="Q411">
            <v>1</v>
          </cell>
          <cell r="R411" t="str">
            <v>Under</v>
          </cell>
          <cell r="S411" t="str">
            <v>Revenue</v>
          </cell>
          <cell r="T411" t="str">
            <v>In-period</v>
          </cell>
          <cell r="U411" t="str">
            <v>Bioresources (sludge)</v>
          </cell>
          <cell r="V411" t="str">
            <v>%</v>
          </cell>
          <cell r="W411" t="str">
            <v>Percentage</v>
          </cell>
          <cell r="X411">
            <v>2</v>
          </cell>
          <cell r="Y411" t="str">
            <v>Up</v>
          </cell>
          <cell r="AQ411">
            <v>100</v>
          </cell>
          <cell r="AR411">
            <v>100</v>
          </cell>
          <cell r="AS411">
            <v>100</v>
          </cell>
          <cell r="AT411">
            <v>100</v>
          </cell>
          <cell r="AU411">
            <v>100</v>
          </cell>
          <cell r="BL411" t="str">
            <v>Yes</v>
          </cell>
          <cell r="BM411" t="str">
            <v>Yes</v>
          </cell>
          <cell r="BN411" t="str">
            <v>Yes</v>
          </cell>
          <cell r="BO411" t="str">
            <v>Yes</v>
          </cell>
          <cell r="BP411" t="str">
            <v>Yes</v>
          </cell>
          <cell r="BQ411" t="str">
            <v/>
          </cell>
          <cell r="BR411" t="str">
            <v/>
          </cell>
          <cell r="BS411" t="str">
            <v/>
          </cell>
          <cell r="BT411" t="str">
            <v/>
          </cell>
          <cell r="BU411" t="str">
            <v/>
          </cell>
          <cell r="BV411" t="str">
            <v/>
          </cell>
          <cell r="BW411" t="str">
            <v/>
          </cell>
          <cell r="BX411" t="str">
            <v/>
          </cell>
          <cell r="BY411" t="str">
            <v/>
          </cell>
          <cell r="BZ411" t="str">
            <v/>
          </cell>
          <cell r="CA411">
            <v>99.94</v>
          </cell>
          <cell r="CB411">
            <v>99.94</v>
          </cell>
          <cell r="CC411">
            <v>99.94</v>
          </cell>
          <cell r="CD411">
            <v>99.94</v>
          </cell>
          <cell r="CE411">
            <v>99.94</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v>-0.08</v>
          </cell>
          <cell r="CV411" t="str">
            <v/>
          </cell>
          <cell r="CW411" t="str">
            <v/>
          </cell>
          <cell r="CX411" t="str">
            <v/>
          </cell>
          <cell r="CY411" t="str">
            <v/>
          </cell>
          <cell r="CZ411" t="str">
            <v/>
          </cell>
          <cell r="DA411" t="str">
            <v/>
          </cell>
          <cell r="DB411" t="str">
            <v/>
          </cell>
          <cell r="DD411">
            <v>1</v>
          </cell>
        </row>
        <row r="412">
          <cell r="C412" t="str">
            <v>PR19SWB_PC D1</v>
          </cell>
          <cell r="D412" t="str">
            <v>Resilience</v>
          </cell>
          <cell r="E412" t="str">
            <v>PR19 new</v>
          </cell>
          <cell r="F412" t="str">
            <v>PC D1</v>
          </cell>
          <cell r="G412" t="str">
            <v>Risk of severe restrictions in a drought</v>
          </cell>
          <cell r="H412" t="str">
            <v>In an extreme drought, there is a risk that the company would not have enough water to supply all customers. This measure is the percentage of the population that would experience water restrictions in a drought.</v>
          </cell>
          <cell r="I412">
            <v>1</v>
          </cell>
          <cell r="Q412">
            <v>1</v>
          </cell>
          <cell r="R412" t="str">
            <v>NFI</v>
          </cell>
          <cell r="U412" t="str">
            <v>Resilience</v>
          </cell>
          <cell r="V412" t="str">
            <v>%</v>
          </cell>
          <cell r="W412" t="str">
            <v>% of the population that would experience severe supply restrictions in a 1 in 200 year drought</v>
          </cell>
          <cell r="X412">
            <v>1</v>
          </cell>
          <cell r="Y412" t="str">
            <v>Down</v>
          </cell>
          <cell r="Z412" t="str">
            <v>Risk of severe restrictions in a drought</v>
          </cell>
        </row>
        <row r="413">
          <cell r="C413" t="str">
            <v>PR19SWB_PC D2</v>
          </cell>
          <cell r="D413" t="str">
            <v>Resilience</v>
          </cell>
          <cell r="E413" t="str">
            <v>PR19 new</v>
          </cell>
          <cell r="F413" t="str">
            <v>PC D2</v>
          </cell>
          <cell r="G413" t="str">
            <v>Risk of sewer flooding in a storm</v>
          </cell>
          <cell r="H413" t="str">
            <v xml:space="preserve">Customers may be at risk of sewer flooding in an extreme storm. This measure is the percentage of the population at risk of experiencing sewer flooding in such an event. </v>
          </cell>
          <cell r="K413">
            <v>1</v>
          </cell>
          <cell r="Q413">
            <v>1</v>
          </cell>
          <cell r="R413" t="str">
            <v>NFI</v>
          </cell>
          <cell r="U413" t="str">
            <v>Resilience</v>
          </cell>
          <cell r="V413" t="str">
            <v>%</v>
          </cell>
          <cell r="W413" t="str">
            <v>% of population at risk of sewer flooding in 1 in 50 year storm</v>
          </cell>
          <cell r="X413">
            <v>2</v>
          </cell>
          <cell r="Y413" t="str">
            <v>Down</v>
          </cell>
          <cell r="Z413" t="str">
            <v>Risk of sewer flooding in a storm</v>
          </cell>
        </row>
        <row r="414">
          <cell r="C414" t="str">
            <v>PR19SWB_PC D3</v>
          </cell>
          <cell r="D414" t="str">
            <v>Resilience</v>
          </cell>
          <cell r="E414" t="str">
            <v>PR19 new</v>
          </cell>
          <cell r="F414" t="str">
            <v>PC D3</v>
          </cell>
          <cell r="G414" t="str">
            <v>Resilience in the round - wastewater</v>
          </cell>
          <cell r="H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K414">
            <v>1</v>
          </cell>
          <cell r="Q414">
            <v>1</v>
          </cell>
          <cell r="R414" t="str">
            <v>Out &amp; under</v>
          </cell>
          <cell r="S414" t="str">
            <v>Revenue</v>
          </cell>
          <cell r="T414" t="str">
            <v>In-period</v>
          </cell>
          <cell r="U414" t="str">
            <v>Resilience</v>
          </cell>
          <cell r="V414" t="str">
            <v>nr</v>
          </cell>
          <cell r="W414" t="str">
            <v>Number</v>
          </cell>
          <cell r="X414">
            <v>0</v>
          </cell>
          <cell r="Y414" t="str">
            <v>Up</v>
          </cell>
          <cell r="AQ414">
            <v>20</v>
          </cell>
          <cell r="AR414">
            <v>40</v>
          </cell>
          <cell r="AS414">
            <v>60</v>
          </cell>
          <cell r="AT414">
            <v>80</v>
          </cell>
          <cell r="AU414">
            <v>100</v>
          </cell>
          <cell r="BL414" t="str">
            <v>Yes</v>
          </cell>
          <cell r="BM414" t="str">
            <v>Yes</v>
          </cell>
          <cell r="BN414" t="str">
            <v>Yes</v>
          </cell>
          <cell r="BO414" t="str">
            <v>Yes</v>
          </cell>
          <cell r="BP414" t="str">
            <v>Yes</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v>-3.3400000000000001E-3</v>
          </cell>
          <cell r="CV414" t="str">
            <v/>
          </cell>
          <cell r="CW414" t="str">
            <v/>
          </cell>
          <cell r="CX414" t="str">
            <v/>
          </cell>
          <cell r="CY414">
            <v>1.9599999999999999E-3</v>
          </cell>
          <cell r="CZ414" t="str">
            <v/>
          </cell>
          <cell r="DA414" t="str">
            <v/>
          </cell>
          <cell r="DB414" t="str">
            <v/>
          </cell>
        </row>
        <row r="415">
          <cell r="C415" t="str">
            <v>PR19SWB_PC D4</v>
          </cell>
          <cell r="D415" t="str">
            <v>Resilience</v>
          </cell>
          <cell r="E415" t="str">
            <v>PR19 new</v>
          </cell>
          <cell r="F415" t="str">
            <v>PC D4</v>
          </cell>
          <cell r="G415" t="str">
            <v xml:space="preserve">Resilience in the round - water </v>
          </cell>
          <cell r="H415" t="str">
            <v xml:space="preserve">Occasionally supplies of tap water can be disrupted. This measures the number of customers (properties) who experience continuous unplanned loss of mains water supply to their property for durations greater than 12 hours. </v>
          </cell>
          <cell r="J415">
            <v>1</v>
          </cell>
          <cell r="Q415">
            <v>1</v>
          </cell>
          <cell r="R415" t="str">
            <v>Out &amp; under</v>
          </cell>
          <cell r="S415" t="str">
            <v>Revenue</v>
          </cell>
          <cell r="T415" t="str">
            <v>In-period</v>
          </cell>
          <cell r="U415" t="str">
            <v>Resilience</v>
          </cell>
          <cell r="V415" t="str">
            <v>nr</v>
          </cell>
          <cell r="W415" t="str">
            <v>Number</v>
          </cell>
          <cell r="X415">
            <v>0</v>
          </cell>
          <cell r="Y415" t="str">
            <v>Down</v>
          </cell>
          <cell r="AQ415">
            <v>767</v>
          </cell>
          <cell r="AR415">
            <v>673</v>
          </cell>
          <cell r="AS415">
            <v>641</v>
          </cell>
          <cell r="AT415">
            <v>552</v>
          </cell>
          <cell r="AU415">
            <v>540</v>
          </cell>
          <cell r="BL415" t="str">
            <v>Yes</v>
          </cell>
          <cell r="BM415" t="str">
            <v>Yes</v>
          </cell>
          <cell r="BN415" t="str">
            <v>Yes</v>
          </cell>
          <cell r="BO415" t="str">
            <v>Yes</v>
          </cell>
          <cell r="BP415" t="str">
            <v>Yes</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v>-1.5E-3</v>
          </cell>
          <cell r="CV415" t="str">
            <v/>
          </cell>
          <cell r="CW415" t="str">
            <v/>
          </cell>
          <cell r="CX415" t="str">
            <v/>
          </cell>
          <cell r="CY415">
            <v>1.1999999999999999E-3</v>
          </cell>
          <cell r="CZ415" t="str">
            <v/>
          </cell>
          <cell r="DA415" t="str">
            <v/>
          </cell>
          <cell r="DB415" t="str">
            <v/>
          </cell>
          <cell r="DD415">
            <v>1</v>
          </cell>
        </row>
        <row r="416">
          <cell r="C416" t="str">
            <v>PR19SWB_PC E1</v>
          </cell>
          <cell r="D416" t="str">
            <v>Responsive to Customers</v>
          </cell>
          <cell r="E416" t="str">
            <v>PR19 new</v>
          </cell>
          <cell r="F416" t="str">
            <v>PC E1</v>
          </cell>
          <cell r="G416" t="str">
            <v>C-MeX: Customer measure of experience</v>
          </cell>
          <cell r="H416" t="str">
            <v>This is the mechanism to incentivise companies to provide an excellent customer experience for residential customers.</v>
          </cell>
          <cell r="M416">
            <v>1</v>
          </cell>
          <cell r="Q416">
            <v>1</v>
          </cell>
          <cell r="R416" t="str">
            <v>Out &amp; under</v>
          </cell>
          <cell r="S416" t="str">
            <v>Revenue</v>
          </cell>
          <cell r="T416" t="str">
            <v>In-period</v>
          </cell>
          <cell r="U416" t="str">
            <v>Customer measure of experience (C-MeX)</v>
          </cell>
          <cell r="V416" t="str">
            <v>score</v>
          </cell>
          <cell r="W416" t="str">
            <v>C-Mex Score</v>
          </cell>
          <cell r="X416">
            <v>2</v>
          </cell>
          <cell r="Y416" t="str">
            <v>Up</v>
          </cell>
          <cell r="Z416" t="str">
            <v>C-MeX: Customer measure of experience</v>
          </cell>
        </row>
        <row r="417">
          <cell r="C417" t="str">
            <v>PR19SWB_PC E2</v>
          </cell>
          <cell r="D417" t="str">
            <v>Responsive to Customers</v>
          </cell>
          <cell r="E417" t="str">
            <v>PR14 continuation</v>
          </cell>
          <cell r="F417" t="str">
            <v>PC E2</v>
          </cell>
          <cell r="G417" t="str">
            <v>Operational contacts resolved first time - water</v>
          </cell>
          <cell r="H417" t="str">
            <v>The percentage of wholesale water operational customer contacts that are resolved first time. (Includes all written and telephone contacts).</v>
          </cell>
          <cell r="J417">
            <v>1</v>
          </cell>
          <cell r="Q417">
            <v>1</v>
          </cell>
          <cell r="R417" t="str">
            <v>Out &amp; under</v>
          </cell>
          <cell r="S417" t="str">
            <v>Revenue</v>
          </cell>
          <cell r="T417" t="str">
            <v>In-period</v>
          </cell>
          <cell r="U417" t="str">
            <v>Customer contacts - other</v>
          </cell>
          <cell r="V417" t="str">
            <v>%</v>
          </cell>
          <cell r="W417" t="str">
            <v>Percentage</v>
          </cell>
          <cell r="X417">
            <v>1</v>
          </cell>
          <cell r="Y417" t="str">
            <v>Up</v>
          </cell>
          <cell r="AQ417">
            <v>95</v>
          </cell>
          <cell r="AR417">
            <v>95</v>
          </cell>
          <cell r="AS417">
            <v>95</v>
          </cell>
          <cell r="AT417">
            <v>95</v>
          </cell>
          <cell r="AU417">
            <v>95</v>
          </cell>
          <cell r="BL417" t="str">
            <v>Yes</v>
          </cell>
          <cell r="BM417" t="str">
            <v>Yes</v>
          </cell>
          <cell r="BN417" t="str">
            <v>Yes</v>
          </cell>
          <cell r="BO417" t="str">
            <v>Yes</v>
          </cell>
          <cell r="BP417" t="str">
            <v>Yes</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v>-3.9899999999999998E-2</v>
          </cell>
          <cell r="CV417" t="str">
            <v/>
          </cell>
          <cell r="CW417" t="str">
            <v/>
          </cell>
          <cell r="CX417" t="str">
            <v/>
          </cell>
          <cell r="CY417">
            <v>2.52E-2</v>
          </cell>
          <cell r="CZ417" t="str">
            <v/>
          </cell>
          <cell r="DA417" t="str">
            <v/>
          </cell>
          <cell r="DB417" t="str">
            <v/>
          </cell>
          <cell r="DD417">
            <v>1</v>
          </cell>
        </row>
        <row r="418">
          <cell r="C418" t="str">
            <v>PR19SWB_PC E3</v>
          </cell>
          <cell r="D418" t="str">
            <v>Responsive to Customers</v>
          </cell>
          <cell r="E418" t="str">
            <v>PR14 continuation</v>
          </cell>
          <cell r="F418" t="str">
            <v>PC E3</v>
          </cell>
          <cell r="G418" t="str">
            <v>Operational contacts resolved first time - wastewater</v>
          </cell>
          <cell r="H418" t="str">
            <v>The percentage of wholesale wastewater operational customer contacts that are resolved first time. (Includes all written and telephone contacts).</v>
          </cell>
          <cell r="K418">
            <v>1</v>
          </cell>
          <cell r="Q418">
            <v>1</v>
          </cell>
          <cell r="R418" t="str">
            <v>Out &amp; under</v>
          </cell>
          <cell r="S418" t="str">
            <v>Revenue</v>
          </cell>
          <cell r="T418" t="str">
            <v>In-period</v>
          </cell>
          <cell r="U418" t="str">
            <v>Customer contacts - other</v>
          </cell>
          <cell r="V418" t="str">
            <v>%</v>
          </cell>
          <cell r="W418" t="str">
            <v>Percentage</v>
          </cell>
          <cell r="X418">
            <v>1</v>
          </cell>
          <cell r="Y418" t="str">
            <v>Up</v>
          </cell>
          <cell r="AQ418">
            <v>95</v>
          </cell>
          <cell r="AR418">
            <v>95</v>
          </cell>
          <cell r="AS418">
            <v>95</v>
          </cell>
          <cell r="AT418">
            <v>95</v>
          </cell>
          <cell r="AU418">
            <v>95</v>
          </cell>
          <cell r="BL418" t="str">
            <v>Yes</v>
          </cell>
          <cell r="BM418" t="str">
            <v>Yes</v>
          </cell>
          <cell r="BN418" t="str">
            <v>Yes</v>
          </cell>
          <cell r="BO418" t="str">
            <v>Yes</v>
          </cell>
          <cell r="BP418" t="str">
            <v>Yes</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v>-1.7299999999999999E-2</v>
          </cell>
          <cell r="CV418" t="str">
            <v/>
          </cell>
          <cell r="CW418" t="str">
            <v/>
          </cell>
          <cell r="CX418" t="str">
            <v/>
          </cell>
          <cell r="CY418">
            <v>8.8999999999999999E-3</v>
          </cell>
          <cell r="CZ418" t="str">
            <v/>
          </cell>
          <cell r="DA418" t="str">
            <v/>
          </cell>
          <cell r="DB418" t="str">
            <v/>
          </cell>
          <cell r="DD418">
            <v>1</v>
          </cell>
        </row>
        <row r="419">
          <cell r="C419" t="str">
            <v>PR19SWB_PC E4</v>
          </cell>
          <cell r="D419" t="str">
            <v>Responsive to Customers</v>
          </cell>
          <cell r="E419" t="str">
            <v>PR19 new</v>
          </cell>
          <cell r="F419" t="str">
            <v>PC E4</v>
          </cell>
          <cell r="G419" t="str">
            <v>D-MeX: Developer services measure of experience</v>
          </cell>
          <cell r="H419" t="str">
            <v>This is the mechanism to incentivise water companies to provide an excellent customer experience for developer services (new connections) customers.</v>
          </cell>
          <cell r="J419">
            <v>0.49</v>
          </cell>
          <cell r="K419">
            <v>0.51</v>
          </cell>
          <cell r="Q419">
            <v>1</v>
          </cell>
          <cell r="R419" t="str">
            <v>Out &amp; under</v>
          </cell>
          <cell r="S419" t="str">
            <v>Revenue</v>
          </cell>
          <cell r="T419" t="str">
            <v>In-period</v>
          </cell>
          <cell r="U419" t="str">
            <v>Developer services measure of experience (D-MeX)</v>
          </cell>
          <cell r="V419" t="str">
            <v>score</v>
          </cell>
          <cell r="W419" t="str">
            <v>D-Mex Score</v>
          </cell>
          <cell r="X419">
            <v>2</v>
          </cell>
          <cell r="Y419" t="str">
            <v>Up</v>
          </cell>
          <cell r="Z419" t="str">
            <v>D-MeX: Developer services measure of experience</v>
          </cell>
        </row>
        <row r="420">
          <cell r="C420" t="str">
            <v>PR19SWB_PC E5</v>
          </cell>
          <cell r="D420" t="str">
            <v>Responsive to Customers</v>
          </cell>
          <cell r="E420" t="str">
            <v>PR14 continuation</v>
          </cell>
          <cell r="F420" t="str">
            <v>PC E5</v>
          </cell>
          <cell r="G420" t="str">
            <v>Customer satisfaction with value for money</v>
          </cell>
          <cell r="H420" t="str">
            <v>The average percentage of household customers satisfied, extremely or very satisfied with the value for money of South West Water’s services in the financial year.</v>
          </cell>
          <cell r="M420">
            <v>1</v>
          </cell>
          <cell r="Q420">
            <v>1</v>
          </cell>
          <cell r="R420" t="str">
            <v>NFI</v>
          </cell>
          <cell r="U420" t="str">
            <v>Billing, debt, vfm, affordability, vulnerability</v>
          </cell>
          <cell r="V420" t="str">
            <v>%</v>
          </cell>
          <cell r="W420" t="str">
            <v>Percentage</v>
          </cell>
          <cell r="X420">
            <v>0</v>
          </cell>
          <cell r="Y420" t="str">
            <v>Up</v>
          </cell>
          <cell r="AQ420">
            <v>70</v>
          </cell>
          <cell r="AR420">
            <v>71</v>
          </cell>
          <cell r="AS420">
            <v>73</v>
          </cell>
          <cell r="AT420">
            <v>74</v>
          </cell>
          <cell r="AU420">
            <v>75</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D420">
            <v>1</v>
          </cell>
        </row>
        <row r="421">
          <cell r="C421" t="str">
            <v>PR19SWB_PC E6</v>
          </cell>
          <cell r="D421" t="str">
            <v>Responsive to Customers</v>
          </cell>
          <cell r="E421" t="str">
            <v>PR19 new</v>
          </cell>
          <cell r="F421" t="str">
            <v>PC E6</v>
          </cell>
          <cell r="G421" t="str">
            <v>Priority services for customers in vulnerable circumstances</v>
          </cell>
          <cell r="H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M421">
            <v>1</v>
          </cell>
          <cell r="Q421">
            <v>1</v>
          </cell>
          <cell r="R421" t="str">
            <v>NFI</v>
          </cell>
          <cell r="U421" t="str">
            <v>Billing, debt, vfm, affordability, vulnerability</v>
          </cell>
          <cell r="V421" t="str">
            <v>%</v>
          </cell>
          <cell r="W421" t="str">
            <v>Percentage</v>
          </cell>
          <cell r="X421">
            <v>1</v>
          </cell>
          <cell r="Y421" t="str">
            <v>Up</v>
          </cell>
          <cell r="Z421" t="str">
            <v>Priority services for customers in vulnerable circumstances</v>
          </cell>
        </row>
        <row r="422">
          <cell r="C422" t="str">
            <v>PR19SWB_PC E7</v>
          </cell>
          <cell r="D422" t="str">
            <v>Responsive to Customers</v>
          </cell>
          <cell r="E422" t="str">
            <v>PR19 new</v>
          </cell>
          <cell r="F422" t="str">
            <v>PC E7</v>
          </cell>
          <cell r="G422" t="str">
            <v xml:space="preserve">British Standard for inclusive service provision </v>
          </cell>
          <cell r="H422" t="str">
            <v>This measures the company's ability to attain and retain the British Standard for inclusive service provision.</v>
          </cell>
          <cell r="M422">
            <v>1</v>
          </cell>
          <cell r="Q422">
            <v>1</v>
          </cell>
          <cell r="R422" t="str">
            <v>NFI</v>
          </cell>
          <cell r="U422" t="str">
            <v>Billing, debt, vfm, affordability, vulnerability</v>
          </cell>
          <cell r="V422" t="str">
            <v>score</v>
          </cell>
          <cell r="W422" t="str">
            <v>Score</v>
          </cell>
          <cell r="X422">
            <v>0</v>
          </cell>
          <cell r="AQ422" t="str">
            <v>Achieve</v>
          </cell>
          <cell r="AR422" t="str">
            <v>Maintain</v>
          </cell>
          <cell r="AS422" t="str">
            <v>Maintain</v>
          </cell>
          <cell r="AT422" t="str">
            <v>Maintain</v>
          </cell>
          <cell r="AU422" t="str">
            <v>Maintain</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row>
        <row r="423">
          <cell r="C423" t="str">
            <v>PR19SWB_PC E8</v>
          </cell>
          <cell r="D423" t="str">
            <v>Responsive to Customers</v>
          </cell>
          <cell r="E423" t="str">
            <v>PR19 new</v>
          </cell>
          <cell r="F423" t="str">
            <v>PC E8</v>
          </cell>
          <cell r="G423" t="str">
            <v>Overall satisfaction of services received on the PSR</v>
          </cell>
          <cell r="H423" t="str">
            <v>The average percentage of customers satisfied, extremely or very satisfied with the services they receive through the Priority Services Register (PSR).</v>
          </cell>
          <cell r="M423">
            <v>1</v>
          </cell>
          <cell r="Q423">
            <v>1</v>
          </cell>
          <cell r="R423" t="str">
            <v>NFI</v>
          </cell>
          <cell r="U423" t="str">
            <v>Billing, debt, vfm, affordability, vulnerability</v>
          </cell>
          <cell r="V423" t="str">
            <v>%</v>
          </cell>
          <cell r="W423" t="str">
            <v>Percentage</v>
          </cell>
          <cell r="X423">
            <v>0</v>
          </cell>
          <cell r="Y423" t="str">
            <v>Up</v>
          </cell>
          <cell r="AQ423">
            <v>73</v>
          </cell>
          <cell r="AR423">
            <v>78</v>
          </cell>
          <cell r="AS423">
            <v>83</v>
          </cell>
          <cell r="AT423">
            <v>88</v>
          </cell>
          <cell r="AU423">
            <v>93</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D423">
            <v>1</v>
          </cell>
        </row>
        <row r="424">
          <cell r="C424" t="str">
            <v>PR19SWB_PC F1</v>
          </cell>
          <cell r="D424" t="str">
            <v>Protecting the Environment</v>
          </cell>
          <cell r="E424" t="str">
            <v>PR14 revision</v>
          </cell>
          <cell r="F424" t="str">
            <v>PC F1</v>
          </cell>
          <cell r="G424" t="str">
            <v>Pollution incidents</v>
          </cell>
          <cell r="H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K424">
            <v>1</v>
          </cell>
          <cell r="Q424">
            <v>1</v>
          </cell>
          <cell r="R424" t="str">
            <v>Under</v>
          </cell>
          <cell r="S424" t="str">
            <v>Revenue</v>
          </cell>
          <cell r="T424" t="str">
            <v>In-period</v>
          </cell>
          <cell r="U424" t="str">
            <v>Pollution incidents</v>
          </cell>
          <cell r="V424" t="str">
            <v>nr</v>
          </cell>
          <cell r="W424" t="str">
            <v>no. / 10, 000km sewer</v>
          </cell>
          <cell r="X424">
            <v>2</v>
          </cell>
          <cell r="Y424" t="str">
            <v>Down</v>
          </cell>
          <cell r="Z424" t="str">
            <v>Pollution incidents</v>
          </cell>
        </row>
        <row r="425">
          <cell r="C425" t="str">
            <v>PR19SWB_PC F2</v>
          </cell>
          <cell r="D425" t="str">
            <v>Protecting the Environment</v>
          </cell>
          <cell r="E425" t="str">
            <v>PR14 revision</v>
          </cell>
          <cell r="F425" t="str">
            <v>PC F2</v>
          </cell>
          <cell r="G425" t="str">
            <v>Number of pollution incidents cat 1-3 (water only)</v>
          </cell>
          <cell r="H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J425">
            <v>1</v>
          </cell>
          <cell r="Q425">
            <v>1</v>
          </cell>
          <cell r="R425" t="str">
            <v>Under</v>
          </cell>
          <cell r="S425" t="str">
            <v>Revenue</v>
          </cell>
          <cell r="T425" t="str">
            <v>In-period</v>
          </cell>
          <cell r="U425" t="str">
            <v>Pollution incidents</v>
          </cell>
          <cell r="V425" t="str">
            <v>nr</v>
          </cell>
          <cell r="W425" t="str">
            <v>Number</v>
          </cell>
          <cell r="X425">
            <v>0</v>
          </cell>
          <cell r="Y425" t="str">
            <v>Down</v>
          </cell>
          <cell r="AQ425">
            <v>0</v>
          </cell>
          <cell r="AR425">
            <v>0</v>
          </cell>
          <cell r="AS425">
            <v>0</v>
          </cell>
          <cell r="AT425">
            <v>0</v>
          </cell>
          <cell r="AU425">
            <v>0</v>
          </cell>
          <cell r="BL425" t="str">
            <v>Yes</v>
          </cell>
          <cell r="BM425" t="str">
            <v>Yes</v>
          </cell>
          <cell r="BN425" t="str">
            <v>Yes</v>
          </cell>
          <cell r="BO425" t="str">
            <v>Yes</v>
          </cell>
          <cell r="BP425" t="str">
            <v>Yes</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v>-6.2E-2</v>
          </cell>
          <cell r="CV425" t="str">
            <v/>
          </cell>
          <cell r="CW425" t="str">
            <v/>
          </cell>
          <cell r="CX425" t="str">
            <v/>
          </cell>
          <cell r="CY425" t="str">
            <v/>
          </cell>
          <cell r="CZ425" t="str">
            <v/>
          </cell>
          <cell r="DA425" t="str">
            <v/>
          </cell>
          <cell r="DB425" t="str">
            <v/>
          </cell>
          <cell r="DD425">
            <v>1</v>
          </cell>
        </row>
        <row r="426">
          <cell r="C426" t="str">
            <v>PR19SWB_PC F3</v>
          </cell>
          <cell r="D426" t="str">
            <v>Protecting the Environment</v>
          </cell>
          <cell r="E426" t="str">
            <v>PR19 new</v>
          </cell>
          <cell r="F426" t="str">
            <v>PC F3</v>
          </cell>
          <cell r="G426" t="str">
            <v>Biodiversity - Compliance</v>
          </cell>
          <cell r="H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K426">
            <v>1</v>
          </cell>
          <cell r="Q426">
            <v>1</v>
          </cell>
          <cell r="R426" t="str">
            <v>NFI</v>
          </cell>
          <cell r="U426" t="str">
            <v>Biodiversity/SSSIs</v>
          </cell>
          <cell r="V426" t="str">
            <v>nr</v>
          </cell>
          <cell r="W426" t="str">
            <v>Number</v>
          </cell>
          <cell r="X426">
            <v>0</v>
          </cell>
          <cell r="Y426" t="str">
            <v>Down</v>
          </cell>
          <cell r="AQ426">
            <v>0</v>
          </cell>
          <cell r="AR426">
            <v>0</v>
          </cell>
          <cell r="AS426">
            <v>0</v>
          </cell>
          <cell r="AT426">
            <v>0</v>
          </cell>
          <cell r="AU426">
            <v>0</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D426">
            <v>1</v>
          </cell>
        </row>
        <row r="427">
          <cell r="C427" t="str">
            <v>PR19SWB_PC F4</v>
          </cell>
          <cell r="D427" t="str">
            <v>Protecting the Environment</v>
          </cell>
          <cell r="E427" t="str">
            <v>PR19 new</v>
          </cell>
          <cell r="F427" t="str">
            <v>PC F4</v>
          </cell>
          <cell r="G427" t="str">
            <v>Biodiversity - Prevent Deterioration</v>
          </cell>
          <cell r="H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I427">
            <v>0.65</v>
          </cell>
          <cell r="J427">
            <v>0.35</v>
          </cell>
          <cell r="Q427">
            <v>1</v>
          </cell>
          <cell r="R427" t="str">
            <v>NFI</v>
          </cell>
          <cell r="U427" t="str">
            <v>Biodiversity/SSSIs</v>
          </cell>
          <cell r="V427" t="str">
            <v>nr</v>
          </cell>
          <cell r="W427" t="str">
            <v>Number</v>
          </cell>
          <cell r="X427">
            <v>0</v>
          </cell>
          <cell r="Y427" t="str">
            <v>Up</v>
          </cell>
          <cell r="AQ427">
            <v>21</v>
          </cell>
          <cell r="AR427">
            <v>44</v>
          </cell>
          <cell r="AS427">
            <v>67</v>
          </cell>
          <cell r="AT427">
            <v>90</v>
          </cell>
          <cell r="AU427">
            <v>112</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D427">
            <v>1</v>
          </cell>
        </row>
        <row r="428">
          <cell r="C428" t="str">
            <v>PR19SWB_PC F5</v>
          </cell>
          <cell r="D428" t="str">
            <v>Protecting the Environment</v>
          </cell>
          <cell r="E428" t="str">
            <v>PR19 new</v>
          </cell>
          <cell r="F428" t="str">
            <v>PC F5</v>
          </cell>
          <cell r="G428" t="str">
            <v>Biodiversity - Enhancement</v>
          </cell>
          <cell r="H428" t="str">
            <v>We work with land owners and farmers to ensure pesticides and slurry does not go into rivers and lakes. This maintains and improves river quality. It also ensures water can be taken from the rivers and used for clean, safe drinking water.</v>
          </cell>
          <cell r="I428">
            <v>0.45</v>
          </cell>
          <cell r="J428">
            <v>0.55000000000000004</v>
          </cell>
          <cell r="Q428">
            <v>1</v>
          </cell>
          <cell r="R428" t="str">
            <v>Out &amp; under</v>
          </cell>
          <cell r="S428" t="str">
            <v>RCV</v>
          </cell>
          <cell r="T428" t="str">
            <v>End of period</v>
          </cell>
          <cell r="U428" t="str">
            <v>Catchment management</v>
          </cell>
          <cell r="V428" t="str">
            <v>Ha</v>
          </cell>
          <cell r="W428" t="str">
            <v>Hectares</v>
          </cell>
          <cell r="X428">
            <v>0</v>
          </cell>
          <cell r="Y428" t="str">
            <v>Up</v>
          </cell>
          <cell r="AQ428">
            <v>73209</v>
          </cell>
          <cell r="AR428">
            <v>83209</v>
          </cell>
          <cell r="AS428">
            <v>93209</v>
          </cell>
          <cell r="AT428">
            <v>103209</v>
          </cell>
          <cell r="AU428">
            <v>113209</v>
          </cell>
          <cell r="BL428" t="str">
            <v>Yes</v>
          </cell>
          <cell r="BM428" t="str">
            <v>Yes</v>
          </cell>
          <cell r="BN428" t="str">
            <v>Yes</v>
          </cell>
          <cell r="BO428" t="str">
            <v>Yes</v>
          </cell>
          <cell r="BP428" t="str">
            <v>Yes</v>
          </cell>
          <cell r="BQ428" t="str">
            <v/>
          </cell>
          <cell r="BR428" t="str">
            <v/>
          </cell>
          <cell r="BS428" t="str">
            <v/>
          </cell>
          <cell r="BT428" t="str">
            <v/>
          </cell>
          <cell r="BU428" t="str">
            <v/>
          </cell>
          <cell r="BV428">
            <v>69028</v>
          </cell>
          <cell r="BW428">
            <v>79028</v>
          </cell>
          <cell r="BX428">
            <v>89028</v>
          </cell>
          <cell r="BY428">
            <v>99028</v>
          </cell>
          <cell r="BZ428">
            <v>109028</v>
          </cell>
          <cell r="CA428" t="str">
            <v/>
          </cell>
          <cell r="CB428" t="str">
            <v/>
          </cell>
          <cell r="CC428" t="str">
            <v/>
          </cell>
          <cell r="CD428" t="str">
            <v/>
          </cell>
          <cell r="CE428" t="str">
            <v/>
          </cell>
          <cell r="CF428" t="str">
            <v/>
          </cell>
          <cell r="CG428" t="str">
            <v/>
          </cell>
          <cell r="CH428" t="str">
            <v/>
          </cell>
          <cell r="CI428" t="str">
            <v/>
          </cell>
          <cell r="CJ428" t="str">
            <v/>
          </cell>
          <cell r="CK428">
            <v>82209</v>
          </cell>
          <cell r="CL428">
            <v>92209</v>
          </cell>
          <cell r="CM428">
            <v>102209</v>
          </cell>
          <cell r="CN428">
            <v>112209</v>
          </cell>
          <cell r="CO428">
            <v>122209</v>
          </cell>
          <cell r="CP428" t="str">
            <v/>
          </cell>
          <cell r="CQ428" t="str">
            <v/>
          </cell>
          <cell r="CR428" t="str">
            <v/>
          </cell>
          <cell r="CS428" t="str">
            <v/>
          </cell>
          <cell r="CT428" t="str">
            <v/>
          </cell>
          <cell r="CU428">
            <v>-8.8000000000000003E-4</v>
          </cell>
          <cell r="CV428" t="str">
            <v/>
          </cell>
          <cell r="CW428" t="str">
            <v/>
          </cell>
          <cell r="CX428" t="str">
            <v/>
          </cell>
          <cell r="CY428">
            <v>4.4999999999999999E-4</v>
          </cell>
          <cell r="CZ428" t="str">
            <v/>
          </cell>
          <cell r="DA428" t="str">
            <v/>
          </cell>
          <cell r="DB428" t="str">
            <v/>
          </cell>
          <cell r="DD428">
            <v>1</v>
          </cell>
        </row>
        <row r="429">
          <cell r="C429" t="str">
            <v>PR19SWB_PC F6</v>
          </cell>
          <cell r="D429" t="str">
            <v>Protecting the Environment</v>
          </cell>
          <cell r="E429" t="str">
            <v>PR19 new</v>
          </cell>
          <cell r="F429" t="str">
            <v>PC F6</v>
          </cell>
          <cell r="G429" t="str">
            <v>EPA</v>
          </cell>
          <cell r="H429" t="str">
            <v>This measures how the company is performing against several standards reported in the Environment Agency's EPA measure</v>
          </cell>
          <cell r="I429">
            <v>0.15</v>
          </cell>
          <cell r="K429">
            <v>0.85</v>
          </cell>
          <cell r="Q429">
            <v>1</v>
          </cell>
          <cell r="R429" t="str">
            <v>Under</v>
          </cell>
          <cell r="S429" t="str">
            <v>Revenue</v>
          </cell>
          <cell r="T429" t="str">
            <v>In-period</v>
          </cell>
          <cell r="U429" t="str">
            <v>Environmental</v>
          </cell>
          <cell r="V429" t="str">
            <v>nr</v>
          </cell>
          <cell r="W429" t="str">
            <v>Number</v>
          </cell>
          <cell r="X429">
            <v>0</v>
          </cell>
          <cell r="Y429" t="str">
            <v>Up</v>
          </cell>
          <cell r="AQ429">
            <v>3</v>
          </cell>
          <cell r="AR429">
            <v>3</v>
          </cell>
          <cell r="AS429">
            <v>3</v>
          </cell>
          <cell r="AT429">
            <v>4</v>
          </cell>
          <cell r="AU429">
            <v>4</v>
          </cell>
          <cell r="BL429" t="str">
            <v>Yes</v>
          </cell>
          <cell r="BM429" t="str">
            <v>Yes</v>
          </cell>
          <cell r="BN429" t="str">
            <v>Yes</v>
          </cell>
          <cell r="BO429" t="str">
            <v>Yes</v>
          </cell>
          <cell r="BP429" t="str">
            <v>Yes</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v>-1</v>
          </cell>
          <cell r="CV429" t="str">
            <v/>
          </cell>
          <cell r="CW429" t="str">
            <v/>
          </cell>
          <cell r="CX429" t="str">
            <v/>
          </cell>
          <cell r="CY429" t="str">
            <v/>
          </cell>
          <cell r="CZ429" t="str">
            <v/>
          </cell>
          <cell r="DA429" t="str">
            <v/>
          </cell>
          <cell r="DB429" t="str">
            <v/>
          </cell>
        </row>
        <row r="430">
          <cell r="C430" t="str">
            <v>PR19SWB_PC H1</v>
          </cell>
          <cell r="D430" t="str">
            <v>Benefitting the Community</v>
          </cell>
          <cell r="E430" t="str">
            <v>PR14 continuation</v>
          </cell>
          <cell r="F430" t="str">
            <v>PC H1</v>
          </cell>
          <cell r="G430" t="str">
            <v>Bathing water quality</v>
          </cell>
          <cell r="H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K430">
            <v>1</v>
          </cell>
          <cell r="Q430">
            <v>1</v>
          </cell>
          <cell r="R430" t="str">
            <v>Out &amp; under</v>
          </cell>
          <cell r="S430" t="str">
            <v>RCV</v>
          </cell>
          <cell r="T430" t="str">
            <v>End of period</v>
          </cell>
          <cell r="U430" t="str">
            <v>Environmental</v>
          </cell>
          <cell r="V430" t="str">
            <v>nr</v>
          </cell>
          <cell r="W430" t="str">
            <v>Number</v>
          </cell>
          <cell r="X430">
            <v>0</v>
          </cell>
          <cell r="Y430" t="str">
            <v>Up</v>
          </cell>
          <cell r="AQ430">
            <v>-8</v>
          </cell>
          <cell r="AR430">
            <v>-6</v>
          </cell>
          <cell r="AS430">
            <v>-4</v>
          </cell>
          <cell r="AT430">
            <v>-2</v>
          </cell>
          <cell r="AU430">
            <v>0</v>
          </cell>
          <cell r="BL430" t="str">
            <v>Yes</v>
          </cell>
          <cell r="BM430" t="str">
            <v>Yes</v>
          </cell>
          <cell r="BN430" t="str">
            <v>Yes</v>
          </cell>
          <cell r="BO430" t="str">
            <v>Yes</v>
          </cell>
          <cell r="BP430" t="str">
            <v>Yes</v>
          </cell>
          <cell r="BQ430" t="str">
            <v/>
          </cell>
          <cell r="BR430" t="str">
            <v/>
          </cell>
          <cell r="BS430" t="str">
            <v/>
          </cell>
          <cell r="BT430" t="str">
            <v/>
          </cell>
          <cell r="BU430" t="str">
            <v/>
          </cell>
          <cell r="BV430">
            <v>-14</v>
          </cell>
          <cell r="BW430">
            <v>-12</v>
          </cell>
          <cell r="BX430">
            <v>-10</v>
          </cell>
          <cell r="BY430">
            <v>-8</v>
          </cell>
          <cell r="BZ430">
            <v>-6</v>
          </cell>
          <cell r="CA430" t="str">
            <v/>
          </cell>
          <cell r="CB430" t="str">
            <v/>
          </cell>
          <cell r="CC430" t="str">
            <v/>
          </cell>
          <cell r="CD430" t="str">
            <v/>
          </cell>
          <cell r="CE430" t="str">
            <v/>
          </cell>
          <cell r="CF430" t="str">
            <v/>
          </cell>
          <cell r="CG430" t="str">
            <v/>
          </cell>
          <cell r="CH430" t="str">
            <v/>
          </cell>
          <cell r="CI430" t="str">
            <v/>
          </cell>
          <cell r="CJ430" t="str">
            <v/>
          </cell>
          <cell r="CK430">
            <v>2</v>
          </cell>
          <cell r="CL430">
            <v>4</v>
          </cell>
          <cell r="CM430">
            <v>6</v>
          </cell>
          <cell r="CN430">
            <v>8</v>
          </cell>
          <cell r="CO430">
            <v>10</v>
          </cell>
          <cell r="CP430" t="str">
            <v/>
          </cell>
          <cell r="CQ430" t="str">
            <v/>
          </cell>
          <cell r="CR430" t="str">
            <v/>
          </cell>
          <cell r="CS430" t="str">
            <v/>
          </cell>
          <cell r="CT430" t="str">
            <v/>
          </cell>
          <cell r="CU430">
            <v>-0.48499999999999999</v>
          </cell>
          <cell r="CV430" t="str">
            <v/>
          </cell>
          <cell r="CW430" t="str">
            <v/>
          </cell>
          <cell r="CX430" t="str">
            <v/>
          </cell>
          <cell r="CY430">
            <v>0.27600000000000002</v>
          </cell>
          <cell r="CZ430" t="str">
            <v/>
          </cell>
          <cell r="DA430" t="str">
            <v/>
          </cell>
          <cell r="DB430" t="str">
            <v/>
          </cell>
          <cell r="DD430">
            <v>1</v>
          </cell>
        </row>
        <row r="431">
          <cell r="C431" t="str">
            <v>PR19SWB_PC H2</v>
          </cell>
          <cell r="D431" t="str">
            <v>Benefitting the Community</v>
          </cell>
          <cell r="E431" t="str">
            <v>PR19 new</v>
          </cell>
          <cell r="F431" t="str">
            <v>PC H2</v>
          </cell>
          <cell r="G431" t="str">
            <v>Abstraction incentive mechanism</v>
          </cell>
          <cell r="H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I431">
            <v>1</v>
          </cell>
          <cell r="Q431">
            <v>1</v>
          </cell>
          <cell r="R431" t="str">
            <v>Out &amp; under</v>
          </cell>
          <cell r="S431" t="str">
            <v>Revenue</v>
          </cell>
          <cell r="T431" t="str">
            <v>In-period</v>
          </cell>
          <cell r="U431" t="str">
            <v>Water resources/ abstraction</v>
          </cell>
          <cell r="V431" t="str">
            <v>nr</v>
          </cell>
          <cell r="W431" t="str">
            <v>Megalitres</v>
          </cell>
          <cell r="X431">
            <v>0</v>
          </cell>
          <cell r="Y431" t="str">
            <v>Up</v>
          </cell>
          <cell r="AQ431">
            <v>365</v>
          </cell>
          <cell r="AR431">
            <v>365</v>
          </cell>
          <cell r="AS431">
            <v>365</v>
          </cell>
          <cell r="AT431">
            <v>365</v>
          </cell>
          <cell r="AU431">
            <v>365</v>
          </cell>
          <cell r="BL431" t="str">
            <v>Yes</v>
          </cell>
          <cell r="BM431" t="str">
            <v>Yes</v>
          </cell>
          <cell r="BN431" t="str">
            <v>Yes</v>
          </cell>
          <cell r="BO431" t="str">
            <v>Yes</v>
          </cell>
          <cell r="BP431" t="str">
            <v>Yes</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v>-3.8999999999999999E-4</v>
          </cell>
          <cell r="CV431" t="str">
            <v/>
          </cell>
          <cell r="CW431" t="str">
            <v/>
          </cell>
          <cell r="CX431" t="str">
            <v/>
          </cell>
          <cell r="CY431">
            <v>2.1000000000000001E-4</v>
          </cell>
          <cell r="CZ431" t="str">
            <v/>
          </cell>
          <cell r="DA431" t="str">
            <v/>
          </cell>
          <cell r="DB431" t="str">
            <v/>
          </cell>
          <cell r="DC431" t="str">
            <v>No</v>
          </cell>
          <cell r="DD431">
            <v>1</v>
          </cell>
        </row>
        <row r="432">
          <cell r="C432" t="str">
            <v>PR19SWB_PC G1</v>
          </cell>
          <cell r="D432" t="str">
            <v>Fair charging and Affordability for All</v>
          </cell>
          <cell r="E432" t="str">
            <v>PR19 new</v>
          </cell>
          <cell r="F432" t="str">
            <v>PC G1</v>
          </cell>
          <cell r="G432" t="str">
            <v>Installation of AMR meters</v>
          </cell>
          <cell r="H432" t="str">
            <v>Providing customers with accurate meter reads and understanding where water is used in our system is important for delivering a high quality and resilient service. This measures the number of Automatic Meter Read (AMR) meters installed for households.</v>
          </cell>
          <cell r="M432">
            <v>1</v>
          </cell>
          <cell r="Q432">
            <v>1</v>
          </cell>
          <cell r="R432" t="str">
            <v>NFI</v>
          </cell>
          <cell r="U432" t="str">
            <v>Metering</v>
          </cell>
          <cell r="V432" t="str">
            <v>nr</v>
          </cell>
          <cell r="W432" t="str">
            <v>Number</v>
          </cell>
          <cell r="X432">
            <v>0</v>
          </cell>
          <cell r="Y432" t="str">
            <v>Up</v>
          </cell>
          <cell r="AQ432">
            <v>161332</v>
          </cell>
          <cell r="AR432">
            <v>183364</v>
          </cell>
          <cell r="AS432">
            <v>204655</v>
          </cell>
          <cell r="AT432">
            <v>225705</v>
          </cell>
          <cell r="AU432">
            <v>245964</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D432">
            <v>1</v>
          </cell>
        </row>
        <row r="433">
          <cell r="C433" t="str">
            <v>PR19SWB_PC G2</v>
          </cell>
          <cell r="D433" t="str">
            <v>Fair charging and Affordability for All</v>
          </cell>
          <cell r="E433" t="str">
            <v>PR14 revision</v>
          </cell>
          <cell r="F433" t="str">
            <v>PC G2</v>
          </cell>
          <cell r="G433" t="str">
            <v>Number of customers on one of our support tariffs</v>
          </cell>
          <cell r="H433" t="str">
            <v>We offer financial support for customers struggling to pay their bill. This measures the number of customers on one of our support tariffs.</v>
          </cell>
          <cell r="M433">
            <v>1</v>
          </cell>
          <cell r="Q433">
            <v>1</v>
          </cell>
          <cell r="R433" t="str">
            <v>NFI</v>
          </cell>
          <cell r="U433" t="str">
            <v>Billing, debt, vfm, affordability, vulnerability</v>
          </cell>
          <cell r="V433" t="str">
            <v>nr</v>
          </cell>
          <cell r="W433" t="str">
            <v>Number</v>
          </cell>
          <cell r="X433">
            <v>0</v>
          </cell>
          <cell r="Y433" t="str">
            <v>Up</v>
          </cell>
          <cell r="AQ433">
            <v>27000</v>
          </cell>
          <cell r="AR433">
            <v>30000</v>
          </cell>
          <cell r="AS433">
            <v>33000</v>
          </cell>
          <cell r="AT433">
            <v>40000</v>
          </cell>
          <cell r="AU433">
            <v>50000</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D433">
            <v>1</v>
          </cell>
        </row>
        <row r="434">
          <cell r="C434" t="str">
            <v>PR19SWB_PC G3</v>
          </cell>
          <cell r="D434" t="str">
            <v>Fair charging and Affordability for All</v>
          </cell>
          <cell r="E434" t="str">
            <v>PR19 new</v>
          </cell>
          <cell r="F434" t="str">
            <v>PC G3</v>
          </cell>
          <cell r="G434" t="str">
            <v xml:space="preserve">Voids for residential retail </v>
          </cell>
          <cell r="H434" t="str">
            <v>This is the percentage of properties classified as void. Void properties are defined as chargeable premises which are recorded as vacant with no charges levied.</v>
          </cell>
          <cell r="M434">
            <v>1</v>
          </cell>
          <cell r="Q434">
            <v>1</v>
          </cell>
          <cell r="R434" t="str">
            <v>NFI</v>
          </cell>
          <cell r="U434" t="str">
            <v>Billing, debt, vfm, affordability, vulnerability</v>
          </cell>
          <cell r="V434" t="str">
            <v>%</v>
          </cell>
          <cell r="W434" t="str">
            <v>Percentage</v>
          </cell>
          <cell r="X434">
            <v>2</v>
          </cell>
          <cell r="Y434" t="str">
            <v>Down</v>
          </cell>
          <cell r="AQ434">
            <v>0.91</v>
          </cell>
          <cell r="AR434">
            <v>0.89</v>
          </cell>
          <cell r="AS434">
            <v>0.87</v>
          </cell>
          <cell r="AT434">
            <v>0.85</v>
          </cell>
          <cell r="AU434">
            <v>0.84</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D434">
            <v>1</v>
          </cell>
        </row>
        <row r="435">
          <cell r="C435" t="str">
            <v>PR19SWB_PC G4</v>
          </cell>
          <cell r="D435" t="str">
            <v>Fair charging and Affordability for All</v>
          </cell>
          <cell r="E435" t="str">
            <v>PR19 new</v>
          </cell>
          <cell r="F435" t="str">
            <v>PC G4</v>
          </cell>
          <cell r="G435" t="str">
            <v>Percentage of customers who find their water bill affordable</v>
          </cell>
          <cell r="H435" t="str">
            <v>The percentage of customers that have an affordable water bill, as measured by the ratio of equivalised household income after housing costs to bill. An affordable water bill is assessed as the water bill being less than 5% of equivalised household income.</v>
          </cell>
          <cell r="M435">
            <v>1</v>
          </cell>
          <cell r="Q435">
            <v>1</v>
          </cell>
          <cell r="R435" t="str">
            <v>NFI</v>
          </cell>
          <cell r="U435" t="str">
            <v>Billing, debt, vfm, affordability, vulnerability</v>
          </cell>
          <cell r="V435" t="str">
            <v>%</v>
          </cell>
          <cell r="W435" t="str">
            <v>Percentage</v>
          </cell>
          <cell r="X435">
            <v>1</v>
          </cell>
          <cell r="Y435" t="str">
            <v>Up</v>
          </cell>
          <cell r="AQ435">
            <v>89</v>
          </cell>
          <cell r="AR435">
            <v>92.8</v>
          </cell>
          <cell r="AS435">
            <v>95.2</v>
          </cell>
          <cell r="AT435">
            <v>97.6</v>
          </cell>
          <cell r="AU435">
            <v>100</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D435">
            <v>1</v>
          </cell>
        </row>
        <row r="436">
          <cell r="C436" t="str">
            <v>PR19SWB_PCA6</v>
          </cell>
          <cell r="D436" t="str">
            <v>Clean, Safe and Reliable Supply of Drinking Water</v>
          </cell>
          <cell r="E436" t="str">
            <v>PR19 new</v>
          </cell>
          <cell r="F436" t="str">
            <v>PCA6</v>
          </cell>
          <cell r="G436" t="str">
            <v>Efficient delivery of the new Knapp Mill WTW</v>
          </cell>
          <cell r="H436" t="str">
            <v>Completion of the Knapp Mill WTW scheme</v>
          </cell>
          <cell r="J436">
            <v>1</v>
          </cell>
          <cell r="Q436">
            <v>1</v>
          </cell>
          <cell r="R436" t="str">
            <v>Under</v>
          </cell>
          <cell r="S436" t="str">
            <v xml:space="preserve">Revenue </v>
          </cell>
          <cell r="T436" t="str">
            <v>End of period</v>
          </cell>
          <cell r="U436" t="str">
            <v>Water quality compliance</v>
          </cell>
          <cell r="V436" t="str">
            <v>text</v>
          </cell>
          <cell r="W436" t="str">
            <v>Completion of the Knapp Mill WTW scheme</v>
          </cell>
          <cell r="X436">
            <v>0</v>
          </cell>
          <cell r="Y436" t="str">
            <v>Down</v>
          </cell>
          <cell r="AQ436" t="str">
            <v>NA</v>
          </cell>
          <cell r="AR436" t="str">
            <v>NA</v>
          </cell>
          <cell r="AS436">
            <v>0</v>
          </cell>
          <cell r="AT436">
            <v>0</v>
          </cell>
          <cell r="AU436">
            <v>0</v>
          </cell>
          <cell r="BP436" t="str">
            <v>Yes</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v>-0.51900000000000002</v>
          </cell>
          <cell r="CV436" t="str">
            <v/>
          </cell>
          <cell r="CW436" t="str">
            <v/>
          </cell>
          <cell r="CX436" t="str">
            <v/>
          </cell>
          <cell r="CY436" t="str">
            <v/>
          </cell>
          <cell r="CZ436" t="str">
            <v/>
          </cell>
          <cell r="DA436" t="str">
            <v/>
          </cell>
          <cell r="DB436" t="str">
            <v/>
          </cell>
          <cell r="DC436" t="str">
            <v>No</v>
          </cell>
          <cell r="DD436">
            <v>1</v>
          </cell>
        </row>
        <row r="437">
          <cell r="C437" t="str">
            <v>PR19SWB_PCA7</v>
          </cell>
          <cell r="D437" t="str">
            <v>Clean, Safe and Reliable Supply of Drinking Water</v>
          </cell>
          <cell r="E437" t="str">
            <v>PR19 new</v>
          </cell>
          <cell r="F437" t="str">
            <v>PCA7</v>
          </cell>
          <cell r="G437" t="str">
            <v>Efficient delivery of the new Alderney WTW</v>
          </cell>
          <cell r="H437" t="str">
            <v xml:space="preserve">On track delivery of the Alderney Scheme </v>
          </cell>
          <cell r="J437">
            <v>1</v>
          </cell>
          <cell r="Q437">
            <v>1</v>
          </cell>
          <cell r="R437" t="str">
            <v>Under</v>
          </cell>
          <cell r="S437" t="str">
            <v xml:space="preserve">Revenue </v>
          </cell>
          <cell r="T437" t="str">
            <v>End of period</v>
          </cell>
          <cell r="U437" t="str">
            <v>Water quality compliance</v>
          </cell>
          <cell r="V437" t="str">
            <v>text</v>
          </cell>
          <cell r="W437" t="str">
            <v xml:space="preserve">On track delivery of the Alderney Scheme </v>
          </cell>
          <cell r="X437">
            <v>0</v>
          </cell>
          <cell r="Y437" t="str">
            <v>Down</v>
          </cell>
          <cell r="AQ437">
            <v>0</v>
          </cell>
          <cell r="AR437">
            <v>0</v>
          </cell>
          <cell r="AS437">
            <v>0</v>
          </cell>
          <cell r="AT437">
            <v>0</v>
          </cell>
          <cell r="AU437">
            <v>0</v>
          </cell>
          <cell r="BP437" t="str">
            <v>Yes</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v>-0.59</v>
          </cell>
          <cell r="CV437" t="str">
            <v/>
          </cell>
          <cell r="CW437" t="str">
            <v/>
          </cell>
          <cell r="CX437" t="str">
            <v/>
          </cell>
          <cell r="CY437" t="str">
            <v/>
          </cell>
          <cell r="CZ437" t="str">
            <v/>
          </cell>
          <cell r="DA437" t="str">
            <v/>
          </cell>
          <cell r="DB437" t="str">
            <v/>
          </cell>
          <cell r="DC437" t="str">
            <v>No</v>
          </cell>
          <cell r="DD437">
            <v>1</v>
          </cell>
        </row>
        <row r="438">
          <cell r="C438" t="str">
            <v>PR19SWB_PCD5</v>
          </cell>
          <cell r="D438" t="str">
            <v>Resilience</v>
          </cell>
          <cell r="E438" t="str">
            <v>PR19 new</v>
          </cell>
          <cell r="F438" t="str">
            <v>PCD5</v>
          </cell>
          <cell r="G438" t="str">
            <v>Resilient water and wastewater services on the Isles of Scilly</v>
          </cell>
          <cell r="H438" t="str">
            <v>Appointed and operating on the Isles of Scilly</v>
          </cell>
          <cell r="J438">
            <v>0.7</v>
          </cell>
          <cell r="K438">
            <v>0.3</v>
          </cell>
          <cell r="Q438">
            <v>1</v>
          </cell>
          <cell r="R438" t="str">
            <v>Under</v>
          </cell>
          <cell r="S438" t="str">
            <v xml:space="preserve">Revenue </v>
          </cell>
          <cell r="T438" t="str">
            <v>In-period</v>
          </cell>
          <cell r="U438" t="str">
            <v>Resilience</v>
          </cell>
          <cell r="V438" t="str">
            <v>text</v>
          </cell>
          <cell r="W438" t="str">
            <v>Appointed and operating on the Isles of Scilly</v>
          </cell>
          <cell r="X438">
            <v>0</v>
          </cell>
          <cell r="Y438" t="str">
            <v>Down</v>
          </cell>
          <cell r="AQ438" t="str">
            <v>Appointed</v>
          </cell>
          <cell r="AR438" t="str">
            <v>Appointed</v>
          </cell>
          <cell r="AS438" t="str">
            <v>Appointed</v>
          </cell>
          <cell r="AT438" t="str">
            <v>Appointed</v>
          </cell>
          <cell r="AU438" t="str">
            <v>Appointed</v>
          </cell>
          <cell r="BL438" t="str">
            <v>Yes</v>
          </cell>
          <cell r="BM438" t="str">
            <v>Yes</v>
          </cell>
          <cell r="BN438" t="str">
            <v>Yes</v>
          </cell>
          <cell r="BO438" t="str">
            <v>Yes</v>
          </cell>
          <cell r="BP438" t="str">
            <v>Yes</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v>-5.14</v>
          </cell>
          <cell r="CV438" t="str">
            <v/>
          </cell>
          <cell r="CW438" t="str">
            <v/>
          </cell>
          <cell r="CX438" t="str">
            <v/>
          </cell>
          <cell r="CY438" t="str">
            <v/>
          </cell>
          <cell r="CZ438" t="str">
            <v/>
          </cell>
          <cell r="DA438" t="str">
            <v/>
          </cell>
          <cell r="DB438" t="str">
            <v/>
          </cell>
          <cell r="DC438" t="str">
            <v>No</v>
          </cell>
          <cell r="DD438">
            <v>1</v>
          </cell>
        </row>
        <row r="439">
          <cell r="C439" t="str">
            <v>PR19TMS_AR01</v>
          </cell>
          <cell r="D439" t="str">
            <v>A - Deliver an effortless customer experience</v>
          </cell>
          <cell r="E439" t="str">
            <v>PR19 new</v>
          </cell>
          <cell r="F439" t="str">
            <v>AR01</v>
          </cell>
          <cell r="G439" t="str">
            <v>C-MeX: Customer measure of experience</v>
          </cell>
          <cell r="H439" t="str">
            <v>C-Mex is a mechanism to incentivise water companies to provide an excellent customer experience for residential customers, across both the retail and wholesale parts of the value chain.</v>
          </cell>
          <cell r="M439">
            <v>1</v>
          </cell>
          <cell r="Q439">
            <v>1</v>
          </cell>
          <cell r="R439" t="str">
            <v>Out &amp; under</v>
          </cell>
          <cell r="S439" t="str">
            <v xml:space="preserve">Revenue </v>
          </cell>
          <cell r="T439" t="str">
            <v>In-period</v>
          </cell>
          <cell r="U439" t="str">
            <v>Customer measure of experience (C-MeX)</v>
          </cell>
          <cell r="V439" t="str">
            <v>score</v>
          </cell>
          <cell r="W439" t="str">
            <v>CMEX Score</v>
          </cell>
          <cell r="X439">
            <v>2</v>
          </cell>
          <cell r="Y439" t="str">
            <v>Up</v>
          </cell>
          <cell r="Z439" t="str">
            <v>C-MeX: Customer measure of experience</v>
          </cell>
        </row>
        <row r="440">
          <cell r="C440" t="str">
            <v>PR19TMS_AR05</v>
          </cell>
          <cell r="D440" t="str">
            <v>A - Deliver an effortless customer experience</v>
          </cell>
          <cell r="E440" t="str">
            <v>PR19 new</v>
          </cell>
          <cell r="F440" t="str">
            <v>AR05</v>
          </cell>
          <cell r="G440" t="str">
            <v>Percentage of satisfied vulnerable customers</v>
          </cell>
          <cell r="H440" t="str">
            <v>The percentage of customers within our supply area receiving vulnerability assistance who are satisfied with the assistance given.</v>
          </cell>
          <cell r="Q440">
            <v>0</v>
          </cell>
          <cell r="R440" t="str">
            <v>NFI</v>
          </cell>
          <cell r="V440" t="str">
            <v>%</v>
          </cell>
          <cell r="X440">
            <v>0</v>
          </cell>
          <cell r="Y440" t="str">
            <v>Up</v>
          </cell>
          <cell r="AQ440">
            <v>91</v>
          </cell>
          <cell r="AR440">
            <v>91</v>
          </cell>
          <cell r="AS440">
            <v>91</v>
          </cell>
          <cell r="AT440">
            <v>91</v>
          </cell>
          <cell r="AU440">
            <v>91</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row>
        <row r="441">
          <cell r="C441" t="str">
            <v>PR19TMS_AWS01</v>
          </cell>
          <cell r="D441" t="str">
            <v>A - Deliver an effortless customer experience</v>
          </cell>
          <cell r="E441" t="str">
            <v>PR19 new</v>
          </cell>
          <cell r="F441" t="str">
            <v>AWS01</v>
          </cell>
          <cell r="G441" t="str">
            <v>D-MeX: Developer services measure of experience</v>
          </cell>
          <cell r="H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J441">
            <v>0.56000000000000005</v>
          </cell>
          <cell r="K441">
            <v>0.44</v>
          </cell>
          <cell r="Q441">
            <v>1</v>
          </cell>
          <cell r="R441" t="str">
            <v>Out &amp; under</v>
          </cell>
          <cell r="S441" t="str">
            <v xml:space="preserve">Revenue </v>
          </cell>
          <cell r="T441" t="str">
            <v>In-period</v>
          </cell>
          <cell r="U441" t="str">
            <v>Developer services measure of experience (D-MeX)</v>
          </cell>
          <cell r="V441" t="str">
            <v>score</v>
          </cell>
          <cell r="W441" t="str">
            <v>DMEX Score</v>
          </cell>
          <cell r="X441">
            <v>2</v>
          </cell>
          <cell r="Y441" t="str">
            <v>Up</v>
          </cell>
          <cell r="Z441" t="str">
            <v>D-MeX: Developer services measure of experience</v>
          </cell>
        </row>
        <row r="442">
          <cell r="C442" t="str">
            <v>PR19TMS_AWS02</v>
          </cell>
          <cell r="D442" t="str">
            <v>A - Deliver an effortless customer experience</v>
          </cell>
          <cell r="E442" t="str">
            <v>PR19 new</v>
          </cell>
          <cell r="F442" t="str">
            <v>AWS02</v>
          </cell>
          <cell r="G442" t="str">
            <v>Proactive customer engagement</v>
          </cell>
          <cell r="H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I442">
            <v>0.11</v>
          </cell>
          <cell r="J442">
            <v>0.89</v>
          </cell>
          <cell r="Q442">
            <v>1</v>
          </cell>
          <cell r="R442" t="str">
            <v>NFI</v>
          </cell>
          <cell r="U442" t="str">
            <v>Customer education/awareness</v>
          </cell>
          <cell r="V442" t="str">
            <v>nr</v>
          </cell>
          <cell r="W442" t="str">
            <v>Number of contacts</v>
          </cell>
          <cell r="X442">
            <v>0</v>
          </cell>
          <cell r="Y442" t="str">
            <v>Up</v>
          </cell>
          <cell r="AQ442">
            <v>80000</v>
          </cell>
          <cell r="AR442">
            <v>160000</v>
          </cell>
          <cell r="AS442">
            <v>240000</v>
          </cell>
          <cell r="AT442">
            <v>320000</v>
          </cell>
          <cell r="AU442">
            <v>400000</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D442">
            <v>1</v>
          </cell>
        </row>
        <row r="443">
          <cell r="C443" t="str">
            <v>PR19TMS_BW01</v>
          </cell>
          <cell r="D443" t="str">
            <v>B - Deliver a safe and dependable water service</v>
          </cell>
          <cell r="E443" t="str">
            <v>PR14 revision</v>
          </cell>
          <cell r="F443" t="str">
            <v>BW01</v>
          </cell>
          <cell r="G443" t="str">
            <v>Mains repairs</v>
          </cell>
          <cell r="H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J443">
            <v>1</v>
          </cell>
          <cell r="Q443">
            <v>1</v>
          </cell>
          <cell r="R443" t="str">
            <v>Out &amp; under</v>
          </cell>
          <cell r="S443" t="str">
            <v xml:space="preserve">Revenue </v>
          </cell>
          <cell r="T443" t="str">
            <v>In-period</v>
          </cell>
          <cell r="U443" t="str">
            <v>Water mains bursts</v>
          </cell>
          <cell r="V443" t="str">
            <v>nr</v>
          </cell>
          <cell r="W443" t="str">
            <v>Number per 1000km</v>
          </cell>
          <cell r="X443">
            <v>1</v>
          </cell>
          <cell r="Y443" t="str">
            <v>Down</v>
          </cell>
          <cell r="Z443" t="str">
            <v>Mains repairs</v>
          </cell>
        </row>
        <row r="444">
          <cell r="C444" t="str">
            <v>PR19TMS_BW02</v>
          </cell>
          <cell r="D444" t="str">
            <v>B - Deliver a safe and dependable water service</v>
          </cell>
          <cell r="E444" t="str">
            <v>PR19 new</v>
          </cell>
          <cell r="F444" t="str">
            <v>BW02</v>
          </cell>
          <cell r="G444" t="str">
            <v>Unplanned outage</v>
          </cell>
          <cell r="H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I444">
            <v>0.11</v>
          </cell>
          <cell r="J444">
            <v>0.89</v>
          </cell>
          <cell r="Q444">
            <v>1</v>
          </cell>
          <cell r="R444" t="str">
            <v>Under</v>
          </cell>
          <cell r="S444" t="str">
            <v xml:space="preserve">Revenue </v>
          </cell>
          <cell r="T444" t="str">
            <v>In-period</v>
          </cell>
          <cell r="U444" t="str">
            <v>Water outage</v>
          </cell>
          <cell r="V444" t="str">
            <v>%</v>
          </cell>
          <cell r="W444" t="str">
            <v>Percentage</v>
          </cell>
          <cell r="X444">
            <v>2</v>
          </cell>
          <cell r="Y444" t="str">
            <v>Down</v>
          </cell>
          <cell r="Z444" t="str">
            <v>Unplanned outage</v>
          </cell>
        </row>
        <row r="445">
          <cell r="C445" t="str">
            <v>PR19TMS_BW03</v>
          </cell>
          <cell r="D445" t="str">
            <v>B - Deliver a safe and dependable water service</v>
          </cell>
          <cell r="E445" t="str">
            <v>PR14 revision</v>
          </cell>
          <cell r="F445" t="str">
            <v>BW03</v>
          </cell>
          <cell r="G445" t="str">
            <v>Water supply interruptions</v>
          </cell>
          <cell r="H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J445">
            <v>1</v>
          </cell>
          <cell r="Q445">
            <v>1</v>
          </cell>
          <cell r="R445" t="str">
            <v>Out &amp; under</v>
          </cell>
          <cell r="S445" t="str">
            <v xml:space="preserve">Revenue </v>
          </cell>
          <cell r="T445" t="str">
            <v>In-period</v>
          </cell>
          <cell r="U445" t="str">
            <v>Supply interruptions</v>
          </cell>
          <cell r="V445" t="str">
            <v>time</v>
          </cell>
          <cell r="W445" t="str">
            <v>Hours, minutes and seconds per property</v>
          </cell>
          <cell r="X445">
            <v>0</v>
          </cell>
          <cell r="Y445" t="str">
            <v>Down</v>
          </cell>
          <cell r="Z445" t="str">
            <v>Water supply interruptions</v>
          </cell>
        </row>
        <row r="446">
          <cell r="C446" t="str">
            <v>PR19TMS_BW04</v>
          </cell>
          <cell r="D446" t="str">
            <v>B - Deliver a safe and dependable water service</v>
          </cell>
          <cell r="E446" t="str">
            <v>PR14 revision</v>
          </cell>
          <cell r="F446" t="str">
            <v>BW04</v>
          </cell>
          <cell r="G446" t="str">
            <v>Leakage</v>
          </cell>
          <cell r="H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J446">
            <v>1</v>
          </cell>
          <cell r="Q446">
            <v>1</v>
          </cell>
          <cell r="R446" t="str">
            <v>Out &amp; under</v>
          </cell>
          <cell r="S446" t="str">
            <v xml:space="preserve">Revenue </v>
          </cell>
          <cell r="T446" t="str">
            <v>In-period</v>
          </cell>
          <cell r="U446" t="str">
            <v>Leakage</v>
          </cell>
          <cell r="V446" t="str">
            <v>nr</v>
          </cell>
          <cell r="W446" t="str">
            <v>Mld</v>
          </cell>
          <cell r="X446">
            <v>1</v>
          </cell>
          <cell r="Y446" t="str">
            <v>Down</v>
          </cell>
          <cell r="Z446" t="str">
            <v>Leakage</v>
          </cell>
        </row>
        <row r="447">
          <cell r="C447" t="str">
            <v>PR19TMS_BW05</v>
          </cell>
          <cell r="D447" t="str">
            <v>B - Deliver a safe and dependable water service</v>
          </cell>
          <cell r="E447" t="str">
            <v>PR19 new</v>
          </cell>
          <cell r="F447" t="str">
            <v>BW05</v>
          </cell>
          <cell r="G447" t="str">
            <v>Per capita consumption</v>
          </cell>
          <cell r="H447" t="str">
            <v>Three year rolling average per capita consumption is defined as the sum of measured household consumption and unmeasured household consumption divided by the total household population. This is to be reported at the whole company level for this PC.</v>
          </cell>
          <cell r="J447">
            <v>1</v>
          </cell>
          <cell r="Q447">
            <v>1</v>
          </cell>
          <cell r="R447" t="str">
            <v>Out &amp; under</v>
          </cell>
          <cell r="S447" t="str">
            <v xml:space="preserve">Revenue </v>
          </cell>
          <cell r="T447" t="str">
            <v>End of period</v>
          </cell>
          <cell r="U447" t="str">
            <v>Water consumption</v>
          </cell>
          <cell r="V447" t="str">
            <v>nr</v>
          </cell>
          <cell r="W447" t="str">
            <v>Litres per head per day l/head/day</v>
          </cell>
          <cell r="X447">
            <v>1</v>
          </cell>
          <cell r="Y447" t="str">
            <v>Down</v>
          </cell>
          <cell r="Z447" t="str">
            <v>Per capita consumption</v>
          </cell>
        </row>
        <row r="448">
          <cell r="C448" t="str">
            <v>PR19TMS_BW06a</v>
          </cell>
          <cell r="D448" t="str">
            <v>B - Deliver a safe and dependable water service</v>
          </cell>
          <cell r="E448" t="str">
            <v>PR19 new</v>
          </cell>
          <cell r="F448" t="str">
            <v>BW06a</v>
          </cell>
          <cell r="G448" t="str">
            <v>Water quality compliance (CRI)</v>
          </cell>
          <cell r="H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I448">
            <v>0.02</v>
          </cell>
          <cell r="J448">
            <v>0.98</v>
          </cell>
          <cell r="Q448">
            <v>1</v>
          </cell>
          <cell r="R448" t="str">
            <v>Under</v>
          </cell>
          <cell r="S448" t="str">
            <v xml:space="preserve">Revenue </v>
          </cell>
          <cell r="T448" t="str">
            <v>In-period</v>
          </cell>
          <cell r="U448" t="str">
            <v>Water quality compliance</v>
          </cell>
          <cell r="V448" t="str">
            <v>score</v>
          </cell>
          <cell r="W448" t="str">
            <v>Score</v>
          </cell>
          <cell r="X448">
            <v>2</v>
          </cell>
          <cell r="Y448" t="str">
            <v>Down</v>
          </cell>
          <cell r="Z448" t="str">
            <v>Water quality compliance (CRI)</v>
          </cell>
        </row>
        <row r="449">
          <cell r="C449" t="str">
            <v>PR19TMS_BW07</v>
          </cell>
          <cell r="D449" t="str">
            <v>B - Deliver a safe and dependable water service</v>
          </cell>
          <cell r="E449" t="str">
            <v>PR14 continuation</v>
          </cell>
          <cell r="F449" t="str">
            <v>BW07</v>
          </cell>
          <cell r="G449" t="str">
            <v>Properties at risk of receiving low pressure</v>
          </cell>
          <cell r="H449" t="str">
            <v>The total number of properties which, at the end of the year, have received, and are likely to continue to receive, a pressure or flow below the reference level.</v>
          </cell>
          <cell r="I449">
            <v>0.02</v>
          </cell>
          <cell r="J449">
            <v>0.98</v>
          </cell>
          <cell r="Q449">
            <v>1</v>
          </cell>
          <cell r="R449" t="str">
            <v>Under</v>
          </cell>
          <cell r="S449" t="str">
            <v xml:space="preserve">Revenue </v>
          </cell>
          <cell r="T449" t="str">
            <v>In-period</v>
          </cell>
          <cell r="U449" t="str">
            <v>Water pressure</v>
          </cell>
          <cell r="V449" t="str">
            <v>nr</v>
          </cell>
          <cell r="W449" t="str">
            <v xml:space="preserve">Number of household and non-household properties on the DG2 register. Measured and reported annually (per financial year) </v>
          </cell>
          <cell r="X449">
            <v>0</v>
          </cell>
          <cell r="Y449" t="str">
            <v>Down</v>
          </cell>
          <cell r="Z449" t="str">
            <v>Low pressure</v>
          </cell>
          <cell r="AQ449">
            <v>34</v>
          </cell>
          <cell r="AR449">
            <v>34</v>
          </cell>
          <cell r="AS449">
            <v>34</v>
          </cell>
          <cell r="AT449">
            <v>34</v>
          </cell>
          <cell r="AU449">
            <v>34</v>
          </cell>
          <cell r="BL449" t="str">
            <v>Yes</v>
          </cell>
          <cell r="BM449" t="str">
            <v>Yes</v>
          </cell>
          <cell r="BN449" t="str">
            <v>Yes</v>
          </cell>
          <cell r="BO449" t="str">
            <v>Yes</v>
          </cell>
          <cell r="BP449" t="str">
            <v>Yes</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v>-1.0300000000000001E-3</v>
          </cell>
          <cell r="CV449" t="str">
            <v/>
          </cell>
          <cell r="CW449" t="str">
            <v/>
          </cell>
          <cell r="CX449" t="str">
            <v/>
          </cell>
          <cell r="CY449" t="str">
            <v/>
          </cell>
          <cell r="CZ449" t="str">
            <v/>
          </cell>
          <cell r="DA449" t="str">
            <v/>
          </cell>
          <cell r="DB449" t="str">
            <v/>
          </cell>
          <cell r="DC449" t="str">
            <v>No</v>
          </cell>
          <cell r="DD449">
            <v>1</v>
          </cell>
        </row>
        <row r="450">
          <cell r="C450" t="str">
            <v>PR19TMS_BW08</v>
          </cell>
          <cell r="D450" t="str">
            <v>B - Deliver a safe and dependable water service</v>
          </cell>
          <cell r="E450" t="str">
            <v>PR19 new</v>
          </cell>
          <cell r="F450" t="str">
            <v>BW08</v>
          </cell>
          <cell r="G450" t="str">
            <v>Acceptability of water to consumers</v>
          </cell>
          <cell r="H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I450">
            <v>0.01</v>
          </cell>
          <cell r="J450">
            <v>0.99</v>
          </cell>
          <cell r="Q450">
            <v>1</v>
          </cell>
          <cell r="R450" t="str">
            <v>Under</v>
          </cell>
          <cell r="S450" t="str">
            <v xml:space="preserve">Revenue </v>
          </cell>
          <cell r="T450" t="str">
            <v>In-period</v>
          </cell>
          <cell r="U450" t="str">
            <v>Customer contacts - water quality</v>
          </cell>
          <cell r="V450" t="str">
            <v>nr</v>
          </cell>
          <cell r="W450" t="str">
            <v>Number of consumer contacts received per 1,000 population per calendar year.</v>
          </cell>
          <cell r="X450">
            <v>2</v>
          </cell>
          <cell r="Y450" t="str">
            <v>Down</v>
          </cell>
          <cell r="Z450" t="str">
            <v>Customer contacts about water quality</v>
          </cell>
          <cell r="AQ450">
            <v>0.6</v>
          </cell>
          <cell r="AR450">
            <v>0.6</v>
          </cell>
          <cell r="AS450">
            <v>0.6</v>
          </cell>
          <cell r="AT450">
            <v>0.6</v>
          </cell>
          <cell r="AU450">
            <v>0.6</v>
          </cell>
          <cell r="BL450" t="str">
            <v>Yes</v>
          </cell>
          <cell r="BM450" t="str">
            <v>Yes</v>
          </cell>
          <cell r="BN450" t="str">
            <v>Yes</v>
          </cell>
          <cell r="BO450" t="str">
            <v>Yes</v>
          </cell>
          <cell r="BP450" t="str">
            <v>Yes</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v>-1.9750000000000001</v>
          </cell>
          <cell r="CV450" t="str">
            <v/>
          </cell>
          <cell r="CW450" t="str">
            <v/>
          </cell>
          <cell r="CX450" t="str">
            <v/>
          </cell>
          <cell r="CY450" t="str">
            <v/>
          </cell>
          <cell r="CZ450" t="str">
            <v/>
          </cell>
          <cell r="DA450" t="str">
            <v/>
          </cell>
          <cell r="DB450" t="str">
            <v/>
          </cell>
          <cell r="DC450" t="str">
            <v>No</v>
          </cell>
          <cell r="DD450">
            <v>1</v>
          </cell>
        </row>
        <row r="451">
          <cell r="C451" t="str">
            <v>PR19TMS_BW09</v>
          </cell>
          <cell r="D451" t="str">
            <v>B - Deliver a safe and dependable water service</v>
          </cell>
          <cell r="E451" t="str">
            <v>PR19 new</v>
          </cell>
          <cell r="F451" t="str">
            <v>BW09</v>
          </cell>
          <cell r="G451" t="str">
            <v>Water quality events</v>
          </cell>
          <cell r="H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J451">
            <v>1</v>
          </cell>
          <cell r="Q451">
            <v>1</v>
          </cell>
          <cell r="R451" t="str">
            <v>Under</v>
          </cell>
          <cell r="S451" t="str">
            <v xml:space="preserve">Revenue </v>
          </cell>
          <cell r="T451" t="str">
            <v>In-period</v>
          </cell>
          <cell r="U451" t="str">
            <v>Water quality compliance</v>
          </cell>
          <cell r="V451" t="str">
            <v>nr</v>
          </cell>
          <cell r="W451" t="str">
            <v xml:space="preserve">This measure will be a count of the total number of category 3, 4 and 5 events which have impacted customers </v>
          </cell>
          <cell r="X451">
            <v>0</v>
          </cell>
          <cell r="Y451" t="str">
            <v>Down</v>
          </cell>
          <cell r="AQ451">
            <v>10</v>
          </cell>
          <cell r="AR451">
            <v>9</v>
          </cell>
          <cell r="AS451">
            <v>8</v>
          </cell>
          <cell r="AT451">
            <v>8</v>
          </cell>
          <cell r="AU451">
            <v>8</v>
          </cell>
          <cell r="BL451" t="str">
            <v>Yes</v>
          </cell>
          <cell r="BM451" t="str">
            <v>Yes</v>
          </cell>
          <cell r="BN451" t="str">
            <v>Yes</v>
          </cell>
          <cell r="BO451" t="str">
            <v>Yes</v>
          </cell>
          <cell r="BP451" t="str">
            <v>Yes</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v>-3.56E-2</v>
          </cell>
          <cell r="CV451" t="str">
            <v/>
          </cell>
          <cell r="CW451" t="str">
            <v/>
          </cell>
          <cell r="CX451" t="str">
            <v/>
          </cell>
          <cell r="CY451" t="str">
            <v/>
          </cell>
          <cell r="CZ451" t="str">
            <v/>
          </cell>
          <cell r="DA451" t="str">
            <v/>
          </cell>
          <cell r="DB451" t="str">
            <v/>
          </cell>
          <cell r="DD451">
            <v>1</v>
          </cell>
        </row>
        <row r="452">
          <cell r="C452" t="str">
            <v>PR19TMS_BW10</v>
          </cell>
          <cell r="D452" t="str">
            <v>B - Deliver a safe and dependable water service</v>
          </cell>
          <cell r="E452" t="str">
            <v>PR19 new</v>
          </cell>
          <cell r="F452" t="str">
            <v>BW10</v>
          </cell>
          <cell r="G452" t="str">
            <v>Reducing risk of lead</v>
          </cell>
          <cell r="H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J452">
            <v>1</v>
          </cell>
          <cell r="Q452">
            <v>1</v>
          </cell>
          <cell r="R452" t="str">
            <v>Out &amp; under</v>
          </cell>
          <cell r="S452" t="str">
            <v xml:space="preserve">Revenue </v>
          </cell>
          <cell r="T452" t="str">
            <v>In-period</v>
          </cell>
          <cell r="U452" t="str">
            <v>Water quality compliance</v>
          </cell>
          <cell r="V452" t="str">
            <v>nr</v>
          </cell>
          <cell r="W452" t="str">
            <v>This measure will be a cumulative count of the total number of lead communication pipes rehabilitated over each financial year to meet the agreed requirements of our legal instrument.</v>
          </cell>
          <cell r="X452">
            <v>0</v>
          </cell>
          <cell r="Y452" t="str">
            <v>Up</v>
          </cell>
          <cell r="AQ452">
            <v>10767</v>
          </cell>
          <cell r="AR452">
            <v>21534</v>
          </cell>
          <cell r="AS452">
            <v>32301</v>
          </cell>
          <cell r="AT452">
            <v>43069</v>
          </cell>
          <cell r="AU452">
            <v>53837</v>
          </cell>
          <cell r="BP452" t="str">
            <v>Yes</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v>16151</v>
          </cell>
          <cell r="CL452">
            <v>32301</v>
          </cell>
          <cell r="CM452">
            <v>48452</v>
          </cell>
          <cell r="CN452">
            <v>64604</v>
          </cell>
          <cell r="CO452">
            <v>80756</v>
          </cell>
          <cell r="CP452" t="str">
            <v/>
          </cell>
          <cell r="CQ452" t="str">
            <v/>
          </cell>
          <cell r="CR452" t="str">
            <v/>
          </cell>
          <cell r="CS452" t="str">
            <v/>
          </cell>
          <cell r="CT452" t="str">
            <v/>
          </cell>
          <cell r="CU452">
            <v>-1.6799999999999999E-4</v>
          </cell>
          <cell r="CV452" t="str">
            <v/>
          </cell>
          <cell r="CW452" t="str">
            <v/>
          </cell>
          <cell r="CX452" t="str">
            <v/>
          </cell>
          <cell r="CY452">
            <v>9.8999999999999994E-5</v>
          </cell>
          <cell r="CZ452" t="str">
            <v/>
          </cell>
          <cell r="DA452" t="str">
            <v/>
          </cell>
          <cell r="DB452" t="str">
            <v/>
          </cell>
          <cell r="DD452">
            <v>1</v>
          </cell>
        </row>
        <row r="453">
          <cell r="C453" t="str">
            <v>PR19TMS_BW11</v>
          </cell>
          <cell r="D453" t="str">
            <v>B - Deliver a safe and dependable water service</v>
          </cell>
          <cell r="E453" t="str">
            <v>PR19 new</v>
          </cell>
          <cell r="F453" t="str">
            <v>BW11</v>
          </cell>
          <cell r="G453" t="str">
            <v>Responding to major trunk mains bursts</v>
          </cell>
          <cell r="H453" t="str">
            <v>Customer impact of no water or  pressure less than 3 meters, measured from the time of first customer contact out of supply for greater than 3 hours, where the cause is identified as failure of a trunk main.</v>
          </cell>
          <cell r="J453">
            <v>1</v>
          </cell>
          <cell r="Q453">
            <v>1</v>
          </cell>
          <cell r="R453" t="str">
            <v>NFI</v>
          </cell>
          <cell r="U453" t="str">
            <v>Supply interruptions</v>
          </cell>
          <cell r="V453" t="str">
            <v>time</v>
          </cell>
          <cell r="W453" t="str">
            <v>The average number of minutes lost per customer</v>
          </cell>
          <cell r="X453">
            <v>0</v>
          </cell>
          <cell r="Y453" t="str">
            <v>Down</v>
          </cell>
          <cell r="AQ453" t="str">
            <v>00:01:43</v>
          </cell>
          <cell r="AR453" t="str">
            <v>00:01:39</v>
          </cell>
          <cell r="AS453" t="str">
            <v>00:01:35</v>
          </cell>
          <cell r="AT453" t="str">
            <v>00:01:30</v>
          </cell>
          <cell r="AU453" t="str">
            <v>00:01:26</v>
          </cell>
          <cell r="BQ453">
            <v>0</v>
          </cell>
          <cell r="BR453">
            <v>0</v>
          </cell>
          <cell r="BS453">
            <v>0</v>
          </cell>
          <cell r="BT453">
            <v>0</v>
          </cell>
          <cell r="BU453">
            <v>0</v>
          </cell>
          <cell r="BV453" t="str">
            <v/>
          </cell>
          <cell r="BW453" t="str">
            <v/>
          </cell>
          <cell r="BX453" t="str">
            <v/>
          </cell>
          <cell r="BY453" t="str">
            <v/>
          </cell>
          <cell r="BZ453" t="str">
            <v/>
          </cell>
          <cell r="CA453">
            <v>0</v>
          </cell>
          <cell r="CB453">
            <v>0</v>
          </cell>
          <cell r="CC453">
            <v>0</v>
          </cell>
          <cell r="CD453">
            <v>0</v>
          </cell>
          <cell r="CE453">
            <v>0</v>
          </cell>
          <cell r="CF453">
            <v>0</v>
          </cell>
          <cell r="CG453">
            <v>0</v>
          </cell>
          <cell r="CH453">
            <v>0</v>
          </cell>
          <cell r="CI453">
            <v>0</v>
          </cell>
          <cell r="CJ453">
            <v>0</v>
          </cell>
          <cell r="CK453" t="str">
            <v/>
          </cell>
          <cell r="CL453" t="str">
            <v/>
          </cell>
          <cell r="CM453" t="str">
            <v/>
          </cell>
          <cell r="CN453" t="str">
            <v/>
          </cell>
          <cell r="CO453" t="str">
            <v/>
          </cell>
          <cell r="CP453">
            <v>0</v>
          </cell>
          <cell r="CQ453">
            <v>0</v>
          </cell>
          <cell r="CR453">
            <v>0</v>
          </cell>
          <cell r="CS453">
            <v>0</v>
          </cell>
          <cell r="CT453">
            <v>0</v>
          </cell>
          <cell r="CU453" t="str">
            <v/>
          </cell>
          <cell r="CV453" t="str">
            <v/>
          </cell>
          <cell r="CW453" t="str">
            <v/>
          </cell>
          <cell r="CX453" t="str">
            <v/>
          </cell>
          <cell r="CY453" t="str">
            <v/>
          </cell>
          <cell r="CZ453" t="str">
            <v/>
          </cell>
          <cell r="DA453" t="str">
            <v/>
          </cell>
          <cell r="DB453" t="str">
            <v/>
          </cell>
        </row>
        <row r="454">
          <cell r="C454" t="str">
            <v>PR19TMS_CS01</v>
          </cell>
          <cell r="D454" t="str">
            <v>C- Deliver a safe and dependable wastewater service</v>
          </cell>
          <cell r="E454" t="str">
            <v>PR19 new</v>
          </cell>
          <cell r="F454" t="str">
            <v>CS01</v>
          </cell>
          <cell r="G454" t="str">
            <v>Treatment works compliance</v>
          </cell>
          <cell r="H454"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K454">
            <v>1</v>
          </cell>
          <cell r="Q454">
            <v>1</v>
          </cell>
          <cell r="R454" t="str">
            <v>Under</v>
          </cell>
          <cell r="S454" t="str">
            <v xml:space="preserve">Revenue </v>
          </cell>
          <cell r="T454" t="str">
            <v>In-period</v>
          </cell>
          <cell r="U454" t="str">
            <v>Treatment works</v>
          </cell>
          <cell r="V454" t="str">
            <v>%</v>
          </cell>
          <cell r="W454" t="str">
            <v>Percentage of compliant sites</v>
          </cell>
          <cell r="X454">
            <v>2</v>
          </cell>
          <cell r="Y454" t="str">
            <v>Up</v>
          </cell>
          <cell r="Z454" t="str">
            <v>Treatment works compliance</v>
          </cell>
        </row>
        <row r="455">
          <cell r="C455" t="str">
            <v>PR19TMS_CS02</v>
          </cell>
          <cell r="D455" t="str">
            <v>C- Deliver a safe and dependable wastewater service</v>
          </cell>
          <cell r="E455" t="str">
            <v>PR14 revision</v>
          </cell>
          <cell r="F455" t="str">
            <v>CS02</v>
          </cell>
          <cell r="G455" t="str">
            <v>Sewer collapses</v>
          </cell>
          <cell r="H455" t="str">
            <v xml:space="preserve">Number of sewer collapses per thousand kilometres of all sewers causing an impact on service to customers or the environment. </v>
          </cell>
          <cell r="K455">
            <v>1</v>
          </cell>
          <cell r="Q455">
            <v>1</v>
          </cell>
          <cell r="R455" t="str">
            <v>Out &amp; under</v>
          </cell>
          <cell r="S455" t="str">
            <v xml:space="preserve">Revenue </v>
          </cell>
          <cell r="T455" t="str">
            <v>In-period</v>
          </cell>
          <cell r="U455" t="str">
            <v>Asset/equipment failure</v>
          </cell>
          <cell r="V455" t="str">
            <v>nr</v>
          </cell>
          <cell r="W455" t="str">
            <v>Number per 1000km</v>
          </cell>
          <cell r="X455">
            <v>2</v>
          </cell>
          <cell r="Y455" t="str">
            <v>Down</v>
          </cell>
          <cell r="Z455" t="str">
            <v>Sewer collapses</v>
          </cell>
        </row>
        <row r="456">
          <cell r="C456" t="str">
            <v>PR19TMS_CS03</v>
          </cell>
          <cell r="D456" t="str">
            <v>C- Deliver a safe and dependable wastewater service</v>
          </cell>
          <cell r="E456" t="str">
            <v>PR19 new</v>
          </cell>
          <cell r="F456" t="str">
            <v>CS03</v>
          </cell>
          <cell r="G456" t="str">
            <v>Internal sewer flooding</v>
          </cell>
          <cell r="H456"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K456">
            <v>1</v>
          </cell>
          <cell r="Q456">
            <v>1</v>
          </cell>
          <cell r="R456" t="str">
            <v>Out &amp; under</v>
          </cell>
          <cell r="S456" t="str">
            <v xml:space="preserve">Revenue </v>
          </cell>
          <cell r="T456" t="str">
            <v>In-period</v>
          </cell>
          <cell r="U456" t="str">
            <v>Sewer flooding</v>
          </cell>
          <cell r="V456" t="str">
            <v>nr</v>
          </cell>
          <cell r="W456" t="str">
            <v>Number of incidents</v>
          </cell>
          <cell r="X456">
            <v>2</v>
          </cell>
          <cell r="Y456" t="str">
            <v>Down</v>
          </cell>
          <cell r="Z456" t="str">
            <v>Internal sewer flooding</v>
          </cell>
        </row>
        <row r="457">
          <cell r="C457" t="str">
            <v>PR19TMS_CS04</v>
          </cell>
          <cell r="D457" t="str">
            <v>C- Deliver a safe and dependable wastewater service</v>
          </cell>
          <cell r="E457" t="str">
            <v>PR14 revision</v>
          </cell>
          <cell r="F457" t="str">
            <v>CS04</v>
          </cell>
          <cell r="G457" t="str">
            <v>Clearance of blockages</v>
          </cell>
          <cell r="H457" t="str">
            <v>Number of sewer blockage events that required clearing. A blockage is an obstruction in a sewer which causes a reportable problem (not caused by hydraulic overload), such as flooding or discharge to a watercourse, unusable sanitation, surcharged sewers or odour.</v>
          </cell>
          <cell r="K457">
            <v>1</v>
          </cell>
          <cell r="Q457">
            <v>1</v>
          </cell>
          <cell r="R457" t="str">
            <v>Out &amp; under</v>
          </cell>
          <cell r="S457" t="str">
            <v xml:space="preserve">Revenue </v>
          </cell>
          <cell r="T457" t="str">
            <v>In-period</v>
          </cell>
          <cell r="U457" t="str">
            <v>Sewer flooding</v>
          </cell>
          <cell r="V457" t="str">
            <v>nr</v>
          </cell>
          <cell r="W457" t="str">
            <v>Number</v>
          </cell>
          <cell r="X457">
            <v>0</v>
          </cell>
          <cell r="Y457" t="str">
            <v>Down</v>
          </cell>
          <cell r="Z457" t="str">
            <v>Sewer blockages</v>
          </cell>
          <cell r="AQ457">
            <v>72500</v>
          </cell>
          <cell r="AR457">
            <v>70000</v>
          </cell>
          <cell r="AS457">
            <v>67500</v>
          </cell>
          <cell r="AT457">
            <v>65000</v>
          </cell>
          <cell r="AU457">
            <v>62500</v>
          </cell>
          <cell r="BL457" t="str">
            <v>Yes</v>
          </cell>
          <cell r="BM457" t="str">
            <v>Yes</v>
          </cell>
          <cell r="BN457" t="str">
            <v>Yes</v>
          </cell>
          <cell r="BO457" t="str">
            <v>Yes</v>
          </cell>
          <cell r="BP457" t="str">
            <v>Yes</v>
          </cell>
          <cell r="BQ457" t="str">
            <v/>
          </cell>
          <cell r="BR457" t="str">
            <v/>
          </cell>
          <cell r="BS457" t="str">
            <v/>
          </cell>
          <cell r="BT457" t="str">
            <v/>
          </cell>
          <cell r="BU457" t="str">
            <v/>
          </cell>
          <cell r="BV457">
            <v>108750</v>
          </cell>
          <cell r="BW457">
            <v>108750</v>
          </cell>
          <cell r="BX457">
            <v>108750</v>
          </cell>
          <cell r="BY457">
            <v>108750</v>
          </cell>
          <cell r="BZ457">
            <v>108750</v>
          </cell>
          <cell r="CA457" t="str">
            <v/>
          </cell>
          <cell r="CB457" t="str">
            <v/>
          </cell>
          <cell r="CC457" t="str">
            <v/>
          </cell>
          <cell r="CD457" t="str">
            <v/>
          </cell>
          <cell r="CE457" t="str">
            <v/>
          </cell>
          <cell r="CF457" t="str">
            <v/>
          </cell>
          <cell r="CG457" t="str">
            <v/>
          </cell>
          <cell r="CH457" t="str">
            <v/>
          </cell>
          <cell r="CI457" t="str">
            <v/>
          </cell>
          <cell r="CJ457" t="str">
            <v/>
          </cell>
          <cell r="CK457">
            <v>66288</v>
          </cell>
          <cell r="CL457">
            <v>63788</v>
          </cell>
          <cell r="CM457">
            <v>61288</v>
          </cell>
          <cell r="CN457">
            <v>58788</v>
          </cell>
          <cell r="CO457">
            <v>56288</v>
          </cell>
          <cell r="CP457" t="str">
            <v/>
          </cell>
          <cell r="CQ457" t="str">
            <v/>
          </cell>
          <cell r="CR457" t="str">
            <v/>
          </cell>
          <cell r="CS457" t="str">
            <v/>
          </cell>
          <cell r="CT457" t="str">
            <v/>
          </cell>
          <cell r="CU457">
            <v>-1.403E-3</v>
          </cell>
          <cell r="CV457" t="str">
            <v/>
          </cell>
          <cell r="CW457" t="str">
            <v/>
          </cell>
          <cell r="CX457" t="str">
            <v/>
          </cell>
          <cell r="CY457">
            <v>7.0299999999999996E-4</v>
          </cell>
          <cell r="CZ457" t="str">
            <v/>
          </cell>
          <cell r="DA457" t="str">
            <v/>
          </cell>
          <cell r="DB457" t="str">
            <v/>
          </cell>
          <cell r="DD457">
            <v>1</v>
          </cell>
        </row>
        <row r="458">
          <cell r="C458" t="str">
            <v>PR19TMS_CS05</v>
          </cell>
          <cell r="D458" t="str">
            <v>C- Deliver a safe and dependable wastewater service</v>
          </cell>
          <cell r="E458" t="str">
            <v>PR19 new</v>
          </cell>
          <cell r="F458" t="str">
            <v>CS05</v>
          </cell>
          <cell r="G458" t="str">
            <v>Sewage pumping station availability</v>
          </cell>
          <cell r="H458" t="str">
            <v xml:space="preserve">The average annual asset availability of pumps in network catchment sewage pumping stations. </v>
          </cell>
          <cell r="K458">
            <v>1</v>
          </cell>
          <cell r="Q458">
            <v>1</v>
          </cell>
          <cell r="R458" t="str">
            <v>Under</v>
          </cell>
          <cell r="S458" t="str">
            <v xml:space="preserve">Revenue </v>
          </cell>
          <cell r="T458" t="str">
            <v>In-period</v>
          </cell>
          <cell r="U458" t="str">
            <v>Waste disposal</v>
          </cell>
          <cell r="V458" t="str">
            <v>%</v>
          </cell>
          <cell r="W458" t="str">
            <v xml:space="preserve">This is the annual average availability of our sewage pumping stations as a percentage of the total number of sewage pumping stations that are reported and monitored in the supervisory control and data acquisition (SCADA) system. </v>
          </cell>
          <cell r="X458">
            <v>1</v>
          </cell>
          <cell r="Y458" t="str">
            <v>Up</v>
          </cell>
          <cell r="AQ458">
            <v>96</v>
          </cell>
          <cell r="AR458">
            <v>96.6</v>
          </cell>
          <cell r="AS458">
            <v>97.2</v>
          </cell>
          <cell r="AT458">
            <v>97.8</v>
          </cell>
          <cell r="AU458">
            <v>98.5</v>
          </cell>
          <cell r="BL458" t="str">
            <v>Yes</v>
          </cell>
          <cell r="BM458" t="str">
            <v>Yes</v>
          </cell>
          <cell r="BN458" t="str">
            <v>Yes</v>
          </cell>
          <cell r="BO458" t="str">
            <v>Yes</v>
          </cell>
          <cell r="BP458" t="str">
            <v>Yes</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v>-0.999</v>
          </cell>
          <cell r="CV458" t="str">
            <v/>
          </cell>
          <cell r="CW458" t="str">
            <v/>
          </cell>
          <cell r="CX458" t="str">
            <v/>
          </cell>
          <cell r="CY458" t="str">
            <v/>
          </cell>
          <cell r="CZ458" t="str">
            <v/>
          </cell>
          <cell r="DA458" t="str">
            <v/>
          </cell>
          <cell r="DB458" t="str">
            <v/>
          </cell>
          <cell r="DD458">
            <v>1</v>
          </cell>
        </row>
        <row r="459">
          <cell r="C459" t="str">
            <v>PR19TMS_DS01</v>
          </cell>
          <cell r="D459" t="str">
            <v>D - Plan for the future</v>
          </cell>
          <cell r="E459" t="str">
            <v>PR19 new</v>
          </cell>
          <cell r="F459" t="str">
            <v>DS01</v>
          </cell>
          <cell r="G459" t="str">
            <v>Risk of sewer flooding in a storm</v>
          </cell>
          <cell r="H459" t="str">
            <v>The percentage of population at risk of sewer flooding in a 1-in-50 year storm.</v>
          </cell>
          <cell r="K459">
            <v>1</v>
          </cell>
          <cell r="Q459">
            <v>1</v>
          </cell>
          <cell r="R459" t="str">
            <v>NFI</v>
          </cell>
          <cell r="U459" t="str">
            <v>Sewer flooding</v>
          </cell>
          <cell r="V459" t="str">
            <v>%</v>
          </cell>
          <cell r="W459" t="str">
            <v>Percentage</v>
          </cell>
          <cell r="X459">
            <v>2</v>
          </cell>
          <cell r="Y459" t="str">
            <v>Down</v>
          </cell>
          <cell r="Z459" t="str">
            <v>Risk of sewer flooding in a storm</v>
          </cell>
        </row>
        <row r="460">
          <cell r="C460" t="str">
            <v>PR19TMS_DS02</v>
          </cell>
          <cell r="D460" t="str">
            <v>D - Plan for the future</v>
          </cell>
          <cell r="E460" t="str">
            <v>PR14 revision</v>
          </cell>
          <cell r="F460" t="str">
            <v>DS02</v>
          </cell>
          <cell r="G460" t="str">
            <v>Surface water management</v>
          </cell>
          <cell r="H460"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K460">
            <v>1</v>
          </cell>
          <cell r="Q460">
            <v>1</v>
          </cell>
          <cell r="R460" t="str">
            <v>Out &amp; under</v>
          </cell>
          <cell r="S460" t="str">
            <v xml:space="preserve">Revenue </v>
          </cell>
          <cell r="T460" t="str">
            <v>End of period</v>
          </cell>
          <cell r="U460" t="str">
            <v>Resilience</v>
          </cell>
          <cell r="V460" t="str">
            <v>number</v>
          </cell>
          <cell r="W460" t="str">
            <v>number of hectares</v>
          </cell>
          <cell r="X460">
            <v>2</v>
          </cell>
          <cell r="Y460" t="str">
            <v>Up</v>
          </cell>
          <cell r="AQ460">
            <v>5</v>
          </cell>
          <cell r="AR460">
            <v>10</v>
          </cell>
          <cell r="AS460">
            <v>20</v>
          </cell>
          <cell r="AT460">
            <v>40</v>
          </cell>
          <cell r="AU460">
            <v>65</v>
          </cell>
          <cell r="BP460" t="str">
            <v>Yes</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v>-5.6000000000000001E-2</v>
          </cell>
          <cell r="CV460" t="str">
            <v/>
          </cell>
          <cell r="CW460" t="str">
            <v/>
          </cell>
          <cell r="CX460" t="str">
            <v/>
          </cell>
          <cell r="CY460">
            <v>3.6999999999999998E-2</v>
          </cell>
          <cell r="CZ460" t="str">
            <v/>
          </cell>
          <cell r="DA460" t="str">
            <v/>
          </cell>
          <cell r="DB460" t="str">
            <v/>
          </cell>
          <cell r="DD460">
            <v>1</v>
          </cell>
        </row>
        <row r="461">
          <cell r="C461" t="str">
            <v>PR19TMS_DW01</v>
          </cell>
          <cell r="D461" t="str">
            <v>D - Plan for the future</v>
          </cell>
          <cell r="E461" t="str">
            <v>PR19 new</v>
          </cell>
          <cell r="F461" t="str">
            <v>DW01</v>
          </cell>
          <cell r="G461" t="str">
            <v>Risk of severe restrictions in a drought</v>
          </cell>
          <cell r="H461"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I461">
            <v>0.01</v>
          </cell>
          <cell r="J461">
            <v>0.99</v>
          </cell>
          <cell r="Q461">
            <v>1</v>
          </cell>
          <cell r="R461" t="str">
            <v>NFI</v>
          </cell>
          <cell r="U461" t="str">
            <v>Resilience</v>
          </cell>
          <cell r="V461" t="str">
            <v>%</v>
          </cell>
          <cell r="W461" t="str">
            <v>Percentage</v>
          </cell>
          <cell r="X461">
            <v>1</v>
          </cell>
          <cell r="Y461" t="str">
            <v>Down</v>
          </cell>
          <cell r="Z461" t="str">
            <v>Risk of severe restrictions in a drought</v>
          </cell>
        </row>
        <row r="462">
          <cell r="C462" t="str">
            <v>PR19TMS_DW02</v>
          </cell>
          <cell r="D462" t="str">
            <v>D - Plan for the future</v>
          </cell>
          <cell r="E462" t="str">
            <v>PR14 continuation</v>
          </cell>
          <cell r="F462" t="str">
            <v>DW02</v>
          </cell>
          <cell r="G462" t="str">
            <v>Security of supply index SoSI</v>
          </cell>
          <cell r="H462"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I462">
            <v>0.67</v>
          </cell>
          <cell r="J462">
            <v>0.33</v>
          </cell>
          <cell r="Q462">
            <v>1</v>
          </cell>
          <cell r="R462" t="str">
            <v>Under</v>
          </cell>
          <cell r="S462" t="str">
            <v xml:space="preserve">Revenue </v>
          </cell>
          <cell r="T462" t="str">
            <v>In-period</v>
          </cell>
          <cell r="U462" t="str">
            <v>Security of supply</v>
          </cell>
          <cell r="V462" t="str">
            <v>score</v>
          </cell>
          <cell r="W462" t="str">
            <v>The components of the Security of Supply Index calculation are annual averages and peak week values in Ml/d.</v>
          </cell>
          <cell r="X462">
            <v>0</v>
          </cell>
          <cell r="Y462" t="str">
            <v>Up</v>
          </cell>
          <cell r="AQ462">
            <v>100</v>
          </cell>
          <cell r="AR462">
            <v>100</v>
          </cell>
          <cell r="AS462">
            <v>100</v>
          </cell>
          <cell r="AT462">
            <v>100</v>
          </cell>
          <cell r="AU462">
            <v>100</v>
          </cell>
          <cell r="BL462" t="str">
            <v>Yes</v>
          </cell>
          <cell r="BM462" t="str">
            <v>Yes</v>
          </cell>
          <cell r="BN462" t="str">
            <v>Yes</v>
          </cell>
          <cell r="BO462" t="str">
            <v>Yes</v>
          </cell>
          <cell r="BP462" t="str">
            <v>Yes</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v>-0.224</v>
          </cell>
          <cell r="CV462" t="str">
            <v/>
          </cell>
          <cell r="CW462" t="str">
            <v/>
          </cell>
          <cell r="CX462" t="str">
            <v/>
          </cell>
          <cell r="CY462" t="str">
            <v/>
          </cell>
          <cell r="CZ462" t="str">
            <v/>
          </cell>
          <cell r="DA462" t="str">
            <v/>
          </cell>
          <cell r="DB462" t="str">
            <v/>
          </cell>
          <cell r="DD462">
            <v>1</v>
          </cell>
        </row>
        <row r="463">
          <cell r="C463" t="str">
            <v>PR19TMS_DWS01</v>
          </cell>
          <cell r="D463" t="str">
            <v>D - Plan for the future</v>
          </cell>
          <cell r="E463" t="str">
            <v>PR19 new</v>
          </cell>
          <cell r="F463" t="str">
            <v>DWS01</v>
          </cell>
          <cell r="G463" t="str">
            <v>Power resilience</v>
          </cell>
          <cell r="H463"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J463">
            <v>0.67</v>
          </cell>
          <cell r="K463">
            <v>0.33</v>
          </cell>
          <cell r="Q463">
            <v>1</v>
          </cell>
          <cell r="R463" t="str">
            <v>Under</v>
          </cell>
          <cell r="S463" t="str">
            <v xml:space="preserve">Revenue </v>
          </cell>
          <cell r="T463" t="str">
            <v>End of period</v>
          </cell>
          <cell r="U463" t="str">
            <v>Resilience</v>
          </cell>
          <cell r="V463" t="str">
            <v>nr</v>
          </cell>
          <cell r="W463" t="str">
            <v>Number of sites</v>
          </cell>
          <cell r="X463">
            <v>0</v>
          </cell>
          <cell r="Y463" t="str">
            <v>Up</v>
          </cell>
          <cell r="AQ463">
            <v>9</v>
          </cell>
          <cell r="AR463">
            <v>18</v>
          </cell>
          <cell r="AS463">
            <v>27</v>
          </cell>
          <cell r="AT463">
            <v>36</v>
          </cell>
          <cell r="AU463">
            <v>47</v>
          </cell>
          <cell r="BP463" t="str">
            <v>Yes</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v>-0.23710000000000001</v>
          </cell>
          <cell r="CV463" t="str">
            <v/>
          </cell>
          <cell r="CW463" t="str">
            <v/>
          </cell>
          <cell r="CX463" t="str">
            <v/>
          </cell>
          <cell r="CY463" t="str">
            <v/>
          </cell>
          <cell r="CZ463" t="str">
            <v/>
          </cell>
          <cell r="DA463" t="str">
            <v/>
          </cell>
          <cell r="DB463" t="str">
            <v/>
          </cell>
          <cell r="DD463">
            <v>1</v>
          </cell>
        </row>
        <row r="464">
          <cell r="C464" t="str">
            <v>PR19TMS_DWS02</v>
          </cell>
          <cell r="D464" t="str">
            <v>D - Plan for the future</v>
          </cell>
          <cell r="E464" t="str">
            <v>PR14 continuation</v>
          </cell>
          <cell r="F464" t="str">
            <v>DWS02</v>
          </cell>
          <cell r="G464" t="str">
            <v>SEMD - Securing our sites (2020-25 projects)</v>
          </cell>
          <cell r="H464" t="str">
            <v>Specific sites, as agreed with Defra, are compliant with Security and Emergency Measures Direction (SEMD)requirements as prescribed through Advice Notes and Protective Security Guidance.</v>
          </cell>
          <cell r="J464">
            <v>0.72</v>
          </cell>
          <cell r="K464">
            <v>0.28000000000000003</v>
          </cell>
          <cell r="Q464">
            <v>1</v>
          </cell>
          <cell r="R464" t="str">
            <v>Under</v>
          </cell>
          <cell r="S464" t="str">
            <v xml:space="preserve">Revenue </v>
          </cell>
          <cell r="T464" t="str">
            <v>End of period</v>
          </cell>
          <cell r="U464" t="str">
            <v>SEMD</v>
          </cell>
          <cell r="V464" t="str">
            <v>%</v>
          </cell>
          <cell r="W464" t="str">
            <v>Percentage compliance of specified sites with Security and Emergency Measures Direction (SEMD) requirements and assessed against a set of criteria agreed with Defra</v>
          </cell>
          <cell r="X464">
            <v>1</v>
          </cell>
          <cell r="Y464" t="str">
            <v>Up</v>
          </cell>
          <cell r="AQ464">
            <v>0</v>
          </cell>
          <cell r="AR464">
            <v>25</v>
          </cell>
          <cell r="AS464">
            <v>50</v>
          </cell>
          <cell r="AT464">
            <v>75</v>
          </cell>
          <cell r="AU464">
            <v>100</v>
          </cell>
          <cell r="BP464" t="str">
            <v>Yes</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v>-1.0999999999999999E-2</v>
          </cell>
          <cell r="CV464" t="str">
            <v/>
          </cell>
          <cell r="CW464" t="str">
            <v/>
          </cell>
          <cell r="CX464" t="str">
            <v/>
          </cell>
          <cell r="CY464" t="str">
            <v/>
          </cell>
          <cell r="CZ464" t="str">
            <v/>
          </cell>
          <cell r="DA464" t="str">
            <v/>
          </cell>
          <cell r="DB464" t="str">
            <v/>
          </cell>
          <cell r="DC464" t="str">
            <v>No</v>
          </cell>
          <cell r="DD464">
            <v>1</v>
          </cell>
        </row>
        <row r="465">
          <cell r="C465" t="str">
            <v>PR19TMS_DWS03</v>
          </cell>
          <cell r="F465" t="str">
            <v>DWS03</v>
          </cell>
          <cell r="G465" t="str">
            <v>SEMD - Securing our sites (legacy projects)</v>
          </cell>
          <cell r="J465">
            <v>0.754</v>
          </cell>
          <cell r="K465">
            <v>0.246</v>
          </cell>
          <cell r="Q465">
            <v>1</v>
          </cell>
          <cell r="R465" t="str">
            <v>Under</v>
          </cell>
          <cell r="S465" t="str">
            <v>Revenue</v>
          </cell>
          <cell r="T465" t="str">
            <v>End of period</v>
          </cell>
          <cell r="U465" t="str">
            <v>SEMD</v>
          </cell>
          <cell r="V465" t="str">
            <v xml:space="preserve">% </v>
          </cell>
          <cell r="X465">
            <v>1</v>
          </cell>
          <cell r="Y465" t="str">
            <v>Up</v>
          </cell>
          <cell r="AQ465">
            <v>7</v>
          </cell>
          <cell r="AR465">
            <v>27</v>
          </cell>
          <cell r="AS465">
            <v>52</v>
          </cell>
          <cell r="AT465">
            <v>77</v>
          </cell>
          <cell r="AU465">
            <v>100</v>
          </cell>
          <cell r="BP465" t="str">
            <v>Yes</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v>-8.0500000000000002E-2</v>
          </cell>
          <cell r="CV465" t="str">
            <v/>
          </cell>
          <cell r="CW465" t="str">
            <v/>
          </cell>
          <cell r="CX465" t="str">
            <v/>
          </cell>
          <cell r="CY465" t="str">
            <v/>
          </cell>
          <cell r="CZ465" t="str">
            <v/>
          </cell>
          <cell r="DA465" t="str">
            <v/>
          </cell>
          <cell r="DB465" t="str">
            <v/>
          </cell>
        </row>
        <row r="466">
          <cell r="C466" t="str">
            <v>PR19TMS_ER01</v>
          </cell>
          <cell r="D466" t="str">
            <v>E - Be a responsible company</v>
          </cell>
          <cell r="E466" t="str">
            <v>PR19 new</v>
          </cell>
          <cell r="F466" t="str">
            <v>ER01</v>
          </cell>
          <cell r="G466" t="str">
            <v>Unregistered Household Properties</v>
          </cell>
          <cell r="H466"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M466">
            <v>1</v>
          </cell>
          <cell r="Q466">
            <v>1</v>
          </cell>
          <cell r="R466" t="str">
            <v>Under</v>
          </cell>
          <cell r="S466" t="str">
            <v xml:space="preserve">Revenue </v>
          </cell>
          <cell r="T466" t="str">
            <v>In-period</v>
          </cell>
          <cell r="U466" t="str">
            <v>Voids and gap sites</v>
          </cell>
          <cell r="V466" t="str">
            <v>text</v>
          </cell>
          <cell r="W466" t="str">
            <v>Process completion</v>
          </cell>
          <cell r="X466">
            <v>0</v>
          </cell>
          <cell r="Y466" t="str">
            <v>Down</v>
          </cell>
          <cell r="AQ466" t="str">
            <v>Process completion</v>
          </cell>
          <cell r="AR466" t="str">
            <v>Process completion</v>
          </cell>
          <cell r="AS466" t="str">
            <v>Process completion</v>
          </cell>
          <cell r="AT466" t="str">
            <v>Process completion</v>
          </cell>
          <cell r="AU466" t="str">
            <v>Process completion</v>
          </cell>
          <cell r="BL466" t="str">
            <v>Yes</v>
          </cell>
          <cell r="BM466" t="str">
            <v>Yes</v>
          </cell>
          <cell r="BN466" t="str">
            <v>Yes</v>
          </cell>
          <cell r="BO466" t="str">
            <v>Yes</v>
          </cell>
          <cell r="BP466" t="str">
            <v>Yes</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v>-0.21099999999999999</v>
          </cell>
          <cell r="CV466" t="str">
            <v/>
          </cell>
          <cell r="CW466" t="str">
            <v/>
          </cell>
          <cell r="CX466" t="str">
            <v/>
          </cell>
          <cell r="CY466" t="str">
            <v/>
          </cell>
          <cell r="CZ466" t="str">
            <v/>
          </cell>
          <cell r="DA466" t="str">
            <v/>
          </cell>
          <cell r="DB466" t="str">
            <v/>
          </cell>
          <cell r="DC466" t="str">
            <v>No</v>
          </cell>
          <cell r="DD466">
            <v>1</v>
          </cell>
        </row>
        <row r="467">
          <cell r="C467" t="str">
            <v>PR19TMS_ER02</v>
          </cell>
          <cell r="D467" t="str">
            <v>E - Be a responsible company</v>
          </cell>
          <cell r="E467" t="str">
            <v>PR19 new</v>
          </cell>
          <cell r="F467" t="str">
            <v>ER02</v>
          </cell>
          <cell r="G467" t="str">
            <v>Empty household properties</v>
          </cell>
          <cell r="H467" t="str">
            <v>Empty household properties as a percentage of household properties. Empty household properties include single and dual service properties that do not receive a charge, as there are no known occupants.</v>
          </cell>
          <cell r="M467">
            <v>1</v>
          </cell>
          <cell r="Q467">
            <v>1</v>
          </cell>
          <cell r="R467" t="str">
            <v>Out &amp; Under</v>
          </cell>
          <cell r="S467" t="str">
            <v xml:space="preserve">Revenue </v>
          </cell>
          <cell r="T467" t="str">
            <v>In-period</v>
          </cell>
          <cell r="U467" t="str">
            <v>Voids and gap sites</v>
          </cell>
          <cell r="V467" t="str">
            <v>%</v>
          </cell>
          <cell r="W467" t="str">
            <v xml:space="preserve">Empty household properties as a percentage of household properties </v>
          </cell>
          <cell r="X467">
            <v>2</v>
          </cell>
          <cell r="Y467" t="str">
            <v>Down</v>
          </cell>
          <cell r="AQ467">
            <v>3.66</v>
          </cell>
          <cell r="AR467">
            <v>3.5</v>
          </cell>
          <cell r="AS467">
            <v>3.33</v>
          </cell>
          <cell r="AT467">
            <v>3.17</v>
          </cell>
          <cell r="AU467">
            <v>3</v>
          </cell>
          <cell r="BL467" t="str">
            <v>Yes</v>
          </cell>
          <cell r="BM467" t="str">
            <v>Yes</v>
          </cell>
          <cell r="BN467" t="str">
            <v>Yes</v>
          </cell>
          <cell r="BO467" t="str">
            <v>Yes</v>
          </cell>
          <cell r="BP467" t="str">
            <v>Yes</v>
          </cell>
          <cell r="BQ467" t="str">
            <v/>
          </cell>
          <cell r="BR467" t="str">
            <v/>
          </cell>
          <cell r="BS467" t="str">
            <v/>
          </cell>
          <cell r="BT467" t="str">
            <v/>
          </cell>
          <cell r="BU467" t="str">
            <v/>
          </cell>
          <cell r="BV467">
            <v>4.16</v>
          </cell>
          <cell r="BW467">
            <v>4</v>
          </cell>
          <cell r="BX467">
            <v>3.83</v>
          </cell>
          <cell r="BY467">
            <v>3.67</v>
          </cell>
          <cell r="BZ467">
            <v>3.52</v>
          </cell>
          <cell r="CA467" t="str">
            <v/>
          </cell>
          <cell r="CB467" t="str">
            <v/>
          </cell>
          <cell r="CC467" t="str">
            <v/>
          </cell>
          <cell r="CD467" t="str">
            <v/>
          </cell>
          <cell r="CE467" t="str">
            <v/>
          </cell>
          <cell r="CF467" t="str">
            <v/>
          </cell>
          <cell r="CG467" t="str">
            <v/>
          </cell>
          <cell r="CH467" t="str">
            <v/>
          </cell>
          <cell r="CI467" t="str">
            <v/>
          </cell>
          <cell r="CJ467" t="str">
            <v/>
          </cell>
          <cell r="CK467">
            <v>3.16</v>
          </cell>
          <cell r="CL467">
            <v>3</v>
          </cell>
          <cell r="CM467">
            <v>2.83</v>
          </cell>
          <cell r="CN467">
            <v>2.67</v>
          </cell>
          <cell r="CO467">
            <v>2.5</v>
          </cell>
          <cell r="CP467" t="str">
            <v/>
          </cell>
          <cell r="CQ467" t="str">
            <v/>
          </cell>
          <cell r="CR467" t="str">
            <v/>
          </cell>
          <cell r="CS467" t="str">
            <v/>
          </cell>
          <cell r="CT467" t="str">
            <v/>
          </cell>
          <cell r="CU467">
            <v>-7.71</v>
          </cell>
          <cell r="CV467" t="str">
            <v/>
          </cell>
          <cell r="CW467" t="str">
            <v/>
          </cell>
          <cell r="CX467" t="str">
            <v/>
          </cell>
          <cell r="CY467">
            <v>7.71</v>
          </cell>
          <cell r="CZ467" t="str">
            <v/>
          </cell>
          <cell r="DA467" t="str">
            <v/>
          </cell>
          <cell r="DB467" t="str">
            <v/>
          </cell>
          <cell r="DC467" t="str">
            <v>No</v>
          </cell>
          <cell r="DD467">
            <v>1</v>
          </cell>
        </row>
        <row r="468">
          <cell r="C468" t="str">
            <v>PR19TMS_ER03</v>
          </cell>
          <cell r="D468" t="str">
            <v>E - Be a responsible company</v>
          </cell>
          <cell r="E468" t="str">
            <v>PR19 new</v>
          </cell>
          <cell r="F468" t="str">
            <v>ER03</v>
          </cell>
          <cell r="G468" t="str">
            <v>Households on the Thames Water social tariff</v>
          </cell>
          <cell r="H468" t="str">
            <v>The number of households that receive affordability support from our Thames Water social tariff.</v>
          </cell>
          <cell r="M468">
            <v>1</v>
          </cell>
          <cell r="Q468">
            <v>1</v>
          </cell>
          <cell r="R468" t="str">
            <v>NFI</v>
          </cell>
          <cell r="U468" t="str">
            <v>Affordability/vulnerability</v>
          </cell>
          <cell r="V468" t="str">
            <v>nr</v>
          </cell>
          <cell r="W468" t="str">
            <v>Number of households on our Thames Water social tariff at the end of the financial year, billed directly and indirectly</v>
          </cell>
          <cell r="X468">
            <v>0</v>
          </cell>
          <cell r="Y468" t="str">
            <v>Up</v>
          </cell>
          <cell r="AQ468">
            <v>108000</v>
          </cell>
          <cell r="AR468">
            <v>137000</v>
          </cell>
          <cell r="AS468">
            <v>165000</v>
          </cell>
          <cell r="AT468">
            <v>184000</v>
          </cell>
          <cell r="AU468">
            <v>200000</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D468">
            <v>1</v>
          </cell>
        </row>
        <row r="469">
          <cell r="C469" t="str">
            <v>PR19TMS_ES01</v>
          </cell>
          <cell r="D469" t="str">
            <v>E - Be a responsible company</v>
          </cell>
          <cell r="E469" t="str">
            <v>PR14 revision</v>
          </cell>
          <cell r="F469" t="str">
            <v>ES01</v>
          </cell>
          <cell r="G469" t="str">
            <v>Pollution incidents</v>
          </cell>
          <cell r="H469"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K469">
            <v>1</v>
          </cell>
          <cell r="Q469">
            <v>1</v>
          </cell>
          <cell r="R469" t="str">
            <v>Under</v>
          </cell>
          <cell r="S469" t="str">
            <v xml:space="preserve">Revenue </v>
          </cell>
          <cell r="T469" t="str">
            <v>In-period</v>
          </cell>
          <cell r="U469" t="str">
            <v>Pollution incidents</v>
          </cell>
          <cell r="V469" t="str">
            <v>nr</v>
          </cell>
          <cell r="W469" t="str">
            <v>Number per 10,000km</v>
          </cell>
          <cell r="X469">
            <v>2</v>
          </cell>
          <cell r="Y469" t="str">
            <v>Down</v>
          </cell>
          <cell r="Z469" t="str">
            <v>Pollution incidents</v>
          </cell>
        </row>
        <row r="470">
          <cell r="C470" t="str">
            <v>PR19TMS_ES02</v>
          </cell>
          <cell r="D470" t="str">
            <v>E - Be a responsible company</v>
          </cell>
          <cell r="F470" t="str">
            <v>ES02</v>
          </cell>
          <cell r="G470" t="str">
            <v>Environmental measures delivered</v>
          </cell>
          <cell r="H470" t="str">
            <v>Number of green WINEP schemes delivered</v>
          </cell>
          <cell r="I470">
            <v>0.10639999999999999</v>
          </cell>
          <cell r="J470">
            <v>2.4400000000000002E-2</v>
          </cell>
          <cell r="K470">
            <v>0.86919999999999997</v>
          </cell>
          <cell r="Q470">
            <v>1</v>
          </cell>
          <cell r="R470" t="str">
            <v>Under</v>
          </cell>
          <cell r="S470" t="str">
            <v>Revenue</v>
          </cell>
          <cell r="T470" t="str">
            <v>In-period</v>
          </cell>
          <cell r="V470" t="str">
            <v>nr</v>
          </cell>
          <cell r="X470">
            <v>0</v>
          </cell>
          <cell r="Y470" t="str">
            <v>Up</v>
          </cell>
          <cell r="AQ470">
            <v>180</v>
          </cell>
          <cell r="AR470">
            <v>446</v>
          </cell>
          <cell r="AS470">
            <v>534</v>
          </cell>
          <cell r="AT470">
            <v>595</v>
          </cell>
          <cell r="AU470">
            <v>757</v>
          </cell>
          <cell r="BL470" t="str">
            <v>Yes</v>
          </cell>
          <cell r="BM470" t="str">
            <v>Yes</v>
          </cell>
          <cell r="BN470" t="str">
            <v>Yes</v>
          </cell>
          <cell r="BO470" t="str">
            <v>Yes</v>
          </cell>
          <cell r="BP470" t="str">
            <v>Yes</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v>-5.1299999999999998E-2</v>
          </cell>
          <cell r="CV470" t="str">
            <v/>
          </cell>
          <cell r="CW470" t="str">
            <v/>
          </cell>
          <cell r="CX470" t="str">
            <v/>
          </cell>
          <cell r="CY470" t="str">
            <v/>
          </cell>
          <cell r="CZ470" t="str">
            <v/>
          </cell>
          <cell r="DA470" t="str">
            <v/>
          </cell>
          <cell r="DB470" t="str">
            <v/>
          </cell>
        </row>
        <row r="471">
          <cell r="C471" t="str">
            <v>PR19TMS_ES03</v>
          </cell>
          <cell r="D471" t="str">
            <v>E - Be a responsible company</v>
          </cell>
          <cell r="E471" t="str">
            <v>PR19 new</v>
          </cell>
          <cell r="F471" t="str">
            <v>ES03</v>
          </cell>
          <cell r="G471" t="str">
            <v>Sludge treated before disposal</v>
          </cell>
          <cell r="H471" t="str">
            <v xml:space="preserve">Sludge treated before disposal. Treatment includes chemical, biological and thermal processes. </v>
          </cell>
          <cell r="L471">
            <v>1</v>
          </cell>
          <cell r="Q471">
            <v>1</v>
          </cell>
          <cell r="R471" t="str">
            <v>Under</v>
          </cell>
          <cell r="S471" t="str">
            <v xml:space="preserve">Revenue </v>
          </cell>
          <cell r="T471" t="str">
            <v>In-period</v>
          </cell>
          <cell r="U471" t="str">
            <v>Bioresources (sludge)</v>
          </cell>
          <cell r="V471" t="str">
            <v>%</v>
          </cell>
          <cell r="W471" t="str">
            <v>Percentage</v>
          </cell>
          <cell r="X471">
            <v>1</v>
          </cell>
          <cell r="Y471" t="str">
            <v>Up</v>
          </cell>
          <cell r="AQ471">
            <v>96.6</v>
          </cell>
          <cell r="AR471">
            <v>97.2</v>
          </cell>
          <cell r="AS471">
            <v>97.8</v>
          </cell>
          <cell r="AT471">
            <v>98.4</v>
          </cell>
          <cell r="AU471">
            <v>99</v>
          </cell>
          <cell r="BL471" t="str">
            <v>Yes</v>
          </cell>
          <cell r="BM471" t="str">
            <v>Yes</v>
          </cell>
          <cell r="BN471" t="str">
            <v>Yes</v>
          </cell>
          <cell r="BO471" t="str">
            <v>Yes</v>
          </cell>
          <cell r="BP471" t="str">
            <v>Yes</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v>-0.41299999999999998</v>
          </cell>
          <cell r="CV471" t="str">
            <v/>
          </cell>
          <cell r="CW471" t="str">
            <v/>
          </cell>
          <cell r="CX471" t="str">
            <v/>
          </cell>
          <cell r="CY471" t="str">
            <v/>
          </cell>
          <cell r="CZ471" t="str">
            <v/>
          </cell>
          <cell r="DA471" t="str">
            <v/>
          </cell>
          <cell r="DB471" t="str">
            <v/>
          </cell>
          <cell r="DD471">
            <v>1</v>
          </cell>
        </row>
        <row r="472">
          <cell r="C472" t="str">
            <v>PR19TMS_ET01</v>
          </cell>
          <cell r="D472" t="str">
            <v>E - Be a responsible company</v>
          </cell>
          <cell r="E472" t="str">
            <v>PR19 new</v>
          </cell>
          <cell r="F472" t="str">
            <v>ET01</v>
          </cell>
          <cell r="G472" t="str">
            <v>Readiness to receive tunnel flow at Beckton STW</v>
          </cell>
          <cell r="H472"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P472">
            <v>1</v>
          </cell>
          <cell r="Q472">
            <v>1</v>
          </cell>
          <cell r="R472" t="str">
            <v>Under</v>
          </cell>
          <cell r="S472" t="str">
            <v xml:space="preserve">Revenue </v>
          </cell>
          <cell r="T472" t="str">
            <v>In-period</v>
          </cell>
          <cell r="U472" t="str">
            <v>Resilience</v>
          </cell>
          <cell r="V472" t="str">
            <v>nr</v>
          </cell>
          <cell r="W472" t="str">
            <v>Number of months of delays</v>
          </cell>
          <cell r="X472">
            <v>0</v>
          </cell>
          <cell r="Y472" t="str">
            <v>Down</v>
          </cell>
          <cell r="AQ472" t="str">
            <v>NA</v>
          </cell>
          <cell r="AR472" t="str">
            <v>NA</v>
          </cell>
          <cell r="AS472">
            <v>0</v>
          </cell>
          <cell r="AT472">
            <v>0</v>
          </cell>
          <cell r="AU472">
            <v>0</v>
          </cell>
          <cell r="BL472" t="str">
            <v>Yes</v>
          </cell>
          <cell r="BM472" t="str">
            <v>Yes</v>
          </cell>
          <cell r="BN472" t="str">
            <v>Yes</v>
          </cell>
          <cell r="BO472" t="str">
            <v>Yes</v>
          </cell>
          <cell r="BP472" t="str">
            <v>Yes</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v>-9.6600000000000005E-2</v>
          </cell>
          <cell r="CV472" t="str">
            <v/>
          </cell>
          <cell r="CW472" t="str">
            <v/>
          </cell>
          <cell r="CX472" t="str">
            <v/>
          </cell>
          <cell r="CY472" t="str">
            <v/>
          </cell>
          <cell r="CZ472" t="str">
            <v/>
          </cell>
          <cell r="DA472" t="str">
            <v/>
          </cell>
          <cell r="DB472" t="str">
            <v/>
          </cell>
          <cell r="DC472" t="str">
            <v>No</v>
          </cell>
          <cell r="DD472">
            <v>1</v>
          </cell>
        </row>
        <row r="473">
          <cell r="C473" t="str">
            <v>PR19TMS_ET02</v>
          </cell>
          <cell r="D473" t="str">
            <v>E - Be a responsible company</v>
          </cell>
          <cell r="E473" t="str">
            <v>PR14 continuation</v>
          </cell>
          <cell r="F473" t="str">
            <v>ET02</v>
          </cell>
          <cell r="G473" t="str">
            <v>Effective stakeholder engagement</v>
          </cell>
          <cell r="H473"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P473">
            <v>1</v>
          </cell>
          <cell r="Q473">
            <v>1</v>
          </cell>
          <cell r="R473" t="str">
            <v>NFI</v>
          </cell>
          <cell r="U473" t="str">
            <v>Customer education/awareness</v>
          </cell>
          <cell r="V473" t="str">
            <v>score</v>
          </cell>
          <cell r="W473" t="str">
            <v>Average stakeholder score</v>
          </cell>
          <cell r="X473">
            <v>1</v>
          </cell>
          <cell r="Y473" t="str">
            <v>Up</v>
          </cell>
          <cell r="AQ473">
            <v>5</v>
          </cell>
          <cell r="AR473">
            <v>5</v>
          </cell>
          <cell r="AS473">
            <v>5</v>
          </cell>
          <cell r="AT473">
            <v>5</v>
          </cell>
          <cell r="AU473">
            <v>5</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D473">
            <v>1</v>
          </cell>
        </row>
        <row r="474">
          <cell r="C474" t="str">
            <v>PR19TMS_ET04</v>
          </cell>
          <cell r="D474" t="str">
            <v>E - Be a responsible company</v>
          </cell>
          <cell r="E474" t="str">
            <v>PR19 new</v>
          </cell>
          <cell r="F474" t="str">
            <v>ET04</v>
          </cell>
          <cell r="G474" t="str">
            <v>Critical asset readiness for the London Tideway Tunnels</v>
          </cell>
          <cell r="H474"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K474">
            <v>0.5</v>
          </cell>
          <cell r="P474">
            <v>0.5</v>
          </cell>
          <cell r="Q474">
            <v>1</v>
          </cell>
          <cell r="R474" t="str">
            <v>Under</v>
          </cell>
          <cell r="S474" t="str">
            <v xml:space="preserve">Revenue </v>
          </cell>
          <cell r="T474" t="str">
            <v>In-period</v>
          </cell>
          <cell r="U474" t="str">
            <v>Repair and maintenance</v>
          </cell>
          <cell r="V474" t="str">
            <v>text</v>
          </cell>
          <cell r="W474" t="str">
            <v>Number of full months after the commencement date (17 October 2022) that readiness is reported as 'insufficient'</v>
          </cell>
          <cell r="X474">
            <v>0</v>
          </cell>
          <cell r="Y474" t="str">
            <v>Down</v>
          </cell>
          <cell r="AQ474" t="str">
            <v>NA</v>
          </cell>
          <cell r="AR474" t="str">
            <v>NA</v>
          </cell>
          <cell r="AS474">
            <v>0</v>
          </cell>
          <cell r="AT474">
            <v>0</v>
          </cell>
          <cell r="AU474">
            <v>0</v>
          </cell>
          <cell r="BL474" t="str">
            <v>Yes</v>
          </cell>
          <cell r="BM474" t="str">
            <v>Yes</v>
          </cell>
          <cell r="BN474" t="str">
            <v>Yes</v>
          </cell>
          <cell r="BO474" t="str">
            <v>Yes</v>
          </cell>
          <cell r="BP474" t="str">
            <v>Yes</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v>-6.2590000000000003</v>
          </cell>
          <cell r="CV474" t="str">
            <v/>
          </cell>
          <cell r="CW474" t="str">
            <v/>
          </cell>
          <cell r="CX474" t="str">
            <v/>
          </cell>
          <cell r="CY474" t="str">
            <v/>
          </cell>
          <cell r="CZ474" t="str">
            <v/>
          </cell>
          <cell r="DA474" t="str">
            <v/>
          </cell>
          <cell r="DB474" t="str">
            <v/>
          </cell>
          <cell r="DC474" t="str">
            <v>No</v>
          </cell>
          <cell r="DD474">
            <v>1</v>
          </cell>
        </row>
        <row r="475">
          <cell r="C475" t="str">
            <v>PR19TMS_ET05</v>
          </cell>
          <cell r="D475" t="str">
            <v>E - Be a responsible company</v>
          </cell>
          <cell r="E475" t="str">
            <v>PR19 new</v>
          </cell>
          <cell r="F475" t="str">
            <v>ET05</v>
          </cell>
          <cell r="G475" t="str">
            <v>Establish an effective system operator for the London Tideway Tunnels</v>
          </cell>
          <cell r="Q475">
            <v>0</v>
          </cell>
          <cell r="R475" t="str">
            <v>NFI</v>
          </cell>
          <cell r="V475" t="str">
            <v>%</v>
          </cell>
          <cell r="W475" t="str">
            <v>Percentage completion</v>
          </cell>
          <cell r="X475">
            <v>0</v>
          </cell>
          <cell r="AQ475">
            <v>0</v>
          </cell>
          <cell r="AR475">
            <v>100</v>
          </cell>
          <cell r="AS475">
            <v>100</v>
          </cell>
          <cell r="AT475">
            <v>100</v>
          </cell>
          <cell r="AU475">
            <v>100</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row>
        <row r="476">
          <cell r="C476" t="str">
            <v>PR19TMS_ET06</v>
          </cell>
          <cell r="D476" t="str">
            <v>E - Be a responsible company</v>
          </cell>
          <cell r="E476" t="str">
            <v>PR19 new</v>
          </cell>
          <cell r="F476" t="str">
            <v>ET06</v>
          </cell>
          <cell r="G476" t="str">
            <v>Maximising the value of Tideway project land sales</v>
          </cell>
          <cell r="P476">
            <v>1</v>
          </cell>
          <cell r="Q476">
            <v>1</v>
          </cell>
          <cell r="R476" t="str">
            <v>NFI</v>
          </cell>
          <cell r="V476" t="str">
            <v>£m</v>
          </cell>
          <cell r="X476">
            <v>1</v>
          </cell>
          <cell r="Y476" t="str">
            <v>Up</v>
          </cell>
          <cell r="AQ476">
            <v>0</v>
          </cell>
          <cell r="AR476">
            <v>0</v>
          </cell>
          <cell r="AS476">
            <v>0</v>
          </cell>
          <cell r="AT476">
            <v>0</v>
          </cell>
          <cell r="AU476">
            <v>0</v>
          </cell>
          <cell r="BL476" t="str">
            <v>Yes</v>
          </cell>
          <cell r="BM476" t="str">
            <v>Yes</v>
          </cell>
          <cell r="BN476" t="str">
            <v>Yes</v>
          </cell>
          <cell r="BO476" t="str">
            <v>Yes</v>
          </cell>
          <cell r="BP476" t="str">
            <v>Yes</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v>-0.2</v>
          </cell>
          <cell r="CV476" t="str">
            <v/>
          </cell>
          <cell r="CW476" t="str">
            <v/>
          </cell>
          <cell r="CX476" t="str">
            <v/>
          </cell>
          <cell r="CY476">
            <v>0.2</v>
          </cell>
          <cell r="CZ476" t="str">
            <v/>
          </cell>
          <cell r="DA476" t="str">
            <v/>
          </cell>
          <cell r="DB476" t="str">
            <v/>
          </cell>
        </row>
        <row r="477">
          <cell r="C477" t="str">
            <v>PR19TMS_EW01</v>
          </cell>
          <cell r="D477" t="str">
            <v>E - Be a responsible company</v>
          </cell>
          <cell r="E477" t="str">
            <v>PR14 continuation</v>
          </cell>
          <cell r="F477" t="str">
            <v>EW01</v>
          </cell>
          <cell r="G477" t="str">
            <v>Abstraction Incentive Mechanism (AIM)</v>
          </cell>
          <cell r="H477"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I477">
            <v>1</v>
          </cell>
          <cell r="Q477">
            <v>1</v>
          </cell>
          <cell r="R477" t="str">
            <v>Out &amp; under</v>
          </cell>
          <cell r="S477" t="str">
            <v xml:space="preserve">Revenue </v>
          </cell>
          <cell r="T477" t="str">
            <v>In-period</v>
          </cell>
          <cell r="U477" t="str">
            <v>Water resources/ abstraction</v>
          </cell>
          <cell r="V477" t="str">
            <v>nr</v>
          </cell>
          <cell r="W477" t="str">
            <v>Megalitres (Ml)</v>
          </cell>
          <cell r="X477">
            <v>1</v>
          </cell>
          <cell r="Y477" t="str">
            <v>Down</v>
          </cell>
          <cell r="AQ477">
            <v>0</v>
          </cell>
          <cell r="AR477">
            <v>0</v>
          </cell>
          <cell r="AS477">
            <v>0</v>
          </cell>
          <cell r="AT477">
            <v>0</v>
          </cell>
          <cell r="AU477">
            <v>0</v>
          </cell>
          <cell r="BL477" t="str">
            <v>Yes</v>
          </cell>
          <cell r="BM477" t="str">
            <v>Yes</v>
          </cell>
          <cell r="BN477" t="str">
            <v>Yes</v>
          </cell>
          <cell r="BO477" t="str">
            <v>Yes</v>
          </cell>
          <cell r="BP477" t="str">
            <v>Yes</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v>-6.9999999999999999E-6</v>
          </cell>
          <cell r="CV477" t="str">
            <v/>
          </cell>
          <cell r="CW477" t="str">
            <v/>
          </cell>
          <cell r="CX477" t="str">
            <v/>
          </cell>
          <cell r="CY477">
            <v>6.0000000000000002E-6</v>
          </cell>
          <cell r="CZ477" t="str">
            <v/>
          </cell>
          <cell r="DA477" t="str">
            <v/>
          </cell>
          <cell r="DB477" t="str">
            <v/>
          </cell>
          <cell r="DD477">
            <v>1</v>
          </cell>
        </row>
        <row r="478">
          <cell r="C478" t="str">
            <v>PR19TMS_EWS01</v>
          </cell>
          <cell r="D478" t="str">
            <v>E - Be a responsible company</v>
          </cell>
          <cell r="E478" t="str">
            <v>PR19 new</v>
          </cell>
          <cell r="F478" t="str">
            <v>EWS01</v>
          </cell>
          <cell r="G478" t="str">
            <v xml:space="preserve">Enhancing biodiversity </v>
          </cell>
          <cell r="H478"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I478">
            <v>0.08</v>
          </cell>
          <cell r="J478">
            <v>0.3</v>
          </cell>
          <cell r="K478">
            <v>0.57999999999999996</v>
          </cell>
          <cell r="L478">
            <v>0.04</v>
          </cell>
          <cell r="Q478">
            <v>1</v>
          </cell>
          <cell r="R478" t="str">
            <v>Out &amp; under</v>
          </cell>
          <cell r="S478" t="str">
            <v xml:space="preserve">Revenue </v>
          </cell>
          <cell r="T478" t="str">
            <v>End of period</v>
          </cell>
          <cell r="U478" t="str">
            <v>Biodiversity/SSSIs</v>
          </cell>
          <cell r="V478" t="str">
            <v>nr</v>
          </cell>
          <cell r="W478" t="str">
            <v>Net gain in biodiversity units</v>
          </cell>
          <cell r="X478">
            <v>0</v>
          </cell>
          <cell r="Y478" t="str">
            <v>Up</v>
          </cell>
          <cell r="AQ478">
            <v>491</v>
          </cell>
          <cell r="AR478">
            <v>982</v>
          </cell>
          <cell r="AS478">
            <v>1473</v>
          </cell>
          <cell r="AT478">
            <v>1964</v>
          </cell>
          <cell r="AU478">
            <v>2455</v>
          </cell>
          <cell r="BP478" t="str">
            <v>Yes</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v>4167</v>
          </cell>
          <cell r="CP478" t="str">
            <v/>
          </cell>
          <cell r="CQ478" t="str">
            <v/>
          </cell>
          <cell r="CR478" t="str">
            <v/>
          </cell>
          <cell r="CS478" t="str">
            <v/>
          </cell>
          <cell r="CT478" t="str">
            <v/>
          </cell>
          <cell r="CU478">
            <v>-2.6999999999999999E-5</v>
          </cell>
          <cell r="CV478" t="str">
            <v/>
          </cell>
          <cell r="CW478" t="str">
            <v/>
          </cell>
          <cell r="CX478" t="str">
            <v/>
          </cell>
          <cell r="CY478">
            <v>2.4000000000000001E-5</v>
          </cell>
          <cell r="CZ478" t="str">
            <v/>
          </cell>
          <cell r="DA478" t="str">
            <v/>
          </cell>
          <cell r="DB478" t="str">
            <v/>
          </cell>
          <cell r="DD478">
            <v>1</v>
          </cell>
        </row>
        <row r="479">
          <cell r="C479" t="str">
            <v>PR19TMS_EWS02</v>
          </cell>
          <cell r="D479" t="str">
            <v>E - Be a responsible company</v>
          </cell>
          <cell r="E479" t="str">
            <v>PR19 new</v>
          </cell>
          <cell r="F479" t="str">
            <v>EWS02</v>
          </cell>
          <cell r="G479" t="str">
            <v xml:space="preserve">Smarter Water Catchment Initiatives </v>
          </cell>
          <cell r="H479"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K479">
            <v>1</v>
          </cell>
          <cell r="Q479">
            <v>1</v>
          </cell>
          <cell r="R479" t="str">
            <v>Under</v>
          </cell>
          <cell r="S479" t="str">
            <v xml:space="preserve">Revenue </v>
          </cell>
          <cell r="T479" t="str">
            <v>In-period</v>
          </cell>
          <cell r="U479" t="str">
            <v>Catchment management</v>
          </cell>
          <cell r="V479" t="str">
            <v>nr</v>
          </cell>
          <cell r="W479" t="str">
            <v>Number of initiatives</v>
          </cell>
          <cell r="X479">
            <v>0</v>
          </cell>
          <cell r="Y479" t="str">
            <v>Up</v>
          </cell>
          <cell r="AQ479">
            <v>0</v>
          </cell>
          <cell r="AR479">
            <v>3</v>
          </cell>
          <cell r="AS479">
            <v>3</v>
          </cell>
          <cell r="AT479">
            <v>3</v>
          </cell>
          <cell r="AU479">
            <v>3</v>
          </cell>
          <cell r="BL479" t="str">
            <v>Yes</v>
          </cell>
          <cell r="BM479" t="str">
            <v>Yes</v>
          </cell>
          <cell r="BN479" t="str">
            <v>Yes</v>
          </cell>
          <cell r="BO479" t="str">
            <v>Yes</v>
          </cell>
          <cell r="BP479" t="str">
            <v>Yes</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v>-0.81100000000000005</v>
          </cell>
          <cell r="CV479" t="str">
            <v/>
          </cell>
          <cell r="CW479" t="str">
            <v/>
          </cell>
          <cell r="CX479" t="str">
            <v/>
          </cell>
          <cell r="CY479" t="str">
            <v/>
          </cell>
          <cell r="CZ479" t="str">
            <v/>
          </cell>
          <cell r="DA479" t="str">
            <v/>
          </cell>
          <cell r="DB479" t="str">
            <v/>
          </cell>
          <cell r="DD479">
            <v>1</v>
          </cell>
        </row>
        <row r="480">
          <cell r="C480" t="str">
            <v>PR19TMS_EWS03</v>
          </cell>
          <cell r="D480" t="str">
            <v>E - Be a responsible company</v>
          </cell>
          <cell r="E480" t="str">
            <v>PR19 new</v>
          </cell>
          <cell r="F480" t="str">
            <v>EWS03</v>
          </cell>
          <cell r="G480" t="str">
            <v>Renewable energy produced</v>
          </cell>
          <cell r="H480" t="str">
            <v xml:space="preserve">We will increase renewable energy produced from our operational business. Renewable energy comes from sources such as biofuel, biomass/biogas, geothermal, hydropower, solar energy, tidal power, heat and wind power. </v>
          </cell>
          <cell r="K480">
            <v>0.1</v>
          </cell>
          <cell r="L480">
            <v>0.9</v>
          </cell>
          <cell r="Q480">
            <v>1</v>
          </cell>
          <cell r="R480" t="str">
            <v>Out &amp; under</v>
          </cell>
          <cell r="S480" t="str">
            <v xml:space="preserve">Revenue </v>
          </cell>
          <cell r="T480" t="str">
            <v>In-period</v>
          </cell>
          <cell r="U480" t="str">
            <v>Energy/emissions</v>
          </cell>
          <cell r="V480" t="str">
            <v>nr</v>
          </cell>
          <cell r="W480" t="str">
            <v>Gigawatt hours</v>
          </cell>
          <cell r="X480">
            <v>0</v>
          </cell>
          <cell r="Y480" t="str">
            <v>Up</v>
          </cell>
          <cell r="AQ480">
            <v>493</v>
          </cell>
          <cell r="AR480">
            <v>501</v>
          </cell>
          <cell r="AS480">
            <v>510</v>
          </cell>
          <cell r="AT480">
            <v>512</v>
          </cell>
          <cell r="AU480">
            <v>517</v>
          </cell>
          <cell r="BL480" t="str">
            <v>Yes</v>
          </cell>
          <cell r="BM480" t="str">
            <v>Yes</v>
          </cell>
          <cell r="BN480" t="str">
            <v>Yes</v>
          </cell>
          <cell r="BO480" t="str">
            <v>Yes</v>
          </cell>
          <cell r="BP480" t="str">
            <v>Yes</v>
          </cell>
          <cell r="BQ480" t="str">
            <v/>
          </cell>
          <cell r="BR480" t="str">
            <v/>
          </cell>
          <cell r="BS480" t="str">
            <v/>
          </cell>
          <cell r="BT480" t="str">
            <v/>
          </cell>
          <cell r="BU480" t="str">
            <v/>
          </cell>
          <cell r="BV480">
            <v>453</v>
          </cell>
          <cell r="BW480">
            <v>461</v>
          </cell>
          <cell r="BX480">
            <v>468</v>
          </cell>
          <cell r="BY480">
            <v>471</v>
          </cell>
          <cell r="BZ480">
            <v>475</v>
          </cell>
          <cell r="CA480" t="str">
            <v/>
          </cell>
          <cell r="CB480" t="str">
            <v/>
          </cell>
          <cell r="CC480" t="str">
            <v/>
          </cell>
          <cell r="CD480" t="str">
            <v/>
          </cell>
          <cell r="CE480" t="str">
            <v/>
          </cell>
          <cell r="CF480" t="str">
            <v/>
          </cell>
          <cell r="CG480" t="str">
            <v/>
          </cell>
          <cell r="CH480" t="str">
            <v/>
          </cell>
          <cell r="CI480" t="str">
            <v/>
          </cell>
          <cell r="CJ480" t="str">
            <v/>
          </cell>
          <cell r="CK480">
            <v>533</v>
          </cell>
          <cell r="CL480">
            <v>542</v>
          </cell>
          <cell r="CM480">
            <v>551</v>
          </cell>
          <cell r="CN480">
            <v>554</v>
          </cell>
          <cell r="CO480">
            <v>559</v>
          </cell>
          <cell r="CP480" t="str">
            <v/>
          </cell>
          <cell r="CQ480" t="str">
            <v/>
          </cell>
          <cell r="CR480" t="str">
            <v/>
          </cell>
          <cell r="CS480" t="str">
            <v/>
          </cell>
          <cell r="CT480" t="str">
            <v/>
          </cell>
          <cell r="CU480">
            <v>-8.0600000000000005E-2</v>
          </cell>
          <cell r="CV480" t="str">
            <v/>
          </cell>
          <cell r="CW480" t="str">
            <v/>
          </cell>
          <cell r="CX480" t="str">
            <v/>
          </cell>
          <cell r="CY480">
            <v>8.0600000000000005E-2</v>
          </cell>
          <cell r="CZ480" t="str">
            <v/>
          </cell>
          <cell r="DA480" t="str">
            <v/>
          </cell>
          <cell r="DB480" t="str">
            <v/>
          </cell>
          <cell r="DD480">
            <v>1</v>
          </cell>
        </row>
        <row r="481">
          <cell r="C481" t="str">
            <v>PR19TMS_EWS04</v>
          </cell>
          <cell r="D481" t="str">
            <v>E - Be a responsible company</v>
          </cell>
          <cell r="E481" t="str">
            <v>PR19 new</v>
          </cell>
          <cell r="F481" t="str">
            <v>EWS04</v>
          </cell>
          <cell r="G481" t="str">
            <v>Natural Capital Accounting</v>
          </cell>
          <cell r="H481" t="str">
            <v>We will measure and report the amount of natural capital we have at our sites.  Natural capital may include stocks of species, ecological communities, soils, freshwaters, land, and minerals.</v>
          </cell>
          <cell r="I481">
            <v>0.25</v>
          </cell>
          <cell r="J481">
            <v>0.25</v>
          </cell>
          <cell r="K481">
            <v>0.25</v>
          </cell>
          <cell r="L481">
            <v>0.25</v>
          </cell>
          <cell r="Q481">
            <v>1</v>
          </cell>
          <cell r="R481" t="str">
            <v>NFI</v>
          </cell>
          <cell r="U481" t="str">
            <v>Environmental</v>
          </cell>
          <cell r="V481" t="str">
            <v>%</v>
          </cell>
          <cell r="W481" t="str">
            <v xml:space="preserve">Percentage of Thames Water land-holdings, as a % of total appointed business land 
holdings, where natural capital stocks are assessed and reported publicly.
</v>
          </cell>
          <cell r="X481">
            <v>1</v>
          </cell>
          <cell r="AQ481">
            <v>20</v>
          </cell>
          <cell r="AR481">
            <v>40</v>
          </cell>
          <cell r="AS481">
            <v>60</v>
          </cell>
          <cell r="AT481">
            <v>80</v>
          </cell>
          <cell r="AU481">
            <v>100</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D481">
            <v>1</v>
          </cell>
        </row>
        <row r="482">
          <cell r="C482" t="str">
            <v>PR19TMS_EWS08</v>
          </cell>
          <cell r="D482" t="str">
            <v>E - Be a responsible company</v>
          </cell>
          <cell r="E482" t="str">
            <v>PR19 new</v>
          </cell>
          <cell r="F482" t="str">
            <v>EWS08</v>
          </cell>
          <cell r="G482" t="str">
            <v>Empty business properties</v>
          </cell>
          <cell r="H482" t="str">
            <v>Our commitment to sourcing internal and external data in order to identify premises with evidence of occupancy, to share this collaboratively with retailers and to challenge occupancy status where we have evidence that a vacant premises is occupied</v>
          </cell>
          <cell r="J482">
            <v>0.5</v>
          </cell>
          <cell r="K482">
            <v>0.5</v>
          </cell>
          <cell r="Q482">
            <v>1</v>
          </cell>
          <cell r="R482" t="str">
            <v>Out</v>
          </cell>
          <cell r="S482" t="str">
            <v>Revenue</v>
          </cell>
          <cell r="T482" t="str">
            <v>In-period</v>
          </cell>
          <cell r="U482" t="str">
            <v>Voids and gap sites</v>
          </cell>
          <cell r="V482" t="str">
            <v>nr</v>
          </cell>
          <cell r="W482" t="str">
            <v>number of empty premises changed to occupied</v>
          </cell>
          <cell r="X482">
            <v>0</v>
          </cell>
          <cell r="Y482" t="str">
            <v>Up</v>
          </cell>
          <cell r="AQ482">
            <v>0</v>
          </cell>
          <cell r="AR482">
            <v>0</v>
          </cell>
          <cell r="AS482">
            <v>0</v>
          </cell>
          <cell r="AT482">
            <v>0</v>
          </cell>
          <cell r="AU482">
            <v>0</v>
          </cell>
          <cell r="BL482" t="str">
            <v>Yes</v>
          </cell>
          <cell r="BM482" t="str">
            <v>Yes</v>
          </cell>
          <cell r="BN482" t="str">
            <v>Yes</v>
          </cell>
          <cell r="BO482" t="str">
            <v>Yes</v>
          </cell>
          <cell r="BP482" t="str">
            <v>Yes</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v>4814</v>
          </cell>
          <cell r="CL482">
            <v>4814</v>
          </cell>
          <cell r="CM482">
            <v>4814</v>
          </cell>
          <cell r="CN482">
            <v>4814</v>
          </cell>
          <cell r="CO482">
            <v>4814</v>
          </cell>
          <cell r="CP482" t="str">
            <v/>
          </cell>
          <cell r="CQ482" t="str">
            <v/>
          </cell>
          <cell r="CR482" t="str">
            <v/>
          </cell>
          <cell r="CS482" t="str">
            <v/>
          </cell>
          <cell r="CT482" t="str">
            <v/>
          </cell>
          <cell r="CU482" t="str">
            <v/>
          </cell>
          <cell r="CV482" t="str">
            <v/>
          </cell>
          <cell r="CW482" t="str">
            <v/>
          </cell>
          <cell r="CX482" t="str">
            <v/>
          </cell>
          <cell r="CY482">
            <v>1.1400000000000001E-4</v>
          </cell>
          <cell r="CZ482" t="str">
            <v/>
          </cell>
          <cell r="DA482" t="str">
            <v/>
          </cell>
          <cell r="DB482" t="str">
            <v/>
          </cell>
          <cell r="DC482" t="str">
            <v>No</v>
          </cell>
        </row>
        <row r="483">
          <cell r="C483" t="str">
            <v>PR19TMS_AR06</v>
          </cell>
          <cell r="D483" t="str">
            <v>A - Deliver an effortless customer experience</v>
          </cell>
          <cell r="E483" t="str">
            <v>PR19 new</v>
          </cell>
          <cell r="F483" t="str">
            <v>AR06</v>
          </cell>
          <cell r="G483" t="str">
            <v>Priority services for customers in vulnerable circumstances</v>
          </cell>
          <cell r="H483"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M483">
            <v>1</v>
          </cell>
          <cell r="Q483">
            <v>1</v>
          </cell>
          <cell r="R483" t="str">
            <v>NFI</v>
          </cell>
          <cell r="U483" t="str">
            <v>Affordability/vulnerability</v>
          </cell>
          <cell r="V483" t="str">
            <v>%</v>
          </cell>
          <cell r="W483" t="str">
            <v xml:space="preserve">The percentage of households with individuals on the PSR </v>
          </cell>
          <cell r="X483">
            <v>1</v>
          </cell>
          <cell r="Y483" t="str">
            <v>Up</v>
          </cell>
          <cell r="Z483" t="str">
            <v>Priority services for customers in vulnerable circumstances</v>
          </cell>
        </row>
        <row r="484">
          <cell r="C484" t="str">
            <v>PR19TMS_AR07</v>
          </cell>
          <cell r="D484" t="str">
            <v>A - Deliver an effortless customer experience</v>
          </cell>
          <cell r="E484" t="str">
            <v>PR19 new</v>
          </cell>
          <cell r="F484" t="str">
            <v>AR07</v>
          </cell>
          <cell r="G484" t="str">
            <v>BSI for fair, flexible inclusive services</v>
          </cell>
          <cell r="H484" t="str">
            <v xml:space="preserve">This performance commitment commits Thames Water to achieving and maintaining the BS18477 British Standard for Inclusive Service Provision. </v>
          </cell>
          <cell r="M484">
            <v>1</v>
          </cell>
          <cell r="Q484">
            <v>1</v>
          </cell>
          <cell r="R484" t="str">
            <v>NFI</v>
          </cell>
          <cell r="U484" t="str">
            <v>Affordability/vulnerability</v>
          </cell>
          <cell r="V484" t="str">
            <v>text</v>
          </cell>
          <cell r="W484" t="str">
            <v>Achievement of BS18477</v>
          </cell>
          <cell r="X484">
            <v>0</v>
          </cell>
          <cell r="AQ484" t="str">
            <v>Achieved</v>
          </cell>
          <cell r="AR484" t="str">
            <v>Maintained</v>
          </cell>
          <cell r="AS484" t="str">
            <v>Maintained</v>
          </cell>
          <cell r="AT484" t="str">
            <v>Maintained</v>
          </cell>
          <cell r="AU484" t="str">
            <v>Maintained</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D484">
            <v>1</v>
          </cell>
        </row>
        <row r="485">
          <cell r="C485" t="str">
            <v>PR19TMS_M01</v>
          </cell>
          <cell r="F485" t="str">
            <v>M01</v>
          </cell>
          <cell r="G485" t="str">
            <v>Installing new smart meters in London</v>
          </cell>
          <cell r="J485">
            <v>1</v>
          </cell>
          <cell r="Q485">
            <v>1</v>
          </cell>
          <cell r="R485" t="str">
            <v>Under</v>
          </cell>
          <cell r="S485" t="str">
            <v xml:space="preserve">Revenue </v>
          </cell>
          <cell r="T485" t="str">
            <v>End of period</v>
          </cell>
          <cell r="V485" t="str">
            <v>nr</v>
          </cell>
          <cell r="X485">
            <v>0</v>
          </cell>
          <cell r="Y485" t="str">
            <v>Up</v>
          </cell>
          <cell r="AQ485">
            <v>80000</v>
          </cell>
          <cell r="AR485">
            <v>160000</v>
          </cell>
          <cell r="AS485">
            <v>240000</v>
          </cell>
          <cell r="AT485">
            <v>320000</v>
          </cell>
          <cell r="AU485">
            <v>399749</v>
          </cell>
          <cell r="BP485" t="str">
            <v>Yes</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v>-3.6999999999999998E-5</v>
          </cell>
          <cell r="CV485" t="str">
            <v/>
          </cell>
          <cell r="CW485" t="str">
            <v/>
          </cell>
          <cell r="CX485" t="str">
            <v/>
          </cell>
          <cell r="CY485" t="str">
            <v/>
          </cell>
          <cell r="CZ485" t="str">
            <v/>
          </cell>
          <cell r="DA485" t="str">
            <v/>
          </cell>
          <cell r="DB485" t="str">
            <v/>
          </cell>
        </row>
        <row r="486">
          <cell r="C486" t="str">
            <v>PR19TMS_M02</v>
          </cell>
          <cell r="F486" t="str">
            <v>M02</v>
          </cell>
          <cell r="G486" t="str">
            <v>Replacing existing meters with smart meters in London</v>
          </cell>
          <cell r="J486">
            <v>1</v>
          </cell>
          <cell r="Q486">
            <v>1</v>
          </cell>
          <cell r="R486" t="str">
            <v>Under</v>
          </cell>
          <cell r="S486" t="str">
            <v xml:space="preserve">Revenue </v>
          </cell>
          <cell r="T486" t="str">
            <v>End of period</v>
          </cell>
          <cell r="V486" t="str">
            <v>nr</v>
          </cell>
          <cell r="X486">
            <v>0</v>
          </cell>
          <cell r="Y486" t="str">
            <v>Up</v>
          </cell>
          <cell r="AQ486">
            <v>26000</v>
          </cell>
          <cell r="AR486">
            <v>52000</v>
          </cell>
          <cell r="AS486">
            <v>78000</v>
          </cell>
          <cell r="AT486">
            <v>104000</v>
          </cell>
          <cell r="AU486">
            <v>130000</v>
          </cell>
          <cell r="BP486" t="str">
            <v>Yes</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v>-1.8E-5</v>
          </cell>
          <cell r="CV486" t="str">
            <v/>
          </cell>
          <cell r="CW486" t="str">
            <v/>
          </cell>
          <cell r="CX486" t="str">
            <v/>
          </cell>
          <cell r="CY486" t="str">
            <v/>
          </cell>
          <cell r="CZ486" t="str">
            <v/>
          </cell>
          <cell r="DA486" t="str">
            <v/>
          </cell>
          <cell r="DB486" t="str">
            <v/>
          </cell>
        </row>
        <row r="487">
          <cell r="C487" t="str">
            <v>PR19TMS_NEP01</v>
          </cell>
          <cell r="F487" t="str">
            <v>NEP01</v>
          </cell>
          <cell r="G487" t="str">
            <v>WINEP Delivery</v>
          </cell>
          <cell r="Q487">
            <v>0</v>
          </cell>
          <cell r="R487" t="str">
            <v>NFI</v>
          </cell>
          <cell r="W487" t="str">
            <v>WINEP requirements met or not met in each year</v>
          </cell>
          <cell r="X487">
            <v>0</v>
          </cell>
          <cell r="AQ487" t="str">
            <v>Met</v>
          </cell>
          <cell r="AR487" t="str">
            <v>Met</v>
          </cell>
          <cell r="AS487" t="str">
            <v>Met</v>
          </cell>
          <cell r="AT487" t="str">
            <v>Met</v>
          </cell>
          <cell r="AU487" t="str">
            <v>Met</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row>
        <row r="488">
          <cell r="C488" t="str">
            <v>PR19TMS_DWMP</v>
          </cell>
          <cell r="F488" t="str">
            <v>DWMP</v>
          </cell>
          <cell r="G488" t="str">
            <v>Delivery of DWMPs</v>
          </cell>
          <cell r="Q488">
            <v>0</v>
          </cell>
          <cell r="R488" t="str">
            <v>NFI</v>
          </cell>
          <cell r="V488" t="str">
            <v>%</v>
          </cell>
          <cell r="W488" t="str">
            <v>The cumulative percentage of catchments</v>
          </cell>
          <cell r="X488">
            <v>0</v>
          </cell>
          <cell r="Y488" t="str">
            <v>Up</v>
          </cell>
          <cell r="AQ488">
            <v>0</v>
          </cell>
          <cell r="AR488">
            <v>0</v>
          </cell>
          <cell r="AS488">
            <v>100</v>
          </cell>
          <cell r="AT488">
            <v>100</v>
          </cell>
          <cell r="AU488">
            <v>100</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row>
        <row r="489">
          <cell r="C489" t="str">
            <v>PR19TMS_CC</v>
          </cell>
          <cell r="F489" t="str">
            <v>CC</v>
          </cell>
          <cell r="G489" t="str">
            <v>Understanding the risk of flooding in the Counters Creek catchment</v>
          </cell>
          <cell r="Q489">
            <v>0</v>
          </cell>
          <cell r="R489" t="str">
            <v>NFI</v>
          </cell>
          <cell r="V489" t="str">
            <v>text</v>
          </cell>
          <cell r="X489">
            <v>0</v>
          </cell>
          <cell r="AQ489" t="str">
            <v/>
          </cell>
          <cell r="AR489" t="str">
            <v/>
          </cell>
          <cell r="AS489" t="str">
            <v/>
          </cell>
          <cell r="AT489" t="str">
            <v>met</v>
          </cell>
          <cell r="AU489" t="str">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row>
        <row r="490">
          <cell r="C490" t="str">
            <v>PR19TMS_ET07</v>
          </cell>
          <cell r="F490" t="str">
            <v>ET07</v>
          </cell>
          <cell r="G490" t="str">
            <v>Managing early handback of Tideway project land</v>
          </cell>
          <cell r="P490">
            <v>1</v>
          </cell>
          <cell r="Q490">
            <v>1</v>
          </cell>
          <cell r="R490" t="str">
            <v>Out &amp; under</v>
          </cell>
          <cell r="S490" t="str">
            <v>Revenue</v>
          </cell>
          <cell r="T490" t="str">
            <v>End of period</v>
          </cell>
          <cell r="V490" t="str">
            <v>months</v>
          </cell>
          <cell r="X490">
            <v>0</v>
          </cell>
          <cell r="Y490" t="str">
            <v>Up</v>
          </cell>
          <cell r="AQ490">
            <v>0</v>
          </cell>
          <cell r="AR490">
            <v>0</v>
          </cell>
          <cell r="AS490">
            <v>0</v>
          </cell>
          <cell r="AT490">
            <v>0</v>
          </cell>
          <cell r="AU490">
            <v>0</v>
          </cell>
          <cell r="BL490" t="str">
            <v>Yes</v>
          </cell>
          <cell r="BM490" t="str">
            <v>Yes</v>
          </cell>
          <cell r="BN490" t="str">
            <v>Yes</v>
          </cell>
          <cell r="BO490" t="str">
            <v>Yes</v>
          </cell>
          <cell r="BP490" t="str">
            <v>Yes</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v>-0.02</v>
          </cell>
          <cell r="CV490" t="str">
            <v/>
          </cell>
          <cell r="CW490" t="str">
            <v/>
          </cell>
          <cell r="CX490" t="str">
            <v/>
          </cell>
          <cell r="CY490">
            <v>0.02</v>
          </cell>
          <cell r="CZ490" t="str">
            <v/>
          </cell>
          <cell r="DA490" t="str">
            <v/>
          </cell>
          <cell r="DB490" t="str">
            <v/>
          </cell>
        </row>
        <row r="491">
          <cell r="C491" t="str">
            <v>PR19UUW_A01-CF</v>
          </cell>
          <cell r="D491" t="str">
            <v>Your drinking water is safe and clean</v>
          </cell>
          <cell r="E491" t="str">
            <v>PR19 new</v>
          </cell>
          <cell r="F491" t="str">
            <v>A01-CF</v>
          </cell>
          <cell r="G491" t="str">
            <v>Water quality compliance (CRI)</v>
          </cell>
          <cell r="H491" t="str">
            <v>As per Ofwat definition</v>
          </cell>
          <cell r="I491">
            <v>0.1</v>
          </cell>
          <cell r="J491">
            <v>0.9</v>
          </cell>
          <cell r="Q491">
            <v>1</v>
          </cell>
          <cell r="R491" t="str">
            <v>Under</v>
          </cell>
          <cell r="S491" t="str">
            <v xml:space="preserve">Revenue </v>
          </cell>
          <cell r="T491" t="str">
            <v>In-period</v>
          </cell>
          <cell r="U491" t="str">
            <v>Water quality compliance</v>
          </cell>
          <cell r="V491" t="str">
            <v>score</v>
          </cell>
          <cell r="W491" t="str">
            <v>CRI Index score</v>
          </cell>
          <cell r="X491">
            <v>2</v>
          </cell>
          <cell r="Y491" t="str">
            <v>Down</v>
          </cell>
          <cell r="Z491" t="str">
            <v>Water quality compliance (CRI)</v>
          </cell>
        </row>
        <row r="492">
          <cell r="C492" t="str">
            <v>PR19UUW_A02-WN</v>
          </cell>
          <cell r="D492" t="str">
            <v>Your drinking water is safe and clean</v>
          </cell>
          <cell r="E492" t="str">
            <v>PR14 revision</v>
          </cell>
          <cell r="F492" t="str">
            <v>A02-WN</v>
          </cell>
          <cell r="G492" t="str">
            <v>Reducing water quality contacts due to taste, smell and appearance</v>
          </cell>
          <cell r="H492" t="str">
            <v>As per DWI definition and as used by Discover Water.</v>
          </cell>
          <cell r="J492">
            <v>1</v>
          </cell>
          <cell r="Q492">
            <v>1</v>
          </cell>
          <cell r="R492" t="str">
            <v>Out &amp; under</v>
          </cell>
          <cell r="S492" t="str">
            <v xml:space="preserve">Revenue </v>
          </cell>
          <cell r="T492" t="str">
            <v>In-period</v>
          </cell>
          <cell r="U492" t="str">
            <v>Customer contacts - water quality</v>
          </cell>
          <cell r="V492" t="str">
            <v>nr</v>
          </cell>
          <cell r="W492" t="str">
            <v>Normalised (by population per 10,000) number of customer contacts directly related to the taste, smell and appearance of drinking water that are received in a calendar year.</v>
          </cell>
          <cell r="X492">
            <v>1</v>
          </cell>
          <cell r="Y492" t="str">
            <v>Down</v>
          </cell>
          <cell r="Z492" t="str">
            <v>Customer contacts about water quality</v>
          </cell>
          <cell r="AQ492">
            <v>17.2</v>
          </cell>
          <cell r="AR492">
            <v>16</v>
          </cell>
          <cell r="AS492">
            <v>14.7</v>
          </cell>
          <cell r="AT492">
            <v>13.5</v>
          </cell>
          <cell r="AU492">
            <v>12.2</v>
          </cell>
          <cell r="BL492" t="str">
            <v>Yes</v>
          </cell>
          <cell r="BM492" t="str">
            <v>Yes</v>
          </cell>
          <cell r="BN492" t="str">
            <v>Yes</v>
          </cell>
          <cell r="BO492" t="str">
            <v>Yes</v>
          </cell>
          <cell r="BP492" t="str">
            <v>Yes</v>
          </cell>
          <cell r="BQ492" t="str">
            <v/>
          </cell>
          <cell r="BR492" t="str">
            <v/>
          </cell>
          <cell r="BS492" t="str">
            <v/>
          </cell>
          <cell r="BT492" t="str">
            <v/>
          </cell>
          <cell r="BU492" t="str">
            <v/>
          </cell>
          <cell r="BV492">
            <v>34.5</v>
          </cell>
          <cell r="BW492">
            <v>34.5</v>
          </cell>
          <cell r="BX492">
            <v>34.5</v>
          </cell>
          <cell r="BY492">
            <v>34.5</v>
          </cell>
          <cell r="BZ492">
            <v>34.5</v>
          </cell>
          <cell r="CA492" t="str">
            <v/>
          </cell>
          <cell r="CB492" t="str">
            <v/>
          </cell>
          <cell r="CC492" t="str">
            <v/>
          </cell>
          <cell r="CD492" t="str">
            <v/>
          </cell>
          <cell r="CE492" t="str">
            <v/>
          </cell>
          <cell r="CF492" t="str">
            <v/>
          </cell>
          <cell r="CG492" t="str">
            <v/>
          </cell>
          <cell r="CH492" t="str">
            <v/>
          </cell>
          <cell r="CI492" t="str">
            <v/>
          </cell>
          <cell r="CJ492" t="str">
            <v/>
          </cell>
          <cell r="CK492">
            <v>15.4</v>
          </cell>
          <cell r="CL492">
            <v>14.3</v>
          </cell>
          <cell r="CM492">
            <v>13.1</v>
          </cell>
          <cell r="CN492">
            <v>12</v>
          </cell>
          <cell r="CO492">
            <v>10.8</v>
          </cell>
          <cell r="CP492" t="str">
            <v/>
          </cell>
          <cell r="CQ492" t="str">
            <v/>
          </cell>
          <cell r="CR492" t="str">
            <v/>
          </cell>
          <cell r="CS492" t="str">
            <v/>
          </cell>
          <cell r="CT492" t="str">
            <v/>
          </cell>
          <cell r="CU492">
            <v>-2.4910000000000001</v>
          </cell>
          <cell r="CV492" t="str">
            <v/>
          </cell>
          <cell r="CW492" t="str">
            <v/>
          </cell>
          <cell r="CX492" t="str">
            <v/>
          </cell>
          <cell r="CY492">
            <v>2.0760000000000001</v>
          </cell>
          <cell r="CZ492" t="str">
            <v/>
          </cell>
          <cell r="DA492" t="str">
            <v/>
          </cell>
          <cell r="DB492" t="str">
            <v/>
          </cell>
          <cell r="DC492" t="str">
            <v/>
          </cell>
          <cell r="DD492">
            <v>1</v>
          </cell>
          <cell r="DE492" t="str">
            <v/>
          </cell>
        </row>
        <row r="493">
          <cell r="C493" t="str">
            <v>PR19UUW_A03-WN</v>
          </cell>
          <cell r="D493" t="str">
            <v>Your drinking water is safe and clean</v>
          </cell>
          <cell r="E493" t="str">
            <v>PR19 new</v>
          </cell>
          <cell r="F493" t="str">
            <v>A03-WN</v>
          </cell>
          <cell r="G493" t="str">
            <v>Number of properties with lead risk reduced</v>
          </cell>
          <cell r="H493"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J493">
            <v>1</v>
          </cell>
          <cell r="Q493">
            <v>1</v>
          </cell>
          <cell r="R493" t="str">
            <v>Out &amp; under</v>
          </cell>
          <cell r="S493" t="str">
            <v xml:space="preserve">Revenue </v>
          </cell>
          <cell r="T493" t="str">
            <v>In-period</v>
          </cell>
          <cell r="U493" t="str">
            <v>Water quality compliance</v>
          </cell>
          <cell r="V493" t="str">
            <v>nr</v>
          </cell>
          <cell r="W493" t="str">
            <v>Number of qualifying complete lead service pipe replacements completed per year</v>
          </cell>
          <cell r="X493">
            <v>0</v>
          </cell>
          <cell r="Y493" t="str">
            <v>Up</v>
          </cell>
          <cell r="AQ493">
            <v>0</v>
          </cell>
          <cell r="AR493">
            <v>500</v>
          </cell>
          <cell r="AS493">
            <v>800</v>
          </cell>
          <cell r="AT493">
            <v>750</v>
          </cell>
          <cell r="AU493">
            <v>750</v>
          </cell>
          <cell r="BL493" t="str">
            <v>Yes</v>
          </cell>
          <cell r="BM493" t="str">
            <v>Yes</v>
          </cell>
          <cell r="BN493" t="str">
            <v>Yes</v>
          </cell>
          <cell r="BO493" t="str">
            <v>Yes</v>
          </cell>
          <cell r="BP493" t="str">
            <v>Yes</v>
          </cell>
          <cell r="BQ493" t="str">
            <v/>
          </cell>
          <cell r="BR493" t="str">
            <v/>
          </cell>
          <cell r="BS493" t="str">
            <v/>
          </cell>
          <cell r="BT493" t="str">
            <v/>
          </cell>
          <cell r="BU493" t="str">
            <v/>
          </cell>
          <cell r="BV493">
            <v>0</v>
          </cell>
          <cell r="BW493">
            <v>0</v>
          </cell>
          <cell r="BX493">
            <v>0</v>
          </cell>
          <cell r="BY493">
            <v>0</v>
          </cell>
          <cell r="BZ493">
            <v>0</v>
          </cell>
          <cell r="CA493" t="str">
            <v/>
          </cell>
          <cell r="CB493" t="str">
            <v/>
          </cell>
          <cell r="CC493" t="str">
            <v/>
          </cell>
          <cell r="CD493" t="str">
            <v/>
          </cell>
          <cell r="CE493" t="str">
            <v/>
          </cell>
          <cell r="CF493" t="str">
            <v/>
          </cell>
          <cell r="CG493" t="str">
            <v/>
          </cell>
          <cell r="CH493" t="str">
            <v/>
          </cell>
          <cell r="CI493" t="str">
            <v/>
          </cell>
          <cell r="CJ493" t="str">
            <v/>
          </cell>
          <cell r="CK493">
            <v>0</v>
          </cell>
          <cell r="CL493">
            <v>3600</v>
          </cell>
          <cell r="CM493">
            <v>3500</v>
          </cell>
          <cell r="CN493">
            <v>3500</v>
          </cell>
          <cell r="CO493">
            <v>3500</v>
          </cell>
          <cell r="CP493" t="str">
            <v/>
          </cell>
          <cell r="CQ493" t="str">
            <v/>
          </cell>
          <cell r="CR493" t="str">
            <v/>
          </cell>
          <cell r="CS493" t="str">
            <v/>
          </cell>
          <cell r="CT493" t="str">
            <v/>
          </cell>
          <cell r="CU493">
            <v>-1.1199999999999999E-3</v>
          </cell>
          <cell r="CV493" t="str">
            <v/>
          </cell>
          <cell r="CW493" t="str">
            <v/>
          </cell>
          <cell r="CX493" t="str">
            <v/>
          </cell>
          <cell r="CY493">
            <v>1.1199999999999999E-3</v>
          </cell>
          <cell r="CZ493" t="str">
            <v/>
          </cell>
          <cell r="DA493" t="str">
            <v/>
          </cell>
          <cell r="DB493" t="str">
            <v/>
          </cell>
          <cell r="DC493" t="str">
            <v>No</v>
          </cell>
          <cell r="DD493">
            <v>1</v>
          </cell>
          <cell r="DE493" t="str">
            <v>n/a</v>
          </cell>
        </row>
        <row r="494">
          <cell r="C494" t="str">
            <v>PR19UUW_A04-WN</v>
          </cell>
          <cell r="D494" t="str">
            <v>Your drinking water is safe and clean</v>
          </cell>
          <cell r="E494" t="str">
            <v>PR19 new</v>
          </cell>
          <cell r="F494" t="str">
            <v>A04-WN</v>
          </cell>
          <cell r="G494" t="str">
            <v>Helping customers look after water in their home</v>
          </cell>
          <cell r="H494"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J494">
            <v>1</v>
          </cell>
          <cell r="Q494">
            <v>1</v>
          </cell>
          <cell r="R494" t="str">
            <v>Out &amp; under</v>
          </cell>
          <cell r="S494" t="str">
            <v xml:space="preserve">Revenue </v>
          </cell>
          <cell r="T494" t="str">
            <v>In-period</v>
          </cell>
          <cell r="U494" t="str">
            <v>Customer education/awareness</v>
          </cell>
          <cell r="V494" t="str">
            <v>%</v>
          </cell>
          <cell r="W494" t="str">
            <v>Percentage of customers (as surveyed) who are aware of water quality and water efficiency (and therefore usage) within the customers’ homes</v>
          </cell>
          <cell r="X494">
            <v>1</v>
          </cell>
          <cell r="Y494" t="str">
            <v>Up</v>
          </cell>
          <cell r="Z494" t="str">
            <v/>
          </cell>
          <cell r="AQ494">
            <v>2</v>
          </cell>
          <cell r="AR494">
            <v>4</v>
          </cell>
          <cell r="AS494">
            <v>6</v>
          </cell>
          <cell r="AT494">
            <v>8</v>
          </cell>
          <cell r="AU494">
            <v>10</v>
          </cell>
          <cell r="BL494" t="str">
            <v>Yes</v>
          </cell>
          <cell r="BM494" t="str">
            <v>Yes</v>
          </cell>
          <cell r="BN494" t="str">
            <v>Yes</v>
          </cell>
          <cell r="BO494" t="str">
            <v>Yes</v>
          </cell>
          <cell r="BP494" t="str">
            <v>Yes</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v>-7.2999999999999995E-2</v>
          </cell>
          <cell r="CV494" t="str">
            <v/>
          </cell>
          <cell r="CW494" t="str">
            <v/>
          </cell>
          <cell r="CX494" t="str">
            <v/>
          </cell>
          <cell r="CY494">
            <v>7.2999999999999995E-2</v>
          </cell>
          <cell r="CZ494" t="str">
            <v/>
          </cell>
          <cell r="DA494" t="str">
            <v/>
          </cell>
          <cell r="DB494" t="str">
            <v/>
          </cell>
          <cell r="DC494" t="str">
            <v/>
          </cell>
          <cell r="DD494">
            <v>1</v>
          </cell>
          <cell r="DE494" t="str">
            <v/>
          </cell>
        </row>
        <row r="495">
          <cell r="C495" t="str">
            <v>PR19UUW_A05-WN</v>
          </cell>
          <cell r="D495" t="str">
            <v>Your drinking water is safe and clean</v>
          </cell>
          <cell r="E495" t="str">
            <v>PR19 new</v>
          </cell>
          <cell r="F495" t="str">
            <v>A05-WN</v>
          </cell>
          <cell r="G495" t="str">
            <v>Reducing discolouration from the Vyrnwy treated water aqueduct</v>
          </cell>
          <cell r="H495" t="str">
            <v>This measure records the length of the Vyrnwy treated water aqueduct cleaned / relined, if required by the Drinking Water Inspectorate (DWI) to meet the target for reduction in water discolouration.</v>
          </cell>
          <cell r="J495">
            <v>1</v>
          </cell>
          <cell r="Q495">
            <v>1</v>
          </cell>
          <cell r="R495" t="str">
            <v>Out</v>
          </cell>
          <cell r="S495" t="str">
            <v xml:space="preserve">Revenue </v>
          </cell>
          <cell r="T495" t="str">
            <v>In-period</v>
          </cell>
          <cell r="U495" t="str">
            <v>Customer contacts - water quality</v>
          </cell>
          <cell r="V495" t="str">
            <v>nr</v>
          </cell>
          <cell r="W495" t="str">
            <v>Number of kilometres of the Vyrnwy treated water aqueduct cleaned/relined annually</v>
          </cell>
          <cell r="X495">
            <v>2</v>
          </cell>
          <cell r="Y495" t="str">
            <v>Up</v>
          </cell>
          <cell r="Z495" t="str">
            <v/>
          </cell>
          <cell r="AQ495">
            <v>0</v>
          </cell>
          <cell r="AR495">
            <v>0</v>
          </cell>
          <cell r="AS495">
            <v>0</v>
          </cell>
          <cell r="AT495">
            <v>0</v>
          </cell>
          <cell r="AU495">
            <v>0</v>
          </cell>
          <cell r="BL495" t="str">
            <v>Yes</v>
          </cell>
          <cell r="BM495" t="str">
            <v>Yes</v>
          </cell>
          <cell r="BN495" t="str">
            <v>Yes</v>
          </cell>
          <cell r="BO495" t="str">
            <v>Yes</v>
          </cell>
          <cell r="BP495" t="str">
            <v>Yes</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v>0</v>
          </cell>
          <cell r="CL495">
            <v>0</v>
          </cell>
          <cell r="CM495">
            <v>0</v>
          </cell>
          <cell r="CN495">
            <v>35.25</v>
          </cell>
          <cell r="CO495">
            <v>58.99</v>
          </cell>
          <cell r="CP495" t="str">
            <v/>
          </cell>
          <cell r="CQ495" t="str">
            <v/>
          </cell>
          <cell r="CR495" t="str">
            <v/>
          </cell>
          <cell r="CS495" t="str">
            <v/>
          </cell>
          <cell r="CT495" t="str">
            <v/>
          </cell>
          <cell r="CU495" t="str">
            <v/>
          </cell>
          <cell r="CV495" t="str">
            <v/>
          </cell>
          <cell r="CW495" t="str">
            <v/>
          </cell>
          <cell r="CX495" t="str">
            <v/>
          </cell>
          <cell r="CY495">
            <v>0.54800000000000004</v>
          </cell>
          <cell r="CZ495" t="str">
            <v/>
          </cell>
          <cell r="DA495" t="str">
            <v/>
          </cell>
          <cell r="DB495" t="str">
            <v/>
          </cell>
          <cell r="DC495" t="str">
            <v/>
          </cell>
          <cell r="DD495">
            <v>1</v>
          </cell>
        </row>
        <row r="496">
          <cell r="C496" t="str">
            <v>PR19UUW_B01-WN</v>
          </cell>
          <cell r="D496" t="str">
            <v>You have a reliable supply of water now and in the future</v>
          </cell>
          <cell r="E496" t="str">
            <v>PR14 revision</v>
          </cell>
          <cell r="F496" t="str">
            <v>B01-WN</v>
          </cell>
          <cell r="G496" t="str">
            <v>Leakage</v>
          </cell>
          <cell r="H496" t="str">
            <v>As per Ofwat definition</v>
          </cell>
          <cell r="J496">
            <v>1</v>
          </cell>
          <cell r="Q496">
            <v>1</v>
          </cell>
          <cell r="R496" t="str">
            <v>Out &amp; under</v>
          </cell>
          <cell r="S496" t="str">
            <v xml:space="preserve">Revenue </v>
          </cell>
          <cell r="T496" t="str">
            <v>In-period</v>
          </cell>
          <cell r="U496" t="str">
            <v>Leakage</v>
          </cell>
          <cell r="V496" t="str">
            <v>%</v>
          </cell>
          <cell r="W496" t="str">
            <v>Percentage reduction from baseline using 3 year average (baseline set backcast from FY18, FY19, FY20 based on new reporting methodology)</v>
          </cell>
          <cell r="X496">
            <v>1</v>
          </cell>
          <cell r="Y496" t="str">
            <v>Down</v>
          </cell>
          <cell r="Z496" t="str">
            <v>Leakage</v>
          </cell>
        </row>
        <row r="497">
          <cell r="C497" t="str">
            <v>PR19UUW_B02-WN</v>
          </cell>
          <cell r="D497" t="str">
            <v>You have a reliable supply of water now and in the future</v>
          </cell>
          <cell r="E497" t="str">
            <v>PR14 revision</v>
          </cell>
          <cell r="F497" t="str">
            <v>B02-WN</v>
          </cell>
          <cell r="G497" t="str">
            <v>Mains repairs</v>
          </cell>
          <cell r="H497" t="str">
            <v>As per Ofwat definition</v>
          </cell>
          <cell r="J497">
            <v>1</v>
          </cell>
          <cell r="Q497">
            <v>1</v>
          </cell>
          <cell r="R497" t="str">
            <v>Out &amp; under</v>
          </cell>
          <cell r="S497" t="str">
            <v xml:space="preserve">Revenue </v>
          </cell>
          <cell r="T497" t="str">
            <v>In-period</v>
          </cell>
          <cell r="U497" t="str">
            <v>Water mains bursts</v>
          </cell>
          <cell r="V497" t="str">
            <v>nr</v>
          </cell>
          <cell r="W497" t="str">
            <v>Number of qualifying mains repairs per 1,000km of pipe</v>
          </cell>
          <cell r="X497">
            <v>1</v>
          </cell>
          <cell r="Y497" t="str">
            <v>Down</v>
          </cell>
          <cell r="Z497" t="str">
            <v>Mains repairs</v>
          </cell>
        </row>
        <row r="498">
          <cell r="C498" t="str">
            <v>PR19UUW_B03-WN</v>
          </cell>
          <cell r="D498" t="str">
            <v>You have a reliable supply of water now and in the future</v>
          </cell>
          <cell r="E498" t="str">
            <v>PR14 revision</v>
          </cell>
          <cell r="F498" t="str">
            <v>B03-WN</v>
          </cell>
          <cell r="G498" t="str">
            <v>Water supply interruptions</v>
          </cell>
          <cell r="H498" t="str">
            <v>As per Ofwat definition</v>
          </cell>
          <cell r="J498">
            <v>1</v>
          </cell>
          <cell r="Q498">
            <v>1</v>
          </cell>
          <cell r="R498" t="str">
            <v>Out &amp; under</v>
          </cell>
          <cell r="S498" t="str">
            <v xml:space="preserve">Revenue </v>
          </cell>
          <cell r="T498" t="str">
            <v>In-period</v>
          </cell>
          <cell r="U498" t="str">
            <v>Supply interruptions</v>
          </cell>
          <cell r="V498" t="str">
            <v>time</v>
          </cell>
          <cell r="W498" t="str">
            <v>Average supply interruption greater than three hours (minutes:seconds per property per year)</v>
          </cell>
          <cell r="X498">
            <v>0</v>
          </cell>
          <cell r="Y498" t="str">
            <v>Down</v>
          </cell>
          <cell r="Z498" t="str">
            <v>Water supply interruptions</v>
          </cell>
        </row>
        <row r="499">
          <cell r="C499" t="str">
            <v>PR19UUW_B04-CF</v>
          </cell>
          <cell r="D499" t="str">
            <v>You have a reliable supply of water now and in the future</v>
          </cell>
          <cell r="E499" t="str">
            <v>PR19 new</v>
          </cell>
          <cell r="F499" t="str">
            <v>B04-CF</v>
          </cell>
          <cell r="G499" t="str">
            <v>Unplanned outage</v>
          </cell>
          <cell r="H499" t="str">
            <v>As per Ofwat definition</v>
          </cell>
          <cell r="I499">
            <v>0.05</v>
          </cell>
          <cell r="J499">
            <v>0.95</v>
          </cell>
          <cell r="Q499">
            <v>1</v>
          </cell>
          <cell r="R499" t="str">
            <v>Under</v>
          </cell>
          <cell r="S499" t="str">
            <v xml:space="preserve">Revenue </v>
          </cell>
          <cell r="T499" t="str">
            <v>In-period</v>
          </cell>
          <cell r="U499" t="str">
            <v>Water outage</v>
          </cell>
          <cell r="V499" t="str">
            <v>%</v>
          </cell>
          <cell r="W499" t="str">
            <v>Total unplanned outage (%)</v>
          </cell>
          <cell r="X499">
            <v>2</v>
          </cell>
          <cell r="Y499" t="str">
            <v>Down</v>
          </cell>
          <cell r="Z499" t="str">
            <v>Unplanned outage</v>
          </cell>
        </row>
        <row r="500">
          <cell r="C500" t="str">
            <v>PR19UUW_B05-WN</v>
          </cell>
          <cell r="D500" t="str">
            <v>You have a reliable supply of water now and in the future</v>
          </cell>
          <cell r="E500" t="str">
            <v>PR19 new</v>
          </cell>
          <cell r="F500" t="str">
            <v>B05-WN</v>
          </cell>
          <cell r="G500" t="str">
            <v>Per capita consumption</v>
          </cell>
          <cell r="H500" t="str">
            <v>As per Ofwat definition</v>
          </cell>
          <cell r="J500">
            <v>1</v>
          </cell>
          <cell r="Q500">
            <v>1</v>
          </cell>
          <cell r="R500" t="str">
            <v>Out &amp; under</v>
          </cell>
          <cell r="S500" t="str">
            <v xml:space="preserve">Revenue </v>
          </cell>
          <cell r="T500" t="str">
            <v>End of period</v>
          </cell>
          <cell r="U500" t="str">
            <v>Water consumption</v>
          </cell>
          <cell r="V500" t="str">
            <v>%</v>
          </cell>
          <cell r="W500" t="str">
            <v>Percentage reduction from baseline using 3 year average (baseline set backcast from FY18, FY19, FY20 based on new reporting methodology)</v>
          </cell>
          <cell r="X500">
            <v>1</v>
          </cell>
          <cell r="Y500" t="str">
            <v>Down</v>
          </cell>
          <cell r="Z500" t="str">
            <v>Per capita consumption</v>
          </cell>
        </row>
        <row r="501">
          <cell r="C501" t="str">
            <v>PR19UUW_B06-CF</v>
          </cell>
          <cell r="D501" t="str">
            <v>You have a reliable supply of water now and in the future</v>
          </cell>
          <cell r="E501" t="str">
            <v>PR19 new</v>
          </cell>
          <cell r="F501" t="str">
            <v>B06-CF</v>
          </cell>
          <cell r="G501" t="str">
            <v>Risk of severe restrictions in a drought</v>
          </cell>
          <cell r="H501" t="str">
            <v>As per Ofwat definition</v>
          </cell>
          <cell r="I501">
            <v>0.5</v>
          </cell>
          <cell r="J501">
            <v>0.5</v>
          </cell>
          <cell r="Q501">
            <v>1</v>
          </cell>
          <cell r="R501" t="str">
            <v>NFI</v>
          </cell>
          <cell r="S501" t="str">
            <v/>
          </cell>
          <cell r="T501" t="str">
            <v/>
          </cell>
          <cell r="U501" t="str">
            <v>Resilience</v>
          </cell>
          <cell r="V501" t="str">
            <v>%</v>
          </cell>
          <cell r="W501" t="str">
            <v>The percentage of customers at risk of experiencing severe supply restrictions during a 1 in 200 year event, on average over 25 years</v>
          </cell>
          <cell r="X501">
            <v>1</v>
          </cell>
          <cell r="Y501" t="str">
            <v>Down</v>
          </cell>
          <cell r="Z501" t="str">
            <v>Risk of severe restrictions in a drought</v>
          </cell>
        </row>
        <row r="502">
          <cell r="C502" t="str">
            <v>PR19UUW_B07-WN</v>
          </cell>
          <cell r="D502" t="str">
            <v>You have a reliable supply of water now and in the future</v>
          </cell>
          <cell r="E502" t="str">
            <v>PR14 revision</v>
          </cell>
          <cell r="F502" t="str">
            <v>B07-WN</v>
          </cell>
          <cell r="G502" t="str">
            <v>Reducing areas of low water pressure</v>
          </cell>
          <cell r="H502"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J502">
            <v>1</v>
          </cell>
          <cell r="Q502">
            <v>1</v>
          </cell>
          <cell r="R502" t="str">
            <v>Out &amp; under</v>
          </cell>
          <cell r="S502" t="str">
            <v xml:space="preserve">Revenue </v>
          </cell>
          <cell r="T502" t="str">
            <v>In-period</v>
          </cell>
          <cell r="U502" t="str">
            <v>Water pressure</v>
          </cell>
          <cell r="V502" t="str">
            <v>nr</v>
          </cell>
          <cell r="W502" t="str">
            <v>Number of customers receiving low pressure/poor supply per 10,000 connected properties</v>
          </cell>
          <cell r="X502">
            <v>3</v>
          </cell>
          <cell r="Y502" t="str">
            <v>Down</v>
          </cell>
          <cell r="Z502" t="str">
            <v>Low pressure</v>
          </cell>
          <cell r="AQ502">
            <v>0.76</v>
          </cell>
          <cell r="AR502">
            <v>0.72</v>
          </cell>
          <cell r="AS502">
            <v>0.67</v>
          </cell>
          <cell r="AT502">
            <v>0.62</v>
          </cell>
          <cell r="AU502">
            <v>0.57999999999999996</v>
          </cell>
          <cell r="BL502" t="str">
            <v>Yes</v>
          </cell>
          <cell r="BM502" t="str">
            <v>Yes</v>
          </cell>
          <cell r="BN502" t="str">
            <v>Yes</v>
          </cell>
          <cell r="BO502" t="str">
            <v>Yes</v>
          </cell>
          <cell r="BP502" t="str">
            <v>Yes</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v>-0.34200000000000003</v>
          </cell>
          <cell r="CV502" t="str">
            <v/>
          </cell>
          <cell r="CW502" t="str">
            <v/>
          </cell>
          <cell r="CX502" t="str">
            <v/>
          </cell>
          <cell r="CY502">
            <v>0.34200000000000003</v>
          </cell>
          <cell r="CZ502" t="str">
            <v/>
          </cell>
          <cell r="DA502" t="str">
            <v/>
          </cell>
          <cell r="DB502" t="str">
            <v/>
          </cell>
          <cell r="DC502" t="str">
            <v/>
          </cell>
          <cell r="DD502">
            <v>1</v>
          </cell>
          <cell r="DE502" t="str">
            <v/>
          </cell>
        </row>
        <row r="503">
          <cell r="C503" t="str">
            <v>PR19UUW_B08-WN</v>
          </cell>
          <cell r="D503" t="str">
            <v>You have a reliable supply of water now and in the future</v>
          </cell>
          <cell r="E503" t="str">
            <v>PR19 new</v>
          </cell>
          <cell r="F503" t="str">
            <v>B08-WN</v>
          </cell>
          <cell r="G503" t="str">
            <v>Water service resilience</v>
          </cell>
          <cell r="H503"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J503">
            <v>1</v>
          </cell>
          <cell r="Q503">
            <v>1</v>
          </cell>
          <cell r="R503" t="str">
            <v>Out &amp; under</v>
          </cell>
          <cell r="S503" t="str">
            <v xml:space="preserve">Revenue </v>
          </cell>
          <cell r="T503" t="str">
            <v>In-period</v>
          </cell>
          <cell r="U503" t="str">
            <v>Asset/equipment failure</v>
          </cell>
          <cell r="V503" t="str">
            <v>nr</v>
          </cell>
          <cell r="W503" t="str">
            <v>Risk of customer water supply service days lost per year or ‘csd/yr’</v>
          </cell>
          <cell r="X503">
            <v>0</v>
          </cell>
          <cell r="Y503" t="str">
            <v>Up</v>
          </cell>
          <cell r="Z503" t="str">
            <v/>
          </cell>
          <cell r="AQ503">
            <v>0</v>
          </cell>
          <cell r="AR503">
            <v>382</v>
          </cell>
          <cell r="AS503">
            <v>764</v>
          </cell>
          <cell r="AT503">
            <v>1145</v>
          </cell>
          <cell r="AU503">
            <v>1526</v>
          </cell>
          <cell r="BL503" t="str">
            <v>Yes</v>
          </cell>
          <cell r="BM503" t="str">
            <v>Yes</v>
          </cell>
          <cell r="BN503" t="str">
            <v>Yes</v>
          </cell>
          <cell r="BO503" t="str">
            <v>Yes</v>
          </cell>
          <cell r="BP503" t="str">
            <v>Yes</v>
          </cell>
          <cell r="BQ503" t="str">
            <v/>
          </cell>
          <cell r="BR503" t="str">
            <v/>
          </cell>
          <cell r="BS503" t="str">
            <v/>
          </cell>
          <cell r="BT503" t="str">
            <v/>
          </cell>
          <cell r="BU503" t="str">
            <v/>
          </cell>
          <cell r="BV503">
            <v>0</v>
          </cell>
          <cell r="BW503">
            <v>0</v>
          </cell>
          <cell r="BX503">
            <v>0</v>
          </cell>
          <cell r="BY503">
            <v>0</v>
          </cell>
          <cell r="BZ503">
            <v>0</v>
          </cell>
          <cell r="CA503" t="str">
            <v/>
          </cell>
          <cell r="CB503" t="str">
            <v/>
          </cell>
          <cell r="CC503" t="str">
            <v/>
          </cell>
          <cell r="CD503" t="str">
            <v/>
          </cell>
          <cell r="CE503" t="str">
            <v/>
          </cell>
          <cell r="CF503" t="str">
            <v/>
          </cell>
          <cell r="CG503" t="str">
            <v/>
          </cell>
          <cell r="CH503" t="str">
            <v/>
          </cell>
          <cell r="CI503" t="str">
            <v/>
          </cell>
          <cell r="CJ503" t="str">
            <v/>
          </cell>
          <cell r="CK503">
            <v>0</v>
          </cell>
          <cell r="CL503">
            <v>1023</v>
          </cell>
          <cell r="CM503">
            <v>2046</v>
          </cell>
          <cell r="CN503">
            <v>3068</v>
          </cell>
          <cell r="CO503">
            <v>4089</v>
          </cell>
          <cell r="CP503" t="str">
            <v/>
          </cell>
          <cell r="CQ503" t="str">
            <v/>
          </cell>
          <cell r="CR503" t="str">
            <v/>
          </cell>
          <cell r="CS503" t="str">
            <v/>
          </cell>
          <cell r="CT503" t="str">
            <v/>
          </cell>
          <cell r="CU503">
            <v>-3.617E-3</v>
          </cell>
          <cell r="CV503" t="str">
            <v/>
          </cell>
          <cell r="CW503" t="str">
            <v/>
          </cell>
          <cell r="CX503" t="str">
            <v/>
          </cell>
          <cell r="CY503">
            <v>3.617E-3</v>
          </cell>
          <cell r="CZ503" t="str">
            <v/>
          </cell>
          <cell r="DA503" t="str">
            <v/>
          </cell>
          <cell r="DB503" t="str">
            <v/>
          </cell>
          <cell r="DC503" t="str">
            <v>No</v>
          </cell>
          <cell r="DD503">
            <v>1</v>
          </cell>
          <cell r="DE503" t="str">
            <v/>
          </cell>
        </row>
        <row r="504">
          <cell r="C504" t="str">
            <v>PR19UUW_B09-DP</v>
          </cell>
          <cell r="D504" t="str">
            <v>You have a reliable supply of water now and in the future</v>
          </cell>
          <cell r="E504" t="str">
            <v>PR19 new</v>
          </cell>
          <cell r="F504" t="str">
            <v>B09-DP</v>
          </cell>
          <cell r="G504" t="str">
            <v>Manchester and Pennine resilience</v>
          </cell>
          <cell r="H504"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J504">
            <v>1</v>
          </cell>
          <cell r="Q504">
            <v>1</v>
          </cell>
          <cell r="R504" t="str">
            <v xml:space="preserve">Under </v>
          </cell>
          <cell r="S504" t="str">
            <v>Revenue</v>
          </cell>
          <cell r="T504" t="str">
            <v>End of period</v>
          </cell>
          <cell r="U504" t="str">
            <v>Resilience</v>
          </cell>
          <cell r="V504" t="str">
            <v>control</v>
          </cell>
          <cell r="W504" t="str">
            <v>Percentage progress to completion</v>
          </cell>
          <cell r="X504">
            <v>0</v>
          </cell>
          <cell r="Y504" t="str">
            <v>Up</v>
          </cell>
          <cell r="Z504" t="str">
            <v/>
          </cell>
          <cell r="AQ504" t="str">
            <v xml:space="preserve"> 1 (Strategic Outline Case)</v>
          </cell>
          <cell r="AR504">
            <v>0</v>
          </cell>
          <cell r="AS504" t="str">
            <v xml:space="preserve"> 1 (Outline Business Case)</v>
          </cell>
          <cell r="AT504" t="str">
            <v>1 (Full Business Case)</v>
          </cell>
          <cell r="AU504">
            <v>0</v>
          </cell>
          <cell r="BP504" t="str">
            <v>Yes</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v>-1.9139999999999999</v>
          </cell>
          <cell r="CV504" t="str">
            <v/>
          </cell>
          <cell r="CW504" t="str">
            <v/>
          </cell>
          <cell r="CX504" t="str">
            <v/>
          </cell>
          <cell r="CY504" t="str">
            <v/>
          </cell>
          <cell r="CZ504" t="str">
            <v/>
          </cell>
          <cell r="DA504" t="str">
            <v/>
          </cell>
          <cell r="DB504" t="str">
            <v/>
          </cell>
          <cell r="DC504" t="str">
            <v/>
          </cell>
          <cell r="DD504">
            <v>1</v>
          </cell>
          <cell r="DE504" t="str">
            <v/>
          </cell>
        </row>
        <row r="505">
          <cell r="C505" t="str">
            <v>PR19UUW_B10-WR</v>
          </cell>
          <cell r="D505" t="str">
            <v>You have a reliable supply of water now and in the future</v>
          </cell>
          <cell r="E505" t="str">
            <v>PR14 revision</v>
          </cell>
          <cell r="F505" t="str">
            <v>B10-WR</v>
          </cell>
          <cell r="G505" t="str">
            <v>Keeping reservoirs resilient</v>
          </cell>
          <cell r="H505"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I505">
            <v>1</v>
          </cell>
          <cell r="Q505">
            <v>1</v>
          </cell>
          <cell r="R505" t="str">
            <v>Out &amp; Under</v>
          </cell>
          <cell r="S505" t="str">
            <v>Revenue</v>
          </cell>
          <cell r="T505" t="str">
            <v>End of period</v>
          </cell>
          <cell r="U505" t="str">
            <v>Health &amp; safety</v>
          </cell>
          <cell r="V505" t="str">
            <v>risk</v>
          </cell>
          <cell r="W505" t="str">
            <v xml:space="preserve">Reduction
in risk to the risk of individual dam failure to at least a tolerable level </v>
          </cell>
          <cell r="X505">
            <v>5</v>
          </cell>
          <cell r="Y505" t="str">
            <v>Up</v>
          </cell>
          <cell r="Z505" t="str">
            <v/>
          </cell>
          <cell r="AQ505">
            <v>0</v>
          </cell>
          <cell r="AR505">
            <v>0</v>
          </cell>
          <cell r="AS505">
            <v>4.4389999999999999E-2</v>
          </cell>
          <cell r="AT505">
            <v>2.9914900000000002</v>
          </cell>
          <cell r="AU505">
            <v>7.9917999999999996</v>
          </cell>
          <cell r="BP505" t="str">
            <v>Yes</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v>-3.2025000000000001</v>
          </cell>
          <cell r="CV505" t="str">
            <v/>
          </cell>
          <cell r="CW505" t="str">
            <v/>
          </cell>
          <cell r="CX505" t="str">
            <v/>
          </cell>
          <cell r="CY505">
            <v>3.2025000000000001</v>
          </cell>
          <cell r="CZ505" t="str">
            <v/>
          </cell>
          <cell r="DA505" t="str">
            <v/>
          </cell>
          <cell r="DB505" t="str">
            <v/>
          </cell>
          <cell r="DC505" t="str">
            <v>No</v>
          </cell>
          <cell r="DD505">
            <v>1</v>
          </cell>
          <cell r="DE505" t="str">
            <v/>
          </cell>
        </row>
        <row r="506">
          <cell r="C506" t="str">
            <v>PR19UUW_B11-WN</v>
          </cell>
          <cell r="D506" t="str">
            <v>You have a reliable supply of water now and in the future</v>
          </cell>
          <cell r="E506" t="str">
            <v>PR14 continuation</v>
          </cell>
          <cell r="F506" t="str">
            <v>B11-WN</v>
          </cell>
          <cell r="G506" t="str">
            <v>Thirlmere transfer into West Cumbria (AMP7)</v>
          </cell>
          <cell r="H506" t="str">
            <v>The percentage to which the Thirlmere transfer to West Cumbria is complete</v>
          </cell>
          <cell r="J506">
            <v>1</v>
          </cell>
          <cell r="Q506">
            <v>1</v>
          </cell>
          <cell r="R506" t="str">
            <v>Out &amp; under</v>
          </cell>
          <cell r="S506" t="str">
            <v xml:space="preserve">Revenue </v>
          </cell>
          <cell r="T506" t="str">
            <v>In-period</v>
          </cell>
          <cell r="U506" t="str">
            <v>Security of supply</v>
          </cell>
          <cell r="V506" t="str">
            <v>%</v>
          </cell>
          <cell r="W506" t="str">
            <v>% project complete</v>
          </cell>
          <cell r="X506">
            <v>0</v>
          </cell>
          <cell r="Y506" t="str">
            <v>Up</v>
          </cell>
          <cell r="AQ506">
            <v>99</v>
          </cell>
          <cell r="AR506">
            <v>100</v>
          </cell>
          <cell r="AS506">
            <v>100</v>
          </cell>
          <cell r="AT506">
            <v>100</v>
          </cell>
          <cell r="AU506">
            <v>100</v>
          </cell>
          <cell r="BL506" t="str">
            <v>Yes</v>
          </cell>
          <cell r="BM506" t="str">
            <v>Yes</v>
          </cell>
          <cell r="BN506" t="str">
            <v>Yes</v>
          </cell>
          <cell r="BO506" t="str">
            <v>Yes</v>
          </cell>
          <cell r="BP506" t="str">
            <v>Yes</v>
          </cell>
          <cell r="BQ506" t="str">
            <v/>
          </cell>
          <cell r="BR506" t="str">
            <v/>
          </cell>
          <cell r="BS506" t="str">
            <v/>
          </cell>
          <cell r="BT506" t="str">
            <v/>
          </cell>
          <cell r="BU506" t="str">
            <v/>
          </cell>
          <cell r="BV506">
            <v>99</v>
          </cell>
          <cell r="BW506">
            <v>100</v>
          </cell>
          <cell r="BX506">
            <v>100</v>
          </cell>
          <cell r="BY506">
            <v>100</v>
          </cell>
          <cell r="BZ506">
            <v>100</v>
          </cell>
          <cell r="CA506" t="str">
            <v/>
          </cell>
          <cell r="CB506" t="str">
            <v/>
          </cell>
          <cell r="CC506" t="str">
            <v/>
          </cell>
          <cell r="CD506" t="str">
            <v/>
          </cell>
          <cell r="CE506" t="str">
            <v/>
          </cell>
          <cell r="CF506" t="str">
            <v/>
          </cell>
          <cell r="CG506" t="str">
            <v/>
          </cell>
          <cell r="CH506" t="str">
            <v/>
          </cell>
          <cell r="CI506" t="str">
            <v/>
          </cell>
          <cell r="CJ506" t="str">
            <v/>
          </cell>
          <cell r="CK506">
            <v>100</v>
          </cell>
          <cell r="CL506">
            <v>100</v>
          </cell>
          <cell r="CM506">
            <v>100</v>
          </cell>
          <cell r="CN506">
            <v>100</v>
          </cell>
          <cell r="CO506">
            <v>100</v>
          </cell>
          <cell r="CP506" t="str">
            <v/>
          </cell>
          <cell r="CQ506" t="str">
            <v/>
          </cell>
          <cell r="CR506" t="str">
            <v/>
          </cell>
          <cell r="CS506" t="str">
            <v/>
          </cell>
          <cell r="CT506" t="str">
            <v/>
          </cell>
          <cell r="CU506">
            <v>-2.34</v>
          </cell>
          <cell r="CV506" t="str">
            <v/>
          </cell>
          <cell r="CW506" t="str">
            <v/>
          </cell>
          <cell r="CX506" t="str">
            <v/>
          </cell>
          <cell r="CY506">
            <v>1.17</v>
          </cell>
          <cell r="CZ506" t="str">
            <v/>
          </cell>
          <cell r="DA506" t="str">
            <v/>
          </cell>
          <cell r="DB506" t="str">
            <v/>
          </cell>
          <cell r="DD506">
            <v>1</v>
          </cell>
        </row>
        <row r="507">
          <cell r="C507" t="str">
            <v>PR19UUW_C01-WWN</v>
          </cell>
          <cell r="D507" t="str">
            <v>The natural environment is protected and improved in the way we deliver our services</v>
          </cell>
          <cell r="E507" t="str">
            <v>PR14 revision</v>
          </cell>
          <cell r="F507" t="str">
            <v>C01-WWN</v>
          </cell>
          <cell r="G507" t="str">
            <v>Pollution incidents</v>
          </cell>
          <cell r="H507" t="str">
            <v>As per Ofwat definition</v>
          </cell>
          <cell r="K507">
            <v>1</v>
          </cell>
          <cell r="Q507">
            <v>1</v>
          </cell>
          <cell r="R507" t="str">
            <v>Out &amp; under</v>
          </cell>
          <cell r="S507" t="str">
            <v xml:space="preserve">Revenue </v>
          </cell>
          <cell r="T507" t="str">
            <v>In-period</v>
          </cell>
          <cell r="U507" t="str">
            <v>Pollution incidents</v>
          </cell>
          <cell r="V507" t="str">
            <v>nr</v>
          </cell>
          <cell r="W507" t="str">
            <v>Number of Category 1 – 3 pollution incidents per 10,000km of sewerage network, as reported to the Environment Agency</v>
          </cell>
          <cell r="X507">
            <v>2</v>
          </cell>
          <cell r="Y507" t="str">
            <v>Down</v>
          </cell>
          <cell r="Z507" t="str">
            <v>Pollution incidents</v>
          </cell>
        </row>
        <row r="508">
          <cell r="C508" t="str">
            <v>PR19UUW_C02-CF</v>
          </cell>
          <cell r="D508" t="str">
            <v>The natural environment is protected and improved in the way we deliver our services</v>
          </cell>
          <cell r="E508" t="str">
            <v>PR14 revision</v>
          </cell>
          <cell r="F508" t="str">
            <v>C02-CF</v>
          </cell>
          <cell r="G508" t="str">
            <v>Treatment works compliance</v>
          </cell>
          <cell r="H508" t="str">
            <v>As per Ofwat definition</v>
          </cell>
          <cell r="J508">
            <v>0.06</v>
          </cell>
          <cell r="K508">
            <v>0.94</v>
          </cell>
          <cell r="Q508">
            <v>1</v>
          </cell>
          <cell r="R508" t="str">
            <v>Under</v>
          </cell>
          <cell r="S508" t="str">
            <v xml:space="preserve">Revenue </v>
          </cell>
          <cell r="T508" t="str">
            <v>In-period</v>
          </cell>
          <cell r="U508" t="str">
            <v>Treatment works</v>
          </cell>
          <cell r="V508" t="str">
            <v>%</v>
          </cell>
          <cell r="W508" t="str">
            <v>Percentage of treatment works compliant (as per Environmental Performance Assessment) in a calendar year</v>
          </cell>
          <cell r="X508">
            <v>2</v>
          </cell>
          <cell r="Y508" t="str">
            <v>Up</v>
          </cell>
          <cell r="Z508" t="str">
            <v>Treatment works compliance</v>
          </cell>
        </row>
        <row r="509">
          <cell r="C509" t="str">
            <v>PR19UUW_C03-WR</v>
          </cell>
          <cell r="D509" t="str">
            <v>The natural environment is protected and improved in the way we deliver our services</v>
          </cell>
          <cell r="E509" t="str">
            <v>PR14 revision</v>
          </cell>
          <cell r="F509" t="str">
            <v>C03-WR</v>
          </cell>
          <cell r="G509" t="str">
            <v>Abstraction incentive mechanism</v>
          </cell>
          <cell r="H509"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I509">
            <v>1</v>
          </cell>
          <cell r="Q509">
            <v>1</v>
          </cell>
          <cell r="R509" t="str">
            <v>Out &amp; under</v>
          </cell>
          <cell r="S509" t="str">
            <v xml:space="preserve">Revenue </v>
          </cell>
          <cell r="T509" t="str">
            <v>In-period</v>
          </cell>
          <cell r="U509" t="str">
            <v>Water resources/ abstraction</v>
          </cell>
          <cell r="V509" t="str">
            <v>Ml</v>
          </cell>
          <cell r="W509" t="str">
            <v>Megalitres (Ml)</v>
          </cell>
          <cell r="X509">
            <v>1</v>
          </cell>
          <cell r="Y509" t="str">
            <v>Down</v>
          </cell>
          <cell r="Z509" t="str">
            <v/>
          </cell>
          <cell r="AQ509">
            <v>0</v>
          </cell>
          <cell r="AR509">
            <v>0</v>
          </cell>
          <cell r="AS509">
            <v>0</v>
          </cell>
          <cell r="AT509">
            <v>0</v>
          </cell>
          <cell r="AU509">
            <v>0</v>
          </cell>
          <cell r="BL509" t="str">
            <v>Yes</v>
          </cell>
          <cell r="BM509" t="str">
            <v>Yes</v>
          </cell>
          <cell r="BN509" t="str">
            <v>Yes</v>
          </cell>
          <cell r="BO509" t="str">
            <v>Yes</v>
          </cell>
          <cell r="BP509" t="str">
            <v>Yes</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Two rates</v>
          </cell>
          <cell r="CV509" t="str">
            <v/>
          </cell>
          <cell r="CW509" t="str">
            <v/>
          </cell>
          <cell r="CX509" t="str">
            <v/>
          </cell>
          <cell r="CY509" t="str">
            <v>Two rates</v>
          </cell>
          <cell r="CZ509" t="str">
            <v/>
          </cell>
          <cell r="DA509" t="str">
            <v/>
          </cell>
          <cell r="DB509" t="str">
            <v/>
          </cell>
          <cell r="DC509" t="str">
            <v>No</v>
          </cell>
          <cell r="DD509">
            <v>1</v>
          </cell>
          <cell r="DE509" t="str">
            <v/>
          </cell>
        </row>
        <row r="510">
          <cell r="C510" t="str">
            <v>PR19UUW_C04-WR</v>
          </cell>
          <cell r="D510" t="str">
            <v>The natural environment is protected and improved in the way we deliver our services</v>
          </cell>
          <cell r="E510" t="str">
            <v>PR14 revision</v>
          </cell>
          <cell r="F510" t="str">
            <v>C04-WR</v>
          </cell>
          <cell r="G510" t="str">
            <v>Improving the water environment</v>
          </cell>
          <cell r="H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0">
            <v>1</v>
          </cell>
          <cell r="Q510">
            <v>1</v>
          </cell>
          <cell r="R510" t="str">
            <v>Under</v>
          </cell>
          <cell r="S510" t="str">
            <v>Revenue</v>
          </cell>
          <cell r="T510" t="str">
            <v>In-period</v>
          </cell>
          <cell r="U510" t="str">
            <v>Environmental</v>
          </cell>
          <cell r="V510" t="str">
            <v>nr</v>
          </cell>
          <cell r="W510" t="str">
            <v>Net number of days early or late</v>
          </cell>
          <cell r="X510">
            <v>0</v>
          </cell>
          <cell r="Y510" t="str">
            <v>Up</v>
          </cell>
          <cell r="Z510" t="str">
            <v/>
          </cell>
          <cell r="AQ510">
            <v>0</v>
          </cell>
          <cell r="AR510">
            <v>0</v>
          </cell>
          <cell r="AS510">
            <v>0</v>
          </cell>
          <cell r="AT510">
            <v>0</v>
          </cell>
          <cell r="AU510">
            <v>0</v>
          </cell>
          <cell r="BP510" t="str">
            <v>Yes</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v>-0.01</v>
          </cell>
          <cell r="CV510" t="str">
            <v/>
          </cell>
          <cell r="CW510" t="str">
            <v/>
          </cell>
          <cell r="CX510" t="str">
            <v/>
          </cell>
          <cell r="CY510" t="str">
            <v/>
          </cell>
          <cell r="CZ510" t="str">
            <v/>
          </cell>
          <cell r="DA510" t="str">
            <v/>
          </cell>
          <cell r="DB510" t="str">
            <v/>
          </cell>
          <cell r="DC510" t="str">
            <v>No</v>
          </cell>
          <cell r="DD510">
            <v>1</v>
          </cell>
          <cell r="DE510" t="str">
            <v/>
          </cell>
        </row>
        <row r="511">
          <cell r="C511" t="str">
            <v>PR19UUW_C05-WWN</v>
          </cell>
          <cell r="D511" t="str">
            <v>The natural environment is protected and improved in the way we deliver our services</v>
          </cell>
          <cell r="E511" t="str">
            <v>PR14 revision</v>
          </cell>
          <cell r="F511" t="str">
            <v>C05-WWN</v>
          </cell>
          <cell r="G511" t="str">
            <v>Improving river water quality</v>
          </cell>
          <cell r="H511"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K511">
            <v>1</v>
          </cell>
          <cell r="Q511">
            <v>1</v>
          </cell>
          <cell r="R511" t="str">
            <v>Under</v>
          </cell>
          <cell r="S511" t="str">
            <v>Revenue</v>
          </cell>
          <cell r="T511" t="str">
            <v>In-period</v>
          </cell>
          <cell r="U511" t="str">
            <v>Environmental</v>
          </cell>
          <cell r="V511" t="str">
            <v>nr</v>
          </cell>
          <cell r="W511" t="str">
            <v>Net position in number of days early or late</v>
          </cell>
          <cell r="X511">
            <v>0</v>
          </cell>
          <cell r="Y511" t="str">
            <v>Up</v>
          </cell>
          <cell r="Z511" t="str">
            <v/>
          </cell>
          <cell r="AQ511">
            <v>0</v>
          </cell>
          <cell r="AR511">
            <v>0</v>
          </cell>
          <cell r="AS511">
            <v>0</v>
          </cell>
          <cell r="AT511">
            <v>0</v>
          </cell>
          <cell r="AU511">
            <v>0</v>
          </cell>
          <cell r="BP511" t="str">
            <v>Yes</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v>-1.4500000000000001E-2</v>
          </cell>
          <cell r="CV511" t="str">
            <v/>
          </cell>
          <cell r="CW511" t="str">
            <v/>
          </cell>
          <cell r="CX511" t="str">
            <v/>
          </cell>
          <cell r="CY511" t="str">
            <v/>
          </cell>
          <cell r="CZ511" t="str">
            <v/>
          </cell>
          <cell r="DA511" t="str">
            <v/>
          </cell>
          <cell r="DB511" t="str">
            <v/>
          </cell>
        </row>
        <row r="512">
          <cell r="C512" t="str">
            <v>PR19UUW_C06-WWN</v>
          </cell>
          <cell r="D512" t="str">
            <v>The natural environment is protected and improved in the way we deliver our services</v>
          </cell>
          <cell r="E512" t="str">
            <v>PR14 revision</v>
          </cell>
          <cell r="F512" t="str">
            <v>C06-WWN</v>
          </cell>
          <cell r="G512" t="str">
            <v>Protecting the environment from the impact of growth and new development</v>
          </cell>
          <cell r="H512"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K512">
            <v>1</v>
          </cell>
          <cell r="Q512">
            <v>1</v>
          </cell>
          <cell r="R512" t="str">
            <v>Out &amp; under</v>
          </cell>
          <cell r="S512" t="str">
            <v xml:space="preserve">Revenue </v>
          </cell>
          <cell r="T512" t="str">
            <v>End of period</v>
          </cell>
          <cell r="U512" t="str">
            <v>Environmental</v>
          </cell>
          <cell r="V512" t="str">
            <v>nr</v>
          </cell>
          <cell r="W512" t="str">
            <v>Additional population equivalent for which treatment capacity investment is provided reported annually.</v>
          </cell>
          <cell r="X512">
            <v>0</v>
          </cell>
          <cell r="Y512" t="str">
            <v>Up</v>
          </cell>
          <cell r="Z512" t="str">
            <v/>
          </cell>
          <cell r="AQ512">
            <v>0</v>
          </cell>
          <cell r="AR512">
            <v>8848</v>
          </cell>
          <cell r="AS512">
            <v>8848</v>
          </cell>
          <cell r="AT512">
            <v>8848</v>
          </cell>
          <cell r="AU512">
            <v>75113</v>
          </cell>
          <cell r="BL512" t="str">
            <v>Yes</v>
          </cell>
          <cell r="BM512" t="str">
            <v>Yes</v>
          </cell>
          <cell r="BN512" t="str">
            <v>Yes</v>
          </cell>
          <cell r="BO512" t="str">
            <v>Yes</v>
          </cell>
          <cell r="BP512" t="str">
            <v>Yes</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v>-1.7E-5</v>
          </cell>
          <cell r="CV512" t="str">
            <v/>
          </cell>
          <cell r="CW512" t="str">
            <v/>
          </cell>
          <cell r="CX512" t="str">
            <v/>
          </cell>
          <cell r="CY512">
            <v>1.7E-5</v>
          </cell>
          <cell r="CZ512" t="str">
            <v/>
          </cell>
          <cell r="DA512" t="str">
            <v/>
          </cell>
          <cell r="DB512" t="str">
            <v/>
          </cell>
          <cell r="DC512" t="str">
            <v/>
          </cell>
          <cell r="DD512">
            <v>1</v>
          </cell>
          <cell r="DE512" t="str">
            <v/>
          </cell>
        </row>
        <row r="513">
          <cell r="C513" t="str">
            <v>PR19UUW_C08-CF</v>
          </cell>
          <cell r="D513" t="str">
            <v>The natural environment is protected and improved in the way we deliver our services</v>
          </cell>
          <cell r="E513" t="str">
            <v>PR19 new</v>
          </cell>
          <cell r="F513" t="str">
            <v>C08-CF</v>
          </cell>
          <cell r="G513" t="str">
            <v xml:space="preserve">Enhancing natural capital value for customers </v>
          </cell>
          <cell r="H513"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I513">
            <v>0.1</v>
          </cell>
          <cell r="J513">
            <v>0.05</v>
          </cell>
          <cell r="K513">
            <v>0.8</v>
          </cell>
          <cell r="L513">
            <v>0.05</v>
          </cell>
          <cell r="Q513">
            <v>1</v>
          </cell>
          <cell r="R513" t="str">
            <v>Out &amp; under</v>
          </cell>
          <cell r="S513" t="str">
            <v xml:space="preserve">Revenue </v>
          </cell>
          <cell r="T513" t="str">
            <v>In-period</v>
          </cell>
          <cell r="U513" t="str">
            <v>Environmental</v>
          </cell>
          <cell r="V513" t="str">
            <v>£m</v>
          </cell>
          <cell r="W513" t="str">
            <v xml:space="preserve">Natural capital value delivered over and above regulatory requirements, measured independently from an audited baseline by an appropriate organisation. </v>
          </cell>
          <cell r="X513">
            <v>3</v>
          </cell>
          <cell r="Y513" t="str">
            <v>Up</v>
          </cell>
          <cell r="Z513" t="str">
            <v/>
          </cell>
          <cell r="AQ513">
            <v>0</v>
          </cell>
          <cell r="AR513">
            <v>1.75</v>
          </cell>
          <cell r="AS513">
            <v>0</v>
          </cell>
          <cell r="AT513">
            <v>0</v>
          </cell>
          <cell r="AU513">
            <v>2.25</v>
          </cell>
          <cell r="BL513" t="str">
            <v>Yes</v>
          </cell>
          <cell r="BM513" t="str">
            <v>Yes</v>
          </cell>
          <cell r="BN513" t="str">
            <v>Yes</v>
          </cell>
          <cell r="BO513" t="str">
            <v>Yes</v>
          </cell>
          <cell r="BP513" t="str">
            <v>Yes</v>
          </cell>
          <cell r="BQ513" t="str">
            <v/>
          </cell>
          <cell r="BR513" t="str">
            <v/>
          </cell>
          <cell r="BS513" t="str">
            <v/>
          </cell>
          <cell r="BT513" t="str">
            <v/>
          </cell>
          <cell r="BU513" t="str">
            <v/>
          </cell>
          <cell r="CA513" t="str">
            <v/>
          </cell>
          <cell r="CB513" t="str">
            <v/>
          </cell>
          <cell r="CC513" t="str">
            <v/>
          </cell>
          <cell r="CD513" t="str">
            <v/>
          </cell>
          <cell r="CE513" t="str">
            <v/>
          </cell>
          <cell r="CF513" t="str">
            <v/>
          </cell>
          <cell r="CG513" t="str">
            <v/>
          </cell>
          <cell r="CH513" t="str">
            <v/>
          </cell>
          <cell r="CI513" t="str">
            <v/>
          </cell>
          <cell r="CJ513" t="str">
            <v/>
          </cell>
          <cell r="CK513">
            <v>4.5</v>
          </cell>
          <cell r="CL513">
            <v>2</v>
          </cell>
          <cell r="CM513">
            <v>2</v>
          </cell>
          <cell r="CN513">
            <v>2</v>
          </cell>
          <cell r="CO513">
            <v>4.5</v>
          </cell>
          <cell r="CP513" t="str">
            <v/>
          </cell>
          <cell r="CQ513" t="str">
            <v/>
          </cell>
          <cell r="CR513" t="str">
            <v/>
          </cell>
          <cell r="CS513" t="str">
            <v/>
          </cell>
          <cell r="CT513" t="str">
            <v/>
          </cell>
          <cell r="CU513">
            <v>-0.5</v>
          </cell>
          <cell r="CV513" t="str">
            <v/>
          </cell>
          <cell r="CW513" t="str">
            <v/>
          </cell>
          <cell r="CX513" t="str">
            <v/>
          </cell>
          <cell r="CY513">
            <v>0.5</v>
          </cell>
          <cell r="CZ513" t="str">
            <v/>
          </cell>
          <cell r="DA513" t="str">
            <v/>
          </cell>
          <cell r="DB513" t="str">
            <v/>
          </cell>
          <cell r="DC513" t="str">
            <v>No</v>
          </cell>
          <cell r="DD513">
            <v>1</v>
          </cell>
          <cell r="DE513" t="str">
            <v/>
          </cell>
        </row>
        <row r="514">
          <cell r="C514" t="str">
            <v>PR19UUW_C09-BR</v>
          </cell>
          <cell r="D514" t="str">
            <v>The natural environment is protected and improved in the way we deliver our services</v>
          </cell>
          <cell r="E514" t="str">
            <v>PR14 revision</v>
          </cell>
          <cell r="F514" t="str">
            <v>C09-BR</v>
          </cell>
          <cell r="G514" t="str">
            <v>Recycling biosolids</v>
          </cell>
          <cell r="H514"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L514">
            <v>1</v>
          </cell>
          <cell r="Q514">
            <v>1</v>
          </cell>
          <cell r="R514" t="str">
            <v>Out &amp; under</v>
          </cell>
          <cell r="S514" t="str">
            <v xml:space="preserve">Revenue </v>
          </cell>
          <cell r="T514" t="str">
            <v>In-period</v>
          </cell>
          <cell r="U514" t="str">
            <v>Bioresources (sludge)</v>
          </cell>
          <cell r="V514" t="str">
            <v>%</v>
          </cell>
          <cell r="W514" t="str">
            <v>Percentage of satisfactory sludge disposal compliance and Biosolids Assurance Scheme conformance</v>
          </cell>
          <cell r="X514">
            <v>2</v>
          </cell>
          <cell r="Y514" t="str">
            <v>Up</v>
          </cell>
          <cell r="Z514" t="str">
            <v/>
          </cell>
          <cell r="AQ514">
            <v>100</v>
          </cell>
          <cell r="AR514">
            <v>100</v>
          </cell>
          <cell r="AS514">
            <v>100</v>
          </cell>
          <cell r="AT514">
            <v>100</v>
          </cell>
          <cell r="AU514">
            <v>100</v>
          </cell>
          <cell r="BL514" t="str">
            <v>Yes</v>
          </cell>
          <cell r="BM514" t="str">
            <v>Yes</v>
          </cell>
          <cell r="BN514" t="str">
            <v>Yes</v>
          </cell>
          <cell r="BO514" t="str">
            <v>Yes</v>
          </cell>
          <cell r="BP514" t="str">
            <v>Yes</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v>-0.16</v>
          </cell>
          <cell r="CV514" t="str">
            <v/>
          </cell>
          <cell r="CW514" t="str">
            <v/>
          </cell>
          <cell r="CX514" t="str">
            <v/>
          </cell>
          <cell r="CY514">
            <v>1.5</v>
          </cell>
          <cell r="CZ514">
            <v>1.5</v>
          </cell>
          <cell r="DA514" t="str">
            <v/>
          </cell>
          <cell r="DB514" t="str">
            <v/>
          </cell>
          <cell r="DC514" t="str">
            <v>No</v>
          </cell>
          <cell r="DD514">
            <v>1</v>
          </cell>
          <cell r="DE514" t="str">
            <v/>
          </cell>
        </row>
        <row r="515">
          <cell r="C515" t="str">
            <v>PR19UUW_C10-BR</v>
          </cell>
          <cell r="D515" t="str">
            <v>The natural environment is protected and improved in the way we deliver our services</v>
          </cell>
          <cell r="E515" t="str">
            <v>PR19 new</v>
          </cell>
          <cell r="F515" t="str">
            <v>C10-BR</v>
          </cell>
          <cell r="G515" t="str">
            <v>Better air quality</v>
          </cell>
          <cell r="H515"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L515">
            <v>1</v>
          </cell>
          <cell r="Q515">
            <v>1</v>
          </cell>
          <cell r="R515" t="str">
            <v>Out &amp; under</v>
          </cell>
          <cell r="S515" t="str">
            <v xml:space="preserve">Revenue </v>
          </cell>
          <cell r="T515" t="str">
            <v>In-period</v>
          </cell>
          <cell r="U515" t="str">
            <v>Energy/emissions</v>
          </cell>
          <cell r="V515" t="str">
            <v>nr</v>
          </cell>
          <cell r="W515" t="str">
            <v>Quantity of NOx emitted (tonnes) per unit of renewable electricity generation (Giga Watt Hour, GWh)</v>
          </cell>
          <cell r="X515">
            <v>2</v>
          </cell>
          <cell r="Y515" t="str">
            <v>Down</v>
          </cell>
          <cell r="Z515" t="str">
            <v/>
          </cell>
          <cell r="AQ515">
            <v>1.42</v>
          </cell>
          <cell r="AR515">
            <v>1.42</v>
          </cell>
          <cell r="AS515">
            <v>1.42</v>
          </cell>
          <cell r="AT515">
            <v>1.42</v>
          </cell>
          <cell r="AU515">
            <v>1.42</v>
          </cell>
          <cell r="BL515" t="str">
            <v>Yes</v>
          </cell>
          <cell r="BM515" t="str">
            <v>Yes</v>
          </cell>
          <cell r="BN515" t="str">
            <v>Yes</v>
          </cell>
          <cell r="BO515" t="str">
            <v>Yes</v>
          </cell>
          <cell r="BP515" t="str">
            <v>Yes</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v>-2.69E-2</v>
          </cell>
          <cell r="CV515" t="str">
            <v/>
          </cell>
          <cell r="CW515" t="str">
            <v/>
          </cell>
          <cell r="CX515" t="str">
            <v/>
          </cell>
          <cell r="CY515">
            <v>2.69E-2</v>
          </cell>
          <cell r="CZ515" t="str">
            <v/>
          </cell>
          <cell r="DA515" t="str">
            <v/>
          </cell>
          <cell r="DB515" t="str">
            <v/>
          </cell>
          <cell r="DD515">
            <v>1</v>
          </cell>
          <cell r="DE515" t="str">
            <v>Incentive rate per 0.01 tonnes NOx per GWh, multiplied by 100 to give incentive rate per 1 tonne of Nox per GWh</v>
          </cell>
        </row>
        <row r="516">
          <cell r="C516" t="str">
            <v>PR19UUW_D01-HH</v>
          </cell>
          <cell r="D516" t="str">
            <v>You’re highly satisfied with our service and find it easy to do business with us</v>
          </cell>
          <cell r="E516" t="str">
            <v>PR19 new</v>
          </cell>
          <cell r="F516" t="str">
            <v>D01-HH</v>
          </cell>
          <cell r="G516" t="str">
            <v>C-MeX: Customer measure of experience</v>
          </cell>
          <cell r="H516" t="str">
            <v>As per Ofwat definition</v>
          </cell>
          <cell r="M516">
            <v>1</v>
          </cell>
          <cell r="Q516">
            <v>1</v>
          </cell>
          <cell r="R516" t="str">
            <v>Out &amp; under</v>
          </cell>
          <cell r="S516" t="str">
            <v xml:space="preserve">Revenue </v>
          </cell>
          <cell r="T516" t="str">
            <v>In-period</v>
          </cell>
          <cell r="U516" t="str">
            <v>Customer measure of experience (C-MeX)</v>
          </cell>
          <cell r="V516" t="str">
            <v>score</v>
          </cell>
          <cell r="W516" t="str">
            <v>C-MeX score</v>
          </cell>
          <cell r="X516">
            <v>2</v>
          </cell>
          <cell r="Y516" t="str">
            <v>Up</v>
          </cell>
          <cell r="Z516" t="str">
            <v>C-MeX: Customer measure of experience</v>
          </cell>
        </row>
        <row r="517">
          <cell r="C517" t="str">
            <v>PR19UUW_D02-CF</v>
          </cell>
          <cell r="D517" t="str">
            <v>You’re highly satisfied with our service and find it easy to do business with us</v>
          </cell>
          <cell r="E517" t="str">
            <v>PR19 new</v>
          </cell>
          <cell r="F517" t="str">
            <v>D02-CF</v>
          </cell>
          <cell r="G517" t="str">
            <v>D-MeX: Developer services measure of experience</v>
          </cell>
          <cell r="H517" t="str">
            <v>As per Ofwat definition</v>
          </cell>
          <cell r="J517">
            <v>0.23</v>
          </cell>
          <cell r="K517">
            <v>0.77</v>
          </cell>
          <cell r="Q517">
            <v>1</v>
          </cell>
          <cell r="R517" t="str">
            <v>Out &amp; under</v>
          </cell>
          <cell r="S517" t="str">
            <v xml:space="preserve">Revenue </v>
          </cell>
          <cell r="T517" t="str">
            <v>In-period</v>
          </cell>
          <cell r="U517" t="str">
            <v>Developer services measure of experience (D-MeX)</v>
          </cell>
          <cell r="V517" t="str">
            <v>score</v>
          </cell>
          <cell r="W517" t="str">
            <v>D-MeX score</v>
          </cell>
          <cell r="X517">
            <v>2</v>
          </cell>
          <cell r="Y517" t="str">
            <v>Up</v>
          </cell>
          <cell r="Z517" t="str">
            <v>D-MeX: Developer services measure of experience</v>
          </cell>
        </row>
        <row r="518">
          <cell r="C518" t="str">
            <v>PR19UUW_D03-HH</v>
          </cell>
          <cell r="D518" t="str">
            <v>You’re highly satisfied with our service and find it easy to do business with us</v>
          </cell>
          <cell r="E518" t="str">
            <v>PR19 new</v>
          </cell>
          <cell r="F518" t="str">
            <v>D03-HH</v>
          </cell>
          <cell r="G518" t="str">
            <v>Priority services for customers in vulnerable circumstances</v>
          </cell>
          <cell r="H518"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M518">
            <v>1</v>
          </cell>
          <cell r="Q518">
            <v>1</v>
          </cell>
          <cell r="R518" t="str">
            <v>NFI</v>
          </cell>
          <cell r="U518" t="str">
            <v>Billing, debt, vfm, affordability, vulnerability</v>
          </cell>
          <cell r="V518" t="str">
            <v>%</v>
          </cell>
          <cell r="W518" t="str">
            <v>% PSR reach/% PSR data checking</v>
          </cell>
          <cell r="X518">
            <v>1</v>
          </cell>
          <cell r="Y518" t="str">
            <v>Up</v>
          </cell>
          <cell r="Z518" t="str">
            <v>Priority services for customers in vulnerable circumstances</v>
          </cell>
        </row>
        <row r="519">
          <cell r="C519" t="str">
            <v>PR19UUW_D04-CF</v>
          </cell>
          <cell r="D519" t="str">
            <v>You’re highly satisfied with our service and find it easy to do business with us</v>
          </cell>
          <cell r="E519" t="str">
            <v>PR19 new</v>
          </cell>
          <cell r="F519" t="str">
            <v>D04-CF</v>
          </cell>
          <cell r="G519" t="str">
            <v>Street works performance</v>
          </cell>
          <cell r="H519"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J519">
            <v>0.91</v>
          </cell>
          <cell r="K519">
            <v>0.09</v>
          </cell>
          <cell r="Q519">
            <v>1</v>
          </cell>
          <cell r="R519" t="str">
            <v>NFI</v>
          </cell>
          <cell r="U519" t="str">
            <v>Street works</v>
          </cell>
          <cell r="V519" t="str">
            <v>%</v>
          </cell>
          <cell r="W519" t="str">
            <v xml:space="preserve">Percentage non-compliance against the Safety at Street works and Roads Works Code of Practice and the specification for the reinstatement of openings in highways (3rd Edition). </v>
          </cell>
          <cell r="X519">
            <v>2</v>
          </cell>
          <cell r="Y519" t="str">
            <v>Down</v>
          </cell>
          <cell r="AQ519">
            <v>11</v>
          </cell>
          <cell r="AR519">
            <v>10.5</v>
          </cell>
          <cell r="AS519">
            <v>10</v>
          </cell>
          <cell r="AT519">
            <v>9.5</v>
          </cell>
          <cell r="AU519">
            <v>9</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v>1</v>
          </cell>
          <cell r="DE519" t="str">
            <v/>
          </cell>
        </row>
        <row r="520">
          <cell r="C520" t="str">
            <v>PR19UUW_D05-HH</v>
          </cell>
          <cell r="D520" t="str">
            <v>You’re highly satisfied with our service and find it easy to do business with us</v>
          </cell>
          <cell r="E520" t="str">
            <v>PR19 new</v>
          </cell>
          <cell r="F520" t="str">
            <v>D05-HH</v>
          </cell>
          <cell r="G520" t="str">
            <v>Priority Services- BSI accreditation</v>
          </cell>
          <cell r="H520"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M520">
            <v>1</v>
          </cell>
          <cell r="Q520">
            <v>1</v>
          </cell>
          <cell r="R520" t="str">
            <v>NFI</v>
          </cell>
          <cell r="U520" t="str">
            <v>Billing, debt, vfm, affordability, vulnerability</v>
          </cell>
          <cell r="V520" t="str">
            <v>text</v>
          </cell>
          <cell r="W520" t="str">
            <v>Pass/fail</v>
          </cell>
          <cell r="X520">
            <v>0</v>
          </cell>
          <cell r="Y520" t="str">
            <v>Up</v>
          </cell>
          <cell r="AQ520" t="str">
            <v>Achieved</v>
          </cell>
          <cell r="AR520" t="str">
            <v>Maintained</v>
          </cell>
          <cell r="AS520" t="str">
            <v>Maintained</v>
          </cell>
          <cell r="AT520" t="str">
            <v>Maintained</v>
          </cell>
          <cell r="AU520" t="str">
            <v>Maintained</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D520">
            <v>1</v>
          </cell>
        </row>
        <row r="521">
          <cell r="C521" t="str">
            <v>PR19UUW_E01-HH</v>
          </cell>
          <cell r="D521" t="str">
            <v>We will improve the way we work to keep bills down and improve services for you and future customers</v>
          </cell>
          <cell r="E521" t="str">
            <v>PR19 new</v>
          </cell>
          <cell r="F521" t="str">
            <v>E01-HH</v>
          </cell>
          <cell r="G521" t="str">
            <v>Number of customers lifted out of water poverty</v>
          </cell>
          <cell r="H521"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M521">
            <v>1</v>
          </cell>
          <cell r="Q521">
            <v>1</v>
          </cell>
          <cell r="R521" t="str">
            <v>Out &amp; under</v>
          </cell>
          <cell r="S521" t="str">
            <v xml:space="preserve">Revenue </v>
          </cell>
          <cell r="T521" t="str">
            <v>In-period</v>
          </cell>
          <cell r="U521" t="str">
            <v>Billing, debt, vfm, affordability, vulnerability</v>
          </cell>
          <cell r="V521" t="str">
            <v>nr</v>
          </cell>
          <cell r="W521" t="str">
            <v>Number of customers lifted out of water poverty due to our intervention in year</v>
          </cell>
          <cell r="X521">
            <v>0</v>
          </cell>
          <cell r="Y521" t="str">
            <v>Up</v>
          </cell>
          <cell r="AQ521">
            <v>57600</v>
          </cell>
          <cell r="AR521">
            <v>59800</v>
          </cell>
          <cell r="AS521">
            <v>62100</v>
          </cell>
          <cell r="AT521">
            <v>64300</v>
          </cell>
          <cell r="AU521">
            <v>66500</v>
          </cell>
          <cell r="BL521" t="str">
            <v>Yes</v>
          </cell>
          <cell r="BM521" t="str">
            <v>Yes</v>
          </cell>
          <cell r="BN521" t="str">
            <v>Yes</v>
          </cell>
          <cell r="BO521" t="str">
            <v>Yes</v>
          </cell>
          <cell r="BP521" t="str">
            <v>Yes</v>
          </cell>
          <cell r="BQ521" t="str">
            <v/>
          </cell>
          <cell r="BR521" t="str">
            <v/>
          </cell>
          <cell r="BS521" t="str">
            <v/>
          </cell>
          <cell r="BT521" t="str">
            <v/>
          </cell>
          <cell r="BU521" t="str">
            <v/>
          </cell>
          <cell r="BV521">
            <v>46102</v>
          </cell>
          <cell r="BW521">
            <v>47875</v>
          </cell>
          <cell r="BX521">
            <v>49648</v>
          </cell>
          <cell r="BY521">
            <v>51422</v>
          </cell>
          <cell r="BZ521">
            <v>53195</v>
          </cell>
          <cell r="CA521" t="str">
            <v/>
          </cell>
          <cell r="CB521" t="str">
            <v/>
          </cell>
          <cell r="CC521" t="str">
            <v/>
          </cell>
          <cell r="CD521" t="str">
            <v/>
          </cell>
          <cell r="CE521" t="str">
            <v/>
          </cell>
          <cell r="CF521" t="str">
            <v/>
          </cell>
          <cell r="CG521" t="str">
            <v/>
          </cell>
          <cell r="CH521" t="str">
            <v/>
          </cell>
          <cell r="CI521" t="str">
            <v/>
          </cell>
          <cell r="CJ521" t="str">
            <v/>
          </cell>
          <cell r="CK521">
            <v>69153</v>
          </cell>
          <cell r="CL521">
            <v>71813</v>
          </cell>
          <cell r="CM521">
            <v>74473</v>
          </cell>
          <cell r="CN521">
            <v>77132</v>
          </cell>
          <cell r="CO521">
            <v>79792</v>
          </cell>
          <cell r="CP521" t="str">
            <v/>
          </cell>
          <cell r="CQ521" t="str">
            <v/>
          </cell>
          <cell r="CR521" t="str">
            <v/>
          </cell>
          <cell r="CS521" t="str">
            <v/>
          </cell>
          <cell r="CT521" t="str">
            <v/>
          </cell>
          <cell r="CU521">
            <v>-2.2000000000000001E-4</v>
          </cell>
          <cell r="CV521" t="str">
            <v/>
          </cell>
          <cell r="CW521" t="str">
            <v/>
          </cell>
          <cell r="CX521" t="str">
            <v/>
          </cell>
          <cell r="CY521">
            <v>2.2000000000000001E-4</v>
          </cell>
          <cell r="CZ521" t="str">
            <v/>
          </cell>
          <cell r="DA521" t="str">
            <v/>
          </cell>
          <cell r="DB521" t="str">
            <v/>
          </cell>
          <cell r="DD521">
            <v>1</v>
          </cell>
        </row>
        <row r="522">
          <cell r="C522" t="str">
            <v>PR19UUW_E10-HH</v>
          </cell>
          <cell r="F522" t="str">
            <v>E10-HH</v>
          </cell>
          <cell r="G522" t="str">
            <v>Voids</v>
          </cell>
          <cell r="M522">
            <v>1</v>
          </cell>
          <cell r="Q522">
            <v>1</v>
          </cell>
          <cell r="R522" t="str">
            <v>Out &amp; under</v>
          </cell>
          <cell r="S522" t="str">
            <v xml:space="preserve">Revenue </v>
          </cell>
          <cell r="T522" t="str">
            <v>In-period</v>
          </cell>
          <cell r="U522" t="str">
            <v>Billing, debt, vfm, affordability, vulnerability</v>
          </cell>
          <cell r="V522" t="str">
            <v>%</v>
          </cell>
          <cell r="W522" t="str">
            <v xml:space="preserve">Percentage of the connected household property base that has been verified as void at year end. </v>
          </cell>
          <cell r="X522">
            <v>2</v>
          </cell>
          <cell r="Y522" t="str">
            <v>Down</v>
          </cell>
          <cell r="AQ522">
            <v>6.7</v>
          </cell>
          <cell r="AR522">
            <v>6.31</v>
          </cell>
          <cell r="AS522">
            <v>5.92</v>
          </cell>
          <cell r="AT522">
            <v>5.53</v>
          </cell>
          <cell r="AU522">
            <v>5.15</v>
          </cell>
          <cell r="BL522" t="str">
            <v>Yes</v>
          </cell>
          <cell r="BM522" t="str">
            <v>Yes</v>
          </cell>
          <cell r="BN522" t="str">
            <v>Yes</v>
          </cell>
          <cell r="BO522" t="str">
            <v>Yes</v>
          </cell>
          <cell r="BP522" t="str">
            <v>Yes</v>
          </cell>
          <cell r="BQ522" t="str">
            <v/>
          </cell>
          <cell r="BR522" t="str">
            <v/>
          </cell>
          <cell r="BS522" t="str">
            <v/>
          </cell>
          <cell r="BT522" t="str">
            <v/>
          </cell>
          <cell r="BU522" t="str">
            <v/>
          </cell>
          <cell r="BV522">
            <v>7.38</v>
          </cell>
          <cell r="BW522">
            <v>7.38</v>
          </cell>
          <cell r="BX522">
            <v>7.38</v>
          </cell>
          <cell r="BY522">
            <v>7.38</v>
          </cell>
          <cell r="BZ522">
            <v>7.38</v>
          </cell>
          <cell r="CA522" t="str">
            <v/>
          </cell>
          <cell r="CB522" t="str">
            <v/>
          </cell>
          <cell r="CC522" t="str">
            <v/>
          </cell>
          <cell r="CD522" t="str">
            <v/>
          </cell>
          <cell r="CE522" t="str">
            <v/>
          </cell>
          <cell r="CF522" t="str">
            <v/>
          </cell>
          <cell r="CG522" t="str">
            <v/>
          </cell>
          <cell r="CH522" t="str">
            <v/>
          </cell>
          <cell r="CI522" t="str">
            <v/>
          </cell>
          <cell r="CJ522" t="str">
            <v/>
          </cell>
          <cell r="CK522">
            <v>6.02</v>
          </cell>
          <cell r="CL522">
            <v>5.24</v>
          </cell>
          <cell r="CM522">
            <v>4.46</v>
          </cell>
          <cell r="CN522">
            <v>3.68</v>
          </cell>
          <cell r="CO522">
            <v>2.92</v>
          </cell>
          <cell r="CP522" t="str">
            <v/>
          </cell>
          <cell r="CQ522" t="str">
            <v/>
          </cell>
          <cell r="CR522" t="str">
            <v/>
          </cell>
          <cell r="CS522" t="str">
            <v/>
          </cell>
          <cell r="CT522" t="str">
            <v/>
          </cell>
          <cell r="CU522">
            <v>-5.63</v>
          </cell>
          <cell r="CV522" t="str">
            <v/>
          </cell>
          <cell r="CW522" t="str">
            <v/>
          </cell>
          <cell r="CX522" t="str">
            <v/>
          </cell>
          <cell r="CY522">
            <v>5.63</v>
          </cell>
          <cell r="CZ522" t="str">
            <v/>
          </cell>
          <cell r="DA522" t="str">
            <v/>
          </cell>
          <cell r="DB522" t="str">
            <v/>
          </cell>
          <cell r="DD522">
            <v>1</v>
          </cell>
        </row>
        <row r="523">
          <cell r="C523" t="str">
            <v>PR19UUW_E03-CF</v>
          </cell>
          <cell r="D523" t="str">
            <v>We will improve the way we work to keep bills down and improve services for you and future customers</v>
          </cell>
          <cell r="E523" t="str">
            <v>PR19 new</v>
          </cell>
          <cell r="F523" t="str">
            <v>E03-CF</v>
          </cell>
          <cell r="G523" t="str">
            <v>Non-household vacancy incentive scheme</v>
          </cell>
          <cell r="H523"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J523">
            <v>0.5</v>
          </cell>
          <cell r="K523">
            <v>0.5</v>
          </cell>
          <cell r="Q523">
            <v>1</v>
          </cell>
          <cell r="R523" t="str">
            <v>Out</v>
          </cell>
          <cell r="S523" t="str">
            <v xml:space="preserve">Revenue </v>
          </cell>
          <cell r="T523" t="str">
            <v>In-period</v>
          </cell>
          <cell r="U523" t="str">
            <v>Voids and gap sites</v>
          </cell>
          <cell r="V523" t="str">
            <v>nr</v>
          </cell>
          <cell r="W523" t="str">
            <v>Number of vacancy incentive payments made</v>
          </cell>
          <cell r="X523">
            <v>0</v>
          </cell>
          <cell r="Y523" t="str">
            <v>Up</v>
          </cell>
          <cell r="Z523" t="str">
            <v/>
          </cell>
          <cell r="AQ523">
            <v>0</v>
          </cell>
          <cell r="AR523">
            <v>0</v>
          </cell>
          <cell r="AS523">
            <v>0</v>
          </cell>
          <cell r="AT523">
            <v>0</v>
          </cell>
          <cell r="AU523">
            <v>0</v>
          </cell>
          <cell r="BL523" t="str">
            <v>Yes</v>
          </cell>
          <cell r="BM523" t="str">
            <v>Yes</v>
          </cell>
          <cell r="BN523" t="str">
            <v>Yes</v>
          </cell>
          <cell r="BO523" t="str">
            <v>Yes</v>
          </cell>
          <cell r="BP523" t="str">
            <v>Yes</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v>1.36E-4</v>
          </cell>
          <cell r="CZ523" t="str">
            <v/>
          </cell>
          <cell r="DA523" t="str">
            <v/>
          </cell>
          <cell r="DB523" t="str">
            <v/>
          </cell>
          <cell r="DC523" t="str">
            <v/>
          </cell>
          <cell r="DD523">
            <v>1</v>
          </cell>
          <cell r="DE523" t="str">
            <v/>
          </cell>
        </row>
        <row r="524">
          <cell r="C524" t="str">
            <v>PR19UUW_E04-CF</v>
          </cell>
          <cell r="D524" t="str">
            <v>We will improve the way we work to keep bills down and improve services for you and future customers</v>
          </cell>
          <cell r="E524" t="str">
            <v>PR19 new</v>
          </cell>
          <cell r="F524" t="str">
            <v>E04-CF</v>
          </cell>
          <cell r="G524" t="str">
            <v>Gap sites (Wholesale)</v>
          </cell>
          <cell r="H524"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J524">
            <v>0.5</v>
          </cell>
          <cell r="K524">
            <v>0.5</v>
          </cell>
          <cell r="Q524">
            <v>1</v>
          </cell>
          <cell r="R524" t="str">
            <v>Out</v>
          </cell>
          <cell r="S524" t="str">
            <v xml:space="preserve">Revenue </v>
          </cell>
          <cell r="T524" t="str">
            <v>In-period</v>
          </cell>
          <cell r="U524" t="str">
            <v>Billing, debt, vfm, affordability, vulnerability</v>
          </cell>
          <cell r="V524" t="str">
            <v>nr</v>
          </cell>
          <cell r="W524" t="str">
            <v>Number of gap site incentive payments paid to retailers following the successful registration of the supply point in the market</v>
          </cell>
          <cell r="X524">
            <v>0</v>
          </cell>
          <cell r="Y524" t="str">
            <v>Up</v>
          </cell>
          <cell r="Z524" t="str">
            <v/>
          </cell>
          <cell r="AQ524">
            <v>0</v>
          </cell>
          <cell r="AR524">
            <v>0</v>
          </cell>
          <cell r="AS524">
            <v>0</v>
          </cell>
          <cell r="AT524">
            <v>0</v>
          </cell>
          <cell r="AU524">
            <v>0</v>
          </cell>
          <cell r="BL524" t="str">
            <v>Yes</v>
          </cell>
          <cell r="BM524" t="str">
            <v>Yes</v>
          </cell>
          <cell r="BN524" t="str">
            <v>Yes</v>
          </cell>
          <cell r="BO524" t="str">
            <v>Yes</v>
          </cell>
          <cell r="BP524" t="str">
            <v>Yes</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v>3.0600000000000001E-4</v>
          </cell>
          <cell r="CZ524" t="str">
            <v/>
          </cell>
          <cell r="DA524" t="str">
            <v/>
          </cell>
          <cell r="DB524" t="str">
            <v/>
          </cell>
          <cell r="DC524" t="str">
            <v/>
          </cell>
          <cell r="DD524">
            <v>1</v>
          </cell>
          <cell r="DE524" t="str">
            <v/>
          </cell>
        </row>
        <row r="525">
          <cell r="C525" t="str">
            <v>PR19UUW_E05-HH</v>
          </cell>
          <cell r="D525" t="str">
            <v>We will improve the way we work to keep bills down and improve services for you and future customers</v>
          </cell>
          <cell r="E525" t="str">
            <v>PR19 new</v>
          </cell>
          <cell r="F525" t="str">
            <v>E05-HH</v>
          </cell>
          <cell r="G525" t="str">
            <v>Gap sites (Retail)</v>
          </cell>
          <cell r="H525"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M525">
            <v>1</v>
          </cell>
          <cell r="Q525">
            <v>1</v>
          </cell>
          <cell r="R525" t="str">
            <v>Out</v>
          </cell>
          <cell r="S525" t="str">
            <v xml:space="preserve">Revenue </v>
          </cell>
          <cell r="T525" t="str">
            <v>In-period</v>
          </cell>
          <cell r="U525" t="str">
            <v>Billing, debt, vfm, affordability, vulnerability</v>
          </cell>
          <cell r="V525" t="str">
            <v>nr</v>
          </cell>
          <cell r="W525"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X525">
            <v>0</v>
          </cell>
          <cell r="Y525" t="str">
            <v>Up</v>
          </cell>
          <cell r="AQ525">
            <v>0</v>
          </cell>
          <cell r="AR525">
            <v>0</v>
          </cell>
          <cell r="AS525">
            <v>0</v>
          </cell>
          <cell r="AT525">
            <v>0</v>
          </cell>
          <cell r="AU525">
            <v>0</v>
          </cell>
          <cell r="BL525" t="str">
            <v>Yes</v>
          </cell>
          <cell r="BM525" t="str">
            <v>Yes</v>
          </cell>
          <cell r="BN525" t="str">
            <v>Yes</v>
          </cell>
          <cell r="BO525" t="str">
            <v>Yes</v>
          </cell>
          <cell r="BP525" t="str">
            <v>Yes</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v>0</v>
          </cell>
          <cell r="CV525" t="str">
            <v/>
          </cell>
          <cell r="CW525" t="str">
            <v/>
          </cell>
          <cell r="CX525" t="str">
            <v/>
          </cell>
          <cell r="CY525">
            <v>1.2999999999999999E-5</v>
          </cell>
          <cell r="CZ525" t="str">
            <v/>
          </cell>
          <cell r="DA525" t="str">
            <v/>
          </cell>
          <cell r="DB525" t="str">
            <v/>
          </cell>
          <cell r="DD525">
            <v>1</v>
          </cell>
        </row>
        <row r="526">
          <cell r="C526" t="str">
            <v>PR19UUW_E06-CF</v>
          </cell>
          <cell r="D526" t="str">
            <v>We will improve the way we work to keep bills down and improve services for you and future customers</v>
          </cell>
          <cell r="E526" t="str">
            <v>PR19 new</v>
          </cell>
          <cell r="F526" t="str">
            <v>E06-CF</v>
          </cell>
          <cell r="G526" t="str">
            <v>Systems thinking capability</v>
          </cell>
          <cell r="H526"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J526">
            <v>0.5</v>
          </cell>
          <cell r="K526">
            <v>0.5</v>
          </cell>
          <cell r="Q526">
            <v>1</v>
          </cell>
          <cell r="R526" t="str">
            <v>NFI</v>
          </cell>
          <cell r="U526" t="str">
            <v>Sustainability/innovation</v>
          </cell>
          <cell r="V526" t="str">
            <v>nr</v>
          </cell>
          <cell r="W526" t="str">
            <v xml:space="preserve">Capability Maturity Level </v>
          </cell>
          <cell r="X526">
            <v>0</v>
          </cell>
          <cell r="Y526" t="str">
            <v>Up</v>
          </cell>
          <cell r="AQ526">
            <v>1</v>
          </cell>
          <cell r="AR526">
            <v>2</v>
          </cell>
          <cell r="AS526">
            <v>2</v>
          </cell>
          <cell r="AT526">
            <v>2</v>
          </cell>
          <cell r="AU526">
            <v>2</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No</v>
          </cell>
          <cell r="DD526">
            <v>1</v>
          </cell>
          <cell r="DE526" t="str">
            <v/>
          </cell>
        </row>
        <row r="527">
          <cell r="C527" t="str">
            <v>PR19UUW_E07-DP</v>
          </cell>
          <cell r="D527" t="str">
            <v>We will improve the way we work to keep bills down and improve services for you and future customers</v>
          </cell>
          <cell r="E527" t="str">
            <v>PR19 new</v>
          </cell>
          <cell r="F527" t="str">
            <v>E07-DP</v>
          </cell>
          <cell r="G527" t="str">
            <v>Successful delivery of direct procurement of Manchester and Pennine resilience</v>
          </cell>
          <cell r="H527"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J527">
            <v>1</v>
          </cell>
          <cell r="Q527">
            <v>1</v>
          </cell>
          <cell r="R527" t="str">
            <v xml:space="preserve">Out </v>
          </cell>
          <cell r="S527" t="str">
            <v>Revenue</v>
          </cell>
          <cell r="T527" t="str">
            <v>End of period</v>
          </cell>
          <cell r="U527" t="str">
            <v>Resilience</v>
          </cell>
          <cell r="V527" t="str">
            <v>nr</v>
          </cell>
          <cell r="W527" t="str">
            <v>Number of new projects which have a direct procurement contract awarded in each year</v>
          </cell>
          <cell r="X527">
            <v>0</v>
          </cell>
          <cell r="Y527" t="str">
            <v>Up</v>
          </cell>
          <cell r="Z527" t="str">
            <v/>
          </cell>
          <cell r="AQ527" t="str">
            <v/>
          </cell>
          <cell r="AR527" t="str">
            <v/>
          </cell>
          <cell r="AS527" t="str">
            <v/>
          </cell>
          <cell r="AT527" t="str">
            <v>1st May 2023 contract award (signed and fully effective)</v>
          </cell>
          <cell r="AU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row>
        <row r="528">
          <cell r="C528" t="str">
            <v>PR19UUW_E09-HH</v>
          </cell>
          <cell r="D528" t="str">
            <v>We will improve the way we work to keep bills down and improve services for you and future customers</v>
          </cell>
          <cell r="E528" t="str">
            <v>PR14 continuation</v>
          </cell>
          <cell r="F528" t="str">
            <v>E09-HH</v>
          </cell>
          <cell r="G528" t="str">
            <v>Customers say that we offer value for money</v>
          </cell>
          <cell r="H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M528">
            <v>1</v>
          </cell>
          <cell r="Q528">
            <v>1</v>
          </cell>
          <cell r="R528" t="str">
            <v>NFI</v>
          </cell>
          <cell r="U528" t="str">
            <v>Billing, debt, vfm</v>
          </cell>
          <cell r="V528" t="str">
            <v>%</v>
          </cell>
          <cell r="W528" t="str">
            <v>Percentage of customers who, when surveyed, are satisfied we provide value for money</v>
          </cell>
          <cell r="X528">
            <v>0</v>
          </cell>
          <cell r="Y528" t="str">
            <v>Up</v>
          </cell>
          <cell r="AQ528">
            <v>71</v>
          </cell>
          <cell r="AR528">
            <v>72</v>
          </cell>
          <cell r="AS528">
            <v>73</v>
          </cell>
          <cell r="AT528">
            <v>74</v>
          </cell>
          <cell r="AU528">
            <v>75</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D528">
            <v>1</v>
          </cell>
        </row>
        <row r="529">
          <cell r="C529" t="str">
            <v>PR19UUW_F01-WWN</v>
          </cell>
          <cell r="D529" t="str">
            <v>We collect and recycle your wastewater</v>
          </cell>
          <cell r="E529" t="str">
            <v>PR14 revision</v>
          </cell>
          <cell r="F529" t="str">
            <v>F01-WWN</v>
          </cell>
          <cell r="G529" t="str">
            <v>Sewer collapses</v>
          </cell>
          <cell r="H529" t="str">
            <v>As per Ofwat definition</v>
          </cell>
          <cell r="K529">
            <v>1</v>
          </cell>
          <cell r="Q529">
            <v>1</v>
          </cell>
          <cell r="R529" t="str">
            <v>Under</v>
          </cell>
          <cell r="S529" t="str">
            <v xml:space="preserve">Revenue </v>
          </cell>
          <cell r="T529" t="str">
            <v>In-period</v>
          </cell>
          <cell r="U529" t="str">
            <v>Sewer blockages/collapses</v>
          </cell>
          <cell r="V529" t="str">
            <v>nr</v>
          </cell>
          <cell r="W529" t="str">
            <v>Number of sewer collapses per 1,000km of sewer</v>
          </cell>
          <cell r="X529">
            <v>2</v>
          </cell>
          <cell r="Y529" t="str">
            <v>Down</v>
          </cell>
          <cell r="Z529" t="str">
            <v>Sewer collapses</v>
          </cell>
        </row>
        <row r="530">
          <cell r="C530" t="str">
            <v>PR19UUW_F02-WWN</v>
          </cell>
          <cell r="D530" t="str">
            <v>We collect and recycle your wastewater</v>
          </cell>
          <cell r="E530" t="str">
            <v>PR14 revision</v>
          </cell>
          <cell r="F530" t="str">
            <v>F02-WWN</v>
          </cell>
          <cell r="G530" t="str">
            <v>Sewer blockages</v>
          </cell>
          <cell r="H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K530">
            <v>1</v>
          </cell>
          <cell r="Q530">
            <v>1</v>
          </cell>
          <cell r="R530" t="str">
            <v>Out &amp; under</v>
          </cell>
          <cell r="S530" t="str">
            <v xml:space="preserve">Revenue </v>
          </cell>
          <cell r="T530" t="str">
            <v>In-period</v>
          </cell>
          <cell r="U530" t="str">
            <v>Sewer blockages/collapses</v>
          </cell>
          <cell r="V530" t="str">
            <v>nr</v>
          </cell>
          <cell r="W530" t="str">
            <v>Number of sewer blockages that have been reported and cleared</v>
          </cell>
          <cell r="X530">
            <v>0</v>
          </cell>
          <cell r="Y530" t="str">
            <v>Down</v>
          </cell>
          <cell r="Z530" t="str">
            <v>Sewer blockages</v>
          </cell>
          <cell r="AQ530">
            <v>20664</v>
          </cell>
          <cell r="AR530">
            <v>20328</v>
          </cell>
          <cell r="AS530">
            <v>19992</v>
          </cell>
          <cell r="AT530">
            <v>19656</v>
          </cell>
          <cell r="AU530">
            <v>19320</v>
          </cell>
          <cell r="BL530" t="str">
            <v>Yes</v>
          </cell>
          <cell r="BM530" t="str">
            <v>Yes</v>
          </cell>
          <cell r="BN530" t="str">
            <v>Yes</v>
          </cell>
          <cell r="BO530" t="str">
            <v>Yes</v>
          </cell>
          <cell r="BP530" t="str">
            <v>Yes</v>
          </cell>
          <cell r="BQ530" t="str">
            <v/>
          </cell>
          <cell r="BR530" t="str">
            <v/>
          </cell>
          <cell r="BS530" t="str">
            <v/>
          </cell>
          <cell r="BT530" t="str">
            <v/>
          </cell>
          <cell r="BU530" t="str">
            <v/>
          </cell>
          <cell r="BV530">
            <v>30996</v>
          </cell>
          <cell r="BW530">
            <v>30996</v>
          </cell>
          <cell r="BX530">
            <v>30996</v>
          </cell>
          <cell r="BY530">
            <v>30996</v>
          </cell>
          <cell r="BZ530">
            <v>30996</v>
          </cell>
          <cell r="CA530" t="str">
            <v/>
          </cell>
          <cell r="CB530" t="str">
            <v/>
          </cell>
          <cell r="CC530" t="str">
            <v/>
          </cell>
          <cell r="CD530" t="str">
            <v/>
          </cell>
          <cell r="CE530" t="str">
            <v/>
          </cell>
          <cell r="CF530" t="str">
            <v/>
          </cell>
          <cell r="CG530" t="str">
            <v/>
          </cell>
          <cell r="CH530" t="str">
            <v/>
          </cell>
          <cell r="CI530" t="str">
            <v/>
          </cell>
          <cell r="CJ530" t="str">
            <v/>
          </cell>
          <cell r="CK530">
            <v>17505</v>
          </cell>
          <cell r="CL530">
            <v>17220</v>
          </cell>
          <cell r="CM530">
            <v>16935</v>
          </cell>
          <cell r="CN530">
            <v>16651</v>
          </cell>
          <cell r="CO530">
            <v>16366</v>
          </cell>
          <cell r="CP530" t="str">
            <v/>
          </cell>
          <cell r="CQ530" t="str">
            <v/>
          </cell>
          <cell r="CR530" t="str">
            <v/>
          </cell>
          <cell r="CS530" t="str">
            <v/>
          </cell>
          <cell r="CT530" t="str">
            <v/>
          </cell>
          <cell r="CU530">
            <v>-1.4E-3</v>
          </cell>
          <cell r="CV530" t="str">
            <v/>
          </cell>
          <cell r="CW530" t="str">
            <v/>
          </cell>
          <cell r="CX530" t="str">
            <v/>
          </cell>
          <cell r="CY530">
            <v>1.4E-3</v>
          </cell>
          <cell r="CZ530" t="str">
            <v/>
          </cell>
          <cell r="DA530" t="str">
            <v/>
          </cell>
          <cell r="DB530" t="str">
            <v/>
          </cell>
          <cell r="DC530" t="str">
            <v/>
          </cell>
          <cell r="DD530">
            <v>1</v>
          </cell>
          <cell r="DE530" t="str">
            <v/>
          </cell>
        </row>
        <row r="531">
          <cell r="C531" t="str">
            <v>PR19UUW_G01-WWN</v>
          </cell>
          <cell r="D531" t="str">
            <v>The risk of sewer flooding for homes and businesses is reduced</v>
          </cell>
          <cell r="E531" t="str">
            <v>PR19 new</v>
          </cell>
          <cell r="F531" t="str">
            <v>G01-WWN</v>
          </cell>
          <cell r="G531" t="str">
            <v>Risk of sewer flooding in a storm</v>
          </cell>
          <cell r="H531" t="str">
            <v>As per Ofwat definition</v>
          </cell>
          <cell r="K531">
            <v>1</v>
          </cell>
          <cell r="Q531">
            <v>1</v>
          </cell>
          <cell r="R531" t="str">
            <v>NFI</v>
          </cell>
          <cell r="S531" t="str">
            <v/>
          </cell>
          <cell r="T531" t="str">
            <v/>
          </cell>
          <cell r="U531" t="str">
            <v>Sewer flooding</v>
          </cell>
          <cell r="V531" t="str">
            <v>%</v>
          </cell>
          <cell r="W531" t="str">
            <v>Percentage of population at risk of hydraulic internal sewer flooding in a 1-in-50 year storm</v>
          </cell>
          <cell r="X531">
            <v>2</v>
          </cell>
          <cell r="Y531" t="str">
            <v>Down</v>
          </cell>
          <cell r="Z531" t="str">
            <v>Risk of sewer flooding in a storm</v>
          </cell>
        </row>
        <row r="532">
          <cell r="C532" t="str">
            <v>PR19UUW_G02-WWN</v>
          </cell>
          <cell r="D532" t="str">
            <v>The risk of sewer flooding for homes and businesses is reduced</v>
          </cell>
          <cell r="E532" t="str">
            <v>PR14 revision</v>
          </cell>
          <cell r="F532" t="str">
            <v>G02-WWN</v>
          </cell>
          <cell r="G532" t="str">
            <v>Internal sewer flooding</v>
          </cell>
          <cell r="H532" t="str">
            <v>As per Ofwat definition</v>
          </cell>
          <cell r="K532">
            <v>1</v>
          </cell>
          <cell r="Q532">
            <v>1</v>
          </cell>
          <cell r="R532" t="str">
            <v>Out &amp; under</v>
          </cell>
          <cell r="S532" t="str">
            <v xml:space="preserve">Revenue </v>
          </cell>
          <cell r="T532" t="str">
            <v>In-period</v>
          </cell>
          <cell r="U532" t="str">
            <v>Sewer flooding</v>
          </cell>
          <cell r="V532" t="str">
            <v>nr</v>
          </cell>
          <cell r="W532" t="str">
            <v>Number of internal flooding incidents that have occurred in each financial year</v>
          </cell>
          <cell r="X532">
            <v>2</v>
          </cell>
          <cell r="Y532" t="str">
            <v>Down</v>
          </cell>
          <cell r="Z532" t="str">
            <v>Internal sewer flooding</v>
          </cell>
        </row>
        <row r="533">
          <cell r="C533" t="str">
            <v>PR19UUW_G03-WWN</v>
          </cell>
          <cell r="D533" t="str">
            <v>The risk of sewer flooding for homes and businesses is reduced</v>
          </cell>
          <cell r="E533" t="str">
            <v>PR14 revision</v>
          </cell>
          <cell r="F533" t="str">
            <v>G03-WWN</v>
          </cell>
          <cell r="G533" t="str">
            <v>External flooding Incidents</v>
          </cell>
          <cell r="H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K533">
            <v>1</v>
          </cell>
          <cell r="Q533">
            <v>1</v>
          </cell>
          <cell r="R533" t="str">
            <v>Out &amp; under</v>
          </cell>
          <cell r="S533" t="str">
            <v xml:space="preserve">Revenue </v>
          </cell>
          <cell r="T533" t="str">
            <v>In-period</v>
          </cell>
          <cell r="U533" t="str">
            <v>Sewer flooding</v>
          </cell>
          <cell r="V533" t="str">
            <v>nr</v>
          </cell>
          <cell r="W533" t="str">
            <v>Number of external flooding incidents that have occurred in each financial year</v>
          </cell>
          <cell r="X533">
            <v>0</v>
          </cell>
          <cell r="Y533" t="str">
            <v>Down</v>
          </cell>
          <cell r="Z533" t="str">
            <v>External sewer flooding</v>
          </cell>
          <cell r="AQ533">
            <v>6845</v>
          </cell>
          <cell r="AR533">
            <v>6599</v>
          </cell>
          <cell r="AS533">
            <v>6352</v>
          </cell>
          <cell r="AT533">
            <v>6106</v>
          </cell>
          <cell r="AU533">
            <v>5859</v>
          </cell>
          <cell r="BL533" t="str">
            <v>Yes</v>
          </cell>
          <cell r="BM533" t="str">
            <v>Yes</v>
          </cell>
          <cell r="BN533" t="str">
            <v>Yes</v>
          </cell>
          <cell r="BO533" t="str">
            <v>Yes</v>
          </cell>
          <cell r="BP533" t="str">
            <v>Yes</v>
          </cell>
          <cell r="BQ533" t="str">
            <v/>
          </cell>
          <cell r="BR533" t="str">
            <v/>
          </cell>
          <cell r="BS533" t="str">
            <v/>
          </cell>
          <cell r="BT533" t="str">
            <v/>
          </cell>
          <cell r="BU533" t="str">
            <v/>
          </cell>
          <cell r="BV533">
            <v>10268</v>
          </cell>
          <cell r="BW533">
            <v>10268</v>
          </cell>
          <cell r="BX533">
            <v>10268</v>
          </cell>
          <cell r="BY533">
            <v>10268</v>
          </cell>
          <cell r="BZ533">
            <v>10268</v>
          </cell>
          <cell r="CA533" t="str">
            <v/>
          </cell>
          <cell r="CB533" t="str">
            <v/>
          </cell>
          <cell r="CC533" t="str">
            <v/>
          </cell>
          <cell r="CD533" t="str">
            <v/>
          </cell>
          <cell r="CE533" t="str">
            <v/>
          </cell>
          <cell r="CF533" t="str">
            <v/>
          </cell>
          <cell r="CG533" t="str">
            <v/>
          </cell>
          <cell r="CH533" t="str">
            <v/>
          </cell>
          <cell r="CI533" t="str">
            <v/>
          </cell>
          <cell r="CJ533" t="str">
            <v/>
          </cell>
          <cell r="CK533">
            <v>6221</v>
          </cell>
          <cell r="CL533">
            <v>6017</v>
          </cell>
          <cell r="CM533">
            <v>5843</v>
          </cell>
          <cell r="CN533">
            <v>5662</v>
          </cell>
          <cell r="CO533">
            <v>5476</v>
          </cell>
          <cell r="CP533" t="str">
            <v/>
          </cell>
          <cell r="CQ533" t="str">
            <v/>
          </cell>
          <cell r="CR533" t="str">
            <v/>
          </cell>
          <cell r="CS533" t="str">
            <v/>
          </cell>
          <cell r="CT533" t="str">
            <v/>
          </cell>
          <cell r="CU533">
            <v>-6.4400000000000004E-3</v>
          </cell>
          <cell r="CV533" t="str">
            <v/>
          </cell>
          <cell r="CW533" t="str">
            <v/>
          </cell>
          <cell r="CX533" t="str">
            <v/>
          </cell>
          <cell r="CY533">
            <v>5.3699999999999998E-3</v>
          </cell>
          <cell r="CZ533" t="str">
            <v/>
          </cell>
          <cell r="DA533" t="str">
            <v/>
          </cell>
          <cell r="DB533" t="str">
            <v/>
          </cell>
          <cell r="DC533" t="str">
            <v/>
          </cell>
          <cell r="DD533">
            <v>1</v>
          </cell>
          <cell r="DE533" t="str">
            <v/>
          </cell>
        </row>
        <row r="534">
          <cell r="C534" t="str">
            <v>PR19UUW_G04-WWN</v>
          </cell>
          <cell r="D534" t="str">
            <v>The risk of sewer flooding for homes and businesses is reduced</v>
          </cell>
          <cell r="E534" t="str">
            <v>PR19 new</v>
          </cell>
          <cell r="F534" t="str">
            <v>G04-WWN</v>
          </cell>
          <cell r="G534" t="str">
            <v>Raising customer awareness to reduce the risk of flooding</v>
          </cell>
          <cell r="H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K534">
            <v>1</v>
          </cell>
          <cell r="Q534">
            <v>1</v>
          </cell>
          <cell r="R534" t="str">
            <v>Out &amp; under</v>
          </cell>
          <cell r="S534" t="str">
            <v xml:space="preserve">Revenue </v>
          </cell>
          <cell r="T534" t="str">
            <v>In-period</v>
          </cell>
          <cell r="U534" t="str">
            <v>Customer education/awareness</v>
          </cell>
          <cell r="V534" t="str">
            <v>%</v>
          </cell>
          <cell r="W534" t="str">
            <v xml:space="preserve">Increase in customer awareness from the 2018/19 baseline (%) </v>
          </cell>
          <cell r="X534">
            <v>1</v>
          </cell>
          <cell r="Y534" t="str">
            <v>Up</v>
          </cell>
          <cell r="Z534" t="str">
            <v/>
          </cell>
          <cell r="AQ534">
            <v>2</v>
          </cell>
          <cell r="AR534">
            <v>4</v>
          </cell>
          <cell r="AS534">
            <v>6</v>
          </cell>
          <cell r="AT534">
            <v>8</v>
          </cell>
          <cell r="AU534">
            <v>10</v>
          </cell>
          <cell r="BL534" t="str">
            <v>Yes</v>
          </cell>
          <cell r="BM534" t="str">
            <v>Yes</v>
          </cell>
          <cell r="BN534" t="str">
            <v>Yes</v>
          </cell>
          <cell r="BO534" t="str">
            <v>Yes</v>
          </cell>
          <cell r="BP534" t="str">
            <v>Yes</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v>-8.5999999999999993E-2</v>
          </cell>
          <cell r="CV534" t="str">
            <v/>
          </cell>
          <cell r="CW534" t="str">
            <v/>
          </cell>
          <cell r="CX534" t="str">
            <v/>
          </cell>
          <cell r="CY534">
            <v>8.5999999999999993E-2</v>
          </cell>
          <cell r="CZ534" t="str">
            <v/>
          </cell>
          <cell r="DA534" t="str">
            <v/>
          </cell>
          <cell r="DB534" t="str">
            <v/>
          </cell>
          <cell r="DC534" t="str">
            <v/>
          </cell>
          <cell r="DD534">
            <v>1</v>
          </cell>
          <cell r="DE534" t="str">
            <v/>
          </cell>
        </row>
        <row r="535">
          <cell r="C535" t="str">
            <v>PR19UUW_G05-WWN</v>
          </cell>
          <cell r="D535" t="str">
            <v>The risk of sewer flooding for homes and businesses is reduced</v>
          </cell>
          <cell r="E535" t="str">
            <v>PR19 new</v>
          </cell>
          <cell r="F535" t="str">
            <v>G05-WWN</v>
          </cell>
          <cell r="G535" t="str">
            <v>Hydraulic internal flood risk resilience</v>
          </cell>
          <cell r="H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K535">
            <v>1</v>
          </cell>
          <cell r="Q535">
            <v>1</v>
          </cell>
          <cell r="R535" t="str">
            <v>Out &amp; under</v>
          </cell>
          <cell r="S535" t="str">
            <v xml:space="preserve">Revenue </v>
          </cell>
          <cell r="T535" t="str">
            <v>In-period</v>
          </cell>
          <cell r="U535" t="str">
            <v>Sewer flooding</v>
          </cell>
          <cell r="V535" t="str">
            <v>nr</v>
          </cell>
          <cell r="W535" t="str">
            <v>Annual number of modelled incidents at high risk properties</v>
          </cell>
          <cell r="X535">
            <v>2</v>
          </cell>
          <cell r="Y535" t="str">
            <v>Down</v>
          </cell>
          <cell r="Z535" t="str">
            <v/>
          </cell>
          <cell r="AQ535">
            <v>60.04</v>
          </cell>
          <cell r="AR535">
            <v>59.04</v>
          </cell>
          <cell r="AS535">
            <v>58.04</v>
          </cell>
          <cell r="AT535">
            <v>57.04</v>
          </cell>
          <cell r="AU535">
            <v>56.04</v>
          </cell>
          <cell r="BL535" t="str">
            <v>Yes</v>
          </cell>
          <cell r="BM535" t="str">
            <v>Yes</v>
          </cell>
          <cell r="BN535" t="str">
            <v>Yes</v>
          </cell>
          <cell r="BO535" t="str">
            <v>Yes</v>
          </cell>
          <cell r="BP535" t="str">
            <v>Yes</v>
          </cell>
          <cell r="BQ535" t="str">
            <v/>
          </cell>
          <cell r="BR535" t="str">
            <v/>
          </cell>
          <cell r="BS535" t="str">
            <v/>
          </cell>
          <cell r="BT535" t="str">
            <v/>
          </cell>
          <cell r="BU535" t="str">
            <v/>
          </cell>
          <cell r="BV535">
            <v>78.040000000000006</v>
          </cell>
          <cell r="BW535">
            <v>78.540000000000006</v>
          </cell>
          <cell r="BX535">
            <v>79.040000000000006</v>
          </cell>
          <cell r="BY535">
            <v>79.540000000000006</v>
          </cell>
          <cell r="BZ535">
            <v>80.040000000000006</v>
          </cell>
          <cell r="CA535" t="str">
            <v/>
          </cell>
          <cell r="CB535" t="str">
            <v/>
          </cell>
          <cell r="CC535" t="str">
            <v/>
          </cell>
          <cell r="CD535" t="str">
            <v/>
          </cell>
          <cell r="CE535" t="str">
            <v/>
          </cell>
          <cell r="CF535" t="str">
            <v/>
          </cell>
          <cell r="CG535" t="str">
            <v/>
          </cell>
          <cell r="CH535" t="str">
            <v/>
          </cell>
          <cell r="CI535" t="str">
            <v/>
          </cell>
          <cell r="CJ535" t="str">
            <v/>
          </cell>
          <cell r="CK535">
            <v>37.9</v>
          </cell>
          <cell r="CL535">
            <v>36.9</v>
          </cell>
          <cell r="CM535">
            <v>35.9</v>
          </cell>
          <cell r="CN535">
            <v>34.9</v>
          </cell>
          <cell r="CO535">
            <v>33.9</v>
          </cell>
          <cell r="CP535" t="str">
            <v/>
          </cell>
          <cell r="CQ535" t="str">
            <v/>
          </cell>
          <cell r="CR535" t="str">
            <v/>
          </cell>
          <cell r="CS535" t="str">
            <v/>
          </cell>
          <cell r="CT535" t="str">
            <v/>
          </cell>
          <cell r="CU535">
            <v>-0.41499999999999998</v>
          </cell>
          <cell r="CV535" t="str">
            <v/>
          </cell>
          <cell r="CW535" t="str">
            <v/>
          </cell>
          <cell r="CX535" t="str">
            <v/>
          </cell>
          <cell r="CY535">
            <v>0.41499999999999998</v>
          </cell>
          <cell r="CZ535" t="str">
            <v/>
          </cell>
          <cell r="DA535" t="str">
            <v/>
          </cell>
          <cell r="DB535" t="str">
            <v/>
          </cell>
          <cell r="DC535" t="str">
            <v/>
          </cell>
          <cell r="DD535">
            <v>1</v>
          </cell>
          <cell r="DE535" t="str">
            <v/>
          </cell>
        </row>
        <row r="536">
          <cell r="C536" t="str">
            <v>PR19UUW_G06-WWN</v>
          </cell>
          <cell r="D536" t="str">
            <v>The risk of sewer flooding for homes and businesses is reduced</v>
          </cell>
          <cell r="E536" t="str">
            <v>PR19 new</v>
          </cell>
          <cell r="F536" t="str">
            <v>G06-WWN</v>
          </cell>
          <cell r="G536" t="str">
            <v>Hydraulic external flood risk resilience</v>
          </cell>
          <cell r="H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K536">
            <v>1</v>
          </cell>
          <cell r="Q536">
            <v>1</v>
          </cell>
          <cell r="R536" t="str">
            <v>Out &amp; under</v>
          </cell>
          <cell r="S536" t="str">
            <v xml:space="preserve">Revenue </v>
          </cell>
          <cell r="T536" t="str">
            <v>In-period</v>
          </cell>
          <cell r="U536" t="str">
            <v>Sewer flooding</v>
          </cell>
          <cell r="V536" t="str">
            <v>nr</v>
          </cell>
          <cell r="W536" t="str">
            <v>Annual number of modelled incidents at high risk properties</v>
          </cell>
          <cell r="X536">
            <v>2</v>
          </cell>
          <cell r="Y536" t="str">
            <v>Down</v>
          </cell>
          <cell r="Z536" t="str">
            <v/>
          </cell>
          <cell r="AQ536">
            <v>254.53</v>
          </cell>
          <cell r="AR536">
            <v>232.33</v>
          </cell>
          <cell r="AS536">
            <v>210.13</v>
          </cell>
          <cell r="AT536">
            <v>187.93</v>
          </cell>
          <cell r="AU536">
            <v>165.73</v>
          </cell>
          <cell r="BL536" t="str">
            <v>Yes</v>
          </cell>
          <cell r="BM536" t="str">
            <v>Yes</v>
          </cell>
          <cell r="BN536" t="str">
            <v>Yes</v>
          </cell>
          <cell r="BO536" t="str">
            <v>Yes</v>
          </cell>
          <cell r="BP536" t="str">
            <v>Yes</v>
          </cell>
          <cell r="BQ536" t="str">
            <v/>
          </cell>
          <cell r="BR536" t="str">
            <v/>
          </cell>
          <cell r="BS536" t="str">
            <v/>
          </cell>
          <cell r="BT536" t="str">
            <v/>
          </cell>
          <cell r="BU536" t="str">
            <v/>
          </cell>
          <cell r="BV536">
            <v>289.93</v>
          </cell>
          <cell r="BW536">
            <v>301.02999999999997</v>
          </cell>
          <cell r="BX536">
            <v>312.13</v>
          </cell>
          <cell r="BY536">
            <v>323.23</v>
          </cell>
          <cell r="BZ536">
            <v>334.33</v>
          </cell>
          <cell r="CA536" t="str">
            <v/>
          </cell>
          <cell r="CB536" t="str">
            <v/>
          </cell>
          <cell r="CC536" t="str">
            <v/>
          </cell>
          <cell r="CD536" t="str">
            <v/>
          </cell>
          <cell r="CE536" t="str">
            <v/>
          </cell>
          <cell r="CF536" t="str">
            <v/>
          </cell>
          <cell r="CG536" t="str">
            <v/>
          </cell>
          <cell r="CH536" t="str">
            <v/>
          </cell>
          <cell r="CI536" t="str">
            <v/>
          </cell>
          <cell r="CJ536" t="str">
            <v/>
          </cell>
          <cell r="CK536">
            <v>153.43</v>
          </cell>
          <cell r="CL536">
            <v>131.22999999999999</v>
          </cell>
          <cell r="CM536">
            <v>109.03</v>
          </cell>
          <cell r="CN536">
            <v>86.83</v>
          </cell>
          <cell r="CO536">
            <v>64.63</v>
          </cell>
          <cell r="CP536" t="str">
            <v/>
          </cell>
          <cell r="CQ536" t="str">
            <v/>
          </cell>
          <cell r="CR536" t="str">
            <v/>
          </cell>
          <cell r="CS536" t="str">
            <v/>
          </cell>
          <cell r="CT536" t="str">
            <v/>
          </cell>
          <cell r="CU536">
            <v>-4.2000000000000003E-2</v>
          </cell>
          <cell r="CV536" t="str">
            <v/>
          </cell>
          <cell r="CW536" t="str">
            <v/>
          </cell>
          <cell r="CX536" t="str">
            <v/>
          </cell>
          <cell r="CY536">
            <v>4.2000000000000003E-2</v>
          </cell>
          <cell r="CZ536" t="str">
            <v/>
          </cell>
          <cell r="DA536" t="str">
            <v/>
          </cell>
          <cell r="DB536" t="str">
            <v/>
          </cell>
          <cell r="DC536" t="str">
            <v/>
          </cell>
          <cell r="DD536">
            <v>1</v>
          </cell>
          <cell r="DE536" t="str">
            <v/>
          </cell>
        </row>
        <row r="537">
          <cell r="C537" t="str">
            <v>PR19WSH_Wt1</v>
          </cell>
          <cell r="D537" t="str">
            <v>Safe, clean water for all</v>
          </cell>
          <cell r="E537" t="str">
            <v>PR19 new</v>
          </cell>
          <cell r="F537" t="str">
            <v>Wt1</v>
          </cell>
          <cell r="G537" t="str">
            <v>Water quality compliance (CRI)</v>
          </cell>
          <cell r="H537" t="str">
            <v>The DWI's Compliance Risk Index</v>
          </cell>
          <cell r="J537">
            <v>1</v>
          </cell>
          <cell r="Q537">
            <v>1</v>
          </cell>
          <cell r="R537" t="str">
            <v>Under</v>
          </cell>
          <cell r="S537" t="str">
            <v xml:space="preserve">Revenue </v>
          </cell>
          <cell r="T537" t="str">
            <v>In-period</v>
          </cell>
          <cell r="U537" t="str">
            <v>Water quality compliance</v>
          </cell>
          <cell r="V537" t="str">
            <v>nr</v>
          </cell>
          <cell r="X537">
            <v>2</v>
          </cell>
          <cell r="Y537" t="str">
            <v>Down</v>
          </cell>
          <cell r="Z537" t="str">
            <v>Water quality compliance (CRI)</v>
          </cell>
        </row>
        <row r="538">
          <cell r="C538" t="str">
            <v>PR19WSH_Wt2</v>
          </cell>
          <cell r="D538" t="str">
            <v>Safe, clean water for all</v>
          </cell>
          <cell r="E538" t="str">
            <v>PR14 continuation</v>
          </cell>
          <cell r="F538" t="str">
            <v>Wt2</v>
          </cell>
          <cell r="G538" t="str">
            <v>Water supply interruptions</v>
          </cell>
          <cell r="H538" t="str">
            <v>Supply interruptions greater than three hours (expressed in minutes per property).</v>
          </cell>
          <cell r="J538">
            <v>1</v>
          </cell>
          <cell r="Q538">
            <v>1</v>
          </cell>
          <cell r="R538" t="str">
            <v>Out &amp; under</v>
          </cell>
          <cell r="S538" t="str">
            <v xml:space="preserve">Revenue </v>
          </cell>
          <cell r="T538" t="str">
            <v>In-period</v>
          </cell>
          <cell r="U538" t="str">
            <v>Supply interruptions</v>
          </cell>
          <cell r="V538" t="str">
            <v>nr</v>
          </cell>
          <cell r="W538" t="str">
            <v>Minutes</v>
          </cell>
          <cell r="X538">
            <v>0</v>
          </cell>
          <cell r="Y538" t="str">
            <v>Down</v>
          </cell>
          <cell r="Z538" t="str">
            <v>Water supply interruptions</v>
          </cell>
        </row>
        <row r="539">
          <cell r="C539" t="str">
            <v>PR19WSH_Wt3</v>
          </cell>
          <cell r="D539" t="str">
            <v>Safe, clean water for all</v>
          </cell>
          <cell r="E539" t="str">
            <v>PR14 revision</v>
          </cell>
          <cell r="F539" t="str">
            <v>Wt3</v>
          </cell>
          <cell r="G539" t="str">
            <v>Acceptability of drinking water</v>
          </cell>
          <cell r="H539" t="str">
            <v>The number of contacts received from customers in the calendar year regarding the appearance, taste or odour of drinking water, per 1,000 population served.</v>
          </cell>
          <cell r="J539">
            <v>1</v>
          </cell>
          <cell r="Q539">
            <v>1</v>
          </cell>
          <cell r="R539" t="str">
            <v>Out &amp; under</v>
          </cell>
          <cell r="S539" t="str">
            <v xml:space="preserve">Revenue </v>
          </cell>
          <cell r="T539" t="str">
            <v>In-period</v>
          </cell>
          <cell r="U539" t="str">
            <v>Customer contacts - water quality</v>
          </cell>
          <cell r="V539" t="str">
            <v>nr</v>
          </cell>
          <cell r="W539" t="str">
            <v>Contacts per 1,000 population served</v>
          </cell>
          <cell r="X539">
            <v>2</v>
          </cell>
          <cell r="Y539" t="str">
            <v>Down</v>
          </cell>
          <cell r="Z539" t="str">
            <v>Customer contacts about water quality</v>
          </cell>
          <cell r="AQ539">
            <v>2.2400000000000002</v>
          </cell>
          <cell r="AR539">
            <v>2.0699999999999998</v>
          </cell>
          <cell r="AS539">
            <v>1.91</v>
          </cell>
          <cell r="AT539">
            <v>1.75</v>
          </cell>
          <cell r="AU539">
            <v>1.58</v>
          </cell>
          <cell r="BL539" t="str">
            <v>Yes</v>
          </cell>
          <cell r="BM539" t="str">
            <v>Yes</v>
          </cell>
          <cell r="BN539" t="str">
            <v>Yes</v>
          </cell>
          <cell r="BO539" t="str">
            <v>Yes</v>
          </cell>
          <cell r="BP539" t="str">
            <v>Yes</v>
          </cell>
          <cell r="BQ539" t="str">
            <v/>
          </cell>
          <cell r="BR539" t="str">
            <v/>
          </cell>
          <cell r="BS539" t="str">
            <v/>
          </cell>
          <cell r="BT539" t="str">
            <v/>
          </cell>
          <cell r="BU539" t="str">
            <v/>
          </cell>
          <cell r="BV539">
            <v>4.4800000000000004</v>
          </cell>
          <cell r="BW539">
            <v>4.4800000000000004</v>
          </cell>
          <cell r="BX539">
            <v>4.4800000000000004</v>
          </cell>
          <cell r="BY539">
            <v>4.4800000000000004</v>
          </cell>
          <cell r="BZ539">
            <v>4.4800000000000004</v>
          </cell>
          <cell r="CA539" t="str">
            <v/>
          </cell>
          <cell r="CB539" t="str">
            <v/>
          </cell>
          <cell r="CC539" t="str">
            <v/>
          </cell>
          <cell r="CD539" t="str">
            <v/>
          </cell>
          <cell r="CE539" t="str">
            <v/>
          </cell>
          <cell r="CF539" t="str">
            <v/>
          </cell>
          <cell r="CG539" t="str">
            <v/>
          </cell>
          <cell r="CH539" t="str">
            <v/>
          </cell>
          <cell r="CI539" t="str">
            <v/>
          </cell>
          <cell r="CJ539" t="str">
            <v/>
          </cell>
          <cell r="CK539">
            <v>1.08</v>
          </cell>
          <cell r="CL539">
            <v>0.95</v>
          </cell>
          <cell r="CM539">
            <v>0.83</v>
          </cell>
          <cell r="CN539">
            <v>0.71</v>
          </cell>
          <cell r="CO539">
            <v>0.57999999999999996</v>
          </cell>
          <cell r="CP539" t="str">
            <v/>
          </cell>
          <cell r="CQ539" t="str">
            <v/>
          </cell>
          <cell r="CR539" t="str">
            <v/>
          </cell>
          <cell r="CS539" t="str">
            <v/>
          </cell>
          <cell r="CT539" t="str">
            <v/>
          </cell>
          <cell r="CU539">
            <v>-2.407</v>
          </cell>
          <cell r="CV539" t="str">
            <v/>
          </cell>
          <cell r="CW539" t="str">
            <v/>
          </cell>
          <cell r="CX539" t="str">
            <v/>
          </cell>
          <cell r="CY539">
            <v>2.407</v>
          </cell>
          <cell r="CZ539" t="str">
            <v/>
          </cell>
          <cell r="DA539" t="str">
            <v/>
          </cell>
          <cell r="DB539" t="str">
            <v/>
          </cell>
          <cell r="DD539">
            <v>1</v>
          </cell>
        </row>
        <row r="540">
          <cell r="C540" t="str">
            <v>PR19WSH_Wt4</v>
          </cell>
          <cell r="D540" t="str">
            <v>Safe, clean water for all</v>
          </cell>
          <cell r="E540" t="str">
            <v>PR19 new</v>
          </cell>
          <cell r="F540" t="str">
            <v>Wt4</v>
          </cell>
          <cell r="G540" t="str">
            <v>Mains repairs</v>
          </cell>
          <cell r="H540" t="str">
            <v>The number of bursts of water mains per 1000km.</v>
          </cell>
          <cell r="J540">
            <v>1</v>
          </cell>
          <cell r="Q540">
            <v>1</v>
          </cell>
          <cell r="R540" t="str">
            <v>Under</v>
          </cell>
          <cell r="S540" t="str">
            <v xml:space="preserve">Revenue </v>
          </cell>
          <cell r="T540" t="str">
            <v>In-period</v>
          </cell>
          <cell r="U540" t="str">
            <v>Water mains bursts</v>
          </cell>
          <cell r="V540" t="str">
            <v>nr</v>
          </cell>
          <cell r="W540" t="str">
            <v>Bursts per 1,00km of mains</v>
          </cell>
          <cell r="X540">
            <v>1</v>
          </cell>
          <cell r="Y540" t="str">
            <v>Down</v>
          </cell>
          <cell r="Z540" t="str">
            <v>Mains repairs</v>
          </cell>
        </row>
        <row r="541">
          <cell r="C541" t="str">
            <v>PR19WSH_Wt5</v>
          </cell>
          <cell r="D541" t="str">
            <v>Safe, clean water for all</v>
          </cell>
          <cell r="E541" t="str">
            <v>PR19 new</v>
          </cell>
          <cell r="F541" t="str">
            <v>Wt5</v>
          </cell>
          <cell r="G541" t="str">
            <v>Unplanned outage</v>
          </cell>
          <cell r="H541" t="str">
            <v>The company’s total unplanned outage as a proportion of the company’s total production capacity (%); where unplanned outage is a temporary loss of maximum production capacity.</v>
          </cell>
          <cell r="J541">
            <v>1</v>
          </cell>
          <cell r="Q541">
            <v>1</v>
          </cell>
          <cell r="R541" t="str">
            <v>Under</v>
          </cell>
          <cell r="S541" t="str">
            <v xml:space="preserve">Revenue </v>
          </cell>
          <cell r="T541" t="str">
            <v>In-period</v>
          </cell>
          <cell r="U541" t="str">
            <v>Water outage</v>
          </cell>
          <cell r="V541" t="str">
            <v>%</v>
          </cell>
          <cell r="X541">
            <v>2</v>
          </cell>
          <cell r="Y541" t="str">
            <v>Down</v>
          </cell>
          <cell r="Z541" t="str">
            <v>Unplanned outage</v>
          </cell>
        </row>
        <row r="542">
          <cell r="C542" t="str">
            <v>PR19WSH_Wt6</v>
          </cell>
          <cell r="D542" t="str">
            <v>Safe, clean water for all</v>
          </cell>
          <cell r="E542" t="str">
            <v>PR19 new</v>
          </cell>
          <cell r="F542" t="str">
            <v>Wt6</v>
          </cell>
          <cell r="G542" t="str">
            <v>Tap water quality event risk index</v>
          </cell>
          <cell r="H542" t="str">
            <v>The quality of tap water supplied as defined by the Drinking Water Inspectorate’s Event Risk Index (ERI).</v>
          </cell>
          <cell r="J542">
            <v>1</v>
          </cell>
          <cell r="Q542">
            <v>1</v>
          </cell>
          <cell r="R542" t="str">
            <v>NFI</v>
          </cell>
          <cell r="U542" t="str">
            <v>Water quality compliance</v>
          </cell>
          <cell r="V542" t="str">
            <v>nr</v>
          </cell>
          <cell r="X542">
            <v>3</v>
          </cell>
          <cell r="Y542" t="str">
            <v>Down</v>
          </cell>
          <cell r="AQ542">
            <v>10</v>
          </cell>
          <cell r="AR542">
            <v>10</v>
          </cell>
          <cell r="AS542">
            <v>10</v>
          </cell>
          <cell r="AT542">
            <v>10</v>
          </cell>
          <cell r="AU542">
            <v>10</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D542">
            <v>1</v>
          </cell>
        </row>
        <row r="543">
          <cell r="C543" t="str">
            <v>PR19WSH_Wt7</v>
          </cell>
          <cell r="D543" t="str">
            <v>Safe, clean water for all</v>
          </cell>
          <cell r="E543" t="str">
            <v>PR19 new</v>
          </cell>
          <cell r="F543" t="str">
            <v>Wt7</v>
          </cell>
          <cell r="G543" t="str">
            <v>Water catchments improved</v>
          </cell>
          <cell r="H543" t="str">
            <v>The number of our Water Treatment Works with catchments designated as Safeguard Zones under the Water Framework Directive.</v>
          </cell>
          <cell r="I543">
            <v>1</v>
          </cell>
          <cell r="Q543">
            <v>1</v>
          </cell>
          <cell r="R543" t="str">
            <v>NFI</v>
          </cell>
          <cell r="U543" t="str">
            <v>Catchment management</v>
          </cell>
          <cell r="V543" t="str">
            <v>nr</v>
          </cell>
          <cell r="X543">
            <v>0</v>
          </cell>
          <cell r="Y543" t="str">
            <v>Down</v>
          </cell>
          <cell r="AQ543">
            <v>23</v>
          </cell>
          <cell r="AR543">
            <v>23</v>
          </cell>
          <cell r="AS543">
            <v>23</v>
          </cell>
          <cell r="AT543">
            <v>23</v>
          </cell>
          <cell r="AU543">
            <v>18</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D543">
            <v>1</v>
          </cell>
        </row>
        <row r="544">
          <cell r="C544" t="str">
            <v>PR19WSH_Wt8</v>
          </cell>
          <cell r="D544" t="str">
            <v>Safe, clean water for all</v>
          </cell>
          <cell r="E544" t="str">
            <v>PR19 new</v>
          </cell>
          <cell r="F544" t="str">
            <v>Wt8</v>
          </cell>
          <cell r="G544" t="str">
            <v>Lead pipes replaced</v>
          </cell>
          <cell r="H544" t="str">
            <v>Number of lead pipes replaced (cumulative over an AMP).</v>
          </cell>
          <cell r="J544">
            <v>1</v>
          </cell>
          <cell r="Q544">
            <v>1</v>
          </cell>
          <cell r="R544" t="str">
            <v>Out &amp; under</v>
          </cell>
          <cell r="S544" t="str">
            <v xml:space="preserve">Revenue </v>
          </cell>
          <cell r="T544" t="str">
            <v>In-period</v>
          </cell>
          <cell r="U544" t="str">
            <v>Water quality compliance</v>
          </cell>
          <cell r="V544" t="str">
            <v>nr</v>
          </cell>
          <cell r="X544">
            <v>0</v>
          </cell>
          <cell r="Y544" t="str">
            <v>Up</v>
          </cell>
          <cell r="AQ544">
            <v>1400</v>
          </cell>
          <cell r="AR544">
            <v>2800</v>
          </cell>
          <cell r="AS544">
            <v>4200</v>
          </cell>
          <cell r="AT544">
            <v>5600</v>
          </cell>
          <cell r="AU544">
            <v>7000</v>
          </cell>
          <cell r="BL544" t="str">
            <v/>
          </cell>
          <cell r="BM544" t="str">
            <v/>
          </cell>
          <cell r="BN544" t="str">
            <v/>
          </cell>
          <cell r="BO544" t="str">
            <v/>
          </cell>
          <cell r="BP544" t="str">
            <v>Yes</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v>0</v>
          </cell>
          <cell r="CL544">
            <v>0</v>
          </cell>
          <cell r="CM544">
            <v>0</v>
          </cell>
          <cell r="CN544">
            <v>0</v>
          </cell>
          <cell r="CO544">
            <v>14000</v>
          </cell>
          <cell r="CP544" t="str">
            <v/>
          </cell>
          <cell r="CQ544" t="str">
            <v/>
          </cell>
          <cell r="CR544" t="str">
            <v/>
          </cell>
          <cell r="CS544" t="str">
            <v/>
          </cell>
          <cell r="CT544" t="str">
            <v/>
          </cell>
          <cell r="CU544">
            <v>-8.9999999999999998E-4</v>
          </cell>
          <cell r="CV544" t="str">
            <v/>
          </cell>
          <cell r="CW544" t="str">
            <v/>
          </cell>
          <cell r="CX544" t="str">
            <v/>
          </cell>
          <cell r="CY544">
            <v>1.1000000000000001E-3</v>
          </cell>
          <cell r="CZ544" t="str">
            <v/>
          </cell>
          <cell r="DA544" t="str">
            <v/>
          </cell>
          <cell r="DB544" t="str">
            <v/>
          </cell>
          <cell r="DD544">
            <v>1</v>
          </cell>
        </row>
        <row r="545">
          <cell r="C545" t="str">
            <v>PR19WSH_En1</v>
          </cell>
          <cell r="D545" t="str">
            <v>Safeguard our environment for future generations</v>
          </cell>
          <cell r="E545" t="str">
            <v>PR14 revision</v>
          </cell>
          <cell r="F545" t="str">
            <v>En1</v>
          </cell>
          <cell r="G545" t="str">
            <v>Treatment works compliance</v>
          </cell>
          <cell r="H545" t="str">
            <v>Percentage of sewage treatment works and water treatment works that are compliant with their discharge consents, as defined in the Environment Agency’s Environmental Performance Assessment (EPA) methodology</v>
          </cell>
          <cell r="K545">
            <v>1</v>
          </cell>
          <cell r="Q545">
            <v>1</v>
          </cell>
          <cell r="R545" t="str">
            <v>Under</v>
          </cell>
          <cell r="S545" t="str">
            <v xml:space="preserve">Revenue </v>
          </cell>
          <cell r="T545" t="str">
            <v>In-period</v>
          </cell>
          <cell r="U545" t="str">
            <v>WwTW numeric consents</v>
          </cell>
          <cell r="V545" t="str">
            <v>%</v>
          </cell>
          <cell r="X545">
            <v>2</v>
          </cell>
          <cell r="Y545" t="str">
            <v>Up</v>
          </cell>
          <cell r="Z545" t="str">
            <v>Treatment works compliance</v>
          </cell>
        </row>
        <row r="546">
          <cell r="C546" t="str">
            <v>PR19WSH_En2</v>
          </cell>
          <cell r="F546" t="str">
            <v>En2</v>
          </cell>
          <cell r="G546" t="str">
            <v xml:space="preserve">Wastewater treatment works 'look-up table' compliance </v>
          </cell>
          <cell r="Q546">
            <v>0</v>
          </cell>
          <cell r="R546" t="str">
            <v>NFI</v>
          </cell>
          <cell r="V546" t="str">
            <v>%</v>
          </cell>
          <cell r="X546">
            <v>2</v>
          </cell>
          <cell r="Y546" t="str">
            <v>Up</v>
          </cell>
          <cell r="AQ546">
            <v>100</v>
          </cell>
          <cell r="AR546">
            <v>100</v>
          </cell>
          <cell r="AS546">
            <v>100</v>
          </cell>
          <cell r="AT546">
            <v>100</v>
          </cell>
          <cell r="AU546">
            <v>100</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row>
        <row r="547">
          <cell r="C547" t="str">
            <v>PR19WSH_En3</v>
          </cell>
          <cell r="D547" t="str">
            <v>Safeguard our environment for future generations</v>
          </cell>
          <cell r="E547" t="str">
            <v>PR14 revision</v>
          </cell>
          <cell r="F547" t="str">
            <v>En3</v>
          </cell>
          <cell r="G547" t="str">
            <v>Pollution incidents</v>
          </cell>
          <cell r="H547" t="str">
            <v>Category 1 - 3 pollution incidents per 10,000km of sewer, as reported to the Environment Agency and Natural Resources Wales.</v>
          </cell>
          <cell r="J547">
            <v>0</v>
          </cell>
          <cell r="K547">
            <v>1</v>
          </cell>
          <cell r="Q547">
            <v>1</v>
          </cell>
          <cell r="R547" t="str">
            <v>Out &amp; under</v>
          </cell>
          <cell r="S547" t="str">
            <v xml:space="preserve">Revenue </v>
          </cell>
          <cell r="T547" t="str">
            <v>In-period</v>
          </cell>
          <cell r="U547" t="str">
            <v>Pollution incidents</v>
          </cell>
          <cell r="V547" t="str">
            <v>nr</v>
          </cell>
          <cell r="W547" t="str">
            <v>Pollution incidents per 10,000 km of sewers</v>
          </cell>
          <cell r="X547">
            <v>2</v>
          </cell>
          <cell r="Y547" t="str">
            <v>Down</v>
          </cell>
          <cell r="Z547" t="str">
            <v>Pollution incidents</v>
          </cell>
        </row>
        <row r="548">
          <cell r="C548" t="str">
            <v>PR19WSH_En4</v>
          </cell>
          <cell r="D548" t="str">
            <v>Safeguard our environment for future generations</v>
          </cell>
          <cell r="E548" t="str">
            <v>PR14 revision</v>
          </cell>
          <cell r="F548" t="str">
            <v>En4</v>
          </cell>
          <cell r="G548" t="str">
            <v>Leakage</v>
          </cell>
          <cell r="H548" t="str">
            <v xml:space="preserve">Leakage in mega-litres per day (Ml/d). Three-year average. </v>
          </cell>
          <cell r="J548">
            <v>1</v>
          </cell>
          <cell r="Q548">
            <v>1</v>
          </cell>
          <cell r="R548" t="str">
            <v>Out &amp; under</v>
          </cell>
          <cell r="S548" t="str">
            <v xml:space="preserve">Revenue </v>
          </cell>
          <cell r="T548" t="str">
            <v>In-period</v>
          </cell>
          <cell r="U548" t="str">
            <v>Leakage</v>
          </cell>
          <cell r="V548" t="str">
            <v>nr</v>
          </cell>
          <cell r="W548" t="str">
            <v>Ml/D</v>
          </cell>
          <cell r="X548">
            <v>1</v>
          </cell>
          <cell r="Y548" t="str">
            <v>Down</v>
          </cell>
          <cell r="Z548" t="str">
            <v>Leakage</v>
          </cell>
        </row>
        <row r="549">
          <cell r="C549" t="str">
            <v>PR19WSH_En5</v>
          </cell>
          <cell r="D549" t="str">
            <v>Safeguard our environment for future generations</v>
          </cell>
          <cell r="E549" t="str">
            <v>PR19 new</v>
          </cell>
          <cell r="F549" t="str">
            <v>En5</v>
          </cell>
          <cell r="G549" t="str">
            <v>Per capita consumption</v>
          </cell>
          <cell r="H549" t="str">
            <v>Average amount of water used by each person that lives in a residential property (litres per head per day). Three-year average.</v>
          </cell>
          <cell r="J549">
            <v>1</v>
          </cell>
          <cell r="Q549">
            <v>1</v>
          </cell>
          <cell r="R549" t="str">
            <v>Under</v>
          </cell>
          <cell r="S549" t="str">
            <v xml:space="preserve">Revenue </v>
          </cell>
          <cell r="T549" t="str">
            <v>End of period</v>
          </cell>
          <cell r="U549" t="str">
            <v>Water consumption</v>
          </cell>
          <cell r="V549" t="str">
            <v>nr</v>
          </cell>
          <cell r="W549" t="str">
            <v>Litres per head per day</v>
          </cell>
          <cell r="X549">
            <v>1</v>
          </cell>
          <cell r="Y549" t="str">
            <v>Down</v>
          </cell>
          <cell r="Z549" t="str">
            <v>Per capita consumption</v>
          </cell>
        </row>
        <row r="550">
          <cell r="C550" t="str">
            <v>PR19WSH_En6</v>
          </cell>
          <cell r="D550" t="str">
            <v>Safeguard our environment for future generations</v>
          </cell>
          <cell r="E550" t="str">
            <v>PR19 new</v>
          </cell>
          <cell r="F550" t="str">
            <v>En6</v>
          </cell>
          <cell r="G550" t="str">
            <v>km of river improved</v>
          </cell>
          <cell r="H550" t="str">
            <v>The length (in km) of river with improved water quality, as a result of Welsh Water action (cumulative within an AMP).</v>
          </cell>
          <cell r="I550">
            <v>0.28999999999999998</v>
          </cell>
          <cell r="K550">
            <v>0.71</v>
          </cell>
          <cell r="Q550">
            <v>1</v>
          </cell>
          <cell r="R550" t="str">
            <v>Out &amp; under</v>
          </cell>
          <cell r="S550" t="str">
            <v xml:space="preserve">Revenue </v>
          </cell>
          <cell r="T550" t="str">
            <v>End of period</v>
          </cell>
          <cell r="U550" t="str">
            <v>Environmental</v>
          </cell>
          <cell r="V550" t="str">
            <v>km</v>
          </cell>
          <cell r="W550" t="str">
            <v>km of river</v>
          </cell>
          <cell r="X550">
            <v>0</v>
          </cell>
          <cell r="Y550" t="str">
            <v>Up</v>
          </cell>
          <cell r="AQ550">
            <v>0</v>
          </cell>
          <cell r="AR550">
            <v>5</v>
          </cell>
          <cell r="AS550">
            <v>25</v>
          </cell>
          <cell r="AT550">
            <v>25</v>
          </cell>
          <cell r="AU550">
            <v>418</v>
          </cell>
          <cell r="BL550" t="str">
            <v>Yes</v>
          </cell>
          <cell r="BM550" t="str">
            <v>Yes</v>
          </cell>
          <cell r="BN550" t="str">
            <v>Yes</v>
          </cell>
          <cell r="BO550" t="str">
            <v>Yes</v>
          </cell>
          <cell r="BP550" t="str">
            <v>Yes</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v>5</v>
          </cell>
          <cell r="CL550">
            <v>50</v>
          </cell>
          <cell r="CM550">
            <v>100</v>
          </cell>
          <cell r="CN550">
            <v>250</v>
          </cell>
          <cell r="CO550">
            <v>478</v>
          </cell>
          <cell r="CP550" t="str">
            <v/>
          </cell>
          <cell r="CQ550" t="str">
            <v/>
          </cell>
          <cell r="CR550" t="str">
            <v/>
          </cell>
          <cell r="CS550" t="str">
            <v/>
          </cell>
          <cell r="CT550" t="str">
            <v/>
          </cell>
          <cell r="CU550">
            <v>-1.8932999999999998E-2</v>
          </cell>
          <cell r="CV550" t="str">
            <v/>
          </cell>
          <cell r="CW550" t="str">
            <v/>
          </cell>
          <cell r="CX550" t="str">
            <v/>
          </cell>
          <cell r="CY550">
            <v>1.8932999999999998E-2</v>
          </cell>
          <cell r="CZ550" t="str">
            <v/>
          </cell>
          <cell r="DA550" t="str">
            <v/>
          </cell>
          <cell r="DB550" t="str">
            <v/>
          </cell>
          <cell r="DD550">
            <v>1</v>
          </cell>
        </row>
        <row r="551">
          <cell r="C551" t="str">
            <v>PR19WSH_En7</v>
          </cell>
          <cell r="D551" t="str">
            <v>Safeguard our environment for future generations</v>
          </cell>
          <cell r="E551" t="str">
            <v>PR19 new</v>
          </cell>
          <cell r="F551" t="str">
            <v>En7</v>
          </cell>
          <cell r="G551" t="str">
            <v>Bioresources product quality</v>
          </cell>
          <cell r="H551" t="str">
            <v>The percentage of our total Waste Water sludge processed through our Advanced Anaerobic Digestion facilities, producing an Enhanced Treated biosolids product and meeting the Biosolids Accreditation Scheme (BAS) accredited standard.</v>
          </cell>
          <cell r="L551">
            <v>1</v>
          </cell>
          <cell r="Q551">
            <v>1</v>
          </cell>
          <cell r="R551" t="str">
            <v>Out &amp; under</v>
          </cell>
          <cell r="S551" t="str">
            <v xml:space="preserve">Revenue </v>
          </cell>
          <cell r="T551" t="str">
            <v>In-period</v>
          </cell>
          <cell r="U551" t="str">
            <v>Bioresources (sludge)</v>
          </cell>
          <cell r="V551" t="str">
            <v>%</v>
          </cell>
          <cell r="X551">
            <v>1</v>
          </cell>
          <cell r="Y551" t="str">
            <v>Up</v>
          </cell>
          <cell r="AQ551">
            <v>95</v>
          </cell>
          <cell r="AR551">
            <v>97.3</v>
          </cell>
          <cell r="AS551">
            <v>97.3</v>
          </cell>
          <cell r="AT551">
            <v>97.3</v>
          </cell>
          <cell r="AU551">
            <v>97.3</v>
          </cell>
          <cell r="BL551" t="str">
            <v>Yes</v>
          </cell>
          <cell r="BM551" t="str">
            <v>Yes</v>
          </cell>
          <cell r="BN551" t="str">
            <v>Yes</v>
          </cell>
          <cell r="BO551" t="str">
            <v>Yes</v>
          </cell>
          <cell r="BP551" t="str">
            <v>Yes</v>
          </cell>
          <cell r="BQ551" t="str">
            <v/>
          </cell>
          <cell r="BR551" t="str">
            <v/>
          </cell>
          <cell r="BS551" t="str">
            <v/>
          </cell>
          <cell r="BT551" t="str">
            <v/>
          </cell>
          <cell r="BU551" t="str">
            <v/>
          </cell>
          <cell r="BV551">
            <v>90.4</v>
          </cell>
          <cell r="BW551">
            <v>92.7</v>
          </cell>
          <cell r="BX551">
            <v>92.7</v>
          </cell>
          <cell r="BY551">
            <v>92.7</v>
          </cell>
          <cell r="BZ551">
            <v>92.7</v>
          </cell>
          <cell r="CA551" t="str">
            <v/>
          </cell>
          <cell r="CB551" t="str">
            <v/>
          </cell>
          <cell r="CC551" t="str">
            <v/>
          </cell>
          <cell r="CD551" t="str">
            <v/>
          </cell>
          <cell r="CE551" t="str">
            <v/>
          </cell>
          <cell r="CF551" t="str">
            <v/>
          </cell>
          <cell r="CG551" t="str">
            <v/>
          </cell>
          <cell r="CH551" t="str">
            <v/>
          </cell>
          <cell r="CI551" t="str">
            <v/>
          </cell>
          <cell r="CJ551" t="str">
            <v/>
          </cell>
          <cell r="CK551">
            <v>96.1</v>
          </cell>
          <cell r="CL551">
            <v>98.4</v>
          </cell>
          <cell r="CM551">
            <v>98.4</v>
          </cell>
          <cell r="CN551">
            <v>98.4</v>
          </cell>
          <cell r="CO551">
            <v>98.4</v>
          </cell>
          <cell r="CP551" t="str">
            <v/>
          </cell>
          <cell r="CQ551" t="str">
            <v/>
          </cell>
          <cell r="CR551" t="str">
            <v/>
          </cell>
          <cell r="CS551" t="str">
            <v/>
          </cell>
          <cell r="CT551" t="str">
            <v/>
          </cell>
          <cell r="CU551">
            <v>-0.41299999999999998</v>
          </cell>
          <cell r="CV551" t="str">
            <v/>
          </cell>
          <cell r="CW551" t="str">
            <v/>
          </cell>
          <cell r="CX551" t="str">
            <v/>
          </cell>
          <cell r="CY551">
            <v>0.41299999999999998</v>
          </cell>
          <cell r="CZ551" t="str">
            <v/>
          </cell>
          <cell r="DA551" t="str">
            <v/>
          </cell>
          <cell r="DB551" t="str">
            <v/>
          </cell>
          <cell r="DD551">
            <v>1</v>
          </cell>
        </row>
        <row r="552">
          <cell r="C552" t="str">
            <v>PR19WSH_En8</v>
          </cell>
          <cell r="D552" t="str">
            <v>Safeguard our environment for future generations</v>
          </cell>
          <cell r="E552" t="str">
            <v>PR19 new</v>
          </cell>
          <cell r="F552" t="str">
            <v>En8</v>
          </cell>
          <cell r="G552" t="str">
            <v>Bioresources disposal compliance</v>
          </cell>
          <cell r="H552" t="str">
            <v>The percentage of wastewater sludge disposed of satisfactorily.</v>
          </cell>
          <cell r="L552">
            <v>1</v>
          </cell>
          <cell r="Q552">
            <v>1</v>
          </cell>
          <cell r="R552" t="str">
            <v>Under</v>
          </cell>
          <cell r="S552" t="str">
            <v xml:space="preserve">Revenue </v>
          </cell>
          <cell r="T552" t="str">
            <v>In-period</v>
          </cell>
          <cell r="U552" t="str">
            <v>Bioresources (sludge)</v>
          </cell>
          <cell r="V552" t="str">
            <v>%</v>
          </cell>
          <cell r="X552">
            <v>2</v>
          </cell>
          <cell r="Y552" t="str">
            <v>Up</v>
          </cell>
          <cell r="AQ552">
            <v>100</v>
          </cell>
          <cell r="AR552">
            <v>100</v>
          </cell>
          <cell r="AS552">
            <v>100</v>
          </cell>
          <cell r="AT552">
            <v>100</v>
          </cell>
          <cell r="AU552">
            <v>100</v>
          </cell>
          <cell r="BL552" t="str">
            <v>Yes</v>
          </cell>
          <cell r="BM552" t="str">
            <v>Yes</v>
          </cell>
          <cell r="BN552" t="str">
            <v>Yes</v>
          </cell>
          <cell r="BO552" t="str">
            <v>Yes</v>
          </cell>
          <cell r="BP552" t="str">
            <v>Yes</v>
          </cell>
          <cell r="BQ552" t="str">
            <v/>
          </cell>
          <cell r="BR552" t="str">
            <v/>
          </cell>
          <cell r="BS552" t="str">
            <v/>
          </cell>
          <cell r="BT552" t="str">
            <v/>
          </cell>
          <cell r="BU552" t="str">
            <v/>
          </cell>
          <cell r="BV552">
            <v>96.6</v>
          </cell>
          <cell r="BW552">
            <v>96.6</v>
          </cell>
          <cell r="BX552">
            <v>96.6</v>
          </cell>
          <cell r="BY552">
            <v>96.6</v>
          </cell>
          <cell r="BZ552">
            <v>96.6</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v>-9.8000000000000004E-2</v>
          </cell>
          <cell r="CV552" t="str">
            <v/>
          </cell>
          <cell r="CW552" t="str">
            <v/>
          </cell>
          <cell r="CX552" t="str">
            <v/>
          </cell>
          <cell r="CY552" t="str">
            <v/>
          </cell>
          <cell r="CZ552" t="str">
            <v/>
          </cell>
          <cell r="DA552" t="str">
            <v/>
          </cell>
          <cell r="DB552" t="str">
            <v/>
          </cell>
          <cell r="DD552">
            <v>1</v>
          </cell>
        </row>
        <row r="553">
          <cell r="C553" t="str">
            <v>PR19WSH_Sv1</v>
          </cell>
          <cell r="D553" t="str">
            <v>Personal service that's right for you</v>
          </cell>
          <cell r="E553" t="str">
            <v>PR19 new</v>
          </cell>
          <cell r="F553" t="str">
            <v>Sv1</v>
          </cell>
          <cell r="G553" t="str">
            <v>C-MeX: Customer measure of experience</v>
          </cell>
          <cell r="H553" t="str">
            <v>Customer Experience Measure of satisfaction</v>
          </cell>
          <cell r="M553">
            <v>1</v>
          </cell>
          <cell r="Q553">
            <v>1</v>
          </cell>
          <cell r="R553" t="str">
            <v>Out &amp; under</v>
          </cell>
          <cell r="S553" t="str">
            <v xml:space="preserve">Revenue </v>
          </cell>
          <cell r="T553" t="str">
            <v>In-period</v>
          </cell>
          <cell r="U553" t="str">
            <v>Customer measure of experience (C-MeX)</v>
          </cell>
          <cell r="V553" t="str">
            <v>score</v>
          </cell>
          <cell r="W553" t="str">
            <v>C-MeX score</v>
          </cell>
          <cell r="X553">
            <v>2</v>
          </cell>
          <cell r="Y553" t="str">
            <v>Up</v>
          </cell>
          <cell r="Z553" t="str">
            <v>C-MeX: Customer measure of experience</v>
          </cell>
        </row>
        <row r="554">
          <cell r="C554" t="str">
            <v>PR19WSH_Sv2</v>
          </cell>
          <cell r="D554" t="str">
            <v>Personal service that's right for you</v>
          </cell>
          <cell r="E554" t="str">
            <v>PR19 new</v>
          </cell>
          <cell r="F554" t="str">
            <v>Sv2</v>
          </cell>
          <cell r="G554" t="str">
            <v>D-MeX: Developer services measure of experience</v>
          </cell>
          <cell r="H554" t="str">
            <v>Developer Services Experience Measure of satisfaction</v>
          </cell>
          <cell r="J554">
            <v>0.6</v>
          </cell>
          <cell r="K554">
            <v>0.4</v>
          </cell>
          <cell r="Q554">
            <v>1</v>
          </cell>
          <cell r="R554" t="str">
            <v>Out &amp; under</v>
          </cell>
          <cell r="S554" t="str">
            <v xml:space="preserve">Revenue </v>
          </cell>
          <cell r="T554" t="str">
            <v>In-period</v>
          </cell>
          <cell r="U554" t="str">
            <v>Developer services measure of experience (D-MeX)</v>
          </cell>
          <cell r="V554" t="str">
            <v>score</v>
          </cell>
          <cell r="W554" t="str">
            <v>D-MeX score</v>
          </cell>
          <cell r="X554">
            <v>2</v>
          </cell>
          <cell r="Y554" t="str">
            <v>Up</v>
          </cell>
          <cell r="Z554" t="str">
            <v>D-MeX: Developer services measure of experience</v>
          </cell>
        </row>
        <row r="555">
          <cell r="C555" t="str">
            <v>PR19WSH_Sv3</v>
          </cell>
          <cell r="D555" t="str">
            <v>Personal service that's right for you</v>
          </cell>
          <cell r="E555" t="str">
            <v>PR14 revision</v>
          </cell>
          <cell r="F555" t="str">
            <v>Sv3</v>
          </cell>
          <cell r="G555" t="str">
            <v>Customer trust</v>
          </cell>
          <cell r="H555" t="str">
            <v>The customer trust score is calculated from the CCWater’s survey question: “How much do you trust your water and sewerage company?”.</v>
          </cell>
          <cell r="I555">
            <v>4.3999999999999997E-2</v>
          </cell>
          <cell r="J555">
            <v>0.34200000000000003</v>
          </cell>
          <cell r="K555">
            <v>0.48399999999999999</v>
          </cell>
          <cell r="L555">
            <v>4.4999999999999998E-2</v>
          </cell>
          <cell r="M555">
            <v>8.5000000000000006E-2</v>
          </cell>
          <cell r="Q555">
            <v>1</v>
          </cell>
          <cell r="R555" t="str">
            <v>NFI</v>
          </cell>
          <cell r="U555" t="str">
            <v>Customer service/satisfaction (exc. billing etc.)</v>
          </cell>
          <cell r="V555" t="str">
            <v>score</v>
          </cell>
          <cell r="W555" t="str">
            <v>Score out of 10</v>
          </cell>
          <cell r="X555">
            <v>2</v>
          </cell>
          <cell r="Y555" t="str">
            <v>Up</v>
          </cell>
          <cell r="AQ555">
            <v>8.15</v>
          </cell>
          <cell r="AR555">
            <v>8.15</v>
          </cell>
          <cell r="AS555">
            <v>8.15</v>
          </cell>
          <cell r="AT555">
            <v>8.15</v>
          </cell>
          <cell r="AU555">
            <v>8.15</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D555">
            <v>1</v>
          </cell>
        </row>
        <row r="556">
          <cell r="C556" t="str">
            <v>PR19WSH_Sv4</v>
          </cell>
          <cell r="D556" t="str">
            <v>Personal service that's right for you</v>
          </cell>
          <cell r="E556" t="str">
            <v>PR14 revision</v>
          </cell>
          <cell r="F556" t="str">
            <v>Sv4</v>
          </cell>
          <cell r="G556" t="str">
            <v>Business customer satisfaction</v>
          </cell>
          <cell r="H556" t="str">
            <v>The average customer score out of 5 from four quarterly business customer satisfaction surveys.</v>
          </cell>
          <cell r="N556">
            <v>1</v>
          </cell>
          <cell r="Q556">
            <v>1</v>
          </cell>
          <cell r="R556" t="str">
            <v>Out &amp; under</v>
          </cell>
          <cell r="S556" t="str">
            <v xml:space="preserve">Revenue </v>
          </cell>
          <cell r="T556" t="str">
            <v>In-period</v>
          </cell>
          <cell r="U556" t="str">
            <v>Customer service/satisfaction (exc. billing etc.)</v>
          </cell>
          <cell r="V556" t="str">
            <v>score</v>
          </cell>
          <cell r="W556" t="str">
            <v>Score out of 5</v>
          </cell>
          <cell r="X556">
            <v>1</v>
          </cell>
          <cell r="Y556" t="str">
            <v>Up</v>
          </cell>
          <cell r="AQ556">
            <v>4.5</v>
          </cell>
          <cell r="AR556">
            <v>4.5</v>
          </cell>
          <cell r="AS556">
            <v>4.5</v>
          </cell>
          <cell r="AT556">
            <v>4.5</v>
          </cell>
          <cell r="AU556">
            <v>4.5</v>
          </cell>
          <cell r="BL556" t="str">
            <v>Yes</v>
          </cell>
          <cell r="BM556" t="str">
            <v>Yes</v>
          </cell>
          <cell r="BN556" t="str">
            <v>Yes</v>
          </cell>
          <cell r="BO556" t="str">
            <v>Yes</v>
          </cell>
          <cell r="BP556" t="str">
            <v>Yes</v>
          </cell>
          <cell r="BQ556" t="str">
            <v/>
          </cell>
          <cell r="BR556" t="str">
            <v/>
          </cell>
          <cell r="BS556" t="str">
            <v/>
          </cell>
          <cell r="BT556" t="str">
            <v/>
          </cell>
          <cell r="BU556" t="str">
            <v/>
          </cell>
          <cell r="BV556">
            <v>4</v>
          </cell>
          <cell r="BW556">
            <v>4</v>
          </cell>
          <cell r="BX556">
            <v>4</v>
          </cell>
          <cell r="BY556">
            <v>4</v>
          </cell>
          <cell r="BZ556">
            <v>4</v>
          </cell>
          <cell r="CA556" t="str">
            <v/>
          </cell>
          <cell r="CB556" t="str">
            <v/>
          </cell>
          <cell r="CC556" t="str">
            <v/>
          </cell>
          <cell r="CD556" t="str">
            <v/>
          </cell>
          <cell r="CE556" t="str">
            <v/>
          </cell>
          <cell r="CF556" t="str">
            <v/>
          </cell>
          <cell r="CG556" t="str">
            <v/>
          </cell>
          <cell r="CH556" t="str">
            <v/>
          </cell>
          <cell r="CI556" t="str">
            <v/>
          </cell>
          <cell r="CJ556" t="str">
            <v/>
          </cell>
          <cell r="CK556">
            <v>4.7</v>
          </cell>
          <cell r="CL556">
            <v>4.7</v>
          </cell>
          <cell r="CM556">
            <v>4.7</v>
          </cell>
          <cell r="CN556">
            <v>4.7</v>
          </cell>
          <cell r="CO556">
            <v>4.7</v>
          </cell>
          <cell r="CP556" t="str">
            <v/>
          </cell>
          <cell r="CQ556" t="str">
            <v/>
          </cell>
          <cell r="CR556" t="str">
            <v/>
          </cell>
          <cell r="CS556" t="str">
            <v/>
          </cell>
          <cell r="CT556" t="str">
            <v/>
          </cell>
          <cell r="CU556">
            <v>-1.25</v>
          </cell>
          <cell r="CV556" t="str">
            <v/>
          </cell>
          <cell r="CW556" t="str">
            <v/>
          </cell>
          <cell r="CX556" t="str">
            <v/>
          </cell>
          <cell r="CY556">
            <v>1.25</v>
          </cell>
          <cell r="CZ556" t="str">
            <v/>
          </cell>
          <cell r="DA556" t="str">
            <v/>
          </cell>
          <cell r="DB556" t="str">
            <v/>
          </cell>
          <cell r="DD556">
            <v>1</v>
          </cell>
        </row>
        <row r="557">
          <cell r="C557" t="str">
            <v>PR19WSH_Sv5</v>
          </cell>
          <cell r="F557" t="str">
            <v>Sv5</v>
          </cell>
          <cell r="G557" t="str">
            <v>Priority services for customers in vulnerable circumstances</v>
          </cell>
          <cell r="Q557">
            <v>0</v>
          </cell>
          <cell r="R557" t="str">
            <v>NFI</v>
          </cell>
          <cell r="X557">
            <v>1</v>
          </cell>
          <cell r="Z557" t="str">
            <v>Priority services for customers in vulnerable circumstances</v>
          </cell>
        </row>
        <row r="558">
          <cell r="C558" t="str">
            <v>PR19WSH_Sv6</v>
          </cell>
          <cell r="D558" t="str">
            <v>Personal service that's right for you</v>
          </cell>
          <cell r="E558" t="str">
            <v>PR19 new</v>
          </cell>
          <cell r="F558" t="str">
            <v>Sv6</v>
          </cell>
          <cell r="G558" t="str">
            <v xml:space="preserve">Customers on Welsh language register </v>
          </cell>
          <cell r="H558" t="str">
            <v>Number of customers registered for our Welsh language services (e.g. proactive text alert/correspondence, etc.).</v>
          </cell>
          <cell r="M558">
            <v>1</v>
          </cell>
          <cell r="Q558">
            <v>1</v>
          </cell>
          <cell r="R558" t="str">
            <v>NFI</v>
          </cell>
          <cell r="U558" t="str">
            <v>Community/partnerships</v>
          </cell>
          <cell r="V558" t="str">
            <v>nr</v>
          </cell>
          <cell r="X558">
            <v>0</v>
          </cell>
          <cell r="Y558" t="str">
            <v>Up</v>
          </cell>
          <cell r="AQ558">
            <v>13000</v>
          </cell>
          <cell r="AR558">
            <v>16000</v>
          </cell>
          <cell r="AS558">
            <v>19000</v>
          </cell>
          <cell r="AT558">
            <v>22000</v>
          </cell>
          <cell r="AU558">
            <v>25000</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D558">
            <v>1</v>
          </cell>
        </row>
        <row r="559">
          <cell r="C559" t="str">
            <v>PR19WSH_Rt1</v>
          </cell>
          <cell r="D559" t="str">
            <v>Put things right if they go wrong</v>
          </cell>
          <cell r="E559" t="str">
            <v>PR14 revision</v>
          </cell>
          <cell r="F559" t="str">
            <v>Rt1</v>
          </cell>
          <cell r="G559" t="str">
            <v>Internal sewer flooding</v>
          </cell>
          <cell r="H559" t="str">
            <v>The number of internal flooding incidents per year, including sewer flooding due to severe weather events</v>
          </cell>
          <cell r="K559">
            <v>1</v>
          </cell>
          <cell r="Q559">
            <v>1</v>
          </cell>
          <cell r="R559" t="str">
            <v>Out &amp; under</v>
          </cell>
          <cell r="S559" t="str">
            <v xml:space="preserve">Revenue </v>
          </cell>
          <cell r="T559" t="str">
            <v>In-period</v>
          </cell>
          <cell r="U559" t="str">
            <v>Sewer flooding</v>
          </cell>
          <cell r="V559" t="str">
            <v>nr</v>
          </cell>
          <cell r="W559" t="str">
            <v>Incidents per 10,000 sewer connections</v>
          </cell>
          <cell r="X559">
            <v>2</v>
          </cell>
          <cell r="Y559" t="str">
            <v>Down</v>
          </cell>
          <cell r="Z559" t="str">
            <v>Internal sewer flooding</v>
          </cell>
        </row>
        <row r="560">
          <cell r="C560" t="str">
            <v>PR19WSH_Rt2</v>
          </cell>
          <cell r="D560" t="str">
            <v>Put things right if they go wrong</v>
          </cell>
          <cell r="E560" t="str">
            <v>PR19 new</v>
          </cell>
          <cell r="F560" t="str">
            <v>Rt2</v>
          </cell>
          <cell r="G560" t="str">
            <v>Sewer flooding on customer property (external)</v>
          </cell>
          <cell r="H560" t="str">
            <v>The number of external flooding incidents per year within property curtilage.</v>
          </cell>
          <cell r="K560">
            <v>1</v>
          </cell>
          <cell r="Q560">
            <v>1</v>
          </cell>
          <cell r="R560" t="str">
            <v>Out &amp; under</v>
          </cell>
          <cell r="S560" t="str">
            <v xml:space="preserve">Revenue </v>
          </cell>
          <cell r="T560" t="str">
            <v>In-period</v>
          </cell>
          <cell r="U560" t="str">
            <v>Sewer flooding</v>
          </cell>
          <cell r="V560" t="str">
            <v>nr</v>
          </cell>
          <cell r="W560" t="str">
            <v>Incidents per 10,000 sewer connections</v>
          </cell>
          <cell r="X560">
            <v>2</v>
          </cell>
          <cell r="Y560" t="str">
            <v>Down</v>
          </cell>
          <cell r="Z560" t="str">
            <v>External sewer flooding</v>
          </cell>
          <cell r="AQ560">
            <v>26.7</v>
          </cell>
          <cell r="AR560">
            <v>25.29</v>
          </cell>
          <cell r="AS560">
            <v>23.89</v>
          </cell>
          <cell r="AT560">
            <v>22.48</v>
          </cell>
          <cell r="AU560">
            <v>21.08</v>
          </cell>
          <cell r="BL560" t="str">
            <v>Yes</v>
          </cell>
          <cell r="BM560" t="str">
            <v>Yes</v>
          </cell>
          <cell r="BN560" t="str">
            <v>Yes</v>
          </cell>
          <cell r="BO560" t="str">
            <v>Yes</v>
          </cell>
          <cell r="BP560" t="str">
            <v>Yes</v>
          </cell>
          <cell r="BQ560" t="str">
            <v/>
          </cell>
          <cell r="BR560" t="str">
            <v/>
          </cell>
          <cell r="BS560" t="str">
            <v/>
          </cell>
          <cell r="BT560" t="str">
            <v/>
          </cell>
          <cell r="BU560" t="str">
            <v/>
          </cell>
          <cell r="BV560">
            <v>40.049999999999997</v>
          </cell>
          <cell r="BW560">
            <v>40.049999999999997</v>
          </cell>
          <cell r="BX560">
            <v>40.049999999999997</v>
          </cell>
          <cell r="BY560">
            <v>40.049999999999997</v>
          </cell>
          <cell r="BZ560">
            <v>40.049999999999997</v>
          </cell>
          <cell r="CA560" t="str">
            <v/>
          </cell>
          <cell r="CB560" t="str">
            <v/>
          </cell>
          <cell r="CC560" t="str">
            <v/>
          </cell>
          <cell r="CD560" t="str">
            <v/>
          </cell>
          <cell r="CE560" t="str">
            <v/>
          </cell>
          <cell r="CF560" t="str">
            <v/>
          </cell>
          <cell r="CG560" t="str">
            <v/>
          </cell>
          <cell r="CH560" t="str">
            <v/>
          </cell>
          <cell r="CI560" t="str">
            <v/>
          </cell>
          <cell r="CJ560" t="str">
            <v/>
          </cell>
          <cell r="CK560">
            <v>22.4</v>
          </cell>
          <cell r="CL560">
            <v>20.99</v>
          </cell>
          <cell r="CM560">
            <v>19.59</v>
          </cell>
          <cell r="CN560">
            <v>18.28</v>
          </cell>
          <cell r="CO560">
            <v>16.88</v>
          </cell>
          <cell r="CP560" t="str">
            <v/>
          </cell>
          <cell r="CQ560" t="str">
            <v/>
          </cell>
          <cell r="CR560" t="str">
            <v/>
          </cell>
          <cell r="CS560" t="str">
            <v/>
          </cell>
          <cell r="CT560" t="str">
            <v/>
          </cell>
          <cell r="CU560">
            <v>-0.89900000000000002</v>
          </cell>
          <cell r="CV560" t="str">
            <v/>
          </cell>
          <cell r="CW560" t="str">
            <v/>
          </cell>
          <cell r="CX560" t="str">
            <v/>
          </cell>
          <cell r="CY560">
            <v>0.75</v>
          </cell>
          <cell r="CZ560" t="str">
            <v/>
          </cell>
          <cell r="DA560" t="str">
            <v/>
          </cell>
          <cell r="DB560" t="str">
            <v/>
          </cell>
          <cell r="DD560">
            <v>1</v>
          </cell>
        </row>
        <row r="561">
          <cell r="C561" t="str">
            <v>PR19WSH_Rt3</v>
          </cell>
          <cell r="D561" t="str">
            <v>Put things right if they go wrong</v>
          </cell>
          <cell r="E561" t="str">
            <v>PR19 new</v>
          </cell>
          <cell r="F561" t="str">
            <v>Rt3</v>
          </cell>
          <cell r="G561" t="str">
            <v>Sewer collapses</v>
          </cell>
          <cell r="H561" t="str">
            <v>The number of collapses on sewers per 1000km.</v>
          </cell>
          <cell r="K561">
            <v>1</v>
          </cell>
          <cell r="Q561">
            <v>1</v>
          </cell>
          <cell r="R561" t="str">
            <v>Under</v>
          </cell>
          <cell r="S561" t="str">
            <v xml:space="preserve">Revenue </v>
          </cell>
          <cell r="T561" t="str">
            <v>In-period</v>
          </cell>
          <cell r="U561" t="str">
            <v>Asset/equipment failure</v>
          </cell>
          <cell r="V561" t="str">
            <v>nr</v>
          </cell>
          <cell r="W561" t="str">
            <v>Collapses per 1,00km</v>
          </cell>
          <cell r="X561">
            <v>2</v>
          </cell>
          <cell r="Y561" t="str">
            <v>Down</v>
          </cell>
          <cell r="Z561" t="str">
            <v>Sewer collapses</v>
          </cell>
        </row>
        <row r="562">
          <cell r="C562" t="str">
            <v>PR19WSH_Rt4</v>
          </cell>
          <cell r="D562" t="str">
            <v>Put things right if they go wrong</v>
          </cell>
          <cell r="E562" t="str">
            <v>PR19 new</v>
          </cell>
          <cell r="F562" t="str">
            <v>Rt4</v>
          </cell>
          <cell r="G562" t="str">
            <v>Total complaints</v>
          </cell>
          <cell r="H562" t="str">
            <v>The number of household written and telephone complaints per 10,000 customers.</v>
          </cell>
          <cell r="J562">
            <v>0.375</v>
          </cell>
          <cell r="K562">
            <v>0.53200000000000003</v>
          </cell>
          <cell r="M562">
            <v>9.2999999999999999E-2</v>
          </cell>
          <cell r="Q562">
            <v>1</v>
          </cell>
          <cell r="R562" t="str">
            <v>Out &amp; under</v>
          </cell>
          <cell r="S562" t="str">
            <v xml:space="preserve">Revenue </v>
          </cell>
          <cell r="T562" t="str">
            <v>In-period</v>
          </cell>
          <cell r="U562" t="str">
            <v>Customer contacts - other</v>
          </cell>
          <cell r="V562" t="str">
            <v>nr</v>
          </cell>
          <cell r="W562" t="str">
            <v>Complaints per 10,000 connections</v>
          </cell>
          <cell r="X562">
            <v>1</v>
          </cell>
          <cell r="Y562" t="str">
            <v>Down</v>
          </cell>
          <cell r="AQ562" t="str">
            <v>2019-20 Upper Quartile</v>
          </cell>
          <cell r="AR562" t="str">
            <v>2020-21 Upper Quartile</v>
          </cell>
          <cell r="AS562" t="str">
            <v>2021-22 Upper Quartile</v>
          </cell>
          <cell r="AT562" t="str">
            <v>2022-23 Upper Quartile</v>
          </cell>
          <cell r="AU562" t="str">
            <v>2023-24 Upper Quartile</v>
          </cell>
          <cell r="BL562" t="str">
            <v>Yes</v>
          </cell>
          <cell r="BM562" t="str">
            <v>Yes</v>
          </cell>
          <cell r="BN562" t="str">
            <v>Yes</v>
          </cell>
          <cell r="BO562" t="str">
            <v>Yes</v>
          </cell>
          <cell r="BP562" t="str">
            <v>Yes</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v>-1.5200000000000001E-3</v>
          </cell>
          <cell r="CV562" t="str">
            <v/>
          </cell>
          <cell r="CW562" t="str">
            <v/>
          </cell>
          <cell r="CX562" t="str">
            <v/>
          </cell>
          <cell r="CY562">
            <v>1.5200000000000001E-3</v>
          </cell>
          <cell r="CZ562" t="str">
            <v/>
          </cell>
          <cell r="DA562" t="str">
            <v/>
          </cell>
          <cell r="DB562" t="str">
            <v/>
          </cell>
          <cell r="DD562">
            <v>1</v>
          </cell>
        </row>
        <row r="563">
          <cell r="C563" t="str">
            <v>PR19WSH_Rt5</v>
          </cell>
          <cell r="D563" t="str">
            <v>Put things right if they go wrong</v>
          </cell>
          <cell r="E563" t="str">
            <v>PR14 revision</v>
          </cell>
          <cell r="F563" t="str">
            <v>Rt5</v>
          </cell>
          <cell r="G563" t="str">
            <v>Worst served customer for water service</v>
          </cell>
          <cell r="H563" t="str">
            <v>The number of customers that have had repeat incidents of low water pressure or interruptions to water supply.</v>
          </cell>
          <cell r="J563">
            <v>1</v>
          </cell>
          <cell r="Q563">
            <v>1</v>
          </cell>
          <cell r="R563" t="str">
            <v>NFI</v>
          </cell>
          <cell r="U563" t="str">
            <v>Supply interruptions</v>
          </cell>
          <cell r="V563" t="str">
            <v>nr</v>
          </cell>
          <cell r="W563" t="str">
            <v>Number of customers</v>
          </cell>
          <cell r="X563">
            <v>0</v>
          </cell>
          <cell r="Y563" t="str">
            <v>Down</v>
          </cell>
          <cell r="AQ563">
            <v>2148</v>
          </cell>
          <cell r="AR563">
            <v>2025</v>
          </cell>
          <cell r="AS563">
            <v>1901</v>
          </cell>
          <cell r="AT563">
            <v>1778</v>
          </cell>
          <cell r="AU563">
            <v>1654</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D563">
            <v>1</v>
          </cell>
        </row>
        <row r="564">
          <cell r="C564" t="str">
            <v>PR19WSH_Rt6</v>
          </cell>
          <cell r="D564" t="str">
            <v>Put things right if they go wrong</v>
          </cell>
          <cell r="E564" t="str">
            <v>PR14 revision</v>
          </cell>
          <cell r="F564" t="str">
            <v>Rt6</v>
          </cell>
          <cell r="G564" t="str">
            <v>Worst served customer for wastewater service</v>
          </cell>
          <cell r="H564" t="str">
            <v>The number of properties at risk of repeat internal or serious external flooding.</v>
          </cell>
          <cell r="K564">
            <v>1</v>
          </cell>
          <cell r="Q564">
            <v>1</v>
          </cell>
          <cell r="R564" t="str">
            <v>NFI</v>
          </cell>
          <cell r="U564" t="str">
            <v>Sewer flooding</v>
          </cell>
          <cell r="V564" t="str">
            <v>nr</v>
          </cell>
          <cell r="X564">
            <v>0</v>
          </cell>
          <cell r="Y564" t="str">
            <v>Down</v>
          </cell>
          <cell r="AQ564">
            <v>374</v>
          </cell>
          <cell r="AR564">
            <v>371</v>
          </cell>
          <cell r="AS564">
            <v>371</v>
          </cell>
          <cell r="AT564">
            <v>357</v>
          </cell>
          <cell r="AU564">
            <v>357</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D564">
            <v>1</v>
          </cell>
        </row>
        <row r="565">
          <cell r="C565" t="str">
            <v>PR19WSH_Bl1</v>
          </cell>
          <cell r="D565" t="str">
            <v>Fair bills for everyone</v>
          </cell>
          <cell r="E565" t="str">
            <v>PR14 continuation</v>
          </cell>
          <cell r="F565" t="str">
            <v>Bl1</v>
          </cell>
          <cell r="G565" t="str">
            <v>Change in average household bill</v>
          </cell>
          <cell r="H565" t="str">
            <v>The percentage annual increase in the average household bill.</v>
          </cell>
          <cell r="M565">
            <v>1</v>
          </cell>
          <cell r="Q565">
            <v>1</v>
          </cell>
          <cell r="R565" t="str">
            <v>NFI</v>
          </cell>
          <cell r="U565" t="str">
            <v>Billing, debt, vfm, affordability, vulnerability</v>
          </cell>
          <cell r="V565" t="str">
            <v>%</v>
          </cell>
          <cell r="X565">
            <v>1</v>
          </cell>
          <cell r="Y565" t="str">
            <v>Down</v>
          </cell>
          <cell r="AQ565" t="str">
            <v>&lt;CPIH</v>
          </cell>
          <cell r="AR565" t="str">
            <v>&lt;CPIH</v>
          </cell>
          <cell r="AS565" t="str">
            <v>&lt;CPIH</v>
          </cell>
          <cell r="AT565" t="str">
            <v>&lt;CPIH</v>
          </cell>
          <cell r="AU565" t="str">
            <v>&lt;CPIH</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D565">
            <v>1</v>
          </cell>
        </row>
        <row r="566">
          <cell r="C566" t="str">
            <v>PR19WSH_Bl2</v>
          </cell>
          <cell r="D566" t="str">
            <v>Fair bills for everyone</v>
          </cell>
          <cell r="E566" t="str">
            <v>PR14 revision</v>
          </cell>
          <cell r="F566" t="str">
            <v>Bl2</v>
          </cell>
          <cell r="G566" t="str">
            <v>Vulnerable customers on social tariffs</v>
          </cell>
          <cell r="H566" t="str">
            <v xml:space="preserve">The unique number of customers who are benefiting from our financial assistance schemes. </v>
          </cell>
          <cell r="M566">
            <v>1</v>
          </cell>
          <cell r="Q566">
            <v>1</v>
          </cell>
          <cell r="R566" t="str">
            <v>NFI</v>
          </cell>
          <cell r="U566" t="str">
            <v>Billing, debt, vfm, affordability, vulnerability</v>
          </cell>
          <cell r="V566" t="str">
            <v>nr</v>
          </cell>
          <cell r="X566">
            <v>0</v>
          </cell>
          <cell r="Y566" t="str">
            <v>Up</v>
          </cell>
          <cell r="AQ566">
            <v>133000</v>
          </cell>
          <cell r="AR566">
            <v>133000</v>
          </cell>
          <cell r="AS566">
            <v>133000</v>
          </cell>
          <cell r="AT566">
            <v>133000</v>
          </cell>
          <cell r="AU566">
            <v>133000</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D566">
            <v>1</v>
          </cell>
        </row>
        <row r="567">
          <cell r="C567" t="str">
            <v>PR19WSH_Bl3</v>
          </cell>
          <cell r="D567" t="str">
            <v>Fair bills for everyone</v>
          </cell>
          <cell r="E567" t="str">
            <v>PR19 new</v>
          </cell>
          <cell r="F567" t="str">
            <v>Bl3</v>
          </cell>
          <cell r="G567" t="str">
            <v xml:space="preserve">Company level of bad debt </v>
          </cell>
          <cell r="H567" t="str">
            <v>The annual doubtful debt charge as a proportion of total revenue.</v>
          </cell>
          <cell r="M567">
            <v>0.89200000000000002</v>
          </cell>
          <cell r="N567">
            <v>0.108</v>
          </cell>
          <cell r="Q567">
            <v>1</v>
          </cell>
          <cell r="R567" t="str">
            <v>NFI</v>
          </cell>
          <cell r="U567" t="str">
            <v>Billing, debt, vfm, affordability, vulnerability</v>
          </cell>
          <cell r="V567" t="str">
            <v>%</v>
          </cell>
          <cell r="X567">
            <v>1</v>
          </cell>
          <cell r="Y567" t="str">
            <v>Down</v>
          </cell>
          <cell r="AQ567">
            <v>2.2999999999999998</v>
          </cell>
          <cell r="AR567">
            <v>2.2000000000000002</v>
          </cell>
          <cell r="AS567">
            <v>2.1</v>
          </cell>
          <cell r="AT567">
            <v>2</v>
          </cell>
          <cell r="AU567">
            <v>2</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row>
        <row r="568">
          <cell r="C568" t="str">
            <v>PR19WSH_Bl4</v>
          </cell>
          <cell r="D568" t="str">
            <v>Fair bills for everyone</v>
          </cell>
          <cell r="E568" t="str">
            <v>PR19 new</v>
          </cell>
          <cell r="F568" t="str">
            <v>Bl4</v>
          </cell>
          <cell r="G568" t="str">
            <v>Unbilled properties</v>
          </cell>
          <cell r="H568" t="str">
            <v>The percentage of connected properties (both household and non-household) that are void. Voids are vacant properties which are not billed for water and/or waste water services.</v>
          </cell>
          <cell r="M568">
            <v>0.89200000000000002</v>
          </cell>
          <cell r="N568">
            <v>0.108</v>
          </cell>
          <cell r="Q568">
            <v>1</v>
          </cell>
          <cell r="R568" t="str">
            <v>Out &amp; under</v>
          </cell>
          <cell r="S568" t="str">
            <v>Revenue</v>
          </cell>
          <cell r="T568" t="str">
            <v>In-period</v>
          </cell>
          <cell r="U568" t="str">
            <v>Billing, debt, vfm, affordability, vulnerability</v>
          </cell>
          <cell r="V568" t="str">
            <v>%</v>
          </cell>
          <cell r="X568">
            <v>2</v>
          </cell>
          <cell r="Y568" t="str">
            <v>Down</v>
          </cell>
          <cell r="AQ568">
            <v>3.9</v>
          </cell>
          <cell r="AR568">
            <v>3.8</v>
          </cell>
          <cell r="AS568">
            <v>3.7</v>
          </cell>
          <cell r="AT568">
            <v>3.6</v>
          </cell>
          <cell r="AU568">
            <v>3.5</v>
          </cell>
          <cell r="BL568" t="str">
            <v>Yes</v>
          </cell>
          <cell r="BM568" t="str">
            <v>Yes</v>
          </cell>
          <cell r="BN568" t="str">
            <v>Yes</v>
          </cell>
          <cell r="BO568" t="str">
            <v>Yes</v>
          </cell>
          <cell r="BP568" t="str">
            <v>Yes</v>
          </cell>
          <cell r="BQ568" t="str">
            <v/>
          </cell>
          <cell r="BR568" t="str">
            <v/>
          </cell>
          <cell r="BS568" t="str">
            <v/>
          </cell>
          <cell r="BT568" t="str">
            <v/>
          </cell>
          <cell r="BU568" t="str">
            <v/>
          </cell>
          <cell r="BV568">
            <v>4.4000000000000004</v>
          </cell>
          <cell r="BW568">
            <v>4.3</v>
          </cell>
          <cell r="BX568">
            <v>4.28</v>
          </cell>
          <cell r="BY568">
            <v>4.28</v>
          </cell>
          <cell r="BZ568">
            <v>4.28</v>
          </cell>
          <cell r="CA568" t="str">
            <v/>
          </cell>
          <cell r="CB568" t="str">
            <v/>
          </cell>
          <cell r="CC568" t="str">
            <v/>
          </cell>
          <cell r="CD568" t="str">
            <v/>
          </cell>
          <cell r="CE568" t="str">
            <v/>
          </cell>
          <cell r="CF568" t="str">
            <v/>
          </cell>
          <cell r="CG568" t="str">
            <v/>
          </cell>
          <cell r="CH568" t="str">
            <v/>
          </cell>
          <cell r="CI568" t="str">
            <v/>
          </cell>
          <cell r="CJ568" t="str">
            <v/>
          </cell>
          <cell r="CK568">
            <v>3.4</v>
          </cell>
          <cell r="CL568">
            <v>3.3</v>
          </cell>
          <cell r="CM568">
            <v>3.2</v>
          </cell>
          <cell r="CN568">
            <v>3.1</v>
          </cell>
          <cell r="CO568">
            <v>3</v>
          </cell>
          <cell r="CP568" t="str">
            <v/>
          </cell>
          <cell r="CQ568" t="str">
            <v/>
          </cell>
          <cell r="CR568" t="str">
            <v/>
          </cell>
          <cell r="CS568" t="str">
            <v/>
          </cell>
          <cell r="CT568" t="str">
            <v/>
          </cell>
          <cell r="CU568">
            <v>-2.6139999999999999</v>
          </cell>
          <cell r="CV568" t="str">
            <v/>
          </cell>
          <cell r="CW568" t="str">
            <v/>
          </cell>
          <cell r="CX568" t="str">
            <v/>
          </cell>
          <cell r="CY568">
            <v>2.6139999999999999</v>
          </cell>
          <cell r="CZ568" t="str">
            <v/>
          </cell>
          <cell r="DA568" t="str">
            <v/>
          </cell>
          <cell r="DB568" t="str">
            <v/>
          </cell>
          <cell r="DD568">
            <v>1</v>
          </cell>
        </row>
        <row r="569">
          <cell r="C569" t="str">
            <v>PR19WSH_Bl5</v>
          </cell>
          <cell r="D569" t="str">
            <v>Fair bills for everyone</v>
          </cell>
          <cell r="E569" t="str">
            <v>PR19 new</v>
          </cell>
          <cell r="F569" t="str">
            <v>Bl5</v>
          </cell>
          <cell r="G569" t="str">
            <v xml:space="preserve">Financial resilience </v>
          </cell>
          <cell r="H569" t="str">
            <v>Our overall financial resilience as reflected in the credit ratings given by the three main credit rating agencies: Moody’s, Standard &amp; Poor’s (S&amp;P) and Fitch.</v>
          </cell>
          <cell r="I569">
            <v>4.3999999999999997E-2</v>
          </cell>
          <cell r="J569">
            <v>0.33800000000000002</v>
          </cell>
          <cell r="K569">
            <v>0.48</v>
          </cell>
          <cell r="L569">
            <v>4.3999999999999997E-2</v>
          </cell>
          <cell r="M569">
            <v>8.4000000000000005E-2</v>
          </cell>
          <cell r="N569">
            <v>0.01</v>
          </cell>
          <cell r="Q569">
            <v>1</v>
          </cell>
          <cell r="R569" t="str">
            <v>NFI</v>
          </cell>
          <cell r="U569" t="str">
            <v>Resilience</v>
          </cell>
          <cell r="V569" t="str">
            <v>category</v>
          </cell>
          <cell r="X569">
            <v>0</v>
          </cell>
          <cell r="Y569" t="str">
            <v>Up</v>
          </cell>
          <cell r="AQ569" t="str">
            <v>High</v>
          </cell>
          <cell r="AR569" t="str">
            <v>High</v>
          </cell>
          <cell r="AS569" t="str">
            <v>High</v>
          </cell>
          <cell r="AT569" t="str">
            <v>High</v>
          </cell>
          <cell r="AU569" t="str">
            <v>High</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D569">
            <v>1</v>
          </cell>
        </row>
        <row r="570">
          <cell r="C570" t="str">
            <v>PR19WSH_Ft1</v>
          </cell>
          <cell r="D570" t="str">
            <v>Create a better future for all our communities</v>
          </cell>
          <cell r="E570" t="str">
            <v>PR19 new</v>
          </cell>
          <cell r="F570" t="str">
            <v>Ft1</v>
          </cell>
          <cell r="G570" t="str">
            <v>Risk of severe restrictions in a drought</v>
          </cell>
          <cell r="H570" t="str">
            <v>Percentage of the population the company serves, that would experience severe supply restrictions (e.g. standpipes or rota cuts) in a 1-in-200 year drought.</v>
          </cell>
          <cell r="I570">
            <v>0.115</v>
          </cell>
          <cell r="J570">
            <v>0.88500000000000001</v>
          </cell>
          <cell r="Q570">
            <v>1</v>
          </cell>
          <cell r="R570" t="str">
            <v>NFI</v>
          </cell>
          <cell r="U570" t="str">
            <v>Resilience</v>
          </cell>
          <cell r="V570" t="str">
            <v>%</v>
          </cell>
          <cell r="X570">
            <v>1</v>
          </cell>
          <cell r="Y570" t="str">
            <v>Down</v>
          </cell>
          <cell r="Z570" t="str">
            <v>Risk of severe restrictions in a drought</v>
          </cell>
        </row>
        <row r="571">
          <cell r="C571" t="str">
            <v>PR19WSH_Ft2</v>
          </cell>
          <cell r="D571" t="str">
            <v>Create a better future for all our communities</v>
          </cell>
          <cell r="E571" t="str">
            <v>PR19 new</v>
          </cell>
          <cell r="F571" t="str">
            <v>Ft2</v>
          </cell>
          <cell r="G571" t="str">
            <v>Risk of sewer flooding in a storm</v>
          </cell>
          <cell r="H571" t="str">
            <v>Percentage of population at risk of sewer flooding in a 1-in-50 year storm.</v>
          </cell>
          <cell r="K571">
            <v>1</v>
          </cell>
          <cell r="Q571">
            <v>1</v>
          </cell>
          <cell r="R571" t="str">
            <v>NFI</v>
          </cell>
          <cell r="U571" t="str">
            <v>Resilience</v>
          </cell>
          <cell r="V571" t="str">
            <v>%</v>
          </cell>
          <cell r="W571" t="str">
            <v>% customers</v>
          </cell>
          <cell r="X571">
            <v>2</v>
          </cell>
          <cell r="Y571" t="str">
            <v>Down</v>
          </cell>
          <cell r="Z571" t="str">
            <v>Risk of sewer flooding in a storm</v>
          </cell>
        </row>
        <row r="572">
          <cell r="C572" t="str">
            <v>PR19WSH_Ft3</v>
          </cell>
          <cell r="D572" t="str">
            <v>Create a better future for all our communities</v>
          </cell>
          <cell r="E572" t="str">
            <v>PR14 revision</v>
          </cell>
          <cell r="F572" t="str">
            <v>Ft3</v>
          </cell>
          <cell r="G572" t="str">
            <v>Energy self-sufficiency</v>
          </cell>
          <cell r="H572" t="str">
            <v xml:space="preserve">Electricity generated and gas injected to grid as a percentage of all electricity and gas consumed (gas expressed as an electricity equivalent). </v>
          </cell>
          <cell r="I572">
            <v>4.3999999999999997E-2</v>
          </cell>
          <cell r="J572">
            <v>0.33800000000000002</v>
          </cell>
          <cell r="K572">
            <v>0.48</v>
          </cell>
          <cell r="L572">
            <v>4.3999999999999997E-2</v>
          </cell>
          <cell r="M572">
            <v>8.4000000000000005E-2</v>
          </cell>
          <cell r="N572">
            <v>0.01</v>
          </cell>
          <cell r="Q572">
            <v>1</v>
          </cell>
          <cell r="R572" t="str">
            <v>NFI</v>
          </cell>
          <cell r="U572" t="str">
            <v>Energy/emissions</v>
          </cell>
          <cell r="V572" t="str">
            <v>%</v>
          </cell>
          <cell r="X572">
            <v>0</v>
          </cell>
          <cell r="Y572" t="str">
            <v>Up</v>
          </cell>
          <cell r="AQ572">
            <v>31</v>
          </cell>
          <cell r="AR572">
            <v>32</v>
          </cell>
          <cell r="AS572">
            <v>33</v>
          </cell>
          <cell r="AT572">
            <v>34</v>
          </cell>
          <cell r="AU572">
            <v>35</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D572">
            <v>1</v>
          </cell>
        </row>
        <row r="573">
          <cell r="C573" t="str">
            <v>PR19WSH_Ft4</v>
          </cell>
          <cell r="D573" t="str">
            <v>Create a better future for all our communities</v>
          </cell>
          <cell r="E573" t="str">
            <v>PR14 continuation</v>
          </cell>
          <cell r="F573" t="str">
            <v>Ft4</v>
          </cell>
          <cell r="G573" t="str">
            <v>Surface water removed from sewers</v>
          </cell>
          <cell r="H573" t="str">
            <v>The volume of surface water removed from the sewers (measured in metres cubed)</v>
          </cell>
          <cell r="K573">
            <v>1</v>
          </cell>
          <cell r="Q573">
            <v>1</v>
          </cell>
          <cell r="R573" t="str">
            <v>Out &amp; under</v>
          </cell>
          <cell r="S573" t="str">
            <v xml:space="preserve">Revenue </v>
          </cell>
          <cell r="T573" t="str">
            <v>In-period</v>
          </cell>
          <cell r="U573" t="str">
            <v>Environmental</v>
          </cell>
          <cell r="V573" t="str">
            <v>nr</v>
          </cell>
          <cell r="W573" t="str">
            <v>per m3 of water removed from sewers</v>
          </cell>
          <cell r="X573">
            <v>0</v>
          </cell>
          <cell r="Y573" t="str">
            <v>Up</v>
          </cell>
          <cell r="AQ573">
            <v>141900</v>
          </cell>
          <cell r="AR573">
            <v>141900</v>
          </cell>
          <cell r="AS573">
            <v>141900</v>
          </cell>
          <cell r="AT573">
            <v>862150</v>
          </cell>
          <cell r="AU573">
            <v>862150</v>
          </cell>
          <cell r="BL573" t="str">
            <v>Yes</v>
          </cell>
          <cell r="BM573" t="str">
            <v>Yes</v>
          </cell>
          <cell r="BN573" t="str">
            <v>Yes</v>
          </cell>
          <cell r="BO573" t="str">
            <v>Yes</v>
          </cell>
          <cell r="BP573" t="str">
            <v>Yes</v>
          </cell>
          <cell r="BQ573" t="str">
            <v/>
          </cell>
          <cell r="BR573" t="str">
            <v/>
          </cell>
          <cell r="BS573" t="str">
            <v/>
          </cell>
          <cell r="BT573" t="str">
            <v/>
          </cell>
          <cell r="BU573" t="str">
            <v/>
          </cell>
          <cell r="BV573">
            <v>117810</v>
          </cell>
          <cell r="BW573">
            <v>117810</v>
          </cell>
          <cell r="BX573">
            <v>117810</v>
          </cell>
          <cell r="BY573">
            <v>715785</v>
          </cell>
          <cell r="BZ573">
            <v>715785</v>
          </cell>
          <cell r="CA573" t="str">
            <v/>
          </cell>
          <cell r="CB573" t="str">
            <v/>
          </cell>
          <cell r="CC573" t="str">
            <v/>
          </cell>
          <cell r="CD573" t="str">
            <v/>
          </cell>
          <cell r="CE573" t="str">
            <v/>
          </cell>
          <cell r="CF573" t="str">
            <v/>
          </cell>
          <cell r="CG573" t="str">
            <v/>
          </cell>
          <cell r="CH573" t="str">
            <v/>
          </cell>
          <cell r="CI573" t="str">
            <v/>
          </cell>
          <cell r="CJ573" t="str">
            <v/>
          </cell>
          <cell r="CK573">
            <v>165990</v>
          </cell>
          <cell r="CL573">
            <v>165990</v>
          </cell>
          <cell r="CM573">
            <v>165990</v>
          </cell>
          <cell r="CN573">
            <v>1008515</v>
          </cell>
          <cell r="CO573">
            <v>1008515</v>
          </cell>
          <cell r="CP573" t="str">
            <v/>
          </cell>
          <cell r="CQ573" t="str">
            <v/>
          </cell>
          <cell r="CR573" t="str">
            <v/>
          </cell>
          <cell r="CS573" t="str">
            <v/>
          </cell>
          <cell r="CT573" t="str">
            <v/>
          </cell>
          <cell r="CU573">
            <v>-2.08E-6</v>
          </cell>
          <cell r="CV573" t="str">
            <v/>
          </cell>
          <cell r="CW573" t="str">
            <v/>
          </cell>
          <cell r="CX573" t="str">
            <v/>
          </cell>
          <cell r="CY573">
            <v>2.08E-6</v>
          </cell>
          <cell r="CZ573" t="str">
            <v/>
          </cell>
          <cell r="DA573" t="str">
            <v/>
          </cell>
          <cell r="DB573" t="str">
            <v/>
          </cell>
          <cell r="DD573">
            <v>1</v>
          </cell>
        </row>
        <row r="574">
          <cell r="C574" t="str">
            <v>PR19WSH_Ft5</v>
          </cell>
          <cell r="D574" t="str">
            <v>Create a better future for all our communities</v>
          </cell>
          <cell r="E574" t="str">
            <v>PR14 revision</v>
          </cell>
          <cell r="F574" t="str">
            <v>Ft5</v>
          </cell>
          <cell r="G574" t="str">
            <v>Asset Resilience (reservoirs)</v>
          </cell>
          <cell r="H574" t="str">
            <v xml:space="preserve">A score for critical water resources assets based on the company resilience scorecard. Critical assets are those for which failure would have a major impact on service to customers or on the environment. </v>
          </cell>
          <cell r="I574">
            <v>1</v>
          </cell>
          <cell r="Q574">
            <v>1</v>
          </cell>
          <cell r="R574" t="str">
            <v>NFI</v>
          </cell>
          <cell r="U574" t="str">
            <v>Resilience</v>
          </cell>
          <cell r="V574" t="str">
            <v>%</v>
          </cell>
          <cell r="X574">
            <v>1</v>
          </cell>
          <cell r="Y574" t="str">
            <v>Up</v>
          </cell>
          <cell r="AQ574">
            <v>92.2</v>
          </cell>
          <cell r="AR574">
            <v>92.2</v>
          </cell>
          <cell r="AS574">
            <v>93.3</v>
          </cell>
          <cell r="AT574">
            <v>94.4</v>
          </cell>
          <cell r="AU574">
            <v>95.5</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D574">
            <v>1</v>
          </cell>
        </row>
        <row r="575">
          <cell r="C575" t="str">
            <v>PR19WSH_Ft6</v>
          </cell>
          <cell r="D575" t="str">
            <v>Create a better future for all our communities</v>
          </cell>
          <cell r="E575" t="str">
            <v>PR14 revision</v>
          </cell>
          <cell r="F575" t="str">
            <v>Ft6</v>
          </cell>
          <cell r="G575" t="str">
            <v>Asset Resilience (water network+ above ground)</v>
          </cell>
          <cell r="H575" t="str">
            <v xml:space="preserve">A score for critical water network plus above ground assets based on the company resilience scorecard. Critical assets are those for which failure would have a major impact on service to customers or on the environment. </v>
          </cell>
          <cell r="J575">
            <v>1</v>
          </cell>
          <cell r="Q575">
            <v>1</v>
          </cell>
          <cell r="R575" t="str">
            <v>NFI</v>
          </cell>
          <cell r="U575" t="str">
            <v>Resilience</v>
          </cell>
          <cell r="V575" t="str">
            <v>%</v>
          </cell>
          <cell r="X575">
            <v>1</v>
          </cell>
          <cell r="Y575" t="str">
            <v>Up</v>
          </cell>
          <cell r="AQ575">
            <v>84</v>
          </cell>
          <cell r="AR575">
            <v>84</v>
          </cell>
          <cell r="AS575">
            <v>84.8</v>
          </cell>
          <cell r="AT575">
            <v>85.6</v>
          </cell>
          <cell r="AU575">
            <v>86.5</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D575">
            <v>1</v>
          </cell>
        </row>
        <row r="576">
          <cell r="C576" t="str">
            <v>PR19WSH_Ft7</v>
          </cell>
          <cell r="D576" t="str">
            <v>Create a better future for all our communities</v>
          </cell>
          <cell r="E576" t="str">
            <v>PR14 revision</v>
          </cell>
          <cell r="F576" t="str">
            <v>Ft7</v>
          </cell>
          <cell r="G576" t="str">
            <v>Asset Resilience (water network+ below ground)</v>
          </cell>
          <cell r="H576" t="str">
            <v xml:space="preserve">A score for critical water network plus below ground assets based on the company resilience scorecard. Critical assets are those for which failure would have a major impact on service to customers or on the environment. </v>
          </cell>
          <cell r="J576">
            <v>1</v>
          </cell>
          <cell r="Q576">
            <v>1</v>
          </cell>
          <cell r="R576" t="str">
            <v>NFI</v>
          </cell>
          <cell r="U576" t="str">
            <v>Resilience</v>
          </cell>
          <cell r="V576" t="str">
            <v>%</v>
          </cell>
          <cell r="X576">
            <v>1</v>
          </cell>
          <cell r="Y576" t="str">
            <v>Up</v>
          </cell>
          <cell r="AQ576">
            <v>68</v>
          </cell>
          <cell r="AR576">
            <v>68</v>
          </cell>
          <cell r="AS576">
            <v>70</v>
          </cell>
          <cell r="AT576">
            <v>71</v>
          </cell>
          <cell r="AU576">
            <v>73</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D576">
            <v>1</v>
          </cell>
        </row>
        <row r="577">
          <cell r="C577" t="str">
            <v>PR19WSH_Ft8</v>
          </cell>
          <cell r="D577" t="str">
            <v>Create a better future for all our communities</v>
          </cell>
          <cell r="E577" t="str">
            <v>PR14 revision</v>
          </cell>
          <cell r="F577" t="str">
            <v>Ft8</v>
          </cell>
          <cell r="G577" t="str">
            <v>Asset Resilience (waste network+ above ground)</v>
          </cell>
          <cell r="H577" t="str">
            <v xml:space="preserve">A score for critical wastewater network plus above ground assets based on the company resilience scorecard. Critical assets are those for which failure would have a major impact on service to customers or on the environment. </v>
          </cell>
          <cell r="K577">
            <v>1</v>
          </cell>
          <cell r="Q577">
            <v>1</v>
          </cell>
          <cell r="R577" t="str">
            <v>NFI</v>
          </cell>
          <cell r="U577" t="str">
            <v>Resilience</v>
          </cell>
          <cell r="V577" t="str">
            <v>%</v>
          </cell>
          <cell r="X577">
            <v>1</v>
          </cell>
          <cell r="Y577" t="str">
            <v>Up</v>
          </cell>
          <cell r="AQ577">
            <v>77.7</v>
          </cell>
          <cell r="AR577">
            <v>77.7</v>
          </cell>
          <cell r="AS577">
            <v>78.5</v>
          </cell>
          <cell r="AT577">
            <v>79.3</v>
          </cell>
          <cell r="AU577">
            <v>80</v>
          </cell>
          <cell r="BQ577" t="str">
            <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D577">
            <v>1</v>
          </cell>
        </row>
        <row r="578">
          <cell r="C578" t="str">
            <v>PR19WSH_Ft9</v>
          </cell>
          <cell r="D578" t="str">
            <v>Create a better future for all our communities</v>
          </cell>
          <cell r="E578" t="str">
            <v>PR14 revision</v>
          </cell>
          <cell r="F578" t="str">
            <v>Ft9</v>
          </cell>
          <cell r="G578" t="str">
            <v>Asset Resilience (waste network+ below ground)</v>
          </cell>
          <cell r="H578" t="str">
            <v xml:space="preserve">A score for critical wastewater network plus below ground assets based on the company resilience scorecard. Critical assets are those for which failure would have a major impact on service to customers or on the environment. </v>
          </cell>
          <cell r="K578">
            <v>1</v>
          </cell>
          <cell r="Q578">
            <v>1</v>
          </cell>
          <cell r="R578" t="str">
            <v>NFI</v>
          </cell>
          <cell r="U578" t="str">
            <v>Resilience</v>
          </cell>
          <cell r="V578" t="str">
            <v>%</v>
          </cell>
          <cell r="X578">
            <v>1</v>
          </cell>
          <cell r="Y578" t="str">
            <v>Up</v>
          </cell>
          <cell r="AQ578">
            <v>28.3</v>
          </cell>
          <cell r="AR578">
            <v>28.3</v>
          </cell>
          <cell r="AS578">
            <v>33.9</v>
          </cell>
          <cell r="AT578">
            <v>39.5</v>
          </cell>
          <cell r="AU578">
            <v>45</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D578">
            <v>1</v>
          </cell>
        </row>
        <row r="579">
          <cell r="C579" t="str">
            <v>PR19WSH_Ft10</v>
          </cell>
          <cell r="D579" t="str">
            <v>Create a better future for all our communities</v>
          </cell>
          <cell r="E579" t="str">
            <v>PR19 new</v>
          </cell>
          <cell r="F579" t="str">
            <v>Ft10</v>
          </cell>
          <cell r="G579" t="str">
            <v>Community education</v>
          </cell>
          <cell r="H579" t="str">
            <v>The total number of children and adults who have participated in our educational activities.</v>
          </cell>
          <cell r="J579">
            <v>0.41399999999999998</v>
          </cell>
          <cell r="K579">
            <v>0.58599999999999997</v>
          </cell>
          <cell r="Q579">
            <v>1</v>
          </cell>
          <cell r="R579" t="str">
            <v>Out &amp; under</v>
          </cell>
          <cell r="S579" t="str">
            <v>Revenue</v>
          </cell>
          <cell r="T579" t="str">
            <v>In-period</v>
          </cell>
          <cell r="U579" t="str">
            <v>Customer education/awareness</v>
          </cell>
          <cell r="V579" t="str">
            <v>nr</v>
          </cell>
          <cell r="X579">
            <v>0</v>
          </cell>
          <cell r="Y579" t="str">
            <v>Up</v>
          </cell>
          <cell r="AQ579">
            <v>70000</v>
          </cell>
          <cell r="AR579">
            <v>72000</v>
          </cell>
          <cell r="AS579">
            <v>73000</v>
          </cell>
          <cell r="AT579">
            <v>74000</v>
          </cell>
          <cell r="AU579">
            <v>75000</v>
          </cell>
          <cell r="BL579" t="str">
            <v>Yes</v>
          </cell>
          <cell r="BM579" t="str">
            <v>Yes</v>
          </cell>
          <cell r="BN579" t="str">
            <v>Yes</v>
          </cell>
          <cell r="BO579" t="str">
            <v>Yes</v>
          </cell>
          <cell r="BP579" t="str">
            <v>Yes</v>
          </cell>
          <cell r="BQ579" t="str">
            <v/>
          </cell>
          <cell r="BR579" t="str">
            <v/>
          </cell>
          <cell r="BS579" t="str">
            <v/>
          </cell>
          <cell r="BT579" t="str">
            <v/>
          </cell>
          <cell r="BU579" t="str">
            <v/>
          </cell>
          <cell r="BV579">
            <v>42000</v>
          </cell>
          <cell r="BW579">
            <v>43200</v>
          </cell>
          <cell r="BX579">
            <v>43800</v>
          </cell>
          <cell r="BY579">
            <v>44400</v>
          </cell>
          <cell r="BZ579">
            <v>45000</v>
          </cell>
          <cell r="CA579" t="str">
            <v/>
          </cell>
          <cell r="CB579" t="str">
            <v/>
          </cell>
          <cell r="CC579" t="str">
            <v/>
          </cell>
          <cell r="CD579" t="str">
            <v/>
          </cell>
          <cell r="CE579" t="str">
            <v/>
          </cell>
          <cell r="CF579" t="str">
            <v/>
          </cell>
          <cell r="CG579" t="str">
            <v/>
          </cell>
          <cell r="CH579" t="str">
            <v/>
          </cell>
          <cell r="CI579" t="str">
            <v/>
          </cell>
          <cell r="CJ579" t="str">
            <v/>
          </cell>
          <cell r="CK579">
            <v>98000</v>
          </cell>
          <cell r="CL579">
            <v>100800</v>
          </cell>
          <cell r="CM579">
            <v>102200</v>
          </cell>
          <cell r="CN579">
            <v>103600</v>
          </cell>
          <cell r="CO579">
            <v>105000</v>
          </cell>
          <cell r="CP579" t="str">
            <v/>
          </cell>
          <cell r="CQ579" t="str">
            <v/>
          </cell>
          <cell r="CR579" t="str">
            <v/>
          </cell>
          <cell r="CS579" t="str">
            <v/>
          </cell>
          <cell r="CT579" t="str">
            <v/>
          </cell>
          <cell r="CU579">
            <v>-3.9999999999999998E-6</v>
          </cell>
          <cell r="CV579" t="str">
            <v/>
          </cell>
          <cell r="CW579" t="str">
            <v/>
          </cell>
          <cell r="CX579" t="str">
            <v/>
          </cell>
          <cell r="CY579">
            <v>1.9999999999999999E-6</v>
          </cell>
          <cell r="CZ579" t="str">
            <v/>
          </cell>
          <cell r="DA579" t="str">
            <v/>
          </cell>
          <cell r="DB579" t="str">
            <v/>
          </cell>
          <cell r="DD579">
            <v>1E-3</v>
          </cell>
        </row>
        <row r="580">
          <cell r="C580" t="str">
            <v>PR19WSH_Ft11</v>
          </cell>
          <cell r="D580" t="str">
            <v>Create a better future for all our communities</v>
          </cell>
          <cell r="E580" t="str">
            <v>PR19 new</v>
          </cell>
          <cell r="F580" t="str">
            <v>Ft11</v>
          </cell>
          <cell r="G580" t="str">
            <v>Visitors to recreational facilities</v>
          </cell>
          <cell r="H580" t="str">
            <v>The number of visitors to our recreational sites across Wales.</v>
          </cell>
          <cell r="I580">
            <v>1</v>
          </cell>
          <cell r="Q580">
            <v>1</v>
          </cell>
          <cell r="R580" t="str">
            <v>Out &amp; Under</v>
          </cell>
          <cell r="S580" t="str">
            <v>Revenue</v>
          </cell>
          <cell r="T580" t="str">
            <v>In-period</v>
          </cell>
          <cell r="U580" t="str">
            <v>Customer education/awareness</v>
          </cell>
          <cell r="V580" t="str">
            <v>nr</v>
          </cell>
          <cell r="X580">
            <v>0</v>
          </cell>
          <cell r="Y580" t="str">
            <v>Up</v>
          </cell>
          <cell r="AQ580">
            <v>560000</v>
          </cell>
          <cell r="AR580">
            <v>675000</v>
          </cell>
          <cell r="AS580">
            <v>720000</v>
          </cell>
          <cell r="AT580">
            <v>775000</v>
          </cell>
          <cell r="AU580">
            <v>830000</v>
          </cell>
          <cell r="BL580" t="str">
            <v>Yes</v>
          </cell>
          <cell r="BM580" t="str">
            <v>Yes</v>
          </cell>
          <cell r="BN580" t="str">
            <v>Yes</v>
          </cell>
          <cell r="BO580" t="str">
            <v>Yes</v>
          </cell>
          <cell r="BP580" t="str">
            <v>Yes</v>
          </cell>
          <cell r="BQ580" t="str">
            <v/>
          </cell>
          <cell r="BR580" t="str">
            <v/>
          </cell>
          <cell r="BS580" t="str">
            <v/>
          </cell>
          <cell r="BT580" t="str">
            <v/>
          </cell>
          <cell r="BU580" t="str">
            <v/>
          </cell>
          <cell r="BV580">
            <v>230000</v>
          </cell>
          <cell r="BW580">
            <v>332000</v>
          </cell>
          <cell r="BX580">
            <v>361000</v>
          </cell>
          <cell r="BY580">
            <v>406000</v>
          </cell>
          <cell r="BZ580">
            <v>450000</v>
          </cell>
          <cell r="CA580" t="str">
            <v/>
          </cell>
          <cell r="CB580" t="str">
            <v/>
          </cell>
          <cell r="CC580" t="str">
            <v/>
          </cell>
          <cell r="CD580" t="str">
            <v/>
          </cell>
          <cell r="CE580" t="str">
            <v/>
          </cell>
          <cell r="CF580" t="str">
            <v/>
          </cell>
          <cell r="CG580" t="str">
            <v/>
          </cell>
          <cell r="CH580" t="str">
            <v/>
          </cell>
          <cell r="CI580" t="str">
            <v/>
          </cell>
          <cell r="CJ580" t="str">
            <v/>
          </cell>
          <cell r="CK580">
            <v>890000</v>
          </cell>
          <cell r="CL580">
            <v>1018000</v>
          </cell>
          <cell r="CM580">
            <v>1079000</v>
          </cell>
          <cell r="CN580">
            <v>1144000</v>
          </cell>
          <cell r="CO580">
            <v>1210000</v>
          </cell>
          <cell r="CP580" t="str">
            <v/>
          </cell>
          <cell r="CQ580" t="str">
            <v/>
          </cell>
          <cell r="CR580" t="str">
            <v/>
          </cell>
          <cell r="CS580" t="str">
            <v/>
          </cell>
          <cell r="CT580" t="str">
            <v/>
          </cell>
          <cell r="CU580">
            <v>-1.9999999999999999E-6</v>
          </cell>
          <cell r="CV580" t="str">
            <v/>
          </cell>
          <cell r="CW580" t="str">
            <v/>
          </cell>
          <cell r="CX580" t="str">
            <v/>
          </cell>
          <cell r="CY580">
            <v>9.9999999999999995E-7</v>
          </cell>
          <cell r="CZ580" t="str">
            <v/>
          </cell>
          <cell r="DA580" t="str">
            <v/>
          </cell>
          <cell r="DB580" t="str">
            <v/>
          </cell>
          <cell r="DD580">
            <v>1E-4</v>
          </cell>
        </row>
        <row r="581">
          <cell r="C581" t="str">
            <v>PR19WSH_Co1</v>
          </cell>
          <cell r="D581" t="str">
            <v>Colleague Promises</v>
          </cell>
          <cell r="E581" t="str">
            <v>PR14 new</v>
          </cell>
          <cell r="F581" t="str">
            <v>Co1</v>
          </cell>
          <cell r="G581" t="str">
            <v>Reportable injuries</v>
          </cell>
          <cell r="H581" t="str">
            <v>The number of RIDDOR (Reporting of Injuries, Diseases and Dangerous Occurrences Regulations) injuries recorded per year.</v>
          </cell>
          <cell r="I581">
            <v>0.04</v>
          </cell>
          <cell r="J581">
            <v>0.39</v>
          </cell>
          <cell r="K581">
            <v>0.31</v>
          </cell>
          <cell r="L581">
            <v>7.0000000000000007E-2</v>
          </cell>
          <cell r="M581">
            <v>0.17</v>
          </cell>
          <cell r="N581">
            <v>0.02</v>
          </cell>
          <cell r="Q581">
            <v>1</v>
          </cell>
          <cell r="R581" t="str">
            <v>NFI</v>
          </cell>
          <cell r="U581" t="str">
            <v>Health &amp; safety</v>
          </cell>
          <cell r="V581" t="str">
            <v>nr</v>
          </cell>
          <cell r="X581">
            <v>0</v>
          </cell>
          <cell r="Y581" t="str">
            <v>Down</v>
          </cell>
          <cell r="AQ581">
            <v>9</v>
          </cell>
          <cell r="AR581">
            <v>8</v>
          </cell>
          <cell r="AS581">
            <v>7</v>
          </cell>
          <cell r="AT581">
            <v>6</v>
          </cell>
          <cell r="AU581">
            <v>5</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D581">
            <v>1</v>
          </cell>
        </row>
        <row r="582">
          <cell r="C582" t="str">
            <v>PR19WSH_Co2</v>
          </cell>
          <cell r="D582" t="str">
            <v>Colleague Promises</v>
          </cell>
          <cell r="E582" t="str">
            <v>PR19 new</v>
          </cell>
          <cell r="F582" t="str">
            <v>Co2</v>
          </cell>
          <cell r="G582" t="str">
            <v>Employee training and expertise</v>
          </cell>
          <cell r="H582" t="str">
            <v>The percentage of our employees who are evaluated as having the necessary skills, experience and knowledge to carry out their specific role safely.</v>
          </cell>
          <cell r="I582">
            <v>0.04</v>
          </cell>
          <cell r="J582">
            <v>0.39</v>
          </cell>
          <cell r="K582">
            <v>0.31</v>
          </cell>
          <cell r="L582">
            <v>7.0000000000000007E-2</v>
          </cell>
          <cell r="M582">
            <v>0.17</v>
          </cell>
          <cell r="N582">
            <v>0.02</v>
          </cell>
          <cell r="Q582">
            <v>1</v>
          </cell>
          <cell r="R582" t="str">
            <v>NFI</v>
          </cell>
          <cell r="U582" t="str">
            <v>*** new primary category required ***</v>
          </cell>
          <cell r="V582" t="str">
            <v>%</v>
          </cell>
          <cell r="X582">
            <v>1</v>
          </cell>
          <cell r="Y582" t="str">
            <v>Up</v>
          </cell>
          <cell r="AQ582">
            <v>95</v>
          </cell>
          <cell r="AR582">
            <v>95</v>
          </cell>
          <cell r="AS582">
            <v>95</v>
          </cell>
          <cell r="AT582">
            <v>95</v>
          </cell>
          <cell r="AU582">
            <v>95</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D582">
            <v>1</v>
          </cell>
        </row>
        <row r="583">
          <cell r="C583" t="str">
            <v>PR19WSH_Co3</v>
          </cell>
          <cell r="D583" t="str">
            <v>Colleague Promises</v>
          </cell>
          <cell r="E583" t="str">
            <v>PR19 new</v>
          </cell>
          <cell r="F583" t="str">
            <v>Co3</v>
          </cell>
          <cell r="G583" t="str">
            <v>Employee Engagement</v>
          </cell>
          <cell r="H583" t="str">
            <v>The employee engagement score derived from an annual survey of colleague sentiment.</v>
          </cell>
          <cell r="I583">
            <v>0.04</v>
          </cell>
          <cell r="J583">
            <v>0.39</v>
          </cell>
          <cell r="K583">
            <v>0.31</v>
          </cell>
          <cell r="L583">
            <v>7.0000000000000007E-2</v>
          </cell>
          <cell r="M583">
            <v>0.17</v>
          </cell>
          <cell r="N583">
            <v>0.02</v>
          </cell>
          <cell r="Q583">
            <v>1</v>
          </cell>
          <cell r="R583" t="str">
            <v>NFI</v>
          </cell>
          <cell r="U583" t="str">
            <v>*** new primary category required ***</v>
          </cell>
          <cell r="V583" t="str">
            <v>%</v>
          </cell>
          <cell r="X583">
            <v>0</v>
          </cell>
          <cell r="Y583" t="str">
            <v>Up</v>
          </cell>
          <cell r="AQ583">
            <v>80</v>
          </cell>
          <cell r="AR583">
            <v>80</v>
          </cell>
          <cell r="AS583">
            <v>80</v>
          </cell>
          <cell r="AT583">
            <v>80</v>
          </cell>
          <cell r="AU583">
            <v>80</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D583">
            <v>1</v>
          </cell>
        </row>
        <row r="584">
          <cell r="C584" t="str">
            <v>PR19WSH_Bl6</v>
          </cell>
          <cell r="D584" t="str">
            <v>Fair bills for everyone</v>
          </cell>
          <cell r="E584" t="str">
            <v>PR19 new</v>
          </cell>
          <cell r="F584" t="str">
            <v>Bl6</v>
          </cell>
          <cell r="G584" t="str">
            <v>Delivery of our reservoirs enhancement programme</v>
          </cell>
          <cell r="H584" t="str">
            <v>The cumulative total of schemes delivered in our impounding reservoirs enhancement programme.</v>
          </cell>
          <cell r="I584">
            <v>1</v>
          </cell>
          <cell r="Q584">
            <v>1</v>
          </cell>
          <cell r="R584" t="str">
            <v>Under</v>
          </cell>
          <cell r="S584" t="str">
            <v xml:space="preserve">Revenue </v>
          </cell>
          <cell r="T584" t="str">
            <v>In-period</v>
          </cell>
          <cell r="U584" t="str">
            <v>Billing, debt, vfm, affordability, vulnerability</v>
          </cell>
          <cell r="V584" t="str">
            <v>nr</v>
          </cell>
          <cell r="X584">
            <v>0</v>
          </cell>
          <cell r="Y584" t="str">
            <v>Up</v>
          </cell>
          <cell r="AQ584">
            <v>0</v>
          </cell>
          <cell r="AR584">
            <v>8</v>
          </cell>
          <cell r="AS584">
            <v>13</v>
          </cell>
          <cell r="AT584">
            <v>17</v>
          </cell>
          <cell r="AU584">
            <v>26</v>
          </cell>
          <cell r="BP584" t="str">
            <v>Yes</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v>-0.1961</v>
          </cell>
          <cell r="CV584" t="str">
            <v/>
          </cell>
          <cell r="CW584" t="str">
            <v/>
          </cell>
          <cell r="CX584" t="str">
            <v/>
          </cell>
          <cell r="CY584" t="str">
            <v/>
          </cell>
          <cell r="CZ584" t="str">
            <v/>
          </cell>
          <cell r="DA584" t="str">
            <v/>
          </cell>
          <cell r="DB584" t="str">
            <v/>
          </cell>
          <cell r="DD584">
            <v>1</v>
          </cell>
        </row>
        <row r="585">
          <cell r="C585" t="str">
            <v>PR19WSH_Bl8</v>
          </cell>
          <cell r="D585" t="str">
            <v>Fair bills for everyone</v>
          </cell>
          <cell r="E585" t="str">
            <v>PR19 new</v>
          </cell>
          <cell r="F585" t="str">
            <v>Bl8</v>
          </cell>
          <cell r="G585" t="str">
            <v>Delivery of our water network improvement programme</v>
          </cell>
          <cell r="H585" t="str">
            <v xml:space="preserve">The totex value spent against our programme to improve the performance of our water networks in response to the DWI notices. </v>
          </cell>
          <cell r="J585">
            <v>1</v>
          </cell>
          <cell r="Q585">
            <v>1</v>
          </cell>
          <cell r="R585" t="str">
            <v>Under</v>
          </cell>
          <cell r="S585" t="str">
            <v xml:space="preserve">Revenue </v>
          </cell>
          <cell r="T585" t="str">
            <v>End of period</v>
          </cell>
          <cell r="U585" t="str">
            <v>Billing, debt, vfm, affordability, vulnerability</v>
          </cell>
          <cell r="V585" t="str">
            <v>nr</v>
          </cell>
          <cell r="X585">
            <v>0</v>
          </cell>
          <cell r="Y585" t="str">
            <v>Up</v>
          </cell>
          <cell r="AQ585">
            <v>0</v>
          </cell>
          <cell r="AR585">
            <v>0</v>
          </cell>
          <cell r="AS585">
            <v>0</v>
          </cell>
          <cell r="AT585">
            <v>0</v>
          </cell>
          <cell r="AU585">
            <v>17</v>
          </cell>
          <cell r="BP585" t="str">
            <v>Yes</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v>-2.4308000000000001</v>
          </cell>
          <cell r="CV585" t="str">
            <v/>
          </cell>
          <cell r="CW585" t="str">
            <v/>
          </cell>
          <cell r="CX585" t="str">
            <v/>
          </cell>
          <cell r="CY585" t="str">
            <v/>
          </cell>
          <cell r="CZ585" t="str">
            <v/>
          </cell>
          <cell r="DA585" t="str">
            <v/>
          </cell>
          <cell r="DB585" t="str">
            <v/>
          </cell>
          <cell r="DD585">
            <v>1</v>
          </cell>
        </row>
        <row r="586">
          <cell r="C586" t="str">
            <v>PR19WSH_En9</v>
          </cell>
          <cell r="F586" t="str">
            <v>En9</v>
          </cell>
          <cell r="G586" t="str">
            <v>Combined sewer overflow storage systems</v>
          </cell>
          <cell r="K586">
            <v>1</v>
          </cell>
          <cell r="Q586">
            <v>1</v>
          </cell>
          <cell r="R586" t="str">
            <v>Under</v>
          </cell>
          <cell r="S586" t="str">
            <v xml:space="preserve">Revenue </v>
          </cell>
          <cell r="T586" t="str">
            <v>End of period</v>
          </cell>
          <cell r="V586" t="str">
            <v>m3</v>
          </cell>
          <cell r="W586" t="str">
            <v>Cubic metres of equivalent storage volume</v>
          </cell>
          <cell r="X586">
            <v>0</v>
          </cell>
          <cell r="Y586" t="str">
            <v>Up</v>
          </cell>
          <cell r="AQ586">
            <v>0</v>
          </cell>
          <cell r="AR586">
            <v>0</v>
          </cell>
          <cell r="AS586">
            <v>0</v>
          </cell>
          <cell r="AT586">
            <v>13500</v>
          </cell>
          <cell r="AU586">
            <v>27049</v>
          </cell>
          <cell r="BP586" t="str">
            <v>Yes</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v>-7.6000000000000004E-4</v>
          </cell>
          <cell r="CV586" t="str">
            <v/>
          </cell>
          <cell r="CW586" t="str">
            <v/>
          </cell>
          <cell r="CX586" t="str">
            <v/>
          </cell>
          <cell r="CY586" t="str">
            <v/>
          </cell>
          <cell r="CZ586" t="str">
            <v/>
          </cell>
          <cell r="DA586" t="str">
            <v/>
          </cell>
          <cell r="DB586" t="str">
            <v/>
          </cell>
        </row>
        <row r="587">
          <cell r="C587" t="str">
            <v>PR19WSH_NEP01</v>
          </cell>
          <cell r="F587" t="str">
            <v>NEP01</v>
          </cell>
          <cell r="G587" t="str">
            <v>WINEP Delivery</v>
          </cell>
          <cell r="Q587">
            <v>0</v>
          </cell>
          <cell r="R587" t="str">
            <v>NFI</v>
          </cell>
          <cell r="V587" t="str">
            <v>text</v>
          </cell>
          <cell r="W587" t="str">
            <v>WINEP requirements met or not met in each year</v>
          </cell>
          <cell r="X587">
            <v>0</v>
          </cell>
          <cell r="AQ587" t="str">
            <v>Met</v>
          </cell>
          <cell r="AR587" t="str">
            <v>Met</v>
          </cell>
          <cell r="AS587" t="str">
            <v>Met</v>
          </cell>
          <cell r="AT587" t="str">
            <v>Met</v>
          </cell>
          <cell r="AU587" t="str">
            <v>Met</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row>
        <row r="588">
          <cell r="C588" t="str">
            <v>PR19WSH_BI10</v>
          </cell>
          <cell r="F588" t="str">
            <v>BI10</v>
          </cell>
          <cell r="G588" t="str">
            <v>Delivery of our South Wales Grid water supply resilience scheme</v>
          </cell>
          <cell r="J588">
            <v>1</v>
          </cell>
          <cell r="Q588">
            <v>1</v>
          </cell>
          <cell r="R588" t="str">
            <v>Under</v>
          </cell>
          <cell r="S588" t="str">
            <v xml:space="preserve">Revenue </v>
          </cell>
          <cell r="T588" t="str">
            <v>End of period</v>
          </cell>
          <cell r="V588" t="str">
            <v>%</v>
          </cell>
          <cell r="W588" t="str">
            <v>Cumulative proportion of total expenditure</v>
          </cell>
          <cell r="X588">
            <v>0</v>
          </cell>
          <cell r="Y588" t="str">
            <v>Up</v>
          </cell>
          <cell r="AQ588">
            <v>0</v>
          </cell>
          <cell r="AR588">
            <v>3</v>
          </cell>
          <cell r="AS588">
            <v>10</v>
          </cell>
          <cell r="AT588">
            <v>95</v>
          </cell>
          <cell r="AU588">
            <v>100</v>
          </cell>
          <cell r="BP588" t="str">
            <v>Yes</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v>-1.12E-2</v>
          </cell>
          <cell r="CV588" t="str">
            <v/>
          </cell>
          <cell r="CW588" t="str">
            <v/>
          </cell>
          <cell r="CX588" t="str">
            <v/>
          </cell>
          <cell r="CY588" t="str">
            <v/>
          </cell>
          <cell r="CZ588" t="str">
            <v/>
          </cell>
          <cell r="DA588" t="str">
            <v/>
          </cell>
          <cell r="DB588" t="str">
            <v/>
          </cell>
        </row>
        <row r="589">
          <cell r="C589" t="str">
            <v>PR19WSH_DWMP</v>
          </cell>
          <cell r="F589" t="str">
            <v>DWMP</v>
          </cell>
          <cell r="G589" t="str">
            <v>Delivery of DWMPs</v>
          </cell>
          <cell r="Q589">
            <v>0</v>
          </cell>
          <cell r="R589" t="str">
            <v>NFI</v>
          </cell>
          <cell r="V589" t="str">
            <v>%</v>
          </cell>
          <cell r="W589" t="str">
            <v>The cumulative percentage of catchments</v>
          </cell>
          <cell r="X589">
            <v>0</v>
          </cell>
          <cell r="Y589" t="str">
            <v>Up</v>
          </cell>
          <cell r="AQ589">
            <v>0</v>
          </cell>
          <cell r="AR589">
            <v>0</v>
          </cell>
          <cell r="AS589">
            <v>100</v>
          </cell>
          <cell r="AT589">
            <v>100</v>
          </cell>
          <cell r="AU589">
            <v>100</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row>
        <row r="590">
          <cell r="C590" t="str">
            <v>PR19WSH_VIS01</v>
          </cell>
          <cell r="F590" t="str">
            <v>VIS01</v>
          </cell>
          <cell r="G590" t="str">
            <v xml:space="preserve">Delivery of our new visitor centre </v>
          </cell>
          <cell r="I590">
            <v>1</v>
          </cell>
          <cell r="Q590">
            <v>1</v>
          </cell>
          <cell r="R590" t="str">
            <v>Under</v>
          </cell>
          <cell r="S590" t="str">
            <v xml:space="preserve">Revenue </v>
          </cell>
          <cell r="T590" t="str">
            <v>End of period</v>
          </cell>
          <cell r="V590" t="str">
            <v>text</v>
          </cell>
          <cell r="X590">
            <v>0</v>
          </cell>
          <cell r="Y590" t="str">
            <v>Down</v>
          </cell>
          <cell r="AQ590" t="str">
            <v>NA</v>
          </cell>
          <cell r="AR590" t="str">
            <v>NA</v>
          </cell>
          <cell r="AS590" t="str">
            <v>NA</v>
          </cell>
          <cell r="AT590" t="str">
            <v>NA</v>
          </cell>
          <cell r="AU590" t="str">
            <v>Delivered</v>
          </cell>
          <cell r="BP590" t="str">
            <v>Yes</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v>-2.1185</v>
          </cell>
          <cell r="CV590" t="str">
            <v/>
          </cell>
          <cell r="CW590" t="str">
            <v/>
          </cell>
          <cell r="CX590" t="str">
            <v/>
          </cell>
          <cell r="CY590" t="str">
            <v/>
          </cell>
          <cell r="CZ590" t="str">
            <v/>
          </cell>
          <cell r="DA590" t="str">
            <v/>
          </cell>
          <cell r="DB590" t="str">
            <v/>
          </cell>
        </row>
        <row r="591">
          <cell r="C591" t="str">
            <v>PR19WSH_DPC01</v>
          </cell>
          <cell r="F591" t="str">
            <v>DPC01</v>
          </cell>
          <cell r="G591" t="str">
            <v>Cwm Taf Water Supply Strategy Scheme (Underperformance)</v>
          </cell>
          <cell r="J591">
            <v>1</v>
          </cell>
          <cell r="Q591">
            <v>1</v>
          </cell>
          <cell r="R591" t="str">
            <v>Under</v>
          </cell>
          <cell r="S591" t="str">
            <v xml:space="preserve">Revenue </v>
          </cell>
          <cell r="T591" t="str">
            <v>End of period</v>
          </cell>
          <cell r="V591" t="str">
            <v>nr</v>
          </cell>
          <cell r="W591" t="str">
            <v>Number of control points delivered</v>
          </cell>
          <cell r="X591">
            <v>0</v>
          </cell>
          <cell r="Y591" t="str">
            <v>TBC</v>
          </cell>
          <cell r="AQ591" t="str">
            <v/>
          </cell>
          <cell r="AR591" t="str">
            <v/>
          </cell>
          <cell r="AS591" t="str">
            <v/>
          </cell>
          <cell r="AT591" t="str">
            <v/>
          </cell>
          <cell r="AU591" t="str">
            <v/>
          </cell>
          <cell r="BP591" t="str">
            <v>Yes</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v>-0.68</v>
          </cell>
          <cell r="CV591" t="str">
            <v/>
          </cell>
          <cell r="CW591" t="str">
            <v/>
          </cell>
          <cell r="CX591" t="str">
            <v/>
          </cell>
          <cell r="CY591" t="str">
            <v/>
          </cell>
          <cell r="CZ591" t="str">
            <v/>
          </cell>
          <cell r="DA591" t="str">
            <v/>
          </cell>
          <cell r="DB591" t="str">
            <v/>
          </cell>
        </row>
        <row r="592">
          <cell r="C592" t="str">
            <v>PR19WSH_DPC02</v>
          </cell>
          <cell r="F592" t="str">
            <v>DPC02</v>
          </cell>
          <cell r="G592" t="str">
            <v>Cwm Taf Water Supply Strategy Scheme (Outperformance)</v>
          </cell>
          <cell r="J592">
            <v>1</v>
          </cell>
          <cell r="Q592">
            <v>1</v>
          </cell>
          <cell r="R592" t="str">
            <v>Out</v>
          </cell>
          <cell r="S592" t="str">
            <v xml:space="preserve">Revenue </v>
          </cell>
          <cell r="T592" t="str">
            <v>End of period</v>
          </cell>
          <cell r="V592" t="str">
            <v>text</v>
          </cell>
          <cell r="W592" t="str">
            <v>Appointment of third party provider where the direct procurement for customers scheme meets the qualifying criteria</v>
          </cell>
          <cell r="X592">
            <v>0</v>
          </cell>
          <cell r="Y592" t="str">
            <v>TBC</v>
          </cell>
          <cell r="AQ592" t="str">
            <v/>
          </cell>
          <cell r="AR592" t="str">
            <v/>
          </cell>
          <cell r="AS592" t="str">
            <v/>
          </cell>
          <cell r="AT592" t="str">
            <v/>
          </cell>
          <cell r="AU592" t="str">
            <v/>
          </cell>
          <cell r="BP592" t="str">
            <v>Yes</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v>1.36</v>
          </cell>
          <cell r="CZ592" t="str">
            <v/>
          </cell>
          <cell r="DA592" t="str">
            <v/>
          </cell>
          <cell r="DB592" t="str">
            <v/>
          </cell>
        </row>
        <row r="593">
          <cell r="C593" t="str">
            <v>PR19WSX_A1</v>
          </cell>
          <cell r="D593" t="str">
            <v>Affordable bills</v>
          </cell>
          <cell r="E593" t="str">
            <v>PR19 new</v>
          </cell>
          <cell r="F593" t="str">
            <v>A1</v>
          </cell>
          <cell r="G593" t="str">
            <v>Total bill reduction to customers on social tariffs per 10,000 households</v>
          </cell>
          <cell r="H593" t="str">
            <v>Total bill reduction to customers receiving a social tariff, divided by the number of residential customers, expressed as £ per 10,000 households</v>
          </cell>
          <cell r="M593">
            <v>1</v>
          </cell>
          <cell r="Q593">
            <v>1</v>
          </cell>
          <cell r="R593" t="str">
            <v>Out &amp; under</v>
          </cell>
          <cell r="S593" t="str">
            <v xml:space="preserve">Revenue </v>
          </cell>
          <cell r="T593" t="str">
            <v>In-period</v>
          </cell>
          <cell r="U593" t="str">
            <v>Affordability/vulnerability</v>
          </cell>
          <cell r="V593" t="str">
            <v>nr</v>
          </cell>
          <cell r="W593" t="str">
            <v>£ per 10,000 households</v>
          </cell>
          <cell r="X593">
            <v>0</v>
          </cell>
          <cell r="Y593" t="str">
            <v>Up</v>
          </cell>
          <cell r="AQ593">
            <v>61767</v>
          </cell>
          <cell r="AR593">
            <v>68246</v>
          </cell>
          <cell r="AS593">
            <v>74606</v>
          </cell>
          <cell r="AT593">
            <v>80858</v>
          </cell>
          <cell r="AU593">
            <v>87029</v>
          </cell>
          <cell r="BL593" t="str">
            <v>Yes</v>
          </cell>
          <cell r="BM593" t="str">
            <v>Yes</v>
          </cell>
          <cell r="BN593" t="str">
            <v>Yes</v>
          </cell>
          <cell r="BO593" t="str">
            <v>Yes</v>
          </cell>
          <cell r="BP593" t="str">
            <v>Yes</v>
          </cell>
          <cell r="BQ593" t="str">
            <v/>
          </cell>
          <cell r="BR593" t="str">
            <v/>
          </cell>
          <cell r="BS593" t="str">
            <v/>
          </cell>
          <cell r="BT593" t="str">
            <v/>
          </cell>
          <cell r="BU593" t="str">
            <v/>
          </cell>
          <cell r="BV593">
            <v>53642</v>
          </cell>
          <cell r="BW593">
            <v>57524</v>
          </cell>
          <cell r="BX593">
            <v>61338</v>
          </cell>
          <cell r="BY593">
            <v>65092</v>
          </cell>
          <cell r="BZ593">
            <v>68804</v>
          </cell>
          <cell r="CA593" t="str">
            <v/>
          </cell>
          <cell r="CB593" t="str">
            <v/>
          </cell>
          <cell r="CC593" t="str">
            <v/>
          </cell>
          <cell r="CD593" t="str">
            <v/>
          </cell>
          <cell r="CE593" t="str">
            <v/>
          </cell>
          <cell r="CF593" t="str">
            <v/>
          </cell>
          <cell r="CG593" t="str">
            <v/>
          </cell>
          <cell r="CH593" t="str">
            <v/>
          </cell>
          <cell r="CI593" t="str">
            <v/>
          </cell>
          <cell r="CJ593" t="str">
            <v/>
          </cell>
          <cell r="CK593">
            <v>69942</v>
          </cell>
          <cell r="CL593">
            <v>79032</v>
          </cell>
          <cell r="CM593">
            <v>87953</v>
          </cell>
          <cell r="CN593">
            <v>96719</v>
          </cell>
          <cell r="CO593">
            <v>105363</v>
          </cell>
          <cell r="CP593" t="str">
            <v/>
          </cell>
          <cell r="CQ593" t="str">
            <v/>
          </cell>
          <cell r="CR593" t="str">
            <v/>
          </cell>
          <cell r="CS593" t="str">
            <v/>
          </cell>
          <cell r="CT593" t="str">
            <v/>
          </cell>
          <cell r="CU593">
            <v>-1.2999999999999999E-5</v>
          </cell>
          <cell r="CV593" t="str">
            <v/>
          </cell>
          <cell r="CW593" t="str">
            <v/>
          </cell>
          <cell r="CX593" t="str">
            <v/>
          </cell>
          <cell r="CY593">
            <v>1.1E-5</v>
          </cell>
          <cell r="CZ593" t="str">
            <v/>
          </cell>
          <cell r="DA593" t="str">
            <v/>
          </cell>
          <cell r="DB593" t="str">
            <v/>
          </cell>
          <cell r="DD593">
            <v>1</v>
          </cell>
        </row>
        <row r="594">
          <cell r="C594" t="str">
            <v>PR19WSX_A2</v>
          </cell>
          <cell r="D594" t="str">
            <v>Affordable bills</v>
          </cell>
          <cell r="E594" t="str">
            <v>PR19 new</v>
          </cell>
          <cell r="F594" t="str">
            <v>A2</v>
          </cell>
          <cell r="G594" t="str">
            <v>Successful applications for assistance received by the independent advice sector/third parties</v>
          </cell>
          <cell r="H594" t="str">
            <v>Number of successful applications for assistance received by the independent advice sector/third parties that are funded</v>
          </cell>
          <cell r="M594">
            <v>1</v>
          </cell>
          <cell r="Q594">
            <v>1</v>
          </cell>
          <cell r="R594" t="str">
            <v>NFI</v>
          </cell>
          <cell r="U594" t="str">
            <v>Affordability/vulnerability</v>
          </cell>
          <cell r="V594" t="str">
            <v>nr</v>
          </cell>
          <cell r="W594" t="str">
            <v>Number of applications</v>
          </cell>
          <cell r="X594">
            <v>0</v>
          </cell>
          <cell r="Y594" t="str">
            <v>Up</v>
          </cell>
          <cell r="AQ594">
            <v>2300</v>
          </cell>
          <cell r="AR594">
            <v>2300</v>
          </cell>
          <cell r="AS594">
            <v>2300</v>
          </cell>
          <cell r="AT594">
            <v>2300</v>
          </cell>
          <cell r="AU594">
            <v>2300</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D594">
            <v>1</v>
          </cell>
        </row>
        <row r="595">
          <cell r="C595" t="str">
            <v>PR19WSX_A3</v>
          </cell>
          <cell r="D595" t="str">
            <v>Affordable bills</v>
          </cell>
          <cell r="E595" t="str">
            <v>PR19 new</v>
          </cell>
          <cell r="F595" t="str">
            <v>A3</v>
          </cell>
          <cell r="G595" t="str">
            <v>Void sites</v>
          </cell>
          <cell r="H595" t="str">
            <v>Percentage of all connected properties that are void</v>
          </cell>
          <cell r="M595">
            <v>1</v>
          </cell>
          <cell r="Q595">
            <v>1</v>
          </cell>
          <cell r="R595" t="str">
            <v>Out &amp; under</v>
          </cell>
          <cell r="S595" t="str">
            <v xml:space="preserve">Revenue </v>
          </cell>
          <cell r="T595" t="str">
            <v>In-period</v>
          </cell>
          <cell r="U595" t="str">
            <v>Voids and gap sites</v>
          </cell>
          <cell r="V595" t="str">
            <v>%</v>
          </cell>
          <cell r="W595" t="str">
            <v>Percentage of properties</v>
          </cell>
          <cell r="X595">
            <v>2</v>
          </cell>
          <cell r="Y595" t="str">
            <v>Down</v>
          </cell>
          <cell r="AQ595">
            <v>2</v>
          </cell>
          <cell r="AR595">
            <v>2</v>
          </cell>
          <cell r="AS595">
            <v>2</v>
          </cell>
          <cell r="AT595">
            <v>2</v>
          </cell>
          <cell r="AU595">
            <v>2</v>
          </cell>
          <cell r="BL595" t="str">
            <v>Yes</v>
          </cell>
          <cell r="BM595" t="str">
            <v>Yes</v>
          </cell>
          <cell r="BN595" t="str">
            <v>Yes</v>
          </cell>
          <cell r="BO595" t="str">
            <v>Yes</v>
          </cell>
          <cell r="BP595" t="str">
            <v>Yes</v>
          </cell>
          <cell r="BQ595" t="str">
            <v/>
          </cell>
          <cell r="BR595" t="str">
            <v/>
          </cell>
          <cell r="BS595" t="str">
            <v/>
          </cell>
          <cell r="BT595" t="str">
            <v/>
          </cell>
          <cell r="BU595" t="str">
            <v/>
          </cell>
          <cell r="BV595">
            <v>2.56</v>
          </cell>
          <cell r="BW595">
            <v>2.56</v>
          </cell>
          <cell r="BX595">
            <v>2.56</v>
          </cell>
          <cell r="BY595">
            <v>2.56</v>
          </cell>
          <cell r="BZ595">
            <v>2.56</v>
          </cell>
          <cell r="CA595" t="str">
            <v/>
          </cell>
          <cell r="CB595" t="str">
            <v/>
          </cell>
          <cell r="CC595" t="str">
            <v/>
          </cell>
          <cell r="CD595" t="str">
            <v/>
          </cell>
          <cell r="CE595" t="str">
            <v/>
          </cell>
          <cell r="CF595" t="str">
            <v/>
          </cell>
          <cell r="CG595" t="str">
            <v/>
          </cell>
          <cell r="CH595" t="str">
            <v/>
          </cell>
          <cell r="CI595" t="str">
            <v/>
          </cell>
          <cell r="CJ595" t="str">
            <v/>
          </cell>
          <cell r="CK595">
            <v>1.5</v>
          </cell>
          <cell r="CL595">
            <v>1.5</v>
          </cell>
          <cell r="CM595">
            <v>1.5</v>
          </cell>
          <cell r="CN595">
            <v>1.5</v>
          </cell>
          <cell r="CO595">
            <v>1.5</v>
          </cell>
          <cell r="CP595" t="str">
            <v/>
          </cell>
          <cell r="CQ595" t="str">
            <v/>
          </cell>
          <cell r="CR595" t="str">
            <v/>
          </cell>
          <cell r="CS595" t="str">
            <v/>
          </cell>
          <cell r="CT595" t="str">
            <v/>
          </cell>
          <cell r="CU595">
            <v>-1.931</v>
          </cell>
          <cell r="CV595" t="str">
            <v/>
          </cell>
          <cell r="CW595" t="str">
            <v/>
          </cell>
          <cell r="CX595" t="str">
            <v/>
          </cell>
          <cell r="CY595">
            <v>1.931</v>
          </cell>
          <cell r="CZ595" t="str">
            <v/>
          </cell>
          <cell r="DA595" t="str">
            <v/>
          </cell>
          <cell r="DB595" t="str">
            <v/>
          </cell>
          <cell r="DD595">
            <v>1</v>
          </cell>
        </row>
        <row r="596">
          <cell r="C596" t="str">
            <v>PR19WSX_A4</v>
          </cell>
          <cell r="D596" t="str">
            <v>Affordable bills</v>
          </cell>
          <cell r="E596" t="str">
            <v>PR19 new</v>
          </cell>
          <cell r="F596" t="str">
            <v>A4</v>
          </cell>
          <cell r="G596" t="str">
            <v>Gap sites</v>
          </cell>
          <cell r="H596" t="str">
            <v>Number of properties newly billed over the year that were connected to our water supply and/or sewerage systems more than two financial years previously</v>
          </cell>
          <cell r="M596">
            <v>1</v>
          </cell>
          <cell r="Q596">
            <v>1</v>
          </cell>
          <cell r="R596" t="str">
            <v>Out &amp; under</v>
          </cell>
          <cell r="S596" t="str">
            <v xml:space="preserve">Revenue </v>
          </cell>
          <cell r="T596" t="str">
            <v>In-period</v>
          </cell>
          <cell r="U596" t="str">
            <v>Voids and gap sites</v>
          </cell>
          <cell r="V596" t="str">
            <v>nr</v>
          </cell>
          <cell r="W596" t="str">
            <v>Number of gap sites discovered</v>
          </cell>
          <cell r="X596">
            <v>0</v>
          </cell>
          <cell r="Y596" t="str">
            <v>Up</v>
          </cell>
          <cell r="AQ596">
            <v>112</v>
          </cell>
          <cell r="AR596">
            <v>112</v>
          </cell>
          <cell r="AS596">
            <v>112</v>
          </cell>
          <cell r="AT596">
            <v>112</v>
          </cell>
          <cell r="AU596">
            <v>112</v>
          </cell>
          <cell r="BL596" t="str">
            <v>Yes</v>
          </cell>
          <cell r="BM596" t="str">
            <v>Yes</v>
          </cell>
          <cell r="BN596" t="str">
            <v>Yes</v>
          </cell>
          <cell r="BO596" t="str">
            <v>Yes</v>
          </cell>
          <cell r="BP596" t="str">
            <v>Yes</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v>-2.5999999999999998E-4</v>
          </cell>
          <cell r="CV596" t="str">
            <v/>
          </cell>
          <cell r="CW596" t="str">
            <v/>
          </cell>
          <cell r="CX596" t="str">
            <v/>
          </cell>
          <cell r="CY596">
            <v>1.45E-4</v>
          </cell>
          <cell r="CZ596" t="str">
            <v/>
          </cell>
          <cell r="DA596" t="str">
            <v/>
          </cell>
          <cell r="DB596" t="str">
            <v/>
          </cell>
          <cell r="DD596">
            <v>1</v>
          </cell>
        </row>
        <row r="597">
          <cell r="C597" t="str">
            <v>PR19WSX_X1</v>
          </cell>
          <cell r="D597" t="str">
            <v>Excellent service for customers</v>
          </cell>
          <cell r="E597" t="str">
            <v>PR19 new</v>
          </cell>
          <cell r="F597" t="str">
            <v>X1</v>
          </cell>
          <cell r="G597" t="str">
            <v>C-MeX: Customer measure of experience</v>
          </cell>
          <cell r="H597" t="str">
            <v>Customer measure of experience (C-MeX)</v>
          </cell>
          <cell r="M597">
            <v>1</v>
          </cell>
          <cell r="Q597">
            <v>1</v>
          </cell>
          <cell r="R597" t="str">
            <v>Out &amp; under</v>
          </cell>
          <cell r="S597" t="str">
            <v xml:space="preserve">Revenue </v>
          </cell>
          <cell r="T597" t="str">
            <v>In-period</v>
          </cell>
          <cell r="U597" t="str">
            <v>Customer measure of experience (C-MeX)</v>
          </cell>
          <cell r="V597" t="str">
            <v>score</v>
          </cell>
          <cell r="W597" t="str">
            <v>C-MeX score</v>
          </cell>
          <cell r="X597">
            <v>2</v>
          </cell>
          <cell r="Y597" t="str">
            <v>Up</v>
          </cell>
          <cell r="Z597" t="str">
            <v>C-MeX: Customer measure of experience</v>
          </cell>
        </row>
        <row r="598">
          <cell r="C598" t="str">
            <v>PR19WSX_X2</v>
          </cell>
          <cell r="D598" t="str">
            <v>Excellent service for customers</v>
          </cell>
          <cell r="E598" t="str">
            <v>PR19 new</v>
          </cell>
          <cell r="F598" t="str">
            <v>X2</v>
          </cell>
          <cell r="G598" t="str">
            <v>D-MeX: Developer services measure of experience</v>
          </cell>
          <cell r="H598" t="str">
            <v>Developer services measure of experience (D-MeX)</v>
          </cell>
          <cell r="J598">
            <v>0.37</v>
          </cell>
          <cell r="K598">
            <v>0.63</v>
          </cell>
          <cell r="Q598">
            <v>1</v>
          </cell>
          <cell r="R598" t="str">
            <v>Out &amp; under</v>
          </cell>
          <cell r="S598" t="str">
            <v xml:space="preserve">Revenue </v>
          </cell>
          <cell r="T598" t="str">
            <v>In-period</v>
          </cell>
          <cell r="U598" t="str">
            <v>Developer services measure of experience (D-MeX)</v>
          </cell>
          <cell r="V598" t="str">
            <v>score</v>
          </cell>
          <cell r="W598" t="str">
            <v>D-MeX Score</v>
          </cell>
          <cell r="X598">
            <v>2</v>
          </cell>
          <cell r="Y598" t="str">
            <v>Up</v>
          </cell>
          <cell r="Z598" t="str">
            <v>D-MeX: Developer services measure of experience</v>
          </cell>
        </row>
        <row r="599">
          <cell r="C599" t="str">
            <v>PR19WSX_X3</v>
          </cell>
          <cell r="D599" t="str">
            <v>Excellent service for customers</v>
          </cell>
          <cell r="E599" t="str">
            <v>PR14 continuation</v>
          </cell>
          <cell r="F599" t="str">
            <v>X3</v>
          </cell>
          <cell r="G599" t="str">
            <v>Value for money</v>
          </cell>
          <cell r="H599" t="str">
            <v>The percentage of customers rating overall service as good value for money when asked in an annual tracking telephone survey</v>
          </cell>
          <cell r="M599">
            <v>1</v>
          </cell>
          <cell r="Q599">
            <v>1</v>
          </cell>
          <cell r="R599" t="str">
            <v>NFI</v>
          </cell>
          <cell r="U599" t="str">
            <v>Affordability/vulnerability</v>
          </cell>
          <cell r="V599" t="str">
            <v>%</v>
          </cell>
          <cell r="W599" t="str">
            <v>Percentage rating the service as good value for money</v>
          </cell>
          <cell r="X599">
            <v>0</v>
          </cell>
          <cell r="Y599" t="str">
            <v>Up</v>
          </cell>
          <cell r="AQ599">
            <v>77</v>
          </cell>
          <cell r="AR599">
            <v>79</v>
          </cell>
          <cell r="AS599">
            <v>81</v>
          </cell>
          <cell r="AT599">
            <v>83</v>
          </cell>
          <cell r="AU599">
            <v>84</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D599">
            <v>1</v>
          </cell>
        </row>
        <row r="600">
          <cell r="C600" t="str">
            <v>PR19WSX_C1</v>
          </cell>
          <cell r="D600" t="str">
            <v>Better relationships with customers and communities</v>
          </cell>
          <cell r="E600" t="str">
            <v>PR19 new</v>
          </cell>
          <cell r="F600" t="str">
            <v>C1</v>
          </cell>
          <cell r="G600" t="str">
            <v>Priority services for customers in vulnerable circumstances</v>
          </cell>
          <cell r="H600"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M600">
            <v>1</v>
          </cell>
          <cell r="Q600">
            <v>1</v>
          </cell>
          <cell r="R600" t="str">
            <v>NFI</v>
          </cell>
          <cell r="U600" t="str">
            <v>Affordability/vulnerability</v>
          </cell>
          <cell r="V600" t="str">
            <v>%</v>
          </cell>
          <cell r="W600" t="str">
            <v>Percentage of households</v>
          </cell>
          <cell r="X600">
            <v>1</v>
          </cell>
          <cell r="Y600" t="str">
            <v>Up</v>
          </cell>
          <cell r="Z600" t="str">
            <v>Priority services for customers in vulnerable circumstances</v>
          </cell>
        </row>
        <row r="601">
          <cell r="C601" t="str">
            <v>PR19WSX_C2</v>
          </cell>
          <cell r="D601" t="str">
            <v>Better relationships with customers and communities</v>
          </cell>
          <cell r="E601" t="str">
            <v>PR14 continuation</v>
          </cell>
          <cell r="F601" t="str">
            <v>C2</v>
          </cell>
          <cell r="G601" t="str">
            <v>Delivering for customers in vulnerable circumstances</v>
          </cell>
          <cell r="H601" t="str">
            <v>The accessibility and inclusivity of the company's services to customers, specifically meeting the BS 18477 British Standard on inclusive service provision and retaining our Customer Service Excellence Award</v>
          </cell>
          <cell r="M601">
            <v>1</v>
          </cell>
          <cell r="Q601">
            <v>1</v>
          </cell>
          <cell r="R601" t="str">
            <v>NFI</v>
          </cell>
          <cell r="U601" t="str">
            <v>Affordability/vulnerability</v>
          </cell>
          <cell r="V601" t="str">
            <v>text</v>
          </cell>
          <cell r="W601" t="str">
            <v>Compliance with BS 18477 and achievement of the Customer Service Excellence award/ Non-compliance with BS 18477 and no achievement of the Customer Service Excellence Award</v>
          </cell>
          <cell r="X601">
            <v>0</v>
          </cell>
          <cell r="AQ601" t="str">
            <v>Maintain</v>
          </cell>
          <cell r="AR601" t="str">
            <v>Maintain</v>
          </cell>
          <cell r="AS601" t="str">
            <v>Maintain</v>
          </cell>
          <cell r="AT601" t="str">
            <v>Maintain</v>
          </cell>
          <cell r="AU601" t="str">
            <v>Maintain</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D601">
            <v>1</v>
          </cell>
        </row>
        <row r="602">
          <cell r="C602" t="str">
            <v>PR19WSX_C3</v>
          </cell>
          <cell r="D602" t="str">
            <v>Better relationships with customers and communities</v>
          </cell>
          <cell r="E602" t="str">
            <v>PR19 new</v>
          </cell>
          <cell r="F602" t="str">
            <v>C3</v>
          </cell>
          <cell r="G602" t="str">
            <v>Number of children/students engaged</v>
          </cell>
          <cell r="H602" t="str">
            <v xml:space="preserve">Number of children/students directly engaged on subjects that will help us achieve our other objectives e.g. water efficiency and sewer misuse. </v>
          </cell>
          <cell r="I602">
            <v>0.25</v>
          </cell>
          <cell r="J602">
            <v>0.25</v>
          </cell>
          <cell r="K602">
            <v>0.25</v>
          </cell>
          <cell r="L602">
            <v>0.25</v>
          </cell>
          <cell r="Q602">
            <v>1</v>
          </cell>
          <cell r="R602" t="str">
            <v>Out &amp; under</v>
          </cell>
          <cell r="S602" t="str">
            <v xml:space="preserve">Revenue </v>
          </cell>
          <cell r="T602" t="str">
            <v>In-period</v>
          </cell>
          <cell r="U602" t="str">
            <v>Customer education/awareness</v>
          </cell>
          <cell r="V602" t="str">
            <v>nr</v>
          </cell>
          <cell r="W602" t="str">
            <v>Number of children/students engaged</v>
          </cell>
          <cell r="X602">
            <v>0</v>
          </cell>
          <cell r="Y602" t="str">
            <v>Up</v>
          </cell>
          <cell r="AQ602">
            <v>24370</v>
          </cell>
          <cell r="AR602">
            <v>24370</v>
          </cell>
          <cell r="AS602">
            <v>24370</v>
          </cell>
          <cell r="AT602">
            <v>24370</v>
          </cell>
          <cell r="AU602">
            <v>24370</v>
          </cell>
          <cell r="BL602" t="str">
            <v>Yes</v>
          </cell>
          <cell r="BM602" t="str">
            <v>Yes</v>
          </cell>
          <cell r="BN602" t="str">
            <v>Yes</v>
          </cell>
          <cell r="BO602" t="str">
            <v>Yes</v>
          </cell>
          <cell r="BP602" t="str">
            <v>Yes</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v>-3.9999999999999998E-6</v>
          </cell>
          <cell r="CV602" t="str">
            <v/>
          </cell>
          <cell r="CW602" t="str">
            <v/>
          </cell>
          <cell r="CX602" t="str">
            <v/>
          </cell>
          <cell r="CY602">
            <v>3.9999999999999998E-6</v>
          </cell>
          <cell r="CZ602" t="str">
            <v/>
          </cell>
          <cell r="DA602" t="str">
            <v/>
          </cell>
          <cell r="DB602" t="str">
            <v/>
          </cell>
          <cell r="DD602">
            <v>1</v>
          </cell>
        </row>
        <row r="603">
          <cell r="C603" t="str">
            <v>PR19WSX_W1</v>
          </cell>
          <cell r="D603" t="str">
            <v>Efficient use of water</v>
          </cell>
          <cell r="E603" t="str">
            <v>PR14 revision</v>
          </cell>
          <cell r="F603" t="str">
            <v>W1</v>
          </cell>
          <cell r="G603" t="str">
            <v>Leakage</v>
          </cell>
          <cell r="H603" t="str">
            <v>Percentage reduction in leakage expressed as a three year average</v>
          </cell>
          <cell r="J603">
            <v>1</v>
          </cell>
          <cell r="Q603">
            <v>1</v>
          </cell>
          <cell r="R603" t="str">
            <v>Out &amp; under</v>
          </cell>
          <cell r="S603" t="str">
            <v xml:space="preserve">Revenue </v>
          </cell>
          <cell r="T603" t="str">
            <v>In-period</v>
          </cell>
          <cell r="U603" t="str">
            <v>Leakage</v>
          </cell>
          <cell r="V603" t="str">
            <v>%</v>
          </cell>
          <cell r="W603" t="str">
            <v>Percentage change - cumulative</v>
          </cell>
          <cell r="X603">
            <v>1</v>
          </cell>
          <cell r="Y603" t="str">
            <v>Up</v>
          </cell>
          <cell r="Z603" t="str">
            <v>Leakage</v>
          </cell>
        </row>
        <row r="604">
          <cell r="C604" t="str">
            <v>PR19WSX_W2</v>
          </cell>
          <cell r="D604" t="str">
            <v>Efficient use of water</v>
          </cell>
          <cell r="E604" t="str">
            <v>PR14 revision</v>
          </cell>
          <cell r="F604" t="str">
            <v>W2</v>
          </cell>
          <cell r="G604" t="str">
            <v>Per capita consumption</v>
          </cell>
          <cell r="H604" t="str">
            <v>Average amount of water used by each person that lives in a residential property (litres per person per day)</v>
          </cell>
          <cell r="J604">
            <v>1</v>
          </cell>
          <cell r="Q604">
            <v>1</v>
          </cell>
          <cell r="R604" t="str">
            <v>Out &amp; under</v>
          </cell>
          <cell r="S604" t="str">
            <v xml:space="preserve">Revenue </v>
          </cell>
          <cell r="T604" t="str">
            <v>End of period</v>
          </cell>
          <cell r="U604" t="str">
            <v>Water consumption</v>
          </cell>
          <cell r="V604" t="str">
            <v>nr</v>
          </cell>
          <cell r="W604" t="str">
            <v>Litres per person per day</v>
          </cell>
          <cell r="X604">
            <v>1</v>
          </cell>
          <cell r="Y604" t="str">
            <v>Down</v>
          </cell>
          <cell r="Z604" t="str">
            <v>Per capita consumption</v>
          </cell>
        </row>
        <row r="605">
          <cell r="C605" t="str">
            <v>PR19WSX_W3</v>
          </cell>
          <cell r="D605" t="str">
            <v>Efficient use of water</v>
          </cell>
          <cell r="E605" t="str">
            <v>PR14 continuation</v>
          </cell>
          <cell r="F605" t="str">
            <v>W3</v>
          </cell>
          <cell r="G605" t="str">
            <v>Customer reported leaks fixed within a day</v>
          </cell>
          <cell r="H605" t="str">
            <v>Percentage of customer reported leaks fixed by the end of the next working day (on water mains - excludes service pipes)</v>
          </cell>
          <cell r="J605">
            <v>1</v>
          </cell>
          <cell r="Q605">
            <v>1</v>
          </cell>
          <cell r="R605" t="str">
            <v>Out &amp; under</v>
          </cell>
          <cell r="S605" t="str">
            <v xml:space="preserve">Revenue </v>
          </cell>
          <cell r="T605" t="str">
            <v>In-period</v>
          </cell>
          <cell r="U605" t="str">
            <v>Leakage</v>
          </cell>
          <cell r="V605" t="str">
            <v>%</v>
          </cell>
          <cell r="W605" t="str">
            <v>Percentage of leaks fixed</v>
          </cell>
          <cell r="X605">
            <v>0</v>
          </cell>
          <cell r="Y605" t="str">
            <v>Up</v>
          </cell>
          <cell r="AQ605">
            <v>90</v>
          </cell>
          <cell r="AR605">
            <v>90</v>
          </cell>
          <cell r="AS605">
            <v>90</v>
          </cell>
          <cell r="AT605">
            <v>90</v>
          </cell>
          <cell r="AU605">
            <v>90</v>
          </cell>
          <cell r="BL605" t="str">
            <v>Yes</v>
          </cell>
          <cell r="BM605" t="str">
            <v>Yes</v>
          </cell>
          <cell r="BN605" t="str">
            <v>Yes</v>
          </cell>
          <cell r="BO605" t="str">
            <v>Yes</v>
          </cell>
          <cell r="BP605" t="str">
            <v>Yes</v>
          </cell>
          <cell r="BQ605" t="str">
            <v/>
          </cell>
          <cell r="BR605" t="str">
            <v/>
          </cell>
          <cell r="BS605" t="str">
            <v/>
          </cell>
          <cell r="BT605" t="str">
            <v/>
          </cell>
          <cell r="BU605" t="str">
            <v/>
          </cell>
          <cell r="BV605">
            <v>75</v>
          </cell>
          <cell r="BW605">
            <v>75</v>
          </cell>
          <cell r="BX605">
            <v>75</v>
          </cell>
          <cell r="BY605">
            <v>75</v>
          </cell>
          <cell r="BZ605">
            <v>75</v>
          </cell>
          <cell r="CA605" t="str">
            <v/>
          </cell>
          <cell r="CB605" t="str">
            <v/>
          </cell>
          <cell r="CC605" t="str">
            <v/>
          </cell>
          <cell r="CD605" t="str">
            <v/>
          </cell>
          <cell r="CE605" t="str">
            <v/>
          </cell>
          <cell r="CF605" t="str">
            <v/>
          </cell>
          <cell r="CG605" t="str">
            <v/>
          </cell>
          <cell r="CH605" t="str">
            <v/>
          </cell>
          <cell r="CI605" t="str">
            <v/>
          </cell>
          <cell r="CJ605" t="str">
            <v/>
          </cell>
          <cell r="CK605">
            <v>97</v>
          </cell>
          <cell r="CL605">
            <v>97</v>
          </cell>
          <cell r="CM605">
            <v>97</v>
          </cell>
          <cell r="CN605">
            <v>97</v>
          </cell>
          <cell r="CO605">
            <v>97</v>
          </cell>
          <cell r="CP605" t="str">
            <v/>
          </cell>
          <cell r="CQ605" t="str">
            <v/>
          </cell>
          <cell r="CR605" t="str">
            <v/>
          </cell>
          <cell r="CS605" t="str">
            <v/>
          </cell>
          <cell r="CT605" t="str">
            <v/>
          </cell>
          <cell r="CU605">
            <v>-0.12</v>
          </cell>
          <cell r="CV605" t="str">
            <v/>
          </cell>
          <cell r="CW605" t="str">
            <v/>
          </cell>
          <cell r="CX605" t="str">
            <v/>
          </cell>
          <cell r="CY605">
            <v>6.3E-2</v>
          </cell>
          <cell r="CZ605" t="str">
            <v/>
          </cell>
          <cell r="DA605" t="str">
            <v/>
          </cell>
          <cell r="DB605" t="str">
            <v/>
          </cell>
          <cell r="DD605">
            <v>1</v>
          </cell>
        </row>
        <row r="606">
          <cell r="C606" t="str">
            <v>PR19WSX_W4</v>
          </cell>
          <cell r="D606" t="str">
            <v>Efficient use of water</v>
          </cell>
          <cell r="E606" t="str">
            <v>PR14 revision</v>
          </cell>
          <cell r="F606" t="str">
            <v>W4</v>
          </cell>
          <cell r="G606" t="str">
            <v>Volume of water saved by water efficiency engagement</v>
          </cell>
          <cell r="H606" t="str">
            <v>Volume of water saved by helping customers reduce the amount of water they use because of our engagement programme</v>
          </cell>
          <cell r="J606">
            <v>1</v>
          </cell>
          <cell r="Q606">
            <v>1</v>
          </cell>
          <cell r="R606" t="str">
            <v>NFI</v>
          </cell>
          <cell r="U606" t="str">
            <v>Water consumption</v>
          </cell>
          <cell r="V606" t="str">
            <v>nr</v>
          </cell>
          <cell r="W606" t="str">
            <v>Megalitres per day - cumulative</v>
          </cell>
          <cell r="X606">
            <v>1</v>
          </cell>
          <cell r="Y606" t="str">
            <v>Up</v>
          </cell>
          <cell r="AQ606">
            <v>1</v>
          </cell>
          <cell r="AR606">
            <v>2</v>
          </cell>
          <cell r="AS606">
            <v>3</v>
          </cell>
          <cell r="AT606">
            <v>4</v>
          </cell>
          <cell r="AU606">
            <v>5</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D606">
            <v>1</v>
          </cell>
        </row>
        <row r="607">
          <cell r="C607" t="str">
            <v>PR19WSX_Q1</v>
          </cell>
          <cell r="D607" t="str">
            <v>Excellent drinking water quality</v>
          </cell>
          <cell r="E607" t="str">
            <v>PR19 new</v>
          </cell>
          <cell r="F607" t="str">
            <v>Q1</v>
          </cell>
          <cell r="G607" t="str">
            <v>Water quality compliance (CRI)</v>
          </cell>
          <cell r="H607" t="str">
            <v>The DWI's Compliance Risk Index (CRI)</v>
          </cell>
          <cell r="J607">
            <v>1</v>
          </cell>
          <cell r="Q607">
            <v>1</v>
          </cell>
          <cell r="R607" t="str">
            <v>Under</v>
          </cell>
          <cell r="S607" t="str">
            <v xml:space="preserve">Revenue </v>
          </cell>
          <cell r="T607" t="str">
            <v>In-period</v>
          </cell>
          <cell r="U607" t="str">
            <v>Water quality compliance</v>
          </cell>
          <cell r="V607" t="str">
            <v>score</v>
          </cell>
          <cell r="W607" t="str">
            <v>Index</v>
          </cell>
          <cell r="X607">
            <v>2</v>
          </cell>
          <cell r="Y607" t="str">
            <v>Down</v>
          </cell>
          <cell r="Z607" t="str">
            <v>Water quality compliance (CRI)</v>
          </cell>
        </row>
        <row r="608">
          <cell r="C608" t="str">
            <v>PR19WSX_Q2</v>
          </cell>
          <cell r="D608" t="str">
            <v>Excellent drinking water quality</v>
          </cell>
          <cell r="E608" t="str">
            <v>PR14 revision</v>
          </cell>
          <cell r="F608" t="str">
            <v>Q2</v>
          </cell>
          <cell r="G608" t="str">
            <v>Water quality customer contacts (appearance, taste and odour)</v>
          </cell>
          <cell r="H608" t="str">
            <v>Number of times companies contact us about the appearance, taste or odour of their tap water</v>
          </cell>
          <cell r="J608">
            <v>1</v>
          </cell>
          <cell r="Q608">
            <v>1</v>
          </cell>
          <cell r="R608" t="str">
            <v>Out &amp; under</v>
          </cell>
          <cell r="S608" t="str">
            <v xml:space="preserve">Revenue </v>
          </cell>
          <cell r="T608" t="str">
            <v>In-period</v>
          </cell>
          <cell r="U608" t="str">
            <v>Customer contacts - water quality</v>
          </cell>
          <cell r="V608" t="str">
            <v>nr</v>
          </cell>
          <cell r="W608" t="str">
            <v>Number of contacts per 1,000 population</v>
          </cell>
          <cell r="X608">
            <v>2</v>
          </cell>
          <cell r="Y608" t="str">
            <v>Down</v>
          </cell>
          <cell r="Z608" t="str">
            <v>Customer contacts about water quality</v>
          </cell>
          <cell r="AQ608">
            <v>1.31</v>
          </cell>
          <cell r="AR608">
            <v>1.22</v>
          </cell>
          <cell r="AS608">
            <v>1.1200000000000001</v>
          </cell>
          <cell r="AT608">
            <v>1.03</v>
          </cell>
          <cell r="AU608">
            <v>0.93</v>
          </cell>
          <cell r="BL608" t="str">
            <v>Yes</v>
          </cell>
          <cell r="BM608" t="str">
            <v>Yes</v>
          </cell>
          <cell r="BN608" t="str">
            <v>Yes</v>
          </cell>
          <cell r="BO608" t="str">
            <v>Yes</v>
          </cell>
          <cell r="BP608" t="str">
            <v>Yes</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v>-0.60299999999999998</v>
          </cell>
          <cell r="CV608" t="str">
            <v/>
          </cell>
          <cell r="CW608" t="str">
            <v/>
          </cell>
          <cell r="CX608" t="str">
            <v/>
          </cell>
          <cell r="CY608">
            <v>0.503</v>
          </cell>
          <cell r="CZ608" t="str">
            <v/>
          </cell>
          <cell r="DA608" t="str">
            <v/>
          </cell>
          <cell r="DB608" t="str">
            <v/>
          </cell>
          <cell r="DD608">
            <v>1</v>
          </cell>
        </row>
        <row r="609">
          <cell r="C609" t="str">
            <v>PR19WSX_Q3</v>
          </cell>
          <cell r="D609" t="str">
            <v>Excellent drinking water quality</v>
          </cell>
          <cell r="E609" t="str">
            <v>PR19 new</v>
          </cell>
          <cell r="F609" t="str">
            <v>Q3</v>
          </cell>
          <cell r="G609" t="str">
            <v>Tackling water quality at home and in the work place</v>
          </cell>
          <cell r="H609" t="str">
            <v>Inspections and customer lead pipe replacement aimed at improvement of water quality</v>
          </cell>
          <cell r="J609">
            <v>1</v>
          </cell>
          <cell r="Q609">
            <v>1</v>
          </cell>
          <cell r="R609" t="str">
            <v>Out &amp; under</v>
          </cell>
          <cell r="S609" t="str">
            <v xml:space="preserve">Revenue </v>
          </cell>
          <cell r="T609" t="str">
            <v>In-period</v>
          </cell>
          <cell r="U609" t="str">
            <v>Water quality compliance</v>
          </cell>
          <cell r="V609" t="str">
            <v>score</v>
          </cell>
          <cell r="W609" t="str">
            <v>Index - cumulative</v>
          </cell>
          <cell r="X609">
            <v>0</v>
          </cell>
          <cell r="Y609" t="str">
            <v>Up</v>
          </cell>
          <cell r="AQ609">
            <v>18297</v>
          </cell>
          <cell r="AR609">
            <v>18297</v>
          </cell>
          <cell r="AS609">
            <v>18297</v>
          </cell>
          <cell r="AT609">
            <v>18297</v>
          </cell>
          <cell r="AU609">
            <v>18297</v>
          </cell>
          <cell r="BL609" t="str">
            <v>Yes</v>
          </cell>
          <cell r="BM609" t="str">
            <v>Yes</v>
          </cell>
          <cell r="BN609" t="str">
            <v>Yes</v>
          </cell>
          <cell r="BO609" t="str">
            <v>Yes</v>
          </cell>
          <cell r="BP609" t="str">
            <v>Yes</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v>-1.2999999999999999E-5</v>
          </cell>
          <cell r="CV609" t="str">
            <v/>
          </cell>
          <cell r="CW609" t="str">
            <v/>
          </cell>
          <cell r="CX609" t="str">
            <v/>
          </cell>
          <cell r="CY609">
            <v>1.1E-5</v>
          </cell>
          <cell r="CZ609" t="str">
            <v/>
          </cell>
          <cell r="DA609" t="str">
            <v/>
          </cell>
          <cell r="DB609" t="str">
            <v/>
          </cell>
          <cell r="DD609">
            <v>1</v>
          </cell>
        </row>
        <row r="610">
          <cell r="C610" t="str">
            <v>PR19WSX_Q4</v>
          </cell>
          <cell r="D610" t="str">
            <v>Excellent drinking water quality</v>
          </cell>
          <cell r="E610" t="str">
            <v>PR19 new</v>
          </cell>
          <cell r="F610" t="str">
            <v>Q4</v>
          </cell>
          <cell r="G610" t="str">
            <v>Lead communication service pipes replaced (Wessex Water assets)</v>
          </cell>
          <cell r="H610" t="str">
            <v>Number of lead communication pipes replaced, including galvanised and other metallic pipes that include lead</v>
          </cell>
          <cell r="J610">
            <v>1</v>
          </cell>
          <cell r="Q610">
            <v>1</v>
          </cell>
          <cell r="R610" t="str">
            <v>Out &amp; under</v>
          </cell>
          <cell r="S610" t="str">
            <v xml:space="preserve">Revenue </v>
          </cell>
          <cell r="T610" t="str">
            <v>In-period</v>
          </cell>
          <cell r="U610" t="str">
            <v>Water quality compliance</v>
          </cell>
          <cell r="V610" t="str">
            <v>nr</v>
          </cell>
          <cell r="W610" t="str">
            <v>Number of lead pipes replaced each year</v>
          </cell>
          <cell r="X610">
            <v>0</v>
          </cell>
          <cell r="Y610" t="str">
            <v>Up</v>
          </cell>
          <cell r="AQ610">
            <v>1160</v>
          </cell>
          <cell r="AR610">
            <v>1410</v>
          </cell>
          <cell r="AS610">
            <v>2010</v>
          </cell>
          <cell r="AT610">
            <v>2210</v>
          </cell>
          <cell r="AU610">
            <v>2210</v>
          </cell>
          <cell r="BP610" t="str">
            <v>Yes</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v>9900</v>
          </cell>
          <cell r="CL610">
            <v>9900</v>
          </cell>
          <cell r="CM610">
            <v>9900</v>
          </cell>
          <cell r="CN610">
            <v>9900</v>
          </cell>
          <cell r="CO610">
            <v>9900</v>
          </cell>
          <cell r="CP610" t="str">
            <v/>
          </cell>
          <cell r="CQ610" t="str">
            <v/>
          </cell>
          <cell r="CR610" t="str">
            <v/>
          </cell>
          <cell r="CS610" t="str">
            <v/>
          </cell>
          <cell r="CT610" t="str">
            <v/>
          </cell>
          <cell r="CU610">
            <v>-5.9999999999999995E-4</v>
          </cell>
          <cell r="CV610" t="str">
            <v/>
          </cell>
          <cell r="CW610" t="str">
            <v/>
          </cell>
          <cell r="CX610" t="str">
            <v/>
          </cell>
          <cell r="CY610">
            <v>6.9999999999999999E-4</v>
          </cell>
          <cell r="CZ610" t="str">
            <v/>
          </cell>
          <cell r="DA610" t="str">
            <v/>
          </cell>
          <cell r="DB610" t="str">
            <v/>
          </cell>
          <cell r="DD610">
            <v>1</v>
          </cell>
        </row>
        <row r="611">
          <cell r="C611" t="str">
            <v>PR19WSX_Q5</v>
          </cell>
          <cell r="D611" t="str">
            <v>Excellent drinking water quality</v>
          </cell>
          <cell r="E611" t="str">
            <v>PR19 new</v>
          </cell>
          <cell r="F611" t="str">
            <v>Q5</v>
          </cell>
          <cell r="G611" t="str">
            <v>Event risk index (Wessex Water) (ERI WW)</v>
          </cell>
          <cell r="H611" t="str">
            <v>The DWI's Event Risk Index (ERI)</v>
          </cell>
          <cell r="J611">
            <v>1</v>
          </cell>
          <cell r="Q611">
            <v>1</v>
          </cell>
          <cell r="R611" t="str">
            <v>NFI</v>
          </cell>
          <cell r="U611" t="str">
            <v>Water quality compliance</v>
          </cell>
          <cell r="V611" t="str">
            <v>score</v>
          </cell>
          <cell r="W611" t="str">
            <v>Index</v>
          </cell>
          <cell r="X611">
            <v>3</v>
          </cell>
          <cell r="Y611" t="str">
            <v>Down</v>
          </cell>
          <cell r="AQ611">
            <v>12.8</v>
          </cell>
          <cell r="AR611">
            <v>12.8</v>
          </cell>
          <cell r="AS611">
            <v>12.8</v>
          </cell>
          <cell r="AT611">
            <v>12.8</v>
          </cell>
          <cell r="AU611">
            <v>12.8</v>
          </cell>
          <cell r="BL611" t="str">
            <v>Yes</v>
          </cell>
          <cell r="BM611" t="str">
            <v>Yes</v>
          </cell>
          <cell r="BN611" t="str">
            <v>Yes</v>
          </cell>
          <cell r="BO611" t="str">
            <v>Yes</v>
          </cell>
          <cell r="BP611" t="str">
            <v>Yes</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D611">
            <v>1</v>
          </cell>
        </row>
        <row r="612">
          <cell r="C612" t="str">
            <v>PR19WSX_F1</v>
          </cell>
          <cell r="D612" t="str">
            <v>Minimise sewer flooding</v>
          </cell>
          <cell r="E612" t="str">
            <v>PR14 revision</v>
          </cell>
          <cell r="F612" t="str">
            <v>F1</v>
          </cell>
          <cell r="G612" t="str">
            <v>Internal sewer flooding</v>
          </cell>
          <cell r="H612" t="str">
            <v>The number of internal flooding incidents per year, including all incident causes and sewer flooding due to severe weather events per 10,000 sewer connections</v>
          </cell>
          <cell r="K612">
            <v>1</v>
          </cell>
          <cell r="Q612">
            <v>1</v>
          </cell>
          <cell r="R612" t="str">
            <v>Out &amp; under</v>
          </cell>
          <cell r="S612" t="str">
            <v xml:space="preserve">Revenue </v>
          </cell>
          <cell r="T612" t="str">
            <v>In-period</v>
          </cell>
          <cell r="U612" t="str">
            <v>Sewer flooding</v>
          </cell>
          <cell r="V612" t="str">
            <v>nr</v>
          </cell>
          <cell r="W612" t="str">
            <v>Number of incidents per 10,000 sewer connections</v>
          </cell>
          <cell r="X612">
            <v>2</v>
          </cell>
          <cell r="Y612" t="str">
            <v>Down</v>
          </cell>
          <cell r="Z612" t="str">
            <v>Internal sewer flooding</v>
          </cell>
        </row>
        <row r="613">
          <cell r="C613" t="str">
            <v>PR19WSX_F2</v>
          </cell>
          <cell r="D613" t="str">
            <v>Minimise sewer flooding</v>
          </cell>
          <cell r="E613" t="str">
            <v>PR19 new</v>
          </cell>
          <cell r="F613" t="str">
            <v>F2</v>
          </cell>
          <cell r="G613" t="str">
            <v>Customer property sewer flooding (external)</v>
          </cell>
          <cell r="H613" t="str">
            <v>The number of external sewer flooding incidents, including all incident causes and flooding due to severe weather events per 10,000 sewer connections (in line with Ofwat shadow reporting)</v>
          </cell>
          <cell r="K613">
            <v>1</v>
          </cell>
          <cell r="Q613">
            <v>1</v>
          </cell>
          <cell r="R613" t="str">
            <v>Out &amp; under</v>
          </cell>
          <cell r="S613" t="str">
            <v xml:space="preserve">Revenue </v>
          </cell>
          <cell r="T613" t="str">
            <v>In-period</v>
          </cell>
          <cell r="U613" t="str">
            <v>Sewer flooding</v>
          </cell>
          <cell r="V613" t="str">
            <v>nr</v>
          </cell>
          <cell r="W613" t="str">
            <v>Number of incidents per 10,000 sewer connections</v>
          </cell>
          <cell r="X613">
            <v>2</v>
          </cell>
          <cell r="Y613" t="str">
            <v>Down</v>
          </cell>
          <cell r="Z613" t="str">
            <v>External sewer flooding</v>
          </cell>
          <cell r="AQ613">
            <v>17.07</v>
          </cell>
          <cell r="AR613">
            <v>16.73</v>
          </cell>
          <cell r="AS613">
            <v>16.38</v>
          </cell>
          <cell r="AT613">
            <v>16.03</v>
          </cell>
          <cell r="AU613">
            <v>15.68</v>
          </cell>
          <cell r="BL613" t="str">
            <v>Yes</v>
          </cell>
          <cell r="BM613" t="str">
            <v>Yes</v>
          </cell>
          <cell r="BN613" t="str">
            <v>Yes</v>
          </cell>
          <cell r="BO613" t="str">
            <v>Yes</v>
          </cell>
          <cell r="BP613" t="str">
            <v>Yes</v>
          </cell>
          <cell r="BQ613" t="str">
            <v/>
          </cell>
          <cell r="BR613" t="str">
            <v/>
          </cell>
          <cell r="BS613" t="str">
            <v/>
          </cell>
          <cell r="BT613" t="str">
            <v/>
          </cell>
          <cell r="BU613" t="str">
            <v/>
          </cell>
          <cell r="BV613">
            <v>25.61</v>
          </cell>
          <cell r="BW613">
            <v>25.61</v>
          </cell>
          <cell r="BX613">
            <v>25.61</v>
          </cell>
          <cell r="BY613">
            <v>25.61</v>
          </cell>
          <cell r="BZ613">
            <v>25.61</v>
          </cell>
          <cell r="CA613" t="str">
            <v/>
          </cell>
          <cell r="CB613" t="str">
            <v/>
          </cell>
          <cell r="CC613" t="str">
            <v/>
          </cell>
          <cell r="CD613" t="str">
            <v/>
          </cell>
          <cell r="CE613" t="str">
            <v/>
          </cell>
          <cell r="CF613" t="str">
            <v/>
          </cell>
          <cell r="CG613" t="str">
            <v/>
          </cell>
          <cell r="CH613" t="str">
            <v/>
          </cell>
          <cell r="CI613" t="str">
            <v/>
          </cell>
          <cell r="CJ613" t="str">
            <v/>
          </cell>
          <cell r="CK613">
            <v>13.82</v>
          </cell>
          <cell r="CL613">
            <v>13.82</v>
          </cell>
          <cell r="CM613">
            <v>13.82</v>
          </cell>
          <cell r="CN613">
            <v>13.82</v>
          </cell>
          <cell r="CO613">
            <v>13.82</v>
          </cell>
          <cell r="CP613" t="str">
            <v/>
          </cell>
          <cell r="CQ613" t="str">
            <v/>
          </cell>
          <cell r="CR613" t="str">
            <v/>
          </cell>
          <cell r="CS613" t="str">
            <v/>
          </cell>
          <cell r="CT613" t="str">
            <v/>
          </cell>
          <cell r="CU613">
            <v>-0.8</v>
          </cell>
          <cell r="CV613" t="str">
            <v/>
          </cell>
          <cell r="CW613" t="str">
            <v/>
          </cell>
          <cell r="CX613" t="str">
            <v/>
          </cell>
          <cell r="CY613">
            <v>0.48</v>
          </cell>
          <cell r="CZ613" t="str">
            <v/>
          </cell>
          <cell r="DA613" t="str">
            <v/>
          </cell>
          <cell r="DB613" t="str">
            <v/>
          </cell>
          <cell r="DD613">
            <v>1</v>
          </cell>
        </row>
        <row r="614">
          <cell r="C614" t="str">
            <v>PR19WSX_F3</v>
          </cell>
          <cell r="D614" t="str">
            <v>Minimise sewer flooding</v>
          </cell>
          <cell r="E614" t="str">
            <v>PR14 continuation</v>
          </cell>
          <cell r="F614" t="str">
            <v>F3</v>
          </cell>
          <cell r="G614" t="str">
            <v>Sewer flooding risk</v>
          </cell>
          <cell r="H614" t="str">
            <v>Overall risk of flooding as measured by sewer flooding risk grid</v>
          </cell>
          <cell r="K614">
            <v>1</v>
          </cell>
          <cell r="Q614">
            <v>1</v>
          </cell>
          <cell r="R614" t="str">
            <v>Under</v>
          </cell>
          <cell r="S614" t="str">
            <v xml:space="preserve">Revenue </v>
          </cell>
          <cell r="T614" t="str">
            <v>In-period</v>
          </cell>
          <cell r="U614" t="str">
            <v>Sewer flooding</v>
          </cell>
          <cell r="V614" t="str">
            <v>score</v>
          </cell>
          <cell r="W614" t="str">
            <v>Index</v>
          </cell>
          <cell r="X614">
            <v>0</v>
          </cell>
          <cell r="Y614" t="str">
            <v>Down</v>
          </cell>
          <cell r="AQ614">
            <v>50651</v>
          </cell>
          <cell r="AR614">
            <v>50651</v>
          </cell>
          <cell r="AS614">
            <v>50651</v>
          </cell>
          <cell r="AT614">
            <v>50651</v>
          </cell>
          <cell r="AU614">
            <v>50651</v>
          </cell>
          <cell r="BL614" t="str">
            <v>Yes</v>
          </cell>
          <cell r="BM614" t="str">
            <v>Yes</v>
          </cell>
          <cell r="BN614" t="str">
            <v>Yes</v>
          </cell>
          <cell r="BO614" t="str">
            <v>Yes</v>
          </cell>
          <cell r="BP614" t="str">
            <v>Yes</v>
          </cell>
          <cell r="BQ614" t="str">
            <v/>
          </cell>
          <cell r="BR614" t="str">
            <v/>
          </cell>
          <cell r="BS614" t="str">
            <v/>
          </cell>
          <cell r="BT614" t="str">
            <v/>
          </cell>
          <cell r="BU614" t="str">
            <v/>
          </cell>
          <cell r="BV614" t="str">
            <v/>
          </cell>
          <cell r="BW614" t="str">
            <v/>
          </cell>
          <cell r="BX614" t="str">
            <v/>
          </cell>
          <cell r="BY614" t="str">
            <v/>
          </cell>
          <cell r="BZ614" t="str">
            <v/>
          </cell>
          <cell r="CA614">
            <v>55716</v>
          </cell>
          <cell r="CB614">
            <v>55716</v>
          </cell>
          <cell r="CC614">
            <v>55716</v>
          </cell>
          <cell r="CD614">
            <v>55716</v>
          </cell>
          <cell r="CE614">
            <v>55716</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v>-1.8000000000000001E-4</v>
          </cell>
          <cell r="CV614" t="str">
            <v/>
          </cell>
          <cell r="CW614" t="str">
            <v/>
          </cell>
          <cell r="CX614" t="str">
            <v/>
          </cell>
          <cell r="CY614" t="str">
            <v/>
          </cell>
          <cell r="CZ614" t="str">
            <v/>
          </cell>
          <cell r="DA614" t="str">
            <v/>
          </cell>
          <cell r="DB614" t="str">
            <v/>
          </cell>
          <cell r="DD614">
            <v>1</v>
          </cell>
        </row>
        <row r="615">
          <cell r="C615" t="str">
            <v>PR19WSX_F4</v>
          </cell>
          <cell r="D615" t="str">
            <v>Minimise sewer flooding</v>
          </cell>
          <cell r="E615" t="str">
            <v>PR14 continuation</v>
          </cell>
          <cell r="F615" t="str">
            <v>F4</v>
          </cell>
          <cell r="G615" t="str">
            <v>North Bristol Sewer Scheme - Trym catchment</v>
          </cell>
          <cell r="H615" t="str">
            <v>Delivery of additional capacity for the Trym catchment by 2022/23 in line with the agreed North Bristol Sewerage strategy</v>
          </cell>
          <cell r="K615">
            <v>1</v>
          </cell>
          <cell r="Q615">
            <v>1</v>
          </cell>
          <cell r="R615" t="str">
            <v>Under</v>
          </cell>
          <cell r="S615" t="str">
            <v xml:space="preserve">Revenue </v>
          </cell>
          <cell r="T615" t="str">
            <v>In-period</v>
          </cell>
          <cell r="U615" t="str">
            <v>Resilience</v>
          </cell>
          <cell r="V615" t="str">
            <v>nr</v>
          </cell>
          <cell r="W615" t="str">
            <v>Months of delays</v>
          </cell>
          <cell r="X615">
            <v>0</v>
          </cell>
          <cell r="Y615" t="str">
            <v>Down</v>
          </cell>
          <cell r="AQ615">
            <v>0</v>
          </cell>
          <cell r="AR615">
            <v>0</v>
          </cell>
          <cell r="AS615">
            <v>0</v>
          </cell>
          <cell r="AT615">
            <v>0</v>
          </cell>
          <cell r="AU615">
            <v>0</v>
          </cell>
          <cell r="BP615" t="str">
            <v>Yes</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v>-0.1326</v>
          </cell>
          <cell r="CV615" t="str">
            <v/>
          </cell>
          <cell r="CW615" t="str">
            <v/>
          </cell>
          <cell r="CX615" t="str">
            <v/>
          </cell>
          <cell r="CY615" t="str">
            <v/>
          </cell>
          <cell r="CZ615" t="str">
            <v/>
          </cell>
          <cell r="DA615" t="str">
            <v/>
          </cell>
          <cell r="DB615" t="str">
            <v/>
          </cell>
          <cell r="DC615" t="str">
            <v>No</v>
          </cell>
          <cell r="DD615">
            <v>1</v>
          </cell>
        </row>
        <row r="616">
          <cell r="C616" t="str">
            <v>PR19WSX_R1</v>
          </cell>
          <cell r="D616" t="str">
            <v>Resilient services</v>
          </cell>
          <cell r="E616" t="str">
            <v>PR14 revision</v>
          </cell>
          <cell r="F616" t="str">
            <v>R1</v>
          </cell>
          <cell r="G616" t="str">
            <v>Water supply interruptions</v>
          </cell>
          <cell r="H616" t="str">
            <v>Number of minutes lost per property with supply interruptions greater than three hours including planned, unplanned and third party interruptions</v>
          </cell>
          <cell r="J616">
            <v>1</v>
          </cell>
          <cell r="Q616">
            <v>1</v>
          </cell>
          <cell r="R616" t="str">
            <v>Out &amp; under</v>
          </cell>
          <cell r="S616" t="str">
            <v xml:space="preserve">Revenue </v>
          </cell>
          <cell r="T616" t="str">
            <v>In-period</v>
          </cell>
          <cell r="U616" t="str">
            <v>Supply interruptions</v>
          </cell>
          <cell r="V616" t="str">
            <v>time</v>
          </cell>
          <cell r="W616" t="str">
            <v>Minutes per property</v>
          </cell>
          <cell r="X616">
            <v>0</v>
          </cell>
          <cell r="Y616" t="str">
            <v>Down</v>
          </cell>
          <cell r="Z616" t="str">
            <v>Water supply interruptions</v>
          </cell>
        </row>
        <row r="617">
          <cell r="C617" t="str">
            <v>PR19WSX_R2</v>
          </cell>
          <cell r="D617" t="str">
            <v>Resilient services</v>
          </cell>
          <cell r="E617" t="str">
            <v>PR19 new</v>
          </cell>
          <cell r="F617" t="str">
            <v>R2</v>
          </cell>
          <cell r="G617" t="str">
            <v>Risk of severe restrictions in a drought</v>
          </cell>
          <cell r="H617" t="str">
            <v>Percentage of the population the company serves, that would experience severe supply restrictions (e.g. standpipes or rota cuts) in a 1-in-200 year drought</v>
          </cell>
          <cell r="I617">
            <v>1</v>
          </cell>
          <cell r="Q617">
            <v>1</v>
          </cell>
          <cell r="R617" t="str">
            <v>NFI</v>
          </cell>
          <cell r="U617" t="str">
            <v>Supply restrictions</v>
          </cell>
          <cell r="V617" t="str">
            <v>%</v>
          </cell>
          <cell r="W617" t="str">
            <v>Percentage of population</v>
          </cell>
          <cell r="X617">
            <v>1</v>
          </cell>
          <cell r="Y617" t="str">
            <v>Down</v>
          </cell>
          <cell r="Z617" t="str">
            <v>Risk of severe restrictions in a drought</v>
          </cell>
        </row>
        <row r="618">
          <cell r="C618" t="str">
            <v>PR19WSX_R3</v>
          </cell>
          <cell r="D618" t="str">
            <v>Resilient services</v>
          </cell>
          <cell r="E618" t="str">
            <v>PR19 new</v>
          </cell>
          <cell r="F618" t="str">
            <v>R3</v>
          </cell>
          <cell r="G618" t="str">
            <v>Risk of sewer flooding in a storm</v>
          </cell>
          <cell r="H618" t="str">
            <v>Percentage of population at risk of sewer flooding in a 1-in-50 year storm</v>
          </cell>
          <cell r="K618">
            <v>1</v>
          </cell>
          <cell r="Q618">
            <v>1</v>
          </cell>
          <cell r="R618" t="str">
            <v>NFI</v>
          </cell>
          <cell r="U618" t="str">
            <v>Sewer flooding</v>
          </cell>
          <cell r="V618" t="str">
            <v>%</v>
          </cell>
          <cell r="W618" t="str">
            <v>Percentage of population</v>
          </cell>
          <cell r="X618">
            <v>2</v>
          </cell>
          <cell r="Y618" t="str">
            <v>Down</v>
          </cell>
          <cell r="Z618" t="str">
            <v>Risk of sewer flooding in a storm</v>
          </cell>
        </row>
        <row r="619">
          <cell r="C619" t="str">
            <v>PR19WSX_R4</v>
          </cell>
          <cell r="D619" t="str">
            <v>Resilient services</v>
          </cell>
          <cell r="E619" t="str">
            <v>PR14 continuation</v>
          </cell>
          <cell r="F619" t="str">
            <v>R4</v>
          </cell>
          <cell r="G619" t="str">
            <v>Mains repairs</v>
          </cell>
          <cell r="H619" t="str">
            <v>Number of mains bursts/repairs on water mains per year (water mains only - excludes service pipes)</v>
          </cell>
          <cell r="J619">
            <v>1</v>
          </cell>
          <cell r="Q619">
            <v>1</v>
          </cell>
          <cell r="R619" t="str">
            <v>Under</v>
          </cell>
          <cell r="S619" t="str">
            <v xml:space="preserve">Revenue </v>
          </cell>
          <cell r="T619" t="str">
            <v>In-period</v>
          </cell>
          <cell r="U619" t="str">
            <v>Water mains bursts</v>
          </cell>
          <cell r="V619" t="str">
            <v>nr</v>
          </cell>
          <cell r="W619" t="str">
            <v>Number of bursts per 1,000km mains</v>
          </cell>
          <cell r="X619">
            <v>1</v>
          </cell>
          <cell r="Y619" t="str">
            <v>Down</v>
          </cell>
          <cell r="Z619" t="str">
            <v>Mains repairs</v>
          </cell>
        </row>
        <row r="620">
          <cell r="C620" t="str">
            <v>PR19WSX_R5</v>
          </cell>
          <cell r="D620" t="str">
            <v>Resilient services</v>
          </cell>
          <cell r="E620" t="str">
            <v>PR19 new</v>
          </cell>
          <cell r="F620" t="str">
            <v>R5</v>
          </cell>
          <cell r="G620" t="str">
            <v>Unplanned outage</v>
          </cell>
          <cell r="H620" t="str">
            <v>Annualised unavailable output, based on the peak week production capacity (or PWPC)</v>
          </cell>
          <cell r="J620">
            <v>1</v>
          </cell>
          <cell r="Q620">
            <v>1</v>
          </cell>
          <cell r="R620" t="str">
            <v>Under</v>
          </cell>
          <cell r="S620" t="str">
            <v xml:space="preserve">Revenue </v>
          </cell>
          <cell r="T620" t="str">
            <v>In-period</v>
          </cell>
          <cell r="U620" t="str">
            <v>Water outage</v>
          </cell>
          <cell r="V620" t="str">
            <v>%</v>
          </cell>
          <cell r="W620" t="str">
            <v>Percentage of production capacity</v>
          </cell>
          <cell r="X620">
            <v>2</v>
          </cell>
          <cell r="Y620" t="str">
            <v>Down</v>
          </cell>
          <cell r="Z620" t="str">
            <v>Unplanned outage</v>
          </cell>
        </row>
        <row r="621">
          <cell r="C621" t="str">
            <v>PR19WSX_R6</v>
          </cell>
          <cell r="D621" t="str">
            <v>Resilient services</v>
          </cell>
          <cell r="E621" t="str">
            <v>PR14 continuation</v>
          </cell>
          <cell r="F621" t="str">
            <v>R6</v>
          </cell>
          <cell r="G621" t="str">
            <v>Sewer collapses</v>
          </cell>
          <cell r="H621" t="str">
            <v>Number of sewer collapses per thousand kilometres of all sewers causing an impact on service to customers or the environment</v>
          </cell>
          <cell r="K621">
            <v>1</v>
          </cell>
          <cell r="Q621">
            <v>1</v>
          </cell>
          <cell r="R621" t="str">
            <v>Under</v>
          </cell>
          <cell r="S621" t="str">
            <v xml:space="preserve">Revenue </v>
          </cell>
          <cell r="T621" t="str">
            <v>In-period</v>
          </cell>
          <cell r="U621" t="str">
            <v>Resilience</v>
          </cell>
          <cell r="V621" t="str">
            <v>nr</v>
          </cell>
          <cell r="W621" t="str">
            <v>Sewer collapses per 1,000km of sewers</v>
          </cell>
          <cell r="X621">
            <v>2</v>
          </cell>
          <cell r="Y621" t="str">
            <v>Down</v>
          </cell>
          <cell r="Z621" t="str">
            <v>Sewer collapses</v>
          </cell>
        </row>
        <row r="622">
          <cell r="C622" t="str">
            <v>PR19WSX_R7</v>
          </cell>
          <cell r="D622" t="str">
            <v>Resilient services</v>
          </cell>
          <cell r="E622" t="str">
            <v>PR14 continuation</v>
          </cell>
          <cell r="F622" t="str">
            <v>R7</v>
          </cell>
          <cell r="G622" t="str">
            <v>Restrictions on water use (hosepipe bans)</v>
          </cell>
          <cell r="H622" t="str">
            <v>The number of temporary use (hosepipe) bans imposed on customer to restrict their water use</v>
          </cell>
          <cell r="I622">
            <v>1</v>
          </cell>
          <cell r="Q622">
            <v>1</v>
          </cell>
          <cell r="R622" t="str">
            <v>Under</v>
          </cell>
          <cell r="S622" t="str">
            <v xml:space="preserve">Revenue </v>
          </cell>
          <cell r="T622" t="str">
            <v>In-period</v>
          </cell>
          <cell r="U622" t="str">
            <v>Supply restrictions</v>
          </cell>
          <cell r="V622" t="str">
            <v>nr</v>
          </cell>
          <cell r="W622" t="str">
            <v>Number of hosepipe bans</v>
          </cell>
          <cell r="X622">
            <v>0</v>
          </cell>
          <cell r="Y622" t="str">
            <v>Down</v>
          </cell>
          <cell r="AQ622">
            <v>0</v>
          </cell>
          <cell r="AR622">
            <v>0</v>
          </cell>
          <cell r="AS622">
            <v>0</v>
          </cell>
          <cell r="AT622">
            <v>0</v>
          </cell>
          <cell r="AU622">
            <v>0</v>
          </cell>
          <cell r="BL622" t="str">
            <v>Yes</v>
          </cell>
          <cell r="BM622" t="str">
            <v>Yes</v>
          </cell>
          <cell r="BN622" t="str">
            <v>Yes</v>
          </cell>
          <cell r="BO622" t="str">
            <v>Yes</v>
          </cell>
          <cell r="BP622" t="str">
            <v>Yes</v>
          </cell>
          <cell r="BQ622" t="str">
            <v/>
          </cell>
          <cell r="BR622" t="str">
            <v/>
          </cell>
          <cell r="BS622" t="str">
            <v/>
          </cell>
          <cell r="BT622" t="str">
            <v/>
          </cell>
          <cell r="BU622" t="str">
            <v/>
          </cell>
          <cell r="BV622" t="str">
            <v/>
          </cell>
          <cell r="BW622" t="str">
            <v/>
          </cell>
          <cell r="BX622" t="str">
            <v/>
          </cell>
          <cell r="BY622" t="str">
            <v/>
          </cell>
          <cell r="BZ622" t="str">
            <v/>
          </cell>
          <cell r="CA622">
            <v>0</v>
          </cell>
          <cell r="CB622">
            <v>0</v>
          </cell>
          <cell r="CC622">
            <v>0</v>
          </cell>
          <cell r="CD622">
            <v>0</v>
          </cell>
          <cell r="CE622">
            <v>0</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v>-0.16</v>
          </cell>
          <cell r="CV622" t="str">
            <v/>
          </cell>
          <cell r="CW622" t="str">
            <v/>
          </cell>
          <cell r="CX622" t="str">
            <v/>
          </cell>
          <cell r="CY622" t="str">
            <v/>
          </cell>
          <cell r="CZ622" t="str">
            <v/>
          </cell>
          <cell r="DA622" t="str">
            <v/>
          </cell>
          <cell r="DB622" t="str">
            <v/>
          </cell>
          <cell r="DD622">
            <v>1</v>
          </cell>
        </row>
        <row r="623">
          <cell r="C623" t="str">
            <v>PR19WSX_E1</v>
          </cell>
          <cell r="D623" t="str">
            <v>Protecting and enhancing the environment</v>
          </cell>
          <cell r="E623" t="str">
            <v>PR14 revision</v>
          </cell>
          <cell r="F623" t="str">
            <v>E1</v>
          </cell>
          <cell r="G623" t="str">
            <v>Treatment works compliance</v>
          </cell>
          <cell r="H623" t="str">
            <v>Percentage of sewage treatment works and water treatment works that are compliant with their discharge permit as reported to the Environment Agency</v>
          </cell>
          <cell r="K623">
            <v>1</v>
          </cell>
          <cell r="Q623">
            <v>1</v>
          </cell>
          <cell r="R623" t="str">
            <v>Under</v>
          </cell>
          <cell r="S623" t="str">
            <v xml:space="preserve">Revenue </v>
          </cell>
          <cell r="T623" t="str">
            <v>In-period</v>
          </cell>
          <cell r="U623" t="str">
            <v>Environmental</v>
          </cell>
          <cell r="V623" t="str">
            <v>%</v>
          </cell>
          <cell r="W623" t="str">
            <v>Percentage of works that are compliant</v>
          </cell>
          <cell r="X623">
            <v>2</v>
          </cell>
          <cell r="Y623" t="str">
            <v>Up</v>
          </cell>
          <cell r="Z623" t="str">
            <v>Treatment works compliance</v>
          </cell>
        </row>
        <row r="624">
          <cell r="C624" t="str">
            <v>PR19WSX_E2</v>
          </cell>
          <cell r="D624" t="str">
            <v>Protecting and enhancing the environment</v>
          </cell>
          <cell r="E624" t="str">
            <v>PR14 revision</v>
          </cell>
          <cell r="F624" t="str">
            <v>E2</v>
          </cell>
          <cell r="G624" t="str">
            <v>Pollution incidents</v>
          </cell>
          <cell r="H624" t="str">
            <v>Category 1-3 pollution incidents per 10,000km of wastewater network, as reported to the Environment Agency</v>
          </cell>
          <cell r="K624">
            <v>1</v>
          </cell>
          <cell r="Q624">
            <v>1</v>
          </cell>
          <cell r="R624" t="str">
            <v>Out &amp; under</v>
          </cell>
          <cell r="S624" t="str">
            <v xml:space="preserve">Revenue </v>
          </cell>
          <cell r="T624" t="str">
            <v>In-period</v>
          </cell>
          <cell r="U624" t="str">
            <v>Pollution incidents</v>
          </cell>
          <cell r="V624" t="str">
            <v>nr</v>
          </cell>
          <cell r="W624" t="str">
            <v>Incidents per 10,000 km of sewers</v>
          </cell>
          <cell r="X624">
            <v>2</v>
          </cell>
          <cell r="Y624" t="str">
            <v>Down</v>
          </cell>
          <cell r="Z624" t="str">
            <v>Pollution incidents</v>
          </cell>
        </row>
        <row r="625">
          <cell r="C625" t="str">
            <v>PR19WSX_E3</v>
          </cell>
          <cell r="D625" t="str">
            <v>Protecting and enhancing the environment</v>
          </cell>
          <cell r="E625" t="str">
            <v>PR14 continuation</v>
          </cell>
          <cell r="F625" t="str">
            <v>E3</v>
          </cell>
          <cell r="G625" t="str">
            <v>Abstraction Incentive Mechanism (Mere)</v>
          </cell>
          <cell r="H625" t="str">
            <v>The volume of water abstracted from the Mere source and exported from the catchment over the course of the year when river flows are low</v>
          </cell>
          <cell r="I625">
            <v>1</v>
          </cell>
          <cell r="Q625">
            <v>1</v>
          </cell>
          <cell r="R625" t="str">
            <v>Out &amp; under</v>
          </cell>
          <cell r="S625" t="str">
            <v xml:space="preserve">Revenue </v>
          </cell>
          <cell r="T625" t="str">
            <v>In-period</v>
          </cell>
          <cell r="U625" t="str">
            <v>Water resources/ abstraction</v>
          </cell>
          <cell r="V625" t="str">
            <v>nr</v>
          </cell>
          <cell r="W625" t="str">
            <v>Megalitres per year</v>
          </cell>
          <cell r="X625">
            <v>0</v>
          </cell>
          <cell r="Y625" t="str">
            <v>Down</v>
          </cell>
          <cell r="AQ625">
            <v>-100</v>
          </cell>
          <cell r="AR625">
            <v>-100</v>
          </cell>
          <cell r="AS625">
            <v>-100</v>
          </cell>
          <cell r="AT625">
            <v>-100</v>
          </cell>
          <cell r="AU625">
            <v>-100</v>
          </cell>
          <cell r="BL625" t="str">
            <v>Yes</v>
          </cell>
          <cell r="BM625" t="str">
            <v>Yes</v>
          </cell>
          <cell r="BN625" t="str">
            <v>Yes</v>
          </cell>
          <cell r="BO625" t="str">
            <v>Yes</v>
          </cell>
          <cell r="BP625" t="str">
            <v>Yes</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v>-2.6999999999999999E-5</v>
          </cell>
          <cell r="CV625" t="str">
            <v/>
          </cell>
          <cell r="CW625" t="str">
            <v/>
          </cell>
          <cell r="CX625" t="str">
            <v/>
          </cell>
          <cell r="CY625">
            <v>2.6999999999999999E-5</v>
          </cell>
          <cell r="CZ625" t="str">
            <v/>
          </cell>
          <cell r="DA625" t="str">
            <v/>
          </cell>
          <cell r="DB625" t="str">
            <v/>
          </cell>
          <cell r="DD625">
            <v>1</v>
          </cell>
        </row>
        <row r="626">
          <cell r="C626" t="str">
            <v>PR19WSX_E4</v>
          </cell>
          <cell r="D626" t="str">
            <v>Protecting and enhancing the environment</v>
          </cell>
          <cell r="E626" t="str">
            <v>PR19 new</v>
          </cell>
          <cell r="F626" t="str">
            <v>E4</v>
          </cell>
          <cell r="G626" t="str">
            <v>Natural capital: improve Sites of Special Scientific Interest (SSSI sites)</v>
          </cell>
          <cell r="H626" t="str">
            <v>Percentage of actions delivered to improve SSSI sites on Wessex Water landholding as agreed with Natural England</v>
          </cell>
          <cell r="I626">
            <v>1</v>
          </cell>
          <cell r="Q626">
            <v>1</v>
          </cell>
          <cell r="R626" t="str">
            <v>Out &amp; under</v>
          </cell>
          <cell r="S626" t="str">
            <v xml:space="preserve">Revenue </v>
          </cell>
          <cell r="T626" t="str">
            <v>In-period</v>
          </cell>
          <cell r="U626" t="str">
            <v>Biodiversity/SSSIs</v>
          </cell>
          <cell r="V626" t="str">
            <v>%</v>
          </cell>
          <cell r="W626" t="str">
            <v>Percentage of agreed actions delivered - cumulative</v>
          </cell>
          <cell r="X626">
            <v>0</v>
          </cell>
          <cell r="Y626" t="str">
            <v>Up</v>
          </cell>
          <cell r="AQ626">
            <v>20</v>
          </cell>
          <cell r="AR626">
            <v>40</v>
          </cell>
          <cell r="AS626">
            <v>60</v>
          </cell>
          <cell r="AT626">
            <v>80</v>
          </cell>
          <cell r="AU626">
            <v>100</v>
          </cell>
          <cell r="BL626" t="str">
            <v>Yes</v>
          </cell>
          <cell r="BM626" t="str">
            <v>Yes</v>
          </cell>
          <cell r="BN626" t="str">
            <v>Yes</v>
          </cell>
          <cell r="BO626" t="str">
            <v>Yes</v>
          </cell>
          <cell r="BP626" t="str">
            <v>Yes</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v>-2.0000000000000001E-4</v>
          </cell>
          <cell r="CV626" t="str">
            <v/>
          </cell>
          <cell r="CW626" t="str">
            <v/>
          </cell>
          <cell r="CX626" t="str">
            <v/>
          </cell>
          <cell r="CY626">
            <v>1.7000000000000001E-4</v>
          </cell>
          <cell r="CZ626" t="str">
            <v/>
          </cell>
          <cell r="DA626" t="str">
            <v/>
          </cell>
          <cell r="DB626" t="str">
            <v/>
          </cell>
          <cell r="DD626">
            <v>1</v>
          </cell>
        </row>
        <row r="627">
          <cell r="C627" t="str">
            <v>PR19WSX_E5</v>
          </cell>
          <cell r="D627" t="str">
            <v>Protecting and enhancing the environment</v>
          </cell>
          <cell r="E627" t="str">
            <v>PR14 revision</v>
          </cell>
          <cell r="F627" t="str">
            <v>E5</v>
          </cell>
          <cell r="G627" t="str">
            <v>Greenhouse gas emissions</v>
          </cell>
          <cell r="H627" t="str">
            <v>Annual gross greenhouse gas emissions from operational services</v>
          </cell>
          <cell r="I627">
            <v>0.03</v>
          </cell>
          <cell r="J627">
            <v>0.25</v>
          </cell>
          <cell r="K627">
            <v>0.54</v>
          </cell>
          <cell r="L627">
            <v>0.18</v>
          </cell>
          <cell r="Q627">
            <v>1</v>
          </cell>
          <cell r="R627" t="str">
            <v>Under</v>
          </cell>
          <cell r="S627" t="str">
            <v xml:space="preserve">Revenue </v>
          </cell>
          <cell r="T627" t="str">
            <v>In-period</v>
          </cell>
          <cell r="U627" t="str">
            <v>Energy/emissions</v>
          </cell>
          <cell r="V627" t="str">
            <v>nr</v>
          </cell>
          <cell r="W627" t="str">
            <v>Kiloton of CO2 equivalent (KtCO2e)</v>
          </cell>
          <cell r="X627">
            <v>0</v>
          </cell>
          <cell r="Y627" t="str">
            <v>Down</v>
          </cell>
          <cell r="AQ627">
            <v>111</v>
          </cell>
          <cell r="AR627">
            <v>110</v>
          </cell>
          <cell r="AS627">
            <v>107</v>
          </cell>
          <cell r="AT627">
            <v>105</v>
          </cell>
          <cell r="AU627">
            <v>101</v>
          </cell>
          <cell r="BL627" t="str">
            <v>Yes</v>
          </cell>
          <cell r="BM627" t="str">
            <v>Yes</v>
          </cell>
          <cell r="BN627" t="str">
            <v>Yes</v>
          </cell>
          <cell r="BO627" t="str">
            <v>Yes</v>
          </cell>
          <cell r="BP627" t="str">
            <v>Yes</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v>-1.95E-2</v>
          </cell>
          <cell r="CV627" t="str">
            <v/>
          </cell>
          <cell r="CW627" t="str">
            <v/>
          </cell>
          <cell r="CX627" t="str">
            <v/>
          </cell>
          <cell r="CY627" t="str">
            <v/>
          </cell>
          <cell r="CZ627" t="str">
            <v/>
          </cell>
          <cell r="DA627" t="str">
            <v/>
          </cell>
          <cell r="DB627" t="str">
            <v/>
          </cell>
          <cell r="DD627">
            <v>1</v>
          </cell>
        </row>
        <row r="628">
          <cell r="C628" t="str">
            <v>PR19WSX_E6</v>
          </cell>
          <cell r="D628" t="str">
            <v>Protecting and enhancing the environment</v>
          </cell>
          <cell r="E628" t="str">
            <v>PR19 new</v>
          </cell>
          <cell r="F628" t="str">
            <v>E6</v>
          </cell>
          <cell r="G628" t="str">
            <v>Working with communities to improve bathing water experience</v>
          </cell>
          <cell r="H628" t="str">
            <v>Number of beaches with community projects that have been agreed by the Catchment Panel which improves bathing water experience</v>
          </cell>
          <cell r="K628">
            <v>1</v>
          </cell>
          <cell r="Q628">
            <v>1</v>
          </cell>
          <cell r="R628" t="str">
            <v>Out &amp; under</v>
          </cell>
          <cell r="S628" t="str">
            <v xml:space="preserve">Revenue </v>
          </cell>
          <cell r="T628" t="str">
            <v>In-period</v>
          </cell>
          <cell r="U628" t="str">
            <v>Community/partnerships</v>
          </cell>
          <cell r="V628" t="str">
            <v>nr</v>
          </cell>
          <cell r="W628" t="str">
            <v>Number of beaches - cumulative</v>
          </cell>
          <cell r="X628">
            <v>0</v>
          </cell>
          <cell r="Y628" t="str">
            <v>Up</v>
          </cell>
          <cell r="AQ628">
            <v>20</v>
          </cell>
          <cell r="AR628">
            <v>26</v>
          </cell>
          <cell r="AS628">
            <v>33</v>
          </cell>
          <cell r="AT628">
            <v>40</v>
          </cell>
          <cell r="AU628">
            <v>47</v>
          </cell>
          <cell r="BL628" t="str">
            <v>Yes</v>
          </cell>
          <cell r="BM628" t="str">
            <v>Yes</v>
          </cell>
          <cell r="BN628" t="str">
            <v>Yes</v>
          </cell>
          <cell r="BO628" t="str">
            <v>Yes</v>
          </cell>
          <cell r="BP628" t="str">
            <v>Yes</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v>-8.4999999999999995E-4</v>
          </cell>
          <cell r="CV628" t="str">
            <v/>
          </cell>
          <cell r="CW628" t="str">
            <v/>
          </cell>
          <cell r="CX628" t="str">
            <v/>
          </cell>
          <cell r="CY628">
            <v>6.9999999999999999E-4</v>
          </cell>
          <cell r="CZ628" t="str">
            <v/>
          </cell>
          <cell r="DA628" t="str">
            <v/>
          </cell>
          <cell r="DB628" t="str">
            <v/>
          </cell>
          <cell r="DD628">
            <v>1</v>
          </cell>
        </row>
        <row r="629">
          <cell r="C629" t="str">
            <v>PR19WSX_E7</v>
          </cell>
          <cell r="D629" t="str">
            <v>Protecting and enhancing the environment</v>
          </cell>
          <cell r="E629" t="str">
            <v>PR19 new</v>
          </cell>
          <cell r="F629" t="str">
            <v>E7</v>
          </cell>
          <cell r="G629" t="str">
            <v>Working with catchment partners to improve natural capital</v>
          </cell>
          <cell r="H629" t="str">
            <v>Number of schemes working with catchment partners to improve natural capital on non-Wessex Water landholding (excluding SSSI sites)</v>
          </cell>
          <cell r="K629">
            <v>1</v>
          </cell>
          <cell r="Q629">
            <v>1</v>
          </cell>
          <cell r="R629" t="str">
            <v>Out &amp; under</v>
          </cell>
          <cell r="S629" t="str">
            <v xml:space="preserve">Revenue </v>
          </cell>
          <cell r="T629" t="str">
            <v>In-period</v>
          </cell>
          <cell r="U629" t="str">
            <v>Community/partnerships</v>
          </cell>
          <cell r="V629" t="str">
            <v>nr</v>
          </cell>
          <cell r="W629" t="str">
            <v>Number of schemes - cumulative</v>
          </cell>
          <cell r="X629">
            <v>0</v>
          </cell>
          <cell r="Y629" t="str">
            <v>Up</v>
          </cell>
          <cell r="AQ629">
            <v>29</v>
          </cell>
          <cell r="AR629">
            <v>37</v>
          </cell>
          <cell r="AS629">
            <v>37</v>
          </cell>
          <cell r="AT629">
            <v>37</v>
          </cell>
          <cell r="AU629">
            <v>37</v>
          </cell>
          <cell r="BL629" t="str">
            <v>Yes</v>
          </cell>
          <cell r="BM629" t="str">
            <v>Yes</v>
          </cell>
          <cell r="BN629" t="str">
            <v>Yes</v>
          </cell>
          <cell r="BO629" t="str">
            <v>Yes</v>
          </cell>
          <cell r="BP629" t="str">
            <v>Yes</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v>-4.0000000000000001E-3</v>
          </cell>
          <cell r="CV629" t="str">
            <v/>
          </cell>
          <cell r="CW629" t="str">
            <v/>
          </cell>
          <cell r="CX629" t="str">
            <v/>
          </cell>
          <cell r="CY629">
            <v>3.3E-3</v>
          </cell>
          <cell r="CZ629" t="str">
            <v/>
          </cell>
          <cell r="DA629" t="str">
            <v/>
          </cell>
          <cell r="DB629" t="str">
            <v/>
          </cell>
          <cell r="DD629">
            <v>1</v>
          </cell>
        </row>
        <row r="630">
          <cell r="C630" t="str">
            <v>PR19WSX_E8</v>
          </cell>
          <cell r="D630" t="str">
            <v>Protecting and enhancing the environment</v>
          </cell>
          <cell r="E630" t="str">
            <v>PR14 revision</v>
          </cell>
          <cell r="F630" t="str">
            <v>E8</v>
          </cell>
          <cell r="G630" t="str">
            <v>Satisfactory sludge disposal</v>
          </cell>
          <cell r="H630" t="str">
            <v>Percentage of sludge disposed that complies with appropriate legislation and regulation, as reported to the Environment Agency</v>
          </cell>
          <cell r="L630">
            <v>1</v>
          </cell>
          <cell r="Q630">
            <v>1</v>
          </cell>
          <cell r="R630" t="str">
            <v>Under</v>
          </cell>
          <cell r="S630" t="str">
            <v xml:space="preserve">Revenue </v>
          </cell>
          <cell r="T630" t="str">
            <v>In-period</v>
          </cell>
          <cell r="U630" t="str">
            <v>Bioresources (sludge)</v>
          </cell>
          <cell r="V630" t="str">
            <v>%</v>
          </cell>
          <cell r="W630" t="str">
            <v>Percentage of sludge</v>
          </cell>
          <cell r="X630">
            <v>2</v>
          </cell>
          <cell r="Y630" t="str">
            <v>Up</v>
          </cell>
          <cell r="AQ630">
            <v>100</v>
          </cell>
          <cell r="AR630">
            <v>100</v>
          </cell>
          <cell r="AS630">
            <v>100</v>
          </cell>
          <cell r="AT630">
            <v>100</v>
          </cell>
          <cell r="AU630">
            <v>100</v>
          </cell>
          <cell r="BL630" t="str">
            <v>Yes</v>
          </cell>
          <cell r="BM630" t="str">
            <v>Yes</v>
          </cell>
          <cell r="BN630" t="str">
            <v>Yes</v>
          </cell>
          <cell r="BO630" t="str">
            <v>Yes</v>
          </cell>
          <cell r="BP630" t="str">
            <v>Yes</v>
          </cell>
          <cell r="BQ630" t="str">
            <v/>
          </cell>
          <cell r="BR630" t="str">
            <v/>
          </cell>
          <cell r="BS630" t="str">
            <v/>
          </cell>
          <cell r="BT630" t="str">
            <v/>
          </cell>
          <cell r="BU630" t="str">
            <v/>
          </cell>
          <cell r="BV630" t="str">
            <v/>
          </cell>
          <cell r="BW630" t="str">
            <v/>
          </cell>
          <cell r="BX630" t="str">
            <v/>
          </cell>
          <cell r="BY630" t="str">
            <v/>
          </cell>
          <cell r="BZ630" t="str">
            <v/>
          </cell>
          <cell r="CA630" t="str">
            <v/>
          </cell>
          <cell r="CB630" t="str">
            <v/>
          </cell>
          <cell r="CC630" t="str">
            <v/>
          </cell>
          <cell r="CD630" t="str">
            <v/>
          </cell>
          <cell r="CE630" t="str">
            <v/>
          </cell>
          <cell r="CF630" t="str">
            <v/>
          </cell>
          <cell r="CG630" t="str">
            <v/>
          </cell>
          <cell r="CH630" t="str">
            <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v>-9.8000000000000004E-2</v>
          </cell>
          <cell r="CV630" t="str">
            <v/>
          </cell>
          <cell r="CW630" t="str">
            <v/>
          </cell>
          <cell r="CX630" t="str">
            <v/>
          </cell>
          <cell r="CY630" t="str">
            <v/>
          </cell>
          <cell r="CZ630" t="str">
            <v/>
          </cell>
          <cell r="DA630" t="str">
            <v/>
          </cell>
          <cell r="DB630" t="str">
            <v/>
          </cell>
          <cell r="DD630">
            <v>1</v>
          </cell>
        </row>
        <row r="631">
          <cell r="C631" t="str">
            <v>PR19WSX_E9</v>
          </cell>
          <cell r="D631" t="str">
            <v>Protecting and enhancing the environment</v>
          </cell>
          <cell r="E631" t="str">
            <v>PR19 new</v>
          </cell>
          <cell r="F631" t="str">
            <v>E9</v>
          </cell>
          <cell r="G631" t="str">
            <v>Reduce frequent spilling overflows (non-WINEP)</v>
          </cell>
          <cell r="H631" t="str">
            <v>Number of combined sewer overflows (CSO) improvements achieved in addition to WINEP requirements</v>
          </cell>
          <cell r="K631">
            <v>1</v>
          </cell>
          <cell r="Q631">
            <v>1</v>
          </cell>
          <cell r="R631" t="str">
            <v>Out</v>
          </cell>
          <cell r="S631" t="str">
            <v xml:space="preserve">Revenue </v>
          </cell>
          <cell r="T631" t="str">
            <v>In-period</v>
          </cell>
          <cell r="U631" t="str">
            <v>Environmental</v>
          </cell>
          <cell r="V631" t="str">
            <v>nr</v>
          </cell>
          <cell r="W631" t="str">
            <v>Number of schemes</v>
          </cell>
          <cell r="X631">
            <v>0</v>
          </cell>
          <cell r="Y631" t="str">
            <v>Up</v>
          </cell>
          <cell r="AQ631">
            <v>0</v>
          </cell>
          <cell r="AR631">
            <v>0</v>
          </cell>
          <cell r="AS631">
            <v>0</v>
          </cell>
          <cell r="AT631">
            <v>0</v>
          </cell>
          <cell r="AU631">
            <v>0</v>
          </cell>
          <cell r="BL631" t="str">
            <v>Yes</v>
          </cell>
          <cell r="BM631" t="str">
            <v>Yes</v>
          </cell>
          <cell r="BN631" t="str">
            <v>Yes</v>
          </cell>
          <cell r="BO631" t="str">
            <v>Yes</v>
          </cell>
          <cell r="BP631" t="str">
            <v>Yes</v>
          </cell>
          <cell r="BQ631" t="str">
            <v/>
          </cell>
          <cell r="BR631" t="str">
            <v/>
          </cell>
          <cell r="BS631" t="str">
            <v/>
          </cell>
          <cell r="BT631" t="str">
            <v/>
          </cell>
          <cell r="BU631" t="str">
            <v/>
          </cell>
          <cell r="BV631" t="str">
            <v/>
          </cell>
          <cell r="BW631" t="str">
            <v/>
          </cell>
          <cell r="BX631" t="str">
            <v/>
          </cell>
          <cell r="BY631" t="str">
            <v/>
          </cell>
          <cell r="BZ631" t="str">
            <v/>
          </cell>
          <cell r="CA631" t="str">
            <v/>
          </cell>
          <cell r="CB631" t="str">
            <v/>
          </cell>
          <cell r="CC631" t="str">
            <v/>
          </cell>
          <cell r="CD631" t="str">
            <v/>
          </cell>
          <cell r="CE631" t="str">
            <v/>
          </cell>
          <cell r="CF631" t="str">
            <v/>
          </cell>
          <cell r="CG631" t="str">
            <v/>
          </cell>
          <cell r="CH631" t="str">
            <v/>
          </cell>
          <cell r="CI631" t="str">
            <v/>
          </cell>
          <cell r="CJ631" t="str">
            <v/>
          </cell>
          <cell r="CK631">
            <v>0</v>
          </cell>
          <cell r="CL631">
            <v>0</v>
          </cell>
          <cell r="CM631">
            <v>0</v>
          </cell>
          <cell r="CN631">
            <v>0</v>
          </cell>
          <cell r="CO631">
            <v>13</v>
          </cell>
          <cell r="CP631" t="str">
            <v/>
          </cell>
          <cell r="CQ631" t="str">
            <v/>
          </cell>
          <cell r="CR631" t="str">
            <v/>
          </cell>
          <cell r="CS631" t="str">
            <v/>
          </cell>
          <cell r="CT631" t="str">
            <v/>
          </cell>
          <cell r="CU631" t="str">
            <v/>
          </cell>
          <cell r="CV631" t="str">
            <v/>
          </cell>
          <cell r="CW631" t="str">
            <v/>
          </cell>
          <cell r="CX631" t="str">
            <v/>
          </cell>
          <cell r="CY631">
            <v>5.5E-2</v>
          </cell>
          <cell r="CZ631">
            <v>0.78</v>
          </cell>
          <cell r="DA631" t="str">
            <v/>
          </cell>
          <cell r="DB631" t="str">
            <v/>
          </cell>
          <cell r="DD631">
            <v>1</v>
          </cell>
        </row>
        <row r="632">
          <cell r="C632" t="str">
            <v>PR19WSX_E10</v>
          </cell>
          <cell r="D632" t="str">
            <v>Protecting and enhancing the environment</v>
          </cell>
          <cell r="E632" t="str">
            <v>PR19 new</v>
          </cell>
          <cell r="F632" t="str">
            <v>E10</v>
          </cell>
          <cell r="G632" t="str">
            <v>Length of river with improved water quality through WINEP delivery</v>
          </cell>
          <cell r="H632" t="str">
            <v>Length of river with improved water quality through WINEP delivery</v>
          </cell>
          <cell r="K632">
            <v>1</v>
          </cell>
          <cell r="Q632">
            <v>1</v>
          </cell>
          <cell r="R632" t="str">
            <v>Under</v>
          </cell>
          <cell r="S632" t="str">
            <v xml:space="preserve">Revenue </v>
          </cell>
          <cell r="T632" t="str">
            <v>In-period</v>
          </cell>
          <cell r="U632" t="str">
            <v>Environmental</v>
          </cell>
          <cell r="V632" t="str">
            <v>km</v>
          </cell>
          <cell r="W632" t="str">
            <v>Kilometre (Km) of river improved - cumulative</v>
          </cell>
          <cell r="X632">
            <v>1</v>
          </cell>
          <cell r="Y632" t="str">
            <v>Up</v>
          </cell>
          <cell r="AQ632">
            <v>0</v>
          </cell>
          <cell r="AR632">
            <v>159.4</v>
          </cell>
          <cell r="AS632">
            <v>167.4</v>
          </cell>
          <cell r="AT632">
            <v>167.4</v>
          </cell>
          <cell r="AU632">
            <v>399.9</v>
          </cell>
          <cell r="BL632" t="str">
            <v>Yes</v>
          </cell>
          <cell r="BM632" t="str">
            <v>Yes</v>
          </cell>
          <cell r="BN632" t="str">
            <v>Yes</v>
          </cell>
          <cell r="BO632" t="str">
            <v>Yes</v>
          </cell>
          <cell r="BP632" t="str">
            <v>Yes</v>
          </cell>
          <cell r="BQ632" t="str">
            <v/>
          </cell>
          <cell r="BR632" t="str">
            <v/>
          </cell>
          <cell r="BS632" t="str">
            <v/>
          </cell>
          <cell r="BT632" t="str">
            <v/>
          </cell>
          <cell r="BU632" t="str">
            <v/>
          </cell>
          <cell r="BV632" t="str">
            <v/>
          </cell>
          <cell r="BW632" t="str">
            <v/>
          </cell>
          <cell r="BX632" t="str">
            <v/>
          </cell>
          <cell r="BY632" t="str">
            <v/>
          </cell>
          <cell r="BZ632" t="str">
            <v/>
          </cell>
          <cell r="CA632" t="str">
            <v/>
          </cell>
          <cell r="CB632" t="str">
            <v/>
          </cell>
          <cell r="CC632" t="str">
            <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v>-1.7000000000000001E-2</v>
          </cell>
          <cell r="CV632" t="str">
            <v/>
          </cell>
          <cell r="CW632" t="str">
            <v/>
          </cell>
          <cell r="CX632" t="str">
            <v/>
          </cell>
          <cell r="CY632" t="str">
            <v/>
          </cell>
          <cell r="CZ632" t="str">
            <v/>
          </cell>
          <cell r="DA632" t="str">
            <v/>
          </cell>
          <cell r="DB632" t="str">
            <v/>
          </cell>
          <cell r="DD632">
            <v>1</v>
          </cell>
        </row>
        <row r="633">
          <cell r="C633" t="str">
            <v>PR19WSX_E11</v>
          </cell>
          <cell r="D633" t="str">
            <v>Protecting and enhancing the environment</v>
          </cell>
          <cell r="E633" t="str">
            <v>PR19 new</v>
          </cell>
          <cell r="F633" t="str">
            <v>E11</v>
          </cell>
          <cell r="G633" t="str">
            <v>Km of river improved (non-WINEP)</v>
          </cell>
          <cell r="H633" t="str">
            <v>Length of river with improved quality by company action outside of the WINEP. Improvements will include additional nutrient removal through out-performance of our STWs, and/or additional catchment management off-setting</v>
          </cell>
          <cell r="K633">
            <v>1</v>
          </cell>
          <cell r="Q633">
            <v>1</v>
          </cell>
          <cell r="R633" t="str">
            <v>Out</v>
          </cell>
          <cell r="S633" t="str">
            <v xml:space="preserve">Revenue </v>
          </cell>
          <cell r="T633" t="str">
            <v>In-period</v>
          </cell>
          <cell r="U633" t="str">
            <v>Environmental</v>
          </cell>
          <cell r="V633" t="str">
            <v>km</v>
          </cell>
          <cell r="W633" t="str">
            <v xml:space="preserve">Kilometre (Km) of river improved </v>
          </cell>
          <cell r="X633">
            <v>1</v>
          </cell>
          <cell r="Y633" t="str">
            <v>Up</v>
          </cell>
          <cell r="AQ633">
            <v>0</v>
          </cell>
          <cell r="AR633">
            <v>0</v>
          </cell>
          <cell r="AS633">
            <v>0</v>
          </cell>
          <cell r="AT633">
            <v>0</v>
          </cell>
          <cell r="AU633">
            <v>0</v>
          </cell>
          <cell r="BL633" t="str">
            <v>Yes</v>
          </cell>
          <cell r="BM633" t="str">
            <v>Yes</v>
          </cell>
          <cell r="BN633" t="str">
            <v>Yes</v>
          </cell>
          <cell r="BO633" t="str">
            <v>Yes</v>
          </cell>
          <cell r="BP633" t="str">
            <v>Yes</v>
          </cell>
          <cell r="BQ633" t="str">
            <v/>
          </cell>
          <cell r="BR633" t="str">
            <v/>
          </cell>
          <cell r="BS633" t="str">
            <v/>
          </cell>
          <cell r="BT633" t="str">
            <v/>
          </cell>
          <cell r="BU633" t="str">
            <v/>
          </cell>
          <cell r="BV633" t="str">
            <v/>
          </cell>
          <cell r="BW633" t="str">
            <v/>
          </cell>
          <cell r="BX633" t="str">
            <v/>
          </cell>
          <cell r="BY633" t="str">
            <v/>
          </cell>
          <cell r="BZ633" t="str">
            <v/>
          </cell>
          <cell r="CA633" t="str">
            <v/>
          </cell>
          <cell r="CB633" t="str">
            <v/>
          </cell>
          <cell r="CC633" t="str">
            <v/>
          </cell>
          <cell r="CD633" t="str">
            <v/>
          </cell>
          <cell r="CE633" t="str">
            <v/>
          </cell>
          <cell r="CF633" t="str">
            <v/>
          </cell>
          <cell r="CG633" t="str">
            <v/>
          </cell>
          <cell r="CH633" t="str">
            <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v>0.01</v>
          </cell>
          <cell r="CZ633" t="str">
            <v/>
          </cell>
          <cell r="DA633" t="str">
            <v/>
          </cell>
          <cell r="DB633" t="str">
            <v/>
          </cell>
          <cell r="DD633">
            <v>1</v>
          </cell>
        </row>
        <row r="634">
          <cell r="C634" t="str">
            <v>PR19WSX_E12</v>
          </cell>
          <cell r="D634" t="str">
            <v>Protecting and enhancing the environment</v>
          </cell>
          <cell r="E634" t="str">
            <v>PR19 new</v>
          </cell>
          <cell r="F634" t="str">
            <v>E12</v>
          </cell>
          <cell r="G634" t="str">
            <v>Abstraction Incentive Mechanism (Stubhampton)</v>
          </cell>
          <cell r="H634" t="str">
            <v>The volume of water abstracted from the Stubhampton source over the course of the year when river flows are low</v>
          </cell>
          <cell r="I634">
            <v>1</v>
          </cell>
          <cell r="Q634">
            <v>1</v>
          </cell>
          <cell r="R634" t="str">
            <v>Out &amp; under</v>
          </cell>
          <cell r="S634" t="str">
            <v xml:space="preserve">Revenue </v>
          </cell>
          <cell r="T634" t="str">
            <v>In-period</v>
          </cell>
          <cell r="U634" t="str">
            <v>Water resources/ abstraction</v>
          </cell>
          <cell r="V634" t="str">
            <v>Ml/a</v>
          </cell>
          <cell r="W634" t="str">
            <v>Megalitres per year</v>
          </cell>
          <cell r="X634">
            <v>0</v>
          </cell>
          <cell r="Y634" t="str">
            <v>Down</v>
          </cell>
          <cell r="AQ634">
            <v>-45</v>
          </cell>
          <cell r="AR634">
            <v>-45</v>
          </cell>
          <cell r="AS634">
            <v>-45</v>
          </cell>
          <cell r="AT634">
            <v>-45</v>
          </cell>
          <cell r="AU634">
            <v>-45</v>
          </cell>
          <cell r="BL634" t="str">
            <v>Yes</v>
          </cell>
          <cell r="BM634" t="str">
            <v>Yes</v>
          </cell>
          <cell r="BN634" t="str">
            <v>Yes</v>
          </cell>
          <cell r="BO634" t="str">
            <v>Yes</v>
          </cell>
          <cell r="BP634" t="str">
            <v>Yes</v>
          </cell>
          <cell r="BQ634" t="str">
            <v/>
          </cell>
          <cell r="BR634" t="str">
            <v/>
          </cell>
          <cell r="BS634" t="str">
            <v/>
          </cell>
          <cell r="BT634" t="str">
            <v/>
          </cell>
          <cell r="BU634" t="str">
            <v/>
          </cell>
          <cell r="BV634" t="str">
            <v/>
          </cell>
          <cell r="BW634" t="str">
            <v/>
          </cell>
          <cell r="BX634" t="str">
            <v/>
          </cell>
          <cell r="BY634" t="str">
            <v/>
          </cell>
          <cell r="BZ634" t="str">
            <v/>
          </cell>
          <cell r="CA634" t="str">
            <v/>
          </cell>
          <cell r="CB634" t="str">
            <v/>
          </cell>
          <cell r="CC634" t="str">
            <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v>-2.0999999999999999E-5</v>
          </cell>
          <cell r="CV634" t="str">
            <v/>
          </cell>
          <cell r="CW634" t="str">
            <v/>
          </cell>
          <cell r="CX634" t="str">
            <v/>
          </cell>
          <cell r="CY634">
            <v>2.0999999999999999E-5</v>
          </cell>
          <cell r="CZ634" t="str">
            <v/>
          </cell>
          <cell r="DA634" t="str">
            <v/>
          </cell>
          <cell r="DB634" t="str">
            <v/>
          </cell>
          <cell r="DD634">
            <v>1</v>
          </cell>
        </row>
        <row r="635">
          <cell r="C635" t="str">
            <v>PR19WSX_NEP01</v>
          </cell>
          <cell r="F635" t="str">
            <v>NEP01</v>
          </cell>
          <cell r="G635" t="str">
            <v>WINEP Delivery</v>
          </cell>
          <cell r="Q635">
            <v>0</v>
          </cell>
          <cell r="R635" t="str">
            <v>NFI</v>
          </cell>
          <cell r="V635" t="str">
            <v>text</v>
          </cell>
          <cell r="W635" t="str">
            <v>WINEP requirements met or not met in each year</v>
          </cell>
          <cell r="X635">
            <v>0</v>
          </cell>
          <cell r="AQ635" t="str">
            <v>Met</v>
          </cell>
          <cell r="AR635" t="str">
            <v>Met</v>
          </cell>
          <cell r="AS635" t="str">
            <v>Met</v>
          </cell>
          <cell r="AT635" t="str">
            <v>Met</v>
          </cell>
          <cell r="AU635" t="str">
            <v>Met</v>
          </cell>
          <cell r="BQ635" t="str">
            <v/>
          </cell>
          <cell r="BR635" t="str">
            <v/>
          </cell>
          <cell r="BS635" t="str">
            <v/>
          </cell>
          <cell r="BT635" t="str">
            <v/>
          </cell>
          <cell r="BU635" t="str">
            <v/>
          </cell>
          <cell r="BV635" t="str">
            <v/>
          </cell>
          <cell r="BW635" t="str">
            <v/>
          </cell>
          <cell r="BX635" t="str">
            <v/>
          </cell>
          <cell r="BY635" t="str">
            <v/>
          </cell>
          <cell r="BZ635" t="str">
            <v/>
          </cell>
          <cell r="CA635" t="str">
            <v/>
          </cell>
          <cell r="CB635" t="str">
            <v/>
          </cell>
          <cell r="CC635" t="str">
            <v/>
          </cell>
          <cell r="CD635" t="str">
            <v/>
          </cell>
          <cell r="CE635" t="str">
            <v/>
          </cell>
          <cell r="CF635" t="str">
            <v/>
          </cell>
          <cell r="CG635" t="str">
            <v/>
          </cell>
          <cell r="CH635" t="str">
            <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row>
        <row r="636">
          <cell r="C636" t="str">
            <v>PR19WSX_SEC</v>
          </cell>
          <cell r="F636" t="str">
            <v>SEC</v>
          </cell>
          <cell r="G636" t="str">
            <v>Delivery of security (non-SEMD)</v>
          </cell>
          <cell r="J636">
            <v>1</v>
          </cell>
          <cell r="Q636">
            <v>1</v>
          </cell>
          <cell r="R636" t="str">
            <v>Under</v>
          </cell>
          <cell r="S636" t="str">
            <v>Revenue</v>
          </cell>
          <cell r="T636" t="str">
            <v>In-period</v>
          </cell>
          <cell r="V636" t="str">
            <v>months</v>
          </cell>
          <cell r="W636" t="str">
            <v>cumulative number of deliverables delivered</v>
          </cell>
          <cell r="X636">
            <v>0</v>
          </cell>
          <cell r="Y636" t="str">
            <v>Down</v>
          </cell>
          <cell r="AQ636">
            <v>0</v>
          </cell>
          <cell r="AR636">
            <v>0</v>
          </cell>
          <cell r="AS636">
            <v>0</v>
          </cell>
          <cell r="AT636">
            <v>0</v>
          </cell>
          <cell r="AU636">
            <v>0</v>
          </cell>
          <cell r="BP636" t="str">
            <v>Yes</v>
          </cell>
          <cell r="BQ636" t="str">
            <v/>
          </cell>
          <cell r="BR636" t="str">
            <v/>
          </cell>
          <cell r="BS636" t="str">
            <v/>
          </cell>
          <cell r="BT636" t="str">
            <v/>
          </cell>
          <cell r="BU636" t="str">
            <v/>
          </cell>
          <cell r="BV636" t="str">
            <v/>
          </cell>
          <cell r="BW636" t="str">
            <v/>
          </cell>
          <cell r="BX636" t="str">
            <v/>
          </cell>
          <cell r="BY636" t="str">
            <v/>
          </cell>
          <cell r="BZ636" t="str">
            <v/>
          </cell>
          <cell r="CA636" t="str">
            <v/>
          </cell>
          <cell r="CB636" t="str">
            <v/>
          </cell>
          <cell r="CC636" t="str">
            <v/>
          </cell>
          <cell r="CD636" t="str">
            <v/>
          </cell>
          <cell r="CE636" t="str">
            <v/>
          </cell>
          <cell r="CF636" t="str">
            <v/>
          </cell>
          <cell r="CG636" t="str">
            <v/>
          </cell>
          <cell r="CH636" t="str">
            <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v>-8.8999999999999996E-2</v>
          </cell>
          <cell r="CV636" t="str">
            <v/>
          </cell>
          <cell r="CW636" t="str">
            <v/>
          </cell>
          <cell r="CX636" t="str">
            <v/>
          </cell>
          <cell r="CY636" t="str">
            <v/>
          </cell>
          <cell r="CZ636" t="str">
            <v/>
          </cell>
          <cell r="DA636" t="str">
            <v/>
          </cell>
          <cell r="DB636" t="str">
            <v/>
          </cell>
        </row>
        <row r="637">
          <cell r="C637" t="str">
            <v>PR19WSX_DWMP</v>
          </cell>
          <cell r="F637" t="str">
            <v>DWMP</v>
          </cell>
          <cell r="G637" t="str">
            <v>Delivery of DWMPs</v>
          </cell>
          <cell r="Q637">
            <v>0</v>
          </cell>
          <cell r="R637" t="str">
            <v>NFI</v>
          </cell>
          <cell r="V637" t="str">
            <v>%</v>
          </cell>
          <cell r="W637" t="str">
            <v>The cumulative percentage of catchments</v>
          </cell>
          <cell r="X637">
            <v>0</v>
          </cell>
          <cell r="Y637" t="str">
            <v>Up</v>
          </cell>
          <cell r="AQ637">
            <v>0</v>
          </cell>
          <cell r="AR637">
            <v>0</v>
          </cell>
          <cell r="AS637">
            <v>100</v>
          </cell>
          <cell r="AT637">
            <v>100</v>
          </cell>
          <cell r="AU637">
            <v>100</v>
          </cell>
          <cell r="BQ637" t="str">
            <v/>
          </cell>
          <cell r="BR637" t="str">
            <v/>
          </cell>
          <cell r="BS637" t="str">
            <v/>
          </cell>
          <cell r="BT637" t="str">
            <v/>
          </cell>
          <cell r="BU637" t="str">
            <v/>
          </cell>
          <cell r="BV637" t="str">
            <v/>
          </cell>
          <cell r="BW637" t="str">
            <v/>
          </cell>
          <cell r="BX637" t="str">
            <v/>
          </cell>
          <cell r="BY637" t="str">
            <v/>
          </cell>
          <cell r="BZ637" t="str">
            <v/>
          </cell>
          <cell r="CA637" t="str">
            <v/>
          </cell>
          <cell r="CB637" t="str">
            <v/>
          </cell>
          <cell r="CC637" t="str">
            <v/>
          </cell>
          <cell r="CD637" t="str">
            <v/>
          </cell>
          <cell r="CE637" t="str">
            <v/>
          </cell>
          <cell r="CF637" t="str">
            <v/>
          </cell>
          <cell r="CG637" t="str">
            <v/>
          </cell>
          <cell r="CH637" t="str">
            <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row>
        <row r="638">
          <cell r="C638" t="str">
            <v>PR19WSX_E13</v>
          </cell>
          <cell r="F638" t="str">
            <v>E13</v>
          </cell>
          <cell r="G638" t="str">
            <v>WINEP requirements (Bristol (Avonmouth) STW)</v>
          </cell>
          <cell r="K638">
            <v>1</v>
          </cell>
          <cell r="Q638">
            <v>1</v>
          </cell>
          <cell r="R638" t="str">
            <v>Under</v>
          </cell>
          <cell r="S638" t="str">
            <v>Revenue</v>
          </cell>
          <cell r="T638" t="str">
            <v>End of Period</v>
          </cell>
          <cell r="V638" t="str">
            <v>months</v>
          </cell>
          <cell r="X638">
            <v>0</v>
          </cell>
          <cell r="Y638" t="str">
            <v>Down</v>
          </cell>
          <cell r="AQ638">
            <v>0</v>
          </cell>
          <cell r="AR638">
            <v>0</v>
          </cell>
          <cell r="AS638">
            <v>0</v>
          </cell>
          <cell r="AT638">
            <v>0</v>
          </cell>
          <cell r="AU638">
            <v>0</v>
          </cell>
          <cell r="BP638" t="str">
            <v>Yes</v>
          </cell>
          <cell r="BQ638" t="str">
            <v/>
          </cell>
          <cell r="BR638" t="str">
            <v/>
          </cell>
          <cell r="BS638" t="str">
            <v/>
          </cell>
          <cell r="BT638" t="str">
            <v/>
          </cell>
          <cell r="BU638" t="str">
            <v/>
          </cell>
          <cell r="BV638" t="str">
            <v/>
          </cell>
          <cell r="BW638" t="str">
            <v/>
          </cell>
          <cell r="BX638" t="str">
            <v/>
          </cell>
          <cell r="BY638" t="str">
            <v/>
          </cell>
          <cell r="BZ638" t="str">
            <v/>
          </cell>
          <cell r="CA638" t="str">
            <v/>
          </cell>
          <cell r="CB638" t="str">
            <v/>
          </cell>
          <cell r="CC638" t="str">
            <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v>-4.2500000000000003E-2</v>
          </cell>
          <cell r="CV638" t="str">
            <v/>
          </cell>
          <cell r="CW638" t="str">
            <v/>
          </cell>
          <cell r="CX638" t="str">
            <v/>
          </cell>
          <cell r="CY638" t="str">
            <v/>
          </cell>
          <cell r="CZ638" t="str">
            <v/>
          </cell>
          <cell r="DA638" t="str">
            <v/>
          </cell>
          <cell r="DB638" t="str">
            <v/>
          </cell>
        </row>
        <row r="639">
          <cell r="C639" t="str">
            <v>PR19YKY_1</v>
          </cell>
          <cell r="D639" t="str">
            <v>Bills: we will use innovation to improve service, eradicate waste and reduce costs so no one need worry about paying our bill. We will not waste money.</v>
          </cell>
          <cell r="E639" t="str">
            <v>PR14 continuation</v>
          </cell>
          <cell r="F639">
            <v>1</v>
          </cell>
          <cell r="G639" t="str">
            <v>Working with others</v>
          </cell>
          <cell r="H639" t="str">
            <v xml:space="preserve">The number of projects we deliver in partnership with independent agencies, organisations or individuals.  </v>
          </cell>
          <cell r="I639">
            <v>0.57999999999999996</v>
          </cell>
          <cell r="J639">
            <v>0</v>
          </cell>
          <cell r="K639">
            <v>0.42</v>
          </cell>
          <cell r="L639">
            <v>0</v>
          </cell>
          <cell r="M639">
            <v>0</v>
          </cell>
          <cell r="N639">
            <v>0</v>
          </cell>
          <cell r="O639">
            <v>0</v>
          </cell>
          <cell r="P639">
            <v>0</v>
          </cell>
          <cell r="Q639">
            <v>1</v>
          </cell>
          <cell r="R639" t="str">
            <v>Out</v>
          </cell>
          <cell r="S639" t="str">
            <v xml:space="preserve">Revenue </v>
          </cell>
          <cell r="T639" t="str">
            <v>End of period</v>
          </cell>
          <cell r="U639" t="str">
            <v>Community/partnerships</v>
          </cell>
          <cell r="V639" t="str">
            <v>nr</v>
          </cell>
          <cell r="W639" t="str">
            <v>Number of projects</v>
          </cell>
          <cell r="X639">
            <v>0</v>
          </cell>
          <cell r="Y639" t="str">
            <v>Up</v>
          </cell>
          <cell r="AQ639">
            <v>3</v>
          </cell>
          <cell r="AR639">
            <v>9</v>
          </cell>
          <cell r="AS639">
            <v>18</v>
          </cell>
          <cell r="AT639">
            <v>30</v>
          </cell>
          <cell r="AU639">
            <v>45</v>
          </cell>
          <cell r="BL639" t="str">
            <v>Yes</v>
          </cell>
          <cell r="BM639" t="str">
            <v>Yes</v>
          </cell>
          <cell r="BN639" t="str">
            <v>Yes</v>
          </cell>
          <cell r="BO639" t="str">
            <v>Yes</v>
          </cell>
          <cell r="BP639" t="str">
            <v>Yes</v>
          </cell>
          <cell r="BQ639" t="str">
            <v/>
          </cell>
          <cell r="BR639" t="str">
            <v/>
          </cell>
          <cell r="BS639" t="str">
            <v/>
          </cell>
          <cell r="BT639" t="str">
            <v/>
          </cell>
          <cell r="BU639" t="str">
            <v/>
          </cell>
          <cell r="BV639" t="str">
            <v/>
          </cell>
          <cell r="BW639" t="str">
            <v/>
          </cell>
          <cell r="BX639" t="str">
            <v/>
          </cell>
          <cell r="BY639" t="str">
            <v/>
          </cell>
          <cell r="BZ639" t="str">
            <v/>
          </cell>
          <cell r="CA639" t="str">
            <v/>
          </cell>
          <cell r="CB639" t="str">
            <v/>
          </cell>
          <cell r="CC639" t="str">
            <v/>
          </cell>
          <cell r="CD639" t="str">
            <v/>
          </cell>
          <cell r="CE639" t="str">
            <v/>
          </cell>
          <cell r="CF639" t="str">
            <v/>
          </cell>
          <cell r="CG639" t="str">
            <v/>
          </cell>
          <cell r="CH639" t="str">
            <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No</v>
          </cell>
          <cell r="DD639">
            <v>1</v>
          </cell>
        </row>
        <row r="640">
          <cell r="C640" t="str">
            <v>PR19YKY_2</v>
          </cell>
          <cell r="D640" t="str">
            <v xml:space="preserve">Environment: we will remove surface water from our sewers and recycle all waste water, protecting the environment from sewer flooding and pollution. </v>
          </cell>
          <cell r="E640" t="str">
            <v>PR14 revision</v>
          </cell>
          <cell r="F640">
            <v>2</v>
          </cell>
          <cell r="G640" t="str">
            <v>Land conserved and enhanced</v>
          </cell>
          <cell r="H640" t="str">
            <v xml:space="preserve">The area of land conserved and enhanced in the Yorkshire Water region through land management and biodiversity focussed projects and investments on our land, and land not owned by Yorkshire Water.  
</v>
          </cell>
          <cell r="I640">
            <v>0.7</v>
          </cell>
          <cell r="J640">
            <v>0</v>
          </cell>
          <cell r="K640">
            <v>0.3</v>
          </cell>
          <cell r="L640">
            <v>0</v>
          </cell>
          <cell r="M640">
            <v>0</v>
          </cell>
          <cell r="N640">
            <v>0</v>
          </cell>
          <cell r="O640">
            <v>0</v>
          </cell>
          <cell r="P640">
            <v>0</v>
          </cell>
          <cell r="Q640">
            <v>1</v>
          </cell>
          <cell r="R640" t="str">
            <v>Out &amp; under</v>
          </cell>
          <cell r="S640" t="str">
            <v xml:space="preserve">Revenue </v>
          </cell>
          <cell r="T640" t="str">
            <v>End of period</v>
          </cell>
          <cell r="U640" t="str">
            <v>Environmental</v>
          </cell>
          <cell r="V640" t="str">
            <v>nr</v>
          </cell>
          <cell r="W640" t="str">
            <v>Ha of Land</v>
          </cell>
          <cell r="X640">
            <v>0</v>
          </cell>
          <cell r="Y640" t="str">
            <v>Up</v>
          </cell>
          <cell r="AQ640">
            <v>3048</v>
          </cell>
          <cell r="AR640">
            <v>6096</v>
          </cell>
          <cell r="AS640">
            <v>9143</v>
          </cell>
          <cell r="AT640">
            <v>12191</v>
          </cell>
          <cell r="AU640">
            <v>15239</v>
          </cell>
          <cell r="BL640" t="str">
            <v>No</v>
          </cell>
          <cell r="BM640" t="str">
            <v>No</v>
          </cell>
          <cell r="BN640" t="str">
            <v>No</v>
          </cell>
          <cell r="BO640" t="str">
            <v>No</v>
          </cell>
          <cell r="BP640" t="str">
            <v>Yes</v>
          </cell>
          <cell r="BQ640" t="str">
            <v/>
          </cell>
          <cell r="BR640" t="str">
            <v/>
          </cell>
          <cell r="BS640" t="str">
            <v/>
          </cell>
          <cell r="BT640" t="str">
            <v/>
          </cell>
          <cell r="BU640" t="str">
            <v/>
          </cell>
          <cell r="BV640" t="str">
            <v/>
          </cell>
          <cell r="BW640" t="str">
            <v/>
          </cell>
          <cell r="BX640" t="str">
            <v/>
          </cell>
          <cell r="BY640" t="str">
            <v/>
          </cell>
          <cell r="BZ640" t="str">
            <v/>
          </cell>
          <cell r="CA640" t="str">
            <v/>
          </cell>
          <cell r="CB640" t="str">
            <v/>
          </cell>
          <cell r="CC640" t="str">
            <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v>-1.132E-3</v>
          </cell>
          <cell r="CV640" t="str">
            <v/>
          </cell>
          <cell r="CW640" t="str">
            <v/>
          </cell>
          <cell r="CX640" t="str">
            <v/>
          </cell>
          <cell r="CY640">
            <v>1.132E-3</v>
          </cell>
          <cell r="CZ640" t="str">
            <v/>
          </cell>
          <cell r="DA640" t="str">
            <v/>
          </cell>
          <cell r="DB640" t="str">
            <v/>
          </cell>
          <cell r="DD640">
            <v>1</v>
          </cell>
        </row>
        <row r="641">
          <cell r="C641" t="str">
            <v>PR19YKY_3</v>
          </cell>
          <cell r="D641" t="str">
            <v xml:space="preserve">Environment: we will remove surface water from our sewers and recycle all waste water, protecting the environment from sewer flooding and pollution. </v>
          </cell>
          <cell r="E641" t="str">
            <v>PR19 new</v>
          </cell>
          <cell r="F641">
            <v>3</v>
          </cell>
          <cell r="G641" t="str">
            <v>Integrated catchment management</v>
          </cell>
          <cell r="H641" t="str">
            <v>The percentage of catchments in which Yorkshire Water operates, where, working with stakeholders, we implement the Natural Capital Operator approach in practice.</v>
          </cell>
          <cell r="I641">
            <v>0.69</v>
          </cell>
          <cell r="J641">
            <v>0</v>
          </cell>
          <cell r="K641">
            <v>0.31</v>
          </cell>
          <cell r="L641">
            <v>0</v>
          </cell>
          <cell r="M641">
            <v>0</v>
          </cell>
          <cell r="N641">
            <v>0</v>
          </cell>
          <cell r="O641">
            <v>0</v>
          </cell>
          <cell r="P641">
            <v>0</v>
          </cell>
          <cell r="Q641">
            <v>1</v>
          </cell>
          <cell r="R641" t="str">
            <v>NFI</v>
          </cell>
          <cell r="U641" t="str">
            <v>Catchment management</v>
          </cell>
          <cell r="V641" t="str">
            <v>%</v>
          </cell>
          <cell r="W641" t="str">
            <v>% of catchments</v>
          </cell>
          <cell r="X641">
            <v>1</v>
          </cell>
          <cell r="Y641" t="str">
            <v>Up</v>
          </cell>
          <cell r="AQ641">
            <v>0</v>
          </cell>
          <cell r="AR641">
            <v>0</v>
          </cell>
          <cell r="AS641">
            <v>2.6</v>
          </cell>
          <cell r="AT641">
            <v>2.6</v>
          </cell>
          <cell r="AU641">
            <v>7.7</v>
          </cell>
          <cell r="BQ641" t="str">
            <v/>
          </cell>
          <cell r="BR641" t="str">
            <v/>
          </cell>
          <cell r="BS641" t="str">
            <v/>
          </cell>
          <cell r="BT641" t="str">
            <v/>
          </cell>
          <cell r="BU641" t="str">
            <v/>
          </cell>
          <cell r="BV641" t="str">
            <v/>
          </cell>
          <cell r="BW641" t="str">
            <v/>
          </cell>
          <cell r="BX641" t="str">
            <v/>
          </cell>
          <cell r="BY641" t="str">
            <v/>
          </cell>
          <cell r="BZ641" t="str">
            <v/>
          </cell>
          <cell r="CA641" t="str">
            <v/>
          </cell>
          <cell r="CB641" t="str">
            <v/>
          </cell>
          <cell r="CC641" t="str">
            <v/>
          </cell>
          <cell r="CD641" t="str">
            <v/>
          </cell>
          <cell r="CE641" t="str">
            <v/>
          </cell>
          <cell r="CF641" t="str">
            <v/>
          </cell>
          <cell r="CG641" t="str">
            <v/>
          </cell>
          <cell r="CH641" t="str">
            <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D641">
            <v>1</v>
          </cell>
        </row>
        <row r="642">
          <cell r="C642" t="str">
            <v>PR19YKY_4</v>
          </cell>
          <cell r="D642" t="str">
            <v xml:space="preserve">Environment: we will remove surface water from our sewers and recycle all waste water, protecting the environment from sewer flooding and pollution. </v>
          </cell>
          <cell r="E642" t="str">
            <v>PR14 revision</v>
          </cell>
          <cell r="F642">
            <v>4</v>
          </cell>
          <cell r="G642" t="str">
            <v>Length of river improved</v>
          </cell>
          <cell r="H642" t="str">
            <v xml:space="preserve">The number of kilometres of river improved in the Yorkshire Water region </v>
          </cell>
          <cell r="I642">
            <v>0.04</v>
          </cell>
          <cell r="J642">
            <v>0</v>
          </cell>
          <cell r="K642">
            <v>0.96</v>
          </cell>
          <cell r="L642">
            <v>0</v>
          </cell>
          <cell r="M642">
            <v>0</v>
          </cell>
          <cell r="N642">
            <v>0</v>
          </cell>
          <cell r="O642">
            <v>0</v>
          </cell>
          <cell r="P642">
            <v>0</v>
          </cell>
          <cell r="Q642">
            <v>1</v>
          </cell>
          <cell r="R642" t="str">
            <v>Out &amp; under</v>
          </cell>
          <cell r="S642" t="str">
            <v xml:space="preserve">Revenue </v>
          </cell>
          <cell r="T642" t="str">
            <v>End of period</v>
          </cell>
          <cell r="U642" t="str">
            <v>Environmental</v>
          </cell>
          <cell r="V642" t="str">
            <v>km</v>
          </cell>
          <cell r="W642" t="str">
            <v>Km of River</v>
          </cell>
          <cell r="X642">
            <v>2</v>
          </cell>
          <cell r="Y642" t="str">
            <v>Up</v>
          </cell>
          <cell r="AQ642">
            <v>0</v>
          </cell>
          <cell r="AR642">
            <v>45.6</v>
          </cell>
          <cell r="AS642">
            <v>47.3</v>
          </cell>
          <cell r="AT642">
            <v>69.7</v>
          </cell>
          <cell r="AU642">
            <v>741.6</v>
          </cell>
          <cell r="BL642" t="str">
            <v>No</v>
          </cell>
          <cell r="BM642" t="str">
            <v>No</v>
          </cell>
          <cell r="BN642" t="str">
            <v>No</v>
          </cell>
          <cell r="BO642" t="str">
            <v>No</v>
          </cell>
          <cell r="BP642" t="str">
            <v>Yes</v>
          </cell>
          <cell r="BQ642" t="str">
            <v/>
          </cell>
          <cell r="BR642" t="str">
            <v/>
          </cell>
          <cell r="BS642" t="str">
            <v/>
          </cell>
          <cell r="BT642" t="str">
            <v/>
          </cell>
          <cell r="BU642" t="str">
            <v/>
          </cell>
          <cell r="BV642" t="str">
            <v/>
          </cell>
          <cell r="BW642" t="str">
            <v/>
          </cell>
          <cell r="BX642" t="str">
            <v/>
          </cell>
          <cell r="BY642" t="str">
            <v/>
          </cell>
          <cell r="BZ642" t="str">
            <v/>
          </cell>
          <cell r="CA642" t="str">
            <v/>
          </cell>
          <cell r="CB642" t="str">
            <v/>
          </cell>
          <cell r="CC642" t="str">
            <v/>
          </cell>
          <cell r="CD642" t="str">
            <v/>
          </cell>
          <cell r="CE642" t="str">
            <v/>
          </cell>
          <cell r="CF642" t="str">
            <v/>
          </cell>
          <cell r="CG642" t="str">
            <v/>
          </cell>
          <cell r="CH642" t="str">
            <v/>
          </cell>
          <cell r="CI642" t="str">
            <v/>
          </cell>
          <cell r="CJ642" t="str">
            <v/>
          </cell>
          <cell r="CK642">
            <v>0</v>
          </cell>
          <cell r="CL642">
            <v>0</v>
          </cell>
          <cell r="CM642">
            <v>0</v>
          </cell>
          <cell r="CN642">
            <v>0</v>
          </cell>
          <cell r="CO642">
            <v>1131.3399999999999</v>
          </cell>
          <cell r="CP642" t="str">
            <v/>
          </cell>
          <cell r="CQ642" t="str">
            <v/>
          </cell>
          <cell r="CR642" t="str">
            <v/>
          </cell>
          <cell r="CS642" t="str">
            <v/>
          </cell>
          <cell r="CT642" t="str">
            <v/>
          </cell>
          <cell r="CU642">
            <v>-5.5800000000000002E-2</v>
          </cell>
          <cell r="CV642" t="str">
            <v/>
          </cell>
          <cell r="CW642" t="str">
            <v/>
          </cell>
          <cell r="CX642" t="str">
            <v/>
          </cell>
          <cell r="CY642">
            <v>5.5800000000000002E-2</v>
          </cell>
          <cell r="CZ642" t="str">
            <v/>
          </cell>
          <cell r="DA642" t="str">
            <v/>
          </cell>
          <cell r="DB642" t="str">
            <v/>
          </cell>
          <cell r="DD642">
            <v>1</v>
          </cell>
        </row>
        <row r="643">
          <cell r="C643" t="str">
            <v>PR19YKY_5</v>
          </cell>
          <cell r="D643" t="str">
            <v xml:space="preserve">Environment: we will remove surface water from our sewers and recycle all waste water, protecting the environment from sewer flooding and pollution. </v>
          </cell>
          <cell r="E643" t="str">
            <v>PR19 new</v>
          </cell>
          <cell r="F643">
            <v>5</v>
          </cell>
          <cell r="G643" t="str">
            <v>Biosecurity implementation</v>
          </cell>
          <cell r="H643" t="str">
            <v>The number of pathways of invasive species spread, where biosecurity interventions have reduced the risk of that spread</v>
          </cell>
          <cell r="I643">
            <v>0.7</v>
          </cell>
          <cell r="J643">
            <v>0</v>
          </cell>
          <cell r="K643">
            <v>0</v>
          </cell>
          <cell r="L643">
            <v>0.3</v>
          </cell>
          <cell r="M643">
            <v>0</v>
          </cell>
          <cell r="N643">
            <v>0</v>
          </cell>
          <cell r="O643">
            <v>0</v>
          </cell>
          <cell r="P643">
            <v>0</v>
          </cell>
          <cell r="Q643">
            <v>1</v>
          </cell>
          <cell r="R643" t="str">
            <v>NFI</v>
          </cell>
          <cell r="U643" t="str">
            <v>Environmental</v>
          </cell>
          <cell r="V643" t="str">
            <v>nr</v>
          </cell>
          <cell r="W643" t="str">
            <v>Number of pathways</v>
          </cell>
          <cell r="X643">
            <v>0</v>
          </cell>
          <cell r="Y643" t="str">
            <v>Up</v>
          </cell>
          <cell r="AQ643">
            <v>0</v>
          </cell>
          <cell r="AR643">
            <v>3</v>
          </cell>
          <cell r="AS643">
            <v>6</v>
          </cell>
          <cell r="AT643">
            <v>9</v>
          </cell>
          <cell r="AU643">
            <v>12</v>
          </cell>
          <cell r="BQ643" t="str">
            <v/>
          </cell>
          <cell r="BR643" t="str">
            <v/>
          </cell>
          <cell r="BS643" t="str">
            <v/>
          </cell>
          <cell r="BT643" t="str">
            <v/>
          </cell>
          <cell r="BU643" t="str">
            <v/>
          </cell>
          <cell r="BV643" t="str">
            <v/>
          </cell>
          <cell r="BW643" t="str">
            <v/>
          </cell>
          <cell r="BX643" t="str">
            <v/>
          </cell>
          <cell r="BY643" t="str">
            <v/>
          </cell>
          <cell r="BZ643" t="str">
            <v/>
          </cell>
          <cell r="CA643" t="str">
            <v/>
          </cell>
          <cell r="CB643" t="str">
            <v/>
          </cell>
          <cell r="CC643" t="str">
            <v/>
          </cell>
          <cell r="CD643" t="str">
            <v/>
          </cell>
          <cell r="CE643" t="str">
            <v/>
          </cell>
          <cell r="CF643" t="str">
            <v/>
          </cell>
          <cell r="CG643" t="str">
            <v/>
          </cell>
          <cell r="CH643" t="str">
            <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D643">
            <v>1</v>
          </cell>
        </row>
        <row r="644">
          <cell r="C644" t="str">
            <v>PR19YKY_6a</v>
          </cell>
          <cell r="D644" t="str">
            <v xml:space="preserve">Environment: we will remove surface water from our sewers and recycle all waste water, protecting the environment from sewer flooding and pollution. </v>
          </cell>
          <cell r="E644" t="str">
            <v>PR19 new</v>
          </cell>
          <cell r="F644" t="str">
            <v>6a</v>
          </cell>
          <cell r="G644" t="str">
            <v>Operational Carbon</v>
          </cell>
          <cell r="H644" t="str">
            <v>The reduction in our total carbon footprint (CO2e)</v>
          </cell>
          <cell r="I644">
            <v>0.09</v>
          </cell>
          <cell r="J644">
            <v>0.12</v>
          </cell>
          <cell r="K644">
            <v>0.24</v>
          </cell>
          <cell r="L644">
            <v>0.55000000000000004</v>
          </cell>
          <cell r="M644">
            <v>0</v>
          </cell>
          <cell r="N644">
            <v>0</v>
          </cell>
          <cell r="O644">
            <v>0</v>
          </cell>
          <cell r="P644">
            <v>0</v>
          </cell>
          <cell r="Q644">
            <v>1</v>
          </cell>
          <cell r="R644" t="str">
            <v>Out &amp; under</v>
          </cell>
          <cell r="S644" t="str">
            <v xml:space="preserve">Revenue </v>
          </cell>
          <cell r="T644" t="str">
            <v>In-period</v>
          </cell>
          <cell r="U644" t="str">
            <v>Energy/emissions</v>
          </cell>
          <cell r="V644" t="str">
            <v>%</v>
          </cell>
          <cell r="W644" t="str">
            <v>% reduction in operational carbon emissions from a 2019-20 baseline</v>
          </cell>
          <cell r="X644">
            <v>1</v>
          </cell>
          <cell r="Y644" t="str">
            <v>Up</v>
          </cell>
          <cell r="AQ644">
            <v>2.4</v>
          </cell>
          <cell r="AR644">
            <v>4.8</v>
          </cell>
          <cell r="AS644">
            <v>7.2</v>
          </cell>
          <cell r="AT644">
            <v>9.6</v>
          </cell>
          <cell r="AU644">
            <v>12</v>
          </cell>
          <cell r="BL644" t="str">
            <v>Yes</v>
          </cell>
          <cell r="BM644" t="str">
            <v>Yes</v>
          </cell>
          <cell r="BN644" t="str">
            <v>Yes</v>
          </cell>
          <cell r="BO644" t="str">
            <v>Yes</v>
          </cell>
          <cell r="BP644" t="str">
            <v>Yes</v>
          </cell>
          <cell r="BQ644" t="str">
            <v/>
          </cell>
          <cell r="BR644" t="str">
            <v/>
          </cell>
          <cell r="BS644" t="str">
            <v/>
          </cell>
          <cell r="BT644" t="str">
            <v/>
          </cell>
          <cell r="BU644" t="str">
            <v/>
          </cell>
          <cell r="BV644">
            <v>-2</v>
          </cell>
          <cell r="BW644">
            <v>-2</v>
          </cell>
          <cell r="BX644">
            <v>-2</v>
          </cell>
          <cell r="BY644">
            <v>-2</v>
          </cell>
          <cell r="BZ644">
            <v>-2</v>
          </cell>
          <cell r="CA644" t="str">
            <v/>
          </cell>
          <cell r="CB644" t="str">
            <v/>
          </cell>
          <cell r="CC644" t="str">
            <v/>
          </cell>
          <cell r="CD644" t="str">
            <v/>
          </cell>
          <cell r="CE644" t="str">
            <v/>
          </cell>
          <cell r="CF644" t="str">
            <v/>
          </cell>
          <cell r="CG644" t="str">
            <v/>
          </cell>
          <cell r="CH644" t="str">
            <v/>
          </cell>
          <cell r="CI644" t="str">
            <v/>
          </cell>
          <cell r="CJ644" t="str">
            <v/>
          </cell>
          <cell r="CK644">
            <v>5</v>
          </cell>
          <cell r="CL644">
            <v>10</v>
          </cell>
          <cell r="CM644">
            <v>15</v>
          </cell>
          <cell r="CN644">
            <v>20</v>
          </cell>
          <cell r="CO644">
            <v>25</v>
          </cell>
          <cell r="CP644" t="str">
            <v/>
          </cell>
          <cell r="CQ644" t="str">
            <v/>
          </cell>
          <cell r="CR644" t="str">
            <v/>
          </cell>
          <cell r="CS644" t="str">
            <v/>
          </cell>
          <cell r="CT644" t="str">
            <v/>
          </cell>
          <cell r="CU644">
            <v>-0.23599999999999999</v>
          </cell>
          <cell r="CV644" t="str">
            <v/>
          </cell>
          <cell r="CW644" t="str">
            <v/>
          </cell>
          <cell r="CX644" t="str">
            <v/>
          </cell>
          <cell r="CY644">
            <v>0.23599999999999999</v>
          </cell>
          <cell r="CZ644" t="str">
            <v/>
          </cell>
          <cell r="DA644" t="str">
            <v/>
          </cell>
          <cell r="DB644" t="str">
            <v/>
          </cell>
          <cell r="DD644">
            <v>1</v>
          </cell>
        </row>
        <row r="645">
          <cell r="C645" t="str">
            <v>PR19YKY_6b</v>
          </cell>
          <cell r="F645" t="str">
            <v>6b</v>
          </cell>
          <cell r="G645" t="str">
            <v>Capital carbon and emissions arising from owned land</v>
          </cell>
          <cell r="I645">
            <v>0.09</v>
          </cell>
          <cell r="J645">
            <v>0.12</v>
          </cell>
          <cell r="K645">
            <v>0.24</v>
          </cell>
          <cell r="L645">
            <v>0.55000000000000004</v>
          </cell>
          <cell r="M645">
            <v>0</v>
          </cell>
          <cell r="N645">
            <v>0</v>
          </cell>
          <cell r="O645">
            <v>0</v>
          </cell>
          <cell r="P645">
            <v>0</v>
          </cell>
          <cell r="Q645">
            <v>1</v>
          </cell>
          <cell r="R645" t="str">
            <v>NFI</v>
          </cell>
          <cell r="V645" t="str">
            <v>%</v>
          </cell>
          <cell r="W645" t="str">
            <v>% reduction in capital carbon and emissions arising from owned land from a 2019-20 baseline</v>
          </cell>
          <cell r="X645">
            <v>1</v>
          </cell>
          <cell r="AQ645" t="str">
            <v/>
          </cell>
          <cell r="AR645" t="str">
            <v/>
          </cell>
          <cell r="AS645" t="str">
            <v/>
          </cell>
          <cell r="AT645" t="str">
            <v/>
          </cell>
          <cell r="AU645">
            <v>23</v>
          </cell>
          <cell r="BQ645" t="str">
            <v/>
          </cell>
          <cell r="BR645" t="str">
            <v/>
          </cell>
          <cell r="BS645" t="str">
            <v/>
          </cell>
          <cell r="BT645" t="str">
            <v/>
          </cell>
          <cell r="BU645" t="str">
            <v/>
          </cell>
          <cell r="BV645" t="str">
            <v/>
          </cell>
          <cell r="BW645" t="str">
            <v/>
          </cell>
          <cell r="BX645" t="str">
            <v/>
          </cell>
          <cell r="BY645" t="str">
            <v/>
          </cell>
          <cell r="BZ645" t="str">
            <v/>
          </cell>
          <cell r="CA645" t="str">
            <v/>
          </cell>
          <cell r="CB645" t="str">
            <v/>
          </cell>
          <cell r="CC645" t="str">
            <v/>
          </cell>
          <cell r="CD645" t="str">
            <v/>
          </cell>
          <cell r="CE645" t="str">
            <v/>
          </cell>
          <cell r="CF645" t="str">
            <v/>
          </cell>
          <cell r="CG645" t="str">
            <v/>
          </cell>
          <cell r="CH645" t="str">
            <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row>
        <row r="646">
          <cell r="C646" t="str">
            <v>PR19YKY_7</v>
          </cell>
          <cell r="D646" t="str">
            <v xml:space="preserve">Water Supply: we will always provide you with enough safe water, we will not waste water and always protect the environment. </v>
          </cell>
          <cell r="E646" t="str">
            <v>PR19 new</v>
          </cell>
          <cell r="F646">
            <v>7</v>
          </cell>
          <cell r="G646" t="str">
            <v>Education</v>
          </cell>
          <cell r="H646" t="str">
            <v>The number of learning hours that we provide to raise understanding of the value of water</v>
          </cell>
          <cell r="I646">
            <v>0.36</v>
          </cell>
          <cell r="J646">
            <v>0.26</v>
          </cell>
          <cell r="K646">
            <v>0.24</v>
          </cell>
          <cell r="L646">
            <v>0.14000000000000001</v>
          </cell>
          <cell r="M646">
            <v>0</v>
          </cell>
          <cell r="N646">
            <v>0</v>
          </cell>
          <cell r="O646">
            <v>0</v>
          </cell>
          <cell r="P646">
            <v>0</v>
          </cell>
          <cell r="Q646">
            <v>1</v>
          </cell>
          <cell r="R646" t="str">
            <v>Under</v>
          </cell>
          <cell r="S646" t="str">
            <v xml:space="preserve">Revenue </v>
          </cell>
          <cell r="T646" t="str">
            <v>In-period</v>
          </cell>
          <cell r="U646" t="str">
            <v>Customer education/awareness</v>
          </cell>
          <cell r="V646" t="str">
            <v>nr</v>
          </cell>
          <cell r="W646" t="str">
            <v>Number of hours</v>
          </cell>
          <cell r="X646">
            <v>0</v>
          </cell>
          <cell r="Y646" t="str">
            <v>Up</v>
          </cell>
          <cell r="AQ646">
            <v>20000</v>
          </cell>
          <cell r="AR646">
            <v>20000</v>
          </cell>
          <cell r="AS646">
            <v>20000</v>
          </cell>
          <cell r="AT646">
            <v>20000</v>
          </cell>
          <cell r="AU646">
            <v>20000</v>
          </cell>
          <cell r="BL646" t="str">
            <v>Yes</v>
          </cell>
          <cell r="BM646" t="str">
            <v>Yes</v>
          </cell>
          <cell r="BN646" t="str">
            <v>Yes</v>
          </cell>
          <cell r="BO646" t="str">
            <v>Yes</v>
          </cell>
          <cell r="BP646" t="str">
            <v>Yes</v>
          </cell>
          <cell r="BQ646" t="str">
            <v/>
          </cell>
          <cell r="BR646" t="str">
            <v/>
          </cell>
          <cell r="BS646" t="str">
            <v/>
          </cell>
          <cell r="BT646" t="str">
            <v/>
          </cell>
          <cell r="BU646" t="str">
            <v/>
          </cell>
          <cell r="BV646" t="str">
            <v/>
          </cell>
          <cell r="BW646" t="str">
            <v/>
          </cell>
          <cell r="BX646" t="str">
            <v/>
          </cell>
          <cell r="BY646" t="str">
            <v/>
          </cell>
          <cell r="BZ646" t="str">
            <v/>
          </cell>
          <cell r="CA646" t="str">
            <v/>
          </cell>
          <cell r="CB646" t="str">
            <v/>
          </cell>
          <cell r="CC646" t="str">
            <v/>
          </cell>
          <cell r="CD646" t="str">
            <v/>
          </cell>
          <cell r="CE646" t="str">
            <v/>
          </cell>
          <cell r="CF646" t="str">
            <v/>
          </cell>
          <cell r="CG646" t="str">
            <v/>
          </cell>
          <cell r="CH646" t="str">
            <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v>-1.9999999999999999E-6</v>
          </cell>
          <cell r="CV646" t="str">
            <v/>
          </cell>
          <cell r="CW646" t="str">
            <v/>
          </cell>
          <cell r="CX646" t="str">
            <v/>
          </cell>
          <cell r="CY646" t="str">
            <v/>
          </cell>
          <cell r="CZ646" t="str">
            <v/>
          </cell>
          <cell r="DA646" t="str">
            <v/>
          </cell>
          <cell r="DB646" t="str">
            <v/>
          </cell>
          <cell r="DD646">
            <v>1</v>
          </cell>
        </row>
        <row r="647">
          <cell r="C647" t="str">
            <v>PR19YKY_8</v>
          </cell>
          <cell r="D647" t="str">
            <v>Bills: we will use innovation to improve service, eradicate waste and reduce costs so no one need worry about paying our bill. We will not waste money.</v>
          </cell>
          <cell r="E647" t="str">
            <v>PR14 revision</v>
          </cell>
          <cell r="F647">
            <v>8</v>
          </cell>
          <cell r="G647" t="str">
            <v>Creating value from waste</v>
          </cell>
          <cell r="H647" t="str">
            <v>The additional environment, social and financial benefit we create from resources currently under-used or classified as waste</v>
          </cell>
          <cell r="I647">
            <v>0</v>
          </cell>
          <cell r="J647">
            <v>7.0000000000000007E-2</v>
          </cell>
          <cell r="K647">
            <v>0.28999999999999998</v>
          </cell>
          <cell r="L647">
            <v>0.64</v>
          </cell>
          <cell r="M647">
            <v>0</v>
          </cell>
          <cell r="N647">
            <v>0</v>
          </cell>
          <cell r="O647">
            <v>0</v>
          </cell>
          <cell r="P647">
            <v>0</v>
          </cell>
          <cell r="Q647">
            <v>1</v>
          </cell>
          <cell r="R647" t="str">
            <v>NFI</v>
          </cell>
          <cell r="U647" t="str">
            <v>Sustainability/innovation</v>
          </cell>
          <cell r="V647" t="str">
            <v>£m</v>
          </cell>
          <cell r="W647" t="str">
            <v>£ Benefit (net economic value)</v>
          </cell>
          <cell r="X647">
            <v>0</v>
          </cell>
          <cell r="Y647" t="str">
            <v>Up</v>
          </cell>
          <cell r="AQ647">
            <v>0</v>
          </cell>
          <cell r="AR647">
            <v>5</v>
          </cell>
          <cell r="AS647">
            <v>10</v>
          </cell>
          <cell r="AT647">
            <v>20</v>
          </cell>
          <cell r="AU647">
            <v>65</v>
          </cell>
          <cell r="BQ647" t="str">
            <v/>
          </cell>
          <cell r="BR647" t="str">
            <v/>
          </cell>
          <cell r="BS647" t="str">
            <v/>
          </cell>
          <cell r="BT647" t="str">
            <v/>
          </cell>
          <cell r="BU647" t="str">
            <v/>
          </cell>
          <cell r="BV647" t="str">
            <v/>
          </cell>
          <cell r="BW647" t="str">
            <v/>
          </cell>
          <cell r="BX647" t="str">
            <v/>
          </cell>
          <cell r="BY647" t="str">
            <v/>
          </cell>
          <cell r="BZ647" t="str">
            <v/>
          </cell>
          <cell r="CA647" t="str">
            <v/>
          </cell>
          <cell r="CB647" t="str">
            <v/>
          </cell>
          <cell r="CC647" t="str">
            <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D647">
            <v>1</v>
          </cell>
        </row>
        <row r="648">
          <cell r="C648" t="str">
            <v>PR19YKY_9</v>
          </cell>
          <cell r="D648" t="str">
            <v xml:space="preserve">Water Supply: we will always provide you with enough safe water, we will not waste water and always protect the environment. </v>
          </cell>
          <cell r="E648" t="str">
            <v>PR19 new</v>
          </cell>
          <cell r="F648">
            <v>9</v>
          </cell>
          <cell r="G648" t="str">
            <v>Water recycling</v>
          </cell>
          <cell r="H648" t="str">
            <v xml:space="preserve">The volume of water recycled in our clean and wastewater treatment sites, reducing the volume of water abstracted from the environment. 
</v>
          </cell>
          <cell r="I648">
            <v>0</v>
          </cell>
          <cell r="J648">
            <v>0.32</v>
          </cell>
          <cell r="K648">
            <v>0.68</v>
          </cell>
          <cell r="L648">
            <v>0</v>
          </cell>
          <cell r="M648">
            <v>0</v>
          </cell>
          <cell r="N648">
            <v>0</v>
          </cell>
          <cell r="O648">
            <v>0</v>
          </cell>
          <cell r="P648">
            <v>0</v>
          </cell>
          <cell r="Q648">
            <v>1</v>
          </cell>
          <cell r="R648" t="str">
            <v>Out &amp; under</v>
          </cell>
          <cell r="S648" t="str">
            <v xml:space="preserve">Revenue </v>
          </cell>
          <cell r="T648" t="str">
            <v>In-period</v>
          </cell>
          <cell r="U648" t="str">
            <v>Water consumption</v>
          </cell>
          <cell r="V648" t="str">
            <v>nr</v>
          </cell>
          <cell r="W648" t="str">
            <v>Megalitres (Ml) per day</v>
          </cell>
          <cell r="X648">
            <v>2</v>
          </cell>
          <cell r="Y648" t="str">
            <v>Up</v>
          </cell>
          <cell r="AQ648">
            <v>0</v>
          </cell>
          <cell r="AR648">
            <v>2.77</v>
          </cell>
          <cell r="AS648">
            <v>5.79</v>
          </cell>
          <cell r="AT648">
            <v>6.04</v>
          </cell>
          <cell r="AU648">
            <v>6.29</v>
          </cell>
          <cell r="BL648" t="str">
            <v>Yes</v>
          </cell>
          <cell r="BM648" t="str">
            <v>Yes</v>
          </cell>
          <cell r="BN648" t="str">
            <v>Yes</v>
          </cell>
          <cell r="BO648" t="str">
            <v>Yes</v>
          </cell>
          <cell r="BP648" t="str">
            <v>Yes</v>
          </cell>
          <cell r="BQ648" t="str">
            <v/>
          </cell>
          <cell r="BR648" t="str">
            <v/>
          </cell>
          <cell r="BS648" t="str">
            <v/>
          </cell>
          <cell r="BT648" t="str">
            <v/>
          </cell>
          <cell r="BU648" t="str">
            <v/>
          </cell>
          <cell r="BV648" t="str">
            <v/>
          </cell>
          <cell r="BW648" t="str">
            <v/>
          </cell>
          <cell r="BX648" t="str">
            <v/>
          </cell>
          <cell r="BY648" t="str">
            <v/>
          </cell>
          <cell r="BZ648" t="str">
            <v/>
          </cell>
          <cell r="CA648" t="str">
            <v/>
          </cell>
          <cell r="CB648" t="str">
            <v/>
          </cell>
          <cell r="CC648" t="str">
            <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v>-1.47E-2</v>
          </cell>
          <cell r="CV648" t="str">
            <v/>
          </cell>
          <cell r="CW648" t="str">
            <v/>
          </cell>
          <cell r="CX648" t="str">
            <v/>
          </cell>
          <cell r="CY648">
            <v>1.47E-2</v>
          </cell>
          <cell r="CZ648" t="str">
            <v/>
          </cell>
          <cell r="DA648" t="str">
            <v/>
          </cell>
          <cell r="DB648" t="str">
            <v/>
          </cell>
          <cell r="DD648">
            <v>1</v>
          </cell>
        </row>
        <row r="649">
          <cell r="C649" t="str">
            <v>PR19YKY_10</v>
          </cell>
          <cell r="D649" t="str">
            <v>Customers: we will develop the deepest possible understanding of our customers’ needs and wants and ensure that we develop a service tailored and personalised to meet those needs.</v>
          </cell>
          <cell r="E649" t="str">
            <v>PR19 new</v>
          </cell>
          <cell r="F649">
            <v>10</v>
          </cell>
          <cell r="G649" t="str">
            <v>D-MeX: Developer services measure of experience</v>
          </cell>
          <cell r="H649" t="str">
            <v>Score based on Developer Services Measure</v>
          </cell>
          <cell r="I649">
            <v>0</v>
          </cell>
          <cell r="J649">
            <v>0.26</v>
          </cell>
          <cell r="K649">
            <v>0.74</v>
          </cell>
          <cell r="L649">
            <v>0</v>
          </cell>
          <cell r="M649">
            <v>0</v>
          </cell>
          <cell r="N649">
            <v>0</v>
          </cell>
          <cell r="O649">
            <v>0</v>
          </cell>
          <cell r="P649">
            <v>0</v>
          </cell>
          <cell r="Q649">
            <v>1</v>
          </cell>
          <cell r="R649" t="str">
            <v>Out &amp; under</v>
          </cell>
          <cell r="S649" t="str">
            <v xml:space="preserve">Revenue </v>
          </cell>
          <cell r="T649" t="str">
            <v>In-period</v>
          </cell>
          <cell r="U649" t="str">
            <v>Developer services measure of experience (D-MeX)</v>
          </cell>
          <cell r="V649" t="str">
            <v>score</v>
          </cell>
          <cell r="W649" t="str">
            <v xml:space="preserve">D-MeX score </v>
          </cell>
          <cell r="X649">
            <v>2</v>
          </cell>
          <cell r="Y649" t="str">
            <v>Up</v>
          </cell>
          <cell r="Z649" t="str">
            <v>D-MeX: Developer services measure of experience</v>
          </cell>
        </row>
        <row r="650">
          <cell r="C650" t="str">
            <v>PR19YKY_11</v>
          </cell>
          <cell r="D650" t="str">
            <v>Bills: we will use innovation to improve service, eradicate waste and reduce costs so no one need worry about paying our bill. We will not waste money.</v>
          </cell>
          <cell r="E650" t="str">
            <v>PR19 new</v>
          </cell>
          <cell r="F650">
            <v>11</v>
          </cell>
          <cell r="G650" t="str">
            <v>Affordability of bills</v>
          </cell>
          <cell r="H650" t="str">
            <v>The percentage of residential customers who find their water and sewage bill affordable</v>
          </cell>
          <cell r="I650">
            <v>0</v>
          </cell>
          <cell r="J650">
            <v>0</v>
          </cell>
          <cell r="K650">
            <v>0</v>
          </cell>
          <cell r="L650">
            <v>0</v>
          </cell>
          <cell r="M650">
            <v>1</v>
          </cell>
          <cell r="N650">
            <v>0</v>
          </cell>
          <cell r="O650">
            <v>0</v>
          </cell>
          <cell r="P650">
            <v>0</v>
          </cell>
          <cell r="Q650">
            <v>1</v>
          </cell>
          <cell r="R650" t="str">
            <v>NFI</v>
          </cell>
          <cell r="U650" t="str">
            <v>Billing, debt, vfm, affordability, vulnerability</v>
          </cell>
          <cell r="V650" t="str">
            <v>%</v>
          </cell>
          <cell r="W650" t="str">
            <v xml:space="preserve">% of customers </v>
          </cell>
          <cell r="X650">
            <v>0</v>
          </cell>
          <cell r="Y650" t="str">
            <v>Up</v>
          </cell>
          <cell r="AQ650">
            <v>81</v>
          </cell>
          <cell r="AR650">
            <v>82</v>
          </cell>
          <cell r="AS650">
            <v>83</v>
          </cell>
          <cell r="AT650">
            <v>84</v>
          </cell>
          <cell r="AU650">
            <v>85</v>
          </cell>
          <cell r="BQ650" t="str">
            <v/>
          </cell>
          <cell r="BR650" t="str">
            <v/>
          </cell>
          <cell r="BS650" t="str">
            <v/>
          </cell>
          <cell r="BT650" t="str">
            <v/>
          </cell>
          <cell r="BU650" t="str">
            <v/>
          </cell>
          <cell r="BV650" t="str">
            <v/>
          </cell>
          <cell r="BW650" t="str">
            <v/>
          </cell>
          <cell r="BX650" t="str">
            <v/>
          </cell>
          <cell r="BY650" t="str">
            <v/>
          </cell>
          <cell r="BZ650" t="str">
            <v/>
          </cell>
          <cell r="CA650" t="str">
            <v/>
          </cell>
          <cell r="CB650" t="str">
            <v/>
          </cell>
          <cell r="CC650" t="str">
            <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D650">
            <v>1</v>
          </cell>
        </row>
        <row r="651">
          <cell r="C651" t="str">
            <v>PR19YKY_12</v>
          </cell>
          <cell r="D651" t="str">
            <v>Customers: we will develop the deepest possible understanding of our customers’ needs and wants and ensure that we develop a service tailored and personalised to meet those needs.</v>
          </cell>
          <cell r="E651" t="str">
            <v>PR14 continuation</v>
          </cell>
          <cell r="F651">
            <v>12</v>
          </cell>
          <cell r="G651" t="str">
            <v>Direct support given to customers</v>
          </cell>
          <cell r="H651" t="str">
            <v>The number of our residential customers who receive financial support through one of our approved schemes each year.</v>
          </cell>
          <cell r="I651">
            <v>0</v>
          </cell>
          <cell r="J651">
            <v>0</v>
          </cell>
          <cell r="K651">
            <v>0</v>
          </cell>
          <cell r="L651">
            <v>0</v>
          </cell>
          <cell r="M651">
            <v>1</v>
          </cell>
          <cell r="N651">
            <v>0</v>
          </cell>
          <cell r="O651">
            <v>0</v>
          </cell>
          <cell r="P651">
            <v>0</v>
          </cell>
          <cell r="Q651">
            <v>1</v>
          </cell>
          <cell r="R651" t="str">
            <v>NFI</v>
          </cell>
          <cell r="U651" t="str">
            <v>Billing, debt, vfm, affordability, vulnerability</v>
          </cell>
          <cell r="V651" t="str">
            <v>nr</v>
          </cell>
          <cell r="W651" t="str">
            <v>Number of customers receiving financial support</v>
          </cell>
          <cell r="X651">
            <v>0</v>
          </cell>
          <cell r="Y651" t="str">
            <v>Up</v>
          </cell>
          <cell r="AQ651">
            <v>58000</v>
          </cell>
          <cell r="AR651">
            <v>69000</v>
          </cell>
          <cell r="AS651">
            <v>75000</v>
          </cell>
          <cell r="AT651">
            <v>79000</v>
          </cell>
          <cell r="AU651">
            <v>83000</v>
          </cell>
          <cell r="BQ651" t="str">
            <v/>
          </cell>
          <cell r="BR651" t="str">
            <v/>
          </cell>
          <cell r="BS651" t="str">
            <v/>
          </cell>
          <cell r="BT651" t="str">
            <v/>
          </cell>
          <cell r="BU651" t="str">
            <v/>
          </cell>
          <cell r="BV651" t="str">
            <v/>
          </cell>
          <cell r="BW651" t="str">
            <v/>
          </cell>
          <cell r="BX651" t="str">
            <v/>
          </cell>
          <cell r="BY651" t="str">
            <v/>
          </cell>
          <cell r="BZ651" t="str">
            <v/>
          </cell>
          <cell r="CA651" t="str">
            <v/>
          </cell>
          <cell r="CB651" t="str">
            <v/>
          </cell>
          <cell r="CC651" t="str">
            <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D651">
            <v>1</v>
          </cell>
        </row>
        <row r="652">
          <cell r="C652" t="str">
            <v>PR19YKY_13</v>
          </cell>
          <cell r="D652" t="str">
            <v>Bills: we will use innovation to improve service, eradicate waste and reduce costs so no one need worry about paying our bill. We will not waste money.</v>
          </cell>
          <cell r="E652" t="str">
            <v>PR14 continuation</v>
          </cell>
          <cell r="F652">
            <v>13</v>
          </cell>
          <cell r="G652" t="str">
            <v>Cost of bad debt</v>
          </cell>
          <cell r="H652" t="str">
            <v>The cost of unrecovered residential customers bills (‘bad debt’) to all customers, expressed as a proportion of the average annual bill.</v>
          </cell>
          <cell r="I652">
            <v>0</v>
          </cell>
          <cell r="J652">
            <v>0</v>
          </cell>
          <cell r="K652">
            <v>0</v>
          </cell>
          <cell r="L652">
            <v>0</v>
          </cell>
          <cell r="M652">
            <v>1</v>
          </cell>
          <cell r="N652">
            <v>0</v>
          </cell>
          <cell r="O652">
            <v>0</v>
          </cell>
          <cell r="P652">
            <v>0</v>
          </cell>
          <cell r="Q652">
            <v>1</v>
          </cell>
          <cell r="R652" t="str">
            <v>NFI</v>
          </cell>
          <cell r="U652" t="str">
            <v>Billing, debt, vfm, affordability, vulnerability</v>
          </cell>
          <cell r="V652" t="str">
            <v>%</v>
          </cell>
          <cell r="W652" t="str">
            <v>% of the bill per customer resulting from bad debt</v>
          </cell>
          <cell r="X652">
            <v>2</v>
          </cell>
          <cell r="Y652" t="str">
            <v>Down</v>
          </cell>
          <cell r="AQ652">
            <v>3.23</v>
          </cell>
          <cell r="AR652">
            <v>3.37</v>
          </cell>
          <cell r="AS652">
            <v>3.48</v>
          </cell>
          <cell r="AT652">
            <v>3.61</v>
          </cell>
          <cell r="AU652">
            <v>3.75</v>
          </cell>
          <cell r="BQ652" t="str">
            <v/>
          </cell>
          <cell r="BR652" t="str">
            <v/>
          </cell>
          <cell r="BS652" t="str">
            <v/>
          </cell>
          <cell r="BT652" t="str">
            <v/>
          </cell>
          <cell r="BU652" t="str">
            <v/>
          </cell>
          <cell r="BV652" t="str">
            <v/>
          </cell>
          <cell r="BW652" t="str">
            <v/>
          </cell>
          <cell r="BX652" t="str">
            <v/>
          </cell>
          <cell r="BY652" t="str">
            <v/>
          </cell>
          <cell r="BZ652" t="str">
            <v/>
          </cell>
          <cell r="CA652" t="str">
            <v/>
          </cell>
          <cell r="CB652" t="str">
            <v/>
          </cell>
          <cell r="CC652" t="str">
            <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D652">
            <v>1</v>
          </cell>
        </row>
        <row r="653">
          <cell r="C653" t="str">
            <v>PR19YKY_14</v>
          </cell>
          <cell r="D653" t="str">
            <v>Customers: we will develop the deepest possible understanding of our customers’ needs and wants and ensure that we develop a service tailored and personalised to meet those needs.</v>
          </cell>
          <cell r="E653" t="str">
            <v>PR19 new</v>
          </cell>
          <cell r="F653">
            <v>14</v>
          </cell>
          <cell r="G653" t="str">
            <v>Priority services awareness</v>
          </cell>
          <cell r="H653" t="str">
            <v>The percentage of customers that are aware of the services provided under the Priority Services Register</v>
          </cell>
          <cell r="I653">
            <v>0</v>
          </cell>
          <cell r="J653">
            <v>0</v>
          </cell>
          <cell r="K653">
            <v>0</v>
          </cell>
          <cell r="L653">
            <v>0</v>
          </cell>
          <cell r="M653">
            <v>1</v>
          </cell>
          <cell r="N653">
            <v>0</v>
          </cell>
          <cell r="O653">
            <v>0</v>
          </cell>
          <cell r="P653">
            <v>0</v>
          </cell>
          <cell r="Q653">
            <v>1</v>
          </cell>
          <cell r="R653" t="str">
            <v>NFI</v>
          </cell>
          <cell r="U653" t="str">
            <v>Billing, debt, vfm, affordability, vulnerability</v>
          </cell>
          <cell r="V653" t="str">
            <v>%</v>
          </cell>
          <cell r="W653" t="str">
            <v>% customers aware of Priority Services Register</v>
          </cell>
          <cell r="X653">
            <v>0</v>
          </cell>
          <cell r="Y653" t="str">
            <v>Up</v>
          </cell>
          <cell r="AQ653">
            <v>50</v>
          </cell>
          <cell r="AR653">
            <v>54</v>
          </cell>
          <cell r="AS653">
            <v>58</v>
          </cell>
          <cell r="AT653">
            <v>62</v>
          </cell>
          <cell r="AU653">
            <v>65</v>
          </cell>
          <cell r="BQ653" t="str">
            <v/>
          </cell>
          <cell r="BR653" t="str">
            <v/>
          </cell>
          <cell r="BS653" t="str">
            <v/>
          </cell>
          <cell r="BT653" t="str">
            <v/>
          </cell>
          <cell r="BU653" t="str">
            <v/>
          </cell>
          <cell r="BV653" t="str">
            <v/>
          </cell>
          <cell r="BW653" t="str">
            <v/>
          </cell>
          <cell r="BX653" t="str">
            <v/>
          </cell>
          <cell r="BY653" t="str">
            <v/>
          </cell>
          <cell r="BZ653" t="str">
            <v/>
          </cell>
          <cell r="CA653" t="str">
            <v/>
          </cell>
          <cell r="CB653" t="str">
            <v/>
          </cell>
          <cell r="CC653" t="str">
            <v/>
          </cell>
          <cell r="CD653" t="str">
            <v/>
          </cell>
          <cell r="CE653" t="str">
            <v/>
          </cell>
          <cell r="CF653" t="str">
            <v/>
          </cell>
          <cell r="CG653" t="str">
            <v/>
          </cell>
          <cell r="CH653" t="str">
            <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D653">
            <v>1</v>
          </cell>
        </row>
        <row r="654">
          <cell r="C654" t="str">
            <v>PR19YKY_15</v>
          </cell>
          <cell r="D654" t="str">
            <v>Customers: we will develop the deepest possible understanding of our customers’ needs and wants and ensure that we develop a service tailored and personalised to meet those needs.</v>
          </cell>
          <cell r="E654" t="str">
            <v>PR19 new</v>
          </cell>
          <cell r="F654">
            <v>15</v>
          </cell>
          <cell r="G654" t="str">
            <v>Priority services satisfaction</v>
          </cell>
          <cell r="H654" t="str">
            <v xml:space="preserve">The percentage of customers on our Priority Services Register who are satisfied with their experience of the Priority Services Register </v>
          </cell>
          <cell r="I654">
            <v>0</v>
          </cell>
          <cell r="J654">
            <v>0</v>
          </cell>
          <cell r="K654">
            <v>0</v>
          </cell>
          <cell r="L654">
            <v>0</v>
          </cell>
          <cell r="M654">
            <v>1</v>
          </cell>
          <cell r="N654">
            <v>0</v>
          </cell>
          <cell r="O654">
            <v>0</v>
          </cell>
          <cell r="P654">
            <v>0</v>
          </cell>
          <cell r="Q654">
            <v>1</v>
          </cell>
          <cell r="R654" t="str">
            <v>NFI</v>
          </cell>
          <cell r="U654" t="str">
            <v>Billing, debt, vfm, affordability, vulnerability</v>
          </cell>
          <cell r="V654" t="str">
            <v>%</v>
          </cell>
          <cell r="W654" t="str">
            <v>% of customers on the Priority Services Register who are satisfied</v>
          </cell>
          <cell r="X654">
            <v>0</v>
          </cell>
          <cell r="Y654" t="str">
            <v>Up</v>
          </cell>
          <cell r="AQ654">
            <v>82</v>
          </cell>
          <cell r="AR654">
            <v>84</v>
          </cell>
          <cell r="AS654">
            <v>88</v>
          </cell>
          <cell r="AT654">
            <v>92</v>
          </cell>
          <cell r="AU654">
            <v>95</v>
          </cell>
          <cell r="BQ654" t="str">
            <v/>
          </cell>
          <cell r="BR654" t="str">
            <v/>
          </cell>
          <cell r="BS654" t="str">
            <v/>
          </cell>
          <cell r="BT654" t="str">
            <v/>
          </cell>
          <cell r="BU654" t="str">
            <v/>
          </cell>
          <cell r="BV654" t="str">
            <v/>
          </cell>
          <cell r="BW654" t="str">
            <v/>
          </cell>
          <cell r="BX654" t="str">
            <v/>
          </cell>
          <cell r="BY654" t="str">
            <v/>
          </cell>
          <cell r="BZ654" t="str">
            <v/>
          </cell>
          <cell r="CA654" t="str">
            <v/>
          </cell>
          <cell r="CB654" t="str">
            <v/>
          </cell>
          <cell r="CC654" t="str">
            <v/>
          </cell>
          <cell r="CD654" t="str">
            <v/>
          </cell>
          <cell r="CE654" t="str">
            <v/>
          </cell>
          <cell r="CF654" t="str">
            <v/>
          </cell>
          <cell r="CG654" t="str">
            <v/>
          </cell>
          <cell r="CH654" t="str">
            <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D654">
            <v>1</v>
          </cell>
        </row>
        <row r="655">
          <cell r="C655" t="str">
            <v>PR19YKY_16</v>
          </cell>
          <cell r="D655" t="str">
            <v>Customers: we will develop the deepest possible understanding of our customers’ needs and wants and ensure that we develop a service tailored and personalised to meet those needs.</v>
          </cell>
          <cell r="E655" t="str">
            <v>PR19 new</v>
          </cell>
          <cell r="F655">
            <v>16</v>
          </cell>
          <cell r="G655" t="str">
            <v>Inclusive customer service</v>
          </cell>
          <cell r="H655" t="str">
            <v xml:space="preserve">The percentage improvement in the services provided to customers in vulnerable circumstances, as reviewed and assessed by a panel of independent third-party organisations and charities. </v>
          </cell>
          <cell r="I655">
            <v>0</v>
          </cell>
          <cell r="J655">
            <v>0</v>
          </cell>
          <cell r="K655">
            <v>0</v>
          </cell>
          <cell r="L655">
            <v>0</v>
          </cell>
          <cell r="M655">
            <v>1</v>
          </cell>
          <cell r="N655">
            <v>0</v>
          </cell>
          <cell r="O655">
            <v>0</v>
          </cell>
          <cell r="P655">
            <v>0</v>
          </cell>
          <cell r="Q655">
            <v>1</v>
          </cell>
          <cell r="R655" t="str">
            <v>NFI</v>
          </cell>
          <cell r="U655" t="str">
            <v>Billing, debt, vfm, affordability, vulnerability</v>
          </cell>
          <cell r="V655" t="str">
            <v>%</v>
          </cell>
          <cell r="W655" t="str">
            <v>% improvement</v>
          </cell>
          <cell r="X655">
            <v>0</v>
          </cell>
          <cell r="Y655" t="str">
            <v>Up</v>
          </cell>
          <cell r="AQ655">
            <v>4</v>
          </cell>
          <cell r="AR655">
            <v>8</v>
          </cell>
          <cell r="AS655">
            <v>12</v>
          </cell>
          <cell r="AT655">
            <v>16</v>
          </cell>
          <cell r="AU655">
            <v>20</v>
          </cell>
          <cell r="BQ655" t="str">
            <v/>
          </cell>
          <cell r="BR655" t="str">
            <v/>
          </cell>
          <cell r="BS655" t="str">
            <v/>
          </cell>
          <cell r="BT655" t="str">
            <v/>
          </cell>
          <cell r="BU655" t="str">
            <v/>
          </cell>
          <cell r="BV655" t="str">
            <v/>
          </cell>
          <cell r="BW655" t="str">
            <v/>
          </cell>
          <cell r="BX655" t="str">
            <v/>
          </cell>
          <cell r="BY655" t="str">
            <v/>
          </cell>
          <cell r="BZ655" t="str">
            <v/>
          </cell>
          <cell r="CA655" t="str">
            <v/>
          </cell>
          <cell r="CB655" t="str">
            <v/>
          </cell>
          <cell r="CC655" t="str">
            <v/>
          </cell>
          <cell r="CD655" t="str">
            <v/>
          </cell>
          <cell r="CE655" t="str">
            <v/>
          </cell>
          <cell r="CF655" t="str">
            <v/>
          </cell>
          <cell r="CG655" t="str">
            <v/>
          </cell>
          <cell r="CH655" t="str">
            <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D655">
            <v>1</v>
          </cell>
        </row>
        <row r="656">
          <cell r="C656" t="str">
            <v>PR19YKY_17</v>
          </cell>
          <cell r="D656" t="str">
            <v>Bills: we will use innovation to improve service, eradicate waste and reduce costs so no one need worry about paying our bill. We will not waste money.</v>
          </cell>
          <cell r="E656" t="str">
            <v>PR19 new</v>
          </cell>
          <cell r="F656">
            <v>17</v>
          </cell>
          <cell r="G656" t="str">
            <v>Gap sites</v>
          </cell>
          <cell r="H656" t="str">
            <v>The percentage of all legitimate identified gap sites added to the billing file within 12 months of identification.  Identified Gap Sites will be from both customer contacts and proactively from annual billing file reconciliation with external data sets.</v>
          </cell>
          <cell r="I656">
            <v>0</v>
          </cell>
          <cell r="J656">
            <v>0</v>
          </cell>
          <cell r="K656">
            <v>0</v>
          </cell>
          <cell r="L656">
            <v>0</v>
          </cell>
          <cell r="M656">
            <v>1</v>
          </cell>
          <cell r="N656">
            <v>0</v>
          </cell>
          <cell r="O656">
            <v>0</v>
          </cell>
          <cell r="P656">
            <v>0</v>
          </cell>
          <cell r="Q656">
            <v>1</v>
          </cell>
          <cell r="R656" t="str">
            <v>Under</v>
          </cell>
          <cell r="S656" t="str">
            <v xml:space="preserve">Revenue </v>
          </cell>
          <cell r="T656" t="str">
            <v>In-period</v>
          </cell>
          <cell r="U656" t="str">
            <v>Billing, debt, vfm, affordability, vulnerability</v>
          </cell>
          <cell r="V656" t="str">
            <v>%</v>
          </cell>
          <cell r="W656" t="str">
            <v>% of all legitimate identified Gap Sites</v>
          </cell>
          <cell r="X656">
            <v>0</v>
          </cell>
          <cell r="Y656" t="str">
            <v>Up</v>
          </cell>
          <cell r="AQ656">
            <v>80</v>
          </cell>
          <cell r="AR656">
            <v>83</v>
          </cell>
          <cell r="AS656">
            <v>86</v>
          </cell>
          <cell r="AT656">
            <v>90</v>
          </cell>
          <cell r="AU656">
            <v>94</v>
          </cell>
          <cell r="BL656" t="str">
            <v>Yes</v>
          </cell>
          <cell r="BM656" t="str">
            <v>Yes</v>
          </cell>
          <cell r="BN656" t="str">
            <v>Yes</v>
          </cell>
          <cell r="BO656" t="str">
            <v>Yes</v>
          </cell>
          <cell r="BP656" t="str">
            <v>Yes</v>
          </cell>
          <cell r="BQ656" t="str">
            <v/>
          </cell>
          <cell r="BR656" t="str">
            <v/>
          </cell>
          <cell r="BS656" t="str">
            <v/>
          </cell>
          <cell r="BT656" t="str">
            <v/>
          </cell>
          <cell r="BU656" t="str">
            <v/>
          </cell>
          <cell r="BV656" t="str">
            <v/>
          </cell>
          <cell r="BW656" t="str">
            <v/>
          </cell>
          <cell r="BX656" t="str">
            <v/>
          </cell>
          <cell r="BY656" t="str">
            <v/>
          </cell>
          <cell r="BZ656" t="str">
            <v/>
          </cell>
          <cell r="CA656" t="str">
            <v/>
          </cell>
          <cell r="CB656" t="str">
            <v/>
          </cell>
          <cell r="CC656" t="str">
            <v/>
          </cell>
          <cell r="CD656" t="str">
            <v/>
          </cell>
          <cell r="CE656" t="str">
            <v/>
          </cell>
          <cell r="CF656" t="str">
            <v/>
          </cell>
          <cell r="CG656" t="str">
            <v/>
          </cell>
          <cell r="CH656" t="str">
            <v/>
          </cell>
          <cell r="CI656" t="str">
            <v/>
          </cell>
          <cell r="CJ656" t="str">
            <v/>
          </cell>
          <cell r="CK656" t="str">
            <v/>
          </cell>
          <cell r="CL656" t="str">
            <v/>
          </cell>
          <cell r="CM656" t="str">
            <v/>
          </cell>
          <cell r="CN656" t="str">
            <v/>
          </cell>
          <cell r="CO656" t="str">
            <v/>
          </cell>
          <cell r="CP656" t="str">
            <v/>
          </cell>
          <cell r="CQ656" t="str">
            <v/>
          </cell>
          <cell r="CR656" t="str">
            <v/>
          </cell>
          <cell r="CS656" t="str">
            <v/>
          </cell>
          <cell r="CT656" t="str">
            <v/>
          </cell>
          <cell r="CU656">
            <v>-1.84E-2</v>
          </cell>
          <cell r="CV656" t="str">
            <v/>
          </cell>
          <cell r="CW656" t="str">
            <v/>
          </cell>
          <cell r="CX656" t="str">
            <v/>
          </cell>
          <cell r="CY656" t="str">
            <v/>
          </cell>
          <cell r="CZ656" t="str">
            <v/>
          </cell>
          <cell r="DA656" t="str">
            <v/>
          </cell>
          <cell r="DB656" t="str">
            <v/>
          </cell>
          <cell r="DD656">
            <v>1</v>
          </cell>
        </row>
        <row r="657">
          <cell r="C657" t="str">
            <v>PR19YKY_18</v>
          </cell>
          <cell r="D657" t="str">
            <v>Bills: we will use innovation to improve service, eradicate waste and reduce costs so no one need worry about paying our bill. We will not waste money.</v>
          </cell>
          <cell r="E657" t="str">
            <v>PR19 new</v>
          </cell>
          <cell r="F657">
            <v>18</v>
          </cell>
          <cell r="G657" t="str">
            <v>Managing void properties</v>
          </cell>
          <cell r="H657" t="str">
            <v>The percentage of residential properties in the Yorkshire Water region verified as voids</v>
          </cell>
          <cell r="I657">
            <v>0</v>
          </cell>
          <cell r="J657">
            <v>0</v>
          </cell>
          <cell r="K657">
            <v>0</v>
          </cell>
          <cell r="L657">
            <v>0</v>
          </cell>
          <cell r="M657">
            <v>1</v>
          </cell>
          <cell r="N657">
            <v>0</v>
          </cell>
          <cell r="O657">
            <v>0</v>
          </cell>
          <cell r="P657">
            <v>0</v>
          </cell>
          <cell r="Q657">
            <v>1</v>
          </cell>
          <cell r="R657" t="str">
            <v>Out &amp; under</v>
          </cell>
          <cell r="S657" t="str">
            <v xml:space="preserve">Revenue </v>
          </cell>
          <cell r="T657" t="str">
            <v>In-period</v>
          </cell>
          <cell r="U657" t="str">
            <v>Billing, debt, vfm, affordability, vulnerability</v>
          </cell>
          <cell r="V657" t="str">
            <v>%</v>
          </cell>
          <cell r="W657" t="str">
            <v>% of properties showing as empty, that are verified as voids</v>
          </cell>
          <cell r="X657">
            <v>2</v>
          </cell>
          <cell r="Y657" t="str">
            <v>Down</v>
          </cell>
          <cell r="AQ657">
            <v>4.5</v>
          </cell>
          <cell r="AR657">
            <v>4.33</v>
          </cell>
          <cell r="AS657">
            <v>4.1500000000000004</v>
          </cell>
          <cell r="AT657">
            <v>3.98</v>
          </cell>
          <cell r="AU657">
            <v>3.8</v>
          </cell>
          <cell r="BL657" t="str">
            <v>Yes</v>
          </cell>
          <cell r="BM657" t="str">
            <v>Yes</v>
          </cell>
          <cell r="BN657" t="str">
            <v>Yes</v>
          </cell>
          <cell r="BO657" t="str">
            <v>Yes</v>
          </cell>
          <cell r="BP657" t="str">
            <v>Yes</v>
          </cell>
          <cell r="BQ657" t="str">
            <v/>
          </cell>
          <cell r="BR657" t="str">
            <v/>
          </cell>
          <cell r="BS657" t="str">
            <v/>
          </cell>
          <cell r="BT657" t="str">
            <v/>
          </cell>
          <cell r="BU657" t="str">
            <v/>
          </cell>
          <cell r="BV657">
            <v>5.13</v>
          </cell>
          <cell r="BW657">
            <v>5.13</v>
          </cell>
          <cell r="BX657">
            <v>5.13</v>
          </cell>
          <cell r="BY657">
            <v>5.13</v>
          </cell>
          <cell r="BZ657">
            <v>5.13</v>
          </cell>
          <cell r="CA657" t="str">
            <v/>
          </cell>
          <cell r="CB657" t="str">
            <v/>
          </cell>
          <cell r="CC657" t="str">
            <v/>
          </cell>
          <cell r="CD657" t="str">
            <v/>
          </cell>
          <cell r="CE657" t="str">
            <v/>
          </cell>
          <cell r="CF657" t="str">
            <v/>
          </cell>
          <cell r="CG657" t="str">
            <v/>
          </cell>
          <cell r="CH657" t="str">
            <v/>
          </cell>
          <cell r="CI657" t="str">
            <v/>
          </cell>
          <cell r="CJ657" t="str">
            <v/>
          </cell>
          <cell r="CK657">
            <v>3.87</v>
          </cell>
          <cell r="CL657">
            <v>3.53</v>
          </cell>
          <cell r="CM657">
            <v>3.17</v>
          </cell>
          <cell r="CN657">
            <v>2.83</v>
          </cell>
          <cell r="CO657">
            <v>2.4700000000000002</v>
          </cell>
          <cell r="CP657" t="str">
            <v/>
          </cell>
          <cell r="CQ657" t="str">
            <v/>
          </cell>
          <cell r="CR657" t="str">
            <v/>
          </cell>
          <cell r="CS657" t="str">
            <v/>
          </cell>
          <cell r="CT657" t="str">
            <v/>
          </cell>
          <cell r="CU657">
            <v>-3.6160000000000001</v>
          </cell>
          <cell r="CV657" t="str">
            <v/>
          </cell>
          <cell r="CW657" t="str">
            <v/>
          </cell>
          <cell r="CX657" t="str">
            <v/>
          </cell>
          <cell r="CY657">
            <v>3.6160000000000001</v>
          </cell>
          <cell r="CZ657" t="str">
            <v/>
          </cell>
          <cell r="DA657" t="str">
            <v/>
          </cell>
          <cell r="DB657" t="str">
            <v/>
          </cell>
          <cell r="DD657">
            <v>1</v>
          </cell>
        </row>
        <row r="658">
          <cell r="C658" t="str">
            <v>PR19YKY_19</v>
          </cell>
          <cell r="D658" t="str">
            <v>Customers: we will develop the deepest possible understanding of our customers’ needs and wants and ensure that we develop a service tailored and personalised to meet those needs.</v>
          </cell>
          <cell r="E658" t="str">
            <v>PR19 new</v>
          </cell>
          <cell r="F658">
            <v>19</v>
          </cell>
          <cell r="G658" t="str">
            <v>C-MeX: Customer measure of experience</v>
          </cell>
          <cell r="H658" t="str">
            <v>Score based on Customer Experience Measure</v>
          </cell>
          <cell r="I658">
            <v>0</v>
          </cell>
          <cell r="J658">
            <v>0</v>
          </cell>
          <cell r="K658">
            <v>0</v>
          </cell>
          <cell r="L658">
            <v>0</v>
          </cell>
          <cell r="M658">
            <v>1</v>
          </cell>
          <cell r="N658">
            <v>0</v>
          </cell>
          <cell r="O658">
            <v>0</v>
          </cell>
          <cell r="P658">
            <v>0</v>
          </cell>
          <cell r="Q658">
            <v>1</v>
          </cell>
          <cell r="R658" t="str">
            <v>Out &amp; under</v>
          </cell>
          <cell r="S658" t="str">
            <v xml:space="preserve">Revenue </v>
          </cell>
          <cell r="T658" t="str">
            <v>In-period</v>
          </cell>
          <cell r="U658" t="str">
            <v>Customer measure of experience (C-MeX)</v>
          </cell>
          <cell r="V658" t="str">
            <v>score</v>
          </cell>
          <cell r="W658" t="str">
            <v xml:space="preserve">C-MeX score </v>
          </cell>
          <cell r="X658">
            <v>2</v>
          </cell>
          <cell r="Y658" t="str">
            <v>Up</v>
          </cell>
          <cell r="Z658" t="str">
            <v>C-MeX: Customer measure of experience</v>
          </cell>
        </row>
        <row r="659">
          <cell r="C659" t="str">
            <v>PR19YKY_20</v>
          </cell>
          <cell r="D659" t="str">
            <v xml:space="preserve">Water Supply: we will always provide you with enough safe water, we will not waste water and always protect the environment. </v>
          </cell>
          <cell r="E659" t="str">
            <v>PR14 revision</v>
          </cell>
          <cell r="F659">
            <v>20</v>
          </cell>
          <cell r="G659" t="str">
            <v>Water quality compliance (CRI)</v>
          </cell>
          <cell r="H659" t="str">
            <v>The score achieved for Water Quality Compliance against the DWI's Compliance Risk Index (CRI)</v>
          </cell>
          <cell r="I659">
            <v>0</v>
          </cell>
          <cell r="J659">
            <v>1</v>
          </cell>
          <cell r="K659">
            <v>0</v>
          </cell>
          <cell r="L659">
            <v>0</v>
          </cell>
          <cell r="M659">
            <v>0</v>
          </cell>
          <cell r="N659">
            <v>0</v>
          </cell>
          <cell r="O659">
            <v>0</v>
          </cell>
          <cell r="P659">
            <v>0</v>
          </cell>
          <cell r="Q659">
            <v>1</v>
          </cell>
          <cell r="R659" t="str">
            <v>Under</v>
          </cell>
          <cell r="S659" t="str">
            <v xml:space="preserve">Revenue </v>
          </cell>
          <cell r="T659" t="str">
            <v>In-period</v>
          </cell>
          <cell r="U659" t="str">
            <v>Water quality compliance</v>
          </cell>
          <cell r="V659" t="str">
            <v>score</v>
          </cell>
          <cell r="W659" t="str">
            <v>Compliance Risk Index (CRI) Score</v>
          </cell>
          <cell r="X659">
            <v>2</v>
          </cell>
          <cell r="Y659" t="str">
            <v>Down</v>
          </cell>
          <cell r="Z659" t="str">
            <v>Water quality compliance (CRI)</v>
          </cell>
        </row>
        <row r="660">
          <cell r="C660" t="str">
            <v>PR19YKY_21</v>
          </cell>
          <cell r="D660" t="str">
            <v xml:space="preserve">Water Supply: we will always provide you with enough safe water, we will not waste water and always protect the environment. </v>
          </cell>
          <cell r="E660" t="str">
            <v>PR14 revision</v>
          </cell>
          <cell r="F660">
            <v>21</v>
          </cell>
          <cell r="G660" t="str">
            <v>Water supply interruptions</v>
          </cell>
          <cell r="H660" t="str">
            <v>The number of minutes lost per property with supply interruptions of three hours or longer (including planned, unplanned and caused by a third party).</v>
          </cell>
          <cell r="I660">
            <v>0</v>
          </cell>
          <cell r="J660">
            <v>1</v>
          </cell>
          <cell r="K660">
            <v>0</v>
          </cell>
          <cell r="L660">
            <v>0</v>
          </cell>
          <cell r="M660">
            <v>0</v>
          </cell>
          <cell r="N660">
            <v>0</v>
          </cell>
          <cell r="O660">
            <v>0</v>
          </cell>
          <cell r="P660">
            <v>0</v>
          </cell>
          <cell r="Q660">
            <v>1</v>
          </cell>
          <cell r="R660" t="str">
            <v>Out &amp; under</v>
          </cell>
          <cell r="S660" t="str">
            <v xml:space="preserve">Revenue </v>
          </cell>
          <cell r="T660" t="str">
            <v>In-period</v>
          </cell>
          <cell r="U660" t="str">
            <v>Supply interruptions</v>
          </cell>
          <cell r="V660" t="str">
            <v>time</v>
          </cell>
          <cell r="W660" t="str">
            <v>Customer Minutes lost per property</v>
          </cell>
          <cell r="X660">
            <v>0</v>
          </cell>
          <cell r="Y660" t="str">
            <v>Down</v>
          </cell>
          <cell r="Z660" t="str">
            <v>Water supply interruptions</v>
          </cell>
        </row>
        <row r="661">
          <cell r="C661" t="str">
            <v>PR19YKY_22</v>
          </cell>
          <cell r="D661" t="str">
            <v xml:space="preserve">Water Supply: we will always provide you with enough safe water, we will not waste water and always protect the environment. </v>
          </cell>
          <cell r="E661" t="str">
            <v>PR14 revision</v>
          </cell>
          <cell r="F661">
            <v>22</v>
          </cell>
          <cell r="G661" t="str">
            <v>Leakage</v>
          </cell>
          <cell r="H661" t="str">
            <v>The Ml of water lost from water pipes</v>
          </cell>
          <cell r="I661">
            <v>0</v>
          </cell>
          <cell r="J661">
            <v>1</v>
          </cell>
          <cell r="K661">
            <v>0</v>
          </cell>
          <cell r="L661">
            <v>0</v>
          </cell>
          <cell r="M661">
            <v>0</v>
          </cell>
          <cell r="N661">
            <v>0</v>
          </cell>
          <cell r="O661">
            <v>0</v>
          </cell>
          <cell r="P661">
            <v>0</v>
          </cell>
          <cell r="Q661">
            <v>1</v>
          </cell>
          <cell r="R661" t="str">
            <v>Out &amp; under</v>
          </cell>
          <cell r="S661" t="str">
            <v xml:space="preserve">Revenue </v>
          </cell>
          <cell r="T661" t="str">
            <v>In-period</v>
          </cell>
          <cell r="U661" t="str">
            <v>Leakage</v>
          </cell>
          <cell r="V661" t="str">
            <v>nr</v>
          </cell>
          <cell r="W661" t="str">
            <v>Ml of Leakage - yearly average</v>
          </cell>
          <cell r="X661">
            <v>1</v>
          </cell>
          <cell r="Y661" t="str">
            <v>Down</v>
          </cell>
          <cell r="Z661" t="str">
            <v>Leakage</v>
          </cell>
        </row>
        <row r="662">
          <cell r="C662" t="str">
            <v>PR19YKY_23</v>
          </cell>
          <cell r="D662" t="str">
            <v xml:space="preserve">Water Supply: we will always provide you with enough safe water, we will not waste water and always protect the environment. </v>
          </cell>
          <cell r="E662" t="str">
            <v>PR19 new</v>
          </cell>
          <cell r="F662">
            <v>23</v>
          </cell>
          <cell r="G662" t="str">
            <v>Unplanned outage</v>
          </cell>
          <cell r="H662" t="str">
            <v xml:space="preserve">The temporary loss of maximum production capacity. Reported as lost capacity (flow rate) as a proportion of total company maximum production capacity. </v>
          </cell>
          <cell r="I662">
            <v>0</v>
          </cell>
          <cell r="J662">
            <v>1</v>
          </cell>
          <cell r="K662">
            <v>0</v>
          </cell>
          <cell r="L662">
            <v>0</v>
          </cell>
          <cell r="M662">
            <v>0</v>
          </cell>
          <cell r="N662">
            <v>0</v>
          </cell>
          <cell r="O662">
            <v>0</v>
          </cell>
          <cell r="P662">
            <v>0</v>
          </cell>
          <cell r="Q662">
            <v>1</v>
          </cell>
          <cell r="R662" t="str">
            <v>Under</v>
          </cell>
          <cell r="S662" t="str">
            <v xml:space="preserve">Revenue </v>
          </cell>
          <cell r="T662" t="str">
            <v>In-period</v>
          </cell>
          <cell r="U662" t="str">
            <v>Water outage</v>
          </cell>
          <cell r="V662" t="str">
            <v>%</v>
          </cell>
          <cell r="W662" t="str">
            <v>Ml of Outage (weighted) as a percentage of the total maximum production capacity (Ml/d)</v>
          </cell>
          <cell r="X662">
            <v>2</v>
          </cell>
          <cell r="Y662" t="str">
            <v>Down</v>
          </cell>
          <cell r="Z662" t="str">
            <v>Unplanned outage</v>
          </cell>
        </row>
        <row r="663">
          <cell r="C663" t="str">
            <v>PR19YKY_24</v>
          </cell>
          <cell r="D663" t="str">
            <v xml:space="preserve">Water Supply: we will always provide you with enough safe water, we will not waste water and always protect the environment. </v>
          </cell>
          <cell r="E663" t="str">
            <v>PR14 revision</v>
          </cell>
          <cell r="F663">
            <v>24</v>
          </cell>
          <cell r="G663" t="str">
            <v>Mains repairs</v>
          </cell>
          <cell r="H663" t="str">
            <v xml:space="preserve">The number of mains repairs per thousand kilometres of total length of mains. Mains bursts include all physical repair work to mains from which water is lost. </v>
          </cell>
          <cell r="I663">
            <v>0</v>
          </cell>
          <cell r="J663">
            <v>1</v>
          </cell>
          <cell r="K663">
            <v>0</v>
          </cell>
          <cell r="L663">
            <v>0</v>
          </cell>
          <cell r="M663">
            <v>0</v>
          </cell>
          <cell r="N663">
            <v>0</v>
          </cell>
          <cell r="O663">
            <v>0</v>
          </cell>
          <cell r="P663">
            <v>0</v>
          </cell>
          <cell r="Q663">
            <v>1</v>
          </cell>
          <cell r="R663" t="str">
            <v>Under</v>
          </cell>
          <cell r="S663" t="str">
            <v xml:space="preserve">Revenue </v>
          </cell>
          <cell r="T663" t="str">
            <v>In-period</v>
          </cell>
          <cell r="U663" t="str">
            <v>Water mains bursts</v>
          </cell>
          <cell r="V663" t="str">
            <v>nr</v>
          </cell>
          <cell r="W663" t="str">
            <v>Number of completed mains repairs per 1000km</v>
          </cell>
          <cell r="X663">
            <v>1</v>
          </cell>
          <cell r="Y663" t="str">
            <v>Down</v>
          </cell>
          <cell r="Z663" t="str">
            <v>Mains repairs</v>
          </cell>
        </row>
        <row r="664">
          <cell r="C664" t="str">
            <v>PR19YKY_25</v>
          </cell>
          <cell r="D664" t="str">
            <v xml:space="preserve">Water Supply: we will always provide you with enough safe water, we will not waste water and always protect the environment. </v>
          </cell>
          <cell r="E664" t="str">
            <v>PR14 revision</v>
          </cell>
          <cell r="F664">
            <v>25</v>
          </cell>
          <cell r="G664" t="str">
            <v>Per capita consumption</v>
          </cell>
          <cell r="H664" t="str">
            <v xml:space="preserve">The average amount of water used by each customer that lives in a household property (litres per head per day). </v>
          </cell>
          <cell r="I664">
            <v>0</v>
          </cell>
          <cell r="J664">
            <v>1</v>
          </cell>
          <cell r="K664">
            <v>0</v>
          </cell>
          <cell r="L664">
            <v>0</v>
          </cell>
          <cell r="M664">
            <v>0</v>
          </cell>
          <cell r="N664">
            <v>0</v>
          </cell>
          <cell r="O664">
            <v>0</v>
          </cell>
          <cell r="P664">
            <v>0</v>
          </cell>
          <cell r="Q664">
            <v>1</v>
          </cell>
          <cell r="R664" t="str">
            <v>Out &amp; under</v>
          </cell>
          <cell r="S664" t="str">
            <v xml:space="preserve">Revenue </v>
          </cell>
          <cell r="T664" t="str">
            <v>End of period</v>
          </cell>
          <cell r="U664" t="str">
            <v>Water consumption</v>
          </cell>
          <cell r="V664" t="str">
            <v>nr</v>
          </cell>
          <cell r="W664" t="str">
            <v>Litres per head per day - yearly average</v>
          </cell>
          <cell r="X664">
            <v>1</v>
          </cell>
          <cell r="Y664" t="str">
            <v>Down</v>
          </cell>
          <cell r="Z664" t="str">
            <v>Per capita consumption</v>
          </cell>
        </row>
        <row r="665">
          <cell r="C665" t="str">
            <v>PR19YKY_26</v>
          </cell>
          <cell r="D665" t="str">
            <v xml:space="preserve">Water Supply: we will always provide you with enough safe water, we will not waste water and always protect the environment. </v>
          </cell>
          <cell r="E665" t="str">
            <v>PR14 revision</v>
          </cell>
          <cell r="F665">
            <v>26</v>
          </cell>
          <cell r="G665" t="str">
            <v xml:space="preserve">Drinking water contacts </v>
          </cell>
          <cell r="H665" t="str">
            <v xml:space="preserve">The number  of contacts received about drinking water  (taste and odour, and appearance) </v>
          </cell>
          <cell r="I665">
            <v>0</v>
          </cell>
          <cell r="J665">
            <v>1</v>
          </cell>
          <cell r="K665">
            <v>0</v>
          </cell>
          <cell r="L665">
            <v>0</v>
          </cell>
          <cell r="M665">
            <v>0</v>
          </cell>
          <cell r="N665">
            <v>0</v>
          </cell>
          <cell r="O665">
            <v>0</v>
          </cell>
          <cell r="P665">
            <v>0</v>
          </cell>
          <cell r="Q665">
            <v>1</v>
          </cell>
          <cell r="R665" t="str">
            <v>Out &amp; under</v>
          </cell>
          <cell r="S665" t="str">
            <v xml:space="preserve">Revenue </v>
          </cell>
          <cell r="T665" t="str">
            <v>In-period</v>
          </cell>
          <cell r="U665" t="str">
            <v>Customer contacts - water quality</v>
          </cell>
          <cell r="V665" t="str">
            <v>nr</v>
          </cell>
          <cell r="W665" t="str">
            <v>Number  of contacts received about drinking water aesthetics / 10,000 population</v>
          </cell>
          <cell r="X665">
            <v>1</v>
          </cell>
          <cell r="Y665" t="str">
            <v>Down</v>
          </cell>
          <cell r="Z665" t="str">
            <v>Customer contacts about water quality</v>
          </cell>
          <cell r="AQ665">
            <v>11.4</v>
          </cell>
          <cell r="AR665">
            <v>10.6</v>
          </cell>
          <cell r="AS665">
            <v>9.6999999999999993</v>
          </cell>
          <cell r="AT665">
            <v>8.9</v>
          </cell>
          <cell r="AU665">
            <v>8.1</v>
          </cell>
          <cell r="BL665" t="str">
            <v>Yes</v>
          </cell>
          <cell r="BM665" t="str">
            <v>Yes</v>
          </cell>
          <cell r="BN665" t="str">
            <v>Yes</v>
          </cell>
          <cell r="BO665" t="str">
            <v>Yes</v>
          </cell>
          <cell r="BP665" t="str">
            <v>Yes</v>
          </cell>
          <cell r="BQ665" t="str">
            <v/>
          </cell>
          <cell r="BR665" t="str">
            <v/>
          </cell>
          <cell r="BS665" t="str">
            <v/>
          </cell>
          <cell r="BT665" t="str">
            <v/>
          </cell>
          <cell r="BU665" t="str">
            <v/>
          </cell>
          <cell r="BV665">
            <v>22.8</v>
          </cell>
          <cell r="BW665">
            <v>22.8</v>
          </cell>
          <cell r="BX665">
            <v>22.8</v>
          </cell>
          <cell r="BY665">
            <v>22.8</v>
          </cell>
          <cell r="BZ665">
            <v>22.8</v>
          </cell>
          <cell r="CA665" t="str">
            <v/>
          </cell>
          <cell r="CB665" t="str">
            <v/>
          </cell>
          <cell r="CC665" t="str">
            <v/>
          </cell>
          <cell r="CD665" t="str">
            <v/>
          </cell>
          <cell r="CE665" t="str">
            <v/>
          </cell>
          <cell r="CF665" t="str">
            <v/>
          </cell>
          <cell r="CG665" t="str">
            <v/>
          </cell>
          <cell r="CH665" t="str">
            <v/>
          </cell>
          <cell r="CI665" t="str">
            <v/>
          </cell>
          <cell r="CJ665" t="str">
            <v/>
          </cell>
          <cell r="CK665">
            <v>3.7</v>
          </cell>
          <cell r="CL665">
            <v>2.9</v>
          </cell>
          <cell r="CM665">
            <v>2</v>
          </cell>
          <cell r="CN665">
            <v>1.2</v>
          </cell>
          <cell r="CO665">
            <v>0.4</v>
          </cell>
          <cell r="CP665" t="str">
            <v/>
          </cell>
          <cell r="CQ665" t="str">
            <v/>
          </cell>
          <cell r="CR665" t="str">
            <v/>
          </cell>
          <cell r="CS665" t="str">
            <v/>
          </cell>
          <cell r="CT665" t="str">
            <v/>
          </cell>
          <cell r="CU665">
            <v>-1.2290000000000001</v>
          </cell>
          <cell r="CV665" t="str">
            <v/>
          </cell>
          <cell r="CW665" t="str">
            <v/>
          </cell>
          <cell r="CX665" t="str">
            <v/>
          </cell>
          <cell r="CY665">
            <v>1.024</v>
          </cell>
          <cell r="CZ665" t="str">
            <v/>
          </cell>
          <cell r="DA665" t="str">
            <v/>
          </cell>
          <cell r="DB665" t="str">
            <v/>
          </cell>
          <cell r="DD665">
            <v>1</v>
          </cell>
        </row>
        <row r="666">
          <cell r="C666" t="str">
            <v>PR19YKY_27</v>
          </cell>
          <cell r="D666" t="str">
            <v xml:space="preserve">Water Supply: we will always provide you with enough safe water, we will not waste water and always protect the environment. </v>
          </cell>
          <cell r="E666" t="str">
            <v>PR14 revision</v>
          </cell>
          <cell r="F666">
            <v>27</v>
          </cell>
          <cell r="G666" t="str">
            <v xml:space="preserve">Significant water supply events </v>
          </cell>
          <cell r="H666" t="str">
            <v>The number of supply interruption events lasting for a duration of 12 hours or longer, irrespective of whether it is planned, unplanned or caused by a third party</v>
          </cell>
          <cell r="I666">
            <v>0</v>
          </cell>
          <cell r="J666">
            <v>1</v>
          </cell>
          <cell r="K666">
            <v>0</v>
          </cell>
          <cell r="L666">
            <v>0</v>
          </cell>
          <cell r="M666">
            <v>0</v>
          </cell>
          <cell r="N666">
            <v>0</v>
          </cell>
          <cell r="O666">
            <v>0</v>
          </cell>
          <cell r="P666">
            <v>0</v>
          </cell>
          <cell r="Q666">
            <v>1</v>
          </cell>
          <cell r="R666" t="str">
            <v>Out &amp; under</v>
          </cell>
          <cell r="S666" t="str">
            <v xml:space="preserve">Revenue </v>
          </cell>
          <cell r="T666" t="str">
            <v>In-period</v>
          </cell>
          <cell r="U666" t="str">
            <v>Supply interruptions</v>
          </cell>
          <cell r="V666" t="str">
            <v>nr</v>
          </cell>
          <cell r="W666" t="str">
            <v>Number of events where one or more properties has an interruption of 12 hours or longer</v>
          </cell>
          <cell r="X666">
            <v>0</v>
          </cell>
          <cell r="Y666" t="str">
            <v>Down</v>
          </cell>
          <cell r="AQ666">
            <v>14</v>
          </cell>
          <cell r="AR666">
            <v>13</v>
          </cell>
          <cell r="AS666">
            <v>12</v>
          </cell>
          <cell r="AT666">
            <v>12</v>
          </cell>
          <cell r="AU666">
            <v>12</v>
          </cell>
          <cell r="BL666" t="str">
            <v>Yes</v>
          </cell>
          <cell r="BM666" t="str">
            <v>Yes</v>
          </cell>
          <cell r="BN666" t="str">
            <v>Yes</v>
          </cell>
          <cell r="BO666" t="str">
            <v>Yes</v>
          </cell>
          <cell r="BP666" t="str">
            <v>Yes</v>
          </cell>
          <cell r="BQ666" t="str">
            <v/>
          </cell>
          <cell r="BR666" t="str">
            <v/>
          </cell>
          <cell r="BS666" t="str">
            <v/>
          </cell>
          <cell r="BT666" t="str">
            <v/>
          </cell>
          <cell r="BU666" t="str">
            <v/>
          </cell>
          <cell r="BV666" t="str">
            <v/>
          </cell>
          <cell r="BW666" t="str">
            <v/>
          </cell>
          <cell r="BX666" t="str">
            <v/>
          </cell>
          <cell r="BY666" t="str">
            <v/>
          </cell>
          <cell r="BZ666" t="str">
            <v/>
          </cell>
          <cell r="CA666" t="str">
            <v/>
          </cell>
          <cell r="CB666" t="str">
            <v/>
          </cell>
          <cell r="CC666" t="str">
            <v/>
          </cell>
          <cell r="CD666" t="str">
            <v/>
          </cell>
          <cell r="CE666" t="str">
            <v/>
          </cell>
          <cell r="CF666" t="str">
            <v/>
          </cell>
          <cell r="CG666" t="str">
            <v/>
          </cell>
          <cell r="CH666" t="str">
            <v/>
          </cell>
          <cell r="CI666" t="str">
            <v/>
          </cell>
          <cell r="CJ666" t="str">
            <v/>
          </cell>
          <cell r="CK666" t="str">
            <v/>
          </cell>
          <cell r="CL666" t="str">
            <v/>
          </cell>
          <cell r="CM666" t="str">
            <v/>
          </cell>
          <cell r="CN666" t="str">
            <v/>
          </cell>
          <cell r="CO666" t="str">
            <v/>
          </cell>
          <cell r="CP666" t="str">
            <v/>
          </cell>
          <cell r="CQ666" t="str">
            <v/>
          </cell>
          <cell r="CR666" t="str">
            <v/>
          </cell>
          <cell r="CS666" t="str">
            <v/>
          </cell>
          <cell r="CT666" t="str">
            <v/>
          </cell>
          <cell r="CU666">
            <v>-0.26500000000000001</v>
          </cell>
          <cell r="CV666" t="str">
            <v/>
          </cell>
          <cell r="CW666" t="str">
            <v/>
          </cell>
          <cell r="CX666" t="str">
            <v/>
          </cell>
          <cell r="CY666">
            <v>0.26500000000000001</v>
          </cell>
          <cell r="CZ666" t="str">
            <v/>
          </cell>
          <cell r="DA666" t="str">
            <v/>
          </cell>
          <cell r="DB666" t="str">
            <v/>
          </cell>
          <cell r="DD666">
            <v>1</v>
          </cell>
        </row>
        <row r="667">
          <cell r="C667" t="str">
            <v>PR19YKY_28</v>
          </cell>
          <cell r="D667" t="str">
            <v xml:space="preserve">Water Supply: we will always provide you with enough safe water, we will not waste water and always protect the environment. </v>
          </cell>
          <cell r="E667" t="str">
            <v>PR14 continuation</v>
          </cell>
          <cell r="F667">
            <v>28</v>
          </cell>
          <cell r="G667" t="str">
            <v>Low pressure</v>
          </cell>
          <cell r="H667" t="str">
            <v>Number of properties receiving low water pressure</v>
          </cell>
          <cell r="I667">
            <v>0</v>
          </cell>
          <cell r="J667">
            <v>1</v>
          </cell>
          <cell r="K667">
            <v>0</v>
          </cell>
          <cell r="L667">
            <v>0</v>
          </cell>
          <cell r="M667">
            <v>0</v>
          </cell>
          <cell r="N667">
            <v>0</v>
          </cell>
          <cell r="O667">
            <v>0</v>
          </cell>
          <cell r="P667">
            <v>0</v>
          </cell>
          <cell r="Q667">
            <v>1</v>
          </cell>
          <cell r="R667" t="str">
            <v>Out &amp; under</v>
          </cell>
          <cell r="S667" t="str">
            <v xml:space="preserve">Revenue </v>
          </cell>
          <cell r="T667" t="str">
            <v>In-period</v>
          </cell>
          <cell r="U667" t="str">
            <v>Low pressure</v>
          </cell>
          <cell r="V667" t="str">
            <v>nr</v>
          </cell>
          <cell r="W667" t="str">
            <v xml:space="preserve">The number of properties below the low pressure standard. </v>
          </cell>
          <cell r="X667">
            <v>0</v>
          </cell>
          <cell r="Y667" t="str">
            <v>Down</v>
          </cell>
          <cell r="Z667" t="str">
            <v>Low pressure</v>
          </cell>
          <cell r="AQ667">
            <v>14</v>
          </cell>
          <cell r="AR667">
            <v>13</v>
          </cell>
          <cell r="AS667">
            <v>12</v>
          </cell>
          <cell r="AT667">
            <v>12</v>
          </cell>
          <cell r="AU667">
            <v>12</v>
          </cell>
          <cell r="BL667" t="str">
            <v>Yes</v>
          </cell>
          <cell r="BM667" t="str">
            <v>Yes</v>
          </cell>
          <cell r="BN667" t="str">
            <v>Yes</v>
          </cell>
          <cell r="BO667" t="str">
            <v>Yes</v>
          </cell>
          <cell r="BP667" t="str">
            <v>Yes</v>
          </cell>
          <cell r="BQ667" t="str">
            <v/>
          </cell>
          <cell r="BR667" t="str">
            <v/>
          </cell>
          <cell r="BS667" t="str">
            <v/>
          </cell>
          <cell r="BT667" t="str">
            <v/>
          </cell>
          <cell r="BU667" t="str">
            <v/>
          </cell>
          <cell r="BV667" t="str">
            <v/>
          </cell>
          <cell r="BW667" t="str">
            <v/>
          </cell>
          <cell r="BX667" t="str">
            <v/>
          </cell>
          <cell r="BY667" t="str">
            <v/>
          </cell>
          <cell r="BZ667" t="str">
            <v/>
          </cell>
          <cell r="CA667" t="str">
            <v/>
          </cell>
          <cell r="CB667" t="str">
            <v/>
          </cell>
          <cell r="CC667" t="str">
            <v/>
          </cell>
          <cell r="CD667" t="str">
            <v/>
          </cell>
          <cell r="CE667" t="str">
            <v/>
          </cell>
          <cell r="CK667" t="str">
            <v/>
          </cell>
          <cell r="CL667" t="str">
            <v/>
          </cell>
          <cell r="CM667" t="str">
            <v/>
          </cell>
          <cell r="CN667" t="str">
            <v/>
          </cell>
          <cell r="CO667" t="str">
            <v/>
          </cell>
          <cell r="CP667" t="str">
            <v/>
          </cell>
          <cell r="CQ667" t="str">
            <v/>
          </cell>
          <cell r="CR667" t="str">
            <v/>
          </cell>
          <cell r="CS667" t="str">
            <v/>
          </cell>
          <cell r="CT667" t="str">
            <v/>
          </cell>
          <cell r="CU667">
            <v>-0.13900000000000001</v>
          </cell>
          <cell r="CV667" t="str">
            <v/>
          </cell>
          <cell r="CW667" t="str">
            <v/>
          </cell>
          <cell r="CX667" t="str">
            <v/>
          </cell>
          <cell r="CY667" t="str">
            <v/>
          </cell>
          <cell r="CZ667" t="str">
            <v/>
          </cell>
          <cell r="DA667" t="str">
            <v/>
          </cell>
          <cell r="DB667" t="str">
            <v/>
          </cell>
          <cell r="DD667">
            <v>1</v>
          </cell>
        </row>
        <row r="668">
          <cell r="C668" t="str">
            <v>PR19YKY_29</v>
          </cell>
          <cell r="D668" t="str">
            <v xml:space="preserve">Water Supply: we will always provide you with enough safe water, we will not waste water and always protect the environment. </v>
          </cell>
          <cell r="E668" t="str">
            <v>PR19 new</v>
          </cell>
          <cell r="F668">
            <v>29</v>
          </cell>
          <cell r="G668" t="str">
            <v>Repairing or replacing customer owned pipes</v>
          </cell>
          <cell r="H668" t="str">
            <v>The total number of residential supply pipe repairs and renewals carried out by us each year.</v>
          </cell>
          <cell r="I668">
            <v>0</v>
          </cell>
          <cell r="J668">
            <v>1</v>
          </cell>
          <cell r="K668">
            <v>0</v>
          </cell>
          <cell r="L668">
            <v>0</v>
          </cell>
          <cell r="M668">
            <v>0</v>
          </cell>
          <cell r="N668">
            <v>0</v>
          </cell>
          <cell r="O668">
            <v>0</v>
          </cell>
          <cell r="P668">
            <v>0</v>
          </cell>
          <cell r="Q668">
            <v>1</v>
          </cell>
          <cell r="R668" t="str">
            <v>Out &amp; under</v>
          </cell>
          <cell r="S668" t="str">
            <v xml:space="preserve">Revenue </v>
          </cell>
          <cell r="T668" t="str">
            <v>In-period</v>
          </cell>
          <cell r="U668" t="str">
            <v>Supply interruptions</v>
          </cell>
          <cell r="V668" t="str">
            <v>nr</v>
          </cell>
          <cell r="W668" t="str">
            <v>Number of residential supply pipe repairs and renewals</v>
          </cell>
          <cell r="X668">
            <v>0</v>
          </cell>
          <cell r="Y668" t="str">
            <v>Up</v>
          </cell>
          <cell r="AQ668">
            <v>6882</v>
          </cell>
          <cell r="AR668">
            <v>7109</v>
          </cell>
          <cell r="AS668">
            <v>7386</v>
          </cell>
          <cell r="AT668">
            <v>7687</v>
          </cell>
          <cell r="AU668">
            <v>8013</v>
          </cell>
          <cell r="BL668" t="str">
            <v>Yes</v>
          </cell>
          <cell r="BM668" t="str">
            <v>Yes</v>
          </cell>
          <cell r="BN668" t="str">
            <v>Yes</v>
          </cell>
          <cell r="BO668" t="str">
            <v>Yes</v>
          </cell>
          <cell r="BP668" t="str">
            <v>Yes</v>
          </cell>
          <cell r="BQ668" t="str">
            <v/>
          </cell>
          <cell r="BR668" t="str">
            <v/>
          </cell>
          <cell r="BS668" t="str">
            <v/>
          </cell>
          <cell r="BT668" t="str">
            <v/>
          </cell>
          <cell r="BU668" t="str">
            <v/>
          </cell>
          <cell r="BV668" t="str">
            <v/>
          </cell>
          <cell r="BW668" t="str">
            <v/>
          </cell>
          <cell r="BX668" t="str">
            <v/>
          </cell>
          <cell r="BY668" t="str">
            <v/>
          </cell>
          <cell r="BZ668" t="str">
            <v/>
          </cell>
          <cell r="CA668" t="str">
            <v/>
          </cell>
          <cell r="CB668" t="str">
            <v/>
          </cell>
          <cell r="CC668" t="str">
            <v/>
          </cell>
          <cell r="CD668" t="str">
            <v/>
          </cell>
          <cell r="CE668" t="str">
            <v/>
          </cell>
          <cell r="CF668" t="str">
            <v/>
          </cell>
          <cell r="CG668" t="str">
            <v/>
          </cell>
          <cell r="CH668" t="str">
            <v/>
          </cell>
          <cell r="CI668" t="str">
            <v/>
          </cell>
          <cell r="CJ668" t="str">
            <v/>
          </cell>
          <cell r="CK668" t="str">
            <v/>
          </cell>
          <cell r="CL668" t="str">
            <v/>
          </cell>
          <cell r="CM668" t="str">
            <v/>
          </cell>
          <cell r="CN668" t="str">
            <v/>
          </cell>
          <cell r="CO668" t="str">
            <v/>
          </cell>
          <cell r="CP668" t="str">
            <v/>
          </cell>
          <cell r="CQ668" t="str">
            <v/>
          </cell>
          <cell r="CR668" t="str">
            <v/>
          </cell>
          <cell r="CS668" t="str">
            <v/>
          </cell>
          <cell r="CT668" t="str">
            <v/>
          </cell>
          <cell r="CU668">
            <v>-4.4900000000000002E-4</v>
          </cell>
          <cell r="CV668" t="str">
            <v/>
          </cell>
          <cell r="CW668" t="str">
            <v/>
          </cell>
          <cell r="CX668" t="str">
            <v/>
          </cell>
          <cell r="CY668">
            <v>4.4900000000000002E-4</v>
          </cell>
          <cell r="CZ668" t="str">
            <v/>
          </cell>
          <cell r="DA668" t="str">
            <v/>
          </cell>
          <cell r="DB668" t="str">
            <v/>
          </cell>
          <cell r="DD668">
            <v>1</v>
          </cell>
        </row>
        <row r="669">
          <cell r="C669" t="str">
            <v>PR19YKY_30</v>
          </cell>
          <cell r="D669" t="str">
            <v xml:space="preserve">Environment: we will remove surface water from our sewers and recycle all waste water, protecting the environment from sewer flooding and pollution. </v>
          </cell>
          <cell r="E669" t="str">
            <v>PR14 revision</v>
          </cell>
          <cell r="F669">
            <v>30</v>
          </cell>
          <cell r="G669" t="str">
            <v>Pollution incidents</v>
          </cell>
          <cell r="H669" t="str">
            <v xml:space="preserve">The number of pollution incidents resulting from Yorkshire Water sewage assets
</v>
          </cell>
          <cell r="I669">
            <v>0</v>
          </cell>
          <cell r="J669">
            <v>0</v>
          </cell>
          <cell r="K669">
            <v>1</v>
          </cell>
          <cell r="L669">
            <v>0</v>
          </cell>
          <cell r="M669">
            <v>0</v>
          </cell>
          <cell r="N669">
            <v>0</v>
          </cell>
          <cell r="O669">
            <v>0</v>
          </cell>
          <cell r="P669">
            <v>0</v>
          </cell>
          <cell r="Q669">
            <v>1</v>
          </cell>
          <cell r="R669" t="str">
            <v>Out &amp; under</v>
          </cell>
          <cell r="S669" t="str">
            <v xml:space="preserve">Revenue </v>
          </cell>
          <cell r="T669" t="str">
            <v>In-period</v>
          </cell>
          <cell r="U669" t="str">
            <v>Pollution incidents</v>
          </cell>
          <cell r="V669" t="str">
            <v>nr</v>
          </cell>
          <cell r="W669" t="str">
            <v>Number of Pollution Incidents</v>
          </cell>
          <cell r="X669">
            <v>2</v>
          </cell>
          <cell r="Y669" t="str">
            <v>Down</v>
          </cell>
          <cell r="Z669" t="str">
            <v>Pollution incidents</v>
          </cell>
        </row>
        <row r="670">
          <cell r="C670" t="str">
            <v>PR19YKY_31</v>
          </cell>
          <cell r="D670" t="str">
            <v xml:space="preserve">Environment: we will remove surface water from our sewers and recycle all waste water, protecting the environment from sewer flooding and pollution. </v>
          </cell>
          <cell r="E670" t="str">
            <v>PR14 revision</v>
          </cell>
          <cell r="F670">
            <v>31</v>
          </cell>
          <cell r="G670" t="str">
            <v>Internal sewer flooding</v>
          </cell>
          <cell r="H670" t="str">
            <v xml:space="preserve">The number of incidents of internal sewer flooding of homes and businesses in the year. </v>
          </cell>
          <cell r="I670">
            <v>0</v>
          </cell>
          <cell r="J670">
            <v>0</v>
          </cell>
          <cell r="K670">
            <v>1</v>
          </cell>
          <cell r="L670">
            <v>0</v>
          </cell>
          <cell r="M670">
            <v>0</v>
          </cell>
          <cell r="N670">
            <v>0</v>
          </cell>
          <cell r="O670">
            <v>0</v>
          </cell>
          <cell r="P670">
            <v>0</v>
          </cell>
          <cell r="Q670">
            <v>1</v>
          </cell>
          <cell r="R670" t="str">
            <v>Out &amp; under</v>
          </cell>
          <cell r="S670" t="str">
            <v xml:space="preserve">Revenue </v>
          </cell>
          <cell r="T670" t="str">
            <v>In-period</v>
          </cell>
          <cell r="U670" t="str">
            <v>Sewer flooding</v>
          </cell>
          <cell r="V670" t="str">
            <v>nr</v>
          </cell>
          <cell r="W670" t="str">
            <v>Number of internal sewer flooding incidents</v>
          </cell>
          <cell r="X670">
            <v>2</v>
          </cell>
          <cell r="Y670" t="str">
            <v>Down</v>
          </cell>
          <cell r="Z670" t="str">
            <v>Internal sewer flooding</v>
          </cell>
        </row>
        <row r="671">
          <cell r="C671" t="str">
            <v>PR19YKY_32</v>
          </cell>
          <cell r="D671" t="str">
            <v xml:space="preserve">Environment: we will remove surface water from our sewers and recycle all waste water, protecting the environment from sewer flooding and pollution. </v>
          </cell>
          <cell r="E671" t="str">
            <v>PR19 new</v>
          </cell>
          <cell r="F671">
            <v>32</v>
          </cell>
          <cell r="G671" t="str">
            <v>Treatment works compliance</v>
          </cell>
          <cell r="H671" t="str">
            <v>The performance of our water and wastewater assets to treat and dispose of wastewater in line with the discharge permit conditions.</v>
          </cell>
          <cell r="I671">
            <v>0</v>
          </cell>
          <cell r="J671">
            <v>0.05</v>
          </cell>
          <cell r="K671">
            <v>0.95</v>
          </cell>
          <cell r="L671">
            <v>0</v>
          </cell>
          <cell r="M671">
            <v>0</v>
          </cell>
          <cell r="N671">
            <v>0</v>
          </cell>
          <cell r="O671">
            <v>0</v>
          </cell>
          <cell r="P671">
            <v>0</v>
          </cell>
          <cell r="Q671">
            <v>1</v>
          </cell>
          <cell r="R671" t="str">
            <v>Under</v>
          </cell>
          <cell r="S671" t="str">
            <v xml:space="preserve">Revenue </v>
          </cell>
          <cell r="T671" t="str">
            <v>In-period</v>
          </cell>
          <cell r="U671" t="str">
            <v>WTW discharge consents</v>
          </cell>
          <cell r="V671" t="str">
            <v>%</v>
          </cell>
          <cell r="W671" t="str">
            <v>% treatment work compliance</v>
          </cell>
          <cell r="X671">
            <v>2</v>
          </cell>
          <cell r="Y671" t="str">
            <v>Up</v>
          </cell>
          <cell r="Z671" t="str">
            <v>Treatment works compliance</v>
          </cell>
        </row>
        <row r="672">
          <cell r="C672" t="str">
            <v>PR19YKY_33</v>
          </cell>
          <cell r="D672" t="str">
            <v xml:space="preserve">Environment: we will remove surface water from our sewers and recycle all waste water, protecting the environment from sewer flooding and pollution. </v>
          </cell>
          <cell r="E672" t="str">
            <v>PR14 revision</v>
          </cell>
          <cell r="F672">
            <v>33</v>
          </cell>
          <cell r="G672" t="str">
            <v>Sewer collapses</v>
          </cell>
          <cell r="H672" t="str">
            <v xml:space="preserve">The number of sewer collapses per thousand kilometres of all sewers. </v>
          </cell>
          <cell r="I672">
            <v>0</v>
          </cell>
          <cell r="J672">
            <v>0</v>
          </cell>
          <cell r="K672">
            <v>1</v>
          </cell>
          <cell r="L672">
            <v>0</v>
          </cell>
          <cell r="M672">
            <v>0</v>
          </cell>
          <cell r="N672">
            <v>0</v>
          </cell>
          <cell r="O672">
            <v>0</v>
          </cell>
          <cell r="P672">
            <v>0</v>
          </cell>
          <cell r="Q672">
            <v>1</v>
          </cell>
          <cell r="R672" t="str">
            <v>Under</v>
          </cell>
          <cell r="S672" t="str">
            <v xml:space="preserve">Revenue </v>
          </cell>
          <cell r="T672" t="str">
            <v>In-period</v>
          </cell>
          <cell r="U672" t="str">
            <v>Sewer blockages/collapses</v>
          </cell>
          <cell r="V672" t="str">
            <v>nr</v>
          </cell>
          <cell r="W672" t="str">
            <v xml:space="preserve">Number of sewer collapses per 1000 kilometres of all sewers. </v>
          </cell>
          <cell r="X672">
            <v>2</v>
          </cell>
          <cell r="Y672" t="str">
            <v>Down</v>
          </cell>
          <cell r="Z672" t="str">
            <v>Sewer collapses</v>
          </cell>
        </row>
        <row r="673">
          <cell r="C673" t="str">
            <v>PR19YKY_34</v>
          </cell>
          <cell r="D673" t="str">
            <v xml:space="preserve">Environment: we will remove surface water from our sewers and recycle all waste water, protecting the environment from sewer flooding and pollution. </v>
          </cell>
          <cell r="E673" t="str">
            <v>PR19 new</v>
          </cell>
          <cell r="F673">
            <v>34</v>
          </cell>
          <cell r="G673" t="str">
            <v>Risk of sewer flooding in a storm</v>
          </cell>
          <cell r="H673" t="str">
            <v xml:space="preserve">The population vulnerable to sewer flooding in a 1:50 year rainfall event. </v>
          </cell>
          <cell r="I673">
            <v>0</v>
          </cell>
          <cell r="J673">
            <v>0</v>
          </cell>
          <cell r="K673">
            <v>1</v>
          </cell>
          <cell r="L673">
            <v>0</v>
          </cell>
          <cell r="M673">
            <v>0</v>
          </cell>
          <cell r="N673">
            <v>0</v>
          </cell>
          <cell r="O673">
            <v>0</v>
          </cell>
          <cell r="P673">
            <v>0</v>
          </cell>
          <cell r="Q673">
            <v>1</v>
          </cell>
          <cell r="R673" t="str">
            <v>NFI</v>
          </cell>
          <cell r="U673" t="str">
            <v>Resilience</v>
          </cell>
          <cell r="V673" t="str">
            <v>%</v>
          </cell>
          <cell r="W673" t="str">
            <v>% of population vulnerable to flooding</v>
          </cell>
          <cell r="X673">
            <v>2</v>
          </cell>
          <cell r="Y673" t="str">
            <v>Down</v>
          </cell>
          <cell r="Z673" t="str">
            <v>Risk of sewer flooding in a storm</v>
          </cell>
        </row>
        <row r="674">
          <cell r="C674" t="str">
            <v>PR19YKY_35</v>
          </cell>
          <cell r="D674" t="str">
            <v xml:space="preserve">Environment: we will remove surface water from our sewers and recycle all waste water, protecting the environment from sewer flooding and pollution. </v>
          </cell>
          <cell r="E674" t="str">
            <v>PR14 revision</v>
          </cell>
          <cell r="F674">
            <v>35</v>
          </cell>
          <cell r="G674" t="str">
            <v>External sewer flooding</v>
          </cell>
          <cell r="H674" t="str">
            <v xml:space="preserve">The number of external flooding incidents per year caused by the escape of water originating from public sewers, affecting properties or single curtilages.
</v>
          </cell>
          <cell r="I674">
            <v>0</v>
          </cell>
          <cell r="J674">
            <v>0</v>
          </cell>
          <cell r="K674">
            <v>1</v>
          </cell>
          <cell r="L674">
            <v>0</v>
          </cell>
          <cell r="M674">
            <v>0</v>
          </cell>
          <cell r="N674">
            <v>0</v>
          </cell>
          <cell r="O674">
            <v>0</v>
          </cell>
          <cell r="P674">
            <v>0</v>
          </cell>
          <cell r="Q674">
            <v>1</v>
          </cell>
          <cell r="R674" t="str">
            <v>Out &amp; under</v>
          </cell>
          <cell r="S674" t="str">
            <v xml:space="preserve">Revenue </v>
          </cell>
          <cell r="T674" t="str">
            <v>In-period</v>
          </cell>
          <cell r="U674" t="str">
            <v>Sewer flooding</v>
          </cell>
          <cell r="V674" t="str">
            <v>nr</v>
          </cell>
          <cell r="W674" t="str">
            <v>Number of external sewer flooding incidents</v>
          </cell>
          <cell r="X674">
            <v>0</v>
          </cell>
          <cell r="Y674" t="str">
            <v>Down</v>
          </cell>
          <cell r="Z674" t="str">
            <v>External sewer flooding</v>
          </cell>
          <cell r="AQ674">
            <v>7188</v>
          </cell>
          <cell r="AR674">
            <v>6809</v>
          </cell>
          <cell r="AS674">
            <v>6431</v>
          </cell>
          <cell r="AT674">
            <v>6053</v>
          </cell>
          <cell r="AU674">
            <v>5675</v>
          </cell>
          <cell r="BL674" t="str">
            <v>Yes</v>
          </cell>
          <cell r="BM674" t="str">
            <v>Yes</v>
          </cell>
          <cell r="BN674" t="str">
            <v>Yes</v>
          </cell>
          <cell r="BO674" t="str">
            <v>Yes</v>
          </cell>
          <cell r="BP674" t="str">
            <v>Yes</v>
          </cell>
          <cell r="BQ674" t="str">
            <v/>
          </cell>
          <cell r="BR674" t="str">
            <v/>
          </cell>
          <cell r="BS674" t="str">
            <v/>
          </cell>
          <cell r="BT674" t="str">
            <v/>
          </cell>
          <cell r="BU674" t="str">
            <v/>
          </cell>
          <cell r="BV674">
            <v>10782</v>
          </cell>
          <cell r="BW674">
            <v>10782</v>
          </cell>
          <cell r="BX674">
            <v>10782</v>
          </cell>
          <cell r="BY674">
            <v>10782</v>
          </cell>
          <cell r="BZ674">
            <v>10782</v>
          </cell>
          <cell r="CA674" t="str">
            <v/>
          </cell>
          <cell r="CB674" t="str">
            <v/>
          </cell>
          <cell r="CC674" t="str">
            <v/>
          </cell>
          <cell r="CD674" t="str">
            <v/>
          </cell>
          <cell r="CE674" t="str">
            <v/>
          </cell>
          <cell r="CF674" t="str">
            <v/>
          </cell>
          <cell r="CG674" t="str">
            <v/>
          </cell>
          <cell r="CH674" t="str">
            <v/>
          </cell>
          <cell r="CI674" t="str">
            <v/>
          </cell>
          <cell r="CJ674" t="str">
            <v/>
          </cell>
          <cell r="CK674">
            <v>3924</v>
          </cell>
          <cell r="CL674">
            <v>3702</v>
          </cell>
          <cell r="CM674">
            <v>3519</v>
          </cell>
          <cell r="CN674">
            <v>3248</v>
          </cell>
          <cell r="CO674">
            <v>2957</v>
          </cell>
          <cell r="CP674" t="str">
            <v/>
          </cell>
          <cell r="CQ674" t="str">
            <v/>
          </cell>
          <cell r="CR674" t="str">
            <v/>
          </cell>
          <cell r="CS674" t="str">
            <v/>
          </cell>
          <cell r="CT674" t="str">
            <v/>
          </cell>
          <cell r="CU674">
            <v>-9.4800000000000006E-3</v>
          </cell>
          <cell r="CV674" t="str">
            <v/>
          </cell>
          <cell r="CW674" t="str">
            <v/>
          </cell>
          <cell r="CX674" t="str">
            <v/>
          </cell>
          <cell r="CY674">
            <v>7.9000000000000008E-3</v>
          </cell>
          <cell r="CZ674" t="str">
            <v/>
          </cell>
          <cell r="DA674" t="str">
            <v/>
          </cell>
          <cell r="DB674" t="str">
            <v/>
          </cell>
          <cell r="DD674">
            <v>1</v>
          </cell>
        </row>
        <row r="675">
          <cell r="C675" t="str">
            <v>PR19YKY_36</v>
          </cell>
          <cell r="D675" t="str">
            <v xml:space="preserve">Environment: we will remove surface water from our sewers and recycle all waste water, protecting the environment from sewer flooding and pollution. </v>
          </cell>
          <cell r="E675" t="str">
            <v>PR14 continuation</v>
          </cell>
          <cell r="F675">
            <v>36</v>
          </cell>
          <cell r="G675" t="str">
            <v>Bathing water quality</v>
          </cell>
          <cell r="H675" t="str">
            <v xml:space="preserve">The number of designated bathing waters where we exceed European Union Bathing Water Directive requirements. </v>
          </cell>
          <cell r="I675">
            <v>0</v>
          </cell>
          <cell r="J675">
            <v>0</v>
          </cell>
          <cell r="K675">
            <v>1</v>
          </cell>
          <cell r="L675">
            <v>0</v>
          </cell>
          <cell r="M675">
            <v>0</v>
          </cell>
          <cell r="N675">
            <v>0</v>
          </cell>
          <cell r="O675">
            <v>0</v>
          </cell>
          <cell r="P675">
            <v>0</v>
          </cell>
          <cell r="Q675">
            <v>1</v>
          </cell>
          <cell r="R675" t="str">
            <v>Out &amp; under</v>
          </cell>
          <cell r="S675" t="str">
            <v xml:space="preserve">Revenue </v>
          </cell>
          <cell r="T675" t="str">
            <v>In-period</v>
          </cell>
          <cell r="U675" t="str">
            <v>Environmental</v>
          </cell>
          <cell r="V675" t="str">
            <v>nr</v>
          </cell>
          <cell r="W675" t="str">
            <v>Number of Bathing Waters</v>
          </cell>
          <cell r="X675">
            <v>0</v>
          </cell>
          <cell r="Y675" t="str">
            <v>Up</v>
          </cell>
          <cell r="AQ675">
            <v>18</v>
          </cell>
          <cell r="AR675">
            <v>18</v>
          </cell>
          <cell r="AS675">
            <v>18</v>
          </cell>
          <cell r="AT675">
            <v>18</v>
          </cell>
          <cell r="AU675">
            <v>18</v>
          </cell>
          <cell r="BL675" t="str">
            <v>Yes</v>
          </cell>
          <cell r="BM675" t="str">
            <v>Yes</v>
          </cell>
          <cell r="BN675" t="str">
            <v>Yes</v>
          </cell>
          <cell r="BO675" t="str">
            <v>Yes</v>
          </cell>
          <cell r="BP675" t="str">
            <v>Yes</v>
          </cell>
          <cell r="BQ675" t="str">
            <v/>
          </cell>
          <cell r="BR675" t="str">
            <v/>
          </cell>
          <cell r="BS675" t="str">
            <v/>
          </cell>
          <cell r="BT675" t="str">
            <v/>
          </cell>
          <cell r="BU675" t="str">
            <v/>
          </cell>
          <cell r="BV675">
            <v>10</v>
          </cell>
          <cell r="BW675">
            <v>10</v>
          </cell>
          <cell r="BX675">
            <v>10</v>
          </cell>
          <cell r="BY675">
            <v>10</v>
          </cell>
          <cell r="BZ675">
            <v>10</v>
          </cell>
          <cell r="CA675" t="str">
            <v/>
          </cell>
          <cell r="CB675" t="str">
            <v/>
          </cell>
          <cell r="CC675" t="str">
            <v/>
          </cell>
          <cell r="CD675" t="str">
            <v/>
          </cell>
          <cell r="CE675" t="str">
            <v/>
          </cell>
          <cell r="CF675" t="str">
            <v/>
          </cell>
          <cell r="CG675" t="str">
            <v/>
          </cell>
          <cell r="CH675" t="str">
            <v/>
          </cell>
          <cell r="CI675" t="str">
            <v/>
          </cell>
          <cell r="CJ675" t="str">
            <v/>
          </cell>
          <cell r="CK675">
            <v>26</v>
          </cell>
          <cell r="CL675">
            <v>26</v>
          </cell>
          <cell r="CM675">
            <v>26</v>
          </cell>
          <cell r="CN675">
            <v>26</v>
          </cell>
          <cell r="CO675">
            <v>26</v>
          </cell>
          <cell r="CP675" t="str">
            <v/>
          </cell>
          <cell r="CQ675" t="str">
            <v/>
          </cell>
          <cell r="CR675" t="str">
            <v/>
          </cell>
          <cell r="CS675" t="str">
            <v/>
          </cell>
          <cell r="CT675" t="str">
            <v/>
          </cell>
          <cell r="CU675">
            <v>-1.2350000000000001</v>
          </cell>
          <cell r="CV675" t="str">
            <v/>
          </cell>
          <cell r="CW675" t="str">
            <v/>
          </cell>
          <cell r="CX675" t="str">
            <v/>
          </cell>
          <cell r="CY675">
            <v>0.63600000000000001</v>
          </cell>
          <cell r="CZ675" t="str">
            <v/>
          </cell>
          <cell r="DA675" t="str">
            <v/>
          </cell>
          <cell r="DB675" t="str">
            <v/>
          </cell>
          <cell r="DD675">
            <v>1</v>
          </cell>
        </row>
        <row r="676">
          <cell r="C676" t="str">
            <v>PR19YKY_37</v>
          </cell>
          <cell r="D676" t="str">
            <v xml:space="preserve">Environment: we will remove surface water from our sewers and recycle all waste water, protecting the environment from sewer flooding and pollution. </v>
          </cell>
          <cell r="E676" t="str">
            <v>PR19 new</v>
          </cell>
          <cell r="F676">
            <v>37</v>
          </cell>
          <cell r="G676" t="str">
            <v>Surface water management</v>
          </cell>
          <cell r="H676" t="str">
            <v xml:space="preserve">The number of Hectares (Ha) of surface water run-off removed or attenuated from the public sewer network as a result of blue-green infrastructure or surface water disconnection. </v>
          </cell>
          <cell r="I676">
            <v>0</v>
          </cell>
          <cell r="J676">
            <v>0.16</v>
          </cell>
          <cell r="K676">
            <v>0.84</v>
          </cell>
          <cell r="L676">
            <v>0</v>
          </cell>
          <cell r="M676">
            <v>0</v>
          </cell>
          <cell r="N676">
            <v>0</v>
          </cell>
          <cell r="O676">
            <v>0</v>
          </cell>
          <cell r="P676">
            <v>0</v>
          </cell>
          <cell r="Q676">
            <v>1</v>
          </cell>
          <cell r="R676" t="str">
            <v>Out &amp; under</v>
          </cell>
          <cell r="S676" t="str">
            <v xml:space="preserve">Revenue </v>
          </cell>
          <cell r="T676" t="str">
            <v>In-period</v>
          </cell>
          <cell r="U676" t="str">
            <v>Environmental</v>
          </cell>
          <cell r="V676" t="str">
            <v>nr</v>
          </cell>
          <cell r="W676" t="str">
            <v>Hectares of surface water removed or attenuated from the public sewer network</v>
          </cell>
          <cell r="X676">
            <v>0</v>
          </cell>
          <cell r="Y676" t="str">
            <v>Up</v>
          </cell>
          <cell r="AQ676">
            <v>1</v>
          </cell>
          <cell r="AR676">
            <v>4</v>
          </cell>
          <cell r="AS676">
            <v>5</v>
          </cell>
          <cell r="AT676">
            <v>10</v>
          </cell>
          <cell r="AU676">
            <v>20</v>
          </cell>
          <cell r="BL676" t="str">
            <v>Yes</v>
          </cell>
          <cell r="BM676" t="str">
            <v>Yes</v>
          </cell>
          <cell r="BN676" t="str">
            <v>Yes</v>
          </cell>
          <cell r="BO676" t="str">
            <v>Yes</v>
          </cell>
          <cell r="BP676" t="str">
            <v>Yes</v>
          </cell>
          <cell r="BQ676" t="str">
            <v/>
          </cell>
          <cell r="BR676" t="str">
            <v/>
          </cell>
          <cell r="BS676" t="str">
            <v/>
          </cell>
          <cell r="BT676" t="str">
            <v/>
          </cell>
          <cell r="BU676" t="str">
            <v/>
          </cell>
          <cell r="BV676" t="str">
            <v/>
          </cell>
          <cell r="BW676" t="str">
            <v/>
          </cell>
          <cell r="BX676" t="str">
            <v/>
          </cell>
          <cell r="BY676" t="str">
            <v/>
          </cell>
          <cell r="BZ676" t="str">
            <v/>
          </cell>
          <cell r="CA676" t="str">
            <v/>
          </cell>
          <cell r="CB676" t="str">
            <v/>
          </cell>
          <cell r="CC676" t="str">
            <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v>-4.8650000000000004E-3</v>
          </cell>
          <cell r="CV676" t="str">
            <v/>
          </cell>
          <cell r="CW676" t="str">
            <v/>
          </cell>
          <cell r="CX676" t="str">
            <v/>
          </cell>
          <cell r="CY676">
            <v>4.8650000000000004E-3</v>
          </cell>
          <cell r="CZ676" t="str">
            <v/>
          </cell>
          <cell r="DA676" t="str">
            <v/>
          </cell>
          <cell r="DB676" t="str">
            <v/>
          </cell>
          <cell r="DD676">
            <v>1</v>
          </cell>
        </row>
        <row r="677">
          <cell r="C677" t="str">
            <v>PR19YKY_38</v>
          </cell>
          <cell r="D677" t="str">
            <v xml:space="preserve">Water Supply: we will always provide you with enough safe water, we will not waste water and always protect the environment. </v>
          </cell>
          <cell r="E677" t="str">
            <v>PR19 new</v>
          </cell>
          <cell r="F677">
            <v>38</v>
          </cell>
          <cell r="G677" t="str">
            <v>Risk of severe restrictions in a drought</v>
          </cell>
          <cell r="H677" t="str">
            <v xml:space="preserve">The percentage of population at risk of experiencing severe restrictions (such as standpipes or rota cuts) in a 1 in 200-year drought. </v>
          </cell>
          <cell r="I677">
            <v>1</v>
          </cell>
          <cell r="J677">
            <v>0</v>
          </cell>
          <cell r="K677">
            <v>0</v>
          </cell>
          <cell r="L677">
            <v>0</v>
          </cell>
          <cell r="M677">
            <v>0</v>
          </cell>
          <cell r="N677">
            <v>0</v>
          </cell>
          <cell r="O677">
            <v>0</v>
          </cell>
          <cell r="P677">
            <v>0</v>
          </cell>
          <cell r="Q677">
            <v>1</v>
          </cell>
          <cell r="R677" t="str">
            <v>NFI</v>
          </cell>
          <cell r="U677" t="str">
            <v>Resilience</v>
          </cell>
          <cell r="V677" t="str">
            <v>%</v>
          </cell>
          <cell r="W677" t="str">
            <v>Percentage of population at risk of experiencing severe restrictions (such as standpipes or rota cuts) in a 1 in 200-year drought.</v>
          </cell>
          <cell r="X677">
            <v>1</v>
          </cell>
          <cell r="Y677" t="str">
            <v>Down</v>
          </cell>
          <cell r="Z677" t="str">
            <v>Risk of severe restrictions in a drought</v>
          </cell>
        </row>
        <row r="678">
          <cell r="C678" t="str">
            <v>PR19YKY_40</v>
          </cell>
          <cell r="D678" t="str">
            <v xml:space="preserve">Environment: we will remove surface water from our sewers and recycle all waste water, protecting the environment from sewer flooding and pollution. </v>
          </cell>
          <cell r="E678" t="str">
            <v>PR19 new</v>
          </cell>
          <cell r="F678">
            <v>40</v>
          </cell>
          <cell r="G678" t="str">
            <v>Quality agricultural products</v>
          </cell>
          <cell r="H678" t="str">
            <v>The percentage of biosolids sent to agricultural land that achieves Biosolids Assurance Scheme (BAS) certification.</v>
          </cell>
          <cell r="I678">
            <v>0</v>
          </cell>
          <cell r="J678">
            <v>0</v>
          </cell>
          <cell r="K678">
            <v>0</v>
          </cell>
          <cell r="L678">
            <v>1</v>
          </cell>
          <cell r="M678">
            <v>0</v>
          </cell>
          <cell r="N678">
            <v>0</v>
          </cell>
          <cell r="O678">
            <v>0</v>
          </cell>
          <cell r="P678">
            <v>0</v>
          </cell>
          <cell r="Q678">
            <v>1</v>
          </cell>
          <cell r="R678" t="str">
            <v>Under</v>
          </cell>
          <cell r="S678" t="str">
            <v xml:space="preserve">Revenue </v>
          </cell>
          <cell r="T678" t="str">
            <v>In-period</v>
          </cell>
          <cell r="U678" t="str">
            <v>Bioresources (sludge)</v>
          </cell>
          <cell r="V678" t="str">
            <v>%</v>
          </cell>
          <cell r="W678" t="str">
            <v xml:space="preserve">% of biosolids achieving BAS accreditation </v>
          </cell>
          <cell r="X678">
            <v>0</v>
          </cell>
          <cell r="Y678" t="str">
            <v>Up</v>
          </cell>
          <cell r="AQ678">
            <v>100</v>
          </cell>
          <cell r="AR678">
            <v>100</v>
          </cell>
          <cell r="AS678">
            <v>100</v>
          </cell>
          <cell r="AT678">
            <v>100</v>
          </cell>
          <cell r="AU678">
            <v>100</v>
          </cell>
          <cell r="BL678" t="str">
            <v>Yes</v>
          </cell>
          <cell r="BM678" t="str">
            <v>Yes</v>
          </cell>
          <cell r="BN678" t="str">
            <v>Yes</v>
          </cell>
          <cell r="BO678" t="str">
            <v>Yes</v>
          </cell>
          <cell r="BP678" t="str">
            <v>Yes</v>
          </cell>
          <cell r="BQ678" t="str">
            <v/>
          </cell>
          <cell r="BR678" t="str">
            <v/>
          </cell>
          <cell r="BS678" t="str">
            <v/>
          </cell>
          <cell r="BT678" t="str">
            <v/>
          </cell>
          <cell r="BU678" t="str">
            <v/>
          </cell>
          <cell r="BV678" t="str">
            <v/>
          </cell>
          <cell r="BW678" t="str">
            <v/>
          </cell>
          <cell r="BX678" t="str">
            <v/>
          </cell>
          <cell r="BY678" t="str">
            <v/>
          </cell>
          <cell r="BZ678" t="str">
            <v/>
          </cell>
          <cell r="CA678" t="str">
            <v/>
          </cell>
          <cell r="CB678" t="str">
            <v/>
          </cell>
          <cell r="CC678" t="str">
            <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v>-0.502</v>
          </cell>
          <cell r="CV678" t="str">
            <v/>
          </cell>
          <cell r="CW678" t="str">
            <v/>
          </cell>
          <cell r="CX678" t="str">
            <v/>
          </cell>
          <cell r="CY678" t="str">
            <v/>
          </cell>
          <cell r="CZ678" t="str">
            <v/>
          </cell>
          <cell r="DA678" t="str">
            <v/>
          </cell>
          <cell r="DB678" t="str">
            <v/>
          </cell>
          <cell r="DD678">
            <v>1</v>
          </cell>
        </row>
        <row r="679">
          <cell r="C679" t="str">
            <v>PR19YKY_41</v>
          </cell>
          <cell r="D679" t="str">
            <v xml:space="preserve">Environment: we will remove surface water from our sewers and recycle all waste water, protecting the environment from sewer flooding and pollution. </v>
          </cell>
          <cell r="E679" t="str">
            <v>PR14 revision</v>
          </cell>
          <cell r="F679">
            <v>41</v>
          </cell>
          <cell r="G679" t="str">
            <v xml:space="preserve">Renewable energy generation </v>
          </cell>
          <cell r="H679" t="str">
            <v xml:space="preserve">The gigawatt- hours of energy generated from the biogas we produce. </v>
          </cell>
          <cell r="I679">
            <v>0</v>
          </cell>
          <cell r="J679">
            <v>0</v>
          </cell>
          <cell r="K679">
            <v>0</v>
          </cell>
          <cell r="L679">
            <v>1</v>
          </cell>
          <cell r="M679">
            <v>0</v>
          </cell>
          <cell r="N679">
            <v>0</v>
          </cell>
          <cell r="O679">
            <v>0</v>
          </cell>
          <cell r="P679">
            <v>0</v>
          </cell>
          <cell r="Q679">
            <v>1</v>
          </cell>
          <cell r="R679" t="str">
            <v>NFI</v>
          </cell>
          <cell r="U679" t="str">
            <v>Energy/emissions</v>
          </cell>
          <cell r="V679" t="str">
            <v>nr</v>
          </cell>
          <cell r="W679" t="str">
            <v>GWh</v>
          </cell>
          <cell r="X679">
            <v>0</v>
          </cell>
          <cell r="Y679" t="str">
            <v>Up</v>
          </cell>
          <cell r="AQ679">
            <v>269</v>
          </cell>
          <cell r="AR679">
            <v>284</v>
          </cell>
          <cell r="AS679">
            <v>286</v>
          </cell>
          <cell r="AT679">
            <v>290</v>
          </cell>
          <cell r="AU679">
            <v>290</v>
          </cell>
          <cell r="BQ679" t="str">
            <v/>
          </cell>
          <cell r="BR679" t="str">
            <v/>
          </cell>
          <cell r="BS679" t="str">
            <v/>
          </cell>
          <cell r="BT679" t="str">
            <v/>
          </cell>
          <cell r="BU679" t="str">
            <v/>
          </cell>
          <cell r="BV679" t="str">
            <v/>
          </cell>
          <cell r="BW679" t="str">
            <v/>
          </cell>
          <cell r="BX679" t="str">
            <v/>
          </cell>
          <cell r="BY679" t="str">
            <v/>
          </cell>
          <cell r="BZ679" t="str">
            <v/>
          </cell>
          <cell r="CA679" t="str">
            <v/>
          </cell>
          <cell r="CB679" t="str">
            <v/>
          </cell>
          <cell r="CC679" t="str">
            <v/>
          </cell>
          <cell r="CD679" t="str">
            <v/>
          </cell>
          <cell r="CE679" t="str">
            <v/>
          </cell>
          <cell r="CF679" t="str">
            <v/>
          </cell>
          <cell r="CG679" t="str">
            <v/>
          </cell>
          <cell r="CH679" t="str">
            <v/>
          </cell>
          <cell r="CI679" t="str">
            <v/>
          </cell>
          <cell r="CJ679" t="str">
            <v/>
          </cell>
          <cell r="CK679" t="str">
            <v/>
          </cell>
          <cell r="CL679" t="str">
            <v/>
          </cell>
          <cell r="CM679" t="str">
            <v/>
          </cell>
          <cell r="CN679" t="str">
            <v/>
          </cell>
          <cell r="CO679" t="str">
            <v/>
          </cell>
          <cell r="CP679" t="str">
            <v/>
          </cell>
          <cell r="CQ679" t="str">
            <v/>
          </cell>
          <cell r="CR679" t="str">
            <v/>
          </cell>
          <cell r="CS679" t="str">
            <v/>
          </cell>
          <cell r="CT679" t="str">
            <v/>
          </cell>
          <cell r="CU679" t="str">
            <v/>
          </cell>
          <cell r="CV679" t="str">
            <v/>
          </cell>
          <cell r="CW679" t="str">
            <v/>
          </cell>
          <cell r="CX679" t="str">
            <v/>
          </cell>
          <cell r="CY679" t="str">
            <v/>
          </cell>
          <cell r="CZ679" t="str">
            <v/>
          </cell>
          <cell r="DA679" t="str">
            <v/>
          </cell>
          <cell r="DB679" t="str">
            <v/>
          </cell>
          <cell r="DD679">
            <v>1</v>
          </cell>
        </row>
        <row r="680">
          <cell r="C680" t="str">
            <v>PR19YKY_NEP01</v>
          </cell>
          <cell r="F680" t="str">
            <v>NEP01</v>
          </cell>
          <cell r="G680" t="str">
            <v>WINEP Delivery</v>
          </cell>
          <cell r="Q680">
            <v>0</v>
          </cell>
          <cell r="R680" t="str">
            <v>NFI</v>
          </cell>
          <cell r="V680" t="str">
            <v>text</v>
          </cell>
          <cell r="W680" t="str">
            <v>WINEP requirements met or not met in each year</v>
          </cell>
          <cell r="X680">
            <v>0</v>
          </cell>
          <cell r="AQ680" t="str">
            <v>Met</v>
          </cell>
          <cell r="AR680" t="str">
            <v>Met</v>
          </cell>
          <cell r="AS680" t="str">
            <v>Met</v>
          </cell>
          <cell r="AT680" t="str">
            <v>Met</v>
          </cell>
          <cell r="AU680" t="str">
            <v>Met</v>
          </cell>
          <cell r="BQ680" t="str">
            <v/>
          </cell>
          <cell r="BR680" t="str">
            <v/>
          </cell>
          <cell r="BS680" t="str">
            <v/>
          </cell>
          <cell r="BT680" t="str">
            <v/>
          </cell>
          <cell r="BU680" t="str">
            <v/>
          </cell>
          <cell r="BV680" t="str">
            <v/>
          </cell>
          <cell r="BW680" t="str">
            <v/>
          </cell>
          <cell r="BX680" t="str">
            <v/>
          </cell>
          <cell r="BY680" t="str">
            <v/>
          </cell>
          <cell r="BZ680" t="str">
            <v/>
          </cell>
          <cell r="CA680" t="str">
            <v/>
          </cell>
          <cell r="CB680" t="str">
            <v/>
          </cell>
          <cell r="CC680" t="str">
            <v/>
          </cell>
          <cell r="CD680" t="str">
            <v/>
          </cell>
          <cell r="CE680" t="str">
            <v/>
          </cell>
          <cell r="CF680" t="str">
            <v/>
          </cell>
          <cell r="CG680" t="str">
            <v/>
          </cell>
          <cell r="CH680" t="str">
            <v/>
          </cell>
          <cell r="CI680" t="str">
            <v/>
          </cell>
          <cell r="CJ680" t="str">
            <v/>
          </cell>
          <cell r="CK680" t="str">
            <v/>
          </cell>
          <cell r="CL680" t="str">
            <v/>
          </cell>
          <cell r="CM680" t="str">
            <v/>
          </cell>
          <cell r="CN680" t="str">
            <v/>
          </cell>
          <cell r="CO680" t="str">
            <v/>
          </cell>
          <cell r="CP680" t="str">
            <v/>
          </cell>
          <cell r="CQ680" t="str">
            <v/>
          </cell>
          <cell r="CR680" t="str">
            <v/>
          </cell>
          <cell r="CS680" t="str">
            <v/>
          </cell>
          <cell r="CT680" t="str">
            <v/>
          </cell>
          <cell r="CU680" t="str">
            <v/>
          </cell>
          <cell r="CV680" t="str">
            <v/>
          </cell>
          <cell r="CW680" t="str">
            <v/>
          </cell>
          <cell r="CX680" t="str">
            <v/>
          </cell>
          <cell r="CY680" t="str">
            <v/>
          </cell>
          <cell r="CZ680" t="str">
            <v/>
          </cell>
          <cell r="DA680" t="str">
            <v/>
          </cell>
          <cell r="DB680" t="str">
            <v/>
          </cell>
        </row>
        <row r="681">
          <cell r="C681" t="str">
            <v>PR19YKY_42</v>
          </cell>
          <cell r="D681" t="str">
            <v>Customers: we will develop the deepest possible understanding of our customers’ needs and wants and ensure that we develop a service tailored and personalised to meet those needs.</v>
          </cell>
          <cell r="E681" t="str">
            <v>PR19 new</v>
          </cell>
          <cell r="F681">
            <v>42</v>
          </cell>
          <cell r="G681" t="str">
            <v>Priority services for customers in vulnerable circumstances</v>
          </cell>
          <cell r="H681"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I681">
            <v>0</v>
          </cell>
          <cell r="J681">
            <v>0</v>
          </cell>
          <cell r="K681">
            <v>0</v>
          </cell>
          <cell r="L681">
            <v>0</v>
          </cell>
          <cell r="M681">
            <v>1</v>
          </cell>
          <cell r="N681">
            <v>0</v>
          </cell>
          <cell r="O681">
            <v>0</v>
          </cell>
          <cell r="P681">
            <v>0</v>
          </cell>
          <cell r="Q681">
            <v>1</v>
          </cell>
          <cell r="R681" t="str">
            <v>NFI</v>
          </cell>
          <cell r="U681" t="str">
            <v>Billing, debt, vfm</v>
          </cell>
          <cell r="V681" t="str">
            <v>%</v>
          </cell>
          <cell r="W681" t="str">
            <v>% of households on the Priority Services Register</v>
          </cell>
          <cell r="X681">
            <v>1</v>
          </cell>
          <cell r="Y681" t="str">
            <v>Up</v>
          </cell>
          <cell r="Z681" t="str">
            <v>Priority services for customers in vulnerable circumstances</v>
          </cell>
        </row>
        <row r="682">
          <cell r="C682" t="str">
            <v>PR19CMA_YKY-01</v>
          </cell>
          <cell r="D682" t="str">
            <v>Living with Water scheme</v>
          </cell>
          <cell r="E682" t="str">
            <v>PR19 CMA new</v>
          </cell>
          <cell r="G682" t="str">
            <v>Living with Water scheme</v>
          </cell>
          <cell r="H682" t="str">
            <v>Living with Water Partnership in Hull and Haltemprice. Additional enhancement funding to help address the unique circumstances in this area which result in an increased risk of flooding.</v>
          </cell>
          <cell r="K682">
            <v>1</v>
          </cell>
          <cell r="Q682">
            <v>1</v>
          </cell>
          <cell r="R682" t="str">
            <v>Under</v>
          </cell>
          <cell r="S682" t="str">
            <v>Revenue</v>
          </cell>
          <cell r="T682" t="str">
            <v>End of Period</v>
          </cell>
          <cell r="U682" t="str">
            <v>Sewer flooding</v>
          </cell>
          <cell r="V682" t="str">
            <v>£m</v>
          </cell>
          <cell r="X682">
            <v>3</v>
          </cell>
          <cell r="Y682" t="str">
            <v>Up</v>
          </cell>
          <cell r="AQ682" t="str">
            <v/>
          </cell>
          <cell r="AR682" t="str">
            <v/>
          </cell>
          <cell r="AS682" t="str">
            <v/>
          </cell>
          <cell r="AT682" t="str">
            <v/>
          </cell>
          <cell r="AU682" t="str">
            <v>£23m and (494, 808, 644)</v>
          </cell>
          <cell r="BP682" t="str">
            <v>Yes</v>
          </cell>
          <cell r="BQ682" t="str">
            <v/>
          </cell>
          <cell r="BR682" t="str">
            <v/>
          </cell>
          <cell r="BS682" t="str">
            <v/>
          </cell>
          <cell r="BT682" t="str">
            <v/>
          </cell>
          <cell r="BU682" t="str">
            <v/>
          </cell>
          <cell r="BV682" t="str">
            <v/>
          </cell>
          <cell r="BW682" t="str">
            <v/>
          </cell>
          <cell r="BX682" t="str">
            <v/>
          </cell>
          <cell r="BY682" t="str">
            <v/>
          </cell>
          <cell r="BZ682" t="str">
            <v/>
          </cell>
          <cell r="CA682" t="str">
            <v/>
          </cell>
          <cell r="CB682" t="str">
            <v/>
          </cell>
          <cell r="CC682" t="str">
            <v/>
          </cell>
          <cell r="CD682" t="str">
            <v/>
          </cell>
          <cell r="CE682" t="str">
            <v/>
          </cell>
          <cell r="CF682" t="str">
            <v/>
          </cell>
          <cell r="CG682" t="str">
            <v/>
          </cell>
          <cell r="CH682" t="str">
            <v/>
          </cell>
          <cell r="CI682" t="str">
            <v/>
          </cell>
          <cell r="CJ682" t="str">
            <v/>
          </cell>
          <cell r="CK682" t="str">
            <v/>
          </cell>
          <cell r="CL682" t="str">
            <v/>
          </cell>
          <cell r="CM682" t="str">
            <v/>
          </cell>
          <cell r="CN682" t="str">
            <v/>
          </cell>
          <cell r="CO682" t="str">
            <v/>
          </cell>
          <cell r="CP682" t="str">
            <v/>
          </cell>
          <cell r="CQ682" t="str">
            <v/>
          </cell>
          <cell r="CR682" t="str">
            <v/>
          </cell>
          <cell r="CS682" t="str">
            <v/>
          </cell>
          <cell r="CT682" t="str">
            <v/>
          </cell>
          <cell r="CU682" t="str">
            <v/>
          </cell>
          <cell r="CV682" t="str">
            <v/>
          </cell>
          <cell r="CW682" t="str">
            <v/>
          </cell>
          <cell r="CX682" t="str">
            <v/>
          </cell>
          <cell r="CY682" t="str">
            <v/>
          </cell>
          <cell r="CZ682" t="str">
            <v/>
          </cell>
          <cell r="DA682" t="str">
            <v/>
          </cell>
          <cell r="DB682" t="str">
            <v/>
          </cell>
          <cell r="DD682">
            <v>1</v>
          </cell>
        </row>
        <row r="683">
          <cell r="C683" t="str">
            <v>PR19CMA_ANH-01</v>
          </cell>
          <cell r="D683" t="str">
            <v>Additional sludge treatment capacity at Whitlingham</v>
          </cell>
          <cell r="E683" t="str">
            <v>PR19 CMA new</v>
          </cell>
          <cell r="G683" t="str">
            <v>Additional sludge treatment capacity at Whitlingham</v>
          </cell>
          <cell r="H683" t="str">
            <v>Additional sludge treatment capacity at Whitlingham</v>
          </cell>
          <cell r="L683">
            <v>1</v>
          </cell>
          <cell r="Q683">
            <v>1</v>
          </cell>
          <cell r="R683" t="str">
            <v>Under</v>
          </cell>
          <cell r="S683" t="str">
            <v>RCV</v>
          </cell>
          <cell r="T683" t="str">
            <v>End of Period</v>
          </cell>
          <cell r="U683" t="str">
            <v>Bioresources (sludge)</v>
          </cell>
          <cell r="V683" t="str">
            <v>%</v>
          </cell>
          <cell r="W683" t="str">
            <v>% capacity delivered</v>
          </cell>
          <cell r="X683">
            <v>1</v>
          </cell>
          <cell r="Y683" t="str">
            <v>Up</v>
          </cell>
          <cell r="AQ683" t="str">
            <v/>
          </cell>
          <cell r="AR683" t="str">
            <v/>
          </cell>
          <cell r="AS683" t="str">
            <v/>
          </cell>
          <cell r="AT683" t="str">
            <v/>
          </cell>
          <cell r="AU683">
            <v>100</v>
          </cell>
          <cell r="BP683" t="str">
            <v>Yes</v>
          </cell>
          <cell r="BQ683" t="str">
            <v/>
          </cell>
          <cell r="BR683" t="str">
            <v/>
          </cell>
          <cell r="BS683" t="str">
            <v/>
          </cell>
          <cell r="BT683" t="str">
            <v/>
          </cell>
          <cell r="BU683" t="str">
            <v/>
          </cell>
          <cell r="BV683" t="str">
            <v/>
          </cell>
          <cell r="BW683" t="str">
            <v/>
          </cell>
          <cell r="BX683" t="str">
            <v/>
          </cell>
          <cell r="BY683" t="str">
            <v/>
          </cell>
          <cell r="BZ683" t="str">
            <v/>
          </cell>
          <cell r="CA683" t="str">
            <v/>
          </cell>
          <cell r="CB683" t="str">
            <v/>
          </cell>
          <cell r="CC683" t="str">
            <v/>
          </cell>
          <cell r="CD683" t="str">
            <v/>
          </cell>
          <cell r="CE683" t="str">
            <v/>
          </cell>
          <cell r="CF683" t="str">
            <v/>
          </cell>
          <cell r="CG683" t="str">
            <v/>
          </cell>
          <cell r="CH683" t="str">
            <v/>
          </cell>
          <cell r="CI683" t="str">
            <v/>
          </cell>
          <cell r="CJ683" t="str">
            <v/>
          </cell>
          <cell r="CK683" t="str">
            <v/>
          </cell>
          <cell r="CL683" t="str">
            <v/>
          </cell>
          <cell r="CM683" t="str">
            <v/>
          </cell>
          <cell r="CN683" t="str">
            <v/>
          </cell>
          <cell r="CO683" t="str">
            <v/>
          </cell>
          <cell r="CP683" t="str">
            <v/>
          </cell>
          <cell r="CQ683" t="str">
            <v/>
          </cell>
          <cell r="CR683" t="str">
            <v/>
          </cell>
          <cell r="CS683" t="str">
            <v/>
          </cell>
          <cell r="CT683" t="str">
            <v/>
          </cell>
          <cell r="CU683">
            <v>4.7699999999999999E-2</v>
          </cell>
          <cell r="CV683" t="str">
            <v/>
          </cell>
          <cell r="CW683" t="str">
            <v/>
          </cell>
          <cell r="CX683" t="str">
            <v/>
          </cell>
          <cell r="CY683" t="str">
            <v/>
          </cell>
          <cell r="CZ683" t="str">
            <v/>
          </cell>
          <cell r="DA683" t="str">
            <v/>
          </cell>
          <cell r="DB683" t="str">
            <v/>
          </cell>
          <cell r="DD683">
            <v>1</v>
          </cell>
        </row>
        <row r="684">
          <cell r="Q684">
            <v>0</v>
          </cell>
          <cell r="DD684">
            <v>1</v>
          </cell>
        </row>
        <row r="685">
          <cell r="Q685">
            <v>0</v>
          </cell>
          <cell r="DD685">
            <v>1</v>
          </cell>
        </row>
        <row r="686">
          <cell r="Q686">
            <v>0</v>
          </cell>
          <cell r="DD686">
            <v>1</v>
          </cell>
        </row>
        <row r="687">
          <cell r="Q687">
            <v>0</v>
          </cell>
          <cell r="DD687">
            <v>1</v>
          </cell>
        </row>
        <row r="688">
          <cell r="Q688">
            <v>0</v>
          </cell>
          <cell r="DD688">
            <v>1</v>
          </cell>
        </row>
        <row r="689">
          <cell r="Q689">
            <v>0</v>
          </cell>
          <cell r="DD689">
            <v>1</v>
          </cell>
        </row>
        <row r="690">
          <cell r="Q690">
            <v>0</v>
          </cell>
          <cell r="DD690">
            <v>1</v>
          </cell>
        </row>
        <row r="691">
          <cell r="Q691">
            <v>0</v>
          </cell>
          <cell r="DD691">
            <v>1</v>
          </cell>
        </row>
        <row r="692">
          <cell r="Q692">
            <v>0</v>
          </cell>
          <cell r="DD692">
            <v>1</v>
          </cell>
        </row>
        <row r="693">
          <cell r="Q693">
            <v>0</v>
          </cell>
          <cell r="DD693">
            <v>1</v>
          </cell>
        </row>
        <row r="694">
          <cell r="Q694">
            <v>0</v>
          </cell>
          <cell r="DD694">
            <v>1</v>
          </cell>
        </row>
        <row r="695">
          <cell r="Q695">
            <v>0</v>
          </cell>
          <cell r="DD695">
            <v>1</v>
          </cell>
        </row>
        <row r="696">
          <cell r="Q696">
            <v>0</v>
          </cell>
          <cell r="DD696">
            <v>1</v>
          </cell>
        </row>
        <row r="697">
          <cell r="Q697">
            <v>0</v>
          </cell>
          <cell r="DD697">
            <v>1</v>
          </cell>
        </row>
        <row r="698">
          <cell r="Q698">
            <v>0</v>
          </cell>
          <cell r="DD698">
            <v>1</v>
          </cell>
        </row>
        <row r="699">
          <cell r="Q699">
            <v>0</v>
          </cell>
          <cell r="DD699">
            <v>1</v>
          </cell>
        </row>
        <row r="700">
          <cell r="Q700">
            <v>0</v>
          </cell>
          <cell r="DD700">
            <v>1</v>
          </cell>
        </row>
        <row r="701">
          <cell r="Q701">
            <v>0</v>
          </cell>
          <cell r="DD701">
            <v>1</v>
          </cell>
        </row>
        <row r="702">
          <cell r="Q702">
            <v>0</v>
          </cell>
          <cell r="DD702">
            <v>1</v>
          </cell>
        </row>
        <row r="703">
          <cell r="Q703">
            <v>0</v>
          </cell>
          <cell r="DD703">
            <v>1</v>
          </cell>
        </row>
        <row r="704">
          <cell r="Q704">
            <v>0</v>
          </cell>
          <cell r="DD704">
            <v>1</v>
          </cell>
        </row>
        <row r="705">
          <cell r="Q705">
            <v>0</v>
          </cell>
          <cell r="DD705">
            <v>1</v>
          </cell>
        </row>
        <row r="706">
          <cell r="Q706">
            <v>0</v>
          </cell>
          <cell r="DD706">
            <v>1</v>
          </cell>
        </row>
        <row r="707">
          <cell r="Q707">
            <v>0</v>
          </cell>
          <cell r="DD707">
            <v>1</v>
          </cell>
        </row>
        <row r="708">
          <cell r="Q708">
            <v>0</v>
          </cell>
          <cell r="DD708">
            <v>1</v>
          </cell>
        </row>
        <row r="709">
          <cell r="Q709">
            <v>0</v>
          </cell>
          <cell r="DD709">
            <v>1</v>
          </cell>
        </row>
        <row r="710">
          <cell r="Q710">
            <v>0</v>
          </cell>
          <cell r="DD710">
            <v>1</v>
          </cell>
        </row>
        <row r="711">
          <cell r="Q711">
            <v>0</v>
          </cell>
          <cell r="DD711">
            <v>1</v>
          </cell>
        </row>
        <row r="712">
          <cell r="Q712">
            <v>0</v>
          </cell>
          <cell r="DD712">
            <v>1</v>
          </cell>
        </row>
        <row r="713">
          <cell r="Q713">
            <v>0</v>
          </cell>
          <cell r="DD713">
            <v>1</v>
          </cell>
        </row>
        <row r="714">
          <cell r="Q714">
            <v>0</v>
          </cell>
          <cell r="DD714">
            <v>1</v>
          </cell>
        </row>
        <row r="715">
          <cell r="Q715">
            <v>0</v>
          </cell>
          <cell r="DD715">
            <v>1</v>
          </cell>
        </row>
        <row r="716">
          <cell r="Q716">
            <v>0</v>
          </cell>
          <cell r="DD716">
            <v>1</v>
          </cell>
        </row>
        <row r="717">
          <cell r="Q717">
            <v>0</v>
          </cell>
          <cell r="DD717">
            <v>1</v>
          </cell>
        </row>
        <row r="718">
          <cell r="Q718">
            <v>0</v>
          </cell>
          <cell r="DD718">
            <v>1</v>
          </cell>
        </row>
        <row r="719">
          <cell r="Q719">
            <v>0</v>
          </cell>
          <cell r="DD719">
            <v>1</v>
          </cell>
        </row>
        <row r="720">
          <cell r="Q720">
            <v>0</v>
          </cell>
          <cell r="DD720">
            <v>1</v>
          </cell>
        </row>
        <row r="721">
          <cell r="Q721">
            <v>0</v>
          </cell>
          <cell r="DD721">
            <v>1</v>
          </cell>
        </row>
        <row r="722">
          <cell r="Q722">
            <v>0</v>
          </cell>
          <cell r="DD722">
            <v>1</v>
          </cell>
        </row>
        <row r="723">
          <cell r="Q723">
            <v>0</v>
          </cell>
          <cell r="DD723">
            <v>1</v>
          </cell>
        </row>
        <row r="724">
          <cell r="Q724">
            <v>0</v>
          </cell>
          <cell r="DD724">
            <v>1</v>
          </cell>
        </row>
        <row r="725">
          <cell r="Q725">
            <v>0</v>
          </cell>
          <cell r="DD725">
            <v>1</v>
          </cell>
        </row>
        <row r="726">
          <cell r="Q726">
            <v>0</v>
          </cell>
          <cell r="DD726">
            <v>1</v>
          </cell>
        </row>
        <row r="727">
          <cell r="Q727">
            <v>0</v>
          </cell>
          <cell r="DD727">
            <v>1</v>
          </cell>
        </row>
        <row r="728">
          <cell r="Q728">
            <v>0</v>
          </cell>
          <cell r="DD728">
            <v>1</v>
          </cell>
        </row>
        <row r="729">
          <cell r="Q729">
            <v>0</v>
          </cell>
          <cell r="DD729">
            <v>1</v>
          </cell>
        </row>
        <row r="730">
          <cell r="Q730">
            <v>0</v>
          </cell>
          <cell r="DD730">
            <v>1</v>
          </cell>
        </row>
        <row r="731">
          <cell r="Q731">
            <v>0</v>
          </cell>
          <cell r="DD731">
            <v>1</v>
          </cell>
        </row>
        <row r="732">
          <cell r="Q732">
            <v>0</v>
          </cell>
          <cell r="DD732">
            <v>1</v>
          </cell>
        </row>
        <row r="733">
          <cell r="Q733">
            <v>0</v>
          </cell>
          <cell r="DD733">
            <v>1</v>
          </cell>
        </row>
        <row r="734">
          <cell r="Q734">
            <v>0</v>
          </cell>
          <cell r="DD734">
            <v>1</v>
          </cell>
        </row>
        <row r="735">
          <cell r="Q735">
            <v>0</v>
          </cell>
          <cell r="DD735">
            <v>1</v>
          </cell>
        </row>
        <row r="736">
          <cell r="Q736">
            <v>0</v>
          </cell>
          <cell r="DD736">
            <v>1</v>
          </cell>
        </row>
        <row r="737">
          <cell r="Q737">
            <v>0</v>
          </cell>
          <cell r="DD737">
            <v>1</v>
          </cell>
        </row>
        <row r="738">
          <cell r="Q738">
            <v>0</v>
          </cell>
          <cell r="DD738">
            <v>1</v>
          </cell>
        </row>
        <row r="739">
          <cell r="Q739">
            <v>0</v>
          </cell>
          <cell r="DD739">
            <v>1</v>
          </cell>
        </row>
        <row r="740">
          <cell r="Q740">
            <v>0</v>
          </cell>
          <cell r="DD740">
            <v>1</v>
          </cell>
        </row>
        <row r="741">
          <cell r="Q741">
            <v>0</v>
          </cell>
          <cell r="DD741">
            <v>1</v>
          </cell>
        </row>
        <row r="742">
          <cell r="Q742">
            <v>0</v>
          </cell>
          <cell r="DD742">
            <v>1</v>
          </cell>
        </row>
        <row r="743">
          <cell r="Q743">
            <v>0</v>
          </cell>
          <cell r="DD743">
            <v>1</v>
          </cell>
        </row>
        <row r="744">
          <cell r="Q744">
            <v>0</v>
          </cell>
          <cell r="DD744">
            <v>1</v>
          </cell>
        </row>
        <row r="745">
          <cell r="Q745">
            <v>0</v>
          </cell>
          <cell r="DD745">
            <v>1</v>
          </cell>
        </row>
        <row r="746">
          <cell r="Q746">
            <v>0</v>
          </cell>
          <cell r="DD746">
            <v>1</v>
          </cell>
        </row>
        <row r="747">
          <cell r="Q747">
            <v>0</v>
          </cell>
          <cell r="DD747">
            <v>1</v>
          </cell>
        </row>
        <row r="748">
          <cell r="Q748">
            <v>0</v>
          </cell>
          <cell r="DD748">
            <v>1</v>
          </cell>
        </row>
        <row r="749">
          <cell r="Q749">
            <v>0</v>
          </cell>
          <cell r="DD749">
            <v>1</v>
          </cell>
        </row>
        <row r="750">
          <cell r="Q750">
            <v>0</v>
          </cell>
          <cell r="DD750">
            <v>1</v>
          </cell>
        </row>
        <row r="751">
          <cell r="Q751">
            <v>0</v>
          </cell>
          <cell r="DD751">
            <v>1</v>
          </cell>
        </row>
        <row r="752">
          <cell r="Q752">
            <v>0</v>
          </cell>
          <cell r="DD752">
            <v>1</v>
          </cell>
        </row>
        <row r="753">
          <cell r="Q753">
            <v>0</v>
          </cell>
          <cell r="DD753">
            <v>1</v>
          </cell>
        </row>
        <row r="754">
          <cell r="Q754">
            <v>0</v>
          </cell>
          <cell r="DD754">
            <v>1</v>
          </cell>
        </row>
        <row r="755">
          <cell r="Q755">
            <v>0</v>
          </cell>
          <cell r="DD755">
            <v>1</v>
          </cell>
        </row>
        <row r="756">
          <cell r="Q756">
            <v>0</v>
          </cell>
          <cell r="DD756">
            <v>1</v>
          </cell>
        </row>
        <row r="757">
          <cell r="Q757">
            <v>0</v>
          </cell>
          <cell r="DD757">
            <v>1</v>
          </cell>
        </row>
        <row r="758">
          <cell r="Q758">
            <v>0</v>
          </cell>
          <cell r="DD758">
            <v>1</v>
          </cell>
        </row>
        <row r="759">
          <cell r="Q759">
            <v>0</v>
          </cell>
          <cell r="DD759">
            <v>1</v>
          </cell>
        </row>
        <row r="760">
          <cell r="Q760">
            <v>0</v>
          </cell>
          <cell r="DD760">
            <v>1</v>
          </cell>
        </row>
        <row r="761">
          <cell r="Q761">
            <v>0</v>
          </cell>
          <cell r="DD761">
            <v>1</v>
          </cell>
        </row>
        <row r="762">
          <cell r="Q762">
            <v>0</v>
          </cell>
          <cell r="DD762">
            <v>1</v>
          </cell>
        </row>
        <row r="763">
          <cell r="Q763">
            <v>0</v>
          </cell>
          <cell r="DD763">
            <v>1</v>
          </cell>
        </row>
        <row r="764">
          <cell r="Q764">
            <v>0</v>
          </cell>
          <cell r="DD764">
            <v>1</v>
          </cell>
        </row>
        <row r="765">
          <cell r="Q765">
            <v>0</v>
          </cell>
          <cell r="DD765">
            <v>1</v>
          </cell>
        </row>
        <row r="766">
          <cell r="Q766">
            <v>0</v>
          </cell>
          <cell r="DD766">
            <v>1</v>
          </cell>
        </row>
        <row r="767">
          <cell r="Q767">
            <v>0</v>
          </cell>
          <cell r="DD767">
            <v>1</v>
          </cell>
        </row>
        <row r="768">
          <cell r="Q768">
            <v>0</v>
          </cell>
          <cell r="DD768">
            <v>1</v>
          </cell>
        </row>
        <row r="769">
          <cell r="Q769">
            <v>0</v>
          </cell>
          <cell r="DD769">
            <v>1</v>
          </cell>
        </row>
        <row r="770">
          <cell r="Q770">
            <v>0</v>
          </cell>
          <cell r="DD770">
            <v>1</v>
          </cell>
        </row>
        <row r="771">
          <cell r="Q771">
            <v>0</v>
          </cell>
          <cell r="DD771">
            <v>1</v>
          </cell>
        </row>
        <row r="772">
          <cell r="Q772">
            <v>0</v>
          </cell>
          <cell r="DD772">
            <v>1</v>
          </cell>
        </row>
        <row r="773">
          <cell r="Q773">
            <v>0</v>
          </cell>
          <cell r="DD773">
            <v>1</v>
          </cell>
        </row>
        <row r="774">
          <cell r="Q774">
            <v>0</v>
          </cell>
          <cell r="DD774">
            <v>1</v>
          </cell>
        </row>
        <row r="775">
          <cell r="Q775">
            <v>0</v>
          </cell>
          <cell r="DD775">
            <v>1</v>
          </cell>
        </row>
        <row r="776">
          <cell r="Q776">
            <v>0</v>
          </cell>
          <cell r="DD776">
            <v>1</v>
          </cell>
        </row>
        <row r="777">
          <cell r="Q777">
            <v>0</v>
          </cell>
          <cell r="DD777">
            <v>1</v>
          </cell>
        </row>
        <row r="778">
          <cell r="DD778">
            <v>1</v>
          </cell>
        </row>
      </sheetData>
      <sheetData sheetId="33">
        <row r="10">
          <cell r="U10" t="str">
            <v>PR19AFW_W-D1</v>
          </cell>
          <cell r="V10" t="str">
            <v>Minimising disruption to you and your community</v>
          </cell>
          <cell r="W10" t="str">
            <v>PR14 revision</v>
          </cell>
          <cell r="X10" t="str">
            <v>W-D1</v>
          </cell>
          <cell r="Y10" t="str">
            <v>Water supply interruptions</v>
          </cell>
          <cell r="Z10" t="str">
            <v>Supply interruptions greater than or equal to three hours (expressed in minutes per property).  This metric is based on the new consistent definition developed by UKWIR</v>
          </cell>
          <cell r="AA10" t="str">
            <v/>
          </cell>
          <cell r="AB10">
            <v>1</v>
          </cell>
          <cell r="AC10" t="str">
            <v/>
          </cell>
          <cell r="AD10" t="str">
            <v/>
          </cell>
          <cell r="AE10" t="str">
            <v/>
          </cell>
          <cell r="AF10" t="str">
            <v/>
          </cell>
          <cell r="AG10" t="str">
            <v/>
          </cell>
          <cell r="AH10" t="str">
            <v/>
          </cell>
          <cell r="AI10">
            <v>1</v>
          </cell>
          <cell r="AJ10" t="str">
            <v>Out &amp; under</v>
          </cell>
          <cell r="AK10" t="str">
            <v xml:space="preserve">Revenue </v>
          </cell>
          <cell r="AL10" t="str">
            <v>In-period</v>
          </cell>
          <cell r="AM10" t="str">
            <v>Supply interruptions</v>
          </cell>
          <cell r="AN10" t="str">
            <v>hh:mm:ss</v>
          </cell>
          <cell r="AO10" t="str">
            <v>Hours:minutes:seconds per property per year</v>
          </cell>
          <cell r="AP10">
            <v>0</v>
          </cell>
          <cell r="AQ10" t="str">
            <v>Down</v>
          </cell>
          <cell r="AR10" t="str">
            <v>Water supply interruptions</v>
          </cell>
          <cell r="BI10">
            <v>4.5138888888888893E-3</v>
          </cell>
          <cell r="BJ10">
            <v>4.2592592592592595E-3</v>
          </cell>
          <cell r="BK10">
            <v>3.9930555555555561E-3</v>
          </cell>
          <cell r="BL10">
            <v>3.7384259259259263E-3</v>
          </cell>
          <cell r="BM10">
            <v>3.472222222222222E-3</v>
          </cell>
          <cell r="CD10" t="str">
            <v>Yes</v>
          </cell>
          <cell r="CE10" t="str">
            <v>Yes</v>
          </cell>
          <cell r="CF10" t="str">
            <v>Yes</v>
          </cell>
          <cell r="CG10" t="str">
            <v>Yes</v>
          </cell>
          <cell r="CH10" t="str">
            <v>Yes</v>
          </cell>
          <cell r="CI10" t="str">
            <v/>
          </cell>
          <cell r="CJ10" t="str">
            <v/>
          </cell>
          <cell r="CK10" t="str">
            <v/>
          </cell>
          <cell r="CL10" t="str">
            <v/>
          </cell>
          <cell r="CM10" t="str">
            <v/>
          </cell>
          <cell r="CN10">
            <v>1.5798611111111114E-2</v>
          </cell>
          <cell r="CO10">
            <v>1.5798611111111114E-2</v>
          </cell>
          <cell r="CP10">
            <v>1.5798611111111114E-2</v>
          </cell>
          <cell r="CQ10">
            <v>1.5798611111111114E-2</v>
          </cell>
          <cell r="CR10">
            <v>1.5798611111111114E-2</v>
          </cell>
          <cell r="CS10" t="str">
            <v/>
          </cell>
          <cell r="CT10" t="str">
            <v/>
          </cell>
          <cell r="CU10" t="str">
            <v/>
          </cell>
          <cell r="CV10" t="str">
            <v/>
          </cell>
          <cell r="CW10" t="str">
            <v/>
          </cell>
          <cell r="CX10" t="str">
            <v/>
          </cell>
          <cell r="CY10" t="str">
            <v/>
          </cell>
          <cell r="CZ10" t="str">
            <v/>
          </cell>
          <cell r="DA10" t="str">
            <v/>
          </cell>
          <cell r="DB10" t="str">
            <v/>
          </cell>
          <cell r="DC10">
            <v>2.4305555555555556E-3</v>
          </cell>
          <cell r="DD10">
            <v>2.3263888888888891E-3</v>
          </cell>
          <cell r="DE10">
            <v>2.2106481481481491E-3</v>
          </cell>
          <cell r="DF10">
            <v>2.1064814814814817E-3</v>
          </cell>
          <cell r="DG10">
            <v>2.0138888888888888E-3</v>
          </cell>
          <cell r="DH10" t="str">
            <v/>
          </cell>
          <cell r="DI10" t="str">
            <v/>
          </cell>
          <cell r="DJ10" t="str">
            <v/>
          </cell>
          <cell r="DK10" t="str">
            <v/>
          </cell>
          <cell r="DL10" t="str">
            <v/>
          </cell>
          <cell r="DM10">
            <v>-0.52500000000000002</v>
          </cell>
          <cell r="DN10" t="str">
            <v/>
          </cell>
          <cell r="DO10" t="str">
            <v/>
          </cell>
          <cell r="DP10" t="str">
            <v/>
          </cell>
          <cell r="DQ10">
            <v>0.52500000000000002</v>
          </cell>
          <cell r="DR10" t="str">
            <v/>
          </cell>
          <cell r="DS10" t="str">
            <v/>
          </cell>
          <cell r="DT10" t="str">
            <v/>
          </cell>
          <cell r="DU10" t="str">
            <v>No</v>
          </cell>
          <cell r="DV10">
            <v>1</v>
          </cell>
          <cell r="DW10" t="str">
            <v/>
          </cell>
        </row>
        <row r="11">
          <cell r="U11" t="str">
            <v>PR19AFW_W-B1</v>
          </cell>
          <cell r="V11" t="str">
            <v>Making sure our customers and communities have enough water while leaving more water in the environment</v>
          </cell>
          <cell r="W11" t="str">
            <v>PR14 continuation</v>
          </cell>
          <cell r="X11" t="str">
            <v>W-B1</v>
          </cell>
          <cell r="Y11" t="str">
            <v>Leakage</v>
          </cell>
          <cell r="Z11" t="str">
            <v>Leakage in ML/d, three-year-average, using new consistent definition of leakage developed by UKWIR</v>
          </cell>
          <cell r="AA11" t="str">
            <v/>
          </cell>
          <cell r="AB11">
            <v>1</v>
          </cell>
          <cell r="AC11" t="str">
            <v/>
          </cell>
          <cell r="AD11" t="str">
            <v/>
          </cell>
          <cell r="AE11" t="str">
            <v/>
          </cell>
          <cell r="AF11" t="str">
            <v/>
          </cell>
          <cell r="AG11" t="str">
            <v/>
          </cell>
          <cell r="AH11" t="str">
            <v/>
          </cell>
          <cell r="AI11">
            <v>1</v>
          </cell>
          <cell r="AJ11" t="str">
            <v>Out &amp; under</v>
          </cell>
          <cell r="AK11" t="str">
            <v xml:space="preserve">Revenue </v>
          </cell>
          <cell r="AL11" t="str">
            <v>In-period</v>
          </cell>
          <cell r="AM11" t="str">
            <v>Leakage</v>
          </cell>
          <cell r="AN11" t="str">
            <v>%</v>
          </cell>
          <cell r="AO11" t="str">
            <v>Percentage reduction from baseline (2019-20) using 3 year average</v>
          </cell>
          <cell r="AP11">
            <v>1</v>
          </cell>
          <cell r="AQ11" t="str">
            <v>Up</v>
          </cell>
          <cell r="AR11" t="str">
            <v>Leakage</v>
          </cell>
          <cell r="BI11">
            <v>2.7</v>
          </cell>
          <cell r="BJ11">
            <v>11.1</v>
          </cell>
          <cell r="BK11">
            <v>14</v>
          </cell>
          <cell r="BL11">
            <v>17</v>
          </cell>
          <cell r="BM11">
            <v>20</v>
          </cell>
          <cell r="CD11" t="str">
            <v>Yes</v>
          </cell>
          <cell r="CE11" t="str">
            <v>Yes</v>
          </cell>
          <cell r="CF11" t="str">
            <v>Yes</v>
          </cell>
          <cell r="CG11" t="str">
            <v>Yes</v>
          </cell>
          <cell r="CH11" t="str">
            <v>Yes</v>
          </cell>
          <cell r="CI11" t="str">
            <v/>
          </cell>
          <cell r="CJ11" t="str">
            <v/>
          </cell>
          <cell r="CK11" t="str">
            <v/>
          </cell>
          <cell r="CL11" t="str">
            <v/>
          </cell>
          <cell r="CM11" t="str">
            <v/>
          </cell>
          <cell r="CN11">
            <v>-5</v>
          </cell>
          <cell r="CO11">
            <v>-5</v>
          </cell>
          <cell r="CP11">
            <v>-5</v>
          </cell>
          <cell r="CQ11">
            <v>-5</v>
          </cell>
          <cell r="CR11">
            <v>-5</v>
          </cell>
          <cell r="CS11" t="str">
            <v/>
          </cell>
          <cell r="CT11" t="str">
            <v/>
          </cell>
          <cell r="CU11" t="str">
            <v/>
          </cell>
          <cell r="CV11" t="str">
            <v/>
          </cell>
          <cell r="CW11" t="str">
            <v/>
          </cell>
          <cell r="CX11" t="str">
            <v/>
          </cell>
          <cell r="CY11" t="str">
            <v/>
          </cell>
          <cell r="CZ11" t="str">
            <v/>
          </cell>
          <cell r="DA11" t="str">
            <v/>
          </cell>
          <cell r="DB11" t="str">
            <v/>
          </cell>
          <cell r="DC11">
            <v>5.8</v>
          </cell>
          <cell r="DD11">
            <v>13.8</v>
          </cell>
          <cell r="DE11">
            <v>16.5</v>
          </cell>
          <cell r="DF11">
            <v>19.399999999999999</v>
          </cell>
          <cell r="DG11">
            <v>22.2</v>
          </cell>
          <cell r="DH11" t="str">
            <v/>
          </cell>
          <cell r="DI11" t="str">
            <v/>
          </cell>
          <cell r="DJ11" t="str">
            <v/>
          </cell>
          <cell r="DK11" t="str">
            <v/>
          </cell>
          <cell r="DL11" t="str">
            <v/>
          </cell>
          <cell r="DM11">
            <v>-0.16</v>
          </cell>
          <cell r="DN11" t="str">
            <v/>
          </cell>
          <cell r="DO11" t="str">
            <v/>
          </cell>
          <cell r="DP11" t="str">
            <v/>
          </cell>
          <cell r="DQ11">
            <v>0.13300000000000001</v>
          </cell>
          <cell r="DR11" t="str">
            <v/>
          </cell>
          <cell r="DS11" t="str">
            <v/>
          </cell>
          <cell r="DT11" t="str">
            <v/>
          </cell>
          <cell r="DU11" t="str">
            <v>No</v>
          </cell>
          <cell r="DV11">
            <v>1</v>
          </cell>
          <cell r="DW11" t="str">
            <v/>
          </cell>
        </row>
        <row r="12">
          <cell r="U12" t="str">
            <v>PR19AFW_R-B1</v>
          </cell>
          <cell r="V12" t="str">
            <v>Making sure our customers and communities have enough water while leaving more water in the environment</v>
          </cell>
          <cell r="W12" t="str">
            <v>PR14 continuation</v>
          </cell>
          <cell r="X12" t="str">
            <v>R-B1</v>
          </cell>
          <cell r="Y12" t="str">
            <v>Per capita consumption</v>
          </cell>
          <cell r="Z12" t="str">
            <v>Average amount of water used by each customer that lives in a household property (litres per head per day), three-year-average. Using the same definition as for WRMP reporting</v>
          </cell>
          <cell r="AA12">
            <v>0.3</v>
          </cell>
          <cell r="AB12">
            <v>0.7</v>
          </cell>
          <cell r="AC12" t="str">
            <v/>
          </cell>
          <cell r="AD12" t="str">
            <v/>
          </cell>
          <cell r="AE12" t="str">
            <v/>
          </cell>
          <cell r="AF12" t="str">
            <v/>
          </cell>
          <cell r="AG12" t="str">
            <v/>
          </cell>
          <cell r="AH12" t="str">
            <v/>
          </cell>
          <cell r="AI12">
            <v>1</v>
          </cell>
          <cell r="AJ12" t="str">
            <v>Out &amp; under</v>
          </cell>
          <cell r="AK12" t="str">
            <v xml:space="preserve">Revenue </v>
          </cell>
          <cell r="AL12" t="str">
            <v>End of period</v>
          </cell>
          <cell r="AM12" t="str">
            <v>Sustainability/innovation</v>
          </cell>
          <cell r="AN12" t="str">
            <v xml:space="preserve">% </v>
          </cell>
          <cell r="AO12" t="str">
            <v>Percentage reduction from baseline (2019-20) using 3 year average</v>
          </cell>
          <cell r="AP12">
            <v>1</v>
          </cell>
          <cell r="AQ12" t="str">
            <v>Up</v>
          </cell>
          <cell r="AR12" t="str">
            <v>Per capita consumption</v>
          </cell>
          <cell r="BI12">
            <v>1.7</v>
          </cell>
          <cell r="BJ12">
            <v>4.9000000000000004</v>
          </cell>
          <cell r="BK12">
            <v>7.3</v>
          </cell>
          <cell r="BL12">
            <v>10</v>
          </cell>
          <cell r="BM12">
            <v>12.5</v>
          </cell>
          <cell r="CD12" t="str">
            <v>Yes</v>
          </cell>
          <cell r="CE12" t="str">
            <v>Yes</v>
          </cell>
          <cell r="CF12" t="str">
            <v>Yes</v>
          </cell>
          <cell r="CG12" t="str">
            <v>Yes</v>
          </cell>
          <cell r="CH12" t="str">
            <v>Yes</v>
          </cell>
          <cell r="CI12" t="str">
            <v/>
          </cell>
          <cell r="CJ12" t="str">
            <v/>
          </cell>
          <cell r="CK12" t="str">
            <v/>
          </cell>
          <cell r="CL12" t="str">
            <v/>
          </cell>
          <cell r="CM12" t="str">
            <v/>
          </cell>
          <cell r="CN12">
            <v>-8.1</v>
          </cell>
          <cell r="CO12">
            <v>-8.1</v>
          </cell>
          <cell r="CP12">
            <v>-8.1</v>
          </cell>
          <cell r="CQ12">
            <v>-8.1</v>
          </cell>
          <cell r="CR12">
            <v>-8.1</v>
          </cell>
          <cell r="CS12" t="str">
            <v/>
          </cell>
          <cell r="CT12" t="str">
            <v/>
          </cell>
          <cell r="CU12" t="str">
            <v/>
          </cell>
          <cell r="CV12" t="str">
            <v/>
          </cell>
          <cell r="CW12" t="str">
            <v/>
          </cell>
          <cell r="CX12" t="str">
            <v/>
          </cell>
          <cell r="CY12" t="str">
            <v/>
          </cell>
          <cell r="CZ12" t="str">
            <v/>
          </cell>
          <cell r="DA12" t="str">
            <v/>
          </cell>
          <cell r="DB12" t="str">
            <v/>
          </cell>
          <cell r="DC12">
            <v>3.7</v>
          </cell>
          <cell r="DD12">
            <v>6.9</v>
          </cell>
          <cell r="DE12">
            <v>9.3000000000000007</v>
          </cell>
          <cell r="DF12">
            <v>12</v>
          </cell>
          <cell r="DG12">
            <v>14.5</v>
          </cell>
          <cell r="DH12" t="str">
            <v/>
          </cell>
          <cell r="DI12" t="str">
            <v/>
          </cell>
          <cell r="DJ12" t="str">
            <v/>
          </cell>
          <cell r="DK12" t="str">
            <v/>
          </cell>
          <cell r="DL12" t="str">
            <v/>
          </cell>
          <cell r="DM12">
            <v>-0.28899999999999998</v>
          </cell>
          <cell r="DN12" t="str">
            <v/>
          </cell>
          <cell r="DO12" t="str">
            <v/>
          </cell>
          <cell r="DP12" t="str">
            <v/>
          </cell>
          <cell r="DQ12">
            <v>0.27300000000000002</v>
          </cell>
          <cell r="DR12" t="str">
            <v/>
          </cell>
          <cell r="DS12" t="str">
            <v/>
          </cell>
          <cell r="DT12" t="str">
            <v/>
          </cell>
          <cell r="DU12" t="str">
            <v>No</v>
          </cell>
          <cell r="DV12">
            <v>1</v>
          </cell>
          <cell r="DW12" t="str">
            <v/>
          </cell>
        </row>
        <row r="13">
          <cell r="U13" t="str">
            <v>PR19AFW_W-D2</v>
          </cell>
          <cell r="V13" t="str">
            <v>Minimising disruption to you and your community</v>
          </cell>
          <cell r="W13" t="str">
            <v>PR19 new</v>
          </cell>
          <cell r="X13" t="str">
            <v>W-D2</v>
          </cell>
          <cell r="Y13" t="str">
            <v>Risk of severe restrictions in a drought</v>
          </cell>
          <cell r="Z13" t="str">
            <v>Percentage of the population the company serves, that would experience severe supply restrictions (e.g. standpipes or rota cuts) in a 1 in 200 year drought.</v>
          </cell>
          <cell r="AA13" t="str">
            <v/>
          </cell>
          <cell r="AB13">
            <v>1</v>
          </cell>
          <cell r="AC13" t="str">
            <v/>
          </cell>
          <cell r="AD13" t="str">
            <v/>
          </cell>
          <cell r="AE13" t="str">
            <v/>
          </cell>
          <cell r="AF13" t="str">
            <v/>
          </cell>
          <cell r="AG13" t="str">
            <v/>
          </cell>
          <cell r="AH13" t="str">
            <v/>
          </cell>
          <cell r="AI13">
            <v>1</v>
          </cell>
          <cell r="AJ13" t="str">
            <v>NFI</v>
          </cell>
          <cell r="AK13" t="str">
            <v/>
          </cell>
          <cell r="AL13" t="str">
            <v/>
          </cell>
          <cell r="AM13" t="str">
            <v>Resilience</v>
          </cell>
          <cell r="AN13" t="str">
            <v>%</v>
          </cell>
          <cell r="AO13" t="str">
            <v>Percentage of population at risk</v>
          </cell>
          <cell r="AP13">
            <v>1</v>
          </cell>
          <cell r="AQ13" t="str">
            <v>Down</v>
          </cell>
          <cell r="AR13" t="str">
            <v>Risk of severe restrictions in a drought</v>
          </cell>
          <cell r="BI13">
            <v>0</v>
          </cell>
          <cell r="BJ13">
            <v>0</v>
          </cell>
          <cell r="BK13">
            <v>0</v>
          </cell>
          <cell r="BL13">
            <v>0</v>
          </cell>
          <cell r="BM13">
            <v>0</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v>1</v>
          </cell>
          <cell r="DW13" t="str">
            <v/>
          </cell>
        </row>
        <row r="14">
          <cell r="U14" t="str">
            <v>PR19AFW_W-D3</v>
          </cell>
          <cell r="V14" t="str">
            <v>Minimising disruption to you and your community</v>
          </cell>
          <cell r="W14" t="str">
            <v>PR19 new</v>
          </cell>
          <cell r="X14" t="str">
            <v>W-D3</v>
          </cell>
          <cell r="Y14" t="str">
            <v>Unplanned outage</v>
          </cell>
          <cell r="Z14" t="str">
            <v>Unplanned outage is a temporary loss of maximum production capacity. This will be reported as lost capacity (flow rate) as a proportion of total company maximum production capacity.</v>
          </cell>
          <cell r="AA14" t="str">
            <v/>
          </cell>
          <cell r="AB14">
            <v>1</v>
          </cell>
          <cell r="AC14" t="str">
            <v/>
          </cell>
          <cell r="AD14" t="str">
            <v/>
          </cell>
          <cell r="AE14" t="str">
            <v/>
          </cell>
          <cell r="AF14" t="str">
            <v/>
          </cell>
          <cell r="AG14" t="str">
            <v/>
          </cell>
          <cell r="AH14" t="str">
            <v/>
          </cell>
          <cell r="AI14">
            <v>1</v>
          </cell>
          <cell r="AJ14" t="str">
            <v>Under</v>
          </cell>
          <cell r="AK14" t="str">
            <v xml:space="preserve">Revenue </v>
          </cell>
          <cell r="AL14" t="str">
            <v>In-period</v>
          </cell>
          <cell r="AM14" t="str">
            <v>Water outage</v>
          </cell>
          <cell r="AN14" t="str">
            <v>%</v>
          </cell>
          <cell r="AO14" t="str">
            <v>Percentage of peak week production capacity</v>
          </cell>
          <cell r="AP14">
            <v>2</v>
          </cell>
          <cell r="AQ14" t="str">
            <v>Down</v>
          </cell>
          <cell r="AR14" t="str">
            <v>Unplanned outage</v>
          </cell>
          <cell r="BI14">
            <v>2.34</v>
          </cell>
          <cell r="BJ14">
            <v>2.34</v>
          </cell>
          <cell r="BK14">
            <v>2.34</v>
          </cell>
          <cell r="BL14">
            <v>2.34</v>
          </cell>
          <cell r="BM14">
            <v>2.34</v>
          </cell>
          <cell r="CD14" t="str">
            <v>Yes</v>
          </cell>
          <cell r="CE14" t="str">
            <v>Yes</v>
          </cell>
          <cell r="CF14" t="str">
            <v>Yes</v>
          </cell>
          <cell r="CG14" t="str">
            <v>Yes</v>
          </cell>
          <cell r="CH14" t="str">
            <v>Yes</v>
          </cell>
          <cell r="CI14" t="str">
            <v/>
          </cell>
          <cell r="CJ14" t="str">
            <v/>
          </cell>
          <cell r="CK14" t="str">
            <v/>
          </cell>
          <cell r="CL14" t="str">
            <v/>
          </cell>
          <cell r="CM14" t="str">
            <v/>
          </cell>
          <cell r="CN14">
            <v>4.68</v>
          </cell>
          <cell r="CO14">
            <v>4.68</v>
          </cell>
          <cell r="CP14">
            <v>4.68</v>
          </cell>
          <cell r="CQ14">
            <v>4.68</v>
          </cell>
          <cell r="CR14">
            <v>4.68</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v>-1.3080000000000001</v>
          </cell>
          <cell r="DN14" t="str">
            <v/>
          </cell>
          <cell r="DO14" t="str">
            <v/>
          </cell>
          <cell r="DP14" t="str">
            <v/>
          </cell>
          <cell r="DQ14" t="str">
            <v/>
          </cell>
          <cell r="DR14" t="str">
            <v/>
          </cell>
          <cell r="DS14" t="str">
            <v/>
          </cell>
          <cell r="DT14" t="str">
            <v/>
          </cell>
          <cell r="DU14" t="str">
            <v>No</v>
          </cell>
          <cell r="DV14">
            <v>1</v>
          </cell>
          <cell r="DW14" t="str">
            <v/>
          </cell>
        </row>
        <row r="15">
          <cell r="U15" t="str">
            <v>PR19AFW_W-D4</v>
          </cell>
          <cell r="V15" t="str">
            <v>Minimising disruption to you and your community</v>
          </cell>
          <cell r="W15" t="str">
            <v>PR14 continuation</v>
          </cell>
          <cell r="X15" t="str">
            <v>W-D4</v>
          </cell>
          <cell r="Y15" t="str">
            <v>Mains repairs</v>
          </cell>
          <cell r="Z15" t="str">
            <v>Definition of mains bursts currently included in Discover Water  -  number of repairs for every 1,000km of pipe for the latest year.</v>
          </cell>
          <cell r="AA15" t="str">
            <v/>
          </cell>
          <cell r="AB15">
            <v>1</v>
          </cell>
          <cell r="AC15" t="str">
            <v/>
          </cell>
          <cell r="AD15" t="str">
            <v/>
          </cell>
          <cell r="AE15" t="str">
            <v/>
          </cell>
          <cell r="AF15" t="str">
            <v/>
          </cell>
          <cell r="AG15" t="str">
            <v/>
          </cell>
          <cell r="AH15" t="str">
            <v/>
          </cell>
          <cell r="AI15">
            <v>1</v>
          </cell>
          <cell r="AJ15" t="str">
            <v>Under</v>
          </cell>
          <cell r="AK15" t="str">
            <v xml:space="preserve">Revenue </v>
          </cell>
          <cell r="AL15" t="str">
            <v>In-period</v>
          </cell>
          <cell r="AM15" t="str">
            <v>Asset/equipment failure</v>
          </cell>
          <cell r="AN15" t="str">
            <v>number</v>
          </cell>
          <cell r="AO15" t="str">
            <v>Number of repairs per 1000 km of mains</v>
          </cell>
          <cell r="AP15">
            <v>1</v>
          </cell>
          <cell r="AQ15" t="str">
            <v>Down</v>
          </cell>
          <cell r="AR15" t="str">
            <v>Mains repairs</v>
          </cell>
          <cell r="BI15">
            <v>150.69999999999999</v>
          </cell>
          <cell r="BJ15">
            <v>148.6</v>
          </cell>
          <cell r="BK15">
            <v>146.5</v>
          </cell>
          <cell r="BL15">
            <v>144.4</v>
          </cell>
          <cell r="BM15">
            <v>142.30000000000001</v>
          </cell>
          <cell r="CD15" t="str">
            <v>Yes</v>
          </cell>
          <cell r="CE15" t="str">
            <v>Yes</v>
          </cell>
          <cell r="CF15" t="str">
            <v>Yes</v>
          </cell>
          <cell r="CG15" t="str">
            <v>Yes</v>
          </cell>
          <cell r="CH15" t="str">
            <v>Yes</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v>-0.113</v>
          </cell>
          <cell r="DN15" t="str">
            <v/>
          </cell>
          <cell r="DO15" t="str">
            <v/>
          </cell>
          <cell r="DP15" t="str">
            <v/>
          </cell>
          <cell r="DQ15">
            <v>0</v>
          </cell>
          <cell r="DR15" t="str">
            <v/>
          </cell>
          <cell r="DS15" t="str">
            <v/>
          </cell>
          <cell r="DT15" t="str">
            <v/>
          </cell>
          <cell r="DU15" t="str">
            <v>No</v>
          </cell>
          <cell r="DV15">
            <v>1</v>
          </cell>
          <cell r="DW15" t="str">
            <v/>
          </cell>
        </row>
        <row r="16">
          <cell r="U16" t="str">
            <v>PR19AFW_W-A1</v>
          </cell>
          <cell r="V16" t="str">
            <v>Supplying high quality water you can trust</v>
          </cell>
          <cell r="W16" t="str">
            <v>PR14 revision</v>
          </cell>
          <cell r="X16" t="str">
            <v>W-A1</v>
          </cell>
          <cell r="Y16" t="str">
            <v>Water quality compliance (CRI)</v>
          </cell>
          <cell r="Z16" t="str">
            <v>DWI’s Compliance Risk Index (CRI).</v>
          </cell>
          <cell r="AA16" t="str">
            <v/>
          </cell>
          <cell r="AB16">
            <v>1</v>
          </cell>
          <cell r="AC16" t="str">
            <v/>
          </cell>
          <cell r="AD16" t="str">
            <v/>
          </cell>
          <cell r="AE16" t="str">
            <v/>
          </cell>
          <cell r="AF16" t="str">
            <v/>
          </cell>
          <cell r="AG16" t="str">
            <v/>
          </cell>
          <cell r="AH16" t="str">
            <v/>
          </cell>
          <cell r="AI16">
            <v>1</v>
          </cell>
          <cell r="AJ16" t="str">
            <v>Under</v>
          </cell>
          <cell r="AK16" t="str">
            <v xml:space="preserve">Revenue </v>
          </cell>
          <cell r="AL16" t="str">
            <v>In-period</v>
          </cell>
          <cell r="AM16" t="str">
            <v>Water quality compliance</v>
          </cell>
          <cell r="AN16" t="str">
            <v>number</v>
          </cell>
          <cell r="AO16" t="str">
            <v>Numerical CRI score</v>
          </cell>
          <cell r="AP16">
            <v>2</v>
          </cell>
          <cell r="AQ16" t="str">
            <v>Down</v>
          </cell>
          <cell r="AR16" t="str">
            <v>Water quality compliance (CRI)</v>
          </cell>
          <cell r="BI16">
            <v>0</v>
          </cell>
          <cell r="BJ16">
            <v>0</v>
          </cell>
          <cell r="BK16">
            <v>0</v>
          </cell>
          <cell r="BL16">
            <v>0</v>
          </cell>
          <cell r="BM16">
            <v>0</v>
          </cell>
          <cell r="CD16" t="str">
            <v>Yes</v>
          </cell>
          <cell r="CE16" t="str">
            <v>Yes</v>
          </cell>
          <cell r="CF16" t="str">
            <v>Yes</v>
          </cell>
          <cell r="CG16" t="str">
            <v>Yes</v>
          </cell>
          <cell r="CH16" t="str">
            <v>Yes</v>
          </cell>
          <cell r="CI16" t="str">
            <v/>
          </cell>
          <cell r="CJ16" t="str">
            <v/>
          </cell>
          <cell r="CK16" t="str">
            <v/>
          </cell>
          <cell r="CL16" t="str">
            <v/>
          </cell>
          <cell r="CM16" t="str">
            <v/>
          </cell>
          <cell r="CN16">
            <v>9.5</v>
          </cell>
          <cell r="CO16">
            <v>9.5</v>
          </cell>
          <cell r="CP16">
            <v>9.5</v>
          </cell>
          <cell r="CQ16">
            <v>9.5</v>
          </cell>
          <cell r="CR16">
            <v>9.5</v>
          </cell>
          <cell r="CS16">
            <v>2</v>
          </cell>
          <cell r="CT16">
            <v>2</v>
          </cell>
          <cell r="CU16">
            <v>2</v>
          </cell>
          <cell r="CV16">
            <v>2</v>
          </cell>
          <cell r="CW16">
            <v>2</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v>-0.84899999999999998</v>
          </cell>
          <cell r="DN16" t="str">
            <v/>
          </cell>
          <cell r="DO16" t="str">
            <v/>
          </cell>
          <cell r="DP16" t="str">
            <v/>
          </cell>
          <cell r="DQ16">
            <v>0</v>
          </cell>
          <cell r="DR16" t="str">
            <v/>
          </cell>
          <cell r="DS16" t="str">
            <v/>
          </cell>
          <cell r="DT16" t="str">
            <v/>
          </cell>
          <cell r="DU16" t="str">
            <v/>
          </cell>
          <cell r="DV16">
            <v>1</v>
          </cell>
          <cell r="DW16" t="str">
            <v/>
          </cell>
        </row>
        <row r="17">
          <cell r="U17" t="str">
            <v>PR19AFW_R-C1</v>
          </cell>
          <cell r="V17" t="str">
            <v>Providing a great service that you value</v>
          </cell>
          <cell r="W17" t="str">
            <v>PR19 new</v>
          </cell>
          <cell r="X17" t="str">
            <v>R-C1</v>
          </cell>
          <cell r="Y17" t="str">
            <v>C-MeX: Customer measure of experience</v>
          </cell>
          <cell r="Z17" t="str">
            <v>Ofwat measure of customer experience</v>
          </cell>
          <cell r="AA17" t="str">
            <v/>
          </cell>
          <cell r="AB17" t="str">
            <v/>
          </cell>
          <cell r="AC17" t="str">
            <v/>
          </cell>
          <cell r="AD17" t="str">
            <v/>
          </cell>
          <cell r="AE17">
            <v>1</v>
          </cell>
          <cell r="AF17" t="str">
            <v/>
          </cell>
          <cell r="AG17" t="str">
            <v/>
          </cell>
          <cell r="AH17" t="str">
            <v/>
          </cell>
          <cell r="AI17">
            <v>1</v>
          </cell>
          <cell r="AJ17" t="str">
            <v>Out &amp; under</v>
          </cell>
          <cell r="AK17" t="str">
            <v xml:space="preserve">Revenue </v>
          </cell>
          <cell r="AL17" t="str">
            <v>In-period</v>
          </cell>
          <cell r="AM17" t="str">
            <v>Customer measure of experience (C-MeX)</v>
          </cell>
          <cell r="AN17" t="str">
            <v>score</v>
          </cell>
          <cell r="AO17" t="str">
            <v>Score</v>
          </cell>
          <cell r="AP17">
            <v>2</v>
          </cell>
          <cell r="AQ17" t="str">
            <v>Up</v>
          </cell>
          <cell r="AR17" t="str">
            <v>C-MeX: Customer measure of experience</v>
          </cell>
          <cell r="BI17" t="str">
            <v>TBC</v>
          </cell>
          <cell r="BJ17" t="str">
            <v>TBC</v>
          </cell>
          <cell r="BK17" t="str">
            <v>TBC</v>
          </cell>
          <cell r="BL17" t="str">
            <v>TBC</v>
          </cell>
          <cell r="BM17" t="str">
            <v>TBC</v>
          </cell>
          <cell r="CD17" t="str">
            <v>Yes</v>
          </cell>
          <cell r="CE17" t="str">
            <v>Yes</v>
          </cell>
          <cell r="CF17" t="str">
            <v>Yes</v>
          </cell>
          <cell r="CG17" t="str">
            <v>Yes</v>
          </cell>
          <cell r="CH17" t="str">
            <v>Yes</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v>1</v>
          </cell>
          <cell r="DW17" t="str">
            <v/>
          </cell>
        </row>
        <row r="18">
          <cell r="U18" t="str">
            <v>PR19AFW_W-C1</v>
          </cell>
          <cell r="V18" t="str">
            <v>Providing a great service that you value</v>
          </cell>
          <cell r="W18" t="str">
            <v>PR19 new</v>
          </cell>
          <cell r="X18" t="str">
            <v>W-C1</v>
          </cell>
          <cell r="Y18" t="str">
            <v>D-MeX: Developer services measure of experience</v>
          </cell>
          <cell r="Z18" t="str">
            <v>Ofwat measure of developer experience</v>
          </cell>
          <cell r="AA18" t="str">
            <v/>
          </cell>
          <cell r="AB18">
            <v>1</v>
          </cell>
          <cell r="AC18" t="str">
            <v/>
          </cell>
          <cell r="AD18" t="str">
            <v/>
          </cell>
          <cell r="AE18" t="str">
            <v/>
          </cell>
          <cell r="AF18" t="str">
            <v/>
          </cell>
          <cell r="AG18" t="str">
            <v/>
          </cell>
          <cell r="AH18" t="str">
            <v/>
          </cell>
          <cell r="AI18">
            <v>1</v>
          </cell>
          <cell r="AJ18" t="str">
            <v>Out &amp; under</v>
          </cell>
          <cell r="AK18" t="str">
            <v xml:space="preserve">Revenue </v>
          </cell>
          <cell r="AL18" t="str">
            <v>In-period</v>
          </cell>
          <cell r="AM18" t="str">
            <v>Developer services measure of experience (D-MeX)</v>
          </cell>
          <cell r="AN18" t="str">
            <v>score</v>
          </cell>
          <cell r="AO18" t="str">
            <v>Score</v>
          </cell>
          <cell r="AP18">
            <v>2</v>
          </cell>
          <cell r="AQ18" t="str">
            <v>Up</v>
          </cell>
          <cell r="AR18" t="str">
            <v>D-MeX: Developer services measure of experience</v>
          </cell>
          <cell r="BI18" t="str">
            <v>TBC</v>
          </cell>
          <cell r="BJ18" t="str">
            <v>TBC</v>
          </cell>
          <cell r="BK18" t="str">
            <v>TBC</v>
          </cell>
          <cell r="BL18" t="str">
            <v>TBC</v>
          </cell>
          <cell r="BM18" t="str">
            <v>TBC</v>
          </cell>
          <cell r="CD18" t="str">
            <v>Yes</v>
          </cell>
          <cell r="CE18" t="str">
            <v>Yes</v>
          </cell>
          <cell r="CF18" t="str">
            <v>Yes</v>
          </cell>
          <cell r="CG18" t="str">
            <v>Yes</v>
          </cell>
          <cell r="CH18" t="str">
            <v>Yes</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v>1</v>
          </cell>
          <cell r="DW18" t="str">
            <v/>
          </cell>
        </row>
        <row r="19">
          <cell r="U19" t="str">
            <v>PR19AFW_W-D5a</v>
          </cell>
          <cell r="V19" t="str">
            <v>Minimising disruption to you and your community</v>
          </cell>
          <cell r="W19" t="str">
            <v>PR19 new</v>
          </cell>
          <cell r="X19" t="str">
            <v>W-D5a</v>
          </cell>
          <cell r="Y19" t="str">
            <v>Average time properties experience low pressure</v>
          </cell>
          <cell r="Z19" t="str">
            <v>Improving water pressure for customers (in areas below 15m head)</v>
          </cell>
          <cell r="AA19" t="str">
            <v/>
          </cell>
          <cell r="AB19">
            <v>1</v>
          </cell>
          <cell r="AC19" t="str">
            <v/>
          </cell>
          <cell r="AD19" t="str">
            <v/>
          </cell>
          <cell r="AE19" t="str">
            <v/>
          </cell>
          <cell r="AF19" t="str">
            <v/>
          </cell>
          <cell r="AG19" t="str">
            <v/>
          </cell>
          <cell r="AH19" t="str">
            <v/>
          </cell>
          <cell r="AI19">
            <v>1</v>
          </cell>
          <cell r="AJ19" t="str">
            <v>NFI</v>
          </cell>
          <cell r="AK19" t="str">
            <v/>
          </cell>
          <cell r="AL19" t="str">
            <v/>
          </cell>
          <cell r="AM19" t="str">
            <v>Resilience</v>
          </cell>
          <cell r="AN19" t="str">
            <v>nr</v>
          </cell>
          <cell r="AO19" t="str">
            <v>Hours per property per year</v>
          </cell>
          <cell r="AP19">
            <v>0</v>
          </cell>
          <cell r="AQ19" t="str">
            <v>Down</v>
          </cell>
          <cell r="AR19" t="str">
            <v/>
          </cell>
        </row>
        <row r="20">
          <cell r="U20" t="str">
            <v>PR19AFW_R-C2</v>
          </cell>
          <cell r="V20" t="str">
            <v>Providing a great service that you value</v>
          </cell>
          <cell r="W20" t="str">
            <v>PR19 new</v>
          </cell>
          <cell r="X20" t="str">
            <v>R-C2</v>
          </cell>
          <cell r="Y20" t="str">
            <v>Customers in vulnerable circumstances satisfied with our service (receiving financial help)</v>
          </cell>
          <cell r="Z20" t="str">
            <v>Customers registered receiving financial assistance that are satisfied with the service they have received.</v>
          </cell>
          <cell r="AA20" t="str">
            <v/>
          </cell>
          <cell r="AB20" t="str">
            <v/>
          </cell>
          <cell r="AC20" t="str">
            <v/>
          </cell>
          <cell r="AD20" t="str">
            <v/>
          </cell>
          <cell r="AE20">
            <v>1</v>
          </cell>
          <cell r="AF20" t="str">
            <v/>
          </cell>
          <cell r="AG20" t="str">
            <v/>
          </cell>
          <cell r="AH20" t="str">
            <v/>
          </cell>
          <cell r="AI20">
            <v>1</v>
          </cell>
          <cell r="AJ20" t="str">
            <v>NFI</v>
          </cell>
          <cell r="AK20" t="str">
            <v/>
          </cell>
          <cell r="AL20" t="str">
            <v/>
          </cell>
          <cell r="AM20" t="str">
            <v>Customer service/satisfaction (exc. billing etc.)</v>
          </cell>
          <cell r="AN20" t="str">
            <v>%</v>
          </cell>
          <cell r="AO20" t="str">
            <v>% customers satisfied</v>
          </cell>
          <cell r="AP20">
            <v>0</v>
          </cell>
          <cell r="AQ20" t="str">
            <v>Up</v>
          </cell>
          <cell r="AR20" t="str">
            <v/>
          </cell>
        </row>
        <row r="21">
          <cell r="U21" t="str">
            <v>PR19AFW_R-C3</v>
          </cell>
          <cell r="V21" t="str">
            <v>Providing a great service that you value</v>
          </cell>
          <cell r="W21" t="str">
            <v>PR19 new</v>
          </cell>
          <cell r="X21" t="str">
            <v>R-C3</v>
          </cell>
          <cell r="Y21" t="str">
            <v>Customers in vulnerable circumstances who found us easy to deal with (receiving financial help)</v>
          </cell>
          <cell r="Z21" t="str">
            <v>Customers receiving financial assistance that found Affinity easy to deal with.</v>
          </cell>
          <cell r="AA21" t="str">
            <v/>
          </cell>
          <cell r="AB21" t="str">
            <v/>
          </cell>
          <cell r="AC21" t="str">
            <v/>
          </cell>
          <cell r="AD21" t="str">
            <v/>
          </cell>
          <cell r="AE21">
            <v>1</v>
          </cell>
          <cell r="AF21" t="str">
            <v/>
          </cell>
          <cell r="AG21" t="str">
            <v/>
          </cell>
          <cell r="AH21" t="str">
            <v/>
          </cell>
          <cell r="AI21">
            <v>1</v>
          </cell>
          <cell r="AJ21" t="str">
            <v>NFI</v>
          </cell>
          <cell r="AK21" t="str">
            <v/>
          </cell>
          <cell r="AL21" t="str">
            <v/>
          </cell>
          <cell r="AM21" t="str">
            <v>Customer service/satisfaction (exc. billing etc.)</v>
          </cell>
          <cell r="AN21" t="str">
            <v>%</v>
          </cell>
          <cell r="AO21" t="str">
            <v>% customers satisfied</v>
          </cell>
          <cell r="AP21">
            <v>0</v>
          </cell>
          <cell r="AQ21" t="str">
            <v>Up</v>
          </cell>
          <cell r="AR21" t="str">
            <v/>
          </cell>
        </row>
        <row r="22">
          <cell r="U22" t="str">
            <v>PR19AFW_W-B2</v>
          </cell>
          <cell r="V22" t="str">
            <v>Making sure our customers and communities have enough water while leaving more water in the environment</v>
          </cell>
          <cell r="W22" t="str">
            <v>PR19 new</v>
          </cell>
          <cell r="X22" t="str">
            <v>W-B2</v>
          </cell>
          <cell r="Y22" t="str">
            <v>Environmental innovation - delivery of community projects</v>
          </cell>
          <cell r="Z22" t="str">
            <v>Completing environmentally focussed pilot projects in our communities.</v>
          </cell>
          <cell r="AA22">
            <v>1</v>
          </cell>
          <cell r="AB22" t="str">
            <v/>
          </cell>
          <cell r="AC22" t="str">
            <v/>
          </cell>
          <cell r="AD22" t="str">
            <v/>
          </cell>
          <cell r="AE22" t="str">
            <v/>
          </cell>
          <cell r="AF22" t="str">
            <v/>
          </cell>
          <cell r="AG22" t="str">
            <v/>
          </cell>
          <cell r="AH22" t="str">
            <v/>
          </cell>
          <cell r="AI22">
            <v>1</v>
          </cell>
          <cell r="AJ22" t="str">
            <v>Out</v>
          </cell>
          <cell r="AK22" t="str">
            <v xml:space="preserve">Revenue </v>
          </cell>
          <cell r="AL22" t="str">
            <v>In-period</v>
          </cell>
          <cell r="AM22" t="str">
            <v>Sustainability/innovation</v>
          </cell>
          <cell r="AN22" t="str">
            <v>nr</v>
          </cell>
          <cell r="AO22" t="str">
            <v>Number of projects units completed</v>
          </cell>
          <cell r="AP22">
            <v>0</v>
          </cell>
          <cell r="AQ22" t="str">
            <v>Up</v>
          </cell>
          <cell r="AR22" t="str">
            <v/>
          </cell>
        </row>
        <row r="23">
          <cell r="U23" t="str">
            <v>PR19AFW_R-C4</v>
          </cell>
          <cell r="V23" t="str">
            <v>Providing a great service that you value</v>
          </cell>
          <cell r="W23" t="str">
            <v>PR19 new</v>
          </cell>
          <cell r="X23" t="str">
            <v>R-C4</v>
          </cell>
          <cell r="Y23" t="str">
            <v>Reducing the total number of void properties by identifying false voids</v>
          </cell>
          <cell r="Z23" t="str">
            <v>Reducing the total number of void properties by identifying false voids</v>
          </cell>
          <cell r="AA23" t="str">
            <v/>
          </cell>
          <cell r="AB23" t="str">
            <v/>
          </cell>
          <cell r="AC23" t="str">
            <v/>
          </cell>
          <cell r="AD23" t="str">
            <v/>
          </cell>
          <cell r="AE23">
            <v>1</v>
          </cell>
          <cell r="AF23" t="str">
            <v/>
          </cell>
          <cell r="AG23" t="str">
            <v/>
          </cell>
          <cell r="AH23" t="str">
            <v/>
          </cell>
          <cell r="AI23">
            <v>1</v>
          </cell>
          <cell r="AJ23" t="str">
            <v>Out &amp; under</v>
          </cell>
          <cell r="AK23" t="str">
            <v xml:space="preserve">Revenue </v>
          </cell>
          <cell r="AL23" t="str">
            <v>In-period</v>
          </cell>
          <cell r="AM23" t="str">
            <v>Metering</v>
          </cell>
          <cell r="AN23" t="str">
            <v>%</v>
          </cell>
          <cell r="AO23" t="str">
            <v>Voids as % of total billed residential properties</v>
          </cell>
          <cell r="AP23">
            <v>2</v>
          </cell>
          <cell r="AQ23" t="str">
            <v>Down</v>
          </cell>
          <cell r="AR23" t="str">
            <v/>
          </cell>
        </row>
        <row r="24">
          <cell r="U24" t="str">
            <v>PR19AFW_W-B3</v>
          </cell>
          <cell r="V24" t="str">
            <v>Making sure our customers and communities have enough water while leaving more water in the environment</v>
          </cell>
          <cell r="W24" t="str">
            <v>PR19 new</v>
          </cell>
          <cell r="X24" t="str">
            <v>W-B3</v>
          </cell>
          <cell r="Y24" t="str">
            <v>River restoration</v>
          </cell>
          <cell r="Z24" t="str">
            <v>Number of river restoration schemes completed</v>
          </cell>
          <cell r="AA24">
            <v>1</v>
          </cell>
          <cell r="AB24" t="str">
            <v/>
          </cell>
          <cell r="AD24" t="str">
            <v/>
          </cell>
          <cell r="AE24" t="str">
            <v/>
          </cell>
          <cell r="AF24" t="str">
            <v/>
          </cell>
          <cell r="AG24" t="str">
            <v/>
          </cell>
          <cell r="AH24" t="str">
            <v/>
          </cell>
          <cell r="AI24">
            <v>1</v>
          </cell>
          <cell r="AJ24" t="str">
            <v>Out &amp; under</v>
          </cell>
          <cell r="AK24" t="str">
            <v xml:space="preserve">Revenue </v>
          </cell>
          <cell r="AL24" t="str">
            <v>In-period</v>
          </cell>
          <cell r="AM24" t="str">
            <v>Catchment management</v>
          </cell>
          <cell r="AN24" t="str">
            <v>nr</v>
          </cell>
          <cell r="AO24" t="str">
            <v>Number of morphological schemes completed</v>
          </cell>
          <cell r="AP24">
            <v>0</v>
          </cell>
          <cell r="AQ24" t="str">
            <v>Up</v>
          </cell>
          <cell r="AR24" t="str">
            <v/>
          </cell>
        </row>
        <row r="25">
          <cell r="U25" t="str">
            <v>PR19AFW_W-B4</v>
          </cell>
          <cell r="V25" t="str">
            <v>Making sure our customers and communities have enough water while leaving more water in the environment</v>
          </cell>
          <cell r="W25" t="str">
            <v>PR14 continuation</v>
          </cell>
          <cell r="X25" t="str">
            <v>W-B4</v>
          </cell>
          <cell r="Y25" t="str">
            <v>Abstraction reduction</v>
          </cell>
          <cell r="Z25" t="str">
            <v>Reduce or cease abstraction from groundwater sources (Ml/d)</v>
          </cell>
          <cell r="AA25">
            <v>1</v>
          </cell>
          <cell r="AB25" t="str">
            <v/>
          </cell>
          <cell r="AC25" t="str">
            <v/>
          </cell>
          <cell r="AD25" t="str">
            <v/>
          </cell>
          <cell r="AE25" t="str">
            <v/>
          </cell>
          <cell r="AF25" t="str">
            <v/>
          </cell>
          <cell r="AG25" t="str">
            <v/>
          </cell>
          <cell r="AH25" t="str">
            <v/>
          </cell>
          <cell r="AI25">
            <v>1</v>
          </cell>
          <cell r="AJ25" t="str">
            <v>Under</v>
          </cell>
          <cell r="AK25" t="str">
            <v xml:space="preserve">Revenue </v>
          </cell>
          <cell r="AL25" t="str">
            <v>In-period</v>
          </cell>
          <cell r="AM25" t="str">
            <v>Sustainability/innovation</v>
          </cell>
          <cell r="AN25" t="str">
            <v>nr</v>
          </cell>
          <cell r="AO25" t="str">
            <v>Cumulative Ml/d reduction over AMP</v>
          </cell>
          <cell r="AP25">
            <v>2</v>
          </cell>
          <cell r="AQ25" t="str">
            <v>Up</v>
          </cell>
          <cell r="AR25" t="str">
            <v/>
          </cell>
        </row>
        <row r="26">
          <cell r="U26" t="str">
            <v>PR19AFW_W-B5</v>
          </cell>
          <cell r="V26" t="str">
            <v>Making sure our customers and communities have enough water while leaving more water in the environment</v>
          </cell>
          <cell r="W26" t="str">
            <v>PR14 continuation</v>
          </cell>
          <cell r="X26" t="str">
            <v>W-B5</v>
          </cell>
          <cell r="Y26" t="str">
            <v>Number of sources operating under the Abstraction Incentive Mechanism</v>
          </cell>
          <cell r="Z26" t="str">
            <v>Reducing impact of abstracting water at environmentally sensitive sites in low flow periods (i.e. droughts) in line with AIM.</v>
          </cell>
          <cell r="AA26">
            <v>1</v>
          </cell>
          <cell r="AB26" t="str">
            <v/>
          </cell>
          <cell r="AC26" t="str">
            <v/>
          </cell>
          <cell r="AD26" t="str">
            <v/>
          </cell>
          <cell r="AE26" t="str">
            <v/>
          </cell>
          <cell r="AF26" t="str">
            <v/>
          </cell>
          <cell r="AG26" t="str">
            <v/>
          </cell>
          <cell r="AH26" t="str">
            <v/>
          </cell>
          <cell r="AI26">
            <v>1</v>
          </cell>
          <cell r="AJ26" t="str">
            <v>Out &amp; under</v>
          </cell>
          <cell r="AK26" t="str">
            <v xml:space="preserve">Revenue </v>
          </cell>
          <cell r="AL26" t="str">
            <v>In-period</v>
          </cell>
          <cell r="AM26" t="str">
            <v>Water resources/ abstraction</v>
          </cell>
          <cell r="AN26" t="str">
            <v>nr</v>
          </cell>
          <cell r="AO26" t="str">
            <v>Ml</v>
          </cell>
          <cell r="AP26">
            <v>0</v>
          </cell>
          <cell r="AQ26" t="str">
            <v>Down</v>
          </cell>
          <cell r="AR26" t="str">
            <v/>
          </cell>
        </row>
        <row r="27">
          <cell r="U27" t="str">
            <v>PR19AFW_W-D5b</v>
          </cell>
          <cell r="V27" t="str">
            <v>Minimising disruption to you and your community</v>
          </cell>
          <cell r="W27" t="str">
            <v>PR19 new</v>
          </cell>
          <cell r="X27" t="str">
            <v>W-D5b</v>
          </cell>
          <cell r="Y27" t="str">
            <v>Properties at risk of receiving low pressure</v>
          </cell>
          <cell r="Z27" t="str">
            <v>Improving water pressure for customers on DG2 register</v>
          </cell>
          <cell r="AA27" t="str">
            <v/>
          </cell>
          <cell r="AB27">
            <v>1</v>
          </cell>
          <cell r="AC27" t="str">
            <v/>
          </cell>
          <cell r="AD27" t="str">
            <v/>
          </cell>
          <cell r="AE27" t="str">
            <v/>
          </cell>
          <cell r="AF27" t="str">
            <v/>
          </cell>
          <cell r="AG27" t="str">
            <v/>
          </cell>
          <cell r="AH27" t="str">
            <v/>
          </cell>
          <cell r="AI27">
            <v>1</v>
          </cell>
          <cell r="AJ27" t="str">
            <v>Under</v>
          </cell>
          <cell r="AK27" t="str">
            <v xml:space="preserve">Revenue </v>
          </cell>
          <cell r="AL27" t="str">
            <v>In-period</v>
          </cell>
          <cell r="AM27" t="str">
            <v>Water pressure</v>
          </cell>
          <cell r="AN27" t="str">
            <v>number</v>
          </cell>
          <cell r="AO27" t="str">
            <v>No. of properties per 10,000 connections</v>
          </cell>
          <cell r="AP27">
            <v>3</v>
          </cell>
          <cell r="AQ27" t="str">
            <v>Down</v>
          </cell>
        </row>
        <row r="28">
          <cell r="U28" t="str">
            <v>PR19AFW_W-C2</v>
          </cell>
          <cell r="V28" t="str">
            <v>Providing a great service that you value</v>
          </cell>
          <cell r="W28" t="str">
            <v>PR19 new</v>
          </cell>
          <cell r="X28" t="str">
            <v>W-C2</v>
          </cell>
          <cell r="Y28" t="str">
            <v>Number of occupied properties not billed (Gap sites)</v>
          </cell>
          <cell r="Z28" t="str">
            <v>Number of occupied properties not billed (Gap sites)</v>
          </cell>
          <cell r="AA28" t="str">
            <v/>
          </cell>
          <cell r="AB28" t="str">
            <v/>
          </cell>
          <cell r="AC28" t="str">
            <v/>
          </cell>
          <cell r="AD28" t="str">
            <v/>
          </cell>
          <cell r="AE28">
            <v>1</v>
          </cell>
          <cell r="AF28" t="str">
            <v/>
          </cell>
          <cell r="AG28" t="str">
            <v/>
          </cell>
          <cell r="AH28" t="str">
            <v/>
          </cell>
          <cell r="AI28">
            <v>1</v>
          </cell>
          <cell r="AJ28" t="str">
            <v>Under</v>
          </cell>
          <cell r="AK28" t="str">
            <v xml:space="preserve">Revenue </v>
          </cell>
          <cell r="AL28" t="str">
            <v>In-period</v>
          </cell>
          <cell r="AM28" t="str">
            <v>Metering</v>
          </cell>
          <cell r="AN28" t="str">
            <v>nr</v>
          </cell>
          <cell r="AO28" t="str">
            <v>Total gaps identified</v>
          </cell>
          <cell r="AP28">
            <v>0</v>
          </cell>
          <cell r="AQ28" t="str">
            <v>Up</v>
          </cell>
          <cell r="AR28" t="str">
            <v/>
          </cell>
        </row>
        <row r="29">
          <cell r="U29" t="str">
            <v>PR19AFW_W-N1</v>
          </cell>
          <cell r="V29" t="str">
            <v>Minimising disruption to you and your community</v>
          </cell>
          <cell r="W29" t="str">
            <v>PR14 continuation</v>
          </cell>
          <cell r="X29" t="str">
            <v>W-N1</v>
          </cell>
          <cell r="Y29" t="str">
            <v>Unplanned interruptions to supply over 12 hours</v>
          </cell>
          <cell r="Z29" t="str">
            <v>Number of properties subject to unplanned supply interruptions greater than 12 hours</v>
          </cell>
          <cell r="AA29" t="str">
            <v/>
          </cell>
          <cell r="AB29">
            <v>1</v>
          </cell>
          <cell r="AC29" t="str">
            <v/>
          </cell>
          <cell r="AD29" t="str">
            <v/>
          </cell>
          <cell r="AE29" t="str">
            <v/>
          </cell>
          <cell r="AF29" t="str">
            <v/>
          </cell>
          <cell r="AG29" t="str">
            <v/>
          </cell>
          <cell r="AH29" t="str">
            <v/>
          </cell>
          <cell r="AI29">
            <v>1</v>
          </cell>
          <cell r="AJ29" t="str">
            <v>Out &amp; under</v>
          </cell>
          <cell r="AK29" t="str">
            <v xml:space="preserve">Revenue </v>
          </cell>
          <cell r="AL29" t="str">
            <v>In-period</v>
          </cell>
          <cell r="AM29" t="str">
            <v>Resilience</v>
          </cell>
          <cell r="AN29" t="str">
            <v>nr</v>
          </cell>
          <cell r="AO29" t="str">
            <v>No. of properties</v>
          </cell>
          <cell r="AP29">
            <v>0</v>
          </cell>
          <cell r="AQ29" t="str">
            <v>Down</v>
          </cell>
          <cell r="AR29" t="str">
            <v/>
          </cell>
        </row>
        <row r="30">
          <cell r="U30" t="str">
            <v>PR19AFW_W-N2</v>
          </cell>
          <cell r="V30" t="str">
            <v>Supplying high quality water you can trust</v>
          </cell>
          <cell r="W30" t="str">
            <v>PR14 continuation</v>
          </cell>
          <cell r="X30" t="str">
            <v>W-N2</v>
          </cell>
          <cell r="Y30" t="str">
            <v>Customer contacts for discolouration</v>
          </cell>
          <cell r="Z30" t="str">
            <v>Number of customer contacts about discoloration per 1,000 customers</v>
          </cell>
          <cell r="AA30" t="str">
            <v/>
          </cell>
          <cell r="AB30">
            <v>1</v>
          </cell>
          <cell r="AC30" t="str">
            <v/>
          </cell>
          <cell r="AD30" t="str">
            <v/>
          </cell>
          <cell r="AE30" t="str">
            <v/>
          </cell>
          <cell r="AF30" t="str">
            <v/>
          </cell>
          <cell r="AG30" t="str">
            <v/>
          </cell>
          <cell r="AH30" t="str">
            <v/>
          </cell>
          <cell r="AI30">
            <v>1</v>
          </cell>
          <cell r="AJ30" t="str">
            <v>Under</v>
          </cell>
          <cell r="AK30" t="str">
            <v xml:space="preserve">Revenue </v>
          </cell>
          <cell r="AL30" t="str">
            <v>In-period</v>
          </cell>
          <cell r="AM30" t="str">
            <v>Asset health</v>
          </cell>
          <cell r="AN30" t="str">
            <v>Number</v>
          </cell>
          <cell r="AO30" t="str">
            <v>No. of contacts per 1,000 population</v>
          </cell>
          <cell r="AP30">
            <v>2</v>
          </cell>
          <cell r="AQ30" t="str">
            <v>Down</v>
          </cell>
        </row>
        <row r="31">
          <cell r="U31" t="str">
            <v>PR19AFW_R-N3</v>
          </cell>
          <cell r="V31" t="str">
            <v>Providing a great service that you value</v>
          </cell>
          <cell r="W31" t="str">
            <v>PR19 new</v>
          </cell>
          <cell r="X31" t="str">
            <v>R-N3</v>
          </cell>
          <cell r="Y31" t="str">
            <v>Priority services for customers in vulnerable circumstances</v>
          </cell>
          <cell r="Z31" t="str">
            <v>Number of customers on PSR as percentage of total household connections</v>
          </cell>
          <cell r="AA31" t="str">
            <v/>
          </cell>
          <cell r="AB31" t="str">
            <v/>
          </cell>
          <cell r="AC31" t="str">
            <v/>
          </cell>
          <cell r="AD31" t="str">
            <v/>
          </cell>
          <cell r="AE31">
            <v>1</v>
          </cell>
          <cell r="AF31" t="str">
            <v/>
          </cell>
          <cell r="AG31" t="str">
            <v/>
          </cell>
          <cell r="AH31" t="str">
            <v/>
          </cell>
          <cell r="AI31">
            <v>1</v>
          </cell>
          <cell r="AJ31" t="str">
            <v>NFI</v>
          </cell>
          <cell r="AK31" t="str">
            <v/>
          </cell>
          <cell r="AL31" t="str">
            <v/>
          </cell>
          <cell r="AM31" t="str">
            <v>Customer service/satisfaction (exc. billing etc.)</v>
          </cell>
          <cell r="AN31" t="str">
            <v>%</v>
          </cell>
          <cell r="AO31" t="str">
            <v>Percentage of applicable households</v>
          </cell>
          <cell r="AP31">
            <v>1</v>
          </cell>
          <cell r="AQ31" t="str">
            <v>Up</v>
          </cell>
          <cell r="AR31" t="str">
            <v>Priority services for customers in vulnerable circumstances</v>
          </cell>
          <cell r="BI31" t="str">
            <v>2.6 / 17.5 / 45</v>
          </cell>
          <cell r="BJ31" t="str">
            <v>3.3 / 35 / 90</v>
          </cell>
          <cell r="BK31" t="str">
            <v>4.5 / 35 / 90</v>
          </cell>
          <cell r="BL31" t="str">
            <v>5.6 / 35 / 90</v>
          </cell>
          <cell r="BM31" t="str">
            <v>7.2 / 35 / 90</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v>1</v>
          </cell>
          <cell r="DW31" t="str">
            <v/>
          </cell>
        </row>
        <row r="32">
          <cell r="U32" t="str">
            <v>PR19AFW_R-N4</v>
          </cell>
          <cell r="V32" t="str">
            <v>Providing a great service that you value</v>
          </cell>
          <cell r="W32" t="str">
            <v>PR19 new</v>
          </cell>
          <cell r="X32" t="str">
            <v>R-N4</v>
          </cell>
          <cell r="Y32" t="str">
            <v>BSI accreditation</v>
          </cell>
          <cell r="Z32" t="str">
            <v>Maintenance of BSI certification</v>
          </cell>
          <cell r="AA32" t="str">
            <v/>
          </cell>
          <cell r="AB32" t="str">
            <v/>
          </cell>
          <cell r="AC32" t="str">
            <v/>
          </cell>
          <cell r="AD32" t="str">
            <v/>
          </cell>
          <cell r="AE32">
            <v>1</v>
          </cell>
          <cell r="AF32" t="str">
            <v/>
          </cell>
          <cell r="AG32" t="str">
            <v/>
          </cell>
          <cell r="AH32" t="str">
            <v/>
          </cell>
          <cell r="AI32">
            <v>1</v>
          </cell>
          <cell r="AJ32" t="str">
            <v>NFI</v>
          </cell>
          <cell r="AK32" t="str">
            <v/>
          </cell>
          <cell r="AL32" t="str">
            <v/>
          </cell>
          <cell r="AM32" t="str">
            <v>Resilience</v>
          </cell>
          <cell r="AN32" t="str">
            <v>text</v>
          </cell>
          <cell r="AO32" t="str">
            <v>Pass/fail</v>
          </cell>
          <cell r="AP32">
            <v>0</v>
          </cell>
          <cell r="AQ32" t="str">
            <v>text</v>
          </cell>
          <cell r="AR32" t="str">
            <v/>
          </cell>
        </row>
        <row r="33">
          <cell r="U33" t="str">
            <v>PR19AFW_R-N6</v>
          </cell>
          <cell r="V33" t="str">
            <v>Minimising disruption to you and your community</v>
          </cell>
          <cell r="W33" t="str">
            <v>PR19 new</v>
          </cell>
          <cell r="X33" t="str">
            <v>R-N6</v>
          </cell>
          <cell r="Y33" t="str">
            <v>IT resilience</v>
          </cell>
          <cell r="Z33" t="str">
            <v>Minimising disruption to customers and employees because of unplanned interruptions to IT Services, assessed via Impact Score</v>
          </cell>
          <cell r="AA33" t="str">
            <v/>
          </cell>
          <cell r="AB33">
            <v>0.5</v>
          </cell>
          <cell r="AC33" t="str">
            <v/>
          </cell>
          <cell r="AD33" t="str">
            <v/>
          </cell>
          <cell r="AE33">
            <v>0.5</v>
          </cell>
          <cell r="AF33" t="str">
            <v/>
          </cell>
          <cell r="AG33" t="str">
            <v/>
          </cell>
          <cell r="AH33" t="str">
            <v/>
          </cell>
          <cell r="AI33">
            <v>1</v>
          </cell>
          <cell r="AJ33" t="str">
            <v>NFI</v>
          </cell>
          <cell r="AK33" t="str">
            <v/>
          </cell>
          <cell r="AL33" t="str">
            <v/>
          </cell>
          <cell r="AM33" t="str">
            <v>Resilience</v>
          </cell>
          <cell r="AN33" t="str">
            <v>nr</v>
          </cell>
          <cell r="AO33" t="str">
            <v>Impact score</v>
          </cell>
          <cell r="AP33">
            <v>0</v>
          </cell>
          <cell r="AQ33" t="str">
            <v>Down</v>
          </cell>
          <cell r="AR33" t="str">
            <v/>
          </cell>
        </row>
        <row r="34">
          <cell r="U34" t="str">
            <v>PR19AFW_R-N7</v>
          </cell>
          <cell r="V34" t="str">
            <v>Providing a great service that you value</v>
          </cell>
          <cell r="W34" t="str">
            <v>PR19 new</v>
          </cell>
          <cell r="X34" t="str">
            <v>R-N7</v>
          </cell>
          <cell r="Y34" t="str">
            <v>Customers in vulnerable circumstances satisfied with our service (not receiving financial help)</v>
          </cell>
          <cell r="Z34" t="str">
            <v>Customers registered on PSR but not receiving financial assistance that are satisfied with the service they have received.</v>
          </cell>
          <cell r="AA34" t="str">
            <v/>
          </cell>
          <cell r="AB34" t="str">
            <v/>
          </cell>
          <cell r="AC34" t="str">
            <v/>
          </cell>
          <cell r="AD34" t="str">
            <v/>
          </cell>
          <cell r="AE34">
            <v>1</v>
          </cell>
          <cell r="AF34" t="str">
            <v/>
          </cell>
          <cell r="AG34" t="str">
            <v/>
          </cell>
          <cell r="AH34" t="str">
            <v/>
          </cell>
          <cell r="AI34">
            <v>1</v>
          </cell>
          <cell r="AJ34" t="str">
            <v>NFI</v>
          </cell>
          <cell r="AK34" t="str">
            <v/>
          </cell>
          <cell r="AL34" t="str">
            <v/>
          </cell>
          <cell r="AM34" t="str">
            <v>Customer service/satisfaction (exc. billing etc.)</v>
          </cell>
          <cell r="AN34" t="str">
            <v>%</v>
          </cell>
          <cell r="AO34" t="str">
            <v>% customers satisfied</v>
          </cell>
          <cell r="AP34">
            <v>0</v>
          </cell>
          <cell r="AQ34" t="str">
            <v>Up</v>
          </cell>
          <cell r="AR34" t="str">
            <v/>
          </cell>
        </row>
        <row r="35">
          <cell r="U35" t="str">
            <v>PR19AFW_R-N8</v>
          </cell>
          <cell r="V35" t="str">
            <v>Providing a great service that you value</v>
          </cell>
          <cell r="W35" t="str">
            <v>PR19 new</v>
          </cell>
          <cell r="X35" t="str">
            <v>R-N8</v>
          </cell>
          <cell r="Y35" t="str">
            <v>Customers in vulnerable circumstances who found us easy to deal with (not receiving financial help)</v>
          </cell>
          <cell r="Z35" t="str">
            <v>Customers registered on PSR, but not receiving financial assistance, that found Affinity easy to deal with.</v>
          </cell>
          <cell r="AA35" t="str">
            <v/>
          </cell>
          <cell r="AB35" t="str">
            <v/>
          </cell>
          <cell r="AC35" t="str">
            <v/>
          </cell>
          <cell r="AD35" t="str">
            <v/>
          </cell>
          <cell r="AE35">
            <v>1</v>
          </cell>
          <cell r="AF35" t="str">
            <v/>
          </cell>
          <cell r="AG35" t="str">
            <v/>
          </cell>
          <cell r="AH35" t="str">
            <v/>
          </cell>
          <cell r="AI35">
            <v>1</v>
          </cell>
          <cell r="AJ35" t="str">
            <v>NFI</v>
          </cell>
          <cell r="AK35" t="str">
            <v/>
          </cell>
          <cell r="AL35" t="str">
            <v/>
          </cell>
          <cell r="AM35" t="str">
            <v>Customer service/satisfaction (exc. billing etc.)</v>
          </cell>
          <cell r="AN35" t="str">
            <v>%</v>
          </cell>
          <cell r="AO35" t="str">
            <v>% customers satisfied</v>
          </cell>
          <cell r="AP35">
            <v>0</v>
          </cell>
          <cell r="AQ35" t="str">
            <v>Up</v>
          </cell>
          <cell r="AR35" t="str">
            <v/>
          </cell>
        </row>
        <row r="36">
          <cell r="U36" t="str">
            <v>PR19AFW_R-N9</v>
          </cell>
          <cell r="V36" t="str">
            <v>Providing a great service that you value</v>
          </cell>
          <cell r="W36" t="str">
            <v>PR14 revision</v>
          </cell>
          <cell r="X36" t="str">
            <v>R-N9</v>
          </cell>
          <cell r="Y36" t="str">
            <v>Value for Money Survey</v>
          </cell>
          <cell r="Z36" t="str">
            <v>Value for Money Survey</v>
          </cell>
          <cell r="AA36" t="str">
            <v/>
          </cell>
          <cell r="AB36" t="str">
            <v/>
          </cell>
          <cell r="AC36" t="str">
            <v/>
          </cell>
          <cell r="AD36" t="str">
            <v/>
          </cell>
          <cell r="AE36">
            <v>1</v>
          </cell>
          <cell r="AF36" t="str">
            <v/>
          </cell>
          <cell r="AG36" t="str">
            <v/>
          </cell>
          <cell r="AH36" t="str">
            <v/>
          </cell>
          <cell r="AI36">
            <v>1</v>
          </cell>
          <cell r="AJ36" t="str">
            <v>NFI</v>
          </cell>
          <cell r="AK36" t="str">
            <v/>
          </cell>
          <cell r="AL36" t="str">
            <v/>
          </cell>
          <cell r="AM36" t="str">
            <v>Affordability/vulnerability</v>
          </cell>
          <cell r="AN36" t="str">
            <v>Number</v>
          </cell>
          <cell r="AO36" t="str">
            <v>Score out of 10</v>
          </cell>
          <cell r="AP36">
            <v>2</v>
          </cell>
          <cell r="AQ36" t="str">
            <v>Number</v>
          </cell>
          <cell r="AR36" t="str">
            <v/>
          </cell>
        </row>
        <row r="37">
          <cell r="U37" t="str">
            <v>PR19AFW_NEP01</v>
          </cell>
          <cell r="V37" t="str">
            <v/>
          </cell>
          <cell r="W37" t="str">
            <v/>
          </cell>
          <cell r="X37" t="str">
            <v>NEP01</v>
          </cell>
          <cell r="Y37" t="str">
            <v>WINEP Delivery</v>
          </cell>
          <cell r="Z37" t="str">
            <v/>
          </cell>
          <cell r="AA37" t="str">
            <v/>
          </cell>
          <cell r="AB37" t="str">
            <v/>
          </cell>
          <cell r="AC37" t="str">
            <v/>
          </cell>
          <cell r="AD37" t="str">
            <v/>
          </cell>
          <cell r="AE37" t="str">
            <v/>
          </cell>
          <cell r="AF37" t="str">
            <v/>
          </cell>
          <cell r="AG37" t="str">
            <v/>
          </cell>
          <cell r="AH37" t="str">
            <v/>
          </cell>
          <cell r="AI37">
            <v>0</v>
          </cell>
          <cell r="AJ37" t="str">
            <v>NFI</v>
          </cell>
          <cell r="AK37" t="str">
            <v/>
          </cell>
          <cell r="AL37" t="str">
            <v/>
          </cell>
          <cell r="AM37" t="str">
            <v/>
          </cell>
          <cell r="AN37" t="str">
            <v>text</v>
          </cell>
          <cell r="AO37" t="str">
            <v>WINEP requirements met or not met in each year</v>
          </cell>
          <cell r="AP37">
            <v>0</v>
          </cell>
          <cell r="AQ37" t="str">
            <v/>
          </cell>
          <cell r="AR37" t="str">
            <v/>
          </cell>
        </row>
        <row r="38">
          <cell r="U38" t="str">
            <v>PR19ANH_1</v>
          </cell>
          <cell r="V38" t="str">
            <v>Delighted Customers</v>
          </cell>
          <cell r="W38" t="str">
            <v>PR19 new</v>
          </cell>
          <cell r="X38">
            <v>1</v>
          </cell>
          <cell r="Y38" t="str">
            <v>C-MeX: Customer measure of experience</v>
          </cell>
          <cell r="Z38" t="str">
            <v>This measures customer satisfaction about the service they receive from us. It involves taking data from a number of different sources such as surveys of household customers.</v>
          </cell>
          <cell r="AA38" t="str">
            <v/>
          </cell>
          <cell r="AB38" t="str">
            <v/>
          </cell>
          <cell r="AC38" t="str">
            <v/>
          </cell>
          <cell r="AD38" t="str">
            <v/>
          </cell>
          <cell r="AE38">
            <v>1</v>
          </cell>
          <cell r="AF38" t="str">
            <v/>
          </cell>
          <cell r="AG38" t="str">
            <v/>
          </cell>
          <cell r="AH38" t="str">
            <v/>
          </cell>
          <cell r="AI38">
            <v>1</v>
          </cell>
          <cell r="AJ38" t="str">
            <v>Out &amp; under</v>
          </cell>
          <cell r="AK38" t="str">
            <v xml:space="preserve">Revenue </v>
          </cell>
          <cell r="AL38" t="str">
            <v>In-period</v>
          </cell>
          <cell r="AM38" t="str">
            <v>Customer measure of experience (C-MeX)</v>
          </cell>
          <cell r="AN38" t="str">
            <v>score</v>
          </cell>
          <cell r="AO38" t="str">
            <v>C-MeX score</v>
          </cell>
          <cell r="AP38">
            <v>2</v>
          </cell>
          <cell r="AQ38" t="str">
            <v>Up</v>
          </cell>
          <cell r="AR38" t="str">
            <v>C-MeX: Customer measure of experience</v>
          </cell>
          <cell r="BI38" t="str">
            <v/>
          </cell>
          <cell r="BJ38" t="str">
            <v/>
          </cell>
          <cell r="BK38" t="str">
            <v/>
          </cell>
          <cell r="BL38" t="str">
            <v/>
          </cell>
          <cell r="BM38" t="str">
            <v/>
          </cell>
          <cell r="CD38" t="str">
            <v>Yes</v>
          </cell>
          <cell r="CE38" t="str">
            <v>Yes</v>
          </cell>
          <cell r="CF38" t="str">
            <v>Yes</v>
          </cell>
          <cell r="CG38" t="str">
            <v>Yes</v>
          </cell>
          <cell r="CH38" t="str">
            <v>Yes</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No</v>
          </cell>
          <cell r="DV38">
            <v>1</v>
          </cell>
          <cell r="DW38" t="str">
            <v/>
          </cell>
        </row>
        <row r="39">
          <cell r="U39" t="str">
            <v>PR19ANH_2</v>
          </cell>
          <cell r="V39" t="str">
            <v>Delighted Customers</v>
          </cell>
          <cell r="W39" t="str">
            <v>PR19 new</v>
          </cell>
          <cell r="X39">
            <v>2</v>
          </cell>
          <cell r="Y39" t="str">
            <v>D-MeX: Developer services measure of experience</v>
          </cell>
          <cell r="Z39"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AA39" t="str">
            <v/>
          </cell>
          <cell r="AB39">
            <v>0.56000000000000005</v>
          </cell>
          <cell r="AC39">
            <v>0.44</v>
          </cell>
          <cell r="AD39" t="str">
            <v/>
          </cell>
          <cell r="AE39" t="str">
            <v/>
          </cell>
          <cell r="AF39" t="str">
            <v/>
          </cell>
          <cell r="AG39" t="str">
            <v/>
          </cell>
          <cell r="AH39" t="str">
            <v/>
          </cell>
          <cell r="AI39">
            <v>1</v>
          </cell>
          <cell r="AJ39" t="str">
            <v>Out &amp; under</v>
          </cell>
          <cell r="AK39" t="str">
            <v xml:space="preserve">Revenue </v>
          </cell>
          <cell r="AL39" t="str">
            <v>In-period</v>
          </cell>
          <cell r="AM39" t="str">
            <v>Developer services measure of experience (D-MeX)</v>
          </cell>
          <cell r="AN39" t="str">
            <v>score</v>
          </cell>
          <cell r="AO39" t="str">
            <v>D-MeX score</v>
          </cell>
          <cell r="AP39">
            <v>2</v>
          </cell>
          <cell r="AQ39" t="str">
            <v>Up</v>
          </cell>
          <cell r="AR39" t="str">
            <v>D-MeX: Developer services measure of experience</v>
          </cell>
          <cell r="BI39" t="str">
            <v/>
          </cell>
          <cell r="BJ39" t="str">
            <v/>
          </cell>
          <cell r="BK39" t="str">
            <v/>
          </cell>
          <cell r="BL39" t="str">
            <v/>
          </cell>
          <cell r="BM39" t="str">
            <v/>
          </cell>
          <cell r="CD39" t="str">
            <v>Yes</v>
          </cell>
          <cell r="CE39" t="str">
            <v>Yes</v>
          </cell>
          <cell r="CF39" t="str">
            <v>Yes</v>
          </cell>
          <cell r="CG39" t="str">
            <v>Yes</v>
          </cell>
          <cell r="CH39" t="str">
            <v>Yes</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No</v>
          </cell>
          <cell r="DV39">
            <v>1</v>
          </cell>
          <cell r="DW39" t="str">
            <v/>
          </cell>
        </row>
        <row r="40">
          <cell r="U40" t="str">
            <v>PR19ANH_3</v>
          </cell>
          <cell r="V40" t="str">
            <v>Safe Clean Water</v>
          </cell>
          <cell r="W40" t="str">
            <v>PR19 new</v>
          </cell>
          <cell r="X40">
            <v>3</v>
          </cell>
          <cell r="Y40" t="str">
            <v>Water quality compliance (CRI)</v>
          </cell>
          <cell r="Z40"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AA40" t="str">
            <v/>
          </cell>
          <cell r="AB40">
            <v>1</v>
          </cell>
          <cell r="AC40" t="str">
            <v/>
          </cell>
          <cell r="AD40" t="str">
            <v/>
          </cell>
          <cell r="AE40" t="str">
            <v/>
          </cell>
          <cell r="AF40" t="str">
            <v/>
          </cell>
          <cell r="AG40" t="str">
            <v/>
          </cell>
          <cell r="AH40" t="str">
            <v/>
          </cell>
          <cell r="AI40">
            <v>1</v>
          </cell>
          <cell r="AJ40" t="str">
            <v>Under</v>
          </cell>
          <cell r="AK40" t="str">
            <v xml:space="preserve">Revenue </v>
          </cell>
          <cell r="AL40" t="str">
            <v>In-period</v>
          </cell>
          <cell r="AM40" t="str">
            <v>Water quality compliance</v>
          </cell>
          <cell r="AN40" t="str">
            <v>number</v>
          </cell>
          <cell r="AO40" t="str">
            <v>Numerical CRI score</v>
          </cell>
          <cell r="AP40">
            <v>2</v>
          </cell>
          <cell r="AQ40" t="str">
            <v>Down</v>
          </cell>
          <cell r="AR40" t="str">
            <v>Water quality compliance (CRI)</v>
          </cell>
          <cell r="BI40">
            <v>0</v>
          </cell>
          <cell r="BJ40">
            <v>0</v>
          </cell>
          <cell r="BK40">
            <v>0</v>
          </cell>
          <cell r="BL40">
            <v>0</v>
          </cell>
          <cell r="BM40">
            <v>0</v>
          </cell>
          <cell r="CD40" t="str">
            <v>Yes</v>
          </cell>
          <cell r="CE40" t="str">
            <v>Yes</v>
          </cell>
          <cell r="CF40" t="str">
            <v>Yes</v>
          </cell>
          <cell r="CG40" t="str">
            <v>Yes</v>
          </cell>
          <cell r="CH40" t="str">
            <v>Yes</v>
          </cell>
          <cell r="CI40" t="str">
            <v/>
          </cell>
          <cell r="CJ40" t="str">
            <v/>
          </cell>
          <cell r="CK40" t="str">
            <v/>
          </cell>
          <cell r="CL40" t="str">
            <v/>
          </cell>
          <cell r="CM40" t="str">
            <v/>
          </cell>
          <cell r="CN40">
            <v>9.5</v>
          </cell>
          <cell r="CO40">
            <v>9.5</v>
          </cell>
          <cell r="CP40">
            <v>9.5</v>
          </cell>
          <cell r="CQ40">
            <v>9.5</v>
          </cell>
          <cell r="CR40">
            <v>9.5</v>
          </cell>
          <cell r="CS40">
            <v>2</v>
          </cell>
          <cell r="CT40">
            <v>2</v>
          </cell>
          <cell r="CU40">
            <v>1.5</v>
          </cell>
          <cell r="CV40">
            <v>1.5</v>
          </cell>
          <cell r="CW40">
            <v>1.5</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v>-0.78800000000000003</v>
          </cell>
          <cell r="DN40" t="str">
            <v/>
          </cell>
          <cell r="DO40" t="str">
            <v/>
          </cell>
          <cell r="DP40" t="str">
            <v/>
          </cell>
          <cell r="DQ40">
            <v>0</v>
          </cell>
          <cell r="DR40" t="str">
            <v/>
          </cell>
          <cell r="DS40" t="str">
            <v/>
          </cell>
          <cell r="DT40" t="str">
            <v/>
          </cell>
          <cell r="DU40" t="str">
            <v/>
          </cell>
          <cell r="DV40">
            <v>1</v>
          </cell>
          <cell r="DW40" t="str">
            <v/>
          </cell>
        </row>
        <row r="41">
          <cell r="U41" t="str">
            <v>PR19ANH_4</v>
          </cell>
          <cell r="V41" t="str">
            <v>Delighted Customers</v>
          </cell>
          <cell r="W41" t="str">
            <v>PR14 continuation</v>
          </cell>
          <cell r="X41">
            <v>4</v>
          </cell>
          <cell r="Y41" t="str">
            <v>Water supply interruptions</v>
          </cell>
          <cell r="Z41" t="str">
            <v>Planned or unplanned interruptions to your water supply for periods of three or more hours. Performance is measured in minutes and seconds.</v>
          </cell>
          <cell r="AA41" t="str">
            <v/>
          </cell>
          <cell r="AB41">
            <v>1</v>
          </cell>
          <cell r="AC41" t="str">
            <v/>
          </cell>
          <cell r="AD41" t="str">
            <v/>
          </cell>
          <cell r="AE41" t="str">
            <v/>
          </cell>
          <cell r="AF41" t="str">
            <v/>
          </cell>
          <cell r="AG41" t="str">
            <v/>
          </cell>
          <cell r="AH41" t="str">
            <v/>
          </cell>
          <cell r="AI41">
            <v>1</v>
          </cell>
          <cell r="AJ41" t="str">
            <v>Out &amp; under</v>
          </cell>
          <cell r="AK41" t="str">
            <v xml:space="preserve">Revenue </v>
          </cell>
          <cell r="AL41" t="str">
            <v>In-period</v>
          </cell>
          <cell r="AM41" t="str">
            <v>Supply interruptions</v>
          </cell>
          <cell r="AN41" t="str">
            <v>hh:mm:ss</v>
          </cell>
          <cell r="AO41" t="str">
            <v>Hours:minutes:seconds per property per year</v>
          </cell>
          <cell r="AP41">
            <v>0</v>
          </cell>
          <cell r="AQ41" t="str">
            <v>Down</v>
          </cell>
          <cell r="AR41" t="str">
            <v>Water supply interruptions</v>
          </cell>
          <cell r="BI41">
            <v>4.5138888888888893E-3</v>
          </cell>
          <cell r="BJ41">
            <v>4.2592592592592595E-3</v>
          </cell>
          <cell r="BK41">
            <v>3.9930555555555561E-3</v>
          </cell>
          <cell r="BL41">
            <v>3.7384259259259263E-3</v>
          </cell>
          <cell r="BM41">
            <v>3.472222222222222E-3</v>
          </cell>
          <cell r="CD41" t="str">
            <v>Yes</v>
          </cell>
          <cell r="CE41" t="str">
            <v>Yes</v>
          </cell>
          <cell r="CF41" t="str">
            <v>Yes</v>
          </cell>
          <cell r="CG41" t="str">
            <v>Yes</v>
          </cell>
          <cell r="CH41" t="str">
            <v>Yes</v>
          </cell>
          <cell r="CI41" t="str">
            <v/>
          </cell>
          <cell r="CJ41" t="str">
            <v/>
          </cell>
          <cell r="CK41" t="str">
            <v/>
          </cell>
          <cell r="CL41" t="str">
            <v/>
          </cell>
          <cell r="CM41" t="str">
            <v/>
          </cell>
          <cell r="CN41">
            <v>1.5798611111111114E-2</v>
          </cell>
          <cell r="CO41">
            <v>1.5798611111111114E-2</v>
          </cell>
          <cell r="CP41">
            <v>1.5798611111111114E-2</v>
          </cell>
          <cell r="CQ41">
            <v>1.5798611111111114E-2</v>
          </cell>
          <cell r="CR41">
            <v>1.5798611111111114E-2</v>
          </cell>
          <cell r="DC41">
            <v>3.9004629629629632E-3</v>
          </cell>
          <cell r="DD41">
            <v>3.3912037037037036E-3</v>
          </cell>
          <cell r="DE41">
            <v>2.8356481481481479E-3</v>
          </cell>
          <cell r="DF41">
            <v>2.2800925925925927E-3</v>
          </cell>
          <cell r="DG41">
            <v>1.689814814814815E-3</v>
          </cell>
          <cell r="DH41" t="str">
            <v/>
          </cell>
          <cell r="DI41" t="str">
            <v/>
          </cell>
          <cell r="DJ41" t="str">
            <v/>
          </cell>
          <cell r="DK41" t="str">
            <v/>
          </cell>
          <cell r="DL41" t="str">
            <v/>
          </cell>
          <cell r="DM41">
            <v>-1.1459999999999999</v>
          </cell>
          <cell r="DN41" t="str">
            <v/>
          </cell>
          <cell r="DO41" t="str">
            <v/>
          </cell>
          <cell r="DP41" t="str">
            <v/>
          </cell>
          <cell r="DQ41">
            <v>1.1459999999999999</v>
          </cell>
          <cell r="DR41" t="str">
            <v/>
          </cell>
          <cell r="DS41" t="str">
            <v/>
          </cell>
          <cell r="DT41" t="str">
            <v/>
          </cell>
          <cell r="DU41" t="str">
            <v/>
          </cell>
          <cell r="DV41">
            <v>1</v>
          </cell>
          <cell r="DW41" t="str">
            <v/>
          </cell>
        </row>
        <row r="42">
          <cell r="U42" t="str">
            <v>PR19ANH_5</v>
          </cell>
          <cell r="V42" t="str">
            <v>Supply Meets Demand</v>
          </cell>
          <cell r="W42" t="str">
            <v>PR14 revision</v>
          </cell>
          <cell r="X42">
            <v>5</v>
          </cell>
          <cell r="Y42" t="str">
            <v>Leakage</v>
          </cell>
          <cell r="Z42" t="str">
            <v>This measure looks at our performance in reducing leakage across the network – both on our pipes but also those on customers’ homes. Performance is measured on the volume of water lost on average over three years.</v>
          </cell>
          <cell r="AA42" t="str">
            <v/>
          </cell>
          <cell r="AB42">
            <v>1</v>
          </cell>
          <cell r="AC42" t="str">
            <v/>
          </cell>
          <cell r="AD42" t="str">
            <v/>
          </cell>
          <cell r="AE42" t="str">
            <v/>
          </cell>
          <cell r="AF42" t="str">
            <v/>
          </cell>
          <cell r="AG42" t="str">
            <v/>
          </cell>
          <cell r="AH42" t="str">
            <v/>
          </cell>
          <cell r="AI42">
            <v>1</v>
          </cell>
          <cell r="AJ42" t="str">
            <v>Out &amp; under</v>
          </cell>
          <cell r="AK42" t="str">
            <v xml:space="preserve">Revenue </v>
          </cell>
          <cell r="AL42" t="str">
            <v>In-period</v>
          </cell>
          <cell r="AM42" t="str">
            <v>Leakage</v>
          </cell>
          <cell r="AN42" t="str">
            <v>%</v>
          </cell>
          <cell r="AO42" t="str">
            <v>Percentage reduction from baseline (2019-20) using 3 year average</v>
          </cell>
          <cell r="AP42">
            <v>1</v>
          </cell>
          <cell r="AQ42" t="str">
            <v>Up</v>
          </cell>
          <cell r="AR42" t="str">
            <v>Leakage</v>
          </cell>
          <cell r="BI42">
            <v>1.4</v>
          </cell>
          <cell r="BJ42">
            <v>5.6</v>
          </cell>
          <cell r="BK42">
            <v>8.5</v>
          </cell>
          <cell r="BL42">
            <v>12.4</v>
          </cell>
          <cell r="BM42">
            <v>16.399999999999999</v>
          </cell>
          <cell r="CD42" t="str">
            <v>Yes</v>
          </cell>
          <cell r="CE42" t="str">
            <v>Yes</v>
          </cell>
          <cell r="CF42" t="str">
            <v>Yes</v>
          </cell>
          <cell r="CG42" t="str">
            <v>Yes</v>
          </cell>
          <cell r="CH42" t="str">
            <v>Yes</v>
          </cell>
          <cell r="CI42">
            <v>-109.5</v>
          </cell>
          <cell r="CJ42">
            <v>-109.5</v>
          </cell>
          <cell r="CK42">
            <v>-109.5</v>
          </cell>
          <cell r="CL42">
            <v>-109.5</v>
          </cell>
          <cell r="CM42">
            <v>-109.5</v>
          </cell>
          <cell r="CN42">
            <v>0</v>
          </cell>
          <cell r="CO42">
            <v>0</v>
          </cell>
          <cell r="CP42">
            <v>0</v>
          </cell>
          <cell r="CQ42">
            <v>0</v>
          </cell>
          <cell r="CR42">
            <v>0</v>
          </cell>
          <cell r="CS42" t="str">
            <v/>
          </cell>
          <cell r="CT42" t="str">
            <v/>
          </cell>
          <cell r="CU42" t="str">
            <v/>
          </cell>
          <cell r="CV42" t="str">
            <v/>
          </cell>
          <cell r="CW42" t="str">
            <v/>
          </cell>
          <cell r="CX42" t="str">
            <v/>
          </cell>
          <cell r="CY42" t="str">
            <v/>
          </cell>
          <cell r="CZ42" t="str">
            <v/>
          </cell>
          <cell r="DA42" t="str">
            <v/>
          </cell>
          <cell r="DB42" t="str">
            <v/>
          </cell>
          <cell r="DC42" t="str">
            <v>*</v>
          </cell>
          <cell r="DD42" t="str">
            <v>*</v>
          </cell>
          <cell r="DE42" t="str">
            <v>*</v>
          </cell>
          <cell r="DF42" t="str">
            <v>*</v>
          </cell>
          <cell r="DG42" t="str">
            <v>*</v>
          </cell>
          <cell r="DH42" t="str">
            <v/>
          </cell>
          <cell r="DI42" t="str">
            <v/>
          </cell>
          <cell r="DJ42" t="str">
            <v/>
          </cell>
          <cell r="DK42" t="str">
            <v/>
          </cell>
          <cell r="DL42" t="str">
            <v/>
          </cell>
          <cell r="DM42">
            <v>-0.36499999999999999</v>
          </cell>
          <cell r="DN42">
            <v>-0.7</v>
          </cell>
          <cell r="DO42" t="str">
            <v/>
          </cell>
          <cell r="DP42" t="str">
            <v/>
          </cell>
          <cell r="DQ42">
            <v>0.219</v>
          </cell>
          <cell r="DR42" t="str">
            <v/>
          </cell>
          <cell r="DS42" t="str">
            <v/>
          </cell>
          <cell r="DT42" t="str">
            <v/>
          </cell>
          <cell r="DU42" t="str">
            <v/>
          </cell>
          <cell r="DV42">
            <v>1</v>
          </cell>
          <cell r="DW42" t="str">
            <v/>
          </cell>
        </row>
        <row r="43">
          <cell r="U43" t="str">
            <v>PR19ANH_6</v>
          </cell>
          <cell r="V43" t="str">
            <v>Supply Meets Demand</v>
          </cell>
          <cell r="W43" t="str">
            <v>PR14 revision</v>
          </cell>
          <cell r="X43">
            <v>6</v>
          </cell>
          <cell r="Y43" t="str">
            <v>Per capita consumption</v>
          </cell>
          <cell r="Z43"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AA43" t="str">
            <v/>
          </cell>
          <cell r="AB43">
            <v>1</v>
          </cell>
          <cell r="AC43" t="str">
            <v/>
          </cell>
          <cell r="AD43" t="str">
            <v/>
          </cell>
          <cell r="AE43" t="str">
            <v/>
          </cell>
          <cell r="AF43" t="str">
            <v/>
          </cell>
          <cell r="AG43" t="str">
            <v/>
          </cell>
          <cell r="AH43" t="str">
            <v/>
          </cell>
          <cell r="AI43">
            <v>1</v>
          </cell>
          <cell r="AJ43" t="str">
            <v>Out &amp; under</v>
          </cell>
          <cell r="AK43" t="str">
            <v xml:space="preserve">Revenue </v>
          </cell>
          <cell r="AL43" t="str">
            <v>End of period</v>
          </cell>
          <cell r="AM43" t="str">
            <v>Water consumption</v>
          </cell>
          <cell r="AN43" t="str">
            <v xml:space="preserve">% </v>
          </cell>
          <cell r="AO43" t="str">
            <v>Percentage reduction from baseline (2019-20) using 3 year average</v>
          </cell>
          <cell r="AP43">
            <v>1</v>
          </cell>
          <cell r="AQ43" t="str">
            <v>Up</v>
          </cell>
          <cell r="AR43" t="str">
            <v>Per capita consumption</v>
          </cell>
          <cell r="BI43">
            <v>0.8</v>
          </cell>
          <cell r="BJ43">
            <v>2</v>
          </cell>
          <cell r="BK43">
            <v>3.2</v>
          </cell>
          <cell r="BL43">
            <v>4.5</v>
          </cell>
          <cell r="BM43">
            <v>5.6</v>
          </cell>
          <cell r="CD43" t="str">
            <v>Yes</v>
          </cell>
          <cell r="CE43" t="str">
            <v>Yes</v>
          </cell>
          <cell r="CF43" t="str">
            <v>Yes</v>
          </cell>
          <cell r="CG43" t="str">
            <v>Yes</v>
          </cell>
          <cell r="CH43" t="str">
            <v>Yes</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v>-0.374</v>
          </cell>
          <cell r="DN43" t="str">
            <v/>
          </cell>
          <cell r="DO43" t="str">
            <v/>
          </cell>
          <cell r="DP43" t="str">
            <v/>
          </cell>
          <cell r="DQ43">
            <v>0.312</v>
          </cell>
          <cell r="DR43" t="str">
            <v/>
          </cell>
          <cell r="DS43" t="str">
            <v/>
          </cell>
          <cell r="DT43" t="str">
            <v/>
          </cell>
          <cell r="DU43" t="str">
            <v/>
          </cell>
          <cell r="DV43">
            <v>1</v>
          </cell>
          <cell r="DW43" t="str">
            <v/>
          </cell>
        </row>
        <row r="44">
          <cell r="U44" t="str">
            <v>PR19ANH_7</v>
          </cell>
          <cell r="V44" t="str">
            <v>Delighted Customers</v>
          </cell>
          <cell r="W44" t="str">
            <v>PR14 revision</v>
          </cell>
          <cell r="X44">
            <v>7</v>
          </cell>
          <cell r="Y44" t="str">
            <v>Internal sewer flooding</v>
          </cell>
          <cell r="Z44" t="str">
            <v>Sewer flooding occurs when sewage escapes from the sewerage network, through a manhole, from a drain or by backing up in a toilet. This performance commitment is the number of properties affected by internal sewer flooding per year per 10,000 sewer connections.</v>
          </cell>
          <cell r="AA44" t="str">
            <v/>
          </cell>
          <cell r="AB44" t="str">
            <v/>
          </cell>
          <cell r="AC44">
            <v>1</v>
          </cell>
          <cell r="AD44" t="str">
            <v/>
          </cell>
          <cell r="AE44" t="str">
            <v/>
          </cell>
          <cell r="AF44" t="str">
            <v/>
          </cell>
          <cell r="AG44" t="str">
            <v/>
          </cell>
          <cell r="AH44" t="str">
            <v/>
          </cell>
          <cell r="AI44">
            <v>1</v>
          </cell>
          <cell r="AJ44" t="str">
            <v>Out &amp; under</v>
          </cell>
          <cell r="AK44" t="str">
            <v xml:space="preserve">Revenue </v>
          </cell>
          <cell r="AL44" t="str">
            <v>In-period</v>
          </cell>
          <cell r="AM44" t="str">
            <v>Sewer flooding</v>
          </cell>
          <cell r="AN44" t="str">
            <v>number</v>
          </cell>
          <cell r="AO44" t="str">
            <v>Number of incidents per 10,000 sewer connections</v>
          </cell>
          <cell r="AP44">
            <v>2</v>
          </cell>
          <cell r="AQ44" t="str">
            <v>Down</v>
          </cell>
          <cell r="AR44" t="str">
            <v>Internal sewer flooding</v>
          </cell>
          <cell r="BI44">
            <v>1.68</v>
          </cell>
          <cell r="BJ44">
            <v>1.63</v>
          </cell>
          <cell r="BK44">
            <v>1.58</v>
          </cell>
          <cell r="BL44">
            <v>1.44</v>
          </cell>
          <cell r="BM44">
            <v>1.34</v>
          </cell>
          <cell r="CD44" t="str">
            <v>Yes</v>
          </cell>
          <cell r="CE44" t="str">
            <v>Yes</v>
          </cell>
          <cell r="CF44" t="str">
            <v>Yes</v>
          </cell>
          <cell r="CG44" t="str">
            <v>Yes</v>
          </cell>
          <cell r="CH44" t="str">
            <v>Yes</v>
          </cell>
          <cell r="CI44" t="str">
            <v/>
          </cell>
          <cell r="CJ44" t="str">
            <v/>
          </cell>
          <cell r="CK44" t="str">
            <v/>
          </cell>
          <cell r="CL44" t="str">
            <v/>
          </cell>
          <cell r="CM44" t="str">
            <v/>
          </cell>
          <cell r="CN44">
            <v>3.35</v>
          </cell>
          <cell r="CO44">
            <v>3.35</v>
          </cell>
          <cell r="CP44">
            <v>3.35</v>
          </cell>
          <cell r="CQ44">
            <v>3.35</v>
          </cell>
          <cell r="CR44">
            <v>3.35</v>
          </cell>
          <cell r="CS44" t="str">
            <v/>
          </cell>
          <cell r="CT44" t="str">
            <v/>
          </cell>
          <cell r="CU44" t="str">
            <v/>
          </cell>
          <cell r="CV44" t="str">
            <v/>
          </cell>
          <cell r="CW44" t="str">
            <v/>
          </cell>
          <cell r="CX44" t="str">
            <v/>
          </cell>
          <cell r="CY44" t="str">
            <v/>
          </cell>
          <cell r="CZ44" t="str">
            <v/>
          </cell>
          <cell r="DA44" t="str">
            <v/>
          </cell>
          <cell r="DB44" t="str">
            <v/>
          </cell>
          <cell r="DC44">
            <v>1.35</v>
          </cell>
          <cell r="DD44">
            <v>1.3</v>
          </cell>
          <cell r="DE44">
            <v>1.25</v>
          </cell>
          <cell r="DF44">
            <v>1.1100000000000001</v>
          </cell>
          <cell r="DG44">
            <v>1.01</v>
          </cell>
          <cell r="DH44" t="str">
            <v/>
          </cell>
          <cell r="DI44" t="str">
            <v/>
          </cell>
          <cell r="DJ44" t="str">
            <v/>
          </cell>
          <cell r="DK44" t="str">
            <v/>
          </cell>
          <cell r="DL44" t="str">
            <v/>
          </cell>
          <cell r="DM44">
            <v>-10.994</v>
          </cell>
          <cell r="DN44" t="str">
            <v/>
          </cell>
          <cell r="DO44" t="str">
            <v/>
          </cell>
          <cell r="DP44" t="str">
            <v/>
          </cell>
          <cell r="DQ44">
            <v>10.994</v>
          </cell>
          <cell r="DR44" t="str">
            <v/>
          </cell>
          <cell r="DS44" t="str">
            <v/>
          </cell>
          <cell r="DT44" t="str">
            <v/>
          </cell>
          <cell r="DU44" t="str">
            <v/>
          </cell>
          <cell r="DV44">
            <v>1</v>
          </cell>
          <cell r="DW44" t="str">
            <v/>
          </cell>
        </row>
        <row r="45">
          <cell r="U45" t="str">
            <v>PR19ANH_8</v>
          </cell>
          <cell r="V45" t="str">
            <v>Flourishing Environment</v>
          </cell>
          <cell r="W45" t="str">
            <v>PR14 revision</v>
          </cell>
          <cell r="X45">
            <v>8</v>
          </cell>
          <cell r="Y45" t="str">
            <v>Pollution incidents</v>
          </cell>
          <cell r="Z45" t="str">
            <v>This performance commitment looks at the number of pollution incidents each year. Reporting is normalised by the number of incidents per 10,000 km of sewer to allow comparison between companies.</v>
          </cell>
          <cell r="AA45" t="str">
            <v/>
          </cell>
          <cell r="AB45" t="str">
            <v/>
          </cell>
          <cell r="AC45">
            <v>1</v>
          </cell>
          <cell r="AD45" t="str">
            <v/>
          </cell>
          <cell r="AE45" t="str">
            <v/>
          </cell>
          <cell r="AF45" t="str">
            <v/>
          </cell>
          <cell r="AG45" t="str">
            <v/>
          </cell>
          <cell r="AH45" t="str">
            <v/>
          </cell>
          <cell r="AI45">
            <v>1</v>
          </cell>
          <cell r="AJ45" t="str">
            <v>Out &amp; under</v>
          </cell>
          <cell r="AK45" t="str">
            <v xml:space="preserve">Revenue </v>
          </cell>
          <cell r="AL45" t="str">
            <v>In-period</v>
          </cell>
          <cell r="AM45" t="str">
            <v>Pollution incidents</v>
          </cell>
          <cell r="AN45" t="str">
            <v>number</v>
          </cell>
          <cell r="AO45" t="str">
            <v>Number of pollution incidents per 10,000 km of the wastewater
 network</v>
          </cell>
          <cell r="AP45">
            <v>2</v>
          </cell>
          <cell r="AQ45" t="str">
            <v>Down</v>
          </cell>
          <cell r="AR45" t="str">
            <v>Pollution incidents</v>
          </cell>
          <cell r="BI45">
            <v>24.51</v>
          </cell>
          <cell r="BJ45">
            <v>23.74</v>
          </cell>
          <cell r="BK45">
            <v>23</v>
          </cell>
          <cell r="BL45">
            <v>22.4</v>
          </cell>
          <cell r="BM45">
            <v>19.5</v>
          </cell>
          <cell r="CD45" t="str">
            <v>Yes</v>
          </cell>
          <cell r="CE45" t="str">
            <v>Yes</v>
          </cell>
          <cell r="CF45" t="str">
            <v>Yes</v>
          </cell>
          <cell r="CG45" t="str">
            <v>Yes</v>
          </cell>
          <cell r="CH45" t="str">
            <v>Yes</v>
          </cell>
          <cell r="CI45" t="str">
            <v/>
          </cell>
          <cell r="CJ45" t="str">
            <v/>
          </cell>
          <cell r="CK45" t="str">
            <v/>
          </cell>
          <cell r="CL45" t="str">
            <v/>
          </cell>
          <cell r="CM45" t="str">
            <v/>
          </cell>
          <cell r="CN45">
            <v>41.6</v>
          </cell>
          <cell r="CO45">
            <v>41.6</v>
          </cell>
          <cell r="CP45">
            <v>41.6</v>
          </cell>
          <cell r="CQ45">
            <v>41.6</v>
          </cell>
          <cell r="CR45">
            <v>41.6</v>
          </cell>
          <cell r="CS45" t="str">
            <v/>
          </cell>
          <cell r="CT45" t="str">
            <v/>
          </cell>
          <cell r="CU45" t="str">
            <v/>
          </cell>
          <cell r="CV45" t="str">
            <v/>
          </cell>
          <cell r="CW45" t="str">
            <v/>
          </cell>
          <cell r="CX45" t="str">
            <v/>
          </cell>
          <cell r="CY45" t="str">
            <v/>
          </cell>
          <cell r="CZ45" t="str">
            <v/>
          </cell>
          <cell r="DA45" t="str">
            <v/>
          </cell>
          <cell r="DB45" t="str">
            <v/>
          </cell>
          <cell r="DC45">
            <v>9.51</v>
          </cell>
          <cell r="DD45">
            <v>8.74</v>
          </cell>
          <cell r="DE45">
            <v>8</v>
          </cell>
          <cell r="DF45">
            <v>7.4</v>
          </cell>
          <cell r="DG45">
            <v>4.5</v>
          </cell>
          <cell r="DH45" t="str">
            <v/>
          </cell>
          <cell r="DI45" t="str">
            <v/>
          </cell>
          <cell r="DJ45" t="str">
            <v/>
          </cell>
          <cell r="DK45" t="str">
            <v/>
          </cell>
          <cell r="DL45" t="str">
            <v/>
          </cell>
          <cell r="DM45">
            <v>-0.44500000000000001</v>
          </cell>
          <cell r="DN45" t="str">
            <v/>
          </cell>
          <cell r="DO45" t="str">
            <v/>
          </cell>
          <cell r="DP45" t="str">
            <v/>
          </cell>
          <cell r="DQ45">
            <v>0.29499999999999998</v>
          </cell>
          <cell r="DR45" t="str">
            <v/>
          </cell>
          <cell r="DS45" t="str">
            <v/>
          </cell>
          <cell r="DT45" t="str">
            <v/>
          </cell>
          <cell r="DU45" t="str">
            <v/>
          </cell>
          <cell r="DV45">
            <v>1</v>
          </cell>
          <cell r="DW45" t="str">
            <v/>
          </cell>
        </row>
        <row r="46">
          <cell r="U46" t="str">
            <v>PR19ANH_9</v>
          </cell>
          <cell r="V46" t="str">
            <v>Resilient Business</v>
          </cell>
          <cell r="W46" t="str">
            <v>PR19 new</v>
          </cell>
          <cell r="X46">
            <v>9</v>
          </cell>
          <cell r="Y46" t="str">
            <v>Risk of severe restrictions in a drought</v>
          </cell>
          <cell r="Z46" t="str">
            <v>During exceptionally dry periods customers may experience restrictions to their water usage and/or supply. For example temporary interruptions to supply. This measure looks at the percentage of our customers at risk of these restrictions once every 200 years.</v>
          </cell>
          <cell r="AA46">
            <v>0.5</v>
          </cell>
          <cell r="AB46">
            <v>0.5</v>
          </cell>
          <cell r="AC46" t="str">
            <v/>
          </cell>
          <cell r="AD46" t="str">
            <v/>
          </cell>
          <cell r="AE46" t="str">
            <v/>
          </cell>
          <cell r="AF46" t="str">
            <v/>
          </cell>
          <cell r="AG46" t="str">
            <v/>
          </cell>
          <cell r="AH46" t="str">
            <v/>
          </cell>
          <cell r="AI46">
            <v>1</v>
          </cell>
          <cell r="AJ46" t="str">
            <v>NFI</v>
          </cell>
          <cell r="AK46" t="str">
            <v/>
          </cell>
          <cell r="AL46" t="str">
            <v/>
          </cell>
          <cell r="AM46" t="str">
            <v>Resilience</v>
          </cell>
          <cell r="AN46" t="str">
            <v>%</v>
          </cell>
          <cell r="AO46" t="str">
            <v>Percentage of population at risk</v>
          </cell>
          <cell r="AP46">
            <v>1</v>
          </cell>
          <cell r="AQ46" t="str">
            <v>Down</v>
          </cell>
          <cell r="AR46" t="str">
            <v>Risk of severe restrictions in a drought</v>
          </cell>
          <cell r="BI46">
            <v>20.5</v>
          </cell>
          <cell r="BJ46">
            <v>20.5</v>
          </cell>
          <cell r="BK46">
            <v>22</v>
          </cell>
          <cell r="BL46">
            <v>21.8</v>
          </cell>
          <cell r="BM46">
            <v>0</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v>1</v>
          </cell>
          <cell r="DW46" t="str">
            <v/>
          </cell>
        </row>
        <row r="47">
          <cell r="U47" t="str">
            <v>PR19ANH_10</v>
          </cell>
          <cell r="V47" t="str">
            <v>Resilient Business</v>
          </cell>
          <cell r="W47" t="str">
            <v>PR19 new</v>
          </cell>
          <cell r="X47">
            <v>10</v>
          </cell>
          <cell r="Y47" t="str">
            <v>Risk of sewer flooding in a storm</v>
          </cell>
          <cell r="Z47"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AA47" t="str">
            <v/>
          </cell>
          <cell r="AB47" t="str">
            <v/>
          </cell>
          <cell r="AC47">
            <v>1</v>
          </cell>
          <cell r="AD47" t="str">
            <v/>
          </cell>
          <cell r="AE47" t="str">
            <v/>
          </cell>
          <cell r="AF47" t="str">
            <v/>
          </cell>
          <cell r="AG47" t="str">
            <v/>
          </cell>
          <cell r="AH47" t="str">
            <v/>
          </cell>
          <cell r="AI47">
            <v>1</v>
          </cell>
          <cell r="AJ47" t="str">
            <v>NFI</v>
          </cell>
          <cell r="AK47" t="str">
            <v/>
          </cell>
          <cell r="AL47" t="str">
            <v/>
          </cell>
          <cell r="AM47" t="str">
            <v>Resilience</v>
          </cell>
          <cell r="AN47" t="str">
            <v>%</v>
          </cell>
          <cell r="AO47" t="str">
            <v>Percentage of population at risk</v>
          </cell>
          <cell r="AP47">
            <v>2</v>
          </cell>
          <cell r="AQ47" t="str">
            <v>Down</v>
          </cell>
          <cell r="AR47" t="str">
            <v>Risk of sewer flooding in a storm</v>
          </cell>
          <cell r="BI47">
            <v>9.75</v>
          </cell>
          <cell r="BJ47">
            <v>9.75</v>
          </cell>
          <cell r="BK47">
            <v>9.75</v>
          </cell>
          <cell r="BL47">
            <v>9.75</v>
          </cell>
          <cell r="BM47">
            <v>9.75</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v>1</v>
          </cell>
          <cell r="DW47" t="str">
            <v/>
          </cell>
        </row>
        <row r="48">
          <cell r="U48" t="str">
            <v>PR19ANH_11</v>
          </cell>
          <cell r="V48" t="str">
            <v>Investing for Tomorrow</v>
          </cell>
          <cell r="W48" t="str">
            <v>PR14 revision</v>
          </cell>
          <cell r="X48">
            <v>11</v>
          </cell>
          <cell r="Y48" t="str">
            <v>Mains repairs</v>
          </cell>
          <cell r="Z48" t="str">
            <v>The total number of mains bursts per 1,000 km of pipes.</v>
          </cell>
          <cell r="AA48" t="str">
            <v/>
          </cell>
          <cell r="AB48">
            <v>1</v>
          </cell>
          <cell r="AC48" t="str">
            <v/>
          </cell>
          <cell r="AD48" t="str">
            <v/>
          </cell>
          <cell r="AE48" t="str">
            <v/>
          </cell>
          <cell r="AF48" t="str">
            <v/>
          </cell>
          <cell r="AG48" t="str">
            <v/>
          </cell>
          <cell r="AH48" t="str">
            <v/>
          </cell>
          <cell r="AI48">
            <v>1</v>
          </cell>
          <cell r="AJ48" t="str">
            <v>Under</v>
          </cell>
          <cell r="AK48" t="str">
            <v xml:space="preserve">Revenue </v>
          </cell>
          <cell r="AL48" t="str">
            <v>In-period</v>
          </cell>
          <cell r="AM48" t="str">
            <v>Water mains bursts</v>
          </cell>
          <cell r="AN48" t="str">
            <v>number</v>
          </cell>
          <cell r="AO48" t="str">
            <v>Number of repairs per 1000 km of mains</v>
          </cell>
          <cell r="AP48">
            <v>1</v>
          </cell>
          <cell r="AQ48" t="str">
            <v>Down</v>
          </cell>
          <cell r="AR48" t="str">
            <v>Mains repairs</v>
          </cell>
          <cell r="BI48">
            <v>140.1</v>
          </cell>
          <cell r="BJ48">
            <v>138.1</v>
          </cell>
          <cell r="BK48">
            <v>136.19999999999999</v>
          </cell>
          <cell r="BL48">
            <v>134.19999999999999</v>
          </cell>
          <cell r="BM48">
            <v>132.30000000000001</v>
          </cell>
          <cell r="CD48" t="str">
            <v>Yes</v>
          </cell>
          <cell r="CE48" t="str">
            <v>Yes</v>
          </cell>
          <cell r="CF48" t="str">
            <v>Yes</v>
          </cell>
          <cell r="CG48" t="str">
            <v>Yes</v>
          </cell>
          <cell r="CH48" t="str">
            <v>Yes</v>
          </cell>
          <cell r="CI48" t="str">
            <v/>
          </cell>
          <cell r="CJ48" t="str">
            <v/>
          </cell>
          <cell r="CK48" t="str">
            <v/>
          </cell>
          <cell r="CL48" t="str">
            <v/>
          </cell>
          <cell r="CM48" t="str">
            <v/>
          </cell>
          <cell r="CN48" t="str">
            <v/>
          </cell>
          <cell r="CO48" t="str">
            <v/>
          </cell>
          <cell r="CP48" t="str">
            <v/>
          </cell>
          <cell r="CQ48" t="str">
            <v/>
          </cell>
          <cell r="CR48" t="str">
            <v/>
          </cell>
          <cell r="CS48">
            <v>150.1</v>
          </cell>
          <cell r="CT48">
            <v>148.1</v>
          </cell>
          <cell r="CU48">
            <v>146.19999999999999</v>
          </cell>
          <cell r="CV48">
            <v>144.19999999999999</v>
          </cell>
          <cell r="CW48">
            <v>142.30000000000001</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v>-0.16500000000000001</v>
          </cell>
          <cell r="DN48" t="str">
            <v/>
          </cell>
          <cell r="DO48" t="str">
            <v/>
          </cell>
          <cell r="DP48" t="str">
            <v/>
          </cell>
          <cell r="DQ48" t="str">
            <v/>
          </cell>
          <cell r="DR48" t="str">
            <v/>
          </cell>
          <cell r="DS48" t="str">
            <v/>
          </cell>
          <cell r="DT48" t="str">
            <v/>
          </cell>
          <cell r="DU48" t="str">
            <v/>
          </cell>
          <cell r="DV48">
            <v>1</v>
          </cell>
          <cell r="DW48" t="str">
            <v/>
          </cell>
        </row>
        <row r="49">
          <cell r="U49" t="str">
            <v>PR19ANH_12</v>
          </cell>
          <cell r="V49" t="str">
            <v>Investing for Tomorrow</v>
          </cell>
          <cell r="W49" t="str">
            <v>PR19 new</v>
          </cell>
          <cell r="X49">
            <v>12</v>
          </cell>
          <cell r="Y49" t="str">
            <v>Unplanned outage</v>
          </cell>
          <cell r="Z49" t="str">
            <v>This measures the number of unplanned outages to provide a picture of the long term resilience of water treatment works.</v>
          </cell>
          <cell r="AA49" t="str">
            <v/>
          </cell>
          <cell r="AB49">
            <v>1</v>
          </cell>
          <cell r="AC49" t="str">
            <v/>
          </cell>
          <cell r="AD49" t="str">
            <v/>
          </cell>
          <cell r="AE49" t="str">
            <v/>
          </cell>
          <cell r="AF49" t="str">
            <v/>
          </cell>
          <cell r="AG49" t="str">
            <v/>
          </cell>
          <cell r="AH49" t="str">
            <v/>
          </cell>
          <cell r="AI49">
            <v>1</v>
          </cell>
          <cell r="AJ49" t="str">
            <v>Under</v>
          </cell>
          <cell r="AK49" t="str">
            <v xml:space="preserve">Revenue </v>
          </cell>
          <cell r="AL49" t="str">
            <v>In-period</v>
          </cell>
          <cell r="AM49" t="str">
            <v>Asset health</v>
          </cell>
          <cell r="AN49" t="str">
            <v>%</v>
          </cell>
          <cell r="AO49" t="str">
            <v>Percentage of peak week production capacity</v>
          </cell>
          <cell r="AP49">
            <v>2</v>
          </cell>
          <cell r="AQ49" t="str">
            <v>Down</v>
          </cell>
          <cell r="AR49" t="str">
            <v>Unplanned outage</v>
          </cell>
          <cell r="BI49">
            <v>2.34</v>
          </cell>
          <cell r="BJ49">
            <v>2.34</v>
          </cell>
          <cell r="BK49">
            <v>2.34</v>
          </cell>
          <cell r="BL49">
            <v>2.34</v>
          </cell>
          <cell r="BM49">
            <v>2.34</v>
          </cell>
          <cell r="CD49" t="str">
            <v>Yes</v>
          </cell>
          <cell r="CE49" t="str">
            <v>Yes</v>
          </cell>
          <cell r="CF49" t="str">
            <v>Yes</v>
          </cell>
          <cell r="CG49" t="str">
            <v>Yes</v>
          </cell>
          <cell r="CH49" t="str">
            <v>Yes</v>
          </cell>
          <cell r="CI49" t="str">
            <v/>
          </cell>
          <cell r="CJ49" t="str">
            <v/>
          </cell>
          <cell r="CK49" t="str">
            <v/>
          </cell>
          <cell r="CL49" t="str">
            <v/>
          </cell>
          <cell r="CM49" t="str">
            <v/>
          </cell>
          <cell r="CN49">
            <v>5.22</v>
          </cell>
          <cell r="CO49">
            <v>5.22</v>
          </cell>
          <cell r="CP49">
            <v>5.22</v>
          </cell>
          <cell r="CQ49">
            <v>5.22</v>
          </cell>
          <cell r="CR49">
            <v>5.22</v>
          </cell>
          <cell r="CS49">
            <v>2.81</v>
          </cell>
          <cell r="CT49">
            <v>2.81</v>
          </cell>
          <cell r="CU49">
            <v>2.81</v>
          </cell>
          <cell r="CV49">
            <v>2.81</v>
          </cell>
          <cell r="CW49">
            <v>2.81</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v>-1.3240000000000001</v>
          </cell>
          <cell r="DN49" t="str">
            <v/>
          </cell>
          <cell r="DO49" t="str">
            <v/>
          </cell>
          <cell r="DP49" t="str">
            <v/>
          </cell>
          <cell r="DQ49" t="str">
            <v/>
          </cell>
          <cell r="DR49" t="str">
            <v/>
          </cell>
          <cell r="DS49" t="str">
            <v/>
          </cell>
          <cell r="DT49" t="str">
            <v/>
          </cell>
          <cell r="DU49" t="str">
            <v/>
          </cell>
          <cell r="DV49">
            <v>1</v>
          </cell>
          <cell r="DW49" t="str">
            <v/>
          </cell>
        </row>
        <row r="50">
          <cell r="U50" t="str">
            <v>PR19ANH_13</v>
          </cell>
          <cell r="V50" t="str">
            <v>Investing for Tomorrow</v>
          </cell>
          <cell r="W50" t="str">
            <v>PR14 revision</v>
          </cell>
          <cell r="X50">
            <v>13</v>
          </cell>
          <cell r="Y50" t="str">
            <v>Sewer collapses</v>
          </cell>
          <cell r="Z50" t="str">
            <v>The number of sewer collapses per 1,000 km of pipes.</v>
          </cell>
          <cell r="AA50" t="str">
            <v/>
          </cell>
          <cell r="AB50" t="str">
            <v/>
          </cell>
          <cell r="AC50">
            <v>1</v>
          </cell>
          <cell r="AD50" t="str">
            <v/>
          </cell>
          <cell r="AE50" t="str">
            <v/>
          </cell>
          <cell r="AF50" t="str">
            <v/>
          </cell>
          <cell r="AG50" t="str">
            <v/>
          </cell>
          <cell r="AH50" t="str">
            <v/>
          </cell>
          <cell r="AI50">
            <v>1</v>
          </cell>
          <cell r="AJ50" t="str">
            <v>Under</v>
          </cell>
          <cell r="AK50" t="str">
            <v xml:space="preserve">Revenue </v>
          </cell>
          <cell r="AL50" t="str">
            <v>In-period</v>
          </cell>
          <cell r="AM50" t="str">
            <v>Sewer blockages/collapses</v>
          </cell>
          <cell r="AN50" t="str">
            <v>number</v>
          </cell>
          <cell r="AO50" t="str">
            <v>Number of collapses per 1000km of sewer network</v>
          </cell>
          <cell r="AP50">
            <v>2</v>
          </cell>
          <cell r="AQ50" t="str">
            <v>Down</v>
          </cell>
          <cell r="AR50" t="str">
            <v>Sewer collapses</v>
          </cell>
          <cell r="BI50">
            <v>5.6</v>
          </cell>
          <cell r="BJ50">
            <v>5.6</v>
          </cell>
          <cell r="BK50">
            <v>5.5</v>
          </cell>
          <cell r="BL50">
            <v>5.5</v>
          </cell>
          <cell r="BM50">
            <v>5.5</v>
          </cell>
          <cell r="CD50" t="str">
            <v>Yes</v>
          </cell>
          <cell r="CE50" t="str">
            <v>Yes</v>
          </cell>
          <cell r="CF50" t="str">
            <v>Yes</v>
          </cell>
          <cell r="CG50" t="str">
            <v>Yes</v>
          </cell>
          <cell r="CH50" t="str">
            <v>Yes</v>
          </cell>
          <cell r="CI50" t="str">
            <v/>
          </cell>
          <cell r="CJ50" t="str">
            <v/>
          </cell>
          <cell r="CK50" t="str">
            <v/>
          </cell>
          <cell r="CL50" t="str">
            <v/>
          </cell>
          <cell r="CM50" t="str">
            <v/>
          </cell>
          <cell r="CN50">
            <v>7.86</v>
          </cell>
          <cell r="CO50">
            <v>7.86</v>
          </cell>
          <cell r="CP50">
            <v>7.76</v>
          </cell>
          <cell r="CQ50">
            <v>7.76</v>
          </cell>
          <cell r="CR50">
            <v>7.76</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v>-2.298</v>
          </cell>
          <cell r="DN50" t="str">
            <v/>
          </cell>
          <cell r="DO50" t="str">
            <v/>
          </cell>
          <cell r="DP50" t="str">
            <v/>
          </cell>
          <cell r="DQ50" t="str">
            <v/>
          </cell>
          <cell r="DR50" t="str">
            <v/>
          </cell>
          <cell r="DS50" t="str">
            <v/>
          </cell>
          <cell r="DT50" t="str">
            <v/>
          </cell>
          <cell r="DU50" t="str">
            <v/>
          </cell>
          <cell r="DV50">
            <v>1</v>
          </cell>
          <cell r="DW50" t="str">
            <v/>
          </cell>
        </row>
        <row r="51">
          <cell r="U51" t="str">
            <v>PR19ANH_14</v>
          </cell>
          <cell r="V51" t="str">
            <v>Investing for Tomorrow</v>
          </cell>
          <cell r="W51" t="str">
            <v>PR14 revision</v>
          </cell>
          <cell r="X51">
            <v>14</v>
          </cell>
          <cell r="Y51" t="str">
            <v>Treatment works compliance</v>
          </cell>
          <cell r="Z51"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AA51" t="str">
            <v/>
          </cell>
          <cell r="AB51">
            <v>0.39</v>
          </cell>
          <cell r="AC51">
            <v>0.61</v>
          </cell>
          <cell r="AD51" t="str">
            <v/>
          </cell>
          <cell r="AE51" t="str">
            <v/>
          </cell>
          <cell r="AF51" t="str">
            <v/>
          </cell>
          <cell r="AG51" t="str">
            <v/>
          </cell>
          <cell r="AH51" t="str">
            <v/>
          </cell>
          <cell r="AI51">
            <v>1</v>
          </cell>
          <cell r="AJ51" t="str">
            <v>Under</v>
          </cell>
          <cell r="AK51" t="str">
            <v xml:space="preserve">Revenue </v>
          </cell>
          <cell r="AL51" t="str">
            <v>In-period</v>
          </cell>
          <cell r="AM51" t="str">
            <v>Treatment works</v>
          </cell>
          <cell r="AN51" t="str">
            <v>%</v>
          </cell>
          <cell r="AO51" t="str">
            <v>Percentage compliance</v>
          </cell>
          <cell r="AP51">
            <v>2</v>
          </cell>
          <cell r="AQ51" t="str">
            <v>Up</v>
          </cell>
          <cell r="AR51" t="str">
            <v>Treatment works compliance</v>
          </cell>
          <cell r="BI51">
            <v>100</v>
          </cell>
          <cell r="BJ51">
            <v>100</v>
          </cell>
          <cell r="BK51">
            <v>100</v>
          </cell>
          <cell r="BL51">
            <v>100</v>
          </cell>
          <cell r="BM51">
            <v>100</v>
          </cell>
          <cell r="CD51" t="str">
            <v>Yes</v>
          </cell>
          <cell r="CE51" t="str">
            <v>Yes</v>
          </cell>
          <cell r="CF51" t="str">
            <v>Yes</v>
          </cell>
          <cell r="CG51" t="str">
            <v>Yes</v>
          </cell>
          <cell r="CH51" t="str">
            <v>Yes</v>
          </cell>
          <cell r="CI51" t="str">
            <v/>
          </cell>
          <cell r="CJ51" t="str">
            <v/>
          </cell>
          <cell r="CK51" t="str">
            <v/>
          </cell>
          <cell r="CL51" t="str">
            <v/>
          </cell>
          <cell r="CM51" t="str">
            <v/>
          </cell>
          <cell r="CN51">
            <v>95.4</v>
          </cell>
          <cell r="CO51">
            <v>95.4</v>
          </cell>
          <cell r="CP51">
            <v>95.4</v>
          </cell>
          <cell r="CQ51">
            <v>95.4</v>
          </cell>
          <cell r="CR51">
            <v>95.4</v>
          </cell>
          <cell r="CS51">
            <v>99</v>
          </cell>
          <cell r="CT51">
            <v>99</v>
          </cell>
          <cell r="CU51">
            <v>99</v>
          </cell>
          <cell r="CV51">
            <v>99</v>
          </cell>
          <cell r="CW51">
            <v>99</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v>-1.3480000000000001</v>
          </cell>
          <cell r="DN51" t="str">
            <v/>
          </cell>
          <cell r="DO51" t="str">
            <v/>
          </cell>
          <cell r="DP51" t="str">
            <v/>
          </cell>
          <cell r="DQ51" t="str">
            <v/>
          </cell>
          <cell r="DR51" t="str">
            <v/>
          </cell>
          <cell r="DS51" t="str">
            <v/>
          </cell>
          <cell r="DT51" t="str">
            <v/>
          </cell>
          <cell r="DU51" t="str">
            <v/>
          </cell>
          <cell r="DV51">
            <v>1</v>
          </cell>
          <cell r="DW51" t="str">
            <v/>
          </cell>
        </row>
        <row r="52">
          <cell r="U52" t="str">
            <v>PR19ANH_15</v>
          </cell>
          <cell r="V52" t="str">
            <v>Resilient Business</v>
          </cell>
          <cell r="W52" t="str">
            <v>PR14 continuation</v>
          </cell>
          <cell r="X52">
            <v>15</v>
          </cell>
          <cell r="Y52" t="str">
            <v>Percentage of population supplied by a single supply system</v>
          </cell>
          <cell r="Z52"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AA52" t="str">
            <v/>
          </cell>
          <cell r="AB52">
            <v>1</v>
          </cell>
          <cell r="AC52" t="str">
            <v/>
          </cell>
          <cell r="AD52" t="str">
            <v/>
          </cell>
          <cell r="AE52" t="str">
            <v/>
          </cell>
          <cell r="AF52" t="str">
            <v/>
          </cell>
          <cell r="AG52" t="str">
            <v/>
          </cell>
          <cell r="AH52" t="str">
            <v/>
          </cell>
          <cell r="AI52">
            <v>1</v>
          </cell>
          <cell r="AJ52" t="str">
            <v>Under</v>
          </cell>
          <cell r="AK52" t="str">
            <v>Financial</v>
          </cell>
          <cell r="AL52" t="str">
            <v>In-period</v>
          </cell>
          <cell r="AM52" t="str">
            <v>Resilience</v>
          </cell>
          <cell r="AN52" t="str">
            <v>%</v>
          </cell>
          <cell r="AO52" t="str">
            <v>% population with single supply system</v>
          </cell>
          <cell r="AP52">
            <v>1</v>
          </cell>
          <cell r="AQ52" t="str">
            <v>Down</v>
          </cell>
          <cell r="AR52" t="str">
            <v/>
          </cell>
        </row>
        <row r="53">
          <cell r="U53" t="str">
            <v>PR19ANH_16</v>
          </cell>
          <cell r="V53" t="str">
            <v>Investing for Tomorrow</v>
          </cell>
          <cell r="W53" t="str">
            <v>PR14 revision</v>
          </cell>
          <cell r="X53">
            <v>16</v>
          </cell>
          <cell r="Y53" t="str">
            <v>Properties at risk of persistent low pressure</v>
          </cell>
          <cell r="Z53"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AA53" t="str">
            <v/>
          </cell>
          <cell r="AB53">
            <v>1</v>
          </cell>
          <cell r="AC53" t="str">
            <v/>
          </cell>
          <cell r="AD53" t="str">
            <v/>
          </cell>
          <cell r="AE53" t="str">
            <v/>
          </cell>
          <cell r="AF53" t="str">
            <v/>
          </cell>
          <cell r="AG53" t="str">
            <v/>
          </cell>
          <cell r="AH53" t="str">
            <v/>
          </cell>
          <cell r="AI53">
            <v>1</v>
          </cell>
          <cell r="AJ53" t="str">
            <v>Out &amp; under</v>
          </cell>
          <cell r="AK53" t="str">
            <v xml:space="preserve">Revenue </v>
          </cell>
          <cell r="AL53" t="str">
            <v>In-period</v>
          </cell>
          <cell r="AM53" t="str">
            <v>Water pressure</v>
          </cell>
          <cell r="AN53" t="str">
            <v>number</v>
          </cell>
          <cell r="AO53" t="str">
            <v>No. of properties per 10,000 connections</v>
          </cell>
          <cell r="AP53">
            <v>0</v>
          </cell>
          <cell r="AQ53" t="str">
            <v>Down</v>
          </cell>
        </row>
        <row r="54">
          <cell r="U54" t="str">
            <v>PR19ANH_17</v>
          </cell>
          <cell r="V54" t="str">
            <v>Investing for Tomorrow</v>
          </cell>
          <cell r="W54" t="str">
            <v>PR14 revision</v>
          </cell>
          <cell r="X54">
            <v>17</v>
          </cell>
          <cell r="Y54" t="str">
            <v>External Sewer Flooding</v>
          </cell>
          <cell r="Z54" t="str">
            <v>Sewer flooding occurs when sewage escapes from a pipe, through a manhole, from a drain or by backing up in a toilet. External flooding affects gardens and public spaces. This performance commitment is the number of areas affected externally by sewer flooding.</v>
          </cell>
          <cell r="AA54" t="str">
            <v/>
          </cell>
          <cell r="AB54" t="str">
            <v/>
          </cell>
          <cell r="AC54">
            <v>1</v>
          </cell>
          <cell r="AD54" t="str">
            <v/>
          </cell>
          <cell r="AE54" t="str">
            <v/>
          </cell>
          <cell r="AF54" t="str">
            <v/>
          </cell>
          <cell r="AG54" t="str">
            <v/>
          </cell>
          <cell r="AH54" t="str">
            <v/>
          </cell>
          <cell r="AI54">
            <v>1</v>
          </cell>
          <cell r="AJ54" t="str">
            <v>Out &amp; under</v>
          </cell>
          <cell r="AK54" t="str">
            <v xml:space="preserve">Revenue </v>
          </cell>
          <cell r="AL54" t="str">
            <v>In-period</v>
          </cell>
          <cell r="AM54" t="str">
            <v>Sewer flooding</v>
          </cell>
          <cell r="AN54" t="str">
            <v>number</v>
          </cell>
          <cell r="AO54" t="str">
            <v>Number of incidents per 10,000 sewer connections</v>
          </cell>
          <cell r="AP54">
            <v>0</v>
          </cell>
          <cell r="AQ54" t="str">
            <v>Down</v>
          </cell>
        </row>
        <row r="55">
          <cell r="U55" t="str">
            <v>PR19ANH_18</v>
          </cell>
          <cell r="V55" t="str">
            <v>Investing for Tomorrow</v>
          </cell>
          <cell r="W55" t="str">
            <v>PR14 revision</v>
          </cell>
          <cell r="X55">
            <v>18</v>
          </cell>
          <cell r="Y55" t="str">
            <v>Reactive Mains Bursts</v>
          </cell>
          <cell r="Z55" t="str">
            <v xml:space="preserve">Number of reactive mains bursts.
This measure will differ from the common measure in that only reactive bursts will be reported
</v>
          </cell>
          <cell r="AA55" t="str">
            <v/>
          </cell>
          <cell r="AB55">
            <v>1</v>
          </cell>
          <cell r="AC55" t="str">
            <v/>
          </cell>
          <cell r="AD55" t="str">
            <v/>
          </cell>
          <cell r="AE55" t="str">
            <v/>
          </cell>
          <cell r="AF55" t="str">
            <v/>
          </cell>
          <cell r="AG55" t="str">
            <v/>
          </cell>
          <cell r="AH55" t="str">
            <v/>
          </cell>
          <cell r="AI55">
            <v>1</v>
          </cell>
          <cell r="AJ55" t="str">
            <v>NFI</v>
          </cell>
          <cell r="AK55" t="str">
            <v/>
          </cell>
          <cell r="AL55" t="str">
            <v/>
          </cell>
          <cell r="AM55" t="str">
            <v>Water mains bursts</v>
          </cell>
          <cell r="AN55" t="str">
            <v>nr</v>
          </cell>
          <cell r="AO55" t="str">
            <v>No. mains bursts</v>
          </cell>
          <cell r="AP55">
            <v>0</v>
          </cell>
          <cell r="AQ55" t="str">
            <v>Down</v>
          </cell>
          <cell r="AR55" t="str">
            <v/>
          </cell>
        </row>
        <row r="56">
          <cell r="U56" t="str">
            <v>PR19ANH_19</v>
          </cell>
          <cell r="V56" t="str">
            <v>Flourishing Environment</v>
          </cell>
          <cell r="W56" t="str">
            <v>PR14 revision</v>
          </cell>
          <cell r="X56">
            <v>19</v>
          </cell>
          <cell r="Y56" t="str">
            <v>Bathing Waters Attaining Excellent Status</v>
          </cell>
          <cell r="Z56" t="str">
            <v>The quality of water around coastal beaches in our region, measured by the Environment Agency.</v>
          </cell>
          <cell r="AA56" t="str">
            <v/>
          </cell>
          <cell r="AB56" t="str">
            <v/>
          </cell>
          <cell r="AC56">
            <v>1</v>
          </cell>
          <cell r="AD56" t="str">
            <v/>
          </cell>
          <cell r="AE56" t="str">
            <v/>
          </cell>
          <cell r="AF56" t="str">
            <v/>
          </cell>
          <cell r="AG56" t="str">
            <v/>
          </cell>
          <cell r="AH56" t="str">
            <v/>
          </cell>
          <cell r="AI56">
            <v>1</v>
          </cell>
          <cell r="AJ56" t="str">
            <v>Out &amp; under</v>
          </cell>
          <cell r="AK56" t="str">
            <v xml:space="preserve">Revenue </v>
          </cell>
          <cell r="AL56" t="str">
            <v>End of period</v>
          </cell>
          <cell r="AM56" t="str">
            <v>Environmental</v>
          </cell>
          <cell r="AN56" t="str">
            <v>nr</v>
          </cell>
          <cell r="AO56" t="str">
            <v>Number of bathing waters classified as excellent</v>
          </cell>
          <cell r="AP56">
            <v>0</v>
          </cell>
          <cell r="AQ56" t="str">
            <v>Up</v>
          </cell>
          <cell r="AR56" t="str">
            <v/>
          </cell>
        </row>
        <row r="57">
          <cell r="U57" t="str">
            <v>PR19ANH_20</v>
          </cell>
          <cell r="V57" t="str">
            <v>Flourishing Environment</v>
          </cell>
          <cell r="W57" t="str">
            <v>PR19 new</v>
          </cell>
          <cell r="X57">
            <v>20</v>
          </cell>
          <cell r="Y57" t="str">
            <v>Abstraction Incentive Mechanism</v>
          </cell>
          <cell r="Z57"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AA57">
            <v>1</v>
          </cell>
          <cell r="AB57" t="str">
            <v/>
          </cell>
          <cell r="AC57" t="str">
            <v/>
          </cell>
          <cell r="AD57" t="str">
            <v/>
          </cell>
          <cell r="AE57" t="str">
            <v/>
          </cell>
          <cell r="AF57" t="str">
            <v/>
          </cell>
          <cell r="AG57" t="str">
            <v/>
          </cell>
          <cell r="AH57" t="str">
            <v/>
          </cell>
          <cell r="AI57">
            <v>1</v>
          </cell>
          <cell r="AJ57" t="str">
            <v>Out &amp; under</v>
          </cell>
          <cell r="AK57" t="str">
            <v xml:space="preserve">Revenue </v>
          </cell>
          <cell r="AL57" t="str">
            <v>In-period</v>
          </cell>
          <cell r="AM57" t="str">
            <v>Water resources/ abstraction</v>
          </cell>
          <cell r="AN57" t="str">
            <v>nr</v>
          </cell>
          <cell r="AO57" t="str">
            <v>Megalitre (Ml)</v>
          </cell>
          <cell r="AP57">
            <v>0</v>
          </cell>
          <cell r="AQ57" t="str">
            <v>Up</v>
          </cell>
          <cell r="AR57" t="str">
            <v/>
          </cell>
        </row>
        <row r="58">
          <cell r="U58" t="str">
            <v>PR19ANH_21</v>
          </cell>
          <cell r="V58" t="str">
            <v>Positive Impact on Communities</v>
          </cell>
          <cell r="W58" t="str">
            <v>PR19 new</v>
          </cell>
          <cell r="X58">
            <v>21</v>
          </cell>
          <cell r="Y58" t="str">
            <v>Customer awareness of the company's Priority Services Register</v>
          </cell>
          <cell r="Z58"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AA58" t="str">
            <v/>
          </cell>
          <cell r="AB58" t="str">
            <v/>
          </cell>
          <cell r="AC58" t="str">
            <v/>
          </cell>
          <cell r="AD58" t="str">
            <v/>
          </cell>
          <cell r="AE58">
            <v>1</v>
          </cell>
          <cell r="AF58" t="str">
            <v/>
          </cell>
          <cell r="AG58" t="str">
            <v/>
          </cell>
          <cell r="AH58" t="str">
            <v/>
          </cell>
          <cell r="AI58">
            <v>1</v>
          </cell>
          <cell r="AJ58" t="str">
            <v>NFI</v>
          </cell>
          <cell r="AK58" t="str">
            <v/>
          </cell>
          <cell r="AL58" t="str">
            <v/>
          </cell>
          <cell r="AM58" t="str">
            <v>Billing, debt, vfm, affordability, vulnerability</v>
          </cell>
          <cell r="AN58" t="str">
            <v xml:space="preserve">% </v>
          </cell>
          <cell r="AO58" t="str">
            <v>% customers aware of Priority Services Register</v>
          </cell>
          <cell r="AP58">
            <v>1</v>
          </cell>
          <cell r="AQ58" t="str">
            <v>Up</v>
          </cell>
          <cell r="AR58" t="str">
            <v/>
          </cell>
        </row>
        <row r="59">
          <cell r="U59" t="str">
            <v>PR19ANH_22</v>
          </cell>
          <cell r="V59" t="str">
            <v>Positive Impact on Communities</v>
          </cell>
          <cell r="W59" t="str">
            <v>PR19 new</v>
          </cell>
          <cell r="X59">
            <v>22</v>
          </cell>
          <cell r="Y59" t="str">
            <v>Priority services for customers in vulnerable circumstances</v>
          </cell>
          <cell r="Z59"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AA59" t="str">
            <v/>
          </cell>
          <cell r="AB59" t="str">
            <v/>
          </cell>
          <cell r="AC59" t="str">
            <v/>
          </cell>
          <cell r="AD59" t="str">
            <v/>
          </cell>
          <cell r="AE59">
            <v>1</v>
          </cell>
          <cell r="AF59" t="str">
            <v/>
          </cell>
          <cell r="AG59" t="str">
            <v/>
          </cell>
          <cell r="AH59" t="str">
            <v/>
          </cell>
          <cell r="AI59">
            <v>1</v>
          </cell>
          <cell r="AJ59" t="str">
            <v>NFI</v>
          </cell>
          <cell r="AK59" t="str">
            <v/>
          </cell>
          <cell r="AL59" t="str">
            <v/>
          </cell>
          <cell r="AM59" t="str">
            <v>Billing, debt, vfm, affordability, vulnerability</v>
          </cell>
          <cell r="AN59" t="str">
            <v>%</v>
          </cell>
          <cell r="AO59" t="str">
            <v>Percentage of applicable households</v>
          </cell>
          <cell r="AP59">
            <v>1</v>
          </cell>
          <cell r="AQ59" t="str">
            <v>Up</v>
          </cell>
          <cell r="AR59" t="str">
            <v>Priority services for customers in vulnerable circumstances</v>
          </cell>
          <cell r="BI59" t="str">
            <v>1.8 / 17.5 / 45</v>
          </cell>
          <cell r="BJ59" t="str">
            <v>3.6 / 35 / 90</v>
          </cell>
          <cell r="BK59" t="str">
            <v>6.1 / 35 / 90</v>
          </cell>
          <cell r="BL59" t="str">
            <v>9.5 / 35 / 90</v>
          </cell>
          <cell r="BM59" t="str">
            <v>12.8 / 35 / 90</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v>1</v>
          </cell>
          <cell r="DW59" t="str">
            <v/>
          </cell>
        </row>
        <row r="60">
          <cell r="U60" t="str">
            <v>PR19ANH_23</v>
          </cell>
          <cell r="V60" t="str">
            <v>Fair Charges, Fair Returns</v>
          </cell>
          <cell r="W60" t="str">
            <v>PR19 new</v>
          </cell>
          <cell r="X60">
            <v>23</v>
          </cell>
          <cell r="Y60" t="str">
            <v>Managing void properties</v>
          </cell>
          <cell r="Z60"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AA60" t="str">
            <v/>
          </cell>
          <cell r="AB60" t="str">
            <v/>
          </cell>
          <cell r="AC60" t="str">
            <v/>
          </cell>
          <cell r="AD60" t="str">
            <v/>
          </cell>
          <cell r="AE60">
            <v>1</v>
          </cell>
          <cell r="AF60" t="str">
            <v/>
          </cell>
          <cell r="AG60" t="str">
            <v/>
          </cell>
          <cell r="AH60" t="str">
            <v/>
          </cell>
          <cell r="AI60">
            <v>1</v>
          </cell>
          <cell r="AJ60" t="str">
            <v>Out &amp; under</v>
          </cell>
          <cell r="AK60" t="str">
            <v xml:space="preserve">Revenue </v>
          </cell>
          <cell r="AL60" t="str">
            <v>In-period</v>
          </cell>
          <cell r="AM60" t="str">
            <v>Billing, debt, vfm, affordability, vulnerability</v>
          </cell>
          <cell r="AN60" t="str">
            <v>%</v>
          </cell>
          <cell r="AO60" t="str">
            <v>Long term voids occupied as % of total billable properties</v>
          </cell>
          <cell r="AP60">
            <v>2</v>
          </cell>
          <cell r="AQ60" t="str">
            <v>Down</v>
          </cell>
          <cell r="AR60" t="str">
            <v/>
          </cell>
        </row>
        <row r="61">
          <cell r="U61" t="str">
            <v>PR19ANH_24</v>
          </cell>
          <cell r="V61" t="str">
            <v>A Smaller Footprint</v>
          </cell>
          <cell r="W61" t="str">
            <v>PR14 continuation</v>
          </cell>
          <cell r="X61">
            <v>24</v>
          </cell>
          <cell r="Y61" t="str">
            <v>Operational carbon</v>
          </cell>
          <cell r="Z61" t="str">
            <v>We seek to reduce the carbon emissions that result from our activities. The operational carbon PC tracks our success in delivering our long term goal of being carbon neutral by 2050. Performance is measured as a reduction against the 2020 baseline.</v>
          </cell>
          <cell r="AA61">
            <v>0.2</v>
          </cell>
          <cell r="AB61">
            <v>0.2</v>
          </cell>
          <cell r="AC61">
            <v>0.2</v>
          </cell>
          <cell r="AD61">
            <v>0.2</v>
          </cell>
          <cell r="AE61">
            <v>0.2</v>
          </cell>
          <cell r="AF61" t="str">
            <v/>
          </cell>
          <cell r="AG61" t="str">
            <v/>
          </cell>
          <cell r="AH61" t="str">
            <v/>
          </cell>
          <cell r="AI61">
            <v>1</v>
          </cell>
          <cell r="AJ61" t="str">
            <v>NFI</v>
          </cell>
          <cell r="AK61" t="str">
            <v/>
          </cell>
          <cell r="AL61" t="str">
            <v/>
          </cell>
          <cell r="AM61" t="str">
            <v>Energy/emissions</v>
          </cell>
          <cell r="AN61" t="str">
            <v>%</v>
          </cell>
          <cell r="AO61" t="str">
            <v>% reduction in carbon from 2015 baseline</v>
          </cell>
          <cell r="AP61">
            <v>1</v>
          </cell>
          <cell r="AQ61" t="str">
            <v>Up</v>
          </cell>
          <cell r="AR61" t="str">
            <v/>
          </cell>
        </row>
        <row r="62">
          <cell r="U62" t="str">
            <v>PR19ANH_25</v>
          </cell>
          <cell r="V62" t="str">
            <v>A Smaller Footprint</v>
          </cell>
          <cell r="W62" t="str">
            <v>PR14 continuation</v>
          </cell>
          <cell r="X62">
            <v>25</v>
          </cell>
          <cell r="Y62" t="str">
            <v>Capital carbon</v>
          </cell>
          <cell r="Z62" t="str">
            <v>Our capital carbon PC tracks our success in reducing emissions from infrastructure projects.  This performance commitment tracks our success in delivering our long term goal of reducing capital carbon by 70% from a 2010 baseline.</v>
          </cell>
          <cell r="AA62">
            <v>0.2</v>
          </cell>
          <cell r="AB62">
            <v>0.2</v>
          </cell>
          <cell r="AC62">
            <v>0.2</v>
          </cell>
          <cell r="AD62">
            <v>0.2</v>
          </cell>
          <cell r="AE62">
            <v>0.2</v>
          </cell>
          <cell r="AF62" t="str">
            <v/>
          </cell>
          <cell r="AG62" t="str">
            <v/>
          </cell>
          <cell r="AH62" t="str">
            <v/>
          </cell>
          <cell r="AI62">
            <v>1</v>
          </cell>
          <cell r="AJ62" t="str">
            <v>NFI</v>
          </cell>
          <cell r="AK62" t="str">
            <v/>
          </cell>
          <cell r="AL62" t="str">
            <v/>
          </cell>
          <cell r="AM62" t="str">
            <v>Energy/emissions</v>
          </cell>
          <cell r="AN62" t="str">
            <v>%</v>
          </cell>
          <cell r="AO62" t="str">
            <v>% reduction in carbon from 2020 baseline</v>
          </cell>
          <cell r="AP62">
            <v>1</v>
          </cell>
          <cell r="AQ62" t="str">
            <v>Up</v>
          </cell>
          <cell r="AR62" t="str">
            <v/>
          </cell>
        </row>
        <row r="63">
          <cell r="U63" t="str">
            <v>PR19ANH_30</v>
          </cell>
          <cell r="V63" t="str">
            <v>Delighted Customers</v>
          </cell>
          <cell r="W63" t="str">
            <v>PR19 new</v>
          </cell>
          <cell r="X63">
            <v>30</v>
          </cell>
          <cell r="Y63" t="str">
            <v>Non-household Retailer Satisfaction</v>
          </cell>
          <cell r="Z63"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AA63" t="str">
            <v/>
          </cell>
          <cell r="AB63">
            <v>0.51</v>
          </cell>
          <cell r="AC63">
            <v>0.49</v>
          </cell>
          <cell r="AD63" t="str">
            <v/>
          </cell>
          <cell r="AE63" t="str">
            <v/>
          </cell>
          <cell r="AF63" t="str">
            <v/>
          </cell>
          <cell r="AG63" t="str">
            <v/>
          </cell>
          <cell r="AH63" t="str">
            <v/>
          </cell>
          <cell r="AI63">
            <v>1</v>
          </cell>
          <cell r="AJ63" t="str">
            <v>NFI</v>
          </cell>
          <cell r="AK63" t="str">
            <v/>
          </cell>
          <cell r="AL63" t="str">
            <v/>
          </cell>
          <cell r="AM63" t="str">
            <v>Customer service/satisfaction (exc. billing etc.)</v>
          </cell>
          <cell r="AN63" t="str">
            <v>score</v>
          </cell>
          <cell r="AO63" t="str">
            <v>Retailer Satisfaction Index Score</v>
          </cell>
          <cell r="AP63">
            <v>1</v>
          </cell>
          <cell r="AQ63" t="str">
            <v>Up</v>
          </cell>
          <cell r="AR63" t="str">
            <v/>
          </cell>
        </row>
        <row r="64">
          <cell r="U64" t="str">
            <v>PR19ANH_32</v>
          </cell>
          <cell r="V64" t="str">
            <v>Flourishing Environment</v>
          </cell>
          <cell r="W64" t="str">
            <v>PR19 new</v>
          </cell>
          <cell r="X64">
            <v>32</v>
          </cell>
          <cell r="Y64" t="str">
            <v>Water Industry National Environment Programme</v>
          </cell>
          <cell r="Z64"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AA64">
            <v>0.15</v>
          </cell>
          <cell r="AB64" t="str">
            <v/>
          </cell>
          <cell r="AC64">
            <v>0.85</v>
          </cell>
          <cell r="AD64" t="str">
            <v/>
          </cell>
          <cell r="AE64" t="str">
            <v/>
          </cell>
          <cell r="AF64" t="str">
            <v/>
          </cell>
          <cell r="AG64" t="str">
            <v/>
          </cell>
          <cell r="AH64" t="str">
            <v/>
          </cell>
          <cell r="AI64">
            <v>1</v>
          </cell>
          <cell r="AJ64" t="str">
            <v>Out &amp; under</v>
          </cell>
          <cell r="AK64" t="str">
            <v xml:space="preserve">Revenue </v>
          </cell>
          <cell r="AL64" t="str">
            <v>In-period</v>
          </cell>
          <cell r="AM64" t="str">
            <v>Environmental</v>
          </cell>
          <cell r="AN64" t="str">
            <v>nr</v>
          </cell>
          <cell r="AO64" t="str">
            <v>WINEP obligations</v>
          </cell>
          <cell r="AP64">
            <v>0</v>
          </cell>
          <cell r="AQ64" t="str">
            <v>Up</v>
          </cell>
          <cell r="AR64" t="str">
            <v/>
          </cell>
        </row>
        <row r="65">
          <cell r="U65" t="str">
            <v>PR19ANH_34</v>
          </cell>
          <cell r="V65" t="str">
            <v>Safe Clean Water</v>
          </cell>
          <cell r="W65" t="str">
            <v>PR14 revision</v>
          </cell>
          <cell r="X65">
            <v>34</v>
          </cell>
          <cell r="Y65" t="str">
            <v>Water quality contacts</v>
          </cell>
          <cell r="Z65" t="str">
            <v>This measures the number of contacts we receive from customers about the appearance, taste and odour of their water. Performance is measured based on the number of contacts per 1,000 population.</v>
          </cell>
          <cell r="AA65" t="str">
            <v/>
          </cell>
          <cell r="AB65">
            <v>1</v>
          </cell>
          <cell r="AC65" t="str">
            <v/>
          </cell>
          <cell r="AD65" t="str">
            <v/>
          </cell>
          <cell r="AE65" t="str">
            <v/>
          </cell>
          <cell r="AF65" t="str">
            <v/>
          </cell>
          <cell r="AG65" t="str">
            <v/>
          </cell>
          <cell r="AH65" t="str">
            <v/>
          </cell>
          <cell r="AI65">
            <v>1</v>
          </cell>
          <cell r="AJ65" t="str">
            <v>Out &amp; under</v>
          </cell>
          <cell r="AK65" t="str">
            <v xml:space="preserve">Revenue </v>
          </cell>
          <cell r="AL65" t="str">
            <v>In-period</v>
          </cell>
          <cell r="AM65" t="str">
            <v>Customer contacts - water quality</v>
          </cell>
          <cell r="AN65" t="str">
            <v>Number</v>
          </cell>
          <cell r="AO65" t="str">
            <v>No. of contacts per 1,000 population</v>
          </cell>
          <cell r="AP65">
            <v>2</v>
          </cell>
          <cell r="AQ65" t="str">
            <v>Down</v>
          </cell>
        </row>
        <row r="66">
          <cell r="U66" t="str">
            <v>PR19ANH_35</v>
          </cell>
          <cell r="V66" t="str">
            <v>Safe Clean Water</v>
          </cell>
          <cell r="W66" t="str">
            <v>PR19 new</v>
          </cell>
          <cell r="X66">
            <v>35</v>
          </cell>
          <cell r="Y66" t="str">
            <v>Event Risk Index (ERI)</v>
          </cell>
          <cell r="Z66" t="str">
            <v>The Event Risk Index (ERI) is a measure of the risk arising from the duration and severity of water quality events.</v>
          </cell>
          <cell r="AA66" t="str">
            <v/>
          </cell>
          <cell r="AB66">
            <v>1</v>
          </cell>
          <cell r="AC66" t="str">
            <v/>
          </cell>
          <cell r="AD66" t="str">
            <v/>
          </cell>
          <cell r="AE66" t="str">
            <v/>
          </cell>
          <cell r="AF66" t="str">
            <v/>
          </cell>
          <cell r="AG66" t="str">
            <v/>
          </cell>
          <cell r="AH66" t="str">
            <v/>
          </cell>
          <cell r="AI66">
            <v>1</v>
          </cell>
          <cell r="AJ66" t="str">
            <v>NFI</v>
          </cell>
          <cell r="AK66" t="str">
            <v/>
          </cell>
          <cell r="AL66" t="str">
            <v/>
          </cell>
          <cell r="AM66" t="str">
            <v>Water quality compliance</v>
          </cell>
          <cell r="AN66" t="str">
            <v>score</v>
          </cell>
          <cell r="AO66" t="str">
            <v>ERI score</v>
          </cell>
          <cell r="AP66">
            <v>3</v>
          </cell>
          <cell r="AQ66" t="str">
            <v>Down</v>
          </cell>
          <cell r="AR66" t="str">
            <v/>
          </cell>
        </row>
        <row r="67">
          <cell r="U67" t="str">
            <v>PR19ANH_36</v>
          </cell>
          <cell r="V67" t="str">
            <v>Positive Impact on Communities</v>
          </cell>
          <cell r="W67" t="str">
            <v>PR19 new</v>
          </cell>
          <cell r="X67">
            <v>36</v>
          </cell>
          <cell r="Y67" t="str">
            <v>British Standards Institution - Standard for Inclusive Service</v>
          </cell>
          <cell r="Z67" t="str">
            <v xml:space="preserve">Each year we will be measured based on whether we comply or do not comply with the BSI standard for Inclusive Service Provision. </v>
          </cell>
          <cell r="AA67" t="str">
            <v/>
          </cell>
          <cell r="AB67" t="str">
            <v/>
          </cell>
          <cell r="AC67" t="str">
            <v/>
          </cell>
          <cell r="AD67" t="str">
            <v/>
          </cell>
          <cell r="AE67">
            <v>1</v>
          </cell>
          <cell r="AF67" t="str">
            <v/>
          </cell>
          <cell r="AG67" t="str">
            <v/>
          </cell>
          <cell r="AH67" t="str">
            <v/>
          </cell>
          <cell r="AI67">
            <v>1</v>
          </cell>
          <cell r="AJ67" t="str">
            <v>NFI</v>
          </cell>
          <cell r="AK67" t="str">
            <v/>
          </cell>
          <cell r="AL67" t="str">
            <v/>
          </cell>
          <cell r="AM67" t="str">
            <v>Affordability/vulnerability</v>
          </cell>
          <cell r="AN67" t="str">
            <v>text</v>
          </cell>
          <cell r="AO67" t="str">
            <v>Compliant or not compliant</v>
          </cell>
          <cell r="AP67">
            <v>0</v>
          </cell>
          <cell r="AQ67" t="str">
            <v>text</v>
          </cell>
          <cell r="AR67" t="str">
            <v/>
          </cell>
        </row>
        <row r="68">
          <cell r="U68" t="str">
            <v>PR19ANH_37</v>
          </cell>
          <cell r="V68" t="str">
            <v>Positive Impact on Communities</v>
          </cell>
          <cell r="W68" t="str">
            <v>PR19 new</v>
          </cell>
          <cell r="X68">
            <v>37</v>
          </cell>
          <cell r="Y68" t="str">
            <v>Helping those struggling to pay</v>
          </cell>
          <cell r="Z68" t="str">
            <v>The percentage of non-operational calls received that are handled by the Extra Care and Collections teams for an assessment of their circumstances and appropriate support.</v>
          </cell>
          <cell r="AA68" t="str">
            <v/>
          </cell>
          <cell r="AB68" t="str">
            <v/>
          </cell>
          <cell r="AC68" t="str">
            <v/>
          </cell>
          <cell r="AD68" t="str">
            <v/>
          </cell>
          <cell r="AE68">
            <v>1</v>
          </cell>
          <cell r="AF68" t="str">
            <v/>
          </cell>
          <cell r="AG68" t="str">
            <v/>
          </cell>
          <cell r="AH68" t="str">
            <v/>
          </cell>
          <cell r="AI68">
            <v>1</v>
          </cell>
          <cell r="AJ68" t="str">
            <v>NFI</v>
          </cell>
          <cell r="AK68" t="str">
            <v/>
          </cell>
          <cell r="AL68" t="str">
            <v/>
          </cell>
          <cell r="AM68" t="str">
            <v>Affordability/vulnerability</v>
          </cell>
          <cell r="AN68" t="str">
            <v>nr</v>
          </cell>
          <cell r="AO68" t="str">
            <v>Number of unique customers receiving financial assistance</v>
          </cell>
          <cell r="AP68">
            <v>1</v>
          </cell>
          <cell r="AQ68" t="str">
            <v>Up</v>
          </cell>
          <cell r="AR68" t="str">
            <v/>
          </cell>
        </row>
        <row r="69">
          <cell r="U69" t="str">
            <v>PR19ANH_38</v>
          </cell>
          <cell r="V69" t="str">
            <v/>
          </cell>
          <cell r="W69" t="str">
            <v>PR19 new</v>
          </cell>
          <cell r="X69">
            <v>38</v>
          </cell>
          <cell r="Y69" t="str">
            <v>Smart metering delivery</v>
          </cell>
          <cell r="Z69" t="str">
            <v/>
          </cell>
          <cell r="AA69" t="str">
            <v/>
          </cell>
          <cell r="AB69">
            <v>1</v>
          </cell>
          <cell r="AC69" t="str">
            <v/>
          </cell>
          <cell r="AD69" t="str">
            <v/>
          </cell>
          <cell r="AE69" t="str">
            <v/>
          </cell>
          <cell r="AF69" t="str">
            <v/>
          </cell>
          <cell r="AG69" t="str">
            <v/>
          </cell>
          <cell r="AH69" t="str">
            <v/>
          </cell>
          <cell r="AI69">
            <v>1</v>
          </cell>
          <cell r="AJ69" t="str">
            <v>Under</v>
          </cell>
          <cell r="AK69" t="str">
            <v>Revenue</v>
          </cell>
          <cell r="AL69" t="str">
            <v>End of period</v>
          </cell>
          <cell r="AM69" t="str">
            <v>Scheme specific</v>
          </cell>
          <cell r="AN69" t="str">
            <v>nr</v>
          </cell>
          <cell r="AO69" t="str">
            <v>Nr of meters</v>
          </cell>
          <cell r="AP69">
            <v>0</v>
          </cell>
          <cell r="AQ69" t="str">
            <v>Up</v>
          </cell>
          <cell r="AR69" t="str">
            <v/>
          </cell>
        </row>
        <row r="70">
          <cell r="U70" t="str">
            <v>PR19ANH_39</v>
          </cell>
          <cell r="V70" t="str">
            <v/>
          </cell>
          <cell r="W70" t="str">
            <v>PR19 new</v>
          </cell>
          <cell r="X70">
            <v>39</v>
          </cell>
          <cell r="Y70" t="str">
            <v>Internal interconnection delivery</v>
          </cell>
          <cell r="Z70" t="str">
            <v/>
          </cell>
          <cell r="AA70" t="str">
            <v/>
          </cell>
          <cell r="AB70">
            <v>1</v>
          </cell>
          <cell r="AC70" t="str">
            <v/>
          </cell>
          <cell r="AD70" t="str">
            <v/>
          </cell>
          <cell r="AE70" t="str">
            <v/>
          </cell>
          <cell r="AF70" t="str">
            <v/>
          </cell>
          <cell r="AG70" t="str">
            <v/>
          </cell>
          <cell r="AH70" t="str">
            <v/>
          </cell>
          <cell r="AI70">
            <v>1</v>
          </cell>
          <cell r="AJ70" t="str">
            <v>Under</v>
          </cell>
          <cell r="AK70" t="str">
            <v xml:space="preserve">Revenue </v>
          </cell>
          <cell r="AL70" t="str">
            <v>End of period</v>
          </cell>
          <cell r="AM70" t="str">
            <v>Scheme specific</v>
          </cell>
          <cell r="AN70" t="str">
            <v>nr</v>
          </cell>
          <cell r="AO70" t="str">
            <v>Cumulative Ml/d</v>
          </cell>
          <cell r="AP70">
            <v>1</v>
          </cell>
          <cell r="AQ70" t="str">
            <v>Up</v>
          </cell>
          <cell r="AR70" t="str">
            <v/>
          </cell>
        </row>
        <row r="71">
          <cell r="U71" t="str">
            <v>PR19ANH_40</v>
          </cell>
          <cell r="V71" t="str">
            <v/>
          </cell>
          <cell r="W71" t="str">
            <v/>
          </cell>
          <cell r="X71">
            <v>40</v>
          </cell>
          <cell r="Y71" t="str">
            <v>Value for Money</v>
          </cell>
          <cell r="Z71" t="str">
            <v/>
          </cell>
          <cell r="AA71" t="str">
            <v/>
          </cell>
          <cell r="AB71" t="str">
            <v/>
          </cell>
          <cell r="AC71" t="str">
            <v/>
          </cell>
          <cell r="AD71" t="str">
            <v/>
          </cell>
          <cell r="AE71" t="str">
            <v/>
          </cell>
          <cell r="AF71" t="str">
            <v/>
          </cell>
          <cell r="AG71" t="str">
            <v/>
          </cell>
          <cell r="AH71" t="str">
            <v/>
          </cell>
          <cell r="AI71">
            <v>0</v>
          </cell>
          <cell r="AJ71" t="str">
            <v>NFI</v>
          </cell>
          <cell r="AK71" t="str">
            <v/>
          </cell>
          <cell r="AL71" t="str">
            <v/>
          </cell>
          <cell r="AM71" t="str">
            <v/>
          </cell>
          <cell r="AN71" t="str">
            <v/>
          </cell>
          <cell r="AO71" t="str">
            <v/>
          </cell>
          <cell r="AP71">
            <v>0</v>
          </cell>
          <cell r="AQ71" t="str">
            <v/>
          </cell>
          <cell r="AR71" t="str">
            <v/>
          </cell>
        </row>
        <row r="72">
          <cell r="U72" t="str">
            <v>PR19ANH_41</v>
          </cell>
          <cell r="V72" t="str">
            <v/>
          </cell>
          <cell r="W72" t="str">
            <v/>
          </cell>
          <cell r="X72">
            <v>41</v>
          </cell>
          <cell r="Y72" t="str">
            <v>Cyber Security</v>
          </cell>
          <cell r="Z72" t="str">
            <v/>
          </cell>
          <cell r="AA72" t="str">
            <v/>
          </cell>
          <cell r="AB72">
            <v>1</v>
          </cell>
          <cell r="AC72" t="str">
            <v/>
          </cell>
          <cell r="AD72" t="str">
            <v/>
          </cell>
          <cell r="AE72" t="str">
            <v/>
          </cell>
          <cell r="AF72" t="str">
            <v/>
          </cell>
          <cell r="AG72" t="str">
            <v/>
          </cell>
          <cell r="AH72" t="str">
            <v/>
          </cell>
          <cell r="AI72">
            <v>1</v>
          </cell>
          <cell r="AP72">
            <v>0</v>
          </cell>
        </row>
        <row r="73">
          <cell r="U73" t="str">
            <v>PR19ANH_NEP01</v>
          </cell>
          <cell r="V73" t="str">
            <v/>
          </cell>
          <cell r="W73" t="str">
            <v/>
          </cell>
          <cell r="X73" t="str">
            <v>NEP01</v>
          </cell>
          <cell r="Y73" t="str">
            <v>WINEP Delivery</v>
          </cell>
          <cell r="Z73" t="str">
            <v/>
          </cell>
          <cell r="AA73" t="str">
            <v/>
          </cell>
          <cell r="AB73" t="str">
            <v/>
          </cell>
          <cell r="AC73" t="str">
            <v/>
          </cell>
          <cell r="AD73" t="str">
            <v/>
          </cell>
          <cell r="AE73" t="str">
            <v/>
          </cell>
          <cell r="AF73" t="str">
            <v/>
          </cell>
          <cell r="AG73" t="str">
            <v/>
          </cell>
          <cell r="AH73" t="str">
            <v/>
          </cell>
          <cell r="AI73">
            <v>0</v>
          </cell>
          <cell r="AJ73" t="str">
            <v>NFI</v>
          </cell>
          <cell r="AK73" t="str">
            <v/>
          </cell>
          <cell r="AL73" t="str">
            <v/>
          </cell>
          <cell r="AM73" t="str">
            <v/>
          </cell>
          <cell r="AN73" t="str">
            <v/>
          </cell>
          <cell r="AO73" t="str">
            <v>WINEP requirements met or not met in each year</v>
          </cell>
          <cell r="AP73">
            <v>0</v>
          </cell>
          <cell r="AQ73" t="str">
            <v/>
          </cell>
          <cell r="AR73" t="str">
            <v/>
          </cell>
        </row>
        <row r="74">
          <cell r="U74" t="str">
            <v>PR19ANH_42</v>
          </cell>
          <cell r="V74" t="str">
            <v/>
          </cell>
          <cell r="W74" t="str">
            <v/>
          </cell>
          <cell r="X74">
            <v>42</v>
          </cell>
          <cell r="Y74" t="str">
            <v>Partnership working on pluvial and fluvial flood risk</v>
          </cell>
          <cell r="Z74" t="str">
            <v/>
          </cell>
          <cell r="AA74" t="str">
            <v/>
          </cell>
          <cell r="AB74" t="str">
            <v/>
          </cell>
          <cell r="AC74">
            <v>1</v>
          </cell>
          <cell r="AD74" t="str">
            <v/>
          </cell>
          <cell r="AE74" t="str">
            <v/>
          </cell>
          <cell r="AF74" t="str">
            <v/>
          </cell>
          <cell r="AG74" t="str">
            <v/>
          </cell>
          <cell r="AH74" t="str">
            <v/>
          </cell>
          <cell r="AI74">
            <v>1</v>
          </cell>
          <cell r="AJ74" t="str">
            <v>Under</v>
          </cell>
          <cell r="AK74" t="str">
            <v xml:space="preserve">Revenue </v>
          </cell>
          <cell r="AL74" t="str">
            <v>End of period</v>
          </cell>
          <cell r="AM74" t="str">
            <v/>
          </cell>
          <cell r="AP74">
            <v>0</v>
          </cell>
          <cell r="AR74" t="str">
            <v/>
          </cell>
        </row>
        <row r="75">
          <cell r="AI75">
            <v>0</v>
          </cell>
        </row>
        <row r="76">
          <cell r="U76" t="str">
            <v>PR19ANH_43</v>
          </cell>
          <cell r="V76" t="str">
            <v/>
          </cell>
          <cell r="W76" t="str">
            <v/>
          </cell>
          <cell r="X76">
            <v>43</v>
          </cell>
          <cell r="Y76" t="str">
            <v>Community investment</v>
          </cell>
          <cell r="Z76" t="str">
            <v/>
          </cell>
          <cell r="AA76" t="str">
            <v/>
          </cell>
          <cell r="AB76" t="str">
            <v/>
          </cell>
          <cell r="AC76" t="str">
            <v/>
          </cell>
          <cell r="AD76" t="str">
            <v/>
          </cell>
          <cell r="AE76" t="str">
            <v/>
          </cell>
          <cell r="AF76" t="str">
            <v/>
          </cell>
          <cell r="AG76" t="str">
            <v/>
          </cell>
          <cell r="AH76" t="str">
            <v/>
          </cell>
          <cell r="AI76">
            <v>0</v>
          </cell>
          <cell r="AJ76" t="str">
            <v>NFI</v>
          </cell>
          <cell r="AK76" t="str">
            <v/>
          </cell>
          <cell r="AL76" t="str">
            <v/>
          </cell>
          <cell r="AM76" t="str">
            <v/>
          </cell>
          <cell r="AP76">
            <v>2</v>
          </cell>
          <cell r="AR76" t="str">
            <v/>
          </cell>
        </row>
        <row r="77">
          <cell r="U77" t="str">
            <v>PR19ANH_44</v>
          </cell>
          <cell r="V77" t="str">
            <v/>
          </cell>
          <cell r="W77" t="str">
            <v/>
          </cell>
          <cell r="X77">
            <v>44</v>
          </cell>
          <cell r="Y77" t="str">
            <v>Customer trust</v>
          </cell>
          <cell r="Z77" t="str">
            <v/>
          </cell>
          <cell r="AA77" t="str">
            <v/>
          </cell>
          <cell r="AB77" t="str">
            <v/>
          </cell>
          <cell r="AC77" t="str">
            <v/>
          </cell>
          <cell r="AD77" t="str">
            <v/>
          </cell>
          <cell r="AE77" t="str">
            <v/>
          </cell>
          <cell r="AF77" t="str">
            <v/>
          </cell>
          <cell r="AG77" t="str">
            <v/>
          </cell>
          <cell r="AH77" t="str">
            <v/>
          </cell>
          <cell r="AI77">
            <v>0</v>
          </cell>
          <cell r="AJ77" t="str">
            <v>NFI</v>
          </cell>
          <cell r="AK77" t="str">
            <v/>
          </cell>
          <cell r="AL77" t="str">
            <v/>
          </cell>
          <cell r="AM77" t="str">
            <v/>
          </cell>
          <cell r="AP77">
            <v>0</v>
          </cell>
          <cell r="AR77" t="str">
            <v/>
          </cell>
        </row>
        <row r="78">
          <cell r="U78" t="str">
            <v>PR19ANH_45</v>
          </cell>
          <cell r="V78" t="str">
            <v/>
          </cell>
          <cell r="W78" t="str">
            <v/>
          </cell>
          <cell r="X78">
            <v>45</v>
          </cell>
          <cell r="Y78" t="str">
            <v>Natural capital impact</v>
          </cell>
          <cell r="Z78" t="str">
            <v/>
          </cell>
          <cell r="AA78" t="str">
            <v/>
          </cell>
          <cell r="AB78" t="str">
            <v/>
          </cell>
          <cell r="AC78" t="str">
            <v/>
          </cell>
          <cell r="AD78" t="str">
            <v/>
          </cell>
          <cell r="AE78" t="str">
            <v/>
          </cell>
          <cell r="AF78" t="str">
            <v/>
          </cell>
          <cell r="AG78" t="str">
            <v/>
          </cell>
          <cell r="AH78" t="str">
            <v/>
          </cell>
          <cell r="AI78">
            <v>0</v>
          </cell>
          <cell r="AP78">
            <v>0</v>
          </cell>
        </row>
        <row r="79">
          <cell r="U79" t="str">
            <v>PR19ANH_46</v>
          </cell>
          <cell r="V79" t="str">
            <v/>
          </cell>
          <cell r="W79" t="str">
            <v/>
          </cell>
          <cell r="X79">
            <v>46</v>
          </cell>
          <cell r="Y79" t="str">
            <v>Regional collaboration</v>
          </cell>
          <cell r="Z79" t="str">
            <v/>
          </cell>
          <cell r="AA79" t="str">
            <v/>
          </cell>
          <cell r="AB79" t="str">
            <v/>
          </cell>
          <cell r="AC79" t="str">
            <v/>
          </cell>
          <cell r="AD79" t="str">
            <v/>
          </cell>
          <cell r="AE79" t="str">
            <v/>
          </cell>
          <cell r="AF79" t="str">
            <v/>
          </cell>
          <cell r="AG79" t="str">
            <v/>
          </cell>
          <cell r="AH79" t="str">
            <v/>
          </cell>
          <cell r="AI79">
            <v>0</v>
          </cell>
          <cell r="AP79">
            <v>0</v>
          </cell>
        </row>
        <row r="80">
          <cell r="U80" t="str">
            <v>PR19BRL_PC01</v>
          </cell>
          <cell r="V80" t="str">
            <v>Safe and Reliable Supply of  Water</v>
          </cell>
          <cell r="W80" t="str">
            <v>PR19 new</v>
          </cell>
          <cell r="X80" t="str">
            <v>PC01</v>
          </cell>
          <cell r="Y80" t="str">
            <v>Water quality compliance (CRI)</v>
          </cell>
          <cell r="Z80" t="str">
            <v>Common definition for water quality compliance as published on the Ofwat website</v>
          </cell>
          <cell r="AA80" t="str">
            <v/>
          </cell>
          <cell r="AB80">
            <v>1</v>
          </cell>
          <cell r="AC80" t="str">
            <v/>
          </cell>
          <cell r="AD80" t="str">
            <v/>
          </cell>
          <cell r="AE80" t="str">
            <v/>
          </cell>
          <cell r="AF80" t="str">
            <v/>
          </cell>
          <cell r="AG80" t="str">
            <v/>
          </cell>
          <cell r="AH80" t="str">
            <v/>
          </cell>
          <cell r="AI80">
            <v>1</v>
          </cell>
          <cell r="AJ80" t="str">
            <v>Under</v>
          </cell>
          <cell r="AK80" t="str">
            <v xml:space="preserve">Revenue </v>
          </cell>
          <cell r="AL80" t="str">
            <v>In-period</v>
          </cell>
          <cell r="AM80" t="str">
            <v>Water quality compliance</v>
          </cell>
          <cell r="AN80" t="str">
            <v>number</v>
          </cell>
          <cell r="AO80" t="str">
            <v>Numerical CRI score</v>
          </cell>
          <cell r="AP80">
            <v>2</v>
          </cell>
          <cell r="AQ80" t="str">
            <v>Down</v>
          </cell>
          <cell r="AR80" t="str">
            <v>Water quality compliance (CRI)</v>
          </cell>
          <cell r="BI80">
            <v>0</v>
          </cell>
          <cell r="BJ80">
            <v>0</v>
          </cell>
          <cell r="BK80">
            <v>0</v>
          </cell>
          <cell r="BL80">
            <v>0</v>
          </cell>
          <cell r="BM80">
            <v>0</v>
          </cell>
          <cell r="CD80" t="str">
            <v>Yes</v>
          </cell>
          <cell r="CE80" t="str">
            <v>Yes</v>
          </cell>
          <cell r="CF80" t="str">
            <v>Yes</v>
          </cell>
          <cell r="CG80" t="str">
            <v>Yes</v>
          </cell>
          <cell r="CH80" t="str">
            <v>Yes</v>
          </cell>
          <cell r="CI80" t="str">
            <v/>
          </cell>
          <cell r="CJ80" t="str">
            <v/>
          </cell>
          <cell r="CK80" t="str">
            <v/>
          </cell>
          <cell r="CL80" t="str">
            <v/>
          </cell>
          <cell r="CM80" t="str">
            <v/>
          </cell>
          <cell r="CN80">
            <v>9.5</v>
          </cell>
          <cell r="CO80">
            <v>9.5</v>
          </cell>
          <cell r="CP80">
            <v>9.5</v>
          </cell>
          <cell r="CQ80">
            <v>9.5</v>
          </cell>
          <cell r="CR80">
            <v>9.5</v>
          </cell>
          <cell r="CS80">
            <v>2</v>
          </cell>
          <cell r="CT80">
            <v>2</v>
          </cell>
          <cell r="CU80">
            <v>1.5</v>
          </cell>
          <cell r="CV80">
            <v>1.5</v>
          </cell>
          <cell r="CW80">
            <v>1.5</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v>-0.191</v>
          </cell>
          <cell r="DN80" t="str">
            <v/>
          </cell>
          <cell r="DO80" t="str">
            <v/>
          </cell>
          <cell r="DP80" t="str">
            <v/>
          </cell>
          <cell r="DQ80">
            <v>0</v>
          </cell>
          <cell r="DR80" t="str">
            <v/>
          </cell>
          <cell r="DS80" t="str">
            <v/>
          </cell>
          <cell r="DT80" t="str">
            <v/>
          </cell>
          <cell r="DU80" t="str">
            <v/>
          </cell>
          <cell r="DV80">
            <v>1</v>
          </cell>
          <cell r="DW80" t="str">
            <v/>
          </cell>
        </row>
        <row r="81">
          <cell r="U81" t="str">
            <v>PR19BRL_PC02</v>
          </cell>
          <cell r="V81" t="str">
            <v>Safe and Reliable Supply of  Water</v>
          </cell>
          <cell r="W81" t="str">
            <v>PR14 revision</v>
          </cell>
          <cell r="X81" t="str">
            <v>PC02</v>
          </cell>
          <cell r="Y81" t="str">
            <v>Water supply interruptions</v>
          </cell>
          <cell r="Z81" t="str">
            <v>Common definition for supply interruptions as published on the Ofwat website</v>
          </cell>
          <cell r="AA81" t="str">
            <v/>
          </cell>
          <cell r="AB81">
            <v>1</v>
          </cell>
          <cell r="AC81" t="str">
            <v/>
          </cell>
          <cell r="AD81" t="str">
            <v/>
          </cell>
          <cell r="AE81" t="str">
            <v/>
          </cell>
          <cell r="AF81" t="str">
            <v/>
          </cell>
          <cell r="AG81" t="str">
            <v/>
          </cell>
          <cell r="AH81" t="str">
            <v/>
          </cell>
          <cell r="AI81">
            <v>1</v>
          </cell>
          <cell r="AJ81" t="str">
            <v>Out &amp; under</v>
          </cell>
          <cell r="AK81" t="str">
            <v xml:space="preserve">Revenue </v>
          </cell>
          <cell r="AL81" t="str">
            <v>In-period</v>
          </cell>
          <cell r="AM81" t="str">
            <v>Supply interruptions</v>
          </cell>
          <cell r="AN81" t="str">
            <v>hh:mm:ss</v>
          </cell>
          <cell r="AO81" t="str">
            <v>Hours:minutes:seconds per property per year</v>
          </cell>
          <cell r="AP81">
            <v>0</v>
          </cell>
          <cell r="AQ81" t="str">
            <v>Down</v>
          </cell>
          <cell r="AR81" t="str">
            <v>Water supply interruptions</v>
          </cell>
          <cell r="BI81">
            <v>4.5138888888888893E-3</v>
          </cell>
          <cell r="BJ81">
            <v>4.2592592592592595E-3</v>
          </cell>
          <cell r="BK81">
            <v>3.9930555555555561E-3</v>
          </cell>
          <cell r="BL81">
            <v>3.7384259259259263E-3</v>
          </cell>
          <cell r="BM81">
            <v>3.472222222222222E-3</v>
          </cell>
          <cell r="CD81" t="str">
            <v>Yes</v>
          </cell>
          <cell r="CE81" t="str">
            <v>Yes</v>
          </cell>
          <cell r="CF81" t="str">
            <v>Yes</v>
          </cell>
          <cell r="CG81" t="str">
            <v>Yes</v>
          </cell>
          <cell r="CH81" t="str">
            <v>Yes</v>
          </cell>
          <cell r="CI81" t="str">
            <v/>
          </cell>
          <cell r="CJ81" t="str">
            <v/>
          </cell>
          <cell r="CK81" t="str">
            <v/>
          </cell>
          <cell r="CL81" t="str">
            <v/>
          </cell>
          <cell r="CM81" t="str">
            <v/>
          </cell>
          <cell r="CN81">
            <v>1.5798611111111114E-2</v>
          </cell>
          <cell r="CO81">
            <v>1.5798611111111114E-2</v>
          </cell>
          <cell r="CP81">
            <v>1.5798611111111114E-2</v>
          </cell>
          <cell r="CQ81">
            <v>1.5798611111111114E-2</v>
          </cell>
          <cell r="CR81">
            <v>1.5798611111111114E-2</v>
          </cell>
          <cell r="DC81">
            <v>1.8171296296296297E-3</v>
          </cell>
          <cell r="DD81">
            <v>1.6203703703703703E-3</v>
          </cell>
          <cell r="DE81">
            <v>1.0416666666666667E-3</v>
          </cell>
          <cell r="DF81">
            <v>1.0416666666666667E-3</v>
          </cell>
          <cell r="DG81">
            <v>1.0416666666666667E-3</v>
          </cell>
          <cell r="DH81" t="str">
            <v/>
          </cell>
          <cell r="DI81" t="str">
            <v/>
          </cell>
          <cell r="DJ81" t="str">
            <v/>
          </cell>
          <cell r="DK81" t="str">
            <v/>
          </cell>
          <cell r="DL81" t="str">
            <v/>
          </cell>
          <cell r="DM81">
            <v>-9.5000000000000001E-2</v>
          </cell>
          <cell r="DN81" t="str">
            <v/>
          </cell>
          <cell r="DO81" t="str">
            <v/>
          </cell>
          <cell r="DP81" t="str">
            <v/>
          </cell>
          <cell r="DQ81">
            <v>9.5000000000000001E-2</v>
          </cell>
          <cell r="DR81" t="str">
            <v/>
          </cell>
          <cell r="DS81" t="str">
            <v/>
          </cell>
          <cell r="DT81" t="str">
            <v/>
          </cell>
          <cell r="DU81" t="str">
            <v/>
          </cell>
          <cell r="DV81">
            <v>1</v>
          </cell>
          <cell r="DW81" t="str">
            <v/>
          </cell>
        </row>
        <row r="82">
          <cell r="U82" t="str">
            <v>PR19BRL_PC03</v>
          </cell>
          <cell r="V82" t="str">
            <v>Safe and Reliable Supply of  Water</v>
          </cell>
          <cell r="W82" t="str">
            <v>PR14 revision</v>
          </cell>
          <cell r="X82" t="str">
            <v>PC03</v>
          </cell>
          <cell r="Y82" t="str">
            <v>Mains repairs</v>
          </cell>
          <cell r="Z82" t="str">
            <v>Common definition for mains bursts as published on the Ofwat website</v>
          </cell>
          <cell r="AA82" t="str">
            <v/>
          </cell>
          <cell r="AB82">
            <v>1</v>
          </cell>
          <cell r="AC82" t="str">
            <v/>
          </cell>
          <cell r="AD82" t="str">
            <v/>
          </cell>
          <cell r="AE82" t="str">
            <v/>
          </cell>
          <cell r="AF82" t="str">
            <v/>
          </cell>
          <cell r="AG82" t="str">
            <v/>
          </cell>
          <cell r="AH82" t="str">
            <v/>
          </cell>
          <cell r="AI82">
            <v>1</v>
          </cell>
          <cell r="AJ82" t="str">
            <v>Under</v>
          </cell>
          <cell r="AK82" t="str">
            <v xml:space="preserve">Revenue </v>
          </cell>
          <cell r="AL82" t="str">
            <v>In-period</v>
          </cell>
          <cell r="AM82" t="str">
            <v>Water mains bursts</v>
          </cell>
          <cell r="AN82" t="str">
            <v>number</v>
          </cell>
          <cell r="AO82" t="str">
            <v>Number of repairs per 1000 km of mains</v>
          </cell>
          <cell r="AP82">
            <v>1</v>
          </cell>
          <cell r="AQ82" t="str">
            <v>Down</v>
          </cell>
          <cell r="AR82" t="str">
            <v>Mains repairs</v>
          </cell>
          <cell r="BI82">
            <v>138.4</v>
          </cell>
          <cell r="BJ82">
            <v>136.5</v>
          </cell>
          <cell r="BK82">
            <v>134.6</v>
          </cell>
          <cell r="BL82">
            <v>132.69999999999999</v>
          </cell>
          <cell r="BM82">
            <v>130.69999999999999</v>
          </cell>
          <cell r="CD82" t="str">
            <v>Yes</v>
          </cell>
          <cell r="CE82" t="str">
            <v>Yes</v>
          </cell>
          <cell r="CF82" t="str">
            <v>Yes</v>
          </cell>
          <cell r="CG82" t="str">
            <v>Yes</v>
          </cell>
          <cell r="CH82" t="str">
            <v>Yes</v>
          </cell>
          <cell r="CI82" t="str">
            <v/>
          </cell>
          <cell r="CJ82" t="str">
            <v/>
          </cell>
          <cell r="CK82" t="str">
            <v/>
          </cell>
          <cell r="CL82" t="str">
            <v/>
          </cell>
          <cell r="CM82" t="str">
            <v/>
          </cell>
          <cell r="CN82">
            <v>193.8</v>
          </cell>
          <cell r="CO82">
            <v>193.8</v>
          </cell>
          <cell r="CP82">
            <v>193.8</v>
          </cell>
          <cell r="CQ82">
            <v>193.8</v>
          </cell>
          <cell r="CR82">
            <v>193.8</v>
          </cell>
          <cell r="CS82">
            <v>148.4</v>
          </cell>
          <cell r="CT82">
            <v>146.5</v>
          </cell>
          <cell r="CU82">
            <v>144.6</v>
          </cell>
          <cell r="CV82">
            <v>142.69999999999999</v>
          </cell>
          <cell r="CW82">
            <v>140.69999999999999</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v>-0.04</v>
          </cell>
          <cell r="DN82" t="str">
            <v/>
          </cell>
          <cell r="DO82" t="str">
            <v/>
          </cell>
          <cell r="DP82" t="str">
            <v/>
          </cell>
          <cell r="DQ82" t="str">
            <v/>
          </cell>
          <cell r="DR82" t="str">
            <v/>
          </cell>
          <cell r="DS82" t="str">
            <v/>
          </cell>
          <cell r="DT82" t="str">
            <v/>
          </cell>
          <cell r="DU82" t="str">
            <v/>
          </cell>
          <cell r="DV82">
            <v>1</v>
          </cell>
          <cell r="DW82" t="str">
            <v/>
          </cell>
        </row>
        <row r="83">
          <cell r="U83" t="str">
            <v>PR19BRL_PC04</v>
          </cell>
          <cell r="V83" t="str">
            <v>Safe and Reliable Supply of  Water</v>
          </cell>
          <cell r="W83" t="str">
            <v>PR19 new</v>
          </cell>
          <cell r="X83" t="str">
            <v>PC04</v>
          </cell>
          <cell r="Y83" t="str">
            <v>Unplanned outage</v>
          </cell>
          <cell r="Z83" t="str">
            <v>Common definition for unplanned outage  in a drought as published on the Ofwat website</v>
          </cell>
          <cell r="AA83" t="str">
            <v/>
          </cell>
          <cell r="AB83">
            <v>1</v>
          </cell>
          <cell r="AC83" t="str">
            <v/>
          </cell>
          <cell r="AD83" t="str">
            <v/>
          </cell>
          <cell r="AE83" t="str">
            <v/>
          </cell>
          <cell r="AF83" t="str">
            <v/>
          </cell>
          <cell r="AG83" t="str">
            <v/>
          </cell>
          <cell r="AH83" t="str">
            <v/>
          </cell>
          <cell r="AI83">
            <v>1</v>
          </cell>
          <cell r="AJ83" t="str">
            <v>Under</v>
          </cell>
          <cell r="AK83" t="str">
            <v xml:space="preserve">Revenue </v>
          </cell>
          <cell r="AL83" t="str">
            <v>In-period</v>
          </cell>
          <cell r="AM83" t="str">
            <v>Water outage</v>
          </cell>
          <cell r="AN83" t="str">
            <v>%</v>
          </cell>
          <cell r="AO83" t="str">
            <v>Percentage of peak week production capacity</v>
          </cell>
          <cell r="AP83">
            <v>2</v>
          </cell>
          <cell r="AQ83" t="str">
            <v>Down</v>
          </cell>
          <cell r="AR83" t="str">
            <v>Unplanned outage</v>
          </cell>
          <cell r="BI83">
            <v>2.34</v>
          </cell>
          <cell r="BJ83">
            <v>2.34</v>
          </cell>
          <cell r="BK83">
            <v>2.34</v>
          </cell>
          <cell r="BL83">
            <v>2.34</v>
          </cell>
          <cell r="BM83">
            <v>2.34</v>
          </cell>
          <cell r="CD83" t="str">
            <v>Yes</v>
          </cell>
          <cell r="CE83" t="str">
            <v>Yes</v>
          </cell>
          <cell r="CF83" t="str">
            <v>Yes</v>
          </cell>
          <cell r="CG83" t="str">
            <v>Yes</v>
          </cell>
          <cell r="CH83" t="str">
            <v>Yes</v>
          </cell>
          <cell r="CI83" t="str">
            <v/>
          </cell>
          <cell r="CJ83" t="str">
            <v/>
          </cell>
          <cell r="CK83" t="str">
            <v/>
          </cell>
          <cell r="CL83" t="str">
            <v/>
          </cell>
          <cell r="CM83" t="str">
            <v/>
          </cell>
          <cell r="CN83">
            <v>4.68</v>
          </cell>
          <cell r="CO83">
            <v>4.68</v>
          </cell>
          <cell r="CP83">
            <v>4.68</v>
          </cell>
          <cell r="CQ83">
            <v>4.68</v>
          </cell>
          <cell r="CR83">
            <v>4.68</v>
          </cell>
          <cell r="CS83">
            <v>2.81</v>
          </cell>
          <cell r="CT83">
            <v>2.81</v>
          </cell>
          <cell r="CU83">
            <v>2.81</v>
          </cell>
          <cell r="CV83">
            <v>2.81</v>
          </cell>
          <cell r="CW83">
            <v>2.81</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v>-0.38100000000000001</v>
          </cell>
          <cell r="DN83" t="str">
            <v/>
          </cell>
          <cell r="DO83" t="str">
            <v/>
          </cell>
          <cell r="DP83" t="str">
            <v/>
          </cell>
          <cell r="DQ83" t="str">
            <v/>
          </cell>
          <cell r="DR83" t="str">
            <v/>
          </cell>
          <cell r="DS83" t="str">
            <v/>
          </cell>
          <cell r="DT83" t="str">
            <v/>
          </cell>
          <cell r="DU83" t="str">
            <v/>
          </cell>
          <cell r="DV83">
            <v>1</v>
          </cell>
          <cell r="DW83" t="str">
            <v/>
          </cell>
        </row>
        <row r="84">
          <cell r="U84" t="str">
            <v>PR19BRL_PC05</v>
          </cell>
          <cell r="V84" t="str">
            <v>Safe and Reliable Supply of  Water</v>
          </cell>
          <cell r="W84" t="str">
            <v>PR19 new</v>
          </cell>
          <cell r="X84" t="str">
            <v>PC05</v>
          </cell>
          <cell r="Y84" t="str">
            <v>Risk of severe restrictions in a drought</v>
          </cell>
          <cell r="Z84" t="str">
            <v>Common definition for risk of severe restrictions in a drought as published on the Ofwat website</v>
          </cell>
          <cell r="AA84">
            <v>1</v>
          </cell>
          <cell r="AB84" t="str">
            <v/>
          </cell>
          <cell r="AC84" t="str">
            <v/>
          </cell>
          <cell r="AD84" t="str">
            <v/>
          </cell>
          <cell r="AE84" t="str">
            <v/>
          </cell>
          <cell r="AF84" t="str">
            <v/>
          </cell>
          <cell r="AG84" t="str">
            <v/>
          </cell>
          <cell r="AH84" t="str">
            <v/>
          </cell>
          <cell r="AI84">
            <v>1</v>
          </cell>
          <cell r="AJ84" t="str">
            <v>NFI</v>
          </cell>
          <cell r="AK84" t="str">
            <v/>
          </cell>
          <cell r="AL84" t="str">
            <v/>
          </cell>
          <cell r="AM84" t="str">
            <v>Resilience</v>
          </cell>
          <cell r="AN84" t="str">
            <v>%</v>
          </cell>
          <cell r="AO84" t="str">
            <v>Percentage of population at risk</v>
          </cell>
          <cell r="AP84">
            <v>1</v>
          </cell>
          <cell r="AQ84" t="str">
            <v>Down</v>
          </cell>
          <cell r="AR84" t="str">
            <v>Risk of severe restrictions in a drought</v>
          </cell>
          <cell r="BI84">
            <v>38</v>
          </cell>
          <cell r="BJ84">
            <v>29.8</v>
          </cell>
          <cell r="BK84">
            <v>29.8</v>
          </cell>
          <cell r="BL84">
            <v>29.8</v>
          </cell>
          <cell r="BM84">
            <v>25.6</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v>1</v>
          </cell>
          <cell r="DW84" t="str">
            <v/>
          </cell>
        </row>
        <row r="85">
          <cell r="U85" t="str">
            <v>PR19BRL_PC06</v>
          </cell>
          <cell r="V85" t="str">
            <v>Safe and Reliable Supply of  Water</v>
          </cell>
          <cell r="W85" t="str">
            <v>PR14 revision</v>
          </cell>
          <cell r="X85" t="str">
            <v>PC06</v>
          </cell>
          <cell r="Y85" t="str">
            <v>Customer contacts about water quality – appearance</v>
          </cell>
          <cell r="Z85" t="str">
            <v>The number of times Bristol Water was contacted by customers about the appearance of their tap water (per 1,000 people supplied) in the calendar year.</v>
          </cell>
          <cell r="AA85" t="str">
            <v/>
          </cell>
          <cell r="AB85">
            <v>1</v>
          </cell>
          <cell r="AC85" t="str">
            <v/>
          </cell>
          <cell r="AD85" t="str">
            <v/>
          </cell>
          <cell r="AE85" t="str">
            <v/>
          </cell>
          <cell r="AF85" t="str">
            <v/>
          </cell>
          <cell r="AG85" t="str">
            <v/>
          </cell>
          <cell r="AH85" t="str">
            <v/>
          </cell>
          <cell r="AI85">
            <v>1</v>
          </cell>
          <cell r="AJ85" t="str">
            <v>Out &amp; under</v>
          </cell>
          <cell r="AK85" t="str">
            <v xml:space="preserve">Revenue </v>
          </cell>
          <cell r="AL85" t="str">
            <v>In-period</v>
          </cell>
          <cell r="AM85" t="str">
            <v>Customer contacts - water quality</v>
          </cell>
          <cell r="AN85" t="str">
            <v>Number</v>
          </cell>
          <cell r="AO85" t="str">
            <v>No. of contacts per 1,000 population</v>
          </cell>
          <cell r="AP85">
            <v>2</v>
          </cell>
          <cell r="AQ85" t="str">
            <v>Down</v>
          </cell>
        </row>
        <row r="86">
          <cell r="U86" t="str">
            <v>PR19BRL_PC07</v>
          </cell>
          <cell r="V86" t="str">
            <v>Safe and Reliable Supply of  Water</v>
          </cell>
          <cell r="W86" t="str">
            <v>PR14 revision</v>
          </cell>
          <cell r="X86" t="str">
            <v>PC07</v>
          </cell>
          <cell r="Y86" t="str">
            <v>Customer contacts about water quality – taste and smell</v>
          </cell>
          <cell r="Z86" t="str">
            <v>The number of times Bristol Water was contacted by customers about their water’s taste/ smell (per 1,000 people supplied) in the calendar year.</v>
          </cell>
          <cell r="AA86" t="str">
            <v/>
          </cell>
          <cell r="AB86">
            <v>1</v>
          </cell>
          <cell r="AC86" t="str">
            <v/>
          </cell>
          <cell r="AD86" t="str">
            <v/>
          </cell>
          <cell r="AE86" t="str">
            <v/>
          </cell>
          <cell r="AF86" t="str">
            <v/>
          </cell>
          <cell r="AG86" t="str">
            <v/>
          </cell>
          <cell r="AH86" t="str">
            <v/>
          </cell>
          <cell r="AI86">
            <v>1</v>
          </cell>
          <cell r="AJ86" t="str">
            <v>Out &amp; under</v>
          </cell>
          <cell r="AK86" t="str">
            <v xml:space="preserve">Revenue </v>
          </cell>
          <cell r="AL86" t="str">
            <v>In-period</v>
          </cell>
          <cell r="AM86" t="str">
            <v>Customer contacts - water quality</v>
          </cell>
          <cell r="AN86" t="str">
            <v>Number</v>
          </cell>
          <cell r="AO86" t="str">
            <v>No. of contacts per 1,000 population</v>
          </cell>
          <cell r="AP86">
            <v>2</v>
          </cell>
          <cell r="AQ86" t="str">
            <v>Down</v>
          </cell>
        </row>
        <row r="87">
          <cell r="U87" t="str">
            <v>PR19BRL_PC08</v>
          </cell>
          <cell r="V87" t="str">
            <v>Safe and Reliable Supply of  Water</v>
          </cell>
          <cell r="W87" t="str">
            <v>PR14 revision</v>
          </cell>
          <cell r="X87" t="str">
            <v>PC08</v>
          </cell>
          <cell r="Y87" t="str">
            <v>Properties at risk of receiving low pressure</v>
          </cell>
          <cell r="Z87" t="str">
            <v>This measure is the same as the former DG2 serviceability indicator. The aim of this indicator is to identify the number of properties that have received, and are likely to continue to receive, pressure below the reference level when demand is not abnormal.</v>
          </cell>
          <cell r="AA87" t="str">
            <v/>
          </cell>
          <cell r="AB87">
            <v>1</v>
          </cell>
          <cell r="AC87" t="str">
            <v/>
          </cell>
          <cell r="AD87" t="str">
            <v/>
          </cell>
          <cell r="AE87" t="str">
            <v/>
          </cell>
          <cell r="AF87" t="str">
            <v/>
          </cell>
          <cell r="AG87" t="str">
            <v/>
          </cell>
          <cell r="AH87" t="str">
            <v/>
          </cell>
          <cell r="AI87">
            <v>1</v>
          </cell>
          <cell r="AJ87" t="str">
            <v>Out &amp; under</v>
          </cell>
          <cell r="AK87" t="str">
            <v xml:space="preserve">Revenue </v>
          </cell>
          <cell r="AL87" t="str">
            <v>In-period</v>
          </cell>
          <cell r="AM87" t="str">
            <v>Water pressure</v>
          </cell>
          <cell r="AN87" t="str">
            <v>number</v>
          </cell>
          <cell r="AO87" t="str">
            <v>No. of properties per 10,000 connections</v>
          </cell>
          <cell r="AP87">
            <v>0</v>
          </cell>
          <cell r="AQ87" t="str">
            <v>Down</v>
          </cell>
        </row>
        <row r="88">
          <cell r="U88" t="str">
            <v>PR19BRL_PC09</v>
          </cell>
          <cell r="V88" t="str">
            <v>Safe and Reliable Supply of  Water</v>
          </cell>
          <cell r="W88" t="str">
            <v>PR14 revision</v>
          </cell>
          <cell r="X88" t="str">
            <v>PC09</v>
          </cell>
          <cell r="Y88" t="str">
            <v>Turbidity performance at treatment works</v>
          </cell>
          <cell r="Z88" t="str">
            <v>The number of operational potable water treatment works whose turbidity 95th percentile equals or exceeds a 0.5 NTU (Nephelometric Turbidity Units) threshold.</v>
          </cell>
          <cell r="AA88" t="str">
            <v/>
          </cell>
          <cell r="AB88">
            <v>1</v>
          </cell>
          <cell r="AC88" t="str">
            <v/>
          </cell>
          <cell r="AD88" t="str">
            <v/>
          </cell>
          <cell r="AE88" t="str">
            <v/>
          </cell>
          <cell r="AF88" t="str">
            <v/>
          </cell>
          <cell r="AG88" t="str">
            <v/>
          </cell>
          <cell r="AH88" t="str">
            <v/>
          </cell>
          <cell r="AI88">
            <v>1</v>
          </cell>
          <cell r="AJ88" t="str">
            <v>Under</v>
          </cell>
          <cell r="AK88" t="str">
            <v xml:space="preserve">Revenue </v>
          </cell>
          <cell r="AL88" t="str">
            <v>In-period</v>
          </cell>
          <cell r="AM88" t="str">
            <v>WTW turbidity</v>
          </cell>
          <cell r="AN88" t="str">
            <v>nr</v>
          </cell>
          <cell r="AO88" t="str">
            <v>No. of failures</v>
          </cell>
          <cell r="AP88">
            <v>0</v>
          </cell>
          <cell r="AQ88" t="str">
            <v>Down</v>
          </cell>
          <cell r="AR88" t="str">
            <v/>
          </cell>
        </row>
        <row r="89">
          <cell r="U89" t="str">
            <v>PR19BRL_PC10</v>
          </cell>
          <cell r="V89" t="str">
            <v>Safe and Reliable Supply of  Water</v>
          </cell>
          <cell r="W89" t="str">
            <v>PR14 revision</v>
          </cell>
          <cell r="X89" t="str">
            <v>PC10</v>
          </cell>
          <cell r="Y89" t="str">
            <v>Unplanned maintenance – non-infrastructure</v>
          </cell>
          <cell r="Z89" t="str">
            <v>The total unplanned non-infrastructure maintenance jobs, required as a result of equipment failure or reduced asset performance.</v>
          </cell>
          <cell r="AA89" t="str">
            <v/>
          </cell>
          <cell r="AB89">
            <v>1</v>
          </cell>
          <cell r="AC89" t="str">
            <v/>
          </cell>
          <cell r="AD89" t="str">
            <v/>
          </cell>
          <cell r="AE89" t="str">
            <v/>
          </cell>
          <cell r="AF89" t="str">
            <v/>
          </cell>
          <cell r="AG89" t="str">
            <v/>
          </cell>
          <cell r="AH89" t="str">
            <v/>
          </cell>
          <cell r="AI89">
            <v>1</v>
          </cell>
          <cell r="AJ89" t="str">
            <v>Under</v>
          </cell>
          <cell r="AK89" t="str">
            <v xml:space="preserve">Revenue </v>
          </cell>
          <cell r="AL89" t="str">
            <v>In-period</v>
          </cell>
          <cell r="AM89" t="str">
            <v>Repair and maintenance</v>
          </cell>
          <cell r="AN89" t="str">
            <v>nr</v>
          </cell>
          <cell r="AO89" t="str">
            <v>No. of jobs</v>
          </cell>
          <cell r="AP89">
            <v>0</v>
          </cell>
          <cell r="AQ89" t="str">
            <v>Down</v>
          </cell>
          <cell r="AR89" t="str">
            <v/>
          </cell>
        </row>
        <row r="90">
          <cell r="U90" t="str">
            <v>PR19BRL_PC11</v>
          </cell>
          <cell r="V90" t="str">
            <v>Safe and Reliable Supply of  Water</v>
          </cell>
          <cell r="W90" t="str">
            <v>PR19 new</v>
          </cell>
          <cell r="X90" t="str">
            <v>PC11</v>
          </cell>
          <cell r="Y90" t="str">
            <v>Population at Risk from Asset Failure</v>
          </cell>
          <cell r="Z90" t="str">
            <v xml:space="preserve">The total number of customers in areas of population greater than 10,000 people who are at risk of interruption to their water supply in the event of a critical asset failure that supplies them. </v>
          </cell>
          <cell r="AA90" t="str">
            <v/>
          </cell>
          <cell r="AB90">
            <v>1</v>
          </cell>
          <cell r="AC90" t="str">
            <v/>
          </cell>
          <cell r="AD90" t="str">
            <v/>
          </cell>
          <cell r="AE90" t="str">
            <v/>
          </cell>
          <cell r="AF90" t="str">
            <v/>
          </cell>
          <cell r="AG90" t="str">
            <v/>
          </cell>
          <cell r="AH90" t="str">
            <v/>
          </cell>
          <cell r="AI90">
            <v>1</v>
          </cell>
          <cell r="AJ90" t="str">
            <v>NFI</v>
          </cell>
          <cell r="AK90" t="str">
            <v/>
          </cell>
          <cell r="AL90" t="str">
            <v/>
          </cell>
          <cell r="AM90" t="str">
            <v>Resilience</v>
          </cell>
          <cell r="AP90">
            <v>0</v>
          </cell>
          <cell r="AQ90" t="str">
            <v>Down</v>
          </cell>
          <cell r="AR90" t="str">
            <v/>
          </cell>
        </row>
        <row r="91">
          <cell r="U91" t="str">
            <v>PR19BRL_PC12</v>
          </cell>
          <cell r="V91" t="str">
            <v>Excellent Customer Experiences</v>
          </cell>
          <cell r="W91" t="str">
            <v>PR19 new</v>
          </cell>
          <cell r="X91" t="str">
            <v>PC12</v>
          </cell>
          <cell r="Y91" t="str">
            <v>C-MeX: Customer measure of experience</v>
          </cell>
          <cell r="Z91" t="str">
            <v>Common definition for C-MeX as published on the Ofwat website</v>
          </cell>
          <cell r="AA91" t="str">
            <v/>
          </cell>
          <cell r="AB91" t="str">
            <v/>
          </cell>
          <cell r="AC91" t="str">
            <v/>
          </cell>
          <cell r="AD91" t="str">
            <v/>
          </cell>
          <cell r="AE91">
            <v>1</v>
          </cell>
          <cell r="AF91" t="str">
            <v/>
          </cell>
          <cell r="AG91" t="str">
            <v/>
          </cell>
          <cell r="AH91" t="str">
            <v/>
          </cell>
          <cell r="AI91">
            <v>1</v>
          </cell>
          <cell r="AJ91" t="str">
            <v>Out &amp; under</v>
          </cell>
          <cell r="AK91" t="str">
            <v xml:space="preserve">Revenue </v>
          </cell>
          <cell r="AL91" t="str">
            <v>In-period</v>
          </cell>
          <cell r="AM91" t="str">
            <v>Customer measure of experience (C-MeX)</v>
          </cell>
          <cell r="AN91" t="str">
            <v>score</v>
          </cell>
          <cell r="AO91" t="str">
            <v>C-MeX score</v>
          </cell>
          <cell r="AP91">
            <v>2</v>
          </cell>
          <cell r="AQ91" t="str">
            <v>Up</v>
          </cell>
          <cell r="AR91" t="str">
            <v>C-MeX: Customer measure of experience</v>
          </cell>
          <cell r="BI91" t="str">
            <v/>
          </cell>
          <cell r="BJ91" t="str">
            <v/>
          </cell>
          <cell r="BK91" t="str">
            <v/>
          </cell>
          <cell r="BL91" t="str">
            <v/>
          </cell>
          <cell r="BM91" t="str">
            <v/>
          </cell>
          <cell r="CD91" t="str">
            <v>Yes</v>
          </cell>
          <cell r="CE91" t="str">
            <v>Yes</v>
          </cell>
          <cell r="CF91" t="str">
            <v>Yes</v>
          </cell>
          <cell r="CG91" t="str">
            <v>Yes</v>
          </cell>
          <cell r="CH91" t="str">
            <v>Yes</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v>1</v>
          </cell>
          <cell r="DW91" t="str">
            <v/>
          </cell>
        </row>
        <row r="92">
          <cell r="U92" t="str">
            <v>PR19BRL_PC13</v>
          </cell>
          <cell r="V92" t="str">
            <v>Excellent Customer Experiences</v>
          </cell>
          <cell r="W92" t="str">
            <v>PR19 new</v>
          </cell>
          <cell r="X92" t="str">
            <v>PC13</v>
          </cell>
          <cell r="Y92" t="str">
            <v>D-MeX: Developer services measure of experience</v>
          </cell>
          <cell r="Z92" t="str">
            <v>Common definition for D-MeX as published on the Ofwat website</v>
          </cell>
          <cell r="AA92" t="str">
            <v/>
          </cell>
          <cell r="AB92">
            <v>1</v>
          </cell>
          <cell r="AC92" t="str">
            <v/>
          </cell>
          <cell r="AD92" t="str">
            <v/>
          </cell>
          <cell r="AE92" t="str">
            <v/>
          </cell>
          <cell r="AF92" t="str">
            <v/>
          </cell>
          <cell r="AG92" t="str">
            <v/>
          </cell>
          <cell r="AH92" t="str">
            <v/>
          </cell>
          <cell r="AI92">
            <v>1</v>
          </cell>
          <cell r="AJ92" t="str">
            <v>Out &amp; under</v>
          </cell>
          <cell r="AK92" t="str">
            <v xml:space="preserve">Revenue </v>
          </cell>
          <cell r="AL92" t="str">
            <v>In-period</v>
          </cell>
          <cell r="AM92" t="str">
            <v>Developer services measure of experience (D-MeX)</v>
          </cell>
          <cell r="AN92" t="str">
            <v>score</v>
          </cell>
          <cell r="AO92" t="str">
            <v>D-MeX score</v>
          </cell>
          <cell r="AP92">
            <v>2</v>
          </cell>
          <cell r="AQ92" t="str">
            <v>Up</v>
          </cell>
          <cell r="AR92" t="str">
            <v>D-MeX: Developer services measure of experience</v>
          </cell>
          <cell r="BI92" t="str">
            <v/>
          </cell>
          <cell r="BJ92" t="str">
            <v/>
          </cell>
          <cell r="BK92" t="str">
            <v/>
          </cell>
          <cell r="BL92" t="str">
            <v/>
          </cell>
          <cell r="BM92" t="str">
            <v/>
          </cell>
          <cell r="CD92" t="str">
            <v>Yes</v>
          </cell>
          <cell r="CE92" t="str">
            <v>Yes</v>
          </cell>
          <cell r="CF92" t="str">
            <v>Yes</v>
          </cell>
          <cell r="CG92" t="str">
            <v>Yes</v>
          </cell>
          <cell r="CH92" t="str">
            <v>Yes</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v>1</v>
          </cell>
          <cell r="DW92" t="str">
            <v/>
          </cell>
        </row>
        <row r="93">
          <cell r="U93" t="str">
            <v>PR19BRL_PC14</v>
          </cell>
          <cell r="V93" t="str">
            <v>Excellent Customer Experiences</v>
          </cell>
          <cell r="W93" t="str">
            <v>PR14 continuation</v>
          </cell>
          <cell r="X93" t="str">
            <v>PC14</v>
          </cell>
          <cell r="Y93" t="str">
            <v>Helping customers who are struggling to pay</v>
          </cell>
          <cell r="Z93" t="str">
            <v>The percentage of customers within our supply area for whom their water bill represents more than 2% of their disposable income, defined as gross income less income tax.</v>
          </cell>
          <cell r="AA93" t="str">
            <v/>
          </cell>
          <cell r="AB93" t="str">
            <v/>
          </cell>
          <cell r="AC93" t="str">
            <v/>
          </cell>
          <cell r="AD93" t="str">
            <v/>
          </cell>
          <cell r="AE93">
            <v>1</v>
          </cell>
          <cell r="AF93" t="str">
            <v/>
          </cell>
          <cell r="AG93" t="str">
            <v/>
          </cell>
          <cell r="AH93" t="str">
            <v/>
          </cell>
          <cell r="AI93">
            <v>1</v>
          </cell>
          <cell r="AJ93" t="str">
            <v>NFI</v>
          </cell>
          <cell r="AK93" t="str">
            <v/>
          </cell>
          <cell r="AL93" t="str">
            <v/>
          </cell>
          <cell r="AM93" t="str">
            <v>Billing, debt, vfm, affordability, vulnerability</v>
          </cell>
          <cell r="AN93" t="str">
            <v>%</v>
          </cell>
          <cell r="AO93" t="str">
            <v>% households in water poverty</v>
          </cell>
          <cell r="AP93">
            <v>0</v>
          </cell>
          <cell r="AQ93" t="str">
            <v>Down</v>
          </cell>
          <cell r="AR93" t="str">
            <v/>
          </cell>
        </row>
        <row r="94">
          <cell r="U94" t="str">
            <v>PR19BRL_PC15</v>
          </cell>
          <cell r="V94" t="str">
            <v>Excellent Customer Experiences</v>
          </cell>
          <cell r="W94" t="str">
            <v>PR14 continuation</v>
          </cell>
          <cell r="X94" t="str">
            <v>PC15</v>
          </cell>
          <cell r="Y94" t="str">
            <v>Value for money</v>
          </cell>
          <cell r="Z94" t="str">
            <v>The percentage of customers within our supply area who consider that we provide good value-for-money.</v>
          </cell>
          <cell r="AA94" t="str">
            <v/>
          </cell>
          <cell r="AB94" t="str">
            <v/>
          </cell>
          <cell r="AC94" t="str">
            <v/>
          </cell>
          <cell r="AD94" t="str">
            <v/>
          </cell>
          <cell r="AE94">
            <v>1</v>
          </cell>
          <cell r="AF94" t="str">
            <v/>
          </cell>
          <cell r="AG94" t="str">
            <v/>
          </cell>
          <cell r="AH94" t="str">
            <v/>
          </cell>
          <cell r="AI94">
            <v>1</v>
          </cell>
          <cell r="AJ94" t="str">
            <v>NFI</v>
          </cell>
          <cell r="AK94" t="str">
            <v/>
          </cell>
          <cell r="AL94" t="str">
            <v/>
          </cell>
          <cell r="AM94" t="str">
            <v>Billing, debt, vfm, affordability, vulnerability</v>
          </cell>
          <cell r="AN94" t="str">
            <v>%</v>
          </cell>
          <cell r="AO94" t="str">
            <v>% respondents to survey</v>
          </cell>
          <cell r="AP94">
            <v>0</v>
          </cell>
          <cell r="AQ94" t="str">
            <v>Up</v>
          </cell>
          <cell r="AR94" t="str">
            <v/>
          </cell>
        </row>
        <row r="95">
          <cell r="U95" t="str">
            <v>PR19BRL_PC16</v>
          </cell>
          <cell r="V95" t="str">
            <v>Excellent Customer Experiences</v>
          </cell>
          <cell r="W95" t="str">
            <v>PR19 new</v>
          </cell>
          <cell r="X95" t="str">
            <v>PC16</v>
          </cell>
          <cell r="Y95" t="str">
            <v>Percentage of satisfied vulnerable customers</v>
          </cell>
          <cell r="Z95" t="str">
            <v>The percentage of customers within our supply area receiving vulnerability assistance who are satisfied with the assistance given.</v>
          </cell>
          <cell r="AA95" t="str">
            <v/>
          </cell>
          <cell r="AB95" t="str">
            <v/>
          </cell>
          <cell r="AC95" t="str">
            <v/>
          </cell>
          <cell r="AD95" t="str">
            <v/>
          </cell>
          <cell r="AE95">
            <v>1</v>
          </cell>
          <cell r="AF95" t="str">
            <v/>
          </cell>
          <cell r="AG95" t="str">
            <v/>
          </cell>
          <cell r="AH95" t="str">
            <v/>
          </cell>
          <cell r="AI95">
            <v>1</v>
          </cell>
          <cell r="AJ95" t="str">
            <v>NFI</v>
          </cell>
          <cell r="AK95" t="str">
            <v/>
          </cell>
          <cell r="AL95" t="str">
            <v/>
          </cell>
          <cell r="AM95" t="str">
            <v>Billing, debt, vfm, affordability, vulnerability</v>
          </cell>
          <cell r="AN95" t="str">
            <v>%</v>
          </cell>
          <cell r="AO95" t="str">
            <v>% customer satisfaction</v>
          </cell>
          <cell r="AP95">
            <v>0</v>
          </cell>
          <cell r="AQ95" t="str">
            <v>Up</v>
          </cell>
          <cell r="AR95" t="str">
            <v/>
          </cell>
        </row>
        <row r="96">
          <cell r="U96" t="str">
            <v>PR19BRL_PC17</v>
          </cell>
          <cell r="V96" t="str">
            <v>Excellent Customer Experiences</v>
          </cell>
          <cell r="W96" t="str">
            <v>PR19 new</v>
          </cell>
          <cell r="X96" t="str">
            <v>PC17</v>
          </cell>
          <cell r="Y96" t="str">
            <v>Void properties</v>
          </cell>
          <cell r="Z96" t="str">
            <v xml:space="preserve">Average total number of household properties, within the supply area, which are connected to our water supply but do not receive a charge, as there are no occupants, as a percentage of the total number of connected households. </v>
          </cell>
          <cell r="AA96" t="str">
            <v/>
          </cell>
          <cell r="AB96" t="str">
            <v/>
          </cell>
          <cell r="AC96" t="str">
            <v/>
          </cell>
          <cell r="AD96" t="str">
            <v/>
          </cell>
          <cell r="AE96">
            <v>1</v>
          </cell>
          <cell r="AF96" t="str">
            <v/>
          </cell>
          <cell r="AG96" t="str">
            <v/>
          </cell>
          <cell r="AH96" t="str">
            <v/>
          </cell>
          <cell r="AI96">
            <v>1</v>
          </cell>
          <cell r="AJ96" t="str">
            <v>Out &amp; under</v>
          </cell>
          <cell r="AK96" t="str">
            <v xml:space="preserve">Revenue </v>
          </cell>
          <cell r="AL96" t="str">
            <v>In-period</v>
          </cell>
          <cell r="AM96" t="str">
            <v>Billing, debt, vfm, affordability, vulnerability</v>
          </cell>
          <cell r="AN96" t="str">
            <v>%</v>
          </cell>
          <cell r="AO96" t="str">
            <v>% connected properties</v>
          </cell>
          <cell r="AP96">
            <v>2</v>
          </cell>
          <cell r="AQ96" t="str">
            <v>Down</v>
          </cell>
          <cell r="AR96" t="str">
            <v/>
          </cell>
        </row>
        <row r="97">
          <cell r="U97" t="str">
            <v>PR19BRL_PC18</v>
          </cell>
          <cell r="V97" t="str">
            <v>Local Community and Environmental Resilience</v>
          </cell>
          <cell r="W97" t="str">
            <v>PR14 continuation</v>
          </cell>
          <cell r="X97" t="str">
            <v>PC18</v>
          </cell>
          <cell r="Y97" t="str">
            <v>Leakage</v>
          </cell>
          <cell r="Z97" t="str">
            <v>Common definition for leakage as published on the Ofwat website</v>
          </cell>
          <cell r="AA97" t="str">
            <v/>
          </cell>
          <cell r="AB97">
            <v>1</v>
          </cell>
          <cell r="AC97" t="str">
            <v/>
          </cell>
          <cell r="AD97" t="str">
            <v/>
          </cell>
          <cell r="AE97" t="str">
            <v/>
          </cell>
          <cell r="AF97" t="str">
            <v/>
          </cell>
          <cell r="AG97" t="str">
            <v/>
          </cell>
          <cell r="AH97" t="str">
            <v/>
          </cell>
          <cell r="AI97">
            <v>1</v>
          </cell>
          <cell r="AJ97" t="str">
            <v>Out &amp; under</v>
          </cell>
          <cell r="AK97" t="str">
            <v xml:space="preserve">Revenue </v>
          </cell>
          <cell r="AL97" t="str">
            <v>In-period</v>
          </cell>
          <cell r="AM97" t="str">
            <v>Leakage</v>
          </cell>
          <cell r="AN97" t="str">
            <v>%</v>
          </cell>
          <cell r="AO97" t="str">
            <v>Percentage reduction from baseline (2019-20) using 3 year average</v>
          </cell>
          <cell r="AP97">
            <v>1</v>
          </cell>
          <cell r="AQ97" t="str">
            <v>Up</v>
          </cell>
          <cell r="AR97" t="str">
            <v>Leakage</v>
          </cell>
          <cell r="BI97">
            <v>6.1</v>
          </cell>
          <cell r="BJ97">
            <v>11.4</v>
          </cell>
          <cell r="BK97">
            <v>15.8</v>
          </cell>
          <cell r="BL97">
            <v>19</v>
          </cell>
          <cell r="BM97">
            <v>21.2</v>
          </cell>
          <cell r="CD97" t="str">
            <v>Yes</v>
          </cell>
          <cell r="CE97" t="str">
            <v>Yes</v>
          </cell>
          <cell r="CF97" t="str">
            <v>Yes</v>
          </cell>
          <cell r="CG97" t="str">
            <v>Yes</v>
          </cell>
          <cell r="CH97" t="str">
            <v>Yes</v>
          </cell>
          <cell r="CI97">
            <v>-5</v>
          </cell>
          <cell r="CJ97">
            <v>-5</v>
          </cell>
          <cell r="CK97">
            <v>-5</v>
          </cell>
          <cell r="CL97">
            <v>-5</v>
          </cell>
          <cell r="CM97">
            <v>-5</v>
          </cell>
          <cell r="CN97">
            <v>0</v>
          </cell>
          <cell r="CO97">
            <v>0</v>
          </cell>
          <cell r="CP97">
            <v>0</v>
          </cell>
          <cell r="CQ97">
            <v>0</v>
          </cell>
          <cell r="CR97">
            <v>0</v>
          </cell>
          <cell r="CS97" t="str">
            <v/>
          </cell>
          <cell r="CT97" t="str">
            <v/>
          </cell>
          <cell r="CU97" t="str">
            <v/>
          </cell>
          <cell r="CV97" t="str">
            <v/>
          </cell>
          <cell r="CW97" t="str">
            <v/>
          </cell>
          <cell r="CX97" t="str">
            <v/>
          </cell>
          <cell r="CY97" t="str">
            <v/>
          </cell>
          <cell r="CZ97" t="str">
            <v/>
          </cell>
          <cell r="DA97" t="str">
            <v/>
          </cell>
          <cell r="DB97" t="str">
            <v/>
          </cell>
          <cell r="DC97">
            <v>14.8</v>
          </cell>
          <cell r="DD97">
            <v>18.5</v>
          </cell>
          <cell r="DE97">
            <v>22.1</v>
          </cell>
          <cell r="DF97">
            <v>25.8</v>
          </cell>
          <cell r="DG97">
            <v>29.4</v>
          </cell>
          <cell r="DH97" t="str">
            <v/>
          </cell>
          <cell r="DI97" t="str">
            <v/>
          </cell>
          <cell r="DJ97" t="str">
            <v/>
          </cell>
          <cell r="DK97" t="str">
            <v/>
          </cell>
          <cell r="DL97" t="str">
            <v/>
          </cell>
          <cell r="DM97">
            <v>-0.191</v>
          </cell>
          <cell r="DN97">
            <v>-0.26200000000000001</v>
          </cell>
          <cell r="DO97" t="str">
            <v/>
          </cell>
          <cell r="DP97" t="str">
            <v/>
          </cell>
          <cell r="DQ97">
            <v>0.16400000000000001</v>
          </cell>
          <cell r="DR97" t="str">
            <v/>
          </cell>
          <cell r="DS97" t="str">
            <v/>
          </cell>
          <cell r="DT97" t="str">
            <v/>
          </cell>
          <cell r="DU97" t="str">
            <v/>
          </cell>
          <cell r="DV97">
            <v>1</v>
          </cell>
          <cell r="DW97" t="str">
            <v/>
          </cell>
        </row>
        <row r="98">
          <cell r="U98" t="str">
            <v>PR19BRL_PC19</v>
          </cell>
          <cell r="V98" t="str">
            <v>Local Community and Environmental Resilience</v>
          </cell>
          <cell r="W98" t="str">
            <v>PR14 continuation</v>
          </cell>
          <cell r="X98" t="str">
            <v>PC19</v>
          </cell>
          <cell r="Y98" t="str">
            <v>Per capita consumption</v>
          </cell>
          <cell r="Z98" t="str">
            <v>Common definition for per capita consumption as published on the Ofwat website</v>
          </cell>
          <cell r="AA98" t="str">
            <v/>
          </cell>
          <cell r="AB98">
            <v>0.5</v>
          </cell>
          <cell r="AC98" t="str">
            <v/>
          </cell>
          <cell r="AD98" t="str">
            <v/>
          </cell>
          <cell r="AE98">
            <v>0.5</v>
          </cell>
          <cell r="AF98" t="str">
            <v/>
          </cell>
          <cell r="AG98" t="str">
            <v/>
          </cell>
          <cell r="AH98" t="str">
            <v/>
          </cell>
          <cell r="AI98">
            <v>1</v>
          </cell>
          <cell r="AJ98" t="str">
            <v>Out &amp; under</v>
          </cell>
          <cell r="AK98" t="str">
            <v xml:space="preserve">Revenue </v>
          </cell>
          <cell r="AL98" t="str">
            <v>End of period</v>
          </cell>
          <cell r="AM98" t="str">
            <v>Water consumption</v>
          </cell>
          <cell r="AN98" t="str">
            <v xml:space="preserve">% </v>
          </cell>
          <cell r="AO98" t="str">
            <v>Percentage reduction from baseline (2019-20) using 3 year average</v>
          </cell>
          <cell r="AP98">
            <v>1</v>
          </cell>
          <cell r="AQ98" t="str">
            <v>Up</v>
          </cell>
          <cell r="AR98" t="str">
            <v>Per capita consumption</v>
          </cell>
          <cell r="BI98">
            <v>1.3</v>
          </cell>
          <cell r="BJ98">
            <v>2.6</v>
          </cell>
          <cell r="BK98">
            <v>3.9</v>
          </cell>
          <cell r="BL98">
            <v>5.0999999999999996</v>
          </cell>
          <cell r="BM98">
            <v>6.3</v>
          </cell>
          <cell r="CD98" t="str">
            <v>Yes</v>
          </cell>
          <cell r="CE98" t="str">
            <v>Yes</v>
          </cell>
          <cell r="CF98" t="str">
            <v>Yes</v>
          </cell>
          <cell r="CG98" t="str">
            <v>Yes</v>
          </cell>
          <cell r="CH98" t="str">
            <v>Yes</v>
          </cell>
          <cell r="CI98" t="str">
            <v/>
          </cell>
          <cell r="CJ98" t="str">
            <v/>
          </cell>
          <cell r="CK98" t="str">
            <v/>
          </cell>
          <cell r="CL98" t="str">
            <v/>
          </cell>
          <cell r="CM98" t="str">
            <v/>
          </cell>
          <cell r="CN98">
            <v>-8.6</v>
          </cell>
          <cell r="CO98">
            <v>-8.6</v>
          </cell>
          <cell r="CP98">
            <v>-8.6</v>
          </cell>
          <cell r="CQ98">
            <v>-8.6</v>
          </cell>
          <cell r="CR98">
            <v>-8.6</v>
          </cell>
          <cell r="CS98" t="str">
            <v/>
          </cell>
          <cell r="CT98" t="str">
            <v/>
          </cell>
          <cell r="CU98" t="str">
            <v/>
          </cell>
          <cell r="CV98" t="str">
            <v/>
          </cell>
          <cell r="CW98" t="str">
            <v/>
          </cell>
          <cell r="CX98" t="str">
            <v/>
          </cell>
          <cell r="CY98" t="str">
            <v/>
          </cell>
          <cell r="CZ98" t="str">
            <v/>
          </cell>
          <cell r="DA98" t="str">
            <v/>
          </cell>
          <cell r="DB98" t="str">
            <v/>
          </cell>
          <cell r="DC98">
            <v>9.6999999999999993</v>
          </cell>
          <cell r="DD98">
            <v>10.1</v>
          </cell>
          <cell r="DE98">
            <v>10.4</v>
          </cell>
          <cell r="DF98">
            <v>10.7</v>
          </cell>
          <cell r="DG98">
            <v>11</v>
          </cell>
          <cell r="DH98" t="str">
            <v/>
          </cell>
          <cell r="DI98" t="str">
            <v/>
          </cell>
          <cell r="DJ98" t="str">
            <v/>
          </cell>
          <cell r="DK98" t="str">
            <v/>
          </cell>
          <cell r="DL98" t="str">
            <v/>
          </cell>
          <cell r="DM98">
            <v>-0.03</v>
          </cell>
          <cell r="DN98" t="str">
            <v/>
          </cell>
          <cell r="DO98" t="str">
            <v/>
          </cell>
          <cell r="DP98" t="str">
            <v/>
          </cell>
          <cell r="DQ98">
            <v>2.5000000000000001E-2</v>
          </cell>
          <cell r="DR98" t="str">
            <v/>
          </cell>
          <cell r="DS98" t="str">
            <v/>
          </cell>
          <cell r="DT98" t="str">
            <v/>
          </cell>
          <cell r="DU98" t="str">
            <v/>
          </cell>
          <cell r="DV98">
            <v>1</v>
          </cell>
          <cell r="DW98" t="str">
            <v/>
          </cell>
        </row>
        <row r="99">
          <cell r="U99" t="str">
            <v>PR19BRL_PC20</v>
          </cell>
          <cell r="V99" t="str">
            <v>Local Community and Environmental Resilience</v>
          </cell>
          <cell r="W99" t="str">
            <v>PR14 continuation</v>
          </cell>
          <cell r="X99" t="str">
            <v>PC20</v>
          </cell>
          <cell r="Y99" t="str">
            <v>Meter penetration</v>
          </cell>
          <cell r="Z99" t="str">
            <v>The proportion of total billed household properties that are charged for water on a measured basis.</v>
          </cell>
          <cell r="AA99" t="str">
            <v/>
          </cell>
          <cell r="AB99">
            <v>1</v>
          </cell>
          <cell r="AC99" t="str">
            <v/>
          </cell>
          <cell r="AD99" t="str">
            <v/>
          </cell>
          <cell r="AE99" t="str">
            <v/>
          </cell>
          <cell r="AF99" t="str">
            <v/>
          </cell>
          <cell r="AG99" t="str">
            <v/>
          </cell>
          <cell r="AH99" t="str">
            <v/>
          </cell>
          <cell r="AI99">
            <v>1</v>
          </cell>
          <cell r="AJ99" t="str">
            <v>Out &amp; under</v>
          </cell>
          <cell r="AK99" t="str">
            <v xml:space="preserve">Revenue </v>
          </cell>
          <cell r="AL99" t="str">
            <v>In-period</v>
          </cell>
          <cell r="AM99" t="str">
            <v>Metering</v>
          </cell>
          <cell r="AN99" t="str">
            <v>%</v>
          </cell>
          <cell r="AO99" t="str">
            <v xml:space="preserve">% metered supplies </v>
          </cell>
          <cell r="AP99">
            <v>2</v>
          </cell>
          <cell r="AQ99" t="str">
            <v>Up</v>
          </cell>
          <cell r="AR99" t="str">
            <v/>
          </cell>
        </row>
        <row r="100">
          <cell r="U100" t="str">
            <v>PR19BRL_PC21</v>
          </cell>
          <cell r="V100" t="str">
            <v>Local Community and Environmental Resilience</v>
          </cell>
          <cell r="W100" t="str">
            <v>PR14 revision</v>
          </cell>
          <cell r="X100" t="str">
            <v>PC21</v>
          </cell>
          <cell r="Y100" t="str">
            <v>Raw Water Quality of Sources</v>
          </cell>
          <cell r="Z100"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AA100">
            <v>1</v>
          </cell>
          <cell r="AB100" t="str">
            <v/>
          </cell>
          <cell r="AC100" t="str">
            <v/>
          </cell>
          <cell r="AD100" t="str">
            <v/>
          </cell>
          <cell r="AE100" t="str">
            <v/>
          </cell>
          <cell r="AF100" t="str">
            <v/>
          </cell>
          <cell r="AG100" t="str">
            <v/>
          </cell>
          <cell r="AH100" t="str">
            <v/>
          </cell>
          <cell r="AI100">
            <v>1</v>
          </cell>
          <cell r="AJ100" t="str">
            <v>Out &amp; under</v>
          </cell>
          <cell r="AK100" t="str">
            <v xml:space="preserve">Revenue </v>
          </cell>
          <cell r="AL100" t="str">
            <v>In-period</v>
          </cell>
          <cell r="AM100" t="str">
            <v>Catchment management</v>
          </cell>
          <cell r="AN100" t="str">
            <v>nr</v>
          </cell>
          <cell r="AO100" t="str">
            <v>Kg of P loss reduction achieved by Bristol Water scheme</v>
          </cell>
          <cell r="AP100">
            <v>0</v>
          </cell>
          <cell r="AQ100" t="str">
            <v>Up</v>
          </cell>
          <cell r="AR100" t="str">
            <v/>
          </cell>
        </row>
        <row r="101">
          <cell r="U101" t="str">
            <v>PR19BRL_PC22</v>
          </cell>
          <cell r="V101" t="str">
            <v>Local Community and Environmental Resilience</v>
          </cell>
          <cell r="W101" t="str">
            <v>PR14 continuation</v>
          </cell>
          <cell r="X101" t="str">
            <v>PC22</v>
          </cell>
          <cell r="Y101" t="str">
            <v>Biodiversity Index</v>
          </cell>
          <cell r="Z101"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AA101">
            <v>0.5</v>
          </cell>
          <cell r="AB101">
            <v>0.5</v>
          </cell>
          <cell r="AC101" t="str">
            <v/>
          </cell>
          <cell r="AD101" t="str">
            <v/>
          </cell>
          <cell r="AE101" t="str">
            <v/>
          </cell>
          <cell r="AF101" t="str">
            <v/>
          </cell>
          <cell r="AG101" t="str">
            <v/>
          </cell>
          <cell r="AH101" t="str">
            <v/>
          </cell>
          <cell r="AI101">
            <v>1</v>
          </cell>
          <cell r="AJ101" t="str">
            <v>Out &amp; under</v>
          </cell>
          <cell r="AK101" t="str">
            <v xml:space="preserve">Revenue </v>
          </cell>
          <cell r="AL101" t="str">
            <v>In-period</v>
          </cell>
          <cell r="AM101" t="str">
            <v>Biodiversity/SSSIs</v>
          </cell>
          <cell r="AN101" t="str">
            <v>score</v>
          </cell>
          <cell r="AO101" t="str">
            <v>Biodiversity index</v>
          </cell>
          <cell r="AP101">
            <v>0</v>
          </cell>
          <cell r="AQ101" t="str">
            <v>Up</v>
          </cell>
          <cell r="AR101" t="str">
            <v/>
          </cell>
        </row>
        <row r="102">
          <cell r="U102" t="str">
            <v>PR19BRL_PC23</v>
          </cell>
          <cell r="V102" t="str">
            <v>Local Community and Environmental Resilience</v>
          </cell>
          <cell r="W102" t="str">
            <v>PR14 continuation</v>
          </cell>
          <cell r="X102" t="str">
            <v>PC23</v>
          </cell>
          <cell r="Y102" t="str">
            <v>Waste disposal compliance</v>
          </cell>
          <cell r="Z102" t="str">
            <v>The percentage compliance as per by the number of Bristol Water samples taken of discharged trade effluent from designated Company sample points that meet the consent requirements in the Environment Agency permits.</v>
          </cell>
          <cell r="AA102" t="str">
            <v/>
          </cell>
          <cell r="AB102">
            <v>1</v>
          </cell>
          <cell r="AC102" t="str">
            <v/>
          </cell>
          <cell r="AD102" t="str">
            <v/>
          </cell>
          <cell r="AE102" t="str">
            <v/>
          </cell>
          <cell r="AF102" t="str">
            <v/>
          </cell>
          <cell r="AG102" t="str">
            <v/>
          </cell>
          <cell r="AH102" t="str">
            <v/>
          </cell>
          <cell r="AI102">
            <v>1</v>
          </cell>
          <cell r="AJ102" t="str">
            <v>Under</v>
          </cell>
          <cell r="AK102" t="str">
            <v xml:space="preserve">Revenue </v>
          </cell>
          <cell r="AL102" t="str">
            <v>In-period</v>
          </cell>
          <cell r="AM102" t="str">
            <v>Waste disposal</v>
          </cell>
          <cell r="AN102" t="str">
            <v>%</v>
          </cell>
          <cell r="AO102" t="str">
            <v>% waste disposal compliance</v>
          </cell>
          <cell r="AP102">
            <v>1</v>
          </cell>
          <cell r="AQ102" t="str">
            <v>Up</v>
          </cell>
          <cell r="AR102" t="str">
            <v/>
          </cell>
        </row>
        <row r="103">
          <cell r="U103" t="str">
            <v>PR19BRL_PC24</v>
          </cell>
          <cell r="V103" t="str">
            <v>Local Community and Environmental Resilience</v>
          </cell>
          <cell r="W103" t="str">
            <v>PR19 new</v>
          </cell>
          <cell r="X103" t="str">
            <v>PC24</v>
          </cell>
          <cell r="Y103" t="str">
            <v xml:space="preserve">Water Industry National Environment Programme Compliance </v>
          </cell>
          <cell r="Z103" t="str">
            <v xml:space="preserve">The metric will measure compliance with requirements of the Water Industry National Environment Programme (WINEP). The company commits to deliver each requirement under the WINEP. </v>
          </cell>
          <cell r="AA103">
            <v>1</v>
          </cell>
          <cell r="AB103" t="str">
            <v/>
          </cell>
          <cell r="AC103" t="str">
            <v/>
          </cell>
          <cell r="AD103" t="str">
            <v/>
          </cell>
          <cell r="AE103" t="str">
            <v/>
          </cell>
          <cell r="AF103" t="str">
            <v/>
          </cell>
          <cell r="AG103" t="str">
            <v/>
          </cell>
          <cell r="AH103" t="str">
            <v/>
          </cell>
          <cell r="AI103">
            <v>1</v>
          </cell>
          <cell r="AJ103" t="str">
            <v>Under</v>
          </cell>
          <cell r="AK103" t="str">
            <v xml:space="preserve">Revenue </v>
          </cell>
          <cell r="AL103" t="str">
            <v>In-period</v>
          </cell>
          <cell r="AM103" t="str">
            <v>Water resources/ abstraction</v>
          </cell>
          <cell r="AN103" t="str">
            <v>%</v>
          </cell>
          <cell r="AO103" t="str">
            <v>% compliance with WINEP</v>
          </cell>
          <cell r="AP103">
            <v>0</v>
          </cell>
          <cell r="AQ103" t="str">
            <v>Up</v>
          </cell>
          <cell r="AR103" t="str">
            <v/>
          </cell>
        </row>
        <row r="104">
          <cell r="U104" t="str">
            <v>PR19BRL_PC25</v>
          </cell>
          <cell r="V104" t="str">
            <v>Local Community and Environmental Resilience</v>
          </cell>
          <cell r="W104" t="str">
            <v>PR14 continuation</v>
          </cell>
          <cell r="X104" t="str">
            <v>PC25</v>
          </cell>
          <cell r="Y104" t="str">
            <v>Local community satisfaction</v>
          </cell>
          <cell r="Z104" t="str">
            <v>The percentage of stakeholders within our supply area who are satisfied with the contribution we have made against our agreed commitments to the communities that we serve.</v>
          </cell>
          <cell r="AA104">
            <v>0.2</v>
          </cell>
          <cell r="AB104">
            <v>0.8</v>
          </cell>
          <cell r="AC104" t="str">
            <v/>
          </cell>
          <cell r="AD104" t="str">
            <v/>
          </cell>
          <cell r="AE104" t="str">
            <v/>
          </cell>
          <cell r="AF104" t="str">
            <v/>
          </cell>
          <cell r="AG104" t="str">
            <v/>
          </cell>
          <cell r="AH104" t="str">
            <v/>
          </cell>
          <cell r="AI104">
            <v>1</v>
          </cell>
          <cell r="AJ104" t="str">
            <v>Out &amp; under</v>
          </cell>
          <cell r="AK104" t="str">
            <v xml:space="preserve">Revenue </v>
          </cell>
          <cell r="AL104" t="str">
            <v>In-period</v>
          </cell>
          <cell r="AM104" t="str">
            <v>Community/partnerships</v>
          </cell>
          <cell r="AN104" t="str">
            <v>%</v>
          </cell>
          <cell r="AO104" t="str">
            <v>% stakeholder satisfaction</v>
          </cell>
          <cell r="AP104">
            <v>1</v>
          </cell>
          <cell r="AQ104" t="str">
            <v>Up</v>
          </cell>
          <cell r="AR104" t="str">
            <v/>
          </cell>
        </row>
        <row r="105">
          <cell r="U105" t="str">
            <v>PR19BRL_PC26</v>
          </cell>
          <cell r="V105" t="str">
            <v>Local Community and Environmental Resilience</v>
          </cell>
          <cell r="W105" t="str">
            <v>PR19 new</v>
          </cell>
          <cell r="X105" t="str">
            <v>PC26</v>
          </cell>
          <cell r="Y105" t="str">
            <v>Abstraction Incentive Mechanism (AIM)</v>
          </cell>
          <cell r="Z105" t="str">
            <v>Reducing abstraction at Shipton Moyne system (an abstraction linked to environmentally-sensitive sites), at times where there is a risk of low river flows due to low local groundwater levels</v>
          </cell>
          <cell r="AA105">
            <v>1</v>
          </cell>
          <cell r="AB105" t="str">
            <v/>
          </cell>
          <cell r="AC105" t="str">
            <v/>
          </cell>
          <cell r="AD105" t="str">
            <v/>
          </cell>
          <cell r="AE105" t="str">
            <v/>
          </cell>
          <cell r="AF105" t="str">
            <v/>
          </cell>
          <cell r="AG105" t="str">
            <v/>
          </cell>
          <cell r="AH105" t="str">
            <v/>
          </cell>
          <cell r="AI105">
            <v>1</v>
          </cell>
          <cell r="AJ105" t="str">
            <v>Out &amp; under</v>
          </cell>
          <cell r="AK105" t="str">
            <v xml:space="preserve">Revenue </v>
          </cell>
          <cell r="AL105" t="str">
            <v>In-period</v>
          </cell>
          <cell r="AM105" t="str">
            <v>Water resources/ abstraction</v>
          </cell>
          <cell r="AN105" t="str">
            <v>nr</v>
          </cell>
          <cell r="AO105" t="str">
            <v>Megalitres (Ml)</v>
          </cell>
          <cell r="AP105">
            <v>1</v>
          </cell>
          <cell r="AQ105" t="str">
            <v>Down</v>
          </cell>
          <cell r="AR105" t="str">
            <v/>
          </cell>
        </row>
        <row r="106">
          <cell r="U106" t="str">
            <v>PR19BRL_PC27</v>
          </cell>
          <cell r="V106" t="str">
            <v>Excellent Customer Experiences</v>
          </cell>
          <cell r="W106" t="str">
            <v>PR19 new</v>
          </cell>
          <cell r="X106" t="str">
            <v>PC27</v>
          </cell>
          <cell r="Y106" t="str">
            <v>Priority services for customers in vulnerable circumstances</v>
          </cell>
          <cell r="Z106" t="str">
            <v>The percentage of domestic households reflected on our Priority Services Register (PSR)</v>
          </cell>
          <cell r="AA106" t="str">
            <v/>
          </cell>
          <cell r="AB106" t="str">
            <v/>
          </cell>
          <cell r="AC106" t="str">
            <v/>
          </cell>
          <cell r="AD106" t="str">
            <v/>
          </cell>
          <cell r="AE106">
            <v>1</v>
          </cell>
          <cell r="AF106" t="str">
            <v/>
          </cell>
          <cell r="AG106" t="str">
            <v/>
          </cell>
          <cell r="AH106" t="str">
            <v/>
          </cell>
          <cell r="AI106">
            <v>1</v>
          </cell>
          <cell r="AJ106" t="str">
            <v>NFI</v>
          </cell>
          <cell r="AK106" t="str">
            <v/>
          </cell>
          <cell r="AL106" t="str">
            <v/>
          </cell>
          <cell r="AM106" t="str">
            <v>Billing, debt, vfm, affordability, vulnerability</v>
          </cell>
          <cell r="AN106" t="str">
            <v>%</v>
          </cell>
          <cell r="AO106" t="str">
            <v>Percentage of applicable households</v>
          </cell>
          <cell r="AP106">
            <v>1</v>
          </cell>
          <cell r="AQ106" t="str">
            <v>Up</v>
          </cell>
          <cell r="AR106" t="str">
            <v>Priority services for customers in vulnerable circumstances</v>
          </cell>
          <cell r="BI106" t="str">
            <v>3.1 / 17.5 / 45</v>
          </cell>
          <cell r="BJ106" t="str">
            <v>4.1 / 35 / 90</v>
          </cell>
          <cell r="BK106" t="str">
            <v>5.1 / 35 / 90</v>
          </cell>
          <cell r="BL106" t="str">
            <v>6.1 / 35 / 90</v>
          </cell>
          <cell r="BM106" t="str">
            <v>7.0 / 35 / 90</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row>
        <row r="107">
          <cell r="U107" t="str">
            <v>PR19BRL_PC28</v>
          </cell>
          <cell r="V107" t="str">
            <v/>
          </cell>
          <cell r="W107" t="str">
            <v/>
          </cell>
          <cell r="X107" t="str">
            <v>PC28</v>
          </cell>
          <cell r="Y107" t="str">
            <v>Glastonbury Street Network Resilience</v>
          </cell>
          <cell r="Z107" t="str">
            <v/>
          </cell>
          <cell r="AA107" t="str">
            <v/>
          </cell>
          <cell r="AB107">
            <v>1</v>
          </cell>
          <cell r="AC107" t="str">
            <v/>
          </cell>
          <cell r="AD107" t="str">
            <v/>
          </cell>
          <cell r="AE107" t="str">
            <v/>
          </cell>
          <cell r="AF107" t="str">
            <v/>
          </cell>
          <cell r="AG107" t="str">
            <v/>
          </cell>
          <cell r="AH107" t="str">
            <v/>
          </cell>
          <cell r="AI107">
            <v>1</v>
          </cell>
          <cell r="AJ107" t="str">
            <v>Under</v>
          </cell>
          <cell r="AK107" t="str">
            <v xml:space="preserve">Revenue </v>
          </cell>
          <cell r="AL107" t="str">
            <v>End of period</v>
          </cell>
          <cell r="AM107" t="str">
            <v/>
          </cell>
          <cell r="AN107" t="str">
            <v>nr</v>
          </cell>
          <cell r="AO107" t="str">
            <v>Expected months of delays</v>
          </cell>
          <cell r="AP107">
            <v>0</v>
          </cell>
          <cell r="AQ107" t="str">
            <v>Down</v>
          </cell>
          <cell r="AR107" t="str">
            <v/>
          </cell>
        </row>
        <row r="108">
          <cell r="U108" t="str">
            <v>PR19BRL_NEP01</v>
          </cell>
          <cell r="V108" t="str">
            <v/>
          </cell>
          <cell r="W108" t="str">
            <v/>
          </cell>
          <cell r="X108" t="str">
            <v>NEP01</v>
          </cell>
          <cell r="Y108" t="str">
            <v>WINEP Delivery</v>
          </cell>
          <cell r="Z108" t="str">
            <v/>
          </cell>
          <cell r="AA108" t="str">
            <v/>
          </cell>
          <cell r="AB108" t="str">
            <v/>
          </cell>
          <cell r="AC108" t="str">
            <v/>
          </cell>
          <cell r="AD108" t="str">
            <v/>
          </cell>
          <cell r="AE108" t="str">
            <v/>
          </cell>
          <cell r="AF108" t="str">
            <v/>
          </cell>
          <cell r="AG108" t="str">
            <v/>
          </cell>
          <cell r="AH108" t="str">
            <v/>
          </cell>
          <cell r="AI108">
            <v>0</v>
          </cell>
          <cell r="AJ108" t="str">
            <v>NFI</v>
          </cell>
          <cell r="AK108" t="str">
            <v/>
          </cell>
          <cell r="AL108" t="str">
            <v/>
          </cell>
          <cell r="AM108" t="str">
            <v/>
          </cell>
          <cell r="AN108" t="str">
            <v/>
          </cell>
          <cell r="AO108" t="str">
            <v>WINEP requirements met or not met in each year</v>
          </cell>
          <cell r="AP108">
            <v>0</v>
          </cell>
          <cell r="AQ108" t="str">
            <v/>
          </cell>
          <cell r="AR108" t="str">
            <v/>
          </cell>
        </row>
        <row r="109">
          <cell r="U109" t="str">
            <v>PR19BRL_PC29</v>
          </cell>
          <cell r="V109" t="str">
            <v/>
          </cell>
          <cell r="W109" t="str">
            <v/>
          </cell>
          <cell r="X109" t="str">
            <v>PC29</v>
          </cell>
          <cell r="Y109" t="str">
            <v>Total customer complaints</v>
          </cell>
          <cell r="Z109" t="str">
            <v/>
          </cell>
          <cell r="AA109" t="str">
            <v/>
          </cell>
          <cell r="AB109" t="str">
            <v/>
          </cell>
          <cell r="AC109" t="str">
            <v/>
          </cell>
          <cell r="AD109" t="str">
            <v/>
          </cell>
          <cell r="AE109" t="str">
            <v/>
          </cell>
          <cell r="AF109" t="str">
            <v/>
          </cell>
          <cell r="AG109" t="str">
            <v/>
          </cell>
          <cell r="AH109" t="str">
            <v/>
          </cell>
          <cell r="AI109">
            <v>0</v>
          </cell>
          <cell r="AP109">
            <v>1</v>
          </cell>
        </row>
        <row r="110">
          <cell r="U110" t="str">
            <v>PR19HDD_A1</v>
          </cell>
          <cell r="V110" t="str">
            <v>Good to drink</v>
          </cell>
          <cell r="W110" t="str">
            <v>PR19 new</v>
          </cell>
          <cell r="X110" t="str">
            <v>A1</v>
          </cell>
          <cell r="Y110" t="str">
            <v>Water quality compliance (CRI)</v>
          </cell>
          <cell r="Z110" t="str">
            <v>The DWI's compliance risk index. It is a measure designed to illustrate the risk arising from treated water compliance failures. It aligns with the current risk based approach to regulation of water supplies used by the Drinking Water Inspectorate</v>
          </cell>
          <cell r="AA110">
            <v>0.5</v>
          </cell>
          <cell r="AB110">
            <v>0.5</v>
          </cell>
          <cell r="AC110" t="str">
            <v/>
          </cell>
          <cell r="AD110" t="str">
            <v/>
          </cell>
          <cell r="AE110" t="str">
            <v/>
          </cell>
          <cell r="AF110" t="str">
            <v/>
          </cell>
          <cell r="AG110" t="str">
            <v/>
          </cell>
          <cell r="AH110" t="str">
            <v/>
          </cell>
          <cell r="AI110">
            <v>1</v>
          </cell>
          <cell r="AJ110" t="str">
            <v>Under</v>
          </cell>
          <cell r="AK110" t="str">
            <v xml:space="preserve">Revenue </v>
          </cell>
          <cell r="AL110" t="str">
            <v>In-period</v>
          </cell>
          <cell r="AM110" t="str">
            <v>Water quality compliance</v>
          </cell>
          <cell r="AN110" t="str">
            <v>number</v>
          </cell>
          <cell r="AO110" t="str">
            <v>Numerical CRI score</v>
          </cell>
          <cell r="AP110">
            <v>2</v>
          </cell>
          <cell r="AQ110" t="str">
            <v>Down</v>
          </cell>
          <cell r="AR110" t="str">
            <v>Water quality compliance (CRI)</v>
          </cell>
          <cell r="BI110">
            <v>0</v>
          </cell>
          <cell r="BJ110">
            <v>0</v>
          </cell>
          <cell r="BK110">
            <v>0</v>
          </cell>
          <cell r="BL110">
            <v>0</v>
          </cell>
          <cell r="BM110">
            <v>0</v>
          </cell>
          <cell r="CD110" t="str">
            <v>Yes</v>
          </cell>
          <cell r="CE110" t="str">
            <v>Yes</v>
          </cell>
          <cell r="CF110" t="str">
            <v>Yes</v>
          </cell>
          <cell r="CG110" t="str">
            <v>Yes</v>
          </cell>
          <cell r="CH110" t="str">
            <v>Yes</v>
          </cell>
          <cell r="CI110" t="str">
            <v/>
          </cell>
          <cell r="CJ110" t="str">
            <v/>
          </cell>
          <cell r="CK110" t="str">
            <v/>
          </cell>
          <cell r="CL110" t="str">
            <v/>
          </cell>
          <cell r="CM110" t="str">
            <v/>
          </cell>
          <cell r="CN110">
            <v>9.5</v>
          </cell>
          <cell r="CO110">
            <v>9.5</v>
          </cell>
          <cell r="CP110">
            <v>9.5</v>
          </cell>
          <cell r="CQ110">
            <v>9.5</v>
          </cell>
          <cell r="CR110">
            <v>9.5</v>
          </cell>
          <cell r="CS110">
            <v>2</v>
          </cell>
          <cell r="CT110">
            <v>2</v>
          </cell>
          <cell r="CU110">
            <v>2</v>
          </cell>
          <cell r="CV110">
            <v>2</v>
          </cell>
          <cell r="CW110">
            <v>2</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v>-3.3000000000000002E-2</v>
          </cell>
          <cell r="DN110" t="str">
            <v/>
          </cell>
          <cell r="DO110" t="str">
            <v/>
          </cell>
          <cell r="DP110" t="str">
            <v/>
          </cell>
          <cell r="DQ110">
            <v>0</v>
          </cell>
          <cell r="DR110" t="str">
            <v/>
          </cell>
          <cell r="DS110" t="str">
            <v/>
          </cell>
          <cell r="DT110" t="str">
            <v/>
          </cell>
          <cell r="DU110" t="str">
            <v/>
          </cell>
          <cell r="DV110">
            <v>1</v>
          </cell>
          <cell r="DW110" t="str">
            <v/>
          </cell>
        </row>
        <row r="111">
          <cell r="U111" t="str">
            <v>PR19HDD_A2</v>
          </cell>
          <cell r="V111" t="str">
            <v>Good to drink</v>
          </cell>
          <cell r="W111" t="str">
            <v>PR14 revision</v>
          </cell>
          <cell r="X111" t="str">
            <v>A2</v>
          </cell>
          <cell r="Y111" t="str">
            <v xml:space="preserve">Number of complaints about drinking water quality </v>
          </cell>
          <cell r="Z111" t="str">
            <v>Total number of complaints about appearance, taste and odour per year.</v>
          </cell>
          <cell r="AA111">
            <v>0.5</v>
          </cell>
          <cell r="AB111">
            <v>0.5</v>
          </cell>
          <cell r="AC111" t="str">
            <v/>
          </cell>
          <cell r="AD111" t="str">
            <v/>
          </cell>
          <cell r="AE111" t="str">
            <v/>
          </cell>
          <cell r="AF111" t="str">
            <v/>
          </cell>
          <cell r="AG111" t="str">
            <v/>
          </cell>
          <cell r="AH111" t="str">
            <v/>
          </cell>
          <cell r="AI111">
            <v>1</v>
          </cell>
          <cell r="AJ111" t="str">
            <v>Out &amp; under</v>
          </cell>
          <cell r="AK111" t="str">
            <v xml:space="preserve">Revenue </v>
          </cell>
          <cell r="AL111" t="str">
            <v>In-period</v>
          </cell>
          <cell r="AM111" t="str">
            <v>Customer contacts - water quality</v>
          </cell>
          <cell r="AN111" t="str">
            <v>Number</v>
          </cell>
          <cell r="AO111" t="str">
            <v>No. of contacts per 1,000 population</v>
          </cell>
          <cell r="AP111">
            <v>0</v>
          </cell>
          <cell r="AQ111" t="str">
            <v>Down</v>
          </cell>
        </row>
        <row r="112">
          <cell r="U112" t="str">
            <v>PR19HDD_A3</v>
          </cell>
          <cell r="V112" t="str">
            <v>Good to drink</v>
          </cell>
          <cell r="W112" t="str">
            <v>PR19 new</v>
          </cell>
          <cell r="X112" t="str">
            <v>A3</v>
          </cell>
          <cell r="Y112" t="str">
            <v>Number of lead pipes replaced</v>
          </cell>
          <cell r="Z112" t="str">
            <v>Number of lead communication and supply pipes replaced</v>
          </cell>
          <cell r="AA112" t="str">
            <v/>
          </cell>
          <cell r="AB112">
            <v>1</v>
          </cell>
          <cell r="AC112" t="str">
            <v/>
          </cell>
          <cell r="AD112" t="str">
            <v/>
          </cell>
          <cell r="AE112" t="str">
            <v/>
          </cell>
          <cell r="AF112" t="str">
            <v/>
          </cell>
          <cell r="AG112" t="str">
            <v/>
          </cell>
          <cell r="AH112" t="str">
            <v/>
          </cell>
          <cell r="AI112">
            <v>1</v>
          </cell>
          <cell r="AJ112" t="str">
            <v>Out &amp; under</v>
          </cell>
          <cell r="AK112" t="str">
            <v xml:space="preserve">Revenue </v>
          </cell>
          <cell r="AL112" t="str">
            <v>In-period</v>
          </cell>
          <cell r="AM112" t="str">
            <v>*** new primary category required ***</v>
          </cell>
          <cell r="AN112" t="str">
            <v>nr</v>
          </cell>
          <cell r="AO112" t="str">
            <v>Number of lead pipes</v>
          </cell>
          <cell r="AP112">
            <v>0</v>
          </cell>
          <cell r="AQ112" t="str">
            <v>Up</v>
          </cell>
          <cell r="AR112" t="str">
            <v/>
          </cell>
        </row>
        <row r="113">
          <cell r="U113" t="str">
            <v>PR19HDD_B1</v>
          </cell>
          <cell r="V113" t="str">
            <v>Water always there</v>
          </cell>
          <cell r="W113" t="str">
            <v>PR14 revision</v>
          </cell>
          <cell r="X113" t="str">
            <v>B1</v>
          </cell>
          <cell r="Y113" t="str">
            <v>Water supply interruptions</v>
          </cell>
          <cell r="Z113" t="str">
            <v xml:space="preserve">Average supply interruption greater than, or equal to, three hours (minutes per property) </v>
          </cell>
          <cell r="AA113">
            <v>0.5</v>
          </cell>
          <cell r="AB113">
            <v>0.5</v>
          </cell>
          <cell r="AC113" t="str">
            <v/>
          </cell>
          <cell r="AD113" t="str">
            <v/>
          </cell>
          <cell r="AE113" t="str">
            <v/>
          </cell>
          <cell r="AF113" t="str">
            <v/>
          </cell>
          <cell r="AG113" t="str">
            <v/>
          </cell>
          <cell r="AH113" t="str">
            <v/>
          </cell>
          <cell r="AI113">
            <v>1</v>
          </cell>
          <cell r="AJ113" t="str">
            <v>Under</v>
          </cell>
          <cell r="AK113" t="str">
            <v xml:space="preserve">Revenue </v>
          </cell>
          <cell r="AL113" t="str">
            <v>In-period</v>
          </cell>
          <cell r="AM113" t="str">
            <v>Supply interruptions</v>
          </cell>
          <cell r="AN113" t="str">
            <v>hh:mm:ss</v>
          </cell>
          <cell r="AO113" t="str">
            <v>Hours:minutes:seconds per property per year</v>
          </cell>
          <cell r="AP113">
            <v>0</v>
          </cell>
          <cell r="AQ113" t="str">
            <v>Down</v>
          </cell>
          <cell r="AR113" t="str">
            <v>Water supply interruptions</v>
          </cell>
          <cell r="BI113">
            <v>4.5138888888888893E-3</v>
          </cell>
          <cell r="BJ113">
            <v>4.2592592592592595E-3</v>
          </cell>
          <cell r="BK113">
            <v>3.9930555555555561E-3</v>
          </cell>
          <cell r="BL113">
            <v>3.7384259259259263E-3</v>
          </cell>
          <cell r="BM113">
            <v>3.472222222222222E-3</v>
          </cell>
          <cell r="CD113" t="str">
            <v>Yes</v>
          </cell>
          <cell r="CE113" t="str">
            <v>Yes</v>
          </cell>
          <cell r="CF113" t="str">
            <v>Yes</v>
          </cell>
          <cell r="CG113" t="str">
            <v>Yes</v>
          </cell>
          <cell r="CH113" t="str">
            <v>Yes</v>
          </cell>
          <cell r="CI113" t="str">
            <v/>
          </cell>
          <cell r="CJ113" t="str">
            <v/>
          </cell>
          <cell r="CK113" t="str">
            <v/>
          </cell>
          <cell r="CL113" t="str">
            <v/>
          </cell>
          <cell r="CM113" t="str">
            <v/>
          </cell>
          <cell r="CN113">
            <v>1.5798611111111114E-2</v>
          </cell>
          <cell r="CO113">
            <v>1.5798611111111114E-2</v>
          </cell>
          <cell r="CP113">
            <v>1.5798611111111114E-2</v>
          </cell>
          <cell r="CQ113">
            <v>1.5798611111111114E-2</v>
          </cell>
          <cell r="CR113">
            <v>1.5798611111111114E-2</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v>-3.7999999999999999E-2</v>
          </cell>
          <cell r="DN113" t="str">
            <v/>
          </cell>
          <cell r="DO113" t="str">
            <v/>
          </cell>
          <cell r="DP113" t="str">
            <v/>
          </cell>
          <cell r="DQ113" t="str">
            <v/>
          </cell>
          <cell r="DR113" t="str">
            <v/>
          </cell>
          <cell r="DS113" t="str">
            <v/>
          </cell>
          <cell r="DT113" t="str">
            <v/>
          </cell>
          <cell r="DU113" t="str">
            <v/>
          </cell>
          <cell r="DV113">
            <v>1</v>
          </cell>
          <cell r="DW113" t="str">
            <v/>
          </cell>
        </row>
        <row r="114">
          <cell r="U114" t="str">
            <v>PR19HDD_B2</v>
          </cell>
          <cell r="V114" t="str">
            <v>Water always there</v>
          </cell>
          <cell r="W114" t="str">
            <v>PR14 revision</v>
          </cell>
          <cell r="X114" t="str">
            <v>B2</v>
          </cell>
          <cell r="Y114" t="str">
            <v>Leakage</v>
          </cell>
          <cell r="Z114" t="str">
            <v xml:space="preserve">The total level of leakage, including service reservoir losses and trunk main leakage plus customer supply pipe leakage, in megalitres per day (Ml/d), reported as a three-year average. </v>
          </cell>
          <cell r="AA114" t="str">
            <v/>
          </cell>
          <cell r="AB114">
            <v>1</v>
          </cell>
          <cell r="AC114" t="str">
            <v/>
          </cell>
          <cell r="AD114" t="str">
            <v/>
          </cell>
          <cell r="AE114" t="str">
            <v/>
          </cell>
          <cell r="AF114" t="str">
            <v/>
          </cell>
          <cell r="AG114" t="str">
            <v/>
          </cell>
          <cell r="AH114" t="str">
            <v/>
          </cell>
          <cell r="AI114">
            <v>1</v>
          </cell>
          <cell r="AJ114" t="str">
            <v>Under</v>
          </cell>
          <cell r="AK114" t="str">
            <v xml:space="preserve">Revenue </v>
          </cell>
          <cell r="AL114" t="str">
            <v>In-period</v>
          </cell>
          <cell r="AM114" t="str">
            <v>Leakage</v>
          </cell>
          <cell r="AN114" t="str">
            <v>%</v>
          </cell>
          <cell r="AO114" t="str">
            <v>Percentage reduction from baseline (2019-20) using 3 year average</v>
          </cell>
          <cell r="AP114">
            <v>1</v>
          </cell>
          <cell r="AQ114" t="str">
            <v>Up</v>
          </cell>
          <cell r="AR114" t="str">
            <v>Leakage</v>
          </cell>
          <cell r="BI114">
            <v>1.2</v>
          </cell>
          <cell r="BJ114">
            <v>3.4</v>
          </cell>
          <cell r="BK114">
            <v>6.4</v>
          </cell>
          <cell r="BL114">
            <v>9.4</v>
          </cell>
          <cell r="BM114">
            <v>12.4</v>
          </cell>
          <cell r="CD114" t="str">
            <v>Yes</v>
          </cell>
          <cell r="CE114" t="str">
            <v>Yes</v>
          </cell>
          <cell r="CF114" t="str">
            <v>Yes</v>
          </cell>
          <cell r="CG114" t="str">
            <v>Yes</v>
          </cell>
          <cell r="CH114" t="str">
            <v>Yes</v>
          </cell>
          <cell r="CI114" t="str">
            <v/>
          </cell>
          <cell r="CJ114" t="str">
            <v/>
          </cell>
          <cell r="CK114" t="str">
            <v/>
          </cell>
          <cell r="CL114" t="str">
            <v/>
          </cell>
          <cell r="CM114" t="str">
            <v/>
          </cell>
          <cell r="CN114">
            <v>-5</v>
          </cell>
          <cell r="CO114">
            <v>-5</v>
          </cell>
          <cell r="CP114">
            <v>-5</v>
          </cell>
          <cell r="CQ114">
            <v>-5</v>
          </cell>
          <cell r="CR114">
            <v>-5</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v>-0.10199999999999999</v>
          </cell>
          <cell r="DN114" t="str">
            <v/>
          </cell>
          <cell r="DO114" t="str">
            <v/>
          </cell>
          <cell r="DP114" t="str">
            <v/>
          </cell>
          <cell r="DQ114" t="str">
            <v/>
          </cell>
          <cell r="DR114" t="str">
            <v/>
          </cell>
          <cell r="DS114" t="str">
            <v/>
          </cell>
          <cell r="DT114" t="str">
            <v/>
          </cell>
          <cell r="DU114" t="str">
            <v/>
          </cell>
          <cell r="DV114">
            <v>1</v>
          </cell>
          <cell r="DW114" t="str">
            <v/>
          </cell>
        </row>
        <row r="115">
          <cell r="U115" t="str">
            <v>PR19HDD_B3</v>
          </cell>
          <cell r="V115" t="str">
            <v>Water always there</v>
          </cell>
          <cell r="W115" t="str">
            <v>PR14 revision</v>
          </cell>
          <cell r="X115" t="str">
            <v>B3</v>
          </cell>
          <cell r="Y115" t="str">
            <v>Per capita consumption</v>
          </cell>
          <cell r="Z115" t="str">
            <v>Average amount of water used by each person that lives in a household property (litres per head per day). Reported as a three-year average</v>
          </cell>
          <cell r="AA115">
            <v>0.5</v>
          </cell>
          <cell r="AB115">
            <v>0.5</v>
          </cell>
          <cell r="AC115" t="str">
            <v/>
          </cell>
          <cell r="AD115" t="str">
            <v/>
          </cell>
          <cell r="AE115" t="str">
            <v/>
          </cell>
          <cell r="AF115" t="str">
            <v/>
          </cell>
          <cell r="AG115" t="str">
            <v/>
          </cell>
          <cell r="AH115" t="str">
            <v/>
          </cell>
          <cell r="AI115">
            <v>1</v>
          </cell>
          <cell r="AJ115" t="str">
            <v>Under</v>
          </cell>
          <cell r="AK115" t="str">
            <v xml:space="preserve">Revenue </v>
          </cell>
          <cell r="AL115" t="str">
            <v>End of period</v>
          </cell>
          <cell r="AM115" t="str">
            <v>Water consumption</v>
          </cell>
          <cell r="AN115" t="str">
            <v xml:space="preserve">% </v>
          </cell>
          <cell r="AO115" t="str">
            <v>Percentage reduction from baseline (2019-20) using 3 year average</v>
          </cell>
          <cell r="AP115">
            <v>1</v>
          </cell>
          <cell r="AQ115" t="str">
            <v>Up</v>
          </cell>
          <cell r="AR115" t="str">
            <v>Per capita consumption</v>
          </cell>
          <cell r="BI115">
            <v>0.9</v>
          </cell>
          <cell r="BJ115">
            <v>1.8</v>
          </cell>
          <cell r="BK115">
            <v>2.7</v>
          </cell>
          <cell r="BL115">
            <v>3.5</v>
          </cell>
          <cell r="BM115">
            <v>4.2</v>
          </cell>
          <cell r="CD115" t="str">
            <v>Yes</v>
          </cell>
          <cell r="CE115" t="str">
            <v>Yes</v>
          </cell>
          <cell r="CF115" t="str">
            <v>Yes</v>
          </cell>
          <cell r="CG115" t="str">
            <v>Yes</v>
          </cell>
          <cell r="CH115" t="str">
            <v>Yes</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v>-1.4E-2</v>
          </cell>
          <cell r="DN115" t="str">
            <v/>
          </cell>
          <cell r="DO115" t="str">
            <v/>
          </cell>
          <cell r="DP115" t="str">
            <v/>
          </cell>
          <cell r="DQ115" t="str">
            <v/>
          </cell>
          <cell r="DR115" t="str">
            <v/>
          </cell>
          <cell r="DS115" t="str">
            <v/>
          </cell>
          <cell r="DT115" t="str">
            <v/>
          </cell>
          <cell r="DU115" t="str">
            <v/>
          </cell>
          <cell r="DV115">
            <v>1</v>
          </cell>
          <cell r="DW115" t="str">
            <v/>
          </cell>
        </row>
        <row r="116">
          <cell r="U116" t="str">
            <v>PR19HDD_B4</v>
          </cell>
          <cell r="V116" t="str">
            <v>Water always there</v>
          </cell>
          <cell r="W116" t="str">
            <v>PR19 new</v>
          </cell>
          <cell r="X116" t="str">
            <v>B4</v>
          </cell>
          <cell r="Y116" t="str">
            <v>Risk of severe restrictions in a drought</v>
          </cell>
          <cell r="Z116" t="str">
            <v>Percentage of the population that would experience severe supply restrictions (e.g. standpipes or rota cuts) in a 1-in-200 year drought</v>
          </cell>
          <cell r="AA116">
            <v>1</v>
          </cell>
          <cell r="AB116" t="str">
            <v/>
          </cell>
          <cell r="AC116" t="str">
            <v/>
          </cell>
          <cell r="AD116" t="str">
            <v/>
          </cell>
          <cell r="AE116" t="str">
            <v/>
          </cell>
          <cell r="AF116" t="str">
            <v/>
          </cell>
          <cell r="AG116" t="str">
            <v/>
          </cell>
          <cell r="AH116" t="str">
            <v/>
          </cell>
          <cell r="AI116">
            <v>1</v>
          </cell>
          <cell r="AJ116" t="str">
            <v>NFI</v>
          </cell>
          <cell r="AK116" t="str">
            <v/>
          </cell>
          <cell r="AL116" t="str">
            <v/>
          </cell>
          <cell r="AM116" t="str">
            <v>Resilience</v>
          </cell>
          <cell r="AN116" t="str">
            <v>%</v>
          </cell>
          <cell r="AO116" t="str">
            <v>Percentage of population at risk</v>
          </cell>
          <cell r="AP116">
            <v>1</v>
          </cell>
          <cell r="AQ116" t="str">
            <v>Down</v>
          </cell>
          <cell r="AR116" t="str">
            <v>Risk of severe restrictions in a drought</v>
          </cell>
          <cell r="BI116">
            <v>0</v>
          </cell>
          <cell r="BJ116">
            <v>0</v>
          </cell>
          <cell r="BK116">
            <v>0</v>
          </cell>
          <cell r="BL116">
            <v>0</v>
          </cell>
          <cell r="BM116">
            <v>0</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v>1</v>
          </cell>
          <cell r="DW116" t="str">
            <v/>
          </cell>
        </row>
        <row r="117">
          <cell r="U117" t="str">
            <v>PR19HDD_B5</v>
          </cell>
          <cell r="V117" t="str">
            <v>Water always there</v>
          </cell>
          <cell r="W117" t="str">
            <v>PR14 revision</v>
          </cell>
          <cell r="X117" t="str">
            <v>B5</v>
          </cell>
          <cell r="Y117" t="str">
            <v>Mains repairs</v>
          </cell>
          <cell r="Z117" t="str">
            <v>The number of mains bursts per thousand kilometres of total length of mains</v>
          </cell>
          <cell r="AA117" t="str">
            <v/>
          </cell>
          <cell r="AB117">
            <v>1</v>
          </cell>
          <cell r="AC117" t="str">
            <v/>
          </cell>
          <cell r="AD117" t="str">
            <v/>
          </cell>
          <cell r="AE117" t="str">
            <v/>
          </cell>
          <cell r="AF117" t="str">
            <v/>
          </cell>
          <cell r="AG117" t="str">
            <v/>
          </cell>
          <cell r="AH117" t="str">
            <v/>
          </cell>
          <cell r="AI117">
            <v>1</v>
          </cell>
          <cell r="AJ117" t="str">
            <v>Under</v>
          </cell>
          <cell r="AK117" t="str">
            <v xml:space="preserve">Revenue </v>
          </cell>
          <cell r="AL117" t="str">
            <v>In-period</v>
          </cell>
          <cell r="AM117" t="str">
            <v>Water mains bursts</v>
          </cell>
          <cell r="AN117" t="str">
            <v>number</v>
          </cell>
          <cell r="AO117" t="str">
            <v>Number of repairs per 1000 km of mains</v>
          </cell>
          <cell r="AP117">
            <v>1</v>
          </cell>
          <cell r="AQ117" t="str">
            <v>Down</v>
          </cell>
          <cell r="AR117" t="str">
            <v>Mains repairs</v>
          </cell>
          <cell r="BI117">
            <v>121</v>
          </cell>
          <cell r="BJ117">
            <v>118.9</v>
          </cell>
          <cell r="BK117">
            <v>116.7</v>
          </cell>
          <cell r="BL117">
            <v>114.6</v>
          </cell>
          <cell r="BM117">
            <v>112.5</v>
          </cell>
          <cell r="CD117" t="str">
            <v>Yes</v>
          </cell>
          <cell r="CE117" t="str">
            <v>Yes</v>
          </cell>
          <cell r="CF117" t="str">
            <v>Yes</v>
          </cell>
          <cell r="CG117" t="str">
            <v>Yes</v>
          </cell>
          <cell r="CH117" t="str">
            <v>Yes</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v>-7.0000000000000001E-3</v>
          </cell>
          <cell r="DN117" t="str">
            <v/>
          </cell>
          <cell r="DO117" t="str">
            <v/>
          </cell>
          <cell r="DP117" t="str">
            <v/>
          </cell>
          <cell r="DQ117" t="str">
            <v/>
          </cell>
          <cell r="DR117" t="str">
            <v/>
          </cell>
          <cell r="DS117" t="str">
            <v/>
          </cell>
          <cell r="DT117" t="str">
            <v/>
          </cell>
          <cell r="DU117" t="str">
            <v/>
          </cell>
          <cell r="DV117">
            <v>1</v>
          </cell>
          <cell r="DW117" t="str">
            <v/>
          </cell>
        </row>
        <row r="118">
          <cell r="U118" t="str">
            <v>PR19HDD_B6</v>
          </cell>
          <cell r="V118" t="str">
            <v>Water always there</v>
          </cell>
          <cell r="W118" t="str">
            <v>PR19 new</v>
          </cell>
          <cell r="X118" t="str">
            <v>B6</v>
          </cell>
          <cell r="Y118" t="str">
            <v>Unplanned outage</v>
          </cell>
          <cell r="Z118" t="str">
            <v xml:space="preserve">Unplanned outage. The annualised unavailable flow, based on the peak week production capacity (or PWPC). </v>
          </cell>
          <cell r="AA118">
            <v>0.5</v>
          </cell>
          <cell r="AB118">
            <v>0.5</v>
          </cell>
          <cell r="AC118" t="str">
            <v/>
          </cell>
          <cell r="AD118" t="str">
            <v/>
          </cell>
          <cell r="AE118" t="str">
            <v/>
          </cell>
          <cell r="AF118" t="str">
            <v/>
          </cell>
          <cell r="AG118" t="str">
            <v/>
          </cell>
          <cell r="AH118" t="str">
            <v/>
          </cell>
          <cell r="AI118">
            <v>1</v>
          </cell>
          <cell r="AJ118" t="str">
            <v>Under</v>
          </cell>
          <cell r="AK118" t="str">
            <v xml:space="preserve">Revenue </v>
          </cell>
          <cell r="AL118" t="str">
            <v>In-period</v>
          </cell>
          <cell r="AM118" t="str">
            <v>Water outage</v>
          </cell>
          <cell r="AN118" t="str">
            <v>%</v>
          </cell>
          <cell r="AO118" t="str">
            <v>Percentage of peak week production capacity</v>
          </cell>
          <cell r="AP118">
            <v>2</v>
          </cell>
          <cell r="AQ118" t="str">
            <v>Down</v>
          </cell>
          <cell r="AR118" t="str">
            <v>Unplanned outage</v>
          </cell>
          <cell r="BI118">
            <v>2.34</v>
          </cell>
          <cell r="BJ118">
            <v>2.34</v>
          </cell>
          <cell r="BK118">
            <v>2.34</v>
          </cell>
          <cell r="BL118">
            <v>2.34</v>
          </cell>
          <cell r="BM118">
            <v>2.34</v>
          </cell>
          <cell r="CD118" t="str">
            <v>Yes</v>
          </cell>
          <cell r="CE118" t="str">
            <v>Yes</v>
          </cell>
          <cell r="CF118" t="str">
            <v>Yes</v>
          </cell>
          <cell r="CG118" t="str">
            <v>Yes</v>
          </cell>
          <cell r="CH118" t="str">
            <v>Yes</v>
          </cell>
          <cell r="CI118" t="str">
            <v/>
          </cell>
          <cell r="CJ118" t="str">
            <v/>
          </cell>
          <cell r="CK118" t="str">
            <v/>
          </cell>
          <cell r="CL118" t="str">
            <v/>
          </cell>
          <cell r="CM118" t="str">
            <v/>
          </cell>
          <cell r="CN118">
            <v>4.68</v>
          </cell>
          <cell r="CO118">
            <v>4.68</v>
          </cell>
          <cell r="CP118">
            <v>4.68</v>
          </cell>
          <cell r="CQ118">
            <v>4.68</v>
          </cell>
          <cell r="CR118">
            <v>4.68</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v>-5.8999999999999997E-2</v>
          </cell>
          <cell r="DN118" t="str">
            <v/>
          </cell>
          <cell r="DO118" t="str">
            <v/>
          </cell>
          <cell r="DP118" t="str">
            <v/>
          </cell>
          <cell r="DQ118" t="str">
            <v/>
          </cell>
          <cell r="DR118" t="str">
            <v/>
          </cell>
          <cell r="DS118" t="str">
            <v/>
          </cell>
          <cell r="DT118" t="str">
            <v/>
          </cell>
          <cell r="DU118" t="str">
            <v/>
          </cell>
          <cell r="DV118">
            <v>1</v>
          </cell>
          <cell r="DW118" t="str">
            <v/>
          </cell>
        </row>
        <row r="119">
          <cell r="U119" t="str">
            <v>PR19HDD_B7</v>
          </cell>
          <cell r="V119" t="str">
            <v>Water always there</v>
          </cell>
          <cell r="W119" t="str">
            <v>PR14 revision</v>
          </cell>
          <cell r="X119" t="str">
            <v>B7</v>
          </cell>
          <cell r="Y119" t="str">
            <v>Properties at risk of receiving low pressure</v>
          </cell>
          <cell r="Z119" t="str">
            <v>The total number of properties that have received, and are likely to continue to receive, pressure below the reference level.</v>
          </cell>
          <cell r="AA119" t="str">
            <v/>
          </cell>
          <cell r="AB119">
            <v>1</v>
          </cell>
          <cell r="AC119" t="str">
            <v/>
          </cell>
          <cell r="AD119" t="str">
            <v/>
          </cell>
          <cell r="AE119" t="str">
            <v/>
          </cell>
          <cell r="AF119" t="str">
            <v/>
          </cell>
          <cell r="AG119" t="str">
            <v/>
          </cell>
          <cell r="AH119" t="str">
            <v/>
          </cell>
          <cell r="AI119">
            <v>1</v>
          </cell>
          <cell r="AJ119" t="str">
            <v>Under</v>
          </cell>
          <cell r="AK119" t="str">
            <v xml:space="preserve">Revenue </v>
          </cell>
          <cell r="AL119" t="str">
            <v>In-period</v>
          </cell>
          <cell r="AM119" t="str">
            <v>Water pressure</v>
          </cell>
          <cell r="AN119" t="str">
            <v>number</v>
          </cell>
          <cell r="AO119" t="str">
            <v>No. of properties per 10,000 connections</v>
          </cell>
          <cell r="AP119">
            <v>0</v>
          </cell>
          <cell r="AQ119" t="str">
            <v>Down</v>
          </cell>
        </row>
        <row r="120">
          <cell r="U120" t="str">
            <v>PR19HDD_C1</v>
          </cell>
          <cell r="V120" t="str">
            <v>Thriving environment</v>
          </cell>
          <cell r="W120" t="str">
            <v>PR19 new</v>
          </cell>
          <cell r="X120" t="str">
            <v>C1</v>
          </cell>
          <cell r="Y120" t="str">
            <v>Length of river water quality improved</v>
          </cell>
          <cell r="Z120" t="str">
            <v xml:space="preserve">The length of river benefitting from quality improvement work undertaken by Hafren Dyfrdwy to meet Water Framework Directive (WFD) objectives. </v>
          </cell>
          <cell r="AA120" t="str">
            <v/>
          </cell>
          <cell r="AB120" t="str">
            <v/>
          </cell>
          <cell r="AC120">
            <v>1</v>
          </cell>
          <cell r="AD120" t="str">
            <v/>
          </cell>
          <cell r="AE120" t="str">
            <v/>
          </cell>
          <cell r="AF120" t="str">
            <v/>
          </cell>
          <cell r="AG120" t="str">
            <v/>
          </cell>
          <cell r="AH120" t="str">
            <v/>
          </cell>
          <cell r="AI120">
            <v>1</v>
          </cell>
          <cell r="AJ120" t="str">
            <v>Out &amp; under</v>
          </cell>
          <cell r="AK120" t="str">
            <v xml:space="preserve">Revenue </v>
          </cell>
          <cell r="AL120" t="str">
            <v>End of period</v>
          </cell>
          <cell r="AM120" t="str">
            <v>Environmental</v>
          </cell>
          <cell r="AN120" t="str">
            <v>nr</v>
          </cell>
          <cell r="AO120" t="str">
            <v>Length in km</v>
          </cell>
          <cell r="AP120">
            <v>1</v>
          </cell>
          <cell r="AQ120" t="str">
            <v>Up</v>
          </cell>
          <cell r="AR120" t="str">
            <v/>
          </cell>
        </row>
        <row r="121">
          <cell r="U121" t="str">
            <v>PR19HDD_C2</v>
          </cell>
          <cell r="V121" t="str">
            <v>Thriving environment</v>
          </cell>
          <cell r="W121" t="str">
            <v>PR19 new</v>
          </cell>
          <cell r="X121" t="str">
            <v>C2</v>
          </cell>
          <cell r="Y121" t="str">
            <v>Hectares managed for biodiversity</v>
          </cell>
          <cell r="Z121"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AA121">
            <v>0.5</v>
          </cell>
          <cell r="AB121" t="str">
            <v/>
          </cell>
          <cell r="AC121">
            <v>0.5</v>
          </cell>
          <cell r="AD121" t="str">
            <v/>
          </cell>
          <cell r="AE121" t="str">
            <v/>
          </cell>
          <cell r="AF121" t="str">
            <v/>
          </cell>
          <cell r="AG121" t="str">
            <v/>
          </cell>
          <cell r="AH121" t="str">
            <v/>
          </cell>
          <cell r="AI121">
            <v>1</v>
          </cell>
          <cell r="AJ121" t="str">
            <v>Out &amp; under</v>
          </cell>
          <cell r="AK121" t="str">
            <v xml:space="preserve">Revenue </v>
          </cell>
          <cell r="AL121" t="str">
            <v>In-period</v>
          </cell>
          <cell r="AM121" t="str">
            <v>Biodiversity/SSSIs</v>
          </cell>
          <cell r="AN121" t="str">
            <v>nr</v>
          </cell>
          <cell r="AO121" t="str">
            <v>Area in hectares</v>
          </cell>
          <cell r="AP121">
            <v>2</v>
          </cell>
          <cell r="AQ121" t="str">
            <v>Up</v>
          </cell>
          <cell r="AR121" t="str">
            <v/>
          </cell>
        </row>
        <row r="122">
          <cell r="U122" t="str">
            <v>PR19HDD_C3</v>
          </cell>
          <cell r="V122" t="str">
            <v>Thriving environment</v>
          </cell>
          <cell r="W122" t="str">
            <v>PR19 new</v>
          </cell>
          <cell r="X122" t="str">
            <v>C3</v>
          </cell>
          <cell r="Y122" t="str">
            <v>Satisfactory sludge disposal</v>
          </cell>
          <cell r="Z122" t="str">
            <v>Compliance with sludge use and disposal standards as part of the Environment Agency EPA requirements.</v>
          </cell>
          <cell r="AA122" t="str">
            <v/>
          </cell>
          <cell r="AB122" t="str">
            <v/>
          </cell>
          <cell r="AC122" t="str">
            <v/>
          </cell>
          <cell r="AD122">
            <v>1</v>
          </cell>
          <cell r="AE122" t="str">
            <v/>
          </cell>
          <cell r="AF122" t="str">
            <v/>
          </cell>
          <cell r="AG122" t="str">
            <v/>
          </cell>
          <cell r="AH122" t="str">
            <v/>
          </cell>
          <cell r="AI122">
            <v>1</v>
          </cell>
          <cell r="AJ122" t="str">
            <v>Under</v>
          </cell>
          <cell r="AK122" t="str">
            <v xml:space="preserve">Revenue </v>
          </cell>
          <cell r="AL122" t="str">
            <v>In-period</v>
          </cell>
          <cell r="AM122" t="str">
            <v>Bioresources (sludge)</v>
          </cell>
          <cell r="AN122" t="str">
            <v>%</v>
          </cell>
          <cell r="AO122" t="str">
            <v>Percentage of total sludge</v>
          </cell>
          <cell r="AP122">
            <v>2</v>
          </cell>
          <cell r="AQ122" t="str">
            <v>Up</v>
          </cell>
          <cell r="AR122" t="str">
            <v/>
          </cell>
        </row>
        <row r="123">
          <cell r="U123" t="str">
            <v>PR19HDD_C4</v>
          </cell>
          <cell r="V123" t="str">
            <v>Thriving environment</v>
          </cell>
          <cell r="W123" t="str">
            <v>PR19 new</v>
          </cell>
          <cell r="X123" t="str">
            <v>C4</v>
          </cell>
          <cell r="Y123" t="str">
            <v>Treatment works compliance</v>
          </cell>
          <cell r="Z123" t="str">
            <v>Water and wastewater treatment works compliance as per Environmental Performance Assessment (EPA) definition</v>
          </cell>
          <cell r="AA123" t="str">
            <v/>
          </cell>
          <cell r="AB123">
            <v>0.5</v>
          </cell>
          <cell r="AC123">
            <v>0.5</v>
          </cell>
          <cell r="AD123" t="str">
            <v/>
          </cell>
          <cell r="AE123" t="str">
            <v/>
          </cell>
          <cell r="AF123" t="str">
            <v/>
          </cell>
          <cell r="AG123" t="str">
            <v/>
          </cell>
          <cell r="AH123" t="str">
            <v/>
          </cell>
          <cell r="AI123">
            <v>1</v>
          </cell>
          <cell r="AJ123" t="str">
            <v>Under</v>
          </cell>
          <cell r="AK123" t="str">
            <v xml:space="preserve">Revenue </v>
          </cell>
          <cell r="AL123" t="str">
            <v>In-period</v>
          </cell>
          <cell r="AM123" t="str">
            <v>Treatment works</v>
          </cell>
          <cell r="AN123" t="str">
            <v>%</v>
          </cell>
          <cell r="AO123" t="str">
            <v>Percentage compliance</v>
          </cell>
          <cell r="AP123">
            <v>2</v>
          </cell>
          <cell r="AQ123" t="str">
            <v>Up</v>
          </cell>
          <cell r="AR123" t="str">
            <v>Treatment works compliance</v>
          </cell>
          <cell r="BI123">
            <v>100</v>
          </cell>
          <cell r="BJ123">
            <v>100</v>
          </cell>
          <cell r="BK123">
            <v>100</v>
          </cell>
          <cell r="BL123">
            <v>100</v>
          </cell>
          <cell r="BM123">
            <v>100</v>
          </cell>
          <cell r="CD123" t="str">
            <v>Yes</v>
          </cell>
          <cell r="CE123" t="str">
            <v>Yes</v>
          </cell>
          <cell r="CF123" t="str">
            <v>Yes</v>
          </cell>
          <cell r="CG123" t="str">
            <v>Yes</v>
          </cell>
          <cell r="CH123" t="str">
            <v>Yes</v>
          </cell>
          <cell r="CI123" t="str">
            <v/>
          </cell>
          <cell r="CJ123" t="str">
            <v/>
          </cell>
          <cell r="CK123" t="str">
            <v/>
          </cell>
          <cell r="CL123" t="str">
            <v/>
          </cell>
          <cell r="CM123" t="str">
            <v/>
          </cell>
          <cell r="CN123" t="str">
            <v/>
          </cell>
          <cell r="CO123" t="str">
            <v/>
          </cell>
          <cell r="CP123" t="str">
            <v/>
          </cell>
          <cell r="CQ123" t="str">
            <v/>
          </cell>
          <cell r="CR123" t="str">
            <v/>
          </cell>
          <cell r="CS123">
            <v>97.9</v>
          </cell>
          <cell r="CT123">
            <v>97.9</v>
          </cell>
          <cell r="CU123">
            <v>97.9</v>
          </cell>
          <cell r="CV123">
            <v>97.9</v>
          </cell>
          <cell r="CW123">
            <v>97.9</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v>-7.7000000000000002E-3</v>
          </cell>
          <cell r="DN123" t="str">
            <v/>
          </cell>
          <cell r="DO123" t="str">
            <v/>
          </cell>
          <cell r="DP123" t="str">
            <v/>
          </cell>
          <cell r="DQ123" t="str">
            <v/>
          </cell>
          <cell r="DR123" t="str">
            <v/>
          </cell>
          <cell r="DS123" t="str">
            <v/>
          </cell>
          <cell r="DT123" t="str">
            <v/>
          </cell>
          <cell r="DU123" t="str">
            <v/>
          </cell>
          <cell r="DV123">
            <v>1</v>
          </cell>
          <cell r="DW123" t="str">
            <v/>
          </cell>
        </row>
        <row r="124">
          <cell r="U124" t="str">
            <v>PR19HDD_D1</v>
          </cell>
          <cell r="V124" t="str">
            <v>Making a positive difference in our communities</v>
          </cell>
          <cell r="W124" t="str">
            <v>PR19 new</v>
          </cell>
          <cell r="X124" t="str">
            <v>D1</v>
          </cell>
          <cell r="Y124" t="str">
            <v>Inspiring our customers to use water wisely</v>
          </cell>
          <cell r="Z124" t="str">
            <v>Number of people who have agreed to change their behaviour as a result of our educational activities.</v>
          </cell>
          <cell r="AA124">
            <v>0.35</v>
          </cell>
          <cell r="AB124">
            <v>0.35</v>
          </cell>
          <cell r="AC124">
            <v>0.3</v>
          </cell>
          <cell r="AD124" t="str">
            <v/>
          </cell>
          <cell r="AE124" t="str">
            <v/>
          </cell>
          <cell r="AF124" t="str">
            <v/>
          </cell>
          <cell r="AG124" t="str">
            <v/>
          </cell>
          <cell r="AH124" t="str">
            <v/>
          </cell>
          <cell r="AI124">
            <v>1</v>
          </cell>
          <cell r="AJ124" t="str">
            <v>NFI</v>
          </cell>
          <cell r="AK124" t="str">
            <v/>
          </cell>
          <cell r="AL124" t="str">
            <v/>
          </cell>
          <cell r="AM124" t="str">
            <v>Customer education/awareness</v>
          </cell>
          <cell r="AN124" t="str">
            <v>nr</v>
          </cell>
          <cell r="AO124" t="str">
            <v>Number of people</v>
          </cell>
          <cell r="AP124">
            <v>0</v>
          </cell>
          <cell r="AQ124" t="str">
            <v>Up</v>
          </cell>
          <cell r="AR124" t="str">
            <v/>
          </cell>
        </row>
        <row r="125">
          <cell r="U125" t="str">
            <v>PR19HDD_E1</v>
          </cell>
          <cell r="V125" t="str">
            <v>Wastewater safely taken away</v>
          </cell>
          <cell r="W125" t="str">
            <v>PR14 revision</v>
          </cell>
          <cell r="X125" t="str">
            <v>E1</v>
          </cell>
          <cell r="Y125" t="str">
            <v>Internal sewer flooding</v>
          </cell>
          <cell r="Z125" t="str">
            <v>The number of internal sewer flooding incidents per year, including sewer flooding due to severe weather events per 10,000 sewer connections</v>
          </cell>
          <cell r="AA125" t="str">
            <v/>
          </cell>
          <cell r="AB125" t="str">
            <v/>
          </cell>
          <cell r="AC125">
            <v>1</v>
          </cell>
          <cell r="AD125" t="str">
            <v/>
          </cell>
          <cell r="AE125" t="str">
            <v/>
          </cell>
          <cell r="AF125" t="str">
            <v/>
          </cell>
          <cell r="AG125" t="str">
            <v/>
          </cell>
          <cell r="AH125" t="str">
            <v/>
          </cell>
          <cell r="AI125">
            <v>1</v>
          </cell>
          <cell r="AJ125" t="str">
            <v>Out &amp; under</v>
          </cell>
          <cell r="AK125" t="str">
            <v xml:space="preserve">Revenue </v>
          </cell>
          <cell r="AL125" t="str">
            <v>In-period</v>
          </cell>
          <cell r="AM125" t="str">
            <v>Sewer flooding</v>
          </cell>
          <cell r="AN125" t="str">
            <v>number</v>
          </cell>
          <cell r="AO125" t="str">
            <v>Number of incidents per 10,000 sewer connections</v>
          </cell>
          <cell r="AP125">
            <v>2</v>
          </cell>
          <cell r="AQ125" t="str">
            <v>Down</v>
          </cell>
          <cell r="AR125" t="str">
            <v>Internal sewer flooding</v>
          </cell>
          <cell r="BI125">
            <v>1.68</v>
          </cell>
          <cell r="BJ125">
            <v>1.63</v>
          </cell>
          <cell r="BK125">
            <v>1.58</v>
          </cell>
          <cell r="BL125">
            <v>1.44</v>
          </cell>
          <cell r="BM125">
            <v>1.34</v>
          </cell>
          <cell r="CD125" t="str">
            <v>Yes</v>
          </cell>
          <cell r="CE125" t="str">
            <v>Yes</v>
          </cell>
          <cell r="CF125" t="str">
            <v>Yes</v>
          </cell>
          <cell r="CG125" t="str">
            <v>Yes</v>
          </cell>
          <cell r="CH125" t="str">
            <v>Yes</v>
          </cell>
          <cell r="CI125" t="str">
            <v/>
          </cell>
          <cell r="CJ125" t="str">
            <v/>
          </cell>
          <cell r="CK125" t="str">
            <v/>
          </cell>
          <cell r="CL125" t="str">
            <v/>
          </cell>
          <cell r="CM125" t="str">
            <v/>
          </cell>
          <cell r="CN125">
            <v>3.35</v>
          </cell>
          <cell r="CO125">
            <v>3.35</v>
          </cell>
          <cell r="CP125">
            <v>3.35</v>
          </cell>
          <cell r="CQ125">
            <v>3.35</v>
          </cell>
          <cell r="CR125">
            <v>3.35</v>
          </cell>
          <cell r="CS125" t="str">
            <v/>
          </cell>
          <cell r="CT125" t="str">
            <v/>
          </cell>
          <cell r="CU125" t="str">
            <v/>
          </cell>
          <cell r="CV125" t="str">
            <v/>
          </cell>
          <cell r="CW125" t="str">
            <v/>
          </cell>
          <cell r="CX125" t="str">
            <v/>
          </cell>
          <cell r="CY125" t="str">
            <v/>
          </cell>
          <cell r="CZ125" t="str">
            <v/>
          </cell>
          <cell r="DA125" t="str">
            <v/>
          </cell>
          <cell r="DB125" t="str">
            <v/>
          </cell>
          <cell r="DC125">
            <v>1.1499999999999999</v>
          </cell>
          <cell r="DD125">
            <v>1.1100000000000001</v>
          </cell>
          <cell r="DE125">
            <v>1.06</v>
          </cell>
          <cell r="DF125">
            <v>1.06</v>
          </cell>
          <cell r="DG125">
            <v>1.05</v>
          </cell>
          <cell r="DH125" t="str">
            <v/>
          </cell>
          <cell r="DI125" t="str">
            <v/>
          </cell>
          <cell r="DJ125" t="str">
            <v/>
          </cell>
          <cell r="DK125" t="str">
            <v/>
          </cell>
          <cell r="DL125" t="str">
            <v/>
          </cell>
          <cell r="DM125">
            <v>-3.5000000000000003E-2</v>
          </cell>
          <cell r="DN125" t="str">
            <v/>
          </cell>
          <cell r="DO125" t="str">
            <v/>
          </cell>
          <cell r="DP125" t="str">
            <v/>
          </cell>
          <cell r="DQ125">
            <v>3.5000000000000003E-2</v>
          </cell>
          <cell r="DR125" t="str">
            <v/>
          </cell>
          <cell r="DS125" t="str">
            <v/>
          </cell>
          <cell r="DT125" t="str">
            <v/>
          </cell>
          <cell r="DU125" t="str">
            <v/>
          </cell>
          <cell r="DV125">
            <v>1</v>
          </cell>
          <cell r="DW125" t="str">
            <v/>
          </cell>
        </row>
        <row r="126">
          <cell r="U126" t="str">
            <v>PR19HDD_E2</v>
          </cell>
          <cell r="V126" t="str">
            <v>Wastewater safely taken away</v>
          </cell>
          <cell r="W126" t="str">
            <v>PR14 revision</v>
          </cell>
          <cell r="X126" t="str">
            <v>E2</v>
          </cell>
          <cell r="Y126" t="str">
            <v>Pollution incidents</v>
          </cell>
          <cell r="Z126" t="str">
            <v>The number of category 1 - 3 pollution incidents per 10,000km of wastewater network, as reported to the Environment Agency and Natural Resources Wales</v>
          </cell>
          <cell r="AA126" t="str">
            <v/>
          </cell>
          <cell r="AB126" t="str">
            <v/>
          </cell>
          <cell r="AC126">
            <v>1</v>
          </cell>
          <cell r="AD126" t="str">
            <v/>
          </cell>
          <cell r="AE126" t="str">
            <v/>
          </cell>
          <cell r="AF126" t="str">
            <v/>
          </cell>
          <cell r="AG126" t="str">
            <v/>
          </cell>
          <cell r="AH126" t="str">
            <v/>
          </cell>
          <cell r="AI126">
            <v>1</v>
          </cell>
          <cell r="AJ126" t="str">
            <v>Under</v>
          </cell>
          <cell r="AK126" t="str">
            <v xml:space="preserve">Revenue </v>
          </cell>
          <cell r="AL126" t="str">
            <v>In-period</v>
          </cell>
          <cell r="AM126" t="str">
            <v>Pollution incidents</v>
          </cell>
          <cell r="AN126" t="str">
            <v>number</v>
          </cell>
          <cell r="AO126" t="str">
            <v>Number of pollution incidents per 10,000 km of the wastewater
 network</v>
          </cell>
          <cell r="AP126">
            <v>2</v>
          </cell>
          <cell r="AQ126" t="str">
            <v>Down</v>
          </cell>
          <cell r="AR126" t="str">
            <v>Pollution incidents</v>
          </cell>
          <cell r="BI126">
            <v>138</v>
          </cell>
          <cell r="BJ126">
            <v>137</v>
          </cell>
          <cell r="BK126">
            <v>117</v>
          </cell>
          <cell r="BL126">
            <v>117</v>
          </cell>
          <cell r="BM126">
            <v>97</v>
          </cell>
          <cell r="CD126" t="str">
            <v>Yes</v>
          </cell>
          <cell r="CE126" t="str">
            <v>Yes</v>
          </cell>
          <cell r="CF126" t="str">
            <v>Yes</v>
          </cell>
          <cell r="CG126" t="str">
            <v>Yes</v>
          </cell>
          <cell r="CH126" t="str">
            <v>Yes</v>
          </cell>
          <cell r="CI126" t="str">
            <v/>
          </cell>
          <cell r="CJ126" t="str">
            <v/>
          </cell>
          <cell r="CK126" t="str">
            <v/>
          </cell>
          <cell r="CL126" t="str">
            <v/>
          </cell>
          <cell r="CM126" t="str">
            <v/>
          </cell>
          <cell r="CN126">
            <v>207</v>
          </cell>
          <cell r="CO126">
            <v>207</v>
          </cell>
          <cell r="CP126">
            <v>207</v>
          </cell>
          <cell r="CQ126">
            <v>207</v>
          </cell>
          <cell r="CR126">
            <v>207</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v>-2E-3</v>
          </cell>
          <cell r="DN126" t="str">
            <v/>
          </cell>
          <cell r="DO126" t="str">
            <v/>
          </cell>
          <cell r="DP126" t="str">
            <v/>
          </cell>
          <cell r="DQ126" t="str">
            <v/>
          </cell>
          <cell r="DR126" t="str">
            <v/>
          </cell>
          <cell r="DS126" t="str">
            <v/>
          </cell>
          <cell r="DT126" t="str">
            <v/>
          </cell>
          <cell r="DU126" t="str">
            <v/>
          </cell>
          <cell r="DV126">
            <v>1</v>
          </cell>
          <cell r="DW126" t="str">
            <v/>
          </cell>
        </row>
        <row r="127">
          <cell r="U127" t="str">
            <v>PR19HDD_E3</v>
          </cell>
          <cell r="V127" t="str">
            <v>Wastewater safely taken away</v>
          </cell>
          <cell r="W127" t="str">
            <v>PR14 continuation</v>
          </cell>
          <cell r="X127" t="str">
            <v>E3</v>
          </cell>
          <cell r="Y127" t="str">
            <v xml:space="preserve">Sewer blockages </v>
          </cell>
          <cell r="Z127" t="str">
            <v>The total number of sewer blockages on Hafren Dyfrdwy's network (including sewers transferred in 2011)</v>
          </cell>
          <cell r="AA127" t="str">
            <v/>
          </cell>
          <cell r="AB127" t="str">
            <v/>
          </cell>
          <cell r="AC127">
            <v>1</v>
          </cell>
          <cell r="AD127" t="str">
            <v/>
          </cell>
          <cell r="AE127" t="str">
            <v/>
          </cell>
          <cell r="AF127" t="str">
            <v/>
          </cell>
          <cell r="AG127" t="str">
            <v/>
          </cell>
          <cell r="AH127" t="str">
            <v/>
          </cell>
          <cell r="AI127">
            <v>1</v>
          </cell>
          <cell r="AJ127" t="str">
            <v>Out &amp; under</v>
          </cell>
          <cell r="AK127" t="str">
            <v xml:space="preserve">Revenue </v>
          </cell>
          <cell r="AL127" t="str">
            <v>In-period</v>
          </cell>
          <cell r="AM127" t="str">
            <v>Sewer blockages/collapses</v>
          </cell>
          <cell r="AN127" t="str">
            <v>number</v>
          </cell>
          <cell r="AO127" t="str">
            <v>Incidents per 1,000 km of sewers</v>
          </cell>
          <cell r="AP127">
            <v>0</v>
          </cell>
          <cell r="AQ127" t="str">
            <v>Down</v>
          </cell>
        </row>
        <row r="128">
          <cell r="U128" t="str">
            <v>PR19HDD_E4</v>
          </cell>
          <cell r="V128" t="str">
            <v>Wastewater safely taken away</v>
          </cell>
          <cell r="W128" t="str">
            <v>PR19 new</v>
          </cell>
          <cell r="X128" t="str">
            <v>E4</v>
          </cell>
          <cell r="Y128" t="str">
            <v>Risk of sewer flooding in a storm</v>
          </cell>
          <cell r="Z128" t="str">
            <v>Percentage of the population served that are at risk of sewer flooding in a 1-in-50 year storm, split into 5 vulnerability bands</v>
          </cell>
          <cell r="AA128" t="str">
            <v/>
          </cell>
          <cell r="AB128" t="str">
            <v/>
          </cell>
          <cell r="AC128">
            <v>1</v>
          </cell>
          <cell r="AD128" t="str">
            <v/>
          </cell>
          <cell r="AE128" t="str">
            <v/>
          </cell>
          <cell r="AF128" t="str">
            <v/>
          </cell>
          <cell r="AG128" t="str">
            <v/>
          </cell>
          <cell r="AH128" t="str">
            <v/>
          </cell>
          <cell r="AI128">
            <v>1</v>
          </cell>
          <cell r="AJ128" t="str">
            <v>NFI</v>
          </cell>
          <cell r="AK128" t="str">
            <v/>
          </cell>
          <cell r="AL128" t="str">
            <v/>
          </cell>
          <cell r="AM128" t="str">
            <v>Resilience</v>
          </cell>
          <cell r="AN128" t="str">
            <v>%</v>
          </cell>
          <cell r="AO128" t="str">
            <v>Percentage of population at risk</v>
          </cell>
          <cell r="AP128">
            <v>2</v>
          </cell>
          <cell r="AQ128" t="str">
            <v>Up</v>
          </cell>
          <cell r="AR128" t="str">
            <v>Risk of sewer flooding in a storm</v>
          </cell>
          <cell r="BI128">
            <v>6.64</v>
          </cell>
          <cell r="BJ128">
            <v>6.64</v>
          </cell>
          <cell r="BK128">
            <v>6.64</v>
          </cell>
          <cell r="BL128">
            <v>6.64</v>
          </cell>
          <cell r="BM128">
            <v>6.64</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v>1</v>
          </cell>
          <cell r="DW128" t="str">
            <v/>
          </cell>
        </row>
        <row r="129">
          <cell r="U129" t="str">
            <v>PR19HDD_E5</v>
          </cell>
          <cell r="V129" t="str">
            <v>Wastewater safely taken away</v>
          </cell>
          <cell r="W129" t="str">
            <v>PR19 new</v>
          </cell>
          <cell r="X129" t="str">
            <v>E5</v>
          </cell>
          <cell r="Y129" t="str">
            <v>Sewer collapses</v>
          </cell>
          <cell r="Z129" t="str">
            <v>The number of sewer collapses per thousand kilometres of all sewers causing a reported impact on service to customers or the environment</v>
          </cell>
          <cell r="AA129" t="str">
            <v/>
          </cell>
          <cell r="AB129" t="str">
            <v/>
          </cell>
          <cell r="AC129">
            <v>1</v>
          </cell>
          <cell r="AD129" t="str">
            <v/>
          </cell>
          <cell r="AE129" t="str">
            <v/>
          </cell>
          <cell r="AF129" t="str">
            <v/>
          </cell>
          <cell r="AG129" t="str">
            <v/>
          </cell>
          <cell r="AH129" t="str">
            <v/>
          </cell>
          <cell r="AI129">
            <v>1</v>
          </cell>
          <cell r="AJ129" t="str">
            <v>Under</v>
          </cell>
          <cell r="AK129" t="str">
            <v xml:space="preserve">Revenue </v>
          </cell>
          <cell r="AL129" t="str">
            <v>In-period</v>
          </cell>
          <cell r="AM129" t="str">
            <v>Sewer blockages/collapses</v>
          </cell>
          <cell r="AN129" t="str">
            <v>number</v>
          </cell>
          <cell r="AO129" t="str">
            <v>Number of collapses per 1000km of sewer network</v>
          </cell>
          <cell r="AP129">
            <v>2</v>
          </cell>
          <cell r="AQ129" t="str">
            <v>Down</v>
          </cell>
          <cell r="AR129" t="str">
            <v>Sewer collapses</v>
          </cell>
          <cell r="BI129">
            <v>5.37</v>
          </cell>
          <cell r="BJ129">
            <v>5.37</v>
          </cell>
          <cell r="BK129">
            <v>5.37</v>
          </cell>
          <cell r="BL129">
            <v>5.37</v>
          </cell>
          <cell r="BM129">
            <v>5.37</v>
          </cell>
          <cell r="CD129" t="str">
            <v>Yes</v>
          </cell>
          <cell r="CE129" t="str">
            <v>Yes</v>
          </cell>
          <cell r="CF129" t="str">
            <v>Yes</v>
          </cell>
          <cell r="CG129" t="str">
            <v>Yes</v>
          </cell>
          <cell r="CH129" t="str">
            <v>Yes</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v>-1.534E-3</v>
          </cell>
          <cell r="DN129" t="str">
            <v/>
          </cell>
          <cell r="DO129" t="str">
            <v/>
          </cell>
          <cell r="DP129" t="str">
            <v/>
          </cell>
          <cell r="DQ129" t="str">
            <v/>
          </cell>
          <cell r="DR129" t="str">
            <v/>
          </cell>
          <cell r="DS129" t="str">
            <v/>
          </cell>
          <cell r="DT129" t="str">
            <v/>
          </cell>
          <cell r="DU129" t="str">
            <v/>
          </cell>
          <cell r="DV129">
            <v>1</v>
          </cell>
          <cell r="DW129" t="str">
            <v/>
          </cell>
        </row>
        <row r="130">
          <cell r="U130" t="str">
            <v>PR19HDD_F1</v>
          </cell>
          <cell r="V130" t="str">
            <v>Lowest possible bills</v>
          </cell>
          <cell r="W130" t="str">
            <v>PR19 new</v>
          </cell>
          <cell r="X130" t="str">
            <v>F1</v>
          </cell>
          <cell r="Y130" t="str">
            <v>Reduction in the number of void supply points</v>
          </cell>
          <cell r="Z130" t="str">
            <v>The reduction in the number of residential and business void supply points.</v>
          </cell>
          <cell r="AA130" t="str">
            <v/>
          </cell>
          <cell r="AB130" t="str">
            <v/>
          </cell>
          <cell r="AC130" t="str">
            <v/>
          </cell>
          <cell r="AD130" t="str">
            <v/>
          </cell>
          <cell r="AE130">
            <v>1</v>
          </cell>
          <cell r="AF130" t="str">
            <v/>
          </cell>
          <cell r="AG130" t="str">
            <v/>
          </cell>
          <cell r="AH130" t="str">
            <v/>
          </cell>
          <cell r="AI130">
            <v>1</v>
          </cell>
          <cell r="AJ130" t="str">
            <v>Out &amp; under</v>
          </cell>
          <cell r="AK130" t="str">
            <v xml:space="preserve">Revenue </v>
          </cell>
          <cell r="AL130" t="str">
            <v>In-period</v>
          </cell>
          <cell r="AM130" t="str">
            <v>Billing, debt, vfm, affordability, vulnerability</v>
          </cell>
          <cell r="AN130" t="str">
            <v xml:space="preserve">% </v>
          </cell>
          <cell r="AO130" t="str">
            <v>% of properties classified as void</v>
          </cell>
          <cell r="AP130">
            <v>2</v>
          </cell>
          <cell r="AQ130" t="str">
            <v>Down</v>
          </cell>
          <cell r="AR130" t="str">
            <v/>
          </cell>
        </row>
        <row r="131">
          <cell r="U131" t="str">
            <v>PR19HDD_G1</v>
          </cell>
          <cell r="V131" t="str">
            <v>An outstanding customer experience</v>
          </cell>
          <cell r="W131" t="str">
            <v>PR19 new</v>
          </cell>
          <cell r="X131" t="str">
            <v>G1</v>
          </cell>
          <cell r="Y131" t="str">
            <v>C-MeX: Customer measure of experience</v>
          </cell>
          <cell r="Z131"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AA131" t="str">
            <v/>
          </cell>
          <cell r="AB131" t="str">
            <v/>
          </cell>
          <cell r="AC131" t="str">
            <v/>
          </cell>
          <cell r="AD131" t="str">
            <v/>
          </cell>
          <cell r="AE131">
            <v>1</v>
          </cell>
          <cell r="AF131" t="str">
            <v/>
          </cell>
          <cell r="AG131" t="str">
            <v/>
          </cell>
          <cell r="AH131" t="str">
            <v/>
          </cell>
          <cell r="AI131">
            <v>1</v>
          </cell>
          <cell r="AJ131" t="str">
            <v>Out &amp; under</v>
          </cell>
          <cell r="AK131" t="str">
            <v xml:space="preserve">Revenue </v>
          </cell>
          <cell r="AL131" t="str">
            <v>In-period</v>
          </cell>
          <cell r="AM131" t="str">
            <v>Customer measure of experience (C-MeX)</v>
          </cell>
          <cell r="AN131" t="str">
            <v>score</v>
          </cell>
          <cell r="AO131" t="str">
            <v>CMeX score</v>
          </cell>
          <cell r="AP131">
            <v>2</v>
          </cell>
          <cell r="AQ131" t="str">
            <v>Up</v>
          </cell>
          <cell r="AR131" t="str">
            <v>C-MeX: Customer measure of experience</v>
          </cell>
          <cell r="BI131" t="str">
            <v>UQ</v>
          </cell>
          <cell r="BJ131" t="str">
            <v>UQ</v>
          </cell>
          <cell r="BK131" t="str">
            <v>UQ</v>
          </cell>
          <cell r="BL131" t="str">
            <v>UQ</v>
          </cell>
          <cell r="BM131" t="str">
            <v>UQ</v>
          </cell>
          <cell r="CD131" t="str">
            <v>Yes</v>
          </cell>
          <cell r="CE131" t="str">
            <v>Yes</v>
          </cell>
          <cell r="CF131" t="str">
            <v>Yes</v>
          </cell>
          <cell r="CG131" t="str">
            <v>Yes</v>
          </cell>
          <cell r="CH131" t="str">
            <v>Yes</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v>1</v>
          </cell>
          <cell r="DW131" t="str">
            <v/>
          </cell>
        </row>
        <row r="132">
          <cell r="U132" t="str">
            <v>PR19HDD_G2</v>
          </cell>
          <cell r="V132" t="str">
            <v>An outstanding customer experience</v>
          </cell>
          <cell r="W132" t="str">
            <v>PR19 new</v>
          </cell>
          <cell r="X132" t="str">
            <v>G2</v>
          </cell>
          <cell r="Y132" t="str">
            <v>D-MeX: Developer services measure of experience</v>
          </cell>
          <cell r="Z132" t="str">
            <v>A mechanism to incentivise water companies to provide an excellent customer experience for developer services (new connections) customers. These customers include small and large property developers, self-lay providers (SLPs), and new appointments and variations (NAVs)</v>
          </cell>
          <cell r="AA132" t="str">
            <v/>
          </cell>
          <cell r="AB132">
            <v>0.5</v>
          </cell>
          <cell r="AC132">
            <v>0.5</v>
          </cell>
          <cell r="AD132" t="str">
            <v/>
          </cell>
          <cell r="AE132" t="str">
            <v/>
          </cell>
          <cell r="AF132" t="str">
            <v/>
          </cell>
          <cell r="AG132" t="str">
            <v/>
          </cell>
          <cell r="AH132" t="str">
            <v/>
          </cell>
          <cell r="AI132">
            <v>1</v>
          </cell>
          <cell r="AJ132" t="str">
            <v>Out &amp; under</v>
          </cell>
          <cell r="AK132" t="str">
            <v xml:space="preserve">Revenue </v>
          </cell>
          <cell r="AL132" t="str">
            <v>In-period</v>
          </cell>
          <cell r="AM132" t="str">
            <v>Developer services measure of experience (D-MeX)</v>
          </cell>
          <cell r="AN132" t="str">
            <v>score</v>
          </cell>
          <cell r="AO132" t="str">
            <v>DMeX score</v>
          </cell>
          <cell r="AP132">
            <v>2</v>
          </cell>
          <cell r="AQ132" t="str">
            <v>Up</v>
          </cell>
          <cell r="AR132" t="str">
            <v>D-MeX: Developer services measure of experience</v>
          </cell>
          <cell r="BI132" t="str">
            <v>UQ</v>
          </cell>
          <cell r="BJ132" t="str">
            <v>UQ</v>
          </cell>
          <cell r="BK132" t="str">
            <v>UQ</v>
          </cell>
          <cell r="BL132" t="str">
            <v>UQ</v>
          </cell>
          <cell r="BM132" t="str">
            <v>UQ</v>
          </cell>
          <cell r="CD132" t="str">
            <v>Yes</v>
          </cell>
          <cell r="CE132" t="str">
            <v>Yes</v>
          </cell>
          <cell r="CF132" t="str">
            <v>Yes</v>
          </cell>
          <cell r="CG132" t="str">
            <v>Yes</v>
          </cell>
          <cell r="CH132" t="str">
            <v>Yes</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v>1</v>
          </cell>
          <cell r="DW132" t="str">
            <v/>
          </cell>
        </row>
        <row r="133">
          <cell r="U133" t="str">
            <v>PR19HDD_G3</v>
          </cell>
          <cell r="V133" t="str">
            <v>An outstanding customer experience</v>
          </cell>
          <cell r="W133" t="str">
            <v>PR19 new</v>
          </cell>
          <cell r="X133" t="str">
            <v>G3</v>
          </cell>
          <cell r="Y133" t="str">
            <v>Non household customer experience</v>
          </cell>
          <cell r="Z133" t="str">
            <v>Non household customer satisfaction, as measured by a tracker survey.</v>
          </cell>
          <cell r="AA133" t="str">
            <v/>
          </cell>
          <cell r="AB133" t="str">
            <v/>
          </cell>
          <cell r="AC133" t="str">
            <v/>
          </cell>
          <cell r="AD133" t="str">
            <v/>
          </cell>
          <cell r="AE133" t="str">
            <v/>
          </cell>
          <cell r="AF133">
            <v>1</v>
          </cell>
          <cell r="AG133" t="str">
            <v/>
          </cell>
          <cell r="AH133" t="str">
            <v/>
          </cell>
          <cell r="AI133">
            <v>1</v>
          </cell>
          <cell r="AJ133" t="str">
            <v>Out &amp; under</v>
          </cell>
          <cell r="AK133" t="str">
            <v xml:space="preserve">Revenue </v>
          </cell>
          <cell r="AL133" t="str">
            <v>In-period</v>
          </cell>
          <cell r="AM133" t="str">
            <v>Customer service/satisfaction (exc. billing etc.)</v>
          </cell>
          <cell r="AN133" t="str">
            <v>score</v>
          </cell>
          <cell r="AO133" t="str">
            <v>Satisfaction score</v>
          </cell>
          <cell r="AP133">
            <v>1</v>
          </cell>
          <cell r="AQ133" t="str">
            <v>Up</v>
          </cell>
          <cell r="AR133" t="str">
            <v/>
          </cell>
        </row>
        <row r="134">
          <cell r="U134" t="str">
            <v>PR19HDD_G4</v>
          </cell>
          <cell r="V134" t="str">
            <v>An outstanding customer experience</v>
          </cell>
          <cell r="W134" t="str">
            <v>PR19 new</v>
          </cell>
          <cell r="X134" t="str">
            <v>G4</v>
          </cell>
          <cell r="Y134" t="str">
            <v>Welsh language services</v>
          </cell>
          <cell r="Z134" t="str">
            <v>Percentage compliance with the Hafren Dyfrdwy Welsh language scheme.</v>
          </cell>
          <cell r="AA134" t="str">
            <v/>
          </cell>
          <cell r="AB134" t="str">
            <v/>
          </cell>
          <cell r="AC134" t="str">
            <v/>
          </cell>
          <cell r="AD134" t="str">
            <v/>
          </cell>
          <cell r="AE134">
            <v>0.9</v>
          </cell>
          <cell r="AF134">
            <v>0.1</v>
          </cell>
          <cell r="AG134" t="str">
            <v/>
          </cell>
          <cell r="AH134" t="str">
            <v/>
          </cell>
          <cell r="AI134">
            <v>1</v>
          </cell>
          <cell r="AJ134" t="str">
            <v>NFI</v>
          </cell>
          <cell r="AK134" t="str">
            <v/>
          </cell>
          <cell r="AL134" t="str">
            <v/>
          </cell>
          <cell r="AM134" t="str">
            <v>Customer service/satisfaction (exc. billing etc.)</v>
          </cell>
          <cell r="AN134" t="str">
            <v>%</v>
          </cell>
          <cell r="AO134" t="str">
            <v>Percentage compliance</v>
          </cell>
          <cell r="AP134">
            <v>1</v>
          </cell>
          <cell r="AQ134" t="str">
            <v>Up</v>
          </cell>
          <cell r="AR134" t="str">
            <v/>
          </cell>
        </row>
        <row r="135">
          <cell r="U135" t="str">
            <v>PR19HDD_H1</v>
          </cell>
          <cell r="V135" t="str">
            <v>A service for everyone</v>
          </cell>
          <cell r="W135" t="str">
            <v>PR19 new</v>
          </cell>
          <cell r="X135" t="str">
            <v>H1</v>
          </cell>
          <cell r="Y135" t="str">
            <v>Priority services for customers in vulnerable circumstances</v>
          </cell>
          <cell r="Z135" t="str">
            <v>The percentage of household customers in vulnerable circumstances (CIVC) who are registered on our Priority Service Register (PSR).</v>
          </cell>
          <cell r="AA135" t="str">
            <v/>
          </cell>
          <cell r="AB135" t="str">
            <v/>
          </cell>
          <cell r="AC135" t="str">
            <v/>
          </cell>
          <cell r="AD135" t="str">
            <v/>
          </cell>
          <cell r="AE135">
            <v>1</v>
          </cell>
          <cell r="AF135" t="str">
            <v/>
          </cell>
          <cell r="AG135" t="str">
            <v/>
          </cell>
          <cell r="AH135" t="str">
            <v/>
          </cell>
          <cell r="AI135">
            <v>1</v>
          </cell>
          <cell r="AJ135" t="str">
            <v>NFI</v>
          </cell>
          <cell r="AK135" t="str">
            <v/>
          </cell>
          <cell r="AL135" t="str">
            <v/>
          </cell>
          <cell r="AM135" t="str">
            <v>Affordability/vulnerability</v>
          </cell>
          <cell r="AN135" t="str">
            <v>%</v>
          </cell>
          <cell r="AO135" t="str">
            <v>Percentage of applicable households</v>
          </cell>
          <cell r="AP135">
            <v>1</v>
          </cell>
          <cell r="AQ135" t="str">
            <v>Up</v>
          </cell>
          <cell r="AR135" t="str">
            <v>Priority services for customers in vulnerable circumstances</v>
          </cell>
          <cell r="BI135" t="str">
            <v>1.0 / 17.5 / 45</v>
          </cell>
          <cell r="BJ135" t="str">
            <v>2.5 / 35 / 90</v>
          </cell>
          <cell r="BK135" t="str">
            <v>4.0 / 35 / 90</v>
          </cell>
          <cell r="BL135" t="str">
            <v>5.5 / 35 / 90</v>
          </cell>
          <cell r="BM135" t="str">
            <v>7.0 / 35 / 90</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v>1</v>
          </cell>
          <cell r="DW135" t="str">
            <v/>
          </cell>
        </row>
        <row r="136">
          <cell r="U136" t="str">
            <v>PR19HDD_H2</v>
          </cell>
          <cell r="V136" t="str">
            <v>A service for everyone</v>
          </cell>
          <cell r="W136" t="str">
            <v>PR19 new</v>
          </cell>
          <cell r="X136" t="str">
            <v>H2</v>
          </cell>
          <cell r="Y136" t="str">
            <v>Help to pay when you need it</v>
          </cell>
          <cell r="Z136" t="str">
            <v>The percentage of struggling to pay customers supported through tailored schemes.</v>
          </cell>
          <cell r="AA136" t="str">
            <v/>
          </cell>
          <cell r="AB136" t="str">
            <v/>
          </cell>
          <cell r="AC136" t="str">
            <v/>
          </cell>
          <cell r="AD136" t="str">
            <v/>
          </cell>
          <cell r="AE136">
            <v>1</v>
          </cell>
          <cell r="AF136" t="str">
            <v/>
          </cell>
          <cell r="AG136" t="str">
            <v/>
          </cell>
          <cell r="AH136" t="str">
            <v/>
          </cell>
          <cell r="AI136">
            <v>1</v>
          </cell>
          <cell r="AJ136" t="str">
            <v>NFI</v>
          </cell>
          <cell r="AK136" t="str">
            <v/>
          </cell>
          <cell r="AL136" t="str">
            <v/>
          </cell>
          <cell r="AM136" t="str">
            <v>Affordability/vulnerability</v>
          </cell>
          <cell r="AN136" t="str">
            <v>%</v>
          </cell>
          <cell r="AO136" t="str">
            <v>Percentage of customers</v>
          </cell>
          <cell r="AP136">
            <v>0</v>
          </cell>
          <cell r="AQ136" t="str">
            <v>Up</v>
          </cell>
          <cell r="AR136" t="str">
            <v/>
          </cell>
        </row>
        <row r="137">
          <cell r="U137" t="str">
            <v>PR19HDD_H3</v>
          </cell>
          <cell r="V137" t="str">
            <v>A service for everyone</v>
          </cell>
          <cell r="W137" t="str">
            <v>PR19 new</v>
          </cell>
          <cell r="X137" t="str">
            <v>H3</v>
          </cell>
          <cell r="Y137" t="str">
            <v>Effectiveness of the affordability support</v>
          </cell>
          <cell r="Z137" t="str">
            <v>The percentage of customers who stay out of debt the 12 month period after they received payment support.</v>
          </cell>
          <cell r="AA137" t="str">
            <v/>
          </cell>
          <cell r="AB137" t="str">
            <v/>
          </cell>
          <cell r="AC137" t="str">
            <v/>
          </cell>
          <cell r="AD137" t="str">
            <v/>
          </cell>
          <cell r="AE137">
            <v>1</v>
          </cell>
          <cell r="AF137" t="str">
            <v/>
          </cell>
          <cell r="AG137" t="str">
            <v/>
          </cell>
          <cell r="AH137" t="str">
            <v/>
          </cell>
          <cell r="AI137">
            <v>1</v>
          </cell>
          <cell r="AJ137" t="str">
            <v>NFI</v>
          </cell>
          <cell r="AK137" t="str">
            <v/>
          </cell>
          <cell r="AL137" t="str">
            <v/>
          </cell>
          <cell r="AM137" t="str">
            <v>Affordability/vulnerability</v>
          </cell>
          <cell r="AN137" t="str">
            <v>%</v>
          </cell>
          <cell r="AO137" t="str">
            <v>Percentage improvement</v>
          </cell>
          <cell r="AP137">
            <v>1</v>
          </cell>
          <cell r="AQ137" t="str">
            <v>Up</v>
          </cell>
          <cell r="AR137" t="str">
            <v/>
          </cell>
        </row>
        <row r="138">
          <cell r="U138" t="str">
            <v>PR19HDD_H4</v>
          </cell>
          <cell r="V138" t="str">
            <v/>
          </cell>
          <cell r="W138" t="str">
            <v/>
          </cell>
          <cell r="X138" t="str">
            <v>H4</v>
          </cell>
          <cell r="Y138" t="str">
            <v>Priority services during an incident</v>
          </cell>
          <cell r="Z138" t="str">
            <v/>
          </cell>
          <cell r="AA138" t="str">
            <v/>
          </cell>
          <cell r="AB138" t="str">
            <v/>
          </cell>
          <cell r="AC138" t="str">
            <v/>
          </cell>
          <cell r="AD138" t="str">
            <v/>
          </cell>
          <cell r="AE138" t="str">
            <v/>
          </cell>
          <cell r="AF138" t="str">
            <v/>
          </cell>
          <cell r="AG138" t="str">
            <v/>
          </cell>
          <cell r="AH138" t="str">
            <v/>
          </cell>
          <cell r="AI138">
            <v>0</v>
          </cell>
          <cell r="AJ138" t="str">
            <v>NFI</v>
          </cell>
          <cell r="AK138" t="str">
            <v/>
          </cell>
          <cell r="AL138" t="str">
            <v/>
          </cell>
          <cell r="AM138" t="str">
            <v/>
          </cell>
          <cell r="AN138" t="str">
            <v/>
          </cell>
          <cell r="AO138" t="str">
            <v/>
          </cell>
          <cell r="AP138">
            <v>0</v>
          </cell>
          <cell r="AQ138" t="str">
            <v/>
          </cell>
          <cell r="AR138" t="str">
            <v/>
          </cell>
        </row>
        <row r="139">
          <cell r="U139" t="str">
            <v>PR19HDD_NEP01</v>
          </cell>
          <cell r="V139" t="str">
            <v/>
          </cell>
          <cell r="W139" t="str">
            <v/>
          </cell>
          <cell r="X139" t="str">
            <v>NEP01</v>
          </cell>
          <cell r="Y139" t="str">
            <v>WINEP Delivery</v>
          </cell>
          <cell r="Z139" t="str">
            <v/>
          </cell>
          <cell r="AA139" t="str">
            <v/>
          </cell>
          <cell r="AB139" t="str">
            <v/>
          </cell>
          <cell r="AC139" t="str">
            <v/>
          </cell>
          <cell r="AD139" t="str">
            <v/>
          </cell>
          <cell r="AE139" t="str">
            <v/>
          </cell>
          <cell r="AF139" t="str">
            <v/>
          </cell>
          <cell r="AG139" t="str">
            <v/>
          </cell>
          <cell r="AH139" t="str">
            <v/>
          </cell>
          <cell r="AI139">
            <v>0</v>
          </cell>
          <cell r="AJ139" t="str">
            <v>NFI</v>
          </cell>
          <cell r="AK139" t="str">
            <v/>
          </cell>
          <cell r="AL139" t="str">
            <v/>
          </cell>
          <cell r="AM139" t="str">
            <v/>
          </cell>
          <cell r="AN139" t="str">
            <v/>
          </cell>
          <cell r="AO139" t="str">
            <v>WINEP requirements met or not met in each year</v>
          </cell>
          <cell r="AP139">
            <v>0</v>
          </cell>
          <cell r="AQ139" t="str">
            <v/>
          </cell>
          <cell r="AR139" t="str">
            <v/>
          </cell>
        </row>
        <row r="140">
          <cell r="U140" t="str">
            <v>PR19HDD_B8</v>
          </cell>
          <cell r="V140" t="str">
            <v/>
          </cell>
          <cell r="W140" t="str">
            <v/>
          </cell>
          <cell r="X140" t="str">
            <v>B8</v>
          </cell>
          <cell r="Y140" t="str">
            <v>Improving reservoir resilience</v>
          </cell>
          <cell r="Z140" t="str">
            <v/>
          </cell>
          <cell r="AA140">
            <v>1</v>
          </cell>
          <cell r="AB140" t="str">
            <v/>
          </cell>
          <cell r="AC140" t="str">
            <v/>
          </cell>
          <cell r="AD140" t="str">
            <v/>
          </cell>
          <cell r="AE140" t="str">
            <v/>
          </cell>
          <cell r="AF140" t="str">
            <v/>
          </cell>
          <cell r="AG140" t="str">
            <v/>
          </cell>
          <cell r="AH140" t="str">
            <v/>
          </cell>
          <cell r="AI140">
            <v>1</v>
          </cell>
          <cell r="AJ140" t="str">
            <v>Under</v>
          </cell>
          <cell r="AK140" t="str">
            <v>Revenue</v>
          </cell>
          <cell r="AL140" t="str">
            <v>In-Period</v>
          </cell>
          <cell r="AM140" t="str">
            <v/>
          </cell>
          <cell r="AP140">
            <v>1</v>
          </cell>
          <cell r="AR140" t="str">
            <v/>
          </cell>
        </row>
        <row r="141">
          <cell r="U141" t="str">
            <v>PR19NES_COM01</v>
          </cell>
          <cell r="V141" t="str">
            <v xml:space="preserve">Our customers tell us we provide excellent customer service and resolve issues quickly. </v>
          </cell>
          <cell r="W141" t="str">
            <v>PR19 new</v>
          </cell>
          <cell r="X141" t="str">
            <v>COM01</v>
          </cell>
          <cell r="Y141" t="str">
            <v>C-MeX: Customer measure of experience</v>
          </cell>
          <cell r="Z141" t="str">
            <v>Ofwat common definition</v>
          </cell>
          <cell r="AA141" t="str">
            <v/>
          </cell>
          <cell r="AB141" t="str">
            <v/>
          </cell>
          <cell r="AC141" t="str">
            <v/>
          </cell>
          <cell r="AD141" t="str">
            <v/>
          </cell>
          <cell r="AE141">
            <v>1</v>
          </cell>
          <cell r="AF141" t="str">
            <v/>
          </cell>
          <cell r="AG141" t="str">
            <v/>
          </cell>
          <cell r="AH141" t="str">
            <v/>
          </cell>
          <cell r="AI141">
            <v>1</v>
          </cell>
          <cell r="AJ141" t="str">
            <v>Out &amp; under</v>
          </cell>
          <cell r="AK141" t="str">
            <v xml:space="preserve">Revenue </v>
          </cell>
          <cell r="AL141" t="str">
            <v>In-period</v>
          </cell>
          <cell r="AM141" t="str">
            <v>Customer measure of experience (C-MeX)</v>
          </cell>
          <cell r="AN141" t="str">
            <v>score</v>
          </cell>
          <cell r="AO141" t="str">
            <v>C-MeX score</v>
          </cell>
          <cell r="AP141">
            <v>2</v>
          </cell>
          <cell r="AQ141" t="str">
            <v>Up</v>
          </cell>
          <cell r="AR141" t="str">
            <v>C-MeX: Customer measure of experience</v>
          </cell>
          <cell r="BI141" t="str">
            <v/>
          </cell>
          <cell r="BJ141" t="str">
            <v/>
          </cell>
          <cell r="BK141" t="str">
            <v/>
          </cell>
          <cell r="BL141" t="str">
            <v/>
          </cell>
          <cell r="BM141" t="str">
            <v/>
          </cell>
          <cell r="CD141" t="str">
            <v>Yes</v>
          </cell>
          <cell r="CE141" t="str">
            <v>Yes</v>
          </cell>
          <cell r="CF141" t="str">
            <v>Yes</v>
          </cell>
          <cell r="CG141" t="str">
            <v>Yes</v>
          </cell>
          <cell r="CH141" t="str">
            <v>Yes</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v>1</v>
          </cell>
          <cell r="DW141" t="str">
            <v/>
          </cell>
        </row>
        <row r="142">
          <cell r="U142" t="str">
            <v>PR19NES_COM02</v>
          </cell>
          <cell r="V142" t="str">
            <v xml:space="preserve">Our customers tell us we provide excellent customer service and resolve issues quickly. </v>
          </cell>
          <cell r="W142" t="str">
            <v>PR19 new</v>
          </cell>
          <cell r="X142" t="str">
            <v>COM02</v>
          </cell>
          <cell r="Y142" t="str">
            <v>D-MeX: Developer services measure of experience</v>
          </cell>
          <cell r="Z142" t="str">
            <v>Ofwat common definition</v>
          </cell>
          <cell r="AA142" t="str">
            <v/>
          </cell>
          <cell r="AB142">
            <v>0.63500000000000001</v>
          </cell>
          <cell r="AC142">
            <v>0.36499999999999999</v>
          </cell>
          <cell r="AD142" t="str">
            <v/>
          </cell>
          <cell r="AE142" t="str">
            <v/>
          </cell>
          <cell r="AF142" t="str">
            <v/>
          </cell>
          <cell r="AG142" t="str">
            <v/>
          </cell>
          <cell r="AH142" t="str">
            <v/>
          </cell>
          <cell r="AI142">
            <v>1</v>
          </cell>
          <cell r="AJ142" t="str">
            <v>Out &amp; under</v>
          </cell>
          <cell r="AK142" t="str">
            <v xml:space="preserve">Revenue </v>
          </cell>
          <cell r="AL142" t="str">
            <v>In-period</v>
          </cell>
          <cell r="AM142" t="str">
            <v>Developer services measure of experience (D-MeX)</v>
          </cell>
          <cell r="AN142" t="str">
            <v>score</v>
          </cell>
          <cell r="AO142" t="str">
            <v>D-MeX score</v>
          </cell>
          <cell r="AP142">
            <v>2</v>
          </cell>
          <cell r="AQ142" t="str">
            <v>Up</v>
          </cell>
          <cell r="AR142" t="str">
            <v>D-MeX: Developer services measure of experience</v>
          </cell>
          <cell r="BI142" t="str">
            <v/>
          </cell>
          <cell r="BJ142" t="str">
            <v/>
          </cell>
          <cell r="BK142" t="str">
            <v/>
          </cell>
          <cell r="BL142" t="str">
            <v/>
          </cell>
          <cell r="BM142" t="str">
            <v/>
          </cell>
          <cell r="CD142" t="str">
            <v>Yes</v>
          </cell>
          <cell r="CE142" t="str">
            <v>Yes</v>
          </cell>
          <cell r="CF142" t="str">
            <v>Yes</v>
          </cell>
          <cell r="CG142" t="str">
            <v>Yes</v>
          </cell>
          <cell r="CH142" t="str">
            <v>Yes</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v>1</v>
          </cell>
          <cell r="DW142" t="str">
            <v/>
          </cell>
        </row>
        <row r="143">
          <cell r="U143" t="str">
            <v>PR19NES_COM03</v>
          </cell>
          <cell r="V143" t="str">
            <v>Our drinking water is clean, clear and tastes good.</v>
          </cell>
          <cell r="W143" t="str">
            <v>PR19 new</v>
          </cell>
          <cell r="X143" t="str">
            <v>COM03</v>
          </cell>
          <cell r="Y143" t="str">
            <v>Water quality compliance (CRI)</v>
          </cell>
          <cell r="Z143" t="str">
            <v>DWI's Compliance Risk Index (CRI)</v>
          </cell>
          <cell r="AA143" t="str">
            <v/>
          </cell>
          <cell r="AB143">
            <v>1</v>
          </cell>
          <cell r="AC143" t="str">
            <v/>
          </cell>
          <cell r="AD143" t="str">
            <v/>
          </cell>
          <cell r="AE143" t="str">
            <v/>
          </cell>
          <cell r="AF143" t="str">
            <v/>
          </cell>
          <cell r="AG143" t="str">
            <v/>
          </cell>
          <cell r="AH143" t="str">
            <v/>
          </cell>
          <cell r="AI143">
            <v>1</v>
          </cell>
          <cell r="AJ143" t="str">
            <v>Under</v>
          </cell>
          <cell r="AK143" t="str">
            <v xml:space="preserve">Revenue </v>
          </cell>
          <cell r="AL143" t="str">
            <v>In-period</v>
          </cell>
          <cell r="AM143" t="str">
            <v>Water quality compliance</v>
          </cell>
          <cell r="AN143" t="str">
            <v>number</v>
          </cell>
          <cell r="AO143" t="str">
            <v>Numerical CRI score</v>
          </cell>
          <cell r="AP143">
            <v>2</v>
          </cell>
          <cell r="AQ143" t="str">
            <v>Down</v>
          </cell>
          <cell r="AR143" t="str">
            <v>Water quality compliance (CRI)</v>
          </cell>
          <cell r="BI143">
            <v>0</v>
          </cell>
          <cell r="BJ143">
            <v>0</v>
          </cell>
          <cell r="BK143">
            <v>0</v>
          </cell>
          <cell r="BL143">
            <v>0</v>
          </cell>
          <cell r="BM143">
            <v>0</v>
          </cell>
          <cell r="CD143" t="str">
            <v>Yes</v>
          </cell>
          <cell r="CE143" t="str">
            <v>Yes</v>
          </cell>
          <cell r="CF143" t="str">
            <v>Yes</v>
          </cell>
          <cell r="CG143" t="str">
            <v>Yes</v>
          </cell>
          <cell r="CH143" t="str">
            <v>Yes</v>
          </cell>
          <cell r="CI143" t="str">
            <v/>
          </cell>
          <cell r="CJ143" t="str">
            <v/>
          </cell>
          <cell r="CK143" t="str">
            <v/>
          </cell>
          <cell r="CL143" t="str">
            <v/>
          </cell>
          <cell r="CM143" t="str">
            <v/>
          </cell>
          <cell r="CN143">
            <v>9.5</v>
          </cell>
          <cell r="CO143">
            <v>9.5</v>
          </cell>
          <cell r="CP143">
            <v>9.5</v>
          </cell>
          <cell r="CQ143">
            <v>9.5</v>
          </cell>
          <cell r="CR143">
            <v>9.5</v>
          </cell>
          <cell r="CS143">
            <v>2</v>
          </cell>
          <cell r="CT143">
            <v>2</v>
          </cell>
          <cell r="CU143">
            <v>1.5</v>
          </cell>
          <cell r="CV143">
            <v>1.5</v>
          </cell>
          <cell r="CW143">
            <v>1.5</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v>-1.3939999999999999</v>
          </cell>
          <cell r="DN143" t="str">
            <v/>
          </cell>
          <cell r="DO143" t="str">
            <v/>
          </cell>
          <cell r="DP143" t="str">
            <v/>
          </cell>
          <cell r="DQ143">
            <v>0</v>
          </cell>
          <cell r="DR143" t="str">
            <v/>
          </cell>
          <cell r="DS143" t="str">
            <v/>
          </cell>
          <cell r="DT143" t="str">
            <v/>
          </cell>
          <cell r="DU143" t="str">
            <v/>
          </cell>
          <cell r="DV143">
            <v>1</v>
          </cell>
          <cell r="DW143" t="str">
            <v/>
          </cell>
        </row>
        <row r="144">
          <cell r="U144" t="str">
            <v>PR19NES_COM04</v>
          </cell>
          <cell r="V144" t="str">
            <v>We always provide a reliable supply of water.</v>
          </cell>
          <cell r="W144" t="str">
            <v>PR14 revision</v>
          </cell>
          <cell r="X144" t="str">
            <v>COM04</v>
          </cell>
          <cell r="Y144" t="str">
            <v>Water supply interruptions</v>
          </cell>
          <cell r="Z144" t="str">
            <v>Average supply interruption greater than three hours (minutes per property)</v>
          </cell>
          <cell r="AA144" t="str">
            <v/>
          </cell>
          <cell r="AB144">
            <v>1</v>
          </cell>
          <cell r="AC144" t="str">
            <v/>
          </cell>
          <cell r="AD144" t="str">
            <v/>
          </cell>
          <cell r="AE144" t="str">
            <v/>
          </cell>
          <cell r="AF144" t="str">
            <v/>
          </cell>
          <cell r="AG144" t="str">
            <v/>
          </cell>
          <cell r="AH144" t="str">
            <v/>
          </cell>
          <cell r="AI144">
            <v>1</v>
          </cell>
          <cell r="AJ144" t="str">
            <v>Out &amp; under</v>
          </cell>
          <cell r="AK144" t="str">
            <v xml:space="preserve">Revenue </v>
          </cell>
          <cell r="AL144" t="str">
            <v>In-period</v>
          </cell>
          <cell r="AM144" t="str">
            <v>Supply interruptions</v>
          </cell>
          <cell r="AN144" t="str">
            <v>hh:mm:ss</v>
          </cell>
          <cell r="AO144" t="str">
            <v>Hours:minutes:seconds per property per year</v>
          </cell>
          <cell r="AP144">
            <v>0</v>
          </cell>
          <cell r="AQ144" t="str">
            <v>Down</v>
          </cell>
          <cell r="AR144" t="str">
            <v>Water supply interruptions</v>
          </cell>
          <cell r="BI144">
            <v>4.5138888888888893E-3</v>
          </cell>
          <cell r="BJ144">
            <v>4.2592592592592595E-3</v>
          </cell>
          <cell r="BK144">
            <v>3.9930555555555561E-3</v>
          </cell>
          <cell r="BL144">
            <v>3.7384259259259263E-3</v>
          </cell>
          <cell r="BM144">
            <v>3.472222222222222E-3</v>
          </cell>
          <cell r="CD144" t="str">
            <v>Yes</v>
          </cell>
          <cell r="CE144" t="str">
            <v>Yes</v>
          </cell>
          <cell r="CF144" t="str">
            <v>Yes</v>
          </cell>
          <cell r="CG144" t="str">
            <v>Yes</v>
          </cell>
          <cell r="CH144" t="str">
            <v>Yes</v>
          </cell>
          <cell r="CI144">
            <v>1.3391203703703704E-2</v>
          </cell>
          <cell r="CJ144">
            <v>1.3391203703703704E-2</v>
          </cell>
          <cell r="CK144">
            <v>1.3391203703703704E-2</v>
          </cell>
          <cell r="CL144">
            <v>1.3391203703703704E-2</v>
          </cell>
          <cell r="CM144">
            <v>1.3391203703703704E-2</v>
          </cell>
          <cell r="CN144">
            <v>1.1793981481481482E-2</v>
          </cell>
          <cell r="CO144">
            <v>1.1793981481481482E-2</v>
          </cell>
          <cell r="CP144">
            <v>1.1793981481481482E-2</v>
          </cell>
          <cell r="CQ144">
            <v>1.1793981481481482E-2</v>
          </cell>
          <cell r="CR144">
            <v>1.1793981481481482E-2</v>
          </cell>
          <cell r="CS144" t="str">
            <v/>
          </cell>
          <cell r="CT144" t="str">
            <v/>
          </cell>
          <cell r="CU144" t="str">
            <v/>
          </cell>
          <cell r="CV144" t="str">
            <v/>
          </cell>
          <cell r="CW144" t="str">
            <v/>
          </cell>
          <cell r="CX144" t="str">
            <v/>
          </cell>
          <cell r="CY144" t="str">
            <v/>
          </cell>
          <cell r="CZ144" t="str">
            <v/>
          </cell>
          <cell r="DA144" t="str">
            <v/>
          </cell>
          <cell r="DB144" t="str">
            <v/>
          </cell>
          <cell r="DC144">
            <v>1.8287037037037037E-3</v>
          </cell>
          <cell r="DD144">
            <v>1.689814814814815E-3</v>
          </cell>
          <cell r="DE144">
            <v>1.5624999999999999E-3</v>
          </cell>
          <cell r="DF144">
            <v>1.4351851851851854E-3</v>
          </cell>
          <cell r="DG144">
            <v>1.25E-3</v>
          </cell>
          <cell r="DH144" t="str">
            <v>*</v>
          </cell>
          <cell r="DI144" t="str">
            <v>*</v>
          </cell>
          <cell r="DJ144" t="str">
            <v>*</v>
          </cell>
          <cell r="DK144" t="str">
            <v>*</v>
          </cell>
          <cell r="DL144" t="str">
            <v>*</v>
          </cell>
          <cell r="DM144">
            <v>-1.028</v>
          </cell>
          <cell r="DN144" t="str">
            <v/>
          </cell>
          <cell r="DO144" t="str">
            <v/>
          </cell>
          <cell r="DP144">
            <v>-2.9660000000000002</v>
          </cell>
          <cell r="DQ144">
            <v>1.028</v>
          </cell>
          <cell r="DR144" t="str">
            <v/>
          </cell>
          <cell r="DS144" t="str">
            <v/>
          </cell>
          <cell r="DT144">
            <v>2.9660000000000002</v>
          </cell>
          <cell r="DU144" t="str">
            <v/>
          </cell>
          <cell r="DV144">
            <v>1</v>
          </cell>
          <cell r="DW144" t="str">
            <v/>
          </cell>
        </row>
        <row r="145">
          <cell r="U145" t="str">
            <v>PR19NES_COM05</v>
          </cell>
          <cell r="V145" t="str">
            <v>We always provide a reliable supply of water.</v>
          </cell>
          <cell r="W145" t="str">
            <v>PR14 revision</v>
          </cell>
          <cell r="X145" t="str">
            <v>COM05</v>
          </cell>
          <cell r="Y145" t="str">
            <v>Leakage (NW region)</v>
          </cell>
          <cell r="Z145" t="str">
            <v>Leakage in megalitres per day (Ml/d), three-year average</v>
          </cell>
          <cell r="AA145" t="str">
            <v/>
          </cell>
          <cell r="AB145">
            <v>1</v>
          </cell>
          <cell r="AC145" t="str">
            <v/>
          </cell>
          <cell r="AD145" t="str">
            <v/>
          </cell>
          <cell r="AE145" t="str">
            <v/>
          </cell>
          <cell r="AF145" t="str">
            <v/>
          </cell>
          <cell r="AG145" t="str">
            <v/>
          </cell>
          <cell r="AH145" t="str">
            <v/>
          </cell>
          <cell r="AI145">
            <v>1</v>
          </cell>
          <cell r="AJ145" t="str">
            <v>Out &amp; under</v>
          </cell>
          <cell r="AK145" t="str">
            <v xml:space="preserve">Revenue </v>
          </cell>
          <cell r="AL145" t="str">
            <v>In-period</v>
          </cell>
          <cell r="AM145" t="str">
            <v>Leakage</v>
          </cell>
          <cell r="AN145" t="str">
            <v>%</v>
          </cell>
          <cell r="AO145" t="str">
            <v>Percentage reduction from baseline (2019-20) using 3 year average</v>
          </cell>
          <cell r="AP145">
            <v>1</v>
          </cell>
          <cell r="AQ145" t="str">
            <v>Up</v>
          </cell>
          <cell r="AR145" t="str">
            <v>Leakage</v>
          </cell>
          <cell r="BI145">
            <v>1</v>
          </cell>
          <cell r="BJ145">
            <v>3</v>
          </cell>
          <cell r="BK145">
            <v>6</v>
          </cell>
          <cell r="BL145">
            <v>9</v>
          </cell>
          <cell r="BM145">
            <v>12</v>
          </cell>
          <cell r="CD145" t="str">
            <v>Yes</v>
          </cell>
          <cell r="CE145" t="str">
            <v>Yes</v>
          </cell>
          <cell r="CF145" t="str">
            <v>Yes</v>
          </cell>
          <cell r="CG145" t="str">
            <v>Yes</v>
          </cell>
          <cell r="CH145" t="str">
            <v>Yes</v>
          </cell>
          <cell r="CI145" t="str">
            <v/>
          </cell>
          <cell r="CJ145" t="str">
            <v/>
          </cell>
          <cell r="CK145" t="str">
            <v/>
          </cell>
          <cell r="CL145" t="str">
            <v/>
          </cell>
          <cell r="CM145" t="str">
            <v/>
          </cell>
          <cell r="CN145">
            <v>-38</v>
          </cell>
          <cell r="CO145">
            <v>-38</v>
          </cell>
          <cell r="CP145">
            <v>-38</v>
          </cell>
          <cell r="CQ145">
            <v>-38</v>
          </cell>
          <cell r="CR145">
            <v>-38</v>
          </cell>
          <cell r="CS145" t="str">
            <v/>
          </cell>
          <cell r="CT145" t="str">
            <v/>
          </cell>
          <cell r="CU145" t="str">
            <v/>
          </cell>
          <cell r="CV145" t="str">
            <v/>
          </cell>
          <cell r="CW145" t="str">
            <v/>
          </cell>
          <cell r="CX145" t="str">
            <v/>
          </cell>
          <cell r="CY145" t="str">
            <v/>
          </cell>
          <cell r="CZ145" t="str">
            <v/>
          </cell>
          <cell r="DA145" t="str">
            <v/>
          </cell>
          <cell r="DB145" t="str">
            <v/>
          </cell>
          <cell r="DC145" t="str">
            <v>*</v>
          </cell>
          <cell r="DD145" t="str">
            <v>*</v>
          </cell>
          <cell r="DE145" t="str">
            <v>*</v>
          </cell>
          <cell r="DF145" t="str">
            <v>*</v>
          </cell>
          <cell r="DG145" t="str">
            <v>*</v>
          </cell>
          <cell r="DI145" t="str">
            <v/>
          </cell>
          <cell r="DJ145" t="str">
            <v/>
          </cell>
          <cell r="DK145" t="str">
            <v/>
          </cell>
          <cell r="DL145" t="str">
            <v/>
          </cell>
          <cell r="DM145">
            <v>-0.17499999999999999</v>
          </cell>
          <cell r="DN145">
            <v>-0.17499999999999999</v>
          </cell>
          <cell r="DO145" t="str">
            <v/>
          </cell>
          <cell r="DP145" t="str">
            <v/>
          </cell>
          <cell r="DQ145">
            <v>0.15</v>
          </cell>
          <cell r="DR145" t="str">
            <v/>
          </cell>
          <cell r="DS145" t="str">
            <v/>
          </cell>
          <cell r="DT145" t="str">
            <v/>
          </cell>
          <cell r="DU145" t="str">
            <v/>
          </cell>
          <cell r="DV145">
            <v>1</v>
          </cell>
          <cell r="DW145" t="str">
            <v/>
          </cell>
        </row>
        <row r="146">
          <cell r="U146" t="str">
            <v>PR19NES_COM06</v>
          </cell>
          <cell r="V146" t="str">
            <v>We always provide a reliable supply of water.</v>
          </cell>
          <cell r="W146" t="str">
            <v>PR14 revision</v>
          </cell>
          <cell r="X146" t="str">
            <v>COM06</v>
          </cell>
          <cell r="Y146" t="str">
            <v>Leakage (ESW region)</v>
          </cell>
          <cell r="Z146" t="str">
            <v>Leakage in megalitres per day (Ml/d), three-year average</v>
          </cell>
          <cell r="AA146" t="str">
            <v/>
          </cell>
          <cell r="AB146">
            <v>1</v>
          </cell>
          <cell r="AC146" t="str">
            <v/>
          </cell>
          <cell r="AD146" t="str">
            <v/>
          </cell>
          <cell r="AE146" t="str">
            <v/>
          </cell>
          <cell r="AF146" t="str">
            <v/>
          </cell>
          <cell r="AG146" t="str">
            <v/>
          </cell>
          <cell r="AH146" t="str">
            <v/>
          </cell>
          <cell r="AI146">
            <v>1</v>
          </cell>
          <cell r="AJ146" t="str">
            <v>Out &amp; under</v>
          </cell>
          <cell r="AK146" t="str">
            <v xml:space="preserve">Revenue </v>
          </cell>
          <cell r="AL146" t="str">
            <v>In-period</v>
          </cell>
          <cell r="AM146" t="str">
            <v>Leakage</v>
          </cell>
          <cell r="AN146" t="str">
            <v>%</v>
          </cell>
          <cell r="AO146" t="str">
            <v>Percentage reduction from baseline (2019-20) using 3 year average</v>
          </cell>
          <cell r="AP146">
            <v>1</v>
          </cell>
          <cell r="AQ146" t="str">
            <v>Up</v>
          </cell>
          <cell r="AR146" t="str">
            <v>Leakage</v>
          </cell>
          <cell r="BI146">
            <v>1.3</v>
          </cell>
          <cell r="BJ146">
            <v>3.7</v>
          </cell>
          <cell r="BK146">
            <v>7.2</v>
          </cell>
          <cell r="BL146">
            <v>10.5</v>
          </cell>
          <cell r="BM146">
            <v>14.1</v>
          </cell>
          <cell r="CD146" t="str">
            <v>Yes</v>
          </cell>
          <cell r="CE146" t="str">
            <v>Yes</v>
          </cell>
          <cell r="CF146" t="str">
            <v>Yes</v>
          </cell>
          <cell r="CG146" t="str">
            <v>Yes</v>
          </cell>
          <cell r="CH146" t="str">
            <v>Yes</v>
          </cell>
          <cell r="CI146" t="str">
            <v/>
          </cell>
          <cell r="CJ146" t="str">
            <v/>
          </cell>
          <cell r="CK146" t="str">
            <v/>
          </cell>
          <cell r="CL146" t="str">
            <v/>
          </cell>
          <cell r="CM146" t="str">
            <v/>
          </cell>
          <cell r="CN146">
            <v>-77.3</v>
          </cell>
          <cell r="CO146">
            <v>-77.3</v>
          </cell>
          <cell r="CP146">
            <v>-77.3</v>
          </cell>
          <cell r="CQ146">
            <v>-77.3</v>
          </cell>
          <cell r="CR146">
            <v>-77.3</v>
          </cell>
          <cell r="CS146" t="str">
            <v/>
          </cell>
          <cell r="CT146" t="str">
            <v/>
          </cell>
          <cell r="CU146" t="str">
            <v/>
          </cell>
          <cell r="CV146" t="str">
            <v/>
          </cell>
          <cell r="CW146" t="str">
            <v/>
          </cell>
          <cell r="CX146" t="str">
            <v/>
          </cell>
          <cell r="CY146" t="str">
            <v/>
          </cell>
          <cell r="CZ146" t="str">
            <v/>
          </cell>
          <cell r="DA146" t="str">
            <v/>
          </cell>
          <cell r="DB146" t="str">
            <v/>
          </cell>
          <cell r="DC146" t="str">
            <v>*</v>
          </cell>
          <cell r="DD146" t="str">
            <v>*</v>
          </cell>
          <cell r="DE146" t="str">
            <v>*</v>
          </cell>
          <cell r="DF146" t="str">
            <v>*</v>
          </cell>
          <cell r="DG146" t="str">
            <v>*</v>
          </cell>
          <cell r="DH146" t="str">
            <v/>
          </cell>
          <cell r="DI146" t="str">
            <v/>
          </cell>
          <cell r="DJ146" t="str">
            <v/>
          </cell>
          <cell r="DK146" t="str">
            <v/>
          </cell>
          <cell r="DL146" t="str">
            <v/>
          </cell>
          <cell r="DM146">
            <v>-0.18</v>
          </cell>
          <cell r="DN146">
            <v>-0.18</v>
          </cell>
          <cell r="DO146" t="str">
            <v/>
          </cell>
          <cell r="DP146" t="str">
            <v/>
          </cell>
          <cell r="DQ146">
            <v>0.154</v>
          </cell>
          <cell r="DR146" t="str">
            <v/>
          </cell>
          <cell r="DS146" t="str">
            <v/>
          </cell>
          <cell r="DT146" t="str">
            <v/>
          </cell>
          <cell r="DU146" t="str">
            <v/>
          </cell>
          <cell r="DV146">
            <v>1</v>
          </cell>
          <cell r="DW146" t="str">
            <v/>
          </cell>
        </row>
        <row r="147">
          <cell r="U147" t="str">
            <v>PR19NES_COM07</v>
          </cell>
          <cell r="V147" t="str">
            <v>We always provide a reliable supply of water.</v>
          </cell>
          <cell r="W147" t="str">
            <v>PR19 new</v>
          </cell>
          <cell r="X147" t="str">
            <v>COM07</v>
          </cell>
          <cell r="Y147" t="str">
            <v>Per capita consumption</v>
          </cell>
          <cell r="Z147" t="str">
            <v xml:space="preserve">Average amount of water used by each person that lives in a household property (litres per head per day) expressed as a three year average. 
</v>
          </cell>
          <cell r="AA147" t="str">
            <v/>
          </cell>
          <cell r="AB147">
            <v>1</v>
          </cell>
          <cell r="AC147" t="str">
            <v/>
          </cell>
          <cell r="AD147" t="str">
            <v/>
          </cell>
          <cell r="AE147" t="str">
            <v/>
          </cell>
          <cell r="AF147" t="str">
            <v/>
          </cell>
          <cell r="AG147" t="str">
            <v/>
          </cell>
          <cell r="AH147" t="str">
            <v/>
          </cell>
          <cell r="AI147">
            <v>1</v>
          </cell>
          <cell r="AJ147" t="str">
            <v>Out &amp; under</v>
          </cell>
          <cell r="AK147" t="str">
            <v xml:space="preserve">Revenue </v>
          </cell>
          <cell r="AL147" t="str">
            <v>End of period</v>
          </cell>
          <cell r="AM147" t="str">
            <v>Water consumption</v>
          </cell>
          <cell r="AN147" t="str">
            <v xml:space="preserve">% </v>
          </cell>
          <cell r="AO147" t="str">
            <v>Percentage reduction from baseline (2019-20) using 3 year average</v>
          </cell>
          <cell r="AP147">
            <v>1</v>
          </cell>
          <cell r="AQ147" t="str">
            <v>Up</v>
          </cell>
          <cell r="AR147" t="str">
            <v>Per capita consumption</v>
          </cell>
          <cell r="BI147">
            <v>0.8</v>
          </cell>
          <cell r="BJ147">
            <v>1.8</v>
          </cell>
          <cell r="BK147">
            <v>2.9</v>
          </cell>
          <cell r="BL147">
            <v>4.0999999999999996</v>
          </cell>
          <cell r="BM147">
            <v>5.3</v>
          </cell>
          <cell r="CD147" t="str">
            <v>Yes</v>
          </cell>
          <cell r="CE147" t="str">
            <v>Yes</v>
          </cell>
          <cell r="CF147" t="str">
            <v>Yes</v>
          </cell>
          <cell r="CG147" t="str">
            <v>Yes</v>
          </cell>
          <cell r="CH147" t="str">
            <v>Yes</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v>-0.19800000000000001</v>
          </cell>
          <cell r="DN147" t="str">
            <v/>
          </cell>
          <cell r="DO147" t="str">
            <v/>
          </cell>
          <cell r="DP147" t="str">
            <v/>
          </cell>
          <cell r="DQ147">
            <v>0.17499999999999999</v>
          </cell>
          <cell r="DR147" t="str">
            <v/>
          </cell>
          <cell r="DS147" t="str">
            <v/>
          </cell>
          <cell r="DT147" t="str">
            <v/>
          </cell>
          <cell r="DU147" t="str">
            <v/>
          </cell>
          <cell r="DV147">
            <v>1</v>
          </cell>
          <cell r="DW147" t="str">
            <v/>
          </cell>
        </row>
        <row r="148">
          <cell r="U148" t="str">
            <v>PR19NES_COM08</v>
          </cell>
          <cell r="V148" t="str">
            <v xml:space="preserve">Our sewerage service deals with sewage and heavy rainfall effectively. </v>
          </cell>
          <cell r="W148" t="str">
            <v>PR14 revision</v>
          </cell>
          <cell r="X148" t="str">
            <v>COM08</v>
          </cell>
          <cell r="Y148" t="str">
            <v>Internal sewer flooding</v>
          </cell>
          <cell r="Z148" t="str">
            <v>The number of internal flooding incidents per 10,000 wastewater connections per year.</v>
          </cell>
          <cell r="AA148" t="str">
            <v/>
          </cell>
          <cell r="AB148" t="str">
            <v/>
          </cell>
          <cell r="AC148">
            <v>1</v>
          </cell>
          <cell r="AD148" t="str">
            <v/>
          </cell>
          <cell r="AE148" t="str">
            <v/>
          </cell>
          <cell r="AF148" t="str">
            <v/>
          </cell>
          <cell r="AG148" t="str">
            <v/>
          </cell>
          <cell r="AH148" t="str">
            <v/>
          </cell>
          <cell r="AI148">
            <v>1</v>
          </cell>
          <cell r="AJ148" t="str">
            <v>Out &amp; under</v>
          </cell>
          <cell r="AK148" t="str">
            <v xml:space="preserve">Revenue </v>
          </cell>
          <cell r="AL148" t="str">
            <v>In-period</v>
          </cell>
          <cell r="AM148" t="str">
            <v>Sewer flooding</v>
          </cell>
          <cell r="AN148" t="str">
            <v>number</v>
          </cell>
          <cell r="AO148" t="str">
            <v>Number of incidents per 10,000 sewer connections</v>
          </cell>
          <cell r="AP148">
            <v>2</v>
          </cell>
          <cell r="AQ148" t="str">
            <v>Down</v>
          </cell>
          <cell r="AR148" t="str">
            <v>Internal sewer flooding</v>
          </cell>
          <cell r="BI148">
            <v>1.68</v>
          </cell>
          <cell r="BJ148">
            <v>1.63</v>
          </cell>
          <cell r="BK148">
            <v>1.58</v>
          </cell>
          <cell r="BL148">
            <v>1.44</v>
          </cell>
          <cell r="BM148">
            <v>1.34</v>
          </cell>
          <cell r="CD148" t="str">
            <v>Yes</v>
          </cell>
          <cell r="CE148" t="str">
            <v>Yes</v>
          </cell>
          <cell r="CF148" t="str">
            <v>Yes</v>
          </cell>
          <cell r="CG148" t="str">
            <v>Yes</v>
          </cell>
          <cell r="CH148" t="str">
            <v>Yes</v>
          </cell>
          <cell r="CI148" t="str">
            <v/>
          </cell>
          <cell r="CJ148" t="str">
            <v/>
          </cell>
          <cell r="CK148" t="str">
            <v/>
          </cell>
          <cell r="CL148" t="str">
            <v/>
          </cell>
          <cell r="CM148" t="str">
            <v/>
          </cell>
          <cell r="CN148">
            <v>2.75</v>
          </cell>
          <cell r="CO148">
            <v>3</v>
          </cell>
          <cell r="CP148">
            <v>3.4</v>
          </cell>
          <cell r="CQ148">
            <v>3.6</v>
          </cell>
          <cell r="CR148">
            <v>4</v>
          </cell>
          <cell r="CS148" t="str">
            <v/>
          </cell>
          <cell r="CT148" t="str">
            <v/>
          </cell>
          <cell r="CU148" t="str">
            <v/>
          </cell>
          <cell r="CV148" t="str">
            <v/>
          </cell>
          <cell r="CW148" t="str">
            <v/>
          </cell>
          <cell r="CX148" t="str">
            <v/>
          </cell>
          <cell r="CY148" t="str">
            <v/>
          </cell>
          <cell r="CZ148" t="str">
            <v/>
          </cell>
          <cell r="DA148" t="str">
            <v/>
          </cell>
          <cell r="DB148" t="str">
            <v/>
          </cell>
          <cell r="DC148">
            <v>1.3</v>
          </cell>
          <cell r="DD148">
            <v>1.25</v>
          </cell>
          <cell r="DE148">
            <v>1.2</v>
          </cell>
          <cell r="DF148">
            <v>1.17</v>
          </cell>
          <cell r="DG148">
            <v>1.1499999999999999</v>
          </cell>
          <cell r="DH148" t="str">
            <v/>
          </cell>
          <cell r="DI148" t="str">
            <v/>
          </cell>
          <cell r="DJ148" t="str">
            <v/>
          </cell>
          <cell r="DK148" t="str">
            <v/>
          </cell>
          <cell r="DL148" t="str">
            <v/>
          </cell>
          <cell r="DM148">
            <v>-2.5230000000000001</v>
          </cell>
          <cell r="DN148" t="str">
            <v/>
          </cell>
          <cell r="DO148" t="str">
            <v/>
          </cell>
          <cell r="DP148" t="str">
            <v/>
          </cell>
          <cell r="DQ148">
            <v>2.5230000000000001</v>
          </cell>
          <cell r="DR148" t="str">
            <v/>
          </cell>
          <cell r="DS148" t="str">
            <v/>
          </cell>
          <cell r="DT148" t="str">
            <v/>
          </cell>
          <cell r="DU148" t="str">
            <v/>
          </cell>
          <cell r="DV148">
            <v>1</v>
          </cell>
          <cell r="DW148" t="str">
            <v/>
          </cell>
        </row>
        <row r="149">
          <cell r="U149" t="str">
            <v>PR19NES_COM09</v>
          </cell>
          <cell r="V149" t="str">
            <v>We help to improve the quality of rivers and coastal waters for the benefit of people, the environment and wildlife.</v>
          </cell>
          <cell r="W149" t="str">
            <v>PR14 revision</v>
          </cell>
          <cell r="X149" t="str">
            <v>COM09</v>
          </cell>
          <cell r="Y149" t="str">
            <v>Pollution incidents</v>
          </cell>
          <cell r="Z149" t="str">
            <v>Category 1 - 3 pollution incidents per 10,000km of sewerage network, as reported to the Environment Agency.</v>
          </cell>
          <cell r="AA149" t="str">
            <v/>
          </cell>
          <cell r="AB149" t="str">
            <v/>
          </cell>
          <cell r="AC149">
            <v>1</v>
          </cell>
          <cell r="AD149" t="str">
            <v/>
          </cell>
          <cell r="AE149" t="str">
            <v/>
          </cell>
          <cell r="AF149" t="str">
            <v/>
          </cell>
          <cell r="AG149" t="str">
            <v/>
          </cell>
          <cell r="AH149" t="str">
            <v/>
          </cell>
          <cell r="AI149">
            <v>1</v>
          </cell>
          <cell r="AJ149" t="str">
            <v>Out &amp; under</v>
          </cell>
          <cell r="AK149" t="str">
            <v xml:space="preserve">Revenue </v>
          </cell>
          <cell r="AL149" t="str">
            <v>In-period</v>
          </cell>
          <cell r="AM149" t="str">
            <v>Pollution incidents</v>
          </cell>
          <cell r="AN149" t="str">
            <v>number</v>
          </cell>
          <cell r="AO149" t="str">
            <v>Number of pollution incidents per 10,000 km of the wastewater
 network</v>
          </cell>
          <cell r="AP149">
            <v>2</v>
          </cell>
          <cell r="AQ149" t="str">
            <v>Down</v>
          </cell>
          <cell r="AR149" t="str">
            <v>Pollution incidents</v>
          </cell>
          <cell r="BI149">
            <v>24.51</v>
          </cell>
          <cell r="BJ149">
            <v>23.74</v>
          </cell>
          <cell r="BK149">
            <v>23</v>
          </cell>
          <cell r="BL149">
            <v>22.4</v>
          </cell>
          <cell r="BM149">
            <v>19.5</v>
          </cell>
          <cell r="CD149" t="str">
            <v>Yes</v>
          </cell>
          <cell r="CE149" t="str">
            <v>Yes</v>
          </cell>
          <cell r="CF149" t="str">
            <v>Yes</v>
          </cell>
          <cell r="CG149" t="str">
            <v>Yes</v>
          </cell>
          <cell r="CH149" t="str">
            <v>Yes</v>
          </cell>
          <cell r="CI149">
            <v>98</v>
          </cell>
          <cell r="CJ149">
            <v>98</v>
          </cell>
          <cell r="CK149">
            <v>98</v>
          </cell>
          <cell r="CL149">
            <v>98</v>
          </cell>
          <cell r="CM149">
            <v>98</v>
          </cell>
          <cell r="CN149">
            <v>41.6</v>
          </cell>
          <cell r="CO149">
            <v>41.6</v>
          </cell>
          <cell r="CP149">
            <v>41.6</v>
          </cell>
          <cell r="CQ149">
            <v>41.6</v>
          </cell>
          <cell r="CR149">
            <v>41.6</v>
          </cell>
          <cell r="CS149" t="str">
            <v/>
          </cell>
          <cell r="CT149" t="str">
            <v/>
          </cell>
          <cell r="CU149" t="str">
            <v/>
          </cell>
          <cell r="CV149" t="str">
            <v/>
          </cell>
          <cell r="CW149" t="str">
            <v/>
          </cell>
          <cell r="CX149" t="str">
            <v/>
          </cell>
          <cell r="CY149" t="str">
            <v/>
          </cell>
          <cell r="CZ149" t="str">
            <v/>
          </cell>
          <cell r="DA149" t="str">
            <v/>
          </cell>
          <cell r="DB149" t="str">
            <v/>
          </cell>
          <cell r="DC149">
            <v>11.83</v>
          </cell>
          <cell r="DD149">
            <v>11.46</v>
          </cell>
          <cell r="DE149">
            <v>11.11</v>
          </cell>
          <cell r="DF149">
            <v>10.82</v>
          </cell>
          <cell r="DG149">
            <v>9.42</v>
          </cell>
          <cell r="DH149" t="str">
            <v>*</v>
          </cell>
          <cell r="DI149" t="str">
            <v>*</v>
          </cell>
          <cell r="DJ149" t="str">
            <v>*</v>
          </cell>
          <cell r="DK149" t="str">
            <v>*</v>
          </cell>
          <cell r="DL149" t="str">
            <v>*</v>
          </cell>
          <cell r="DM149">
            <v>-0.36499999999999999</v>
          </cell>
          <cell r="DN149" t="str">
            <v/>
          </cell>
          <cell r="DO149" t="str">
            <v/>
          </cell>
          <cell r="DP149">
            <v>-0.877</v>
          </cell>
          <cell r="DQ149">
            <v>0.29899999999999999</v>
          </cell>
          <cell r="DR149" t="str">
            <v/>
          </cell>
          <cell r="DS149" t="str">
            <v/>
          </cell>
          <cell r="DT149">
            <v>0.874</v>
          </cell>
          <cell r="DU149" t="str">
            <v/>
          </cell>
          <cell r="DV149">
            <v>1</v>
          </cell>
          <cell r="DW149" t="str">
            <v/>
          </cell>
        </row>
        <row r="150">
          <cell r="U150" t="str">
            <v>PR19NES_COM10</v>
          </cell>
          <cell r="V150" t="str">
            <v>We are resilient and provide clean drinking water and effective sewerage services; now, and for future generations.</v>
          </cell>
          <cell r="W150" t="str">
            <v>PR19 new</v>
          </cell>
          <cell r="X150" t="str">
            <v>COM10</v>
          </cell>
          <cell r="Y150" t="str">
            <v>Risk of severe restrictions in a drought</v>
          </cell>
          <cell r="Z150" t="str">
            <v>Percentage of the population the company serves that would experience severe supply restrictions (for example, standpipes or rota cuts) in a 1 in 200 year drought</v>
          </cell>
          <cell r="AA150">
            <v>1</v>
          </cell>
          <cell r="AB150" t="str">
            <v/>
          </cell>
          <cell r="AC150" t="str">
            <v/>
          </cell>
          <cell r="AD150" t="str">
            <v/>
          </cell>
          <cell r="AE150" t="str">
            <v/>
          </cell>
          <cell r="AF150" t="str">
            <v/>
          </cell>
          <cell r="AG150" t="str">
            <v/>
          </cell>
          <cell r="AH150" t="str">
            <v/>
          </cell>
          <cell r="AI150">
            <v>1</v>
          </cell>
          <cell r="AJ150" t="str">
            <v>NFI</v>
          </cell>
          <cell r="AK150" t="str">
            <v/>
          </cell>
          <cell r="AL150" t="str">
            <v/>
          </cell>
          <cell r="AM150" t="str">
            <v>Security of supply</v>
          </cell>
          <cell r="AN150" t="str">
            <v>%</v>
          </cell>
          <cell r="AO150" t="str">
            <v>Percentage of population at risk</v>
          </cell>
          <cell r="AP150">
            <v>1</v>
          </cell>
          <cell r="AQ150" t="str">
            <v>Down</v>
          </cell>
          <cell r="AR150" t="str">
            <v>Risk of severe restrictions in a drought</v>
          </cell>
          <cell r="BI150">
            <v>0</v>
          </cell>
          <cell r="BJ150">
            <v>0</v>
          </cell>
          <cell r="BK150">
            <v>0</v>
          </cell>
          <cell r="BL150">
            <v>0</v>
          </cell>
          <cell r="BM150">
            <v>0</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v>1</v>
          </cell>
          <cell r="DW150" t="str">
            <v/>
          </cell>
        </row>
        <row r="151">
          <cell r="U151" t="str">
            <v>PR19NES_COM11</v>
          </cell>
          <cell r="V151" t="str">
            <v>We are resilient and provide clean drinking water and effective sewerage services; now, and for future generations.</v>
          </cell>
          <cell r="W151" t="str">
            <v>PR19 new</v>
          </cell>
          <cell r="X151" t="str">
            <v>COM11</v>
          </cell>
          <cell r="Y151" t="str">
            <v>Risk of sewer flooding in a storm</v>
          </cell>
          <cell r="Z151"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AA151" t="str">
            <v/>
          </cell>
          <cell r="AB151" t="str">
            <v/>
          </cell>
          <cell r="AC151">
            <v>1</v>
          </cell>
          <cell r="AD151" t="str">
            <v/>
          </cell>
          <cell r="AE151" t="str">
            <v/>
          </cell>
          <cell r="AF151" t="str">
            <v/>
          </cell>
          <cell r="AG151" t="str">
            <v/>
          </cell>
          <cell r="AH151" t="str">
            <v/>
          </cell>
          <cell r="AI151">
            <v>1</v>
          </cell>
          <cell r="AJ151" t="str">
            <v>NFI</v>
          </cell>
          <cell r="AK151" t="str">
            <v/>
          </cell>
          <cell r="AL151" t="str">
            <v/>
          </cell>
          <cell r="AM151" t="str">
            <v>Sewer flooding</v>
          </cell>
          <cell r="AN151" t="str">
            <v>%</v>
          </cell>
          <cell r="AO151" t="str">
            <v>Percentage of population at risk</v>
          </cell>
          <cell r="AP151">
            <v>2</v>
          </cell>
          <cell r="AQ151" t="str">
            <v>Down</v>
          </cell>
          <cell r="AR151" t="str">
            <v>Risk of sewer flooding in a storm</v>
          </cell>
          <cell r="BI151">
            <v>32.299999999999997</v>
          </cell>
          <cell r="BJ151">
            <v>29.8</v>
          </cell>
          <cell r="BK151">
            <v>27.3</v>
          </cell>
          <cell r="BL151">
            <v>24.8</v>
          </cell>
          <cell r="BM151">
            <v>22</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v>1</v>
          </cell>
          <cell r="DW151" t="str">
            <v/>
          </cell>
        </row>
        <row r="152">
          <cell r="U152" t="str">
            <v>PR19NES_COM12</v>
          </cell>
          <cell r="V152" t="str">
            <v>We always provide a reliable supply of water.</v>
          </cell>
          <cell r="W152" t="str">
            <v>PR14 revision</v>
          </cell>
          <cell r="X152" t="str">
            <v>COM12</v>
          </cell>
          <cell r="Y152" t="str">
            <v>Mains repairs</v>
          </cell>
          <cell r="Z152" t="str">
            <v>Mains repairs per 1,000km</v>
          </cell>
          <cell r="AA152" t="str">
            <v/>
          </cell>
          <cell r="AB152">
            <v>1</v>
          </cell>
          <cell r="AC152" t="str">
            <v/>
          </cell>
          <cell r="AD152" t="str">
            <v/>
          </cell>
          <cell r="AE152" t="str">
            <v/>
          </cell>
          <cell r="AF152" t="str">
            <v/>
          </cell>
          <cell r="AG152" t="str">
            <v/>
          </cell>
          <cell r="AH152" t="str">
            <v/>
          </cell>
          <cell r="AI152">
            <v>1</v>
          </cell>
          <cell r="AJ152" t="str">
            <v>Out &amp; under</v>
          </cell>
          <cell r="AK152" t="str">
            <v xml:space="preserve">Revenue </v>
          </cell>
          <cell r="AL152" t="str">
            <v>In-period</v>
          </cell>
          <cell r="AM152" t="str">
            <v>Asset/equipment failure</v>
          </cell>
          <cell r="AN152" t="str">
            <v>number</v>
          </cell>
          <cell r="AO152" t="str">
            <v>Number of repairs per 1000 km of mains</v>
          </cell>
          <cell r="AP152">
            <v>1</v>
          </cell>
          <cell r="AQ152" t="str">
            <v>Down</v>
          </cell>
          <cell r="AR152" t="str">
            <v>Mains repairs</v>
          </cell>
          <cell r="BI152">
            <v>141.9</v>
          </cell>
          <cell r="BJ152">
            <v>137.1</v>
          </cell>
          <cell r="BK152">
            <v>132.4</v>
          </cell>
          <cell r="BL152">
            <v>127.9</v>
          </cell>
          <cell r="BM152">
            <v>123.4</v>
          </cell>
          <cell r="CD152" t="str">
            <v>Yes</v>
          </cell>
          <cell r="CE152" t="str">
            <v>Yes</v>
          </cell>
          <cell r="CF152" t="str">
            <v>Yes</v>
          </cell>
          <cell r="CG152" t="str">
            <v>Yes</v>
          </cell>
          <cell r="CH152" t="str">
            <v>Yes</v>
          </cell>
          <cell r="CI152" t="str">
            <v/>
          </cell>
          <cell r="CJ152" t="str">
            <v/>
          </cell>
          <cell r="CK152" t="str">
            <v/>
          </cell>
          <cell r="CL152" t="str">
            <v/>
          </cell>
          <cell r="CM152" t="str">
            <v/>
          </cell>
          <cell r="CN152">
            <v>198.6</v>
          </cell>
          <cell r="CO152">
            <v>198.6</v>
          </cell>
          <cell r="CP152">
            <v>198.6</v>
          </cell>
          <cell r="CQ152">
            <v>198.6</v>
          </cell>
          <cell r="CR152">
            <v>198.6</v>
          </cell>
          <cell r="CS152">
            <v>151.9</v>
          </cell>
          <cell r="CT152">
            <v>147.1</v>
          </cell>
          <cell r="CU152">
            <v>142.4</v>
          </cell>
          <cell r="CV152">
            <v>137.9</v>
          </cell>
          <cell r="CW152">
            <v>133.4</v>
          </cell>
          <cell r="CX152" t="str">
            <v/>
          </cell>
          <cell r="CY152" t="str">
            <v/>
          </cell>
          <cell r="CZ152" t="str">
            <v/>
          </cell>
          <cell r="DA152" t="str">
            <v/>
          </cell>
          <cell r="DB152" t="str">
            <v/>
          </cell>
          <cell r="DC152">
            <v>127.1</v>
          </cell>
          <cell r="DD152">
            <v>122.7</v>
          </cell>
          <cell r="DE152">
            <v>118.7</v>
          </cell>
          <cell r="DF152">
            <v>114.3</v>
          </cell>
          <cell r="DG152">
            <v>110</v>
          </cell>
          <cell r="DH152" t="str">
            <v/>
          </cell>
          <cell r="DI152" t="str">
            <v/>
          </cell>
          <cell r="DJ152" t="str">
            <v/>
          </cell>
          <cell r="DK152" t="str">
            <v/>
          </cell>
          <cell r="DL152" t="str">
            <v/>
          </cell>
          <cell r="DM152">
            <v>-0.14899999999999999</v>
          </cell>
          <cell r="DN152" t="str">
            <v/>
          </cell>
          <cell r="DO152" t="str">
            <v/>
          </cell>
          <cell r="DP152" t="str">
            <v/>
          </cell>
          <cell r="DQ152">
            <v>9.8000000000000004E-2</v>
          </cell>
          <cell r="DR152" t="str">
            <v/>
          </cell>
          <cell r="DS152" t="str">
            <v/>
          </cell>
          <cell r="DT152" t="str">
            <v/>
          </cell>
          <cell r="DU152" t="str">
            <v/>
          </cell>
          <cell r="DV152">
            <v>1</v>
          </cell>
          <cell r="DW152" t="str">
            <v/>
          </cell>
        </row>
        <row r="153">
          <cell r="U153" t="str">
            <v>PR19NES_COM13</v>
          </cell>
          <cell r="V153" t="str">
            <v>We always provide a reliable supply of water.</v>
          </cell>
          <cell r="W153" t="str">
            <v>PR19 new</v>
          </cell>
          <cell r="X153" t="str">
            <v>COM13</v>
          </cell>
          <cell r="Y153" t="str">
            <v>Unplanned outage</v>
          </cell>
          <cell r="Z153" t="str">
            <v>Unplanned outage is a temporary loss of maximum production capacity.</v>
          </cell>
          <cell r="AA153" t="str">
            <v/>
          </cell>
          <cell r="AB153">
            <v>1</v>
          </cell>
          <cell r="AC153" t="str">
            <v/>
          </cell>
          <cell r="AD153" t="str">
            <v/>
          </cell>
          <cell r="AE153" t="str">
            <v/>
          </cell>
          <cell r="AF153" t="str">
            <v/>
          </cell>
          <cell r="AG153" t="str">
            <v/>
          </cell>
          <cell r="AH153" t="str">
            <v/>
          </cell>
          <cell r="AI153">
            <v>1</v>
          </cell>
          <cell r="AJ153" t="str">
            <v>Under</v>
          </cell>
          <cell r="AK153" t="str">
            <v xml:space="preserve">Revenue </v>
          </cell>
          <cell r="AL153" t="str">
            <v>In-period</v>
          </cell>
          <cell r="AM153" t="str">
            <v>Water outage</v>
          </cell>
          <cell r="AN153" t="str">
            <v>%</v>
          </cell>
          <cell r="AO153" t="str">
            <v>Percentage of peak week production capacity</v>
          </cell>
          <cell r="AP153">
            <v>2</v>
          </cell>
          <cell r="AQ153" t="str">
            <v>Down</v>
          </cell>
          <cell r="AR153" t="str">
            <v>Unplanned outage</v>
          </cell>
          <cell r="BI153">
            <v>6.37</v>
          </cell>
          <cell r="BJ153">
            <v>5.36</v>
          </cell>
          <cell r="BK153">
            <v>4.3600000000000003</v>
          </cell>
          <cell r="BL153">
            <v>3.35</v>
          </cell>
          <cell r="BM153">
            <v>2.34</v>
          </cell>
          <cell r="CD153" t="str">
            <v>Yes</v>
          </cell>
          <cell r="CE153" t="str">
            <v>Yes</v>
          </cell>
          <cell r="CF153" t="str">
            <v>Yes</v>
          </cell>
          <cell r="CG153" t="str">
            <v>Yes</v>
          </cell>
          <cell r="CH153" t="str">
            <v>Yes</v>
          </cell>
          <cell r="CI153" t="str">
            <v/>
          </cell>
          <cell r="CJ153" t="str">
            <v/>
          </cell>
          <cell r="CK153" t="str">
            <v/>
          </cell>
          <cell r="CL153" t="str">
            <v/>
          </cell>
          <cell r="CM153" t="str">
            <v/>
          </cell>
          <cell r="CN153">
            <v>12.74</v>
          </cell>
          <cell r="CO153">
            <v>12.74</v>
          </cell>
          <cell r="CP153">
            <v>12.74</v>
          </cell>
          <cell r="CQ153">
            <v>12.74</v>
          </cell>
          <cell r="CR153">
            <v>12.74</v>
          </cell>
          <cell r="CS153">
            <v>7.64</v>
          </cell>
          <cell r="CT153">
            <v>6.43</v>
          </cell>
          <cell r="CU153">
            <v>5.23</v>
          </cell>
          <cell r="CV153">
            <v>4.0199999999999996</v>
          </cell>
          <cell r="CW153">
            <v>2.81</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v>-1.72</v>
          </cell>
          <cell r="DN153" t="str">
            <v/>
          </cell>
          <cell r="DO153" t="str">
            <v/>
          </cell>
          <cell r="DP153" t="str">
            <v/>
          </cell>
          <cell r="DQ153" t="str">
            <v/>
          </cell>
          <cell r="DR153" t="str">
            <v/>
          </cell>
          <cell r="DS153" t="str">
            <v/>
          </cell>
          <cell r="DT153" t="str">
            <v/>
          </cell>
          <cell r="DU153" t="str">
            <v/>
          </cell>
          <cell r="DV153">
            <v>1</v>
          </cell>
          <cell r="DW153" t="str">
            <v/>
          </cell>
        </row>
        <row r="154">
          <cell r="U154" t="str">
            <v>PR19NES_COM14</v>
          </cell>
          <cell r="V154" t="str">
            <v xml:space="preserve">Our sewerage service deals with sewage and heavy rainfall effectively. </v>
          </cell>
          <cell r="W154" t="str">
            <v>PR14 revision</v>
          </cell>
          <cell r="X154" t="str">
            <v>COM14</v>
          </cell>
          <cell r="Y154" t="str">
            <v>Sewer collapses</v>
          </cell>
          <cell r="Z154" t="str">
            <v>Sewer collapses per 1,000km</v>
          </cell>
          <cell r="AA154" t="str">
            <v/>
          </cell>
          <cell r="AB154" t="str">
            <v/>
          </cell>
          <cell r="AC154">
            <v>1</v>
          </cell>
          <cell r="AD154" t="str">
            <v/>
          </cell>
          <cell r="AE154" t="str">
            <v/>
          </cell>
          <cell r="AF154" t="str">
            <v/>
          </cell>
          <cell r="AG154" t="str">
            <v/>
          </cell>
          <cell r="AH154" t="str">
            <v/>
          </cell>
          <cell r="AI154">
            <v>1</v>
          </cell>
          <cell r="AJ154" t="str">
            <v>Under</v>
          </cell>
          <cell r="AK154" t="str">
            <v xml:space="preserve">Revenue </v>
          </cell>
          <cell r="AL154" t="str">
            <v>In-period</v>
          </cell>
          <cell r="AM154" t="str">
            <v>Asset/equipment failure</v>
          </cell>
          <cell r="AN154" t="str">
            <v>number</v>
          </cell>
          <cell r="AO154" t="str">
            <v>Number of collapses per 1000km of sewer network</v>
          </cell>
          <cell r="AP154">
            <v>2</v>
          </cell>
          <cell r="AQ154" t="str">
            <v>Down</v>
          </cell>
          <cell r="AR154" t="str">
            <v>Sewer collapses</v>
          </cell>
          <cell r="BI154">
            <v>10.69</v>
          </cell>
          <cell r="BJ154">
            <v>10.06</v>
          </cell>
          <cell r="BK154">
            <v>9.43</v>
          </cell>
          <cell r="BL154">
            <v>8.7899999999999991</v>
          </cell>
          <cell r="BM154">
            <v>8.1300000000000008</v>
          </cell>
          <cell r="CD154" t="str">
            <v>Yes</v>
          </cell>
          <cell r="CE154" t="str">
            <v>Yes</v>
          </cell>
          <cell r="CF154" t="str">
            <v>Yes</v>
          </cell>
          <cell r="CG154" t="str">
            <v>Yes</v>
          </cell>
          <cell r="CH154" t="str">
            <v>Yes</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v>-0.32200000000000001</v>
          </cell>
          <cell r="DN154" t="str">
            <v/>
          </cell>
          <cell r="DO154" t="str">
            <v/>
          </cell>
          <cell r="DP154" t="str">
            <v/>
          </cell>
          <cell r="DQ154" t="str">
            <v/>
          </cell>
          <cell r="DR154" t="str">
            <v/>
          </cell>
          <cell r="DS154" t="str">
            <v/>
          </cell>
          <cell r="DT154" t="str">
            <v/>
          </cell>
          <cell r="DU154" t="str">
            <v/>
          </cell>
          <cell r="DV154">
            <v>1</v>
          </cell>
          <cell r="DW154" t="str">
            <v/>
          </cell>
        </row>
        <row r="155">
          <cell r="U155" t="str">
            <v>PR19NES_COM15</v>
          </cell>
          <cell r="V155" t="str">
            <v>We help to improve the quality of rivers and coastal waters for the benefit of people, the environment and wildlife.</v>
          </cell>
          <cell r="W155" t="str">
            <v>PR14 revision</v>
          </cell>
          <cell r="X155" t="str">
            <v>COM15</v>
          </cell>
          <cell r="Y155" t="str">
            <v>Treatment works compliance</v>
          </cell>
          <cell r="Z155" t="str">
            <v>Environment Agency Environmental Performance Assessment Methodology - % of treatment works complying with discharge permits</v>
          </cell>
          <cell r="AA155" t="str">
            <v/>
          </cell>
          <cell r="AB155">
            <v>0.16</v>
          </cell>
          <cell r="AC155">
            <v>0.84</v>
          </cell>
          <cell r="AD155" t="str">
            <v/>
          </cell>
          <cell r="AE155" t="str">
            <v/>
          </cell>
          <cell r="AF155" t="str">
            <v/>
          </cell>
          <cell r="AG155" t="str">
            <v/>
          </cell>
          <cell r="AH155" t="str">
            <v/>
          </cell>
          <cell r="AI155">
            <v>1</v>
          </cell>
          <cell r="AJ155" t="str">
            <v>Under</v>
          </cell>
          <cell r="AK155" t="str">
            <v xml:space="preserve">Revenue </v>
          </cell>
          <cell r="AL155" t="str">
            <v>In-period</v>
          </cell>
          <cell r="AM155" t="str">
            <v>WTW discharge consents</v>
          </cell>
          <cell r="AN155" t="str">
            <v>%</v>
          </cell>
          <cell r="AO155" t="str">
            <v>Percentage compliance</v>
          </cell>
          <cell r="AP155">
            <v>2</v>
          </cell>
          <cell r="AQ155" t="str">
            <v>Up</v>
          </cell>
          <cell r="AR155" t="str">
            <v>Treatment works compliance</v>
          </cell>
          <cell r="BI155">
            <v>100</v>
          </cell>
          <cell r="BJ155">
            <v>100</v>
          </cell>
          <cell r="BK155">
            <v>100</v>
          </cell>
          <cell r="BL155">
            <v>100</v>
          </cell>
          <cell r="BM155">
            <v>100</v>
          </cell>
          <cell r="CD155" t="str">
            <v>Yes</v>
          </cell>
          <cell r="CE155" t="str">
            <v>Yes</v>
          </cell>
          <cell r="CF155" t="str">
            <v>Yes</v>
          </cell>
          <cell r="CG155" t="str">
            <v>Yes</v>
          </cell>
          <cell r="CH155" t="str">
            <v>Yes</v>
          </cell>
          <cell r="CI155" t="str">
            <v/>
          </cell>
          <cell r="CJ155" t="str">
            <v/>
          </cell>
          <cell r="CK155" t="str">
            <v/>
          </cell>
          <cell r="CL155" t="str">
            <v/>
          </cell>
          <cell r="CM155" t="str">
            <v/>
          </cell>
          <cell r="CN155" t="str">
            <v/>
          </cell>
          <cell r="CO155" t="str">
            <v/>
          </cell>
          <cell r="CP155" t="str">
            <v/>
          </cell>
          <cell r="CQ155" t="str">
            <v/>
          </cell>
          <cell r="CR155" t="str">
            <v/>
          </cell>
          <cell r="CS155">
            <v>99</v>
          </cell>
          <cell r="CT155">
            <v>99</v>
          </cell>
          <cell r="CU155">
            <v>99</v>
          </cell>
          <cell r="CV155">
            <v>99</v>
          </cell>
          <cell r="CW155">
            <v>99</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v>-0.59699999999999998</v>
          </cell>
          <cell r="DN155" t="str">
            <v/>
          </cell>
          <cell r="DO155" t="str">
            <v/>
          </cell>
          <cell r="DP155" t="str">
            <v/>
          </cell>
          <cell r="DQ155" t="str">
            <v/>
          </cell>
          <cell r="DR155" t="str">
            <v/>
          </cell>
          <cell r="DS155" t="str">
            <v/>
          </cell>
          <cell r="DT155" t="str">
            <v/>
          </cell>
          <cell r="DU155" t="str">
            <v/>
          </cell>
          <cell r="DV155">
            <v>1</v>
          </cell>
          <cell r="DW155" t="str">
            <v/>
          </cell>
        </row>
        <row r="156">
          <cell r="U156" t="str">
            <v>PR19NES_BES01</v>
          </cell>
          <cell r="V156" t="str">
            <v>Our customers say our services are good value for money and we work hard to keep water and wastewater services affordable for all.</v>
          </cell>
          <cell r="W156" t="str">
            <v>PR19 new</v>
          </cell>
          <cell r="X156" t="str">
            <v>BES01</v>
          </cell>
          <cell r="Y156" t="str">
            <v>Satisfaction of Customers who receive additional non-financial support</v>
          </cell>
          <cell r="Z156" t="str">
            <v>The customer satisfaction score of those customers who receive additional non-financial support. This measure is for households only and is a calendar year.</v>
          </cell>
          <cell r="AA156" t="str">
            <v/>
          </cell>
          <cell r="AB156" t="str">
            <v/>
          </cell>
          <cell r="AC156" t="str">
            <v/>
          </cell>
          <cell r="AD156" t="str">
            <v/>
          </cell>
          <cell r="AE156">
            <v>1</v>
          </cell>
          <cell r="AF156" t="str">
            <v/>
          </cell>
          <cell r="AG156" t="str">
            <v/>
          </cell>
          <cell r="AH156" t="str">
            <v/>
          </cell>
          <cell r="AI156">
            <v>1</v>
          </cell>
          <cell r="AJ156" t="str">
            <v>NFI</v>
          </cell>
          <cell r="AK156" t="str">
            <v/>
          </cell>
          <cell r="AL156" t="str">
            <v/>
          </cell>
          <cell r="AM156" t="str">
            <v>Billing, debt, vfm, affordability, vulnerability</v>
          </cell>
          <cell r="AN156" t="str">
            <v>nr</v>
          </cell>
          <cell r="AO156" t="str">
            <v>The measure is reported as an annual mean score out of ten. This measure will be assessed on a calendar year basis and is for households only.</v>
          </cell>
          <cell r="AP156">
            <v>1</v>
          </cell>
          <cell r="AQ156" t="str">
            <v>Up</v>
          </cell>
          <cell r="AR156" t="str">
            <v/>
          </cell>
        </row>
        <row r="157">
          <cell r="U157" t="str">
            <v>PR19NES_BES02</v>
          </cell>
          <cell r="V157" t="str">
            <v>Our customers say our services are good value for money and we work hard to keep water and wastewater services affordable for all.</v>
          </cell>
          <cell r="W157" t="str">
            <v>PR19 new</v>
          </cell>
          <cell r="X157" t="str">
            <v>BES02</v>
          </cell>
          <cell r="Y157" t="str">
            <v>Awareness of additional non-financial support</v>
          </cell>
          <cell r="Z157" t="str">
            <v xml:space="preserve">The percentage of household customers who have awareness of our additional non-financial support services. </v>
          </cell>
          <cell r="AA157" t="str">
            <v/>
          </cell>
          <cell r="AB157" t="str">
            <v/>
          </cell>
          <cell r="AC157" t="str">
            <v/>
          </cell>
          <cell r="AD157" t="str">
            <v/>
          </cell>
          <cell r="AE157">
            <v>1</v>
          </cell>
          <cell r="AF157" t="str">
            <v/>
          </cell>
          <cell r="AG157" t="str">
            <v/>
          </cell>
          <cell r="AH157" t="str">
            <v/>
          </cell>
          <cell r="AI157">
            <v>1</v>
          </cell>
          <cell r="AJ157" t="str">
            <v>NFI</v>
          </cell>
          <cell r="AK157" t="str">
            <v/>
          </cell>
          <cell r="AL157" t="str">
            <v/>
          </cell>
          <cell r="AM157" t="str">
            <v>Customer education/awareness</v>
          </cell>
          <cell r="AN157" t="str">
            <v>%</v>
          </cell>
          <cell r="AO157" t="str">
            <v xml:space="preserve">This measure is determined annually through market research used to determine if customers are aware of the additional support services NWG provide (non-financial). The higher the percentage score the better the performance.
</v>
          </cell>
          <cell r="AP157">
            <v>1</v>
          </cell>
          <cell r="AQ157" t="str">
            <v>Up</v>
          </cell>
          <cell r="AR157" t="str">
            <v/>
          </cell>
        </row>
        <row r="158">
          <cell r="U158" t="str">
            <v>PR19NES_BES03</v>
          </cell>
          <cell r="V158" t="str">
            <v>Our customers tell us we provide excellent customer service and resolve issues quickly.</v>
          </cell>
          <cell r="W158" t="str">
            <v>PR19 new</v>
          </cell>
          <cell r="X158" t="str">
            <v>BES03</v>
          </cell>
          <cell r="Y158" t="str">
            <v>Response time to written complaints</v>
          </cell>
          <cell r="Z158" t="str">
            <v xml:space="preserve">This is the annual average time taken to respond to written complaints in working days.
The duration to respond to a complaint is from the date of receipt into the business to the date a response is issued.
</v>
          </cell>
          <cell r="AA158" t="str">
            <v/>
          </cell>
          <cell r="AB158" t="str">
            <v/>
          </cell>
          <cell r="AC158" t="str">
            <v/>
          </cell>
          <cell r="AD158" t="str">
            <v/>
          </cell>
          <cell r="AE158">
            <v>1</v>
          </cell>
          <cell r="AF158" t="str">
            <v/>
          </cell>
          <cell r="AG158" t="str">
            <v/>
          </cell>
          <cell r="AH158" t="str">
            <v/>
          </cell>
          <cell r="AI158">
            <v>1</v>
          </cell>
          <cell r="AJ158" t="str">
            <v>NFI</v>
          </cell>
          <cell r="AK158" t="str">
            <v/>
          </cell>
          <cell r="AL158" t="str">
            <v/>
          </cell>
          <cell r="AM158" t="str">
            <v>Customer service/satisfaction (exc. billing etc.)</v>
          </cell>
          <cell r="AN158" t="str">
            <v>nr</v>
          </cell>
          <cell r="AO158" t="str">
            <v xml:space="preserve">Average time taken to respond to written complaints in working days. The duration to respond to a complaint is from the date of receipt into the business to the date a response is issued.
</v>
          </cell>
          <cell r="AP158">
            <v>2</v>
          </cell>
          <cell r="AQ158" t="str">
            <v>Down</v>
          </cell>
          <cell r="AR158" t="str">
            <v/>
          </cell>
        </row>
        <row r="159">
          <cell r="U159" t="str">
            <v>PR19NES_BES04</v>
          </cell>
          <cell r="V159" t="str">
            <v>We always provide a reliable supply of water.</v>
          </cell>
          <cell r="W159" t="str">
            <v>PR19 new</v>
          </cell>
          <cell r="X159" t="str">
            <v>BES04</v>
          </cell>
          <cell r="Y159" t="str">
            <v>Visible leak repair time</v>
          </cell>
          <cell r="Z159" t="str">
            <v>This measure is the average number of calendar days that it takes to find and fix visible leaks reported to us by customers. This is measured over the April to March year.</v>
          </cell>
          <cell r="AA159" t="str">
            <v/>
          </cell>
          <cell r="AB159">
            <v>1</v>
          </cell>
          <cell r="AC159" t="str">
            <v/>
          </cell>
          <cell r="AD159" t="str">
            <v/>
          </cell>
          <cell r="AE159" t="str">
            <v/>
          </cell>
          <cell r="AF159" t="str">
            <v/>
          </cell>
          <cell r="AG159" t="str">
            <v/>
          </cell>
          <cell r="AH159" t="str">
            <v/>
          </cell>
          <cell r="AI159">
            <v>1</v>
          </cell>
          <cell r="AJ159" t="str">
            <v>Out &amp; under</v>
          </cell>
          <cell r="AK159" t="str">
            <v xml:space="preserve">Revenue </v>
          </cell>
          <cell r="AL159" t="str">
            <v>In-period</v>
          </cell>
          <cell r="AM159" t="str">
            <v>Repair and maintenance</v>
          </cell>
          <cell r="AN159" t="str">
            <v>nr</v>
          </cell>
          <cell r="AO159" t="str">
            <v>This measure is the total time taken in calendar days from the leak being reported by a customer to the leaking pipe being fixed by the company. The total time for all customer visible leak repairs divided by the number of repairs expressed in days.</v>
          </cell>
          <cell r="AP159">
            <v>1</v>
          </cell>
          <cell r="AQ159" t="str">
            <v>Down</v>
          </cell>
          <cell r="AR159" t="str">
            <v/>
          </cell>
        </row>
        <row r="160">
          <cell r="U160" t="str">
            <v>PR19NES_BES05</v>
          </cell>
          <cell r="V160" t="str">
            <v>Our customers say we are a company they trust</v>
          </cell>
          <cell r="W160" t="str">
            <v>PR19 new</v>
          </cell>
          <cell r="X160" t="str">
            <v>BES05</v>
          </cell>
          <cell r="Y160" t="str">
            <v>Customers' perception of trust</v>
          </cell>
          <cell r="Z160" t="str">
            <v xml:space="preserve">Customers' perception of trust. Telephone survey, scored out of ten by household customers. </v>
          </cell>
          <cell r="AA160" t="str">
            <v/>
          </cell>
          <cell r="AB160" t="str">
            <v/>
          </cell>
          <cell r="AC160" t="str">
            <v/>
          </cell>
          <cell r="AD160" t="str">
            <v/>
          </cell>
          <cell r="AE160">
            <v>1</v>
          </cell>
          <cell r="AF160" t="str">
            <v/>
          </cell>
          <cell r="AG160" t="str">
            <v/>
          </cell>
          <cell r="AH160" t="str">
            <v/>
          </cell>
          <cell r="AI160">
            <v>1</v>
          </cell>
          <cell r="AJ160" t="str">
            <v>NFI</v>
          </cell>
          <cell r="AK160" t="str">
            <v/>
          </cell>
          <cell r="AL160" t="str">
            <v/>
          </cell>
          <cell r="AM160" t="str">
            <v>Billing, debt, vfm, affordability, vulnerability</v>
          </cell>
          <cell r="AN160" t="str">
            <v>nr</v>
          </cell>
          <cell r="AO160" t="str">
            <v>The measure is reported as an annual mean score out of ten. This measure will be assessed on a reporting year basis and is for households only.</v>
          </cell>
          <cell r="AP160">
            <v>1</v>
          </cell>
          <cell r="AQ160" t="str">
            <v>Up</v>
          </cell>
          <cell r="AR160" t="str">
            <v/>
          </cell>
        </row>
        <row r="161">
          <cell r="U161" t="str">
            <v>PR19NES_BES06</v>
          </cell>
          <cell r="V161" t="str">
            <v>Our customers say our services are good value for money and we work hard to keep water and wastewater services affordable for all.</v>
          </cell>
          <cell r="W161" t="str">
            <v>PR19 new</v>
          </cell>
          <cell r="X161" t="str">
            <v>BES06</v>
          </cell>
          <cell r="Y161" t="str">
            <v>Percentage of households in water poverty</v>
          </cell>
          <cell r="Z161" t="str">
            <v xml:space="preserve">Percentage of households spending more than 3% of their disposable income on their water and sewerage charges. </v>
          </cell>
          <cell r="AA161" t="str">
            <v/>
          </cell>
          <cell r="AB161" t="str">
            <v/>
          </cell>
          <cell r="AC161" t="str">
            <v/>
          </cell>
          <cell r="AD161" t="str">
            <v/>
          </cell>
          <cell r="AE161">
            <v>1</v>
          </cell>
          <cell r="AF161" t="str">
            <v/>
          </cell>
          <cell r="AG161" t="str">
            <v/>
          </cell>
          <cell r="AH161" t="str">
            <v/>
          </cell>
          <cell r="AI161">
            <v>1</v>
          </cell>
          <cell r="AJ161" t="str">
            <v>NFI</v>
          </cell>
          <cell r="AK161" t="str">
            <v/>
          </cell>
          <cell r="AL161" t="str">
            <v/>
          </cell>
          <cell r="AM161" t="str">
            <v>Billing, debt, vfm, affordability, vulnerability</v>
          </cell>
          <cell r="AN161" t="str">
            <v>%</v>
          </cell>
          <cell r="AO161" t="str">
            <v>Percentage of households in water poverty (reporting year).</v>
          </cell>
          <cell r="AP161">
            <v>2</v>
          </cell>
          <cell r="AQ161" t="str">
            <v>Down</v>
          </cell>
          <cell r="AR161" t="str">
            <v/>
          </cell>
        </row>
        <row r="162">
          <cell r="U162" t="str">
            <v>PR19NES_BES07</v>
          </cell>
          <cell r="V162" t="str">
            <v>Our customers say our services are good value for money and we work hard to keep water and wastewater affordable for all.</v>
          </cell>
          <cell r="W162" t="str">
            <v>PR19 new</v>
          </cell>
          <cell r="X162" t="str">
            <v>BES07</v>
          </cell>
          <cell r="Y162" t="str">
            <v>Gap sites</v>
          </cell>
          <cell r="Z162" t="str">
            <v>The percentage of properties on the Valuation Office Rating list which have been matched to our corporate database of connected non-household properties.</v>
          </cell>
          <cell r="AA162" t="str">
            <v/>
          </cell>
          <cell r="AB162">
            <v>0.56999999999999995</v>
          </cell>
          <cell r="AC162">
            <v>0.43</v>
          </cell>
          <cell r="AD162" t="str">
            <v/>
          </cell>
          <cell r="AE162" t="str">
            <v/>
          </cell>
          <cell r="AF162" t="str">
            <v/>
          </cell>
          <cell r="AG162" t="str">
            <v/>
          </cell>
          <cell r="AH162" t="str">
            <v/>
          </cell>
          <cell r="AI162">
            <v>1</v>
          </cell>
          <cell r="AJ162" t="str">
            <v>NFI</v>
          </cell>
          <cell r="AK162" t="str">
            <v/>
          </cell>
          <cell r="AL162" t="str">
            <v/>
          </cell>
          <cell r="AM162" t="str">
            <v>Billing, debt, vfm, affordability, vulnerability</v>
          </cell>
          <cell r="AN162" t="str">
            <v>%</v>
          </cell>
          <cell r="AO162" t="str">
            <v>The percentage of NHH properties matched to the Valuation Office Rating list defined as:
(NHH connected properties within our corporate database matched / current active properties on the Valuation Office Rating list within our operational areas) x 100%.</v>
          </cell>
          <cell r="AP162">
            <v>1</v>
          </cell>
          <cell r="AQ162" t="str">
            <v>Up</v>
          </cell>
          <cell r="AR162" t="str">
            <v/>
          </cell>
        </row>
        <row r="163">
          <cell r="U163" t="str">
            <v>PR19NES_BES08</v>
          </cell>
          <cell r="V163" t="str">
            <v>Our customers say our services are good value for money and we work hard to keep water and wastewater services affordable for all.</v>
          </cell>
          <cell r="W163" t="str">
            <v>PR19 new</v>
          </cell>
          <cell r="X163" t="str">
            <v>BES08</v>
          </cell>
          <cell r="Y163" t="str">
            <v xml:space="preserve">Voids </v>
          </cell>
          <cell r="Z163" t="str">
            <v>Percentage of void household properties i.e. those not currently billed for water and/or sewerage services.</v>
          </cell>
          <cell r="AA163" t="str">
            <v/>
          </cell>
          <cell r="AB163" t="str">
            <v/>
          </cell>
          <cell r="AC163" t="str">
            <v/>
          </cell>
          <cell r="AD163" t="str">
            <v/>
          </cell>
          <cell r="AE163">
            <v>1</v>
          </cell>
          <cell r="AF163" t="str">
            <v/>
          </cell>
          <cell r="AG163" t="str">
            <v/>
          </cell>
          <cell r="AH163" t="str">
            <v/>
          </cell>
          <cell r="AI163">
            <v>1</v>
          </cell>
          <cell r="AJ163" t="str">
            <v>Out &amp; under</v>
          </cell>
          <cell r="AK163" t="str">
            <v xml:space="preserve">Revenue </v>
          </cell>
          <cell r="AL163" t="str">
            <v>In-period</v>
          </cell>
          <cell r="AM163" t="str">
            <v>Billing, debt, vfm, affordability, vulnerability</v>
          </cell>
          <cell r="AN163" t="str">
            <v>%</v>
          </cell>
          <cell r="AO163" t="str">
            <v xml:space="preserve">The measure is ‘(number of void properties / total number of connected household properties) x 100%’
The total number of household properties is the total number of properties detailed within our corporate database.
</v>
          </cell>
          <cell r="AP163">
            <v>2</v>
          </cell>
          <cell r="AQ163" t="str">
            <v>Down</v>
          </cell>
          <cell r="AR163" t="str">
            <v/>
          </cell>
        </row>
        <row r="164">
          <cell r="U164" t="str">
            <v>PR19NES_BES09</v>
          </cell>
          <cell r="V164" t="str">
            <v>We are resilient and provide clean drinking water and effective sewerage services; now, and for future generations.</v>
          </cell>
          <cell r="W164" t="str">
            <v>PR19 new</v>
          </cell>
          <cell r="X164" t="str">
            <v>BES09</v>
          </cell>
          <cell r="Y164" t="str">
            <v>Interruptions to supply greater than 12 hours</v>
          </cell>
          <cell r="Z164" t="str">
            <v>This measure is a bespoke resilience measure. It is a count of the number of properties that experience a 12 hours (or more) interruption. This is measured over the April to March year.</v>
          </cell>
          <cell r="AA164" t="str">
            <v/>
          </cell>
          <cell r="AB164">
            <v>1</v>
          </cell>
          <cell r="AC164" t="str">
            <v/>
          </cell>
          <cell r="AD164" t="str">
            <v/>
          </cell>
          <cell r="AE164" t="str">
            <v/>
          </cell>
          <cell r="AF164" t="str">
            <v/>
          </cell>
          <cell r="AG164" t="str">
            <v/>
          </cell>
          <cell r="AH164" t="str">
            <v/>
          </cell>
          <cell r="AI164">
            <v>1</v>
          </cell>
          <cell r="AJ164" t="str">
            <v>Out &amp; under</v>
          </cell>
          <cell r="AK164" t="str">
            <v xml:space="preserve">Revenue </v>
          </cell>
          <cell r="AL164" t="str">
            <v>In-period</v>
          </cell>
          <cell r="AM164" t="str">
            <v>Supply interruptions</v>
          </cell>
          <cell r="AN164" t="str">
            <v>nr</v>
          </cell>
          <cell r="AO164" t="str">
            <v xml:space="preserve">The number of properties that experience an interruption of 12 hours (or more). The total of all properties experiencing a 12 hours (or more) interruption is calculated over the April to March year. </v>
          </cell>
          <cell r="AP164">
            <v>0</v>
          </cell>
          <cell r="AQ164" t="str">
            <v>Down</v>
          </cell>
          <cell r="AR164" t="str">
            <v/>
          </cell>
        </row>
        <row r="165">
          <cell r="U165" t="str">
            <v>PR19NES_BES11</v>
          </cell>
          <cell r="V165" t="str">
            <v>Our drinking water is clean, clear and tastes good.</v>
          </cell>
          <cell r="W165" t="str">
            <v>PR14 continuation</v>
          </cell>
          <cell r="X165" t="str">
            <v>BES11</v>
          </cell>
          <cell r="Y165" t="str">
            <v>Discoloured water contacts</v>
          </cell>
          <cell r="Z165" t="str">
            <v xml:space="preserve">The number of customer contacts of discoloured water – brown/orange/black recorded in a calendar year in line with DWI information letter IL01/2006.
This is a continuation of the 2015-20 measure W-B3 and is a bespoke asset heath measure.
</v>
          </cell>
          <cell r="AA165" t="str">
            <v/>
          </cell>
          <cell r="AB165">
            <v>1</v>
          </cell>
          <cell r="AC165" t="str">
            <v/>
          </cell>
          <cell r="AD165" t="str">
            <v/>
          </cell>
          <cell r="AE165" t="str">
            <v/>
          </cell>
          <cell r="AF165" t="str">
            <v/>
          </cell>
          <cell r="AG165" t="str">
            <v/>
          </cell>
          <cell r="AH165" t="str">
            <v/>
          </cell>
          <cell r="AI165">
            <v>1</v>
          </cell>
          <cell r="AJ165" t="str">
            <v>Out &amp; under</v>
          </cell>
          <cell r="AK165" t="str">
            <v xml:space="preserve">Revenue </v>
          </cell>
          <cell r="AL165" t="str">
            <v>In-period</v>
          </cell>
          <cell r="AM165" t="str">
            <v>Customer contacts - water quality</v>
          </cell>
          <cell r="AN165" t="str">
            <v>Number</v>
          </cell>
          <cell r="AO165" t="str">
            <v>No. of contacts per 1,000 population</v>
          </cell>
          <cell r="AP165">
            <v>2</v>
          </cell>
          <cell r="AQ165" t="str">
            <v>Down</v>
          </cell>
        </row>
        <row r="166">
          <cell r="U166" t="str">
            <v>PR19NES_BES12</v>
          </cell>
          <cell r="V166" t="str">
            <v>Our drinking water is clean, clear and tastes good.</v>
          </cell>
          <cell r="W166" t="str">
            <v>PR14 continuation</v>
          </cell>
          <cell r="X166" t="str">
            <v>BES12</v>
          </cell>
          <cell r="Y166" t="str">
            <v>Taste and smell contacts</v>
          </cell>
          <cell r="Z166"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AA166" t="str">
            <v/>
          </cell>
          <cell r="AB166">
            <v>1</v>
          </cell>
          <cell r="AC166" t="str">
            <v/>
          </cell>
          <cell r="AD166" t="str">
            <v/>
          </cell>
          <cell r="AE166" t="str">
            <v/>
          </cell>
          <cell r="AF166" t="str">
            <v/>
          </cell>
          <cell r="AG166" t="str">
            <v/>
          </cell>
          <cell r="AH166" t="str">
            <v/>
          </cell>
          <cell r="AI166">
            <v>1</v>
          </cell>
          <cell r="AJ166" t="str">
            <v>Out &amp; under</v>
          </cell>
          <cell r="AK166" t="str">
            <v xml:space="preserve">Revenue </v>
          </cell>
          <cell r="AL166" t="str">
            <v>In-period</v>
          </cell>
          <cell r="AM166" t="str">
            <v>Customer contacts - water quality</v>
          </cell>
          <cell r="AN166" t="str">
            <v>Number</v>
          </cell>
          <cell r="AO166" t="str">
            <v>No. of contacts per 1,000 population</v>
          </cell>
          <cell r="AP166">
            <v>2</v>
          </cell>
          <cell r="AQ166" t="str">
            <v>Down</v>
          </cell>
        </row>
        <row r="167">
          <cell r="U167" t="str">
            <v>PR19NES_BES13</v>
          </cell>
          <cell r="V167" t="str">
            <v>Our drinking water is clean, clear and tastes good.</v>
          </cell>
          <cell r="W167" t="str">
            <v>PR19 new</v>
          </cell>
          <cell r="X167" t="str">
            <v>BES13</v>
          </cell>
          <cell r="Y167" t="str">
            <v xml:space="preserve">Event Risk Index  </v>
          </cell>
          <cell r="Z167" t="str">
            <v>The Drinking Water Inspectorate (DWI) monitor water company water quality events through the event risk index. This index measures water company response to water quality events.</v>
          </cell>
          <cell r="AA167" t="str">
            <v/>
          </cell>
          <cell r="AB167">
            <v>1</v>
          </cell>
          <cell r="AC167" t="str">
            <v/>
          </cell>
          <cell r="AD167" t="str">
            <v/>
          </cell>
          <cell r="AE167" t="str">
            <v/>
          </cell>
          <cell r="AF167" t="str">
            <v/>
          </cell>
          <cell r="AG167" t="str">
            <v/>
          </cell>
          <cell r="AH167" t="str">
            <v/>
          </cell>
          <cell r="AI167">
            <v>1</v>
          </cell>
          <cell r="AJ167" t="str">
            <v>Under</v>
          </cell>
          <cell r="AK167" t="str">
            <v xml:space="preserve">Revenue </v>
          </cell>
          <cell r="AL167" t="str">
            <v>In-period</v>
          </cell>
          <cell r="AM167" t="str">
            <v>Resilience</v>
          </cell>
          <cell r="AN167" t="str">
            <v>nr</v>
          </cell>
          <cell r="AO167" t="str">
            <v>This measure is a count of all events from DWI seriousness assessments from notified water quality events. It is measured over a calendar year.
This measure aligns fully with the seriousness categorisation as detailed by the DWI</v>
          </cell>
          <cell r="AP167">
            <v>3</v>
          </cell>
          <cell r="AQ167" t="str">
            <v>Down</v>
          </cell>
          <cell r="AR167" t="str">
            <v/>
          </cell>
        </row>
        <row r="168">
          <cell r="U168" t="str">
            <v>PR19NES_BES14</v>
          </cell>
          <cell r="V168" t="str">
            <v>We always provide a reliable supply of water.</v>
          </cell>
          <cell r="W168" t="str">
            <v>PR19 new</v>
          </cell>
          <cell r="X168" t="str">
            <v>BES14</v>
          </cell>
          <cell r="Y168" t="str">
            <v xml:space="preserve">Interruptions to supply between one and three hours </v>
          </cell>
          <cell r="Z168" t="str">
            <v>This bespoke measure aligns with the common interruptions measure with the distinction that it is calculated for all interruptions above one hour and less than three hours.</v>
          </cell>
          <cell r="AA168" t="str">
            <v/>
          </cell>
          <cell r="AB168">
            <v>1</v>
          </cell>
          <cell r="AC168" t="str">
            <v/>
          </cell>
          <cell r="AD168" t="str">
            <v/>
          </cell>
          <cell r="AE168" t="str">
            <v/>
          </cell>
          <cell r="AF168" t="str">
            <v/>
          </cell>
          <cell r="AG168" t="str">
            <v/>
          </cell>
          <cell r="AH168" t="str">
            <v/>
          </cell>
          <cell r="AI168">
            <v>1</v>
          </cell>
          <cell r="AJ168" t="str">
            <v>Out &amp; under</v>
          </cell>
          <cell r="AK168" t="str">
            <v xml:space="preserve">Revenue </v>
          </cell>
          <cell r="AL168" t="str">
            <v>In-period</v>
          </cell>
          <cell r="AM168" t="str">
            <v>Supply interruptions</v>
          </cell>
          <cell r="AN168" t="str">
            <v xml:space="preserve">% </v>
          </cell>
          <cell r="AO168" t="str">
            <v>Percentage that the average time the water supply is interrupted is greater than one hour and less than three hours in the report year as a proportion of the baseline.</v>
          </cell>
          <cell r="AP168">
            <v>1</v>
          </cell>
          <cell r="AQ168" t="str">
            <v>Down</v>
          </cell>
          <cell r="AR168" t="str">
            <v/>
          </cell>
        </row>
        <row r="169">
          <cell r="U169" t="str">
            <v>PR19NES_BES15</v>
          </cell>
          <cell r="V169" t="str">
            <v xml:space="preserve">Our sewerage service deals with sewage and heavy rainfall effectively. </v>
          </cell>
          <cell r="W169" t="str">
            <v>PR19 new</v>
          </cell>
          <cell r="X169" t="str">
            <v>BES15</v>
          </cell>
          <cell r="Y169" t="str">
            <v>Sewer blockages</v>
          </cell>
          <cell r="Z169" t="str">
            <v xml:space="preserve">This measure is the annual number of sewer blockage events that require clearing, measured over the April to March year. 
The definition aligns with that published on the Ofwat Outcomes definitions – PR19 website.
</v>
          </cell>
          <cell r="AA169" t="str">
            <v/>
          </cell>
          <cell r="AB169" t="str">
            <v/>
          </cell>
          <cell r="AC169">
            <v>1</v>
          </cell>
          <cell r="AD169" t="str">
            <v/>
          </cell>
          <cell r="AE169" t="str">
            <v/>
          </cell>
          <cell r="AF169" t="str">
            <v/>
          </cell>
          <cell r="AG169" t="str">
            <v/>
          </cell>
          <cell r="AH169" t="str">
            <v/>
          </cell>
          <cell r="AI169">
            <v>1</v>
          </cell>
          <cell r="AJ169" t="str">
            <v>Out &amp; under</v>
          </cell>
          <cell r="AK169" t="str">
            <v xml:space="preserve">Revenue </v>
          </cell>
          <cell r="AL169" t="str">
            <v>In-period</v>
          </cell>
          <cell r="AM169" t="str">
            <v>Asset/equipment failure</v>
          </cell>
          <cell r="AN169" t="str">
            <v>number</v>
          </cell>
          <cell r="AO169" t="str">
            <v>Incidents per 1,000 km of sewers</v>
          </cell>
          <cell r="AP169">
            <v>2</v>
          </cell>
          <cell r="AQ169" t="str">
            <v>Down</v>
          </cell>
        </row>
        <row r="170">
          <cell r="U170" t="str">
            <v>PR19NES_BES16</v>
          </cell>
          <cell r="V170" t="str">
            <v xml:space="preserve">Our sewerage service deals with sewage and heavy rainfall effectively. </v>
          </cell>
          <cell r="W170" t="str">
            <v>PR14 revision</v>
          </cell>
          <cell r="X170" t="str">
            <v>BES16</v>
          </cell>
          <cell r="Y170" t="str">
            <v>External sewer flooding</v>
          </cell>
          <cell r="Z170" t="str">
            <v>This bespoke measure is a count of all external sewer flooding events. 
A flooding incident is defined as the number of curtilages flooded during each flooding event from a public sewer. A flooding event is the escape of water from a sewerage system, irre</v>
          </cell>
          <cell r="AA170" t="str">
            <v/>
          </cell>
          <cell r="AB170" t="str">
            <v/>
          </cell>
          <cell r="AC170">
            <v>1</v>
          </cell>
          <cell r="AD170" t="str">
            <v/>
          </cell>
          <cell r="AE170" t="str">
            <v/>
          </cell>
          <cell r="AF170" t="str">
            <v/>
          </cell>
          <cell r="AG170" t="str">
            <v/>
          </cell>
          <cell r="AH170" t="str">
            <v/>
          </cell>
          <cell r="AI170">
            <v>1</v>
          </cell>
          <cell r="AJ170" t="str">
            <v>Out &amp; under</v>
          </cell>
          <cell r="AK170" t="str">
            <v xml:space="preserve">Revenue </v>
          </cell>
          <cell r="AL170" t="str">
            <v>In-period</v>
          </cell>
          <cell r="AM170" t="str">
            <v>Sewer flooding</v>
          </cell>
          <cell r="AN170" t="str">
            <v>number</v>
          </cell>
          <cell r="AO170" t="str">
            <v>Number of incidents per 10,000 sewer connections</v>
          </cell>
          <cell r="AP170">
            <v>0</v>
          </cell>
          <cell r="AQ170" t="str">
            <v>Down</v>
          </cell>
        </row>
        <row r="171">
          <cell r="U171" t="str">
            <v>PR19NES_BES17</v>
          </cell>
          <cell r="V171" t="str">
            <v xml:space="preserve">Our sewerage service deals with sewage and heavy rainfall effectively. </v>
          </cell>
          <cell r="W171" t="str">
            <v>PR14 revision</v>
          </cell>
          <cell r="X171" t="str">
            <v>BES17</v>
          </cell>
          <cell r="Y171" t="str">
            <v xml:space="preserve">Repeat sewer flooding </v>
          </cell>
          <cell r="Z171" t="str">
            <v>This bespoke measure is the number of times per year (April to March) that properties have suffered from internal flooding where the property has flooded internally at least once in the last 5 years.  This is for flooding from the public and transferred n</v>
          </cell>
          <cell r="AA171" t="str">
            <v/>
          </cell>
          <cell r="AB171" t="str">
            <v/>
          </cell>
          <cell r="AC171">
            <v>1</v>
          </cell>
          <cell r="AD171" t="str">
            <v/>
          </cell>
          <cell r="AE171" t="str">
            <v/>
          </cell>
          <cell r="AF171" t="str">
            <v/>
          </cell>
          <cell r="AG171" t="str">
            <v/>
          </cell>
          <cell r="AH171" t="str">
            <v/>
          </cell>
          <cell r="AI171">
            <v>1</v>
          </cell>
          <cell r="AJ171" t="str">
            <v>Out &amp; under</v>
          </cell>
          <cell r="AK171" t="str">
            <v xml:space="preserve">Revenue </v>
          </cell>
          <cell r="AL171" t="str">
            <v>In-period</v>
          </cell>
          <cell r="AM171" t="str">
            <v>Sewer flooding</v>
          </cell>
          <cell r="AN171" t="str">
            <v>nr</v>
          </cell>
          <cell r="AO171"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AP171">
            <v>1</v>
          </cell>
          <cell r="AQ171" t="str">
            <v>Down</v>
          </cell>
          <cell r="AR171" t="str">
            <v/>
          </cell>
        </row>
        <row r="172">
          <cell r="U172" t="str">
            <v>PR19NES_BES18</v>
          </cell>
          <cell r="V172" t="str">
            <v>We help to improve the quality of rivers and coastal waters for the benefit of people, the environment and wildlife.</v>
          </cell>
          <cell r="W172" t="str">
            <v>PR19 new</v>
          </cell>
          <cell r="X172" t="str">
            <v>BES18</v>
          </cell>
          <cell r="Y172" t="str">
            <v>Abstraction incentive mechanism (AIM)</v>
          </cell>
          <cell r="Z172" t="str">
            <v xml:space="preserve">This performance commitment has been identified and designed in line with the Guidelines on the abstraction incentive mechanism (Ofwat 2016).
For Northumbrian Water only one site meets the criteria in the guidance – Ormesby Broad. 
</v>
          </cell>
          <cell r="AA172">
            <v>1</v>
          </cell>
          <cell r="AB172" t="str">
            <v/>
          </cell>
          <cell r="AC172" t="str">
            <v/>
          </cell>
          <cell r="AD172" t="str">
            <v/>
          </cell>
          <cell r="AE172" t="str">
            <v/>
          </cell>
          <cell r="AF172" t="str">
            <v/>
          </cell>
          <cell r="AG172" t="str">
            <v/>
          </cell>
          <cell r="AH172" t="str">
            <v/>
          </cell>
          <cell r="AI172">
            <v>1</v>
          </cell>
          <cell r="AJ172" t="str">
            <v>Out &amp; under</v>
          </cell>
          <cell r="AK172" t="str">
            <v xml:space="preserve">Revenue </v>
          </cell>
          <cell r="AL172" t="str">
            <v>In-period</v>
          </cell>
          <cell r="AM172" t="str">
            <v>Water resources/ abstraction</v>
          </cell>
          <cell r="AN172" t="str">
            <v>nr</v>
          </cell>
          <cell r="AO172" t="str">
            <v>Megalitres (Ml)</v>
          </cell>
          <cell r="AP172" t="str">
            <v>nr</v>
          </cell>
          <cell r="AQ172" t="str">
            <v>Down</v>
          </cell>
          <cell r="AR172" t="str">
            <v/>
          </cell>
        </row>
        <row r="173">
          <cell r="U173" t="str">
            <v>PR19NES_BES19</v>
          </cell>
          <cell r="V173" t="str">
            <v>We help to improve the quality of rivers and coastal waters for the benefit of people, the environment and wildlife.</v>
          </cell>
          <cell r="W173" t="str">
            <v>PR14 revision</v>
          </cell>
          <cell r="X173" t="str">
            <v>BES19</v>
          </cell>
          <cell r="Y173" t="str">
            <v xml:space="preserve">Bathing water compliance </v>
          </cell>
          <cell r="Z173" t="str">
            <v>The percentage of designated bathing waters in our northern operating area that are classified annually as Good or Excellent.</v>
          </cell>
          <cell r="AA173" t="str">
            <v/>
          </cell>
          <cell r="AB173" t="str">
            <v/>
          </cell>
          <cell r="AC173">
            <v>1</v>
          </cell>
          <cell r="AD173" t="str">
            <v/>
          </cell>
          <cell r="AE173" t="str">
            <v/>
          </cell>
          <cell r="AF173" t="str">
            <v/>
          </cell>
          <cell r="AG173" t="str">
            <v/>
          </cell>
          <cell r="AH173" t="str">
            <v/>
          </cell>
          <cell r="AI173">
            <v>1</v>
          </cell>
          <cell r="AJ173" t="str">
            <v>Out &amp; under</v>
          </cell>
          <cell r="AK173" t="str">
            <v xml:space="preserve">Revenue </v>
          </cell>
          <cell r="AL173" t="str">
            <v>In-period</v>
          </cell>
          <cell r="AM173" t="str">
            <v>Environmental</v>
          </cell>
          <cell r="AN173" t="str">
            <v>%</v>
          </cell>
          <cell r="AO173" t="str">
            <v>The percentage of designated bathing waters in our northern operating area that are classified annually as Excellent.
The bathing season runs from 15th May and ends on the 30th September.</v>
          </cell>
          <cell r="AP173">
            <v>2</v>
          </cell>
          <cell r="AQ173" t="str">
            <v>Up</v>
          </cell>
          <cell r="AR173" t="str">
            <v/>
          </cell>
        </row>
        <row r="174">
          <cell r="U174" t="str">
            <v>PR19NES_BES20</v>
          </cell>
          <cell r="V174" t="str">
            <v>We take care to protect and improve the environment in everything we do, leading by example.</v>
          </cell>
          <cell r="W174" t="str">
            <v>PR19 new</v>
          </cell>
          <cell r="X174" t="str">
            <v>BES20</v>
          </cell>
          <cell r="Y174" t="str">
            <v>Water environment improvements</v>
          </cell>
          <cell r="Z174" t="str">
            <v>The measure is the length of publicly accessible water environment improved in partnership, over and above our statutory commitments.</v>
          </cell>
          <cell r="AA174">
            <v>0.122</v>
          </cell>
          <cell r="AB174">
            <v>0.501</v>
          </cell>
          <cell r="AC174">
            <v>0.377</v>
          </cell>
          <cell r="AD174" t="str">
            <v/>
          </cell>
          <cell r="AE174" t="str">
            <v/>
          </cell>
          <cell r="AF174" t="str">
            <v/>
          </cell>
          <cell r="AG174" t="str">
            <v/>
          </cell>
          <cell r="AH174" t="str">
            <v/>
          </cell>
          <cell r="AI174">
            <v>1</v>
          </cell>
          <cell r="AJ174" t="str">
            <v>Out &amp; under</v>
          </cell>
          <cell r="AK174" t="str">
            <v xml:space="preserve">Revenue </v>
          </cell>
          <cell r="AL174" t="str">
            <v>In-period</v>
          </cell>
          <cell r="AM174" t="str">
            <v>Environmental</v>
          </cell>
          <cell r="AN174" t="str">
            <v>nr</v>
          </cell>
          <cell r="AO174" t="str">
            <v>Measurement will be based on the length of water environment improved, in km.</v>
          </cell>
          <cell r="AP174">
            <v>1</v>
          </cell>
          <cell r="AQ174" t="str">
            <v>Up</v>
          </cell>
          <cell r="AR174" t="str">
            <v/>
          </cell>
        </row>
        <row r="175">
          <cell r="U175" t="str">
            <v>PR19NES_BES21</v>
          </cell>
          <cell r="V175" t="str">
            <v>We take care to protect and improve the environment in everything we do, leading by example.</v>
          </cell>
          <cell r="W175" t="str">
            <v>PR14 revision</v>
          </cell>
          <cell r="X175" t="str">
            <v>BES21</v>
          </cell>
          <cell r="Y175" t="str">
            <v>Greenhouse Gas Emissions</v>
          </cell>
          <cell r="Z175" t="str">
            <v>This is a measure of the annual amount of the greenhouse gases we produce. This measure is a continuation of W-F1 from the 2015-20 period. However the measure is now measured in tonnes not kilo tonnes.</v>
          </cell>
          <cell r="AA175">
            <v>0.11</v>
          </cell>
          <cell r="AB175">
            <v>0.44900000000000001</v>
          </cell>
          <cell r="AC175">
            <v>0.33800000000000002</v>
          </cell>
          <cell r="AD175">
            <v>2.9000000000000001E-2</v>
          </cell>
          <cell r="AE175">
            <v>7.3999999999999996E-2</v>
          </cell>
          <cell r="AF175" t="str">
            <v/>
          </cell>
          <cell r="AG175" t="str">
            <v/>
          </cell>
          <cell r="AH175" t="str">
            <v/>
          </cell>
          <cell r="AI175">
            <v>1</v>
          </cell>
          <cell r="AJ175" t="str">
            <v>Out &amp; under</v>
          </cell>
          <cell r="AK175" t="str">
            <v xml:space="preserve">Revenue </v>
          </cell>
          <cell r="AL175" t="str">
            <v>In-period</v>
          </cell>
          <cell r="AM175" t="str">
            <v>Energy/emissions</v>
          </cell>
          <cell r="AN175" t="str">
            <v>tCO2e</v>
          </cell>
          <cell r="AO175" t="str">
            <v>tCO2e net reduction from 2019-20 baseline</v>
          </cell>
          <cell r="AP175">
            <v>0</v>
          </cell>
          <cell r="AQ175" t="str">
            <v>Down</v>
          </cell>
          <cell r="AR175" t="str">
            <v/>
          </cell>
        </row>
        <row r="176">
          <cell r="U176" t="str">
            <v>PR19NES_BES22</v>
          </cell>
          <cell r="V176" t="str">
            <v>We take care to protect and improve the environment in everything we do, leading by example.</v>
          </cell>
          <cell r="W176" t="str">
            <v>PR19 new</v>
          </cell>
          <cell r="X176" t="str">
            <v>BES22</v>
          </cell>
          <cell r="Y176" t="str">
            <v>Bioresources</v>
          </cell>
          <cell r="Z176" t="str">
            <v>The percentage of product (biosolids) beneficially recycled to land each year that has been effectively treated through an advanced sludge treatment process (Advanced Anaerobic Digestion - AAD).</v>
          </cell>
          <cell r="AA176" t="str">
            <v/>
          </cell>
          <cell r="AB176" t="str">
            <v/>
          </cell>
          <cell r="AC176" t="str">
            <v/>
          </cell>
          <cell r="AD176">
            <v>1</v>
          </cell>
          <cell r="AE176" t="str">
            <v/>
          </cell>
          <cell r="AF176" t="str">
            <v/>
          </cell>
          <cell r="AG176" t="str">
            <v/>
          </cell>
          <cell r="AH176" t="str">
            <v/>
          </cell>
          <cell r="AI176">
            <v>1</v>
          </cell>
          <cell r="AJ176" t="str">
            <v>NFI</v>
          </cell>
          <cell r="AK176" t="str">
            <v/>
          </cell>
          <cell r="AL176" t="str">
            <v/>
          </cell>
          <cell r="AM176" t="str">
            <v>Bioresources (sludge)</v>
          </cell>
          <cell r="AN176" t="str">
            <v>%</v>
          </cell>
          <cell r="AO176" t="str">
            <v>The percentage (%) of the total amount of sludge produced treat by AAD and recycled to land in a financial year (April to March).</v>
          </cell>
          <cell r="AP176">
            <v>1</v>
          </cell>
          <cell r="AQ176" t="str">
            <v>Up</v>
          </cell>
          <cell r="AR176" t="str">
            <v/>
          </cell>
        </row>
        <row r="177">
          <cell r="U177" t="str">
            <v>PR19NES_BES01a</v>
          </cell>
          <cell r="V177" t="str">
            <v>Our customers say our services are good value for money and we work hard to keep water and wastewater services affordable for all.</v>
          </cell>
          <cell r="W177" t="str">
            <v>PR19 new</v>
          </cell>
          <cell r="X177" t="str">
            <v>BES01a</v>
          </cell>
          <cell r="Y177" t="str">
            <v>Satisfaction of Customers who receive additional financial support</v>
          </cell>
          <cell r="Z177" t="str">
            <v>The customer satisfaction score of those customers who receive additional financial support. This measure is for households only and is a calendar year.</v>
          </cell>
          <cell r="AA177" t="str">
            <v/>
          </cell>
          <cell r="AB177" t="str">
            <v/>
          </cell>
          <cell r="AC177" t="str">
            <v/>
          </cell>
          <cell r="AD177" t="str">
            <v/>
          </cell>
          <cell r="AE177">
            <v>1</v>
          </cell>
          <cell r="AF177" t="str">
            <v/>
          </cell>
          <cell r="AG177" t="str">
            <v/>
          </cell>
          <cell r="AH177" t="str">
            <v/>
          </cell>
          <cell r="AI177">
            <v>1</v>
          </cell>
          <cell r="AJ177" t="str">
            <v>NFI</v>
          </cell>
          <cell r="AK177" t="str">
            <v/>
          </cell>
          <cell r="AL177" t="str">
            <v/>
          </cell>
          <cell r="AM177" t="str">
            <v>Billing, debt, vfm, affordability, vulnerability</v>
          </cell>
          <cell r="AN177" t="str">
            <v>nr</v>
          </cell>
          <cell r="AO177" t="str">
            <v>The measure is reported as an annual mean score out of ten. This measure will be assessed on a calendar year basis and is for households only.</v>
          </cell>
          <cell r="AP177">
            <v>1</v>
          </cell>
          <cell r="AQ177" t="str">
            <v>Up</v>
          </cell>
          <cell r="AR177" t="str">
            <v/>
          </cell>
        </row>
        <row r="178">
          <cell r="U178" t="str">
            <v>PR19NES_BES02a</v>
          </cell>
          <cell r="V178" t="str">
            <v>Our customers say our services are good value for money and we work hard to keep water and wastewater services affordable for all.</v>
          </cell>
          <cell r="W178" t="str">
            <v>PR19 new</v>
          </cell>
          <cell r="X178" t="str">
            <v>BES02a</v>
          </cell>
          <cell r="Y178" t="str">
            <v>Awareness of additional financial support</v>
          </cell>
          <cell r="Z178" t="str">
            <v xml:space="preserve">The percentage of household customers who have awareness of our additional financial support services. </v>
          </cell>
          <cell r="AA178" t="str">
            <v/>
          </cell>
          <cell r="AB178" t="str">
            <v/>
          </cell>
          <cell r="AC178" t="str">
            <v/>
          </cell>
          <cell r="AD178" t="str">
            <v/>
          </cell>
          <cell r="AE178">
            <v>1</v>
          </cell>
          <cell r="AF178" t="str">
            <v/>
          </cell>
          <cell r="AG178" t="str">
            <v/>
          </cell>
          <cell r="AH178" t="str">
            <v/>
          </cell>
          <cell r="AI178">
            <v>1</v>
          </cell>
          <cell r="AJ178" t="str">
            <v>NFI</v>
          </cell>
          <cell r="AK178" t="str">
            <v/>
          </cell>
          <cell r="AL178" t="str">
            <v/>
          </cell>
          <cell r="AM178" t="str">
            <v>Customer education/awareness</v>
          </cell>
          <cell r="AN178" t="str">
            <v>%</v>
          </cell>
          <cell r="AO178" t="str">
            <v xml:space="preserve">This measure is determined annually through market research used to determine if customers are aware of the additional support services NWG provide (financial). The higher the percentage score the better the performance.
</v>
          </cell>
          <cell r="AP178">
            <v>1</v>
          </cell>
          <cell r="AQ178" t="str">
            <v>Up</v>
          </cell>
          <cell r="AR178" t="str">
            <v/>
          </cell>
        </row>
        <row r="179">
          <cell r="U179" t="str">
            <v>PR19NES_COM16</v>
          </cell>
          <cell r="V179" t="str">
            <v>Our customers say our services are good value for money and we work hard to keep water and wastewater services affordable for all.</v>
          </cell>
          <cell r="W179" t="str">
            <v>PR19 new</v>
          </cell>
          <cell r="X179" t="str">
            <v>COM16</v>
          </cell>
          <cell r="Y179" t="str">
            <v>Priority services for customers in vulnerable circumstances</v>
          </cell>
          <cell r="Z179" t="str">
            <v>The percentage of households that the company supplies with water and/or wastewater services which have at least one individual registered on the company’s PSR. We will also publish the number of households on our PSR</v>
          </cell>
          <cell r="AA179" t="str">
            <v/>
          </cell>
          <cell r="AB179" t="str">
            <v/>
          </cell>
          <cell r="AC179" t="str">
            <v/>
          </cell>
          <cell r="AD179" t="str">
            <v/>
          </cell>
          <cell r="AE179">
            <v>1</v>
          </cell>
          <cell r="AF179" t="str">
            <v/>
          </cell>
          <cell r="AG179" t="str">
            <v/>
          </cell>
          <cell r="AH179" t="str">
            <v/>
          </cell>
          <cell r="AI179">
            <v>1</v>
          </cell>
          <cell r="AJ179" t="str">
            <v>NFI</v>
          </cell>
          <cell r="AK179" t="str">
            <v/>
          </cell>
          <cell r="AL179" t="str">
            <v/>
          </cell>
          <cell r="AM179" t="str">
            <v>Affordability/vulnerability</v>
          </cell>
          <cell r="AN179" t="str">
            <v>%</v>
          </cell>
          <cell r="AO179" t="str">
            <v>Percentage of applicable households</v>
          </cell>
          <cell r="AP179">
            <v>1</v>
          </cell>
          <cell r="AQ179" t="str">
            <v>Up</v>
          </cell>
          <cell r="AR179" t="str">
            <v>Priority services for customers in vulnerable circumstances</v>
          </cell>
          <cell r="BI179" t="str">
            <v>7.6 / 17.5 / 45</v>
          </cell>
          <cell r="BJ179" t="str">
            <v>8.2 / 35 / 90</v>
          </cell>
          <cell r="BK179" t="str">
            <v>8.8 / 35 / 90</v>
          </cell>
          <cell r="BL179" t="str">
            <v>9.4 / 35 / 90</v>
          </cell>
          <cell r="BM179" t="str">
            <v>10 / 35 / 90</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v>1</v>
          </cell>
          <cell r="DW179" t="str">
            <v/>
          </cell>
        </row>
        <row r="180">
          <cell r="U180" t="str">
            <v>PR19NES_BES23</v>
          </cell>
          <cell r="V180" t="str">
            <v>Our customers say our services are good value for money and we work hard to keep water and wastewater services affordable for all.</v>
          </cell>
          <cell r="W180" t="str">
            <v>PR19 new</v>
          </cell>
          <cell r="X180" t="str">
            <v>BES23</v>
          </cell>
          <cell r="Y180" t="str">
            <v>British Standards Institution Award for Inclusive Services</v>
          </cell>
          <cell r="Z180" t="str">
            <v xml:space="preserve">To achieve the British Standards Institution for inclusive services. </v>
          </cell>
          <cell r="AA180" t="str">
            <v/>
          </cell>
          <cell r="AB180" t="str">
            <v/>
          </cell>
          <cell r="AC180" t="str">
            <v/>
          </cell>
          <cell r="AD180" t="str">
            <v/>
          </cell>
          <cell r="AE180">
            <v>1</v>
          </cell>
          <cell r="AF180" t="str">
            <v/>
          </cell>
          <cell r="AG180" t="str">
            <v/>
          </cell>
          <cell r="AH180" t="str">
            <v/>
          </cell>
          <cell r="AI180">
            <v>1</v>
          </cell>
          <cell r="AJ180" t="str">
            <v>NFI</v>
          </cell>
          <cell r="AK180" t="str">
            <v/>
          </cell>
          <cell r="AL180" t="str">
            <v/>
          </cell>
          <cell r="AM180" t="str">
            <v>Customer education/awareness</v>
          </cell>
          <cell r="AN180" t="str">
            <v>text</v>
          </cell>
          <cell r="AO180" t="str">
            <v>To achieve the BSI award for inclusive services</v>
          </cell>
          <cell r="AP180">
            <v>0</v>
          </cell>
          <cell r="AQ180" t="str">
            <v>text</v>
          </cell>
          <cell r="AR180" t="str">
            <v/>
          </cell>
        </row>
        <row r="181">
          <cell r="U181" t="str">
            <v>PR19NES_BES24</v>
          </cell>
          <cell r="V181" t="str">
            <v>We are resilient and provide clean drinking water and effective sewerage services; now, and for future generations.</v>
          </cell>
          <cell r="W181" t="str">
            <v>PR19 new</v>
          </cell>
          <cell r="X181" t="str">
            <v>BES24</v>
          </cell>
          <cell r="Y181" t="str">
            <v>Delivery of water resilience enhanced programme</v>
          </cell>
          <cell r="Z181" t="str">
            <v xml:space="preserve">The on time delivery of our water resilience enhancement programme in line with table in the business plan appendix. </v>
          </cell>
          <cell r="AA181" t="str">
            <v/>
          </cell>
          <cell r="AB181">
            <v>1</v>
          </cell>
          <cell r="AC181" t="str">
            <v/>
          </cell>
          <cell r="AD181" t="str">
            <v/>
          </cell>
          <cell r="AE181" t="str">
            <v/>
          </cell>
          <cell r="AF181" t="str">
            <v/>
          </cell>
          <cell r="AG181" t="str">
            <v/>
          </cell>
          <cell r="AH181" t="str">
            <v/>
          </cell>
          <cell r="AI181">
            <v>1</v>
          </cell>
          <cell r="AJ181" t="str">
            <v>Under</v>
          </cell>
          <cell r="AK181" t="str">
            <v xml:space="preserve">Revenue </v>
          </cell>
          <cell r="AL181" t="str">
            <v>End of period</v>
          </cell>
          <cell r="AM181" t="str">
            <v>Resilience</v>
          </cell>
          <cell r="AN181" t="str">
            <v>%</v>
          </cell>
          <cell r="AO181" t="str">
            <v>Percentage of scheme complete (%)</v>
          </cell>
          <cell r="AP181">
            <v>1</v>
          </cell>
          <cell r="AQ181" t="str">
            <v>Up</v>
          </cell>
          <cell r="AR181" t="str">
            <v/>
          </cell>
        </row>
        <row r="182">
          <cell r="U182" t="str">
            <v>PR19NES_BES25</v>
          </cell>
          <cell r="V182" t="str">
            <v>Our drinking water is clean, clear and tastes good.</v>
          </cell>
          <cell r="W182" t="str">
            <v>PR19 new</v>
          </cell>
          <cell r="X182" t="str">
            <v>BES25</v>
          </cell>
          <cell r="Y182" t="str">
            <v>Delivery of lead enhancement programme</v>
          </cell>
          <cell r="Z182" t="str">
            <v xml:space="preserve">The on time delivery of our lead enhancement programme in line with table in the business plan appendix. </v>
          </cell>
          <cell r="AA182" t="str">
            <v/>
          </cell>
          <cell r="AB182">
            <v>1</v>
          </cell>
          <cell r="AC182" t="str">
            <v/>
          </cell>
          <cell r="AD182" t="str">
            <v/>
          </cell>
          <cell r="AE182" t="str">
            <v/>
          </cell>
          <cell r="AF182" t="str">
            <v/>
          </cell>
          <cell r="AG182" t="str">
            <v/>
          </cell>
          <cell r="AH182" t="str">
            <v/>
          </cell>
          <cell r="AI182">
            <v>1</v>
          </cell>
          <cell r="AJ182" t="str">
            <v>Under</v>
          </cell>
          <cell r="AK182" t="str">
            <v xml:space="preserve">Revenue </v>
          </cell>
          <cell r="AL182" t="str">
            <v>In-period</v>
          </cell>
          <cell r="AM182" t="str">
            <v>Water quality compliance</v>
          </cell>
          <cell r="AN182" t="str">
            <v>%</v>
          </cell>
          <cell r="AO182" t="str">
            <v>Percentage of scheme complete (%)</v>
          </cell>
          <cell r="AP182">
            <v>1</v>
          </cell>
          <cell r="AQ182" t="str">
            <v>Up</v>
          </cell>
          <cell r="AR182" t="str">
            <v/>
          </cell>
        </row>
        <row r="183">
          <cell r="U183" t="str">
            <v>PR19NES_BES26</v>
          </cell>
          <cell r="V183" t="str">
            <v>Our customers say our services are good value for money and we work hard to keep water and wastewater services affordable for all.</v>
          </cell>
          <cell r="W183" t="str">
            <v>PR19 new</v>
          </cell>
          <cell r="X183" t="str">
            <v>BES26</v>
          </cell>
          <cell r="Y183" t="str">
            <v>Delivery of smart water metering enhancement programme</v>
          </cell>
          <cell r="Z183" t="str">
            <v xml:space="preserve">The on time delivery of our smart metering enhancement programme in line with table in the business plan appendix. </v>
          </cell>
          <cell r="AA183" t="str">
            <v/>
          </cell>
          <cell r="AB183">
            <v>1</v>
          </cell>
          <cell r="AC183" t="str">
            <v/>
          </cell>
          <cell r="AD183" t="str">
            <v/>
          </cell>
          <cell r="AE183" t="str">
            <v/>
          </cell>
          <cell r="AF183" t="str">
            <v/>
          </cell>
          <cell r="AG183" t="str">
            <v/>
          </cell>
          <cell r="AH183" t="str">
            <v/>
          </cell>
          <cell r="AI183">
            <v>1</v>
          </cell>
          <cell r="AJ183" t="str">
            <v>Under</v>
          </cell>
          <cell r="AK183" t="str">
            <v xml:space="preserve">Revenue </v>
          </cell>
          <cell r="AL183" t="str">
            <v>In-period</v>
          </cell>
          <cell r="AM183" t="str">
            <v>Billing, debt, vfm</v>
          </cell>
          <cell r="AN183" t="str">
            <v>%</v>
          </cell>
          <cell r="AO183" t="str">
            <v>Percentage of scheme complete (%)</v>
          </cell>
          <cell r="AP183">
            <v>1</v>
          </cell>
          <cell r="AQ183" t="str">
            <v>Up</v>
          </cell>
          <cell r="AR183" t="str">
            <v/>
          </cell>
        </row>
        <row r="184">
          <cell r="U184" t="str">
            <v>PR19NES_BES27</v>
          </cell>
          <cell r="V184" t="str">
            <v>We are resilient and provide clean drinking water and effective sewerage services; now, and for future generations.</v>
          </cell>
          <cell r="W184" t="str">
            <v>PR19 new</v>
          </cell>
          <cell r="X184" t="str">
            <v>BES27</v>
          </cell>
          <cell r="Y184" t="str">
            <v>Delivery wastewater resilience enhancement programme</v>
          </cell>
          <cell r="Z184" t="str">
            <v xml:space="preserve">The on time delivery of our wastewater resilience enhancement programme in line with table in the business plan appendix. </v>
          </cell>
          <cell r="AA184" t="str">
            <v/>
          </cell>
          <cell r="AB184" t="str">
            <v/>
          </cell>
          <cell r="AC184">
            <v>1</v>
          </cell>
          <cell r="AD184" t="str">
            <v/>
          </cell>
          <cell r="AE184" t="str">
            <v/>
          </cell>
          <cell r="AF184" t="str">
            <v/>
          </cell>
          <cell r="AG184" t="str">
            <v/>
          </cell>
          <cell r="AH184" t="str">
            <v/>
          </cell>
          <cell r="AI184">
            <v>1</v>
          </cell>
          <cell r="AJ184" t="str">
            <v>Under</v>
          </cell>
          <cell r="AK184" t="str">
            <v xml:space="preserve">Revenue </v>
          </cell>
          <cell r="AL184" t="str">
            <v>End of period</v>
          </cell>
          <cell r="AM184" t="str">
            <v>Resilience</v>
          </cell>
          <cell r="AN184" t="str">
            <v>text</v>
          </cell>
          <cell r="AO184" t="str">
            <v>Number of sites</v>
          </cell>
          <cell r="AP184">
            <v>0</v>
          </cell>
          <cell r="AQ184" t="str">
            <v>Down</v>
          </cell>
          <cell r="AR184" t="str">
            <v/>
          </cell>
        </row>
        <row r="185">
          <cell r="U185" t="str">
            <v>PR19NES_BES28</v>
          </cell>
          <cell r="V185" t="str">
            <v>We are resilient and provide clean drinking water and effective sewerage services; now, and for future generations.</v>
          </cell>
          <cell r="W185" t="str">
            <v>PR19 new</v>
          </cell>
          <cell r="X185" t="str">
            <v>BES28</v>
          </cell>
          <cell r="Y185" t="str">
            <v>Delivery of cyber resilience enhancement programme</v>
          </cell>
          <cell r="Z185" t="str">
            <v xml:space="preserve">The on time delivery of our cyber resilience enhancement programme in line with table in the business plan appendix. </v>
          </cell>
          <cell r="AA185" t="str">
            <v/>
          </cell>
          <cell r="AB185">
            <v>0.70399999999999996</v>
          </cell>
          <cell r="AC185">
            <v>0.29599999999999999</v>
          </cell>
          <cell r="AD185" t="str">
            <v/>
          </cell>
          <cell r="AE185" t="str">
            <v/>
          </cell>
          <cell r="AF185" t="str">
            <v/>
          </cell>
          <cell r="AG185" t="str">
            <v/>
          </cell>
          <cell r="AH185" t="str">
            <v/>
          </cell>
          <cell r="AI185">
            <v>1</v>
          </cell>
          <cell r="AJ185" t="str">
            <v>Under</v>
          </cell>
          <cell r="AK185" t="str">
            <v xml:space="preserve">Revenue </v>
          </cell>
          <cell r="AL185" t="str">
            <v>In-period</v>
          </cell>
          <cell r="AM185" t="str">
            <v>Resilience</v>
          </cell>
          <cell r="AN185" t="str">
            <v>%</v>
          </cell>
          <cell r="AO185" t="str">
            <v>Percentage of scheme complete (%)</v>
          </cell>
          <cell r="AP185">
            <v>1</v>
          </cell>
          <cell r="AQ185" t="str">
            <v>Up</v>
          </cell>
          <cell r="AR185" t="str">
            <v/>
          </cell>
        </row>
        <row r="186">
          <cell r="U186" t="str">
            <v>PR19NES_BES30</v>
          </cell>
          <cell r="V186" t="str">
            <v>Our customers say our services are good value for money and we work hard to keep water and wastewater services affordable for all.</v>
          </cell>
          <cell r="W186" t="str">
            <v>PR14 continuation</v>
          </cell>
          <cell r="X186" t="str">
            <v>BES30</v>
          </cell>
          <cell r="Y186" t="str">
            <v>NWL Independent value for money survey</v>
          </cell>
          <cell r="Z186" t="str">
            <v xml:space="preserve">This is a survey to ask customers about their overall satisfaction with the service </v>
          </cell>
          <cell r="AA186" t="str">
            <v/>
          </cell>
          <cell r="AB186" t="str">
            <v/>
          </cell>
          <cell r="AC186" t="str">
            <v/>
          </cell>
          <cell r="AD186" t="str">
            <v/>
          </cell>
          <cell r="AE186">
            <v>1</v>
          </cell>
          <cell r="AF186" t="str">
            <v/>
          </cell>
          <cell r="AG186" t="str">
            <v/>
          </cell>
          <cell r="AH186" t="str">
            <v/>
          </cell>
          <cell r="AI186">
            <v>1</v>
          </cell>
          <cell r="AJ186" t="str">
            <v>NFI</v>
          </cell>
          <cell r="AK186" t="str">
            <v/>
          </cell>
          <cell r="AL186" t="str">
            <v/>
          </cell>
          <cell r="AM186" t="str">
            <v>Affordability/vulnerability</v>
          </cell>
          <cell r="AN186" t="str">
            <v>nr</v>
          </cell>
          <cell r="AO186" t="str">
            <v xml:space="preserve">This is a survey to ask customers about their overall satisfaction with the service </v>
          </cell>
          <cell r="AP186">
            <v>1</v>
          </cell>
          <cell r="AQ186" t="str">
            <v>Up</v>
          </cell>
          <cell r="AR186" t="str">
            <v/>
          </cell>
        </row>
        <row r="187">
          <cell r="U187" t="str">
            <v>PR19NES_NEP01</v>
          </cell>
          <cell r="V187" t="str">
            <v/>
          </cell>
          <cell r="W187" t="str">
            <v/>
          </cell>
          <cell r="X187" t="str">
            <v>NEP01</v>
          </cell>
          <cell r="Y187" t="str">
            <v>WINEP Delivery</v>
          </cell>
          <cell r="Z187" t="str">
            <v/>
          </cell>
          <cell r="AA187" t="str">
            <v/>
          </cell>
          <cell r="AB187" t="str">
            <v/>
          </cell>
          <cell r="AC187" t="str">
            <v/>
          </cell>
          <cell r="AD187" t="str">
            <v/>
          </cell>
          <cell r="AE187" t="str">
            <v/>
          </cell>
          <cell r="AF187" t="str">
            <v/>
          </cell>
          <cell r="AG187" t="str">
            <v/>
          </cell>
          <cell r="AH187" t="str">
            <v/>
          </cell>
          <cell r="AI187">
            <v>0</v>
          </cell>
          <cell r="AJ187" t="str">
            <v>NFI</v>
          </cell>
          <cell r="AK187" t="str">
            <v/>
          </cell>
          <cell r="AL187" t="str">
            <v/>
          </cell>
          <cell r="AM187" t="str">
            <v/>
          </cell>
          <cell r="AN187" t="str">
            <v/>
          </cell>
          <cell r="AO187" t="str">
            <v>WINEP requirements met or not met in each year</v>
          </cell>
          <cell r="AP187">
            <v>0</v>
          </cell>
          <cell r="AQ187" t="str">
            <v/>
          </cell>
          <cell r="AR187" t="str">
            <v/>
          </cell>
        </row>
        <row r="188">
          <cell r="U188" t="str">
            <v>PR19NES_BES31</v>
          </cell>
          <cell r="V188" t="str">
            <v/>
          </cell>
          <cell r="W188" t="str">
            <v/>
          </cell>
          <cell r="X188" t="str">
            <v>BES31</v>
          </cell>
          <cell r="Y188" t="str">
            <v>Water Industry National Environment Programme</v>
          </cell>
          <cell r="Z188" t="str">
            <v/>
          </cell>
          <cell r="AA188">
            <v>0.14499999999999999</v>
          </cell>
          <cell r="AB188" t="str">
            <v/>
          </cell>
          <cell r="AC188">
            <v>0.85499999999999998</v>
          </cell>
          <cell r="AD188" t="str">
            <v/>
          </cell>
          <cell r="AE188" t="str">
            <v/>
          </cell>
          <cell r="AF188" t="str">
            <v/>
          </cell>
          <cell r="AG188" t="str">
            <v/>
          </cell>
          <cell r="AH188" t="str">
            <v/>
          </cell>
          <cell r="AI188">
            <v>1</v>
          </cell>
          <cell r="AJ188" t="str">
            <v>Under</v>
          </cell>
          <cell r="AK188" t="str">
            <v xml:space="preserve">Revenue </v>
          </cell>
          <cell r="AL188" t="str">
            <v>In-period</v>
          </cell>
          <cell r="AM188" t="str">
            <v/>
          </cell>
          <cell r="AN188" t="str">
            <v/>
          </cell>
          <cell r="AO188" t="str">
            <v>Cumulative number of schemes completed</v>
          </cell>
          <cell r="AP188">
            <v>0</v>
          </cell>
          <cell r="AQ188" t="str">
            <v>Up</v>
          </cell>
          <cell r="AR188" t="str">
            <v/>
          </cell>
        </row>
        <row r="189">
          <cell r="U189" t="str">
            <v>PR19NES_BES32</v>
          </cell>
          <cell r="V189" t="str">
            <v/>
          </cell>
          <cell r="W189" t="str">
            <v/>
          </cell>
          <cell r="X189" t="str">
            <v>BES32</v>
          </cell>
          <cell r="Y189" t="str">
            <v>Delivery of DWMPs</v>
          </cell>
          <cell r="Z189" t="str">
            <v/>
          </cell>
          <cell r="AA189" t="str">
            <v/>
          </cell>
          <cell r="AB189" t="str">
            <v/>
          </cell>
          <cell r="AC189" t="str">
            <v/>
          </cell>
          <cell r="AD189" t="str">
            <v/>
          </cell>
          <cell r="AE189" t="str">
            <v/>
          </cell>
          <cell r="AF189" t="str">
            <v/>
          </cell>
          <cell r="AG189" t="str">
            <v/>
          </cell>
          <cell r="AH189" t="str">
            <v/>
          </cell>
          <cell r="AI189">
            <v>0</v>
          </cell>
          <cell r="AP189">
            <v>0</v>
          </cell>
        </row>
        <row r="190">
          <cell r="U190" t="str">
            <v>PR19PRT_PRT-Network Plus-07</v>
          </cell>
          <cell r="V190" t="str">
            <v>B: Low Leakage</v>
          </cell>
          <cell r="W190" t="str">
            <v>PR14 continuation</v>
          </cell>
          <cell r="X190" t="str">
            <v>PRT-Network Plus-07</v>
          </cell>
          <cell r="Y190" t="str">
            <v>Leakage</v>
          </cell>
          <cell r="Z190" t="str">
            <v xml:space="preserve">Annual average leakage is defined as the sum of distribution system leakage, including service reservoir losses and trunk main leakage plus customer supply pipe leakage. </v>
          </cell>
          <cell r="AA190" t="str">
            <v/>
          </cell>
          <cell r="AB190">
            <v>1</v>
          </cell>
          <cell r="AC190" t="str">
            <v/>
          </cell>
          <cell r="AD190" t="str">
            <v/>
          </cell>
          <cell r="AE190" t="str">
            <v/>
          </cell>
          <cell r="AF190" t="str">
            <v/>
          </cell>
          <cell r="AG190" t="str">
            <v/>
          </cell>
          <cell r="AH190" t="str">
            <v/>
          </cell>
          <cell r="AI190">
            <v>1</v>
          </cell>
          <cell r="AJ190" t="str">
            <v>Out &amp; under</v>
          </cell>
          <cell r="AK190" t="str">
            <v xml:space="preserve">Revenue </v>
          </cell>
          <cell r="AL190" t="str">
            <v>In-period</v>
          </cell>
          <cell r="AM190" t="str">
            <v>Leakage</v>
          </cell>
          <cell r="AN190" t="str">
            <v>%</v>
          </cell>
          <cell r="AO190" t="str">
            <v>Percentage reduction from baseline (2019-20) using 3 year average</v>
          </cell>
          <cell r="AP190">
            <v>1</v>
          </cell>
          <cell r="AQ190" t="str">
            <v>Up</v>
          </cell>
          <cell r="AR190" t="str">
            <v>Leakage</v>
          </cell>
          <cell r="BI190">
            <v>3.1</v>
          </cell>
          <cell r="BJ190">
            <v>6.2</v>
          </cell>
          <cell r="BK190">
            <v>9.1999999999999993</v>
          </cell>
          <cell r="BL190">
            <v>12.2</v>
          </cell>
          <cell r="BM190">
            <v>15.2</v>
          </cell>
          <cell r="CD190" t="str">
            <v>Yes</v>
          </cell>
          <cell r="CE190" t="str">
            <v>Yes</v>
          </cell>
          <cell r="CF190" t="str">
            <v>Yes</v>
          </cell>
          <cell r="CG190" t="str">
            <v>Yes</v>
          </cell>
          <cell r="CH190" t="str">
            <v>Yes</v>
          </cell>
          <cell r="CI190" t="str">
            <v/>
          </cell>
          <cell r="CJ190" t="str">
            <v/>
          </cell>
          <cell r="CK190" t="str">
            <v/>
          </cell>
          <cell r="CL190" t="str">
            <v/>
          </cell>
          <cell r="CM190" t="str">
            <v/>
          </cell>
          <cell r="CN190">
            <v>-5</v>
          </cell>
          <cell r="CO190">
            <v>-5</v>
          </cell>
          <cell r="CP190">
            <v>-5</v>
          </cell>
          <cell r="CQ190">
            <v>-5</v>
          </cell>
          <cell r="CR190">
            <v>-5</v>
          </cell>
          <cell r="CS190" t="str">
            <v/>
          </cell>
          <cell r="CT190" t="str">
            <v/>
          </cell>
          <cell r="CU190" t="str">
            <v/>
          </cell>
          <cell r="CV190" t="str">
            <v/>
          </cell>
          <cell r="CW190" t="str">
            <v/>
          </cell>
          <cell r="CX190" t="str">
            <v/>
          </cell>
          <cell r="CY190" t="str">
            <v/>
          </cell>
          <cell r="CZ190" t="str">
            <v/>
          </cell>
          <cell r="DA190" t="str">
            <v/>
          </cell>
          <cell r="DB190" t="str">
            <v/>
          </cell>
          <cell r="DC190">
            <v>18.8</v>
          </cell>
          <cell r="DD190">
            <v>21.9</v>
          </cell>
          <cell r="DE190">
            <v>24.9</v>
          </cell>
          <cell r="DF190">
            <v>27.9</v>
          </cell>
          <cell r="DG190">
            <v>30.8</v>
          </cell>
          <cell r="DH190" t="str">
            <v/>
          </cell>
          <cell r="DI190" t="str">
            <v/>
          </cell>
          <cell r="DJ190" t="str">
            <v/>
          </cell>
          <cell r="DK190" t="str">
            <v/>
          </cell>
          <cell r="DL190" t="str">
            <v/>
          </cell>
          <cell r="DM190">
            <v>-0.16</v>
          </cell>
          <cell r="DN190" t="str">
            <v/>
          </cell>
          <cell r="DO190" t="str">
            <v/>
          </cell>
          <cell r="DP190" t="str">
            <v/>
          </cell>
          <cell r="DQ190">
            <v>0.13400000000000001</v>
          </cell>
          <cell r="DR190" t="str">
            <v/>
          </cell>
          <cell r="DS190" t="str">
            <v/>
          </cell>
          <cell r="DT190" t="str">
            <v/>
          </cell>
          <cell r="DU190" t="str">
            <v/>
          </cell>
          <cell r="DV190" t="str">
            <v/>
          </cell>
          <cell r="DW190" t="str">
            <v/>
          </cell>
        </row>
        <row r="191">
          <cell r="U191" t="str">
            <v>PR19PRT_PRT-Water Resources 03</v>
          </cell>
          <cell r="V191" t="str">
            <v>G: Long Term Resilience of our Supplies for our Own Customers and to Support the South East Region</v>
          </cell>
          <cell r="W191" t="str">
            <v>PR14 revision</v>
          </cell>
          <cell r="X191" t="str">
            <v>PRT-Water Resources 03</v>
          </cell>
          <cell r="Y191" t="str">
            <v>Per capita consumption</v>
          </cell>
          <cell r="Z191"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AA191">
            <v>1</v>
          </cell>
          <cell r="AB191" t="str">
            <v/>
          </cell>
          <cell r="AC191" t="str">
            <v/>
          </cell>
          <cell r="AD191" t="str">
            <v/>
          </cell>
          <cell r="AE191" t="str">
            <v/>
          </cell>
          <cell r="AF191" t="str">
            <v/>
          </cell>
          <cell r="AG191" t="str">
            <v/>
          </cell>
          <cell r="AH191" t="str">
            <v/>
          </cell>
          <cell r="AI191">
            <v>1</v>
          </cell>
          <cell r="AJ191" t="str">
            <v>Out &amp; under</v>
          </cell>
          <cell r="AK191" t="str">
            <v xml:space="preserve">Revenue </v>
          </cell>
          <cell r="AL191" t="str">
            <v>End of period</v>
          </cell>
          <cell r="AM191" t="str">
            <v>Water consumption</v>
          </cell>
          <cell r="AN191" t="str">
            <v xml:space="preserve">% </v>
          </cell>
          <cell r="AO191" t="str">
            <v>Percentage reduction from baseline (2019-20) using 3 year average</v>
          </cell>
          <cell r="AP191">
            <v>1</v>
          </cell>
          <cell r="AQ191" t="str">
            <v>Up</v>
          </cell>
          <cell r="AR191" t="str">
            <v>Per capita consumption</v>
          </cell>
          <cell r="BI191">
            <v>1.3</v>
          </cell>
          <cell r="BJ191">
            <v>2.5</v>
          </cell>
          <cell r="BK191">
            <v>3.8</v>
          </cell>
          <cell r="BL191">
            <v>5</v>
          </cell>
          <cell r="BM191">
            <v>6.3</v>
          </cell>
          <cell r="CD191" t="str">
            <v>Yes</v>
          </cell>
          <cell r="CE191" t="str">
            <v>Yes</v>
          </cell>
          <cell r="CF191" t="str">
            <v>Yes</v>
          </cell>
          <cell r="CG191" t="str">
            <v>Yes</v>
          </cell>
          <cell r="CH191" t="str">
            <v>Yes</v>
          </cell>
          <cell r="CI191" t="str">
            <v/>
          </cell>
          <cell r="CJ191" t="str">
            <v/>
          </cell>
          <cell r="CK191" t="str">
            <v/>
          </cell>
          <cell r="CL191" t="str">
            <v/>
          </cell>
          <cell r="CM191" t="str">
            <v/>
          </cell>
          <cell r="CN191">
            <v>-8.6</v>
          </cell>
          <cell r="CO191">
            <v>-8.6</v>
          </cell>
          <cell r="CP191">
            <v>-8.6</v>
          </cell>
          <cell r="CQ191">
            <v>-8.6</v>
          </cell>
          <cell r="CR191">
            <v>-8.6</v>
          </cell>
          <cell r="CS191" t="str">
            <v/>
          </cell>
          <cell r="CT191" t="str">
            <v/>
          </cell>
          <cell r="CU191" t="str">
            <v/>
          </cell>
          <cell r="CV191" t="str">
            <v/>
          </cell>
          <cell r="CW191" t="str">
            <v/>
          </cell>
          <cell r="CX191" t="str">
            <v/>
          </cell>
          <cell r="CY191" t="str">
            <v/>
          </cell>
          <cell r="CZ191" t="str">
            <v/>
          </cell>
          <cell r="DA191" t="str">
            <v/>
          </cell>
          <cell r="DB191" t="str">
            <v/>
          </cell>
          <cell r="DC191">
            <v>4.5999999999999996</v>
          </cell>
          <cell r="DD191">
            <v>5.8</v>
          </cell>
          <cell r="DE191">
            <v>7.1</v>
          </cell>
          <cell r="DF191">
            <v>8.3000000000000007</v>
          </cell>
          <cell r="DG191">
            <v>9.6</v>
          </cell>
          <cell r="DH191" t="str">
            <v/>
          </cell>
          <cell r="DI191" t="str">
            <v/>
          </cell>
          <cell r="DJ191" t="str">
            <v/>
          </cell>
          <cell r="DK191" t="str">
            <v/>
          </cell>
          <cell r="DL191" t="str">
            <v/>
          </cell>
          <cell r="DM191">
            <v>-3.3000000000000002E-2</v>
          </cell>
          <cell r="DN191" t="str">
            <v/>
          </cell>
          <cell r="DO191" t="str">
            <v/>
          </cell>
          <cell r="DP191" t="str">
            <v/>
          </cell>
          <cell r="DQ191">
            <v>2.8000000000000001E-2</v>
          </cell>
          <cell r="DR191" t="str">
            <v/>
          </cell>
          <cell r="DS191" t="str">
            <v/>
          </cell>
          <cell r="DT191" t="str">
            <v/>
          </cell>
          <cell r="DU191" t="str">
            <v/>
          </cell>
          <cell r="DV191">
            <v>1</v>
          </cell>
          <cell r="DW191" t="str">
            <v/>
          </cell>
        </row>
        <row r="192">
          <cell r="U192" t="str">
            <v>PR19PRT_PRT-Network Plus-01</v>
          </cell>
          <cell r="V192" t="str">
            <v>A: Safe, Secure and Reliable Supply of Drinking Water</v>
          </cell>
          <cell r="W192" t="str">
            <v>PR19 new</v>
          </cell>
          <cell r="X192" t="str">
            <v>PRT-Network Plus-01</v>
          </cell>
          <cell r="Y192" t="str">
            <v>Water quality compliance (CRI)</v>
          </cell>
          <cell r="Z192"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AA192" t="str">
            <v/>
          </cell>
          <cell r="AB192">
            <v>1</v>
          </cell>
          <cell r="AC192" t="str">
            <v/>
          </cell>
          <cell r="AD192" t="str">
            <v/>
          </cell>
          <cell r="AE192" t="str">
            <v/>
          </cell>
          <cell r="AF192" t="str">
            <v/>
          </cell>
          <cell r="AG192" t="str">
            <v/>
          </cell>
          <cell r="AH192" t="str">
            <v/>
          </cell>
          <cell r="AI192">
            <v>1</v>
          </cell>
          <cell r="AJ192" t="str">
            <v>Under</v>
          </cell>
          <cell r="AK192" t="str">
            <v xml:space="preserve">Revenue </v>
          </cell>
          <cell r="AL192" t="str">
            <v>In-period</v>
          </cell>
          <cell r="AM192" t="str">
            <v>Water quality compliance</v>
          </cell>
          <cell r="AN192" t="str">
            <v>number</v>
          </cell>
          <cell r="AO192" t="str">
            <v>Numerical CRI score</v>
          </cell>
          <cell r="AP192">
            <v>2</v>
          </cell>
          <cell r="AQ192" t="str">
            <v>Down</v>
          </cell>
          <cell r="AR192" t="str">
            <v>Water quality compliance (CRI)</v>
          </cell>
          <cell r="BI192">
            <v>0</v>
          </cell>
          <cell r="BJ192">
            <v>0</v>
          </cell>
          <cell r="BK192">
            <v>0</v>
          </cell>
          <cell r="BL192">
            <v>0</v>
          </cell>
          <cell r="BM192">
            <v>0</v>
          </cell>
          <cell r="CD192" t="str">
            <v>Yes</v>
          </cell>
          <cell r="CE192" t="str">
            <v>Yes</v>
          </cell>
          <cell r="CF192" t="str">
            <v>Yes</v>
          </cell>
          <cell r="CG192" t="str">
            <v>Yes</v>
          </cell>
          <cell r="CH192" t="str">
            <v>Yes</v>
          </cell>
          <cell r="CI192" t="str">
            <v/>
          </cell>
          <cell r="CJ192" t="str">
            <v/>
          </cell>
          <cell r="CK192" t="str">
            <v/>
          </cell>
          <cell r="CL192" t="str">
            <v/>
          </cell>
          <cell r="CM192" t="str">
            <v/>
          </cell>
          <cell r="CN192">
            <v>9.5</v>
          </cell>
          <cell r="CO192">
            <v>9.5</v>
          </cell>
          <cell r="CP192">
            <v>9.5</v>
          </cell>
          <cell r="CQ192">
            <v>9.5</v>
          </cell>
          <cell r="CR192">
            <v>9.5</v>
          </cell>
          <cell r="CS192">
            <v>2</v>
          </cell>
          <cell r="CT192">
            <v>2</v>
          </cell>
          <cell r="CU192">
            <v>2</v>
          </cell>
          <cell r="CV192">
            <v>2</v>
          </cell>
          <cell r="CW192">
            <v>2</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v>-0.113</v>
          </cell>
          <cell r="DN192" t="str">
            <v/>
          </cell>
          <cell r="DO192" t="str">
            <v/>
          </cell>
          <cell r="DP192" t="str">
            <v/>
          </cell>
          <cell r="DQ192">
            <v>0</v>
          </cell>
          <cell r="DR192" t="str">
            <v/>
          </cell>
          <cell r="DS192" t="str">
            <v/>
          </cell>
          <cell r="DT192" t="str">
            <v/>
          </cell>
          <cell r="DU192" t="str">
            <v/>
          </cell>
          <cell r="DV192">
            <v>1</v>
          </cell>
          <cell r="DW192" t="str">
            <v/>
          </cell>
        </row>
        <row r="193">
          <cell r="U193" t="str">
            <v>PR19PRT_PRT-Network Plus-02</v>
          </cell>
          <cell r="V193" t="str">
            <v>A: Safe, Secure and Reliable Supply of Drinking Water</v>
          </cell>
          <cell r="W193" t="str">
            <v>PR14 continuation</v>
          </cell>
          <cell r="X193" t="str">
            <v>PRT-Network Plus-02</v>
          </cell>
          <cell r="Y193" t="str">
            <v>Water supply interruptions</v>
          </cell>
          <cell r="Z193" t="str">
            <v>The time customers have experienced an interruption to supply in any year. Interruptions less than three hours are excluded from this measure. It is set relative to all properties connected at the year end.</v>
          </cell>
          <cell r="AA193" t="str">
            <v/>
          </cell>
          <cell r="AB193">
            <v>1</v>
          </cell>
          <cell r="AC193" t="str">
            <v/>
          </cell>
          <cell r="AD193" t="str">
            <v/>
          </cell>
          <cell r="AE193" t="str">
            <v/>
          </cell>
          <cell r="AF193" t="str">
            <v/>
          </cell>
          <cell r="AG193" t="str">
            <v/>
          </cell>
          <cell r="AH193" t="str">
            <v/>
          </cell>
          <cell r="AI193">
            <v>1</v>
          </cell>
          <cell r="AJ193" t="str">
            <v>Out &amp; under</v>
          </cell>
          <cell r="AK193" t="str">
            <v xml:space="preserve">Revenue </v>
          </cell>
          <cell r="AL193" t="str">
            <v>In-period</v>
          </cell>
          <cell r="AM193" t="str">
            <v>Supply interruptions</v>
          </cell>
          <cell r="AN193" t="str">
            <v>hh:mm:ss</v>
          </cell>
          <cell r="AO193" t="str">
            <v>Hours:minutes:seconds per property per year</v>
          </cell>
          <cell r="AP193">
            <v>0</v>
          </cell>
          <cell r="AQ193" t="str">
            <v>Down</v>
          </cell>
          <cell r="AR193" t="str">
            <v>Water supply interruptions</v>
          </cell>
          <cell r="BI193">
            <v>4.5138888888888893E-3</v>
          </cell>
          <cell r="BJ193">
            <v>4.2592592592592595E-3</v>
          </cell>
          <cell r="BK193">
            <v>3.9930555555555561E-3</v>
          </cell>
          <cell r="BL193">
            <v>3.7384259259259263E-3</v>
          </cell>
          <cell r="BM193">
            <v>3.472222222222222E-3</v>
          </cell>
          <cell r="CD193" t="str">
            <v>Yes</v>
          </cell>
          <cell r="CE193" t="str">
            <v>Yes</v>
          </cell>
          <cell r="CF193" t="str">
            <v>Yes</v>
          </cell>
          <cell r="CG193" t="str">
            <v>Yes</v>
          </cell>
          <cell r="CH193" t="str">
            <v>Yes</v>
          </cell>
          <cell r="CI193" t="str">
            <v/>
          </cell>
          <cell r="CJ193" t="str">
            <v/>
          </cell>
          <cell r="CK193" t="str">
            <v/>
          </cell>
          <cell r="CL193" t="str">
            <v/>
          </cell>
          <cell r="CM193" t="str">
            <v/>
          </cell>
          <cell r="CN193">
            <v>1.5798611111111114E-2</v>
          </cell>
          <cell r="CO193">
            <v>1.5798611111111114E-2</v>
          </cell>
          <cell r="CP193">
            <v>1.5798611111111114E-2</v>
          </cell>
          <cell r="CQ193">
            <v>1.5798611111111114E-2</v>
          </cell>
          <cell r="CR193">
            <v>1.5798611111111114E-2</v>
          </cell>
          <cell r="CS193" t="str">
            <v/>
          </cell>
          <cell r="CT193" t="str">
            <v/>
          </cell>
          <cell r="CU193" t="str">
            <v/>
          </cell>
          <cell r="CV193" t="str">
            <v/>
          </cell>
          <cell r="CW193" t="str">
            <v/>
          </cell>
          <cell r="CX193" t="str">
            <v/>
          </cell>
          <cell r="CY193" t="str">
            <v/>
          </cell>
          <cell r="CZ193" t="str">
            <v/>
          </cell>
          <cell r="DA193" t="str">
            <v/>
          </cell>
          <cell r="DB193" t="str">
            <v/>
          </cell>
          <cell r="DC193">
            <v>1.9328703703703704E-3</v>
          </cell>
          <cell r="DD193">
            <v>1.712962962962963E-3</v>
          </cell>
          <cell r="DE193">
            <v>1.5046296296296294E-3</v>
          </cell>
          <cell r="DF193">
            <v>1.2962962962962963E-3</v>
          </cell>
          <cell r="DG193">
            <v>1.0416666666666667E-3</v>
          </cell>
          <cell r="DH193" t="str">
            <v/>
          </cell>
          <cell r="DI193" t="str">
            <v/>
          </cell>
          <cell r="DJ193" t="str">
            <v/>
          </cell>
          <cell r="DK193" t="str">
            <v/>
          </cell>
          <cell r="DL193" t="str">
            <v/>
          </cell>
          <cell r="DM193">
            <v>-6.9000000000000006E-2</v>
          </cell>
          <cell r="DN193" t="str">
            <v/>
          </cell>
          <cell r="DO193" t="str">
            <v/>
          </cell>
          <cell r="DP193" t="str">
            <v/>
          </cell>
          <cell r="DQ193">
            <v>6.9000000000000006E-2</v>
          </cell>
          <cell r="DR193" t="str">
            <v/>
          </cell>
          <cell r="DS193" t="str">
            <v/>
          </cell>
          <cell r="DT193" t="str">
            <v/>
          </cell>
          <cell r="DU193" t="str">
            <v/>
          </cell>
          <cell r="DV193">
            <v>1</v>
          </cell>
          <cell r="DW193" t="str">
            <v/>
          </cell>
        </row>
        <row r="194">
          <cell r="U194" t="str">
            <v>PR19PRT_PRT-Network Plus-03</v>
          </cell>
          <cell r="V194" t="str">
            <v>A: Safe, Secure and Reliable Supply of Drinking Water</v>
          </cell>
          <cell r="W194" t="str">
            <v>PR14 revision</v>
          </cell>
          <cell r="X194" t="str">
            <v>PRT-Network Plus-03</v>
          </cell>
          <cell r="Y194" t="str">
            <v>Mains repairs</v>
          </cell>
          <cell r="Z194" t="str">
            <v>Number of mains bursts per thousand kilometres of total length of mains. Mains bursts include all physical repair work to mains from which water is lost in any year.</v>
          </cell>
          <cell r="AA194" t="str">
            <v/>
          </cell>
          <cell r="AB194">
            <v>1</v>
          </cell>
          <cell r="AC194" t="str">
            <v/>
          </cell>
          <cell r="AD194" t="str">
            <v/>
          </cell>
          <cell r="AE194" t="str">
            <v/>
          </cell>
          <cell r="AF194" t="str">
            <v/>
          </cell>
          <cell r="AG194" t="str">
            <v/>
          </cell>
          <cell r="AH194" t="str">
            <v/>
          </cell>
          <cell r="AI194">
            <v>1</v>
          </cell>
          <cell r="AJ194" t="str">
            <v>Under</v>
          </cell>
          <cell r="AK194" t="str">
            <v xml:space="preserve">Revenue </v>
          </cell>
          <cell r="AL194" t="str">
            <v>In-period</v>
          </cell>
          <cell r="AM194" t="str">
            <v>Water mains bursts</v>
          </cell>
          <cell r="AN194" t="str">
            <v>number</v>
          </cell>
          <cell r="AO194" t="str">
            <v>Number of repairs per 1000 km of mains</v>
          </cell>
          <cell r="AP194">
            <v>1</v>
          </cell>
          <cell r="AQ194" t="str">
            <v>Down</v>
          </cell>
          <cell r="AR194" t="str">
            <v>Mains repairs</v>
          </cell>
          <cell r="BI194">
            <v>73.8</v>
          </cell>
          <cell r="BJ194">
            <v>72.400000000000006</v>
          </cell>
          <cell r="BK194">
            <v>71.2</v>
          </cell>
          <cell r="BL194">
            <v>70</v>
          </cell>
          <cell r="BM194">
            <v>68.599999999999994</v>
          </cell>
          <cell r="CD194" t="str">
            <v>Yes</v>
          </cell>
          <cell r="CE194" t="str">
            <v>Yes</v>
          </cell>
          <cell r="CF194" t="str">
            <v>Yes</v>
          </cell>
          <cell r="CG194" t="str">
            <v>Yes</v>
          </cell>
          <cell r="CH194" t="str">
            <v>Yes</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v>-2.4E-2</v>
          </cell>
          <cell r="DN194" t="str">
            <v/>
          </cell>
          <cell r="DO194" t="str">
            <v/>
          </cell>
          <cell r="DP194" t="str">
            <v/>
          </cell>
          <cell r="DQ194" t="str">
            <v/>
          </cell>
          <cell r="DR194" t="str">
            <v/>
          </cell>
          <cell r="DS194" t="str">
            <v/>
          </cell>
          <cell r="DT194" t="str">
            <v/>
          </cell>
          <cell r="DU194" t="str">
            <v/>
          </cell>
          <cell r="DV194">
            <v>1</v>
          </cell>
          <cell r="DW194" t="str">
            <v/>
          </cell>
        </row>
        <row r="195">
          <cell r="U195" t="str">
            <v>PR19PRT_PRT-Network Plus-04</v>
          </cell>
          <cell r="V195" t="str">
            <v>A: Safe, Secure and Reliable Supply of Drinking Water</v>
          </cell>
          <cell r="W195" t="str">
            <v>PR19 new</v>
          </cell>
          <cell r="X195" t="str">
            <v>PRT-Network Plus-04</v>
          </cell>
          <cell r="Y195" t="str">
            <v>Unplanned outage</v>
          </cell>
          <cell r="Z195" t="str">
            <v xml:space="preserve">This measure assesses asset health (primarily for non- infrastructure – above ground assets), for water abstraction and water treatment activities. It is defined as the annualised unavailable flow, based on the peak week production capacity (or PWPC) </v>
          </cell>
          <cell r="AA195" t="str">
            <v/>
          </cell>
          <cell r="AB195">
            <v>1</v>
          </cell>
          <cell r="AC195" t="str">
            <v/>
          </cell>
          <cell r="AD195" t="str">
            <v/>
          </cell>
          <cell r="AE195" t="str">
            <v/>
          </cell>
          <cell r="AF195" t="str">
            <v/>
          </cell>
          <cell r="AG195" t="str">
            <v/>
          </cell>
          <cell r="AH195" t="str">
            <v/>
          </cell>
          <cell r="AI195">
            <v>1</v>
          </cell>
          <cell r="AJ195" t="str">
            <v>Under</v>
          </cell>
          <cell r="AK195" t="str">
            <v xml:space="preserve">Revenue </v>
          </cell>
          <cell r="AL195" t="str">
            <v>In-period</v>
          </cell>
          <cell r="AM195" t="str">
            <v>Treatment works</v>
          </cell>
          <cell r="AN195" t="str">
            <v>%</v>
          </cell>
          <cell r="AO195" t="str">
            <v>Percentage of peak week production capacity</v>
          </cell>
          <cell r="AP195">
            <v>2</v>
          </cell>
          <cell r="AQ195" t="str">
            <v>Down</v>
          </cell>
          <cell r="AR195" t="str">
            <v>Unplanned outage</v>
          </cell>
          <cell r="BI195">
            <v>2.34</v>
          </cell>
          <cell r="BJ195">
            <v>2.34</v>
          </cell>
          <cell r="BK195">
            <v>2.34</v>
          </cell>
          <cell r="BL195">
            <v>2.34</v>
          </cell>
          <cell r="BM195">
            <v>2.34</v>
          </cell>
          <cell r="CD195" t="str">
            <v>Yes</v>
          </cell>
          <cell r="CE195" t="str">
            <v>Yes</v>
          </cell>
          <cell r="CF195" t="str">
            <v>Yes</v>
          </cell>
          <cell r="CG195" t="str">
            <v>Yes</v>
          </cell>
          <cell r="CH195" t="str">
            <v>Yes</v>
          </cell>
          <cell r="CI195" t="str">
            <v/>
          </cell>
          <cell r="CJ195" t="str">
            <v/>
          </cell>
          <cell r="CK195" t="str">
            <v/>
          </cell>
          <cell r="CL195" t="str">
            <v/>
          </cell>
          <cell r="CM195" t="str">
            <v/>
          </cell>
          <cell r="CN195">
            <v>4.68</v>
          </cell>
          <cell r="CO195">
            <v>4.68</v>
          </cell>
          <cell r="CP195">
            <v>4.68</v>
          </cell>
          <cell r="CQ195">
            <v>4.68</v>
          </cell>
          <cell r="CR195">
            <v>4.68</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v>-0.19</v>
          </cell>
          <cell r="DN195" t="str">
            <v/>
          </cell>
          <cell r="DO195" t="str">
            <v/>
          </cell>
          <cell r="DP195" t="str">
            <v/>
          </cell>
          <cell r="DQ195" t="str">
            <v/>
          </cell>
          <cell r="DR195" t="str">
            <v/>
          </cell>
          <cell r="DS195" t="str">
            <v/>
          </cell>
          <cell r="DT195" t="str">
            <v/>
          </cell>
          <cell r="DU195" t="str">
            <v/>
          </cell>
          <cell r="DV195">
            <v>1</v>
          </cell>
          <cell r="DW195" t="str">
            <v/>
          </cell>
        </row>
        <row r="196">
          <cell r="U196" t="str">
            <v>PR19PRT_PRT-Network Plus-06</v>
          </cell>
          <cell r="V196" t="str">
            <v>A: Safe, Secure and Reliable Supply of Drinking Water</v>
          </cell>
          <cell r="W196" t="str">
            <v>PR14 continuation</v>
          </cell>
          <cell r="X196" t="str">
            <v>PRT-Network Plus-06</v>
          </cell>
          <cell r="Y196" t="str">
            <v>Water quality contacts</v>
          </cell>
          <cell r="Z196"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AA196" t="str">
            <v/>
          </cell>
          <cell r="AB196">
            <v>1</v>
          </cell>
          <cell r="AC196" t="str">
            <v/>
          </cell>
          <cell r="AD196" t="str">
            <v/>
          </cell>
          <cell r="AE196" t="str">
            <v/>
          </cell>
          <cell r="AF196" t="str">
            <v/>
          </cell>
          <cell r="AG196" t="str">
            <v/>
          </cell>
          <cell r="AH196" t="str">
            <v/>
          </cell>
          <cell r="AI196">
            <v>1</v>
          </cell>
          <cell r="AJ196" t="str">
            <v>Under</v>
          </cell>
          <cell r="AK196" t="str">
            <v xml:space="preserve">Revenue </v>
          </cell>
          <cell r="AL196" t="str">
            <v>In-period</v>
          </cell>
          <cell r="AM196" t="str">
            <v>Customer contacts - water quality</v>
          </cell>
          <cell r="AN196" t="str">
            <v>Number</v>
          </cell>
          <cell r="AO196" t="str">
            <v>No. of contacts per 1,000 population</v>
          </cell>
          <cell r="AP196">
            <v>2</v>
          </cell>
          <cell r="AQ196" t="str">
            <v>Down</v>
          </cell>
        </row>
        <row r="197">
          <cell r="U197" t="str">
            <v>PR19PRT_PRT-Network Plus-05</v>
          </cell>
          <cell r="V197" t="str">
            <v>A: Safe, Secure and Reliable Supply of Drinking Water</v>
          </cell>
          <cell r="W197" t="str">
            <v>PR19 new</v>
          </cell>
          <cell r="X197" t="str">
            <v>PRT-Network Plus-05</v>
          </cell>
          <cell r="Y197" t="str">
            <v>Low pressure</v>
          </cell>
          <cell r="Z197" t="str">
            <v>The number of customers who receive, or are at risk of receiving, pressure below the minimum standard as defined by The Water Industry Act 1991.</v>
          </cell>
          <cell r="AA197" t="str">
            <v/>
          </cell>
          <cell r="AB197">
            <v>1</v>
          </cell>
          <cell r="AC197" t="str">
            <v/>
          </cell>
          <cell r="AD197" t="str">
            <v/>
          </cell>
          <cell r="AE197" t="str">
            <v/>
          </cell>
          <cell r="AF197" t="str">
            <v/>
          </cell>
          <cell r="AG197" t="str">
            <v/>
          </cell>
          <cell r="AH197" t="str">
            <v/>
          </cell>
          <cell r="AI197">
            <v>1</v>
          </cell>
          <cell r="AJ197" t="str">
            <v>Under</v>
          </cell>
          <cell r="AK197" t="str">
            <v xml:space="preserve">Revenue </v>
          </cell>
          <cell r="AL197" t="str">
            <v>In-period</v>
          </cell>
          <cell r="AM197" t="str">
            <v>Water pressure</v>
          </cell>
          <cell r="AN197" t="str">
            <v>number</v>
          </cell>
          <cell r="AO197" t="str">
            <v>No. of properties per 10,000 connections</v>
          </cell>
          <cell r="AP197">
            <v>0</v>
          </cell>
          <cell r="AQ197" t="str">
            <v>Down</v>
          </cell>
        </row>
        <row r="198">
          <cell r="U198" t="str">
            <v>PR19PRT_PRT-Network Plus-08</v>
          </cell>
          <cell r="V198" t="str">
            <v>D: An Improved Environment Supporting Biodiversity</v>
          </cell>
          <cell r="W198" t="str">
            <v>PR19 new</v>
          </cell>
          <cell r="X198" t="str">
            <v>PRT-Network Plus-08</v>
          </cell>
          <cell r="Y198" t="str">
            <v>Catchment Management</v>
          </cell>
          <cell r="Z198"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AA198" t="str">
            <v/>
          </cell>
          <cell r="AB198">
            <v>1</v>
          </cell>
          <cell r="AC198" t="str">
            <v/>
          </cell>
          <cell r="AD198" t="str">
            <v/>
          </cell>
          <cell r="AE198" t="str">
            <v/>
          </cell>
          <cell r="AF198" t="str">
            <v/>
          </cell>
          <cell r="AG198" t="str">
            <v/>
          </cell>
          <cell r="AH198" t="str">
            <v/>
          </cell>
          <cell r="AI198">
            <v>1</v>
          </cell>
          <cell r="AJ198" t="str">
            <v>Out &amp; under</v>
          </cell>
          <cell r="AK198" t="str">
            <v xml:space="preserve">Revenue </v>
          </cell>
          <cell r="AL198" t="str">
            <v>In-period</v>
          </cell>
          <cell r="AM198" t="str">
            <v>Catchment management</v>
          </cell>
          <cell r="AN198" t="str">
            <v>nr</v>
          </cell>
          <cell r="AO198" t="str">
            <v>nr of farmers engaged with</v>
          </cell>
          <cell r="AP198">
            <v>0</v>
          </cell>
          <cell r="AQ198" t="str">
            <v>Up</v>
          </cell>
          <cell r="AR198" t="str">
            <v/>
          </cell>
        </row>
        <row r="199">
          <cell r="U199" t="str">
            <v>PR19PRT_PRT-Water Resources-02</v>
          </cell>
          <cell r="V199" t="str">
            <v>D: An Improved Environment Supporting Biodiversity</v>
          </cell>
          <cell r="W199" t="str">
            <v>PR19 new</v>
          </cell>
          <cell r="X199" t="str">
            <v>PRT-Water Resources-02</v>
          </cell>
          <cell r="Y199" t="str">
            <v>Abstraction Incentive Mechanism</v>
          </cell>
          <cell r="Z199"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AA199">
            <v>1</v>
          </cell>
          <cell r="AB199" t="str">
            <v/>
          </cell>
          <cell r="AC199" t="str">
            <v/>
          </cell>
          <cell r="AD199" t="str">
            <v/>
          </cell>
          <cell r="AE199" t="str">
            <v/>
          </cell>
          <cell r="AF199" t="str">
            <v/>
          </cell>
          <cell r="AG199" t="str">
            <v/>
          </cell>
          <cell r="AH199" t="str">
            <v/>
          </cell>
          <cell r="AI199">
            <v>1</v>
          </cell>
          <cell r="AJ199" t="str">
            <v>Out &amp; under</v>
          </cell>
          <cell r="AK199" t="str">
            <v xml:space="preserve">Revenue </v>
          </cell>
          <cell r="AL199" t="str">
            <v>In-period</v>
          </cell>
          <cell r="AM199" t="str">
            <v>Water resources/ abstraction</v>
          </cell>
          <cell r="AN199" t="str">
            <v>nr</v>
          </cell>
          <cell r="AO199" t="str">
            <v>Ml</v>
          </cell>
          <cell r="AP199">
            <v>1</v>
          </cell>
          <cell r="AQ199" t="str">
            <v>Down</v>
          </cell>
          <cell r="AR199" t="str">
            <v/>
          </cell>
        </row>
        <row r="200">
          <cell r="U200" t="str">
            <v>PR19PRT_PRT-Water Resources-01</v>
          </cell>
          <cell r="V200" t="str">
            <v>D: An Improved Environment Supporting Biodiversity</v>
          </cell>
          <cell r="W200" t="str">
            <v>PR19 new</v>
          </cell>
          <cell r="X200" t="str">
            <v>PRT-Water Resources-01</v>
          </cell>
          <cell r="Y200" t="str">
            <v>Biodiversity (reward)</v>
          </cell>
          <cell r="Z200" t="str">
            <v>The Company will offer a grant scheme to third parties for projects which enhance biodiversity</v>
          </cell>
          <cell r="AA200" t="str">
            <v/>
          </cell>
          <cell r="AB200">
            <v>1</v>
          </cell>
          <cell r="AC200" t="str">
            <v/>
          </cell>
          <cell r="AD200" t="str">
            <v/>
          </cell>
          <cell r="AE200" t="str">
            <v/>
          </cell>
          <cell r="AF200" t="str">
            <v/>
          </cell>
          <cell r="AG200" t="str">
            <v/>
          </cell>
          <cell r="AH200" t="str">
            <v/>
          </cell>
          <cell r="AI200">
            <v>1</v>
          </cell>
          <cell r="AJ200" t="str">
            <v>Out &amp; under</v>
          </cell>
          <cell r="AK200" t="str">
            <v/>
          </cell>
          <cell r="AL200" t="str">
            <v/>
          </cell>
          <cell r="AM200" t="str">
            <v>Biodiversity/SSSIs</v>
          </cell>
          <cell r="AN200" t="str">
            <v>£m</v>
          </cell>
          <cell r="AO200" t="str">
            <v>value of grants awarded</v>
          </cell>
          <cell r="AP200">
            <v>3</v>
          </cell>
          <cell r="AQ200" t="str">
            <v>Up</v>
          </cell>
          <cell r="AR200" t="str">
            <v/>
          </cell>
        </row>
        <row r="201">
          <cell r="U201" t="str">
            <v>PR19PRT_PRT-Water Resources-06</v>
          </cell>
          <cell r="V201" t="str">
            <v>D: An Improved Environment Supporting Biodiversity</v>
          </cell>
          <cell r="W201" t="str">
            <v>PR14 revision</v>
          </cell>
          <cell r="X201" t="str">
            <v>PRT-Water Resources-06</v>
          </cell>
          <cell r="Y201" t="str">
            <v>Biodiversity (penalty)</v>
          </cell>
          <cell r="Z201" t="str">
            <v>The Company will make a payment if it fails to maintain its sites appropriately</v>
          </cell>
          <cell r="AA201" t="str">
            <v/>
          </cell>
          <cell r="AB201">
            <v>1</v>
          </cell>
          <cell r="AC201" t="str">
            <v/>
          </cell>
          <cell r="AD201" t="str">
            <v/>
          </cell>
          <cell r="AE201" t="str">
            <v/>
          </cell>
          <cell r="AF201" t="str">
            <v/>
          </cell>
          <cell r="AG201" t="str">
            <v/>
          </cell>
          <cell r="AH201" t="str">
            <v/>
          </cell>
          <cell r="AI201">
            <v>1</v>
          </cell>
          <cell r="AJ201" t="str">
            <v>Under</v>
          </cell>
          <cell r="AK201" t="str">
            <v xml:space="preserve">Revenue </v>
          </cell>
          <cell r="AL201" t="str">
            <v>In-period</v>
          </cell>
          <cell r="AM201" t="str">
            <v>Biodiversity/SSSIs</v>
          </cell>
          <cell r="AN201" t="str">
            <v>%</v>
          </cell>
          <cell r="AO201" t="str">
            <v>Status of sites</v>
          </cell>
          <cell r="AP201">
            <v>1</v>
          </cell>
          <cell r="AQ201" t="str">
            <v>Up</v>
          </cell>
          <cell r="AR201" t="str">
            <v/>
          </cell>
        </row>
        <row r="202">
          <cell r="U202" t="str">
            <v>PR19PRT_PRT-Retail-02</v>
          </cell>
          <cell r="V202" t="str">
            <v>C: A Service Tailored to Individual Needs at an Affordable Price</v>
          </cell>
          <cell r="W202" t="str">
            <v>PR19 new</v>
          </cell>
          <cell r="X202" t="str">
            <v>PRT-Retail-02</v>
          </cell>
          <cell r="Y202" t="str">
            <v>Voids</v>
          </cell>
          <cell r="Z202"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AA202" t="str">
            <v/>
          </cell>
          <cell r="AB202" t="str">
            <v/>
          </cell>
          <cell r="AC202" t="str">
            <v/>
          </cell>
          <cell r="AD202" t="str">
            <v/>
          </cell>
          <cell r="AE202">
            <v>1</v>
          </cell>
          <cell r="AF202" t="str">
            <v/>
          </cell>
          <cell r="AG202" t="str">
            <v/>
          </cell>
          <cell r="AH202" t="str">
            <v/>
          </cell>
          <cell r="AI202">
            <v>1</v>
          </cell>
          <cell r="AJ202" t="str">
            <v>Out &amp; under</v>
          </cell>
          <cell r="AK202" t="str">
            <v xml:space="preserve">Revenue </v>
          </cell>
          <cell r="AL202" t="str">
            <v>In-period</v>
          </cell>
          <cell r="AM202" t="str">
            <v>Voids and gap sites</v>
          </cell>
          <cell r="AN202" t="str">
            <v>%</v>
          </cell>
          <cell r="AO202" t="str">
            <v>% of properties classified as void</v>
          </cell>
          <cell r="AP202">
            <v>2</v>
          </cell>
          <cell r="AQ202" t="str">
            <v>Down</v>
          </cell>
          <cell r="AR202" t="str">
            <v/>
          </cell>
        </row>
        <row r="203">
          <cell r="U203" t="str">
            <v>PR19PRT_PRT-Retail-03</v>
          </cell>
          <cell r="V203" t="str">
            <v>C: A Service Tailored to Individual Needs at an Affordable Price</v>
          </cell>
          <cell r="W203" t="str">
            <v>PR19 new</v>
          </cell>
          <cell r="X203" t="str">
            <v>PRT-Retail-03</v>
          </cell>
          <cell r="Y203" t="str">
            <v>Affordability</v>
          </cell>
          <cell r="Z203" t="str">
            <v xml:space="preserve">The Company will offer a social tariff to all customers whose income is below the national value for low income, currently £16,105. This tariff will be no more than 0.5% of the low income household threshold, as defined by the Government.
</v>
          </cell>
          <cell r="AA203" t="str">
            <v/>
          </cell>
          <cell r="AB203" t="str">
            <v/>
          </cell>
          <cell r="AC203" t="str">
            <v/>
          </cell>
          <cell r="AD203" t="str">
            <v/>
          </cell>
          <cell r="AE203">
            <v>1</v>
          </cell>
          <cell r="AF203" t="str">
            <v/>
          </cell>
          <cell r="AG203" t="str">
            <v/>
          </cell>
          <cell r="AH203" t="str">
            <v/>
          </cell>
          <cell r="AI203">
            <v>1</v>
          </cell>
          <cell r="AJ203" t="str">
            <v>Under</v>
          </cell>
          <cell r="AK203" t="str">
            <v xml:space="preserve">Revenue </v>
          </cell>
          <cell r="AL203" t="str">
            <v>In-period</v>
          </cell>
          <cell r="AM203" t="str">
            <v>Affordability/vulnerability</v>
          </cell>
          <cell r="AN203" t="str">
            <v>nr</v>
          </cell>
          <cell r="AO203" t="str">
            <v xml:space="preserve">nr of customers on Social tariff </v>
          </cell>
          <cell r="AP203">
            <v>0</v>
          </cell>
          <cell r="AQ203" t="str">
            <v>Up</v>
          </cell>
          <cell r="AR203" t="str">
            <v/>
          </cell>
        </row>
        <row r="204">
          <cell r="U204" t="str">
            <v>PR19PRT_PRT-Retail-01</v>
          </cell>
          <cell r="V204" t="str">
            <v>C: A Service Tailored to Individual Needs at an Affordable Price</v>
          </cell>
          <cell r="W204" t="str">
            <v>PR19 new</v>
          </cell>
          <cell r="X204" t="str">
            <v>PRT-Retail-01</v>
          </cell>
          <cell r="Y204" t="str">
            <v>C-MeX: Customer measure of experience</v>
          </cell>
          <cell r="Z204"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AA204" t="str">
            <v/>
          </cell>
          <cell r="AB204" t="str">
            <v/>
          </cell>
          <cell r="AC204" t="str">
            <v/>
          </cell>
          <cell r="AD204" t="str">
            <v/>
          </cell>
          <cell r="AE204">
            <v>1</v>
          </cell>
          <cell r="AF204" t="str">
            <v/>
          </cell>
          <cell r="AG204" t="str">
            <v/>
          </cell>
          <cell r="AH204" t="str">
            <v/>
          </cell>
          <cell r="AI204">
            <v>1</v>
          </cell>
          <cell r="AJ204" t="str">
            <v>Out &amp; under</v>
          </cell>
          <cell r="AK204" t="str">
            <v xml:space="preserve">Revenue </v>
          </cell>
          <cell r="AL204" t="str">
            <v>In-period</v>
          </cell>
          <cell r="AM204" t="str">
            <v>Customer measure of experience (C-MeX)</v>
          </cell>
          <cell r="AN204" t="str">
            <v>score</v>
          </cell>
          <cell r="AO204" t="str">
            <v>C-Mex score</v>
          </cell>
          <cell r="AP204">
            <v>2</v>
          </cell>
          <cell r="AQ204" t="str">
            <v>Up</v>
          </cell>
          <cell r="AR204" t="str">
            <v>C-MeX: Customer measure of experience</v>
          </cell>
          <cell r="BI204" t="str">
            <v/>
          </cell>
          <cell r="BJ204" t="str">
            <v/>
          </cell>
          <cell r="BK204" t="str">
            <v/>
          </cell>
          <cell r="BL204" t="str">
            <v/>
          </cell>
          <cell r="BM204" t="str">
            <v/>
          </cell>
          <cell r="CD204" t="str">
            <v>Yes</v>
          </cell>
          <cell r="CE204" t="str">
            <v>Yes</v>
          </cell>
          <cell r="CF204" t="str">
            <v>Yes</v>
          </cell>
          <cell r="CG204" t="str">
            <v>Yes</v>
          </cell>
          <cell r="CH204" t="str">
            <v>Yes</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v>1</v>
          </cell>
          <cell r="DW204" t="str">
            <v/>
          </cell>
        </row>
        <row r="205">
          <cell r="U205" t="str">
            <v>PR19PRT_PRT-Network Plus-11</v>
          </cell>
          <cell r="V205" t="str">
            <v>C: A Service Tailored to Individual Needs at an Affordable Price</v>
          </cell>
          <cell r="W205" t="str">
            <v>PR19 new</v>
          </cell>
          <cell r="X205" t="str">
            <v>PRT-Network Plus-11</v>
          </cell>
          <cell r="Y205" t="str">
            <v>D-MeX: Developer services measure of experience</v>
          </cell>
          <cell r="Z205"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AA205" t="str">
            <v/>
          </cell>
          <cell r="AB205">
            <v>1</v>
          </cell>
          <cell r="AC205" t="str">
            <v/>
          </cell>
          <cell r="AD205" t="str">
            <v/>
          </cell>
          <cell r="AE205" t="str">
            <v/>
          </cell>
          <cell r="AF205" t="str">
            <v/>
          </cell>
          <cell r="AG205" t="str">
            <v/>
          </cell>
          <cell r="AH205" t="str">
            <v/>
          </cell>
          <cell r="AI205">
            <v>1</v>
          </cell>
          <cell r="AJ205" t="str">
            <v>Out &amp; under</v>
          </cell>
          <cell r="AK205" t="str">
            <v xml:space="preserve">Revenue </v>
          </cell>
          <cell r="AL205" t="str">
            <v>In-period</v>
          </cell>
          <cell r="AM205" t="str">
            <v>Developer services measure of experience (D-MeX)</v>
          </cell>
          <cell r="AN205" t="str">
            <v>score</v>
          </cell>
          <cell r="AO205" t="str">
            <v>D-Mex score</v>
          </cell>
          <cell r="AP205">
            <v>2</v>
          </cell>
          <cell r="AQ205" t="str">
            <v>Up</v>
          </cell>
          <cell r="AR205" t="str">
            <v>D-MeX: Developer services measure of experience</v>
          </cell>
          <cell r="BI205" t="str">
            <v/>
          </cell>
          <cell r="BJ205" t="str">
            <v/>
          </cell>
          <cell r="BK205" t="str">
            <v/>
          </cell>
          <cell r="BL205" t="str">
            <v/>
          </cell>
          <cell r="BM205" t="str">
            <v/>
          </cell>
          <cell r="CD205" t="str">
            <v>Yes</v>
          </cell>
          <cell r="CE205" t="str">
            <v>Yes</v>
          </cell>
          <cell r="CF205" t="str">
            <v>Yes</v>
          </cell>
          <cell r="CG205" t="str">
            <v>Yes</v>
          </cell>
          <cell r="CH205" t="str">
            <v>Yes</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v>1</v>
          </cell>
          <cell r="DW205" t="str">
            <v/>
          </cell>
        </row>
        <row r="206">
          <cell r="U206" t="str">
            <v>PR19PRT_PRT-Network Plus-12</v>
          </cell>
          <cell r="V206" t="str">
            <v>G: Long Term Resilience of our Supplies for our Own Customers and to Support the South East Region</v>
          </cell>
          <cell r="W206" t="str">
            <v>PR19 new</v>
          </cell>
          <cell r="X206" t="str">
            <v>PRT-Network Plus-12</v>
          </cell>
          <cell r="Y206" t="str">
            <v>Resilience schemes to ensure peak demands can be met </v>
          </cell>
          <cell r="Z206" t="str">
            <v xml:space="preserve">The Company will ensure that it can deliver water to all of its customers in the event of losing Farlington treatment works. </v>
          </cell>
          <cell r="AA206" t="str">
            <v/>
          </cell>
          <cell r="AB206">
            <v>1</v>
          </cell>
          <cell r="AC206" t="str">
            <v/>
          </cell>
          <cell r="AD206" t="str">
            <v/>
          </cell>
          <cell r="AE206" t="str">
            <v/>
          </cell>
          <cell r="AF206" t="str">
            <v/>
          </cell>
          <cell r="AG206" t="str">
            <v/>
          </cell>
          <cell r="AH206" t="str">
            <v/>
          </cell>
          <cell r="AI206">
            <v>1</v>
          </cell>
          <cell r="AJ206" t="str">
            <v>NFI</v>
          </cell>
          <cell r="AK206" t="str">
            <v/>
          </cell>
          <cell r="AL206" t="str">
            <v/>
          </cell>
          <cell r="AM206" t="str">
            <v>Resilience</v>
          </cell>
          <cell r="AN206" t="str">
            <v>category</v>
          </cell>
          <cell r="AO206" t="str">
            <v>% completion of schemes to improve resilience at peak demand</v>
          </cell>
          <cell r="AP206">
            <v>0</v>
          </cell>
          <cell r="AQ206" t="str">
            <v>Down</v>
          </cell>
          <cell r="AR206" t="str">
            <v/>
          </cell>
        </row>
        <row r="207">
          <cell r="U207" t="str">
            <v>PR19PRT_PRT-Water Resources-04</v>
          </cell>
          <cell r="V207" t="str">
            <v>G: Long Term Resilience of our Supplies for our Own Customers and to Support the South East Region</v>
          </cell>
          <cell r="W207" t="str">
            <v>PR19 new</v>
          </cell>
          <cell r="X207" t="str">
            <v>PRT-Water Resources-04</v>
          </cell>
          <cell r="Y207" t="str">
            <v>Risk of severe restrictions in a drought</v>
          </cell>
          <cell r="Z207" t="str">
            <v>The Company will ensure that it will have sufficient water for its customers in the event of a severe drought, as defined by a 1 in 200 year event.</v>
          </cell>
          <cell r="AA207">
            <v>1</v>
          </cell>
          <cell r="AB207" t="str">
            <v/>
          </cell>
          <cell r="AC207" t="str">
            <v/>
          </cell>
          <cell r="AD207" t="str">
            <v/>
          </cell>
          <cell r="AE207" t="str">
            <v/>
          </cell>
          <cell r="AF207" t="str">
            <v/>
          </cell>
          <cell r="AG207" t="str">
            <v/>
          </cell>
          <cell r="AH207" t="str">
            <v/>
          </cell>
          <cell r="AI207">
            <v>1</v>
          </cell>
          <cell r="AJ207" t="str">
            <v>NFI</v>
          </cell>
          <cell r="AK207" t="str">
            <v/>
          </cell>
          <cell r="AL207" t="str">
            <v/>
          </cell>
          <cell r="AM207" t="str">
            <v>Resilience</v>
          </cell>
          <cell r="AN207" t="str">
            <v>%</v>
          </cell>
          <cell r="AO207" t="str">
            <v>Percentage of population at risk</v>
          </cell>
          <cell r="AP207">
            <v>1</v>
          </cell>
          <cell r="AQ207" t="str">
            <v>Down</v>
          </cell>
          <cell r="AR207" t="str">
            <v>Risk of severe restrictions in a drought</v>
          </cell>
          <cell r="BI207">
            <v>84</v>
          </cell>
          <cell r="BJ207">
            <v>84</v>
          </cell>
          <cell r="BK207">
            <v>76</v>
          </cell>
          <cell r="BL207">
            <v>68</v>
          </cell>
          <cell r="BM207">
            <v>32</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v>1</v>
          </cell>
          <cell r="DW207" t="str">
            <v/>
          </cell>
        </row>
        <row r="208">
          <cell r="U208" t="str">
            <v>PR19PRT_PRT-Water Resources-05</v>
          </cell>
          <cell r="V208" t="str">
            <v>G: Long Term Resilience of our Supplies for our Own Customers and to Support the South East Region</v>
          </cell>
          <cell r="W208" t="str">
            <v>PR14 continuation</v>
          </cell>
          <cell r="X208" t="str">
            <v>PRT-Water Resources-05</v>
          </cell>
          <cell r="Y208" t="str">
            <v>Avoidance of water supply restrictions</v>
          </cell>
          <cell r="Z208" t="str">
            <v>The Company will ensure that it will have sufficient water for its customers in the event of a drought, as defined by a 1 in 20 year event.</v>
          </cell>
          <cell r="AA208">
            <v>1</v>
          </cell>
          <cell r="AB208" t="str">
            <v/>
          </cell>
          <cell r="AC208" t="str">
            <v/>
          </cell>
          <cell r="AD208" t="str">
            <v/>
          </cell>
          <cell r="AE208" t="str">
            <v/>
          </cell>
          <cell r="AF208" t="str">
            <v/>
          </cell>
          <cell r="AG208" t="str">
            <v/>
          </cell>
          <cell r="AH208" t="str">
            <v/>
          </cell>
          <cell r="AI208">
            <v>1</v>
          </cell>
          <cell r="AJ208" t="str">
            <v>NFI</v>
          </cell>
          <cell r="AK208" t="str">
            <v/>
          </cell>
          <cell r="AL208" t="str">
            <v/>
          </cell>
          <cell r="AM208" t="str">
            <v>Resilience</v>
          </cell>
          <cell r="AN208" t="str">
            <v>nr</v>
          </cell>
          <cell r="AO208" t="str">
            <v>Ability to meet a 1 : 20 year event</v>
          </cell>
          <cell r="AP208">
            <v>0</v>
          </cell>
          <cell r="AQ208" t="str">
            <v>Down</v>
          </cell>
          <cell r="AR208" t="str">
            <v/>
          </cell>
        </row>
        <row r="209">
          <cell r="U209" t="str">
            <v>PR19PRT_PRT-Network Plus-09</v>
          </cell>
          <cell r="V209" t="str">
            <v>D: An Improved Environment Supporting Biodiversity</v>
          </cell>
          <cell r="W209" t="str">
            <v>PR14 revision</v>
          </cell>
          <cell r="X209" t="str">
            <v>PRT-Network Plus-09</v>
          </cell>
          <cell r="Y209" t="str">
            <v>Carbon</v>
          </cell>
          <cell r="Z209" t="str">
            <v>The Company generates carbon as bi-product of its operations delivering water to its customers. The Company commits to a carbon target / Ml/d of distribution input</v>
          </cell>
          <cell r="AA209" t="str">
            <v/>
          </cell>
          <cell r="AB209">
            <v>1</v>
          </cell>
          <cell r="AC209" t="str">
            <v/>
          </cell>
          <cell r="AD209" t="str">
            <v/>
          </cell>
          <cell r="AE209" t="str">
            <v/>
          </cell>
          <cell r="AF209" t="str">
            <v/>
          </cell>
          <cell r="AG209" t="str">
            <v/>
          </cell>
          <cell r="AH209" t="str">
            <v/>
          </cell>
          <cell r="AI209">
            <v>1</v>
          </cell>
          <cell r="AJ209" t="str">
            <v>NFI</v>
          </cell>
          <cell r="AK209" t="str">
            <v/>
          </cell>
          <cell r="AL209" t="str">
            <v/>
          </cell>
          <cell r="AM209" t="str">
            <v>Energy/emissions</v>
          </cell>
          <cell r="AN209" t="str">
            <v>%</v>
          </cell>
          <cell r="AO209" t="str">
            <v>% reduction in operational carbon emissions from a 2019-20 baseline</v>
          </cell>
          <cell r="AP209">
            <v>1</v>
          </cell>
          <cell r="AQ209" t="str">
            <v>Down</v>
          </cell>
          <cell r="AR209" t="str">
            <v/>
          </cell>
        </row>
        <row r="210">
          <cell r="U210" t="str">
            <v>PR19PRT_PRT-Retail-04</v>
          </cell>
          <cell r="V210" t="str">
            <v>E: Being recognised by the Community as a good corporate citizen</v>
          </cell>
          <cell r="W210" t="str">
            <v>PR14 revision</v>
          </cell>
          <cell r="X210" t="str">
            <v>PRT-Retail-04</v>
          </cell>
          <cell r="Y210" t="str">
            <v>Addressing Vulnerability</v>
          </cell>
          <cell r="Z210"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AA210" t="str">
            <v/>
          </cell>
          <cell r="AB210" t="str">
            <v/>
          </cell>
          <cell r="AC210" t="str">
            <v/>
          </cell>
          <cell r="AD210" t="str">
            <v/>
          </cell>
          <cell r="AE210">
            <v>1</v>
          </cell>
          <cell r="AF210" t="str">
            <v/>
          </cell>
          <cell r="AG210" t="str">
            <v/>
          </cell>
          <cell r="AH210" t="str">
            <v/>
          </cell>
          <cell r="AI210">
            <v>1</v>
          </cell>
          <cell r="AJ210" t="str">
            <v>NFI</v>
          </cell>
          <cell r="AK210" t="str">
            <v/>
          </cell>
          <cell r="AL210" t="str">
            <v/>
          </cell>
          <cell r="AM210" t="str">
            <v>Affordability/vulnerability</v>
          </cell>
          <cell r="AN210" t="str">
            <v>%</v>
          </cell>
          <cell r="AO210" t="str">
            <v>Survey score</v>
          </cell>
          <cell r="AP210">
            <v>0</v>
          </cell>
          <cell r="AQ210" t="str">
            <v>Up</v>
          </cell>
          <cell r="AR210" t="str">
            <v/>
          </cell>
        </row>
        <row r="211">
          <cell r="U211" t="str">
            <v>PR19PRT_PRT-Network Plus-10</v>
          </cell>
          <cell r="V211" t="str">
            <v>F: Recognised by Stakeholder as Having a Culture of Health and Safety Through all of our Activities</v>
          </cell>
          <cell r="W211" t="str">
            <v>PR14 continuation</v>
          </cell>
          <cell r="X211" t="str">
            <v>PRT-Network Plus-10</v>
          </cell>
          <cell r="Y211" t="str">
            <v>RoSPA</v>
          </cell>
          <cell r="Z211" t="str">
            <v xml:space="preserve">The Company commits to an annual review of its Health and Safety performance to be undertaken by RoSPA on an annual basis.
The Company has set a target of being awarded the Gold Standard each year.
</v>
          </cell>
          <cell r="AA211" t="str">
            <v/>
          </cell>
          <cell r="AB211">
            <v>1</v>
          </cell>
          <cell r="AC211" t="str">
            <v/>
          </cell>
          <cell r="AD211" t="str">
            <v/>
          </cell>
          <cell r="AE211" t="str">
            <v/>
          </cell>
          <cell r="AF211" t="str">
            <v/>
          </cell>
          <cell r="AG211" t="str">
            <v/>
          </cell>
          <cell r="AH211" t="str">
            <v/>
          </cell>
          <cell r="AI211">
            <v>1</v>
          </cell>
          <cell r="AJ211" t="str">
            <v>NFI</v>
          </cell>
          <cell r="AK211" t="str">
            <v/>
          </cell>
          <cell r="AL211" t="str">
            <v/>
          </cell>
          <cell r="AM211" t="str">
            <v>Health &amp; safety</v>
          </cell>
          <cell r="AN211" t="str">
            <v>category</v>
          </cell>
          <cell r="AO211" t="str">
            <v>Award of RoSPA accreditation</v>
          </cell>
          <cell r="AP211">
            <v>0</v>
          </cell>
          <cell r="AQ211" t="str">
            <v>Up</v>
          </cell>
          <cell r="AR211" t="str">
            <v/>
          </cell>
        </row>
        <row r="212">
          <cell r="U212" t="str">
            <v>PR19PRT_PRT-Retail-05</v>
          </cell>
          <cell r="V212" t="str">
            <v>C: A Service Tailored to Individual Needs at an Affordable Price</v>
          </cell>
          <cell r="W212" t="str">
            <v>PR19 new</v>
          </cell>
          <cell r="X212" t="str">
            <v>PRT-Retail-05</v>
          </cell>
          <cell r="Y212" t="str">
            <v>Priority services for customers in vulnerable circumstances</v>
          </cell>
          <cell r="Z212" t="str">
            <v>The Company commits to increasing the number of customers on its PSR and to check at least 90% of entries on a two year rolling basis</v>
          </cell>
          <cell r="AA212" t="str">
            <v/>
          </cell>
          <cell r="AB212" t="str">
            <v/>
          </cell>
          <cell r="AC212" t="str">
            <v/>
          </cell>
          <cell r="AD212" t="str">
            <v/>
          </cell>
          <cell r="AE212">
            <v>1</v>
          </cell>
          <cell r="AF212" t="str">
            <v/>
          </cell>
          <cell r="AG212" t="str">
            <v/>
          </cell>
          <cell r="AH212" t="str">
            <v/>
          </cell>
          <cell r="AI212">
            <v>1</v>
          </cell>
          <cell r="AJ212" t="str">
            <v>NFI</v>
          </cell>
          <cell r="AK212" t="str">
            <v/>
          </cell>
          <cell r="AL212" t="str">
            <v/>
          </cell>
          <cell r="AM212" t="str">
            <v>Affordability/vulnerability</v>
          </cell>
          <cell r="AN212" t="str">
            <v>%</v>
          </cell>
          <cell r="AO212" t="str">
            <v>Percentage of applicable households</v>
          </cell>
          <cell r="AP212">
            <v>1</v>
          </cell>
          <cell r="AQ212" t="str">
            <v>Up</v>
          </cell>
          <cell r="AR212" t="str">
            <v>Priority services for customers in vulnerable circumstances</v>
          </cell>
          <cell r="BI212" t="str">
            <v>2.0 / 17.5 / 45</v>
          </cell>
          <cell r="BJ212" t="str">
            <v>3.7 / 35 / 90</v>
          </cell>
          <cell r="BK212" t="str">
            <v>5.5 / 35 / 90</v>
          </cell>
          <cell r="BL212" t="str">
            <v>7.3 / 35 / 90</v>
          </cell>
          <cell r="BM212" t="str">
            <v>9.0 / 35 / 90</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v>1</v>
          </cell>
          <cell r="DW212" t="str">
            <v/>
          </cell>
        </row>
        <row r="213">
          <cell r="U213" t="str">
            <v>PR19PRT_NEP01</v>
          </cell>
          <cell r="V213" t="str">
            <v/>
          </cell>
          <cell r="W213" t="str">
            <v/>
          </cell>
          <cell r="X213" t="str">
            <v>NEP01</v>
          </cell>
          <cell r="Y213" t="str">
            <v>WINEP Delivery</v>
          </cell>
          <cell r="Z213" t="str">
            <v/>
          </cell>
          <cell r="AA213" t="str">
            <v/>
          </cell>
          <cell r="AB213" t="str">
            <v/>
          </cell>
          <cell r="AC213" t="str">
            <v/>
          </cell>
          <cell r="AD213" t="str">
            <v/>
          </cell>
          <cell r="AE213" t="str">
            <v/>
          </cell>
          <cell r="AF213" t="str">
            <v/>
          </cell>
          <cell r="AG213" t="str">
            <v/>
          </cell>
          <cell r="AH213" t="str">
            <v/>
          </cell>
          <cell r="AI213">
            <v>0</v>
          </cell>
          <cell r="AJ213" t="str">
            <v>NFI</v>
          </cell>
          <cell r="AK213" t="str">
            <v/>
          </cell>
          <cell r="AL213" t="str">
            <v/>
          </cell>
          <cell r="AM213" t="str">
            <v/>
          </cell>
          <cell r="AN213" t="str">
            <v/>
          </cell>
          <cell r="AO213" t="str">
            <v>WINEP requirements met or not met in each year</v>
          </cell>
          <cell r="AP213">
            <v>0</v>
          </cell>
          <cell r="AQ213" t="str">
            <v/>
          </cell>
          <cell r="AR213" t="str">
            <v/>
          </cell>
        </row>
        <row r="214">
          <cell r="U214" t="str">
            <v>PR19PRT_NEP02</v>
          </cell>
          <cell r="V214" t="str">
            <v/>
          </cell>
          <cell r="W214" t="str">
            <v/>
          </cell>
          <cell r="X214" t="str">
            <v>NEP02</v>
          </cell>
          <cell r="Y214" t="str">
            <v>Water Industry National Environment Programme</v>
          </cell>
          <cell r="Z214" t="str">
            <v/>
          </cell>
          <cell r="AA214">
            <v>1</v>
          </cell>
          <cell r="AB214" t="str">
            <v/>
          </cell>
          <cell r="AC214" t="str">
            <v/>
          </cell>
          <cell r="AD214" t="str">
            <v/>
          </cell>
          <cell r="AE214" t="str">
            <v/>
          </cell>
          <cell r="AF214" t="str">
            <v/>
          </cell>
          <cell r="AG214" t="str">
            <v/>
          </cell>
          <cell r="AH214" t="str">
            <v/>
          </cell>
          <cell r="AI214">
            <v>1</v>
          </cell>
          <cell r="AJ214" t="str">
            <v>Under</v>
          </cell>
          <cell r="AK214" t="str">
            <v xml:space="preserve">Revenue </v>
          </cell>
          <cell r="AL214" t="str">
            <v>In-period</v>
          </cell>
          <cell r="AM214" t="str">
            <v/>
          </cell>
          <cell r="AN214" t="str">
            <v/>
          </cell>
          <cell r="AO214" t="str">
            <v>Cumulative number of schemes</v>
          </cell>
          <cell r="AP214">
            <v>0</v>
          </cell>
          <cell r="AQ214" t="str">
            <v>Up</v>
          </cell>
          <cell r="AR214" t="str">
            <v/>
          </cell>
        </row>
        <row r="215">
          <cell r="U215" t="str">
            <v>PR19PRT_TBC</v>
          </cell>
          <cell r="V215" t="str">
            <v/>
          </cell>
          <cell r="W215" t="str">
            <v/>
          </cell>
          <cell r="X215" t="str">
            <v>TBC</v>
          </cell>
          <cell r="Y215" t="str">
            <v>Havant Thicket</v>
          </cell>
          <cell r="Z215" t="str">
            <v/>
          </cell>
          <cell r="AA215" t="str">
            <v/>
          </cell>
          <cell r="AB215" t="str">
            <v/>
          </cell>
          <cell r="AC215" t="str">
            <v/>
          </cell>
          <cell r="AD215" t="str">
            <v/>
          </cell>
          <cell r="AE215" t="str">
            <v/>
          </cell>
          <cell r="AF215" t="str">
            <v/>
          </cell>
          <cell r="AG215" t="str">
            <v/>
          </cell>
          <cell r="AH215" t="str">
            <v/>
          </cell>
          <cell r="AI215">
            <v>0</v>
          </cell>
          <cell r="AJ215" t="str">
            <v/>
          </cell>
          <cell r="AK215" t="str">
            <v/>
          </cell>
          <cell r="AL215" t="str">
            <v/>
          </cell>
          <cell r="AM215" t="str">
            <v/>
          </cell>
          <cell r="AP215">
            <v>0</v>
          </cell>
          <cell r="AR215" t="str">
            <v/>
          </cell>
        </row>
        <row r="216">
          <cell r="U216" t="str">
            <v>PR19SES_A.1</v>
          </cell>
          <cell r="V216" t="str">
            <v>High quality water, all day every day</v>
          </cell>
          <cell r="W216" t="str">
            <v>PR14 continuation</v>
          </cell>
          <cell r="X216" t="str">
            <v>A.1</v>
          </cell>
          <cell r="Y216" t="str">
            <v>Water supply interruptions</v>
          </cell>
          <cell r="Z216" t="str">
            <v>We confirm we are adopting the standard definitions and reporting guidance for the common performance commitments.</v>
          </cell>
          <cell r="AA216" t="str">
            <v/>
          </cell>
          <cell r="AB216">
            <v>1</v>
          </cell>
          <cell r="AC216" t="str">
            <v/>
          </cell>
          <cell r="AD216" t="str">
            <v/>
          </cell>
          <cell r="AE216" t="str">
            <v/>
          </cell>
          <cell r="AF216" t="str">
            <v/>
          </cell>
          <cell r="AG216" t="str">
            <v/>
          </cell>
          <cell r="AH216" t="str">
            <v/>
          </cell>
          <cell r="AI216">
            <v>1</v>
          </cell>
          <cell r="AJ216" t="str">
            <v>Out &amp; under</v>
          </cell>
          <cell r="AK216" t="str">
            <v xml:space="preserve">Revenue </v>
          </cell>
          <cell r="AL216" t="str">
            <v>In-period</v>
          </cell>
          <cell r="AM216" t="str">
            <v>Supply interruptions</v>
          </cell>
          <cell r="AN216" t="str">
            <v>hh:mm:ss</v>
          </cell>
          <cell r="AO216" t="str">
            <v>Hours:minutes:seconds per property per year</v>
          </cell>
          <cell r="AP216">
            <v>0</v>
          </cell>
          <cell r="AQ216" t="str">
            <v>Down</v>
          </cell>
          <cell r="AR216" t="str">
            <v>Water supply interruptions</v>
          </cell>
          <cell r="BI216">
            <v>4.5138888888888893E-3</v>
          </cell>
          <cell r="BJ216">
            <v>4.2592592592592595E-3</v>
          </cell>
          <cell r="BK216">
            <v>3.9930555555555561E-3</v>
          </cell>
          <cell r="BL216">
            <v>3.7384259259259263E-3</v>
          </cell>
          <cell r="BM216">
            <v>3.472222222222222E-3</v>
          </cell>
          <cell r="CD216" t="str">
            <v>Yes</v>
          </cell>
          <cell r="CE216" t="str">
            <v>Yes</v>
          </cell>
          <cell r="CF216" t="str">
            <v>Yes</v>
          </cell>
          <cell r="CG216" t="str">
            <v>Yes</v>
          </cell>
          <cell r="CH216" t="str">
            <v>Yes</v>
          </cell>
          <cell r="CI216">
            <v>1.3391203703703704E-2</v>
          </cell>
          <cell r="CJ216">
            <v>1.3391203703703704E-2</v>
          </cell>
          <cell r="CK216">
            <v>1.3391203703703704E-2</v>
          </cell>
          <cell r="CL216">
            <v>1.3391203703703704E-2</v>
          </cell>
          <cell r="CM216">
            <v>1.3391203703703704E-2</v>
          </cell>
          <cell r="CN216">
            <v>1.1793981481481482E-2</v>
          </cell>
          <cell r="CO216">
            <v>1.1793981481481482E-2</v>
          </cell>
          <cell r="CP216">
            <v>1.1793981481481482E-2</v>
          </cell>
          <cell r="CQ216">
            <v>1.1793981481481482E-2</v>
          </cell>
          <cell r="CR216">
            <v>1.1793981481481482E-2</v>
          </cell>
          <cell r="DC216">
            <v>9.2592592592592585E-4</v>
          </cell>
          <cell r="DD216">
            <v>8.7962962962962962E-4</v>
          </cell>
          <cell r="DE216">
            <v>8.2175925925925917E-4</v>
          </cell>
          <cell r="DF216">
            <v>7.7546296296296304E-4</v>
          </cell>
          <cell r="DG216">
            <v>7.291666666666667E-4</v>
          </cell>
          <cell r="DH216" t="str">
            <v>*</v>
          </cell>
          <cell r="DI216" t="str">
            <v>*</v>
          </cell>
          <cell r="DJ216" t="str">
            <v>*</v>
          </cell>
          <cell r="DK216" t="str">
            <v>*</v>
          </cell>
          <cell r="DL216" t="str">
            <v>*</v>
          </cell>
          <cell r="DM216">
            <v>-0.121</v>
          </cell>
          <cell r="DN216" t="str">
            <v/>
          </cell>
          <cell r="DO216" t="str">
            <v/>
          </cell>
          <cell r="DP216">
            <v>-0.39</v>
          </cell>
          <cell r="DQ216">
            <v>0.121</v>
          </cell>
          <cell r="DR216" t="str">
            <v/>
          </cell>
          <cell r="DS216" t="str">
            <v/>
          </cell>
          <cell r="DT216">
            <v>0.36199999999999999</v>
          </cell>
          <cell r="DU216" t="str">
            <v/>
          </cell>
          <cell r="DV216" t="str">
            <v/>
          </cell>
          <cell r="DW216" t="str">
            <v/>
          </cell>
        </row>
        <row r="217">
          <cell r="U217" t="str">
            <v>PR19SES_A.2</v>
          </cell>
          <cell r="V217" t="str">
            <v>High quality water, all day every day</v>
          </cell>
          <cell r="W217" t="str">
            <v>PR14 continuation</v>
          </cell>
          <cell r="X217" t="str">
            <v>A.2</v>
          </cell>
          <cell r="Y217" t="str">
            <v>Mains repairs</v>
          </cell>
          <cell r="Z217" t="str">
            <v>We confirm we are adopting the standard definitions and reporting guidance for the common performance commitments.</v>
          </cell>
          <cell r="AA217" t="str">
            <v/>
          </cell>
          <cell r="AB217">
            <v>1</v>
          </cell>
          <cell r="AC217" t="str">
            <v/>
          </cell>
          <cell r="AD217" t="str">
            <v/>
          </cell>
          <cell r="AE217" t="str">
            <v/>
          </cell>
          <cell r="AF217" t="str">
            <v/>
          </cell>
          <cell r="AG217" t="str">
            <v/>
          </cell>
          <cell r="AH217" t="str">
            <v/>
          </cell>
          <cell r="AI217">
            <v>1</v>
          </cell>
          <cell r="AJ217" t="str">
            <v>Under</v>
          </cell>
          <cell r="AK217" t="str">
            <v xml:space="preserve">Revenue </v>
          </cell>
          <cell r="AL217" t="str">
            <v>In-period</v>
          </cell>
          <cell r="AM217" t="str">
            <v>Water mains bursts</v>
          </cell>
          <cell r="AN217" t="str">
            <v>number</v>
          </cell>
          <cell r="AO217" t="str">
            <v>Number of repairs per 1000 km of mains</v>
          </cell>
          <cell r="AP217">
            <v>1</v>
          </cell>
          <cell r="AQ217" t="str">
            <v>Down</v>
          </cell>
          <cell r="AR217" t="str">
            <v>Mains repairs</v>
          </cell>
          <cell r="BI217">
            <v>66.5</v>
          </cell>
          <cell r="BJ217">
            <v>64.599999999999994</v>
          </cell>
          <cell r="BK217">
            <v>62.7</v>
          </cell>
          <cell r="BL217">
            <v>60.9</v>
          </cell>
          <cell r="BM217">
            <v>59</v>
          </cell>
          <cell r="CD217" t="str">
            <v>Yes</v>
          </cell>
          <cell r="CE217" t="str">
            <v>Yes</v>
          </cell>
          <cell r="CF217" t="str">
            <v>Yes</v>
          </cell>
          <cell r="CG217" t="str">
            <v>Yes</v>
          </cell>
          <cell r="CH217" t="str">
            <v>Yes</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v>-2.1999999999999999E-2</v>
          </cell>
          <cell r="DN217" t="str">
            <v/>
          </cell>
          <cell r="DO217" t="str">
            <v/>
          </cell>
          <cell r="DP217" t="str">
            <v/>
          </cell>
          <cell r="DQ217">
            <v>0</v>
          </cell>
          <cell r="DR217" t="str">
            <v/>
          </cell>
          <cell r="DS217" t="str">
            <v/>
          </cell>
          <cell r="DT217" t="str">
            <v/>
          </cell>
          <cell r="DU217" t="str">
            <v/>
          </cell>
          <cell r="DV217">
            <v>1</v>
          </cell>
          <cell r="DW217" t="str">
            <v/>
          </cell>
        </row>
        <row r="218">
          <cell r="U218" t="str">
            <v>PR19SES_A.3</v>
          </cell>
          <cell r="V218" t="str">
            <v>High quality water, all day every day</v>
          </cell>
          <cell r="W218" t="str">
            <v>PR14 continuation</v>
          </cell>
          <cell r="X218" t="str">
            <v>A.3</v>
          </cell>
          <cell r="Y218" t="str">
            <v>Customer concerns about their water (taste, odour and discolouration contacts)</v>
          </cell>
          <cell r="Z218"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AA218" t="str">
            <v/>
          </cell>
          <cell r="AB218">
            <v>1</v>
          </cell>
          <cell r="AC218" t="str">
            <v/>
          </cell>
          <cell r="AD218" t="str">
            <v/>
          </cell>
          <cell r="AE218" t="str">
            <v/>
          </cell>
          <cell r="AF218" t="str">
            <v/>
          </cell>
          <cell r="AG218" t="str">
            <v/>
          </cell>
          <cell r="AH218" t="str">
            <v/>
          </cell>
          <cell r="AI218">
            <v>1</v>
          </cell>
          <cell r="AJ218" t="str">
            <v>Under</v>
          </cell>
          <cell r="AK218" t="str">
            <v xml:space="preserve">Revenue </v>
          </cell>
          <cell r="AL218" t="str">
            <v>In-period</v>
          </cell>
          <cell r="AM218" t="str">
            <v>Customer contacts - water quality</v>
          </cell>
          <cell r="AN218" t="str">
            <v>Number</v>
          </cell>
          <cell r="AO218" t="str">
            <v>No. of contacts per 1,000 population</v>
          </cell>
          <cell r="AP218">
            <v>2</v>
          </cell>
          <cell r="AQ218" t="str">
            <v>Down</v>
          </cell>
        </row>
        <row r="219">
          <cell r="U219" t="str">
            <v>PR19SES_A.4</v>
          </cell>
          <cell r="V219" t="str">
            <v>High quality water, all day every day</v>
          </cell>
          <cell r="W219" t="str">
            <v>PR14 revision</v>
          </cell>
          <cell r="X219" t="str">
            <v>A.4</v>
          </cell>
          <cell r="Y219" t="str">
            <v>Water quality compliance (CRI)</v>
          </cell>
          <cell r="Z219" t="str">
            <v>We confirm we are adopting the standard definitions and reporting guidance for the common performance commitments.</v>
          </cell>
          <cell r="AA219" t="str">
            <v/>
          </cell>
          <cell r="AB219">
            <v>1</v>
          </cell>
          <cell r="AC219" t="str">
            <v/>
          </cell>
          <cell r="AD219" t="str">
            <v/>
          </cell>
          <cell r="AE219" t="str">
            <v/>
          </cell>
          <cell r="AF219" t="str">
            <v/>
          </cell>
          <cell r="AG219" t="str">
            <v/>
          </cell>
          <cell r="AH219" t="str">
            <v/>
          </cell>
          <cell r="AI219">
            <v>1</v>
          </cell>
          <cell r="AJ219" t="str">
            <v>Under</v>
          </cell>
          <cell r="AK219" t="str">
            <v xml:space="preserve">Revenue </v>
          </cell>
          <cell r="AL219" t="str">
            <v>In-period</v>
          </cell>
          <cell r="AM219" t="str">
            <v>Water quality compliance</v>
          </cell>
          <cell r="AN219" t="str">
            <v>number</v>
          </cell>
          <cell r="AO219" t="str">
            <v>Numerical CRI score</v>
          </cell>
          <cell r="AP219">
            <v>2</v>
          </cell>
          <cell r="AQ219" t="str">
            <v>Down</v>
          </cell>
          <cell r="AR219" t="str">
            <v>Water quality compliance (CRI)</v>
          </cell>
          <cell r="BI219">
            <v>0</v>
          </cell>
          <cell r="BJ219">
            <v>0</v>
          </cell>
          <cell r="BK219">
            <v>0</v>
          </cell>
          <cell r="BL219">
            <v>0</v>
          </cell>
          <cell r="BM219">
            <v>0</v>
          </cell>
          <cell r="CD219" t="str">
            <v>Yes</v>
          </cell>
          <cell r="CE219" t="str">
            <v>Yes</v>
          </cell>
          <cell r="CF219" t="str">
            <v>Yes</v>
          </cell>
          <cell r="CG219" t="str">
            <v>Yes</v>
          </cell>
          <cell r="CH219" t="str">
            <v>Yes</v>
          </cell>
          <cell r="CI219" t="str">
            <v/>
          </cell>
          <cell r="CJ219" t="str">
            <v/>
          </cell>
          <cell r="CK219" t="str">
            <v/>
          </cell>
          <cell r="CL219" t="str">
            <v/>
          </cell>
          <cell r="CM219" t="str">
            <v/>
          </cell>
          <cell r="CN219">
            <v>9.5</v>
          </cell>
          <cell r="CO219">
            <v>9.5</v>
          </cell>
          <cell r="CP219">
            <v>9.5</v>
          </cell>
          <cell r="CQ219">
            <v>9.5</v>
          </cell>
          <cell r="CR219">
            <v>9.5</v>
          </cell>
          <cell r="CS219">
            <v>2</v>
          </cell>
          <cell r="CT219">
            <v>2</v>
          </cell>
          <cell r="CU219">
            <v>2</v>
          </cell>
          <cell r="CV219">
            <v>2</v>
          </cell>
          <cell r="CW219">
            <v>2</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v>-0.17499999999999999</v>
          </cell>
          <cell r="DN219" t="str">
            <v/>
          </cell>
          <cell r="DO219" t="str">
            <v/>
          </cell>
          <cell r="DP219" t="str">
            <v/>
          </cell>
          <cell r="DQ219">
            <v>0</v>
          </cell>
          <cell r="DR219" t="str">
            <v/>
          </cell>
          <cell r="DS219" t="str">
            <v/>
          </cell>
          <cell r="DT219" t="str">
            <v/>
          </cell>
          <cell r="DU219" t="str">
            <v/>
          </cell>
          <cell r="DV219">
            <v>1</v>
          </cell>
          <cell r="DW219" t="str">
            <v/>
          </cell>
        </row>
        <row r="220">
          <cell r="U220" t="str">
            <v>PR19SES_B.1</v>
          </cell>
          <cell r="V220" t="str">
            <v>Fair prices and help when you need it</v>
          </cell>
          <cell r="W220" t="str">
            <v>PR14 continuation</v>
          </cell>
          <cell r="X220" t="str">
            <v>B.1</v>
          </cell>
          <cell r="Y220" t="str">
            <v>Supporting customers in financial hardship</v>
          </cell>
          <cell r="Z220"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AA220" t="str">
            <v/>
          </cell>
          <cell r="AB220" t="str">
            <v/>
          </cell>
          <cell r="AC220" t="str">
            <v/>
          </cell>
          <cell r="AD220" t="str">
            <v/>
          </cell>
          <cell r="AE220">
            <v>1</v>
          </cell>
          <cell r="AF220" t="str">
            <v/>
          </cell>
          <cell r="AG220" t="str">
            <v/>
          </cell>
          <cell r="AH220" t="str">
            <v/>
          </cell>
          <cell r="AI220">
            <v>1</v>
          </cell>
          <cell r="AJ220" t="str">
            <v>Under</v>
          </cell>
          <cell r="AK220" t="str">
            <v xml:space="preserve">Revenue </v>
          </cell>
          <cell r="AL220" t="str">
            <v>In-period</v>
          </cell>
          <cell r="AM220" t="str">
            <v>Billing, debt, vfm, affordability, vulnerability</v>
          </cell>
          <cell r="AN220" t="str">
            <v>nr</v>
          </cell>
          <cell r="AO220" t="str">
            <v>Number of customers</v>
          </cell>
          <cell r="AP220">
            <v>0</v>
          </cell>
          <cell r="AQ220" t="str">
            <v>Up</v>
          </cell>
          <cell r="AR220" t="str">
            <v/>
          </cell>
        </row>
        <row r="221">
          <cell r="U221" t="str">
            <v>PR19SES_B.2</v>
          </cell>
          <cell r="V221" t="str">
            <v>Fair prices and help when you need it</v>
          </cell>
          <cell r="W221" t="str">
            <v>PR19 new</v>
          </cell>
          <cell r="X221" t="str">
            <v>B.2</v>
          </cell>
          <cell r="Y221" t="str">
            <v>Vulnerable support scheme awareness</v>
          </cell>
          <cell r="Z221"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AA221" t="str">
            <v/>
          </cell>
          <cell r="AB221" t="str">
            <v/>
          </cell>
          <cell r="AC221" t="str">
            <v/>
          </cell>
          <cell r="AD221" t="str">
            <v/>
          </cell>
          <cell r="AE221">
            <v>1</v>
          </cell>
          <cell r="AF221" t="str">
            <v/>
          </cell>
          <cell r="AG221" t="str">
            <v/>
          </cell>
          <cell r="AH221" t="str">
            <v/>
          </cell>
          <cell r="AI221">
            <v>1</v>
          </cell>
          <cell r="AJ221" t="str">
            <v>NFI</v>
          </cell>
          <cell r="AK221" t="str">
            <v/>
          </cell>
          <cell r="AL221" t="str">
            <v/>
          </cell>
          <cell r="AM221" t="str">
            <v>Billing, debt, vfm, affordability, vulnerability</v>
          </cell>
          <cell r="AN221" t="str">
            <v>%</v>
          </cell>
          <cell r="AO221" t="str">
            <v>Percentage of customers</v>
          </cell>
          <cell r="AP221">
            <v>1</v>
          </cell>
          <cell r="AQ221" t="str">
            <v>Up</v>
          </cell>
          <cell r="AR221" t="str">
            <v/>
          </cell>
        </row>
        <row r="222">
          <cell r="U222" t="str">
            <v>PR19SES_B.3</v>
          </cell>
          <cell r="V222" t="str">
            <v>Fair prices and help when you need it</v>
          </cell>
          <cell r="W222" t="str">
            <v>PR19 new</v>
          </cell>
          <cell r="X222" t="str">
            <v>B.3</v>
          </cell>
          <cell r="Y222" t="str">
            <v>Vulnerable support scheme helpfulness</v>
          </cell>
          <cell r="Z222"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AA222" t="str">
            <v/>
          </cell>
          <cell r="AB222" t="str">
            <v/>
          </cell>
          <cell r="AC222" t="str">
            <v/>
          </cell>
          <cell r="AD222" t="str">
            <v/>
          </cell>
          <cell r="AE222">
            <v>1</v>
          </cell>
          <cell r="AF222" t="str">
            <v/>
          </cell>
          <cell r="AG222" t="str">
            <v/>
          </cell>
          <cell r="AH222" t="str">
            <v/>
          </cell>
          <cell r="AI222">
            <v>1</v>
          </cell>
          <cell r="AJ222" t="str">
            <v>NFI</v>
          </cell>
          <cell r="AK222" t="str">
            <v/>
          </cell>
          <cell r="AL222" t="str">
            <v/>
          </cell>
          <cell r="AM222" t="str">
            <v>Billing, debt, vfm, affordability, vulnerability</v>
          </cell>
          <cell r="AN222" t="str">
            <v>%</v>
          </cell>
          <cell r="AO222" t="str">
            <v>Percentage of customers</v>
          </cell>
          <cell r="AP222">
            <v>1</v>
          </cell>
          <cell r="AQ222" t="str">
            <v>Up</v>
          </cell>
          <cell r="AR222" t="str">
            <v/>
          </cell>
        </row>
        <row r="223">
          <cell r="U223" t="str">
            <v>PR19SES_B.4</v>
          </cell>
          <cell r="V223" t="str">
            <v>Fair prices and help when you need it</v>
          </cell>
          <cell r="W223" t="str">
            <v>PR19 new</v>
          </cell>
          <cell r="X223" t="str">
            <v>B.4</v>
          </cell>
          <cell r="Y223" t="str">
            <v>Void properties</v>
          </cell>
          <cell r="Z223"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AA223" t="str">
            <v/>
          </cell>
          <cell r="AB223" t="str">
            <v/>
          </cell>
          <cell r="AC223" t="str">
            <v/>
          </cell>
          <cell r="AD223" t="str">
            <v/>
          </cell>
          <cell r="AE223">
            <v>1</v>
          </cell>
          <cell r="AF223" t="str">
            <v/>
          </cell>
          <cell r="AG223" t="str">
            <v/>
          </cell>
          <cell r="AH223" t="str">
            <v/>
          </cell>
          <cell r="AI223">
            <v>1</v>
          </cell>
          <cell r="AJ223" t="str">
            <v>Out &amp; under</v>
          </cell>
          <cell r="AK223" t="str">
            <v xml:space="preserve">Revenue </v>
          </cell>
          <cell r="AL223" t="str">
            <v>In-period</v>
          </cell>
          <cell r="AM223" t="str">
            <v>Billing, debt, vfm, affordability, vulnerability</v>
          </cell>
          <cell r="AN223" t="str">
            <v>%</v>
          </cell>
          <cell r="AO223" t="str">
            <v>Voids as a percentage of all properties</v>
          </cell>
          <cell r="AP223">
            <v>2</v>
          </cell>
          <cell r="AQ223" t="str">
            <v>Down</v>
          </cell>
          <cell r="AR223" t="str">
            <v/>
          </cell>
        </row>
        <row r="224">
          <cell r="U224" t="str">
            <v>PR19SES_B.5</v>
          </cell>
          <cell r="V224" t="str">
            <v>Fair prices and help when you need it</v>
          </cell>
          <cell r="W224" t="str">
            <v>PR19 new</v>
          </cell>
          <cell r="X224" t="str">
            <v>B.5</v>
          </cell>
          <cell r="Y224" t="str">
            <v>Priority services for customers in vulnerable circumstances</v>
          </cell>
          <cell r="Z224" t="str">
            <v>We confirm we are adopting the standard definitions and reporting guidance for the common performance commitments.</v>
          </cell>
          <cell r="AA224" t="str">
            <v/>
          </cell>
          <cell r="AB224" t="str">
            <v/>
          </cell>
          <cell r="AC224" t="str">
            <v/>
          </cell>
          <cell r="AD224" t="str">
            <v/>
          </cell>
          <cell r="AE224">
            <v>1</v>
          </cell>
          <cell r="AF224" t="str">
            <v/>
          </cell>
          <cell r="AG224" t="str">
            <v/>
          </cell>
          <cell r="AH224" t="str">
            <v/>
          </cell>
          <cell r="AI224">
            <v>1</v>
          </cell>
          <cell r="AJ224" t="str">
            <v>NFI</v>
          </cell>
          <cell r="AK224" t="str">
            <v/>
          </cell>
          <cell r="AL224" t="str">
            <v/>
          </cell>
          <cell r="AM224" t="str">
            <v>Billing, debt, vfm, affordability, vulnerability</v>
          </cell>
          <cell r="AN224" t="str">
            <v>%</v>
          </cell>
          <cell r="AO224" t="str">
            <v>Percentage of applicable households</v>
          </cell>
          <cell r="AP224">
            <v>1</v>
          </cell>
          <cell r="AQ224" t="str">
            <v>Up</v>
          </cell>
          <cell r="AR224" t="str">
            <v>Priority services for customers in vulnerable circumstances</v>
          </cell>
          <cell r="BI224" t="str">
            <v>3.5 / 17.5 / 45</v>
          </cell>
          <cell r="BJ224" t="str">
            <v>4.4 / 35 / 90</v>
          </cell>
          <cell r="BK224" t="str">
            <v>5.3 / 35 / 90</v>
          </cell>
          <cell r="BL224" t="str">
            <v>6.2 / 35 / 90</v>
          </cell>
          <cell r="BM224" t="str">
            <v>7.0 / 35 / 90</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v>1</v>
          </cell>
          <cell r="DW224" t="str">
            <v/>
          </cell>
        </row>
        <row r="225">
          <cell r="U225" t="str">
            <v>PR19SES_C.1</v>
          </cell>
          <cell r="V225" t="str">
            <v>A service that is fit now and for the future</v>
          </cell>
          <cell r="W225" t="str">
            <v>PR19 new</v>
          </cell>
          <cell r="X225" t="str">
            <v>C.1</v>
          </cell>
          <cell r="Y225" t="str">
            <v>Risk of severe restrictions in a drought</v>
          </cell>
          <cell r="Z225" t="str">
            <v>We confirm we are adopting the standard definitions and reporting guidance for the common performance commitments.</v>
          </cell>
          <cell r="AA225">
            <v>1</v>
          </cell>
          <cell r="AB225" t="str">
            <v/>
          </cell>
          <cell r="AC225" t="str">
            <v/>
          </cell>
          <cell r="AD225" t="str">
            <v/>
          </cell>
          <cell r="AE225" t="str">
            <v/>
          </cell>
          <cell r="AF225" t="str">
            <v/>
          </cell>
          <cell r="AG225" t="str">
            <v/>
          </cell>
          <cell r="AH225" t="str">
            <v/>
          </cell>
          <cell r="AI225">
            <v>1</v>
          </cell>
          <cell r="AJ225" t="str">
            <v>NFI</v>
          </cell>
          <cell r="AK225" t="str">
            <v/>
          </cell>
          <cell r="AL225" t="str">
            <v/>
          </cell>
          <cell r="AM225" t="str">
            <v>Resilience</v>
          </cell>
          <cell r="AN225" t="str">
            <v>%</v>
          </cell>
          <cell r="AO225" t="str">
            <v>Percentage of population at risk</v>
          </cell>
          <cell r="AP225">
            <v>1</v>
          </cell>
          <cell r="AQ225" t="str">
            <v>Down</v>
          </cell>
          <cell r="AR225" t="str">
            <v>Risk of severe restrictions in a drought</v>
          </cell>
          <cell r="BI225">
            <v>0</v>
          </cell>
          <cell r="BJ225">
            <v>0</v>
          </cell>
          <cell r="BK225">
            <v>0</v>
          </cell>
          <cell r="BL225">
            <v>0</v>
          </cell>
          <cell r="BM225">
            <v>0</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v>1</v>
          </cell>
          <cell r="DW225" t="str">
            <v/>
          </cell>
        </row>
        <row r="226">
          <cell r="U226" t="str">
            <v>PR19SES_C.3</v>
          </cell>
          <cell r="V226" t="str">
            <v>A service that is fit now and for the future</v>
          </cell>
          <cell r="W226" t="str">
            <v>PR19 new</v>
          </cell>
          <cell r="X226" t="str">
            <v>C.3</v>
          </cell>
          <cell r="Y226" t="str">
            <v>Unplanned outage</v>
          </cell>
          <cell r="Z226" t="str">
            <v>We confirm we are adopting the standard definitions and reporting guidance for the common performance commitments.</v>
          </cell>
          <cell r="AA226" t="str">
            <v/>
          </cell>
          <cell r="AB226">
            <v>1</v>
          </cell>
          <cell r="AC226" t="str">
            <v/>
          </cell>
          <cell r="AD226" t="str">
            <v/>
          </cell>
          <cell r="AE226" t="str">
            <v/>
          </cell>
          <cell r="AF226" t="str">
            <v/>
          </cell>
          <cell r="AG226" t="str">
            <v/>
          </cell>
          <cell r="AH226" t="str">
            <v/>
          </cell>
          <cell r="AI226">
            <v>1</v>
          </cell>
          <cell r="AJ226" t="str">
            <v>Under</v>
          </cell>
          <cell r="AK226" t="str">
            <v xml:space="preserve">Revenue </v>
          </cell>
          <cell r="AL226" t="str">
            <v>In-period</v>
          </cell>
          <cell r="AM226" t="str">
            <v>Water outage</v>
          </cell>
          <cell r="AN226" t="str">
            <v>%</v>
          </cell>
          <cell r="AO226" t="str">
            <v>Percentage of peak week production capacity</v>
          </cell>
          <cell r="AP226">
            <v>2</v>
          </cell>
          <cell r="AQ226" t="str">
            <v>Down</v>
          </cell>
          <cell r="AR226" t="str">
            <v>Unplanned outage</v>
          </cell>
          <cell r="BI226">
            <v>2.34</v>
          </cell>
          <cell r="BJ226">
            <v>2.34</v>
          </cell>
          <cell r="BK226">
            <v>2.34</v>
          </cell>
          <cell r="BL226">
            <v>2.34</v>
          </cell>
          <cell r="BM226">
            <v>2.34</v>
          </cell>
          <cell r="CD226" t="str">
            <v>Yes</v>
          </cell>
          <cell r="CE226" t="str">
            <v>Yes</v>
          </cell>
          <cell r="CF226" t="str">
            <v>Yes</v>
          </cell>
          <cell r="CG226" t="str">
            <v>Yes</v>
          </cell>
          <cell r="CH226" t="str">
            <v>Yes</v>
          </cell>
          <cell r="CI226" t="str">
            <v/>
          </cell>
          <cell r="CJ226" t="str">
            <v/>
          </cell>
          <cell r="CK226" t="str">
            <v/>
          </cell>
          <cell r="CL226" t="str">
            <v/>
          </cell>
          <cell r="CM226" t="str">
            <v/>
          </cell>
          <cell r="CN226">
            <v>4.68</v>
          </cell>
          <cell r="CO226">
            <v>4.68</v>
          </cell>
          <cell r="CP226">
            <v>4.68</v>
          </cell>
          <cell r="CQ226">
            <v>4.68</v>
          </cell>
          <cell r="CR226">
            <v>4.68</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v>-0.17599999999999999</v>
          </cell>
          <cell r="DN226" t="str">
            <v/>
          </cell>
          <cell r="DO226" t="str">
            <v/>
          </cell>
          <cell r="DP226" t="str">
            <v/>
          </cell>
          <cell r="DQ226" t="str">
            <v/>
          </cell>
          <cell r="DR226" t="str">
            <v/>
          </cell>
          <cell r="DS226" t="str">
            <v/>
          </cell>
          <cell r="DT226" t="str">
            <v/>
          </cell>
          <cell r="DU226" t="str">
            <v/>
          </cell>
          <cell r="DV226">
            <v>1</v>
          </cell>
          <cell r="DW226" t="str">
            <v/>
          </cell>
        </row>
        <row r="227">
          <cell r="U227" t="str">
            <v>PR19SES_C.4</v>
          </cell>
          <cell r="V227" t="str">
            <v>A service that is fit now and for the future</v>
          </cell>
          <cell r="W227" t="str">
            <v>PR14 continuation</v>
          </cell>
          <cell r="X227" t="str">
            <v>C.4</v>
          </cell>
          <cell r="Y227" t="str">
            <v>Leakage</v>
          </cell>
          <cell r="Z227" t="str">
            <v>We confirm we are adopting the standard definitions and reporting guidance for the common performance commitments.</v>
          </cell>
          <cell r="AA227" t="str">
            <v/>
          </cell>
          <cell r="AB227">
            <v>1</v>
          </cell>
          <cell r="AC227" t="str">
            <v/>
          </cell>
          <cell r="AD227" t="str">
            <v/>
          </cell>
          <cell r="AE227" t="str">
            <v/>
          </cell>
          <cell r="AF227" t="str">
            <v/>
          </cell>
          <cell r="AG227" t="str">
            <v/>
          </cell>
          <cell r="AH227" t="str">
            <v/>
          </cell>
          <cell r="AI227">
            <v>1</v>
          </cell>
          <cell r="AJ227" t="str">
            <v>Out &amp; under</v>
          </cell>
          <cell r="AK227" t="str">
            <v xml:space="preserve">Revenue </v>
          </cell>
          <cell r="AL227" t="str">
            <v>In-period</v>
          </cell>
          <cell r="AM227" t="str">
            <v>Leakage</v>
          </cell>
          <cell r="AN227" t="str">
            <v>%</v>
          </cell>
          <cell r="AO227" t="str">
            <v>Percentage reduction from baseline (2019-20) using 3 year average</v>
          </cell>
          <cell r="AP227">
            <v>1</v>
          </cell>
          <cell r="AQ227" t="str">
            <v>Up</v>
          </cell>
          <cell r="AR227" t="str">
            <v>Leakage</v>
          </cell>
          <cell r="BI227">
            <v>1.2</v>
          </cell>
          <cell r="BJ227">
            <v>3.3</v>
          </cell>
          <cell r="BK227">
            <v>6.2</v>
          </cell>
          <cell r="BL227">
            <v>9.5</v>
          </cell>
          <cell r="BM227">
            <v>12.4</v>
          </cell>
          <cell r="CD227" t="str">
            <v>Yes</v>
          </cell>
          <cell r="CE227" t="str">
            <v>Yes</v>
          </cell>
          <cell r="CF227" t="str">
            <v>Yes</v>
          </cell>
          <cell r="CG227" t="str">
            <v>Yes</v>
          </cell>
          <cell r="CH227" t="str">
            <v>Yes</v>
          </cell>
          <cell r="CI227">
            <v>-70.7</v>
          </cell>
          <cell r="CJ227">
            <v>-70.7</v>
          </cell>
          <cell r="CK227">
            <v>-70.7</v>
          </cell>
          <cell r="CL227">
            <v>-70.7</v>
          </cell>
          <cell r="CM227">
            <v>-70.7</v>
          </cell>
          <cell r="CN227">
            <v>-50</v>
          </cell>
          <cell r="CO227">
            <v>-50</v>
          </cell>
          <cell r="CP227">
            <v>-50</v>
          </cell>
          <cell r="CQ227">
            <v>-50</v>
          </cell>
          <cell r="CR227">
            <v>-50</v>
          </cell>
          <cell r="CS227" t="str">
            <v/>
          </cell>
          <cell r="CT227" t="str">
            <v/>
          </cell>
          <cell r="CU227" t="str">
            <v/>
          </cell>
          <cell r="CV227" t="str">
            <v/>
          </cell>
          <cell r="CW227" t="str">
            <v/>
          </cell>
          <cell r="CX227" t="str">
            <v/>
          </cell>
          <cell r="CY227" t="str">
            <v/>
          </cell>
          <cell r="CZ227" t="str">
            <v/>
          </cell>
          <cell r="DA227" t="str">
            <v/>
          </cell>
          <cell r="DB227" t="str">
            <v/>
          </cell>
          <cell r="DC227">
            <v>21.9</v>
          </cell>
          <cell r="DD227">
            <v>23</v>
          </cell>
          <cell r="DE227">
            <v>24.4</v>
          </cell>
          <cell r="DF227">
            <v>26.1</v>
          </cell>
          <cell r="DG227">
            <v>28.1</v>
          </cell>
          <cell r="DH227" t="str">
            <v>*</v>
          </cell>
          <cell r="DI227" t="str">
            <v>*</v>
          </cell>
          <cell r="DJ227" t="str">
            <v>*</v>
          </cell>
          <cell r="DK227" t="str">
            <v>*</v>
          </cell>
          <cell r="DL227" t="str">
            <v>*</v>
          </cell>
          <cell r="DM227">
            <v>-0.41499999999999998</v>
          </cell>
          <cell r="DN227">
            <v>-2.169</v>
          </cell>
          <cell r="DO227" t="str">
            <v/>
          </cell>
          <cell r="DP227">
            <v>-0.46300000000000002</v>
          </cell>
          <cell r="DQ227">
            <v>0.34599999999999997</v>
          </cell>
          <cell r="DR227" t="str">
            <v/>
          </cell>
          <cell r="DS227" t="str">
            <v/>
          </cell>
          <cell r="DT227">
            <v>0.46300000000000002</v>
          </cell>
          <cell r="DU227" t="str">
            <v/>
          </cell>
          <cell r="DV227">
            <v>1</v>
          </cell>
          <cell r="DW227" t="str">
            <v/>
          </cell>
        </row>
        <row r="228">
          <cell r="U228" t="str">
            <v>PR19SES_D.1</v>
          </cell>
          <cell r="V228" t="str">
            <v>Excellent service, whenever and however you need it</v>
          </cell>
          <cell r="W228" t="str">
            <v>PR19 new</v>
          </cell>
          <cell r="X228" t="str">
            <v>D.1</v>
          </cell>
          <cell r="Y228" t="str">
            <v>First contact resolution</v>
          </cell>
          <cell r="Z228"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AA228" t="str">
            <v/>
          </cell>
          <cell r="AB228" t="str">
            <v/>
          </cell>
          <cell r="AC228" t="str">
            <v/>
          </cell>
          <cell r="AD228" t="str">
            <v/>
          </cell>
          <cell r="AE228">
            <v>1</v>
          </cell>
          <cell r="AF228" t="str">
            <v/>
          </cell>
          <cell r="AG228" t="str">
            <v/>
          </cell>
          <cell r="AH228" t="str">
            <v/>
          </cell>
          <cell r="AI228">
            <v>1</v>
          </cell>
          <cell r="AJ228" t="str">
            <v>Under</v>
          </cell>
          <cell r="AK228" t="str">
            <v xml:space="preserve">Revenue </v>
          </cell>
          <cell r="AL228" t="str">
            <v>In-period</v>
          </cell>
          <cell r="AM228" t="str">
            <v>Customer service/satisfaction (exc. billing etc.)</v>
          </cell>
          <cell r="AN228" t="str">
            <v>%</v>
          </cell>
          <cell r="AO228" t="str">
            <v>Percentage of contacts resolved first time</v>
          </cell>
          <cell r="AP228">
            <v>1</v>
          </cell>
          <cell r="AQ228" t="str">
            <v>Up</v>
          </cell>
          <cell r="AR228" t="str">
            <v/>
          </cell>
        </row>
        <row r="229">
          <cell r="U229" t="str">
            <v>PR19SES_D.2</v>
          </cell>
          <cell r="V229" t="str">
            <v>Excellent service, whenever and however you need it</v>
          </cell>
          <cell r="W229" t="str">
            <v>PR19 new</v>
          </cell>
          <cell r="X229" t="str">
            <v>D.2</v>
          </cell>
          <cell r="Y229" t="str">
            <v>C-MeX: Customer measure of experience</v>
          </cell>
          <cell r="Z229" t="str">
            <v>We confirm we are adopting the standard definitions and reporting guidance for the common performance commitments.</v>
          </cell>
          <cell r="AA229" t="str">
            <v/>
          </cell>
          <cell r="AB229" t="str">
            <v/>
          </cell>
          <cell r="AC229" t="str">
            <v/>
          </cell>
          <cell r="AD229" t="str">
            <v/>
          </cell>
          <cell r="AE229">
            <v>1</v>
          </cell>
          <cell r="AF229" t="str">
            <v/>
          </cell>
          <cell r="AG229" t="str">
            <v/>
          </cell>
          <cell r="AH229" t="str">
            <v/>
          </cell>
          <cell r="AI229">
            <v>1</v>
          </cell>
          <cell r="AJ229" t="str">
            <v>Out &amp; under</v>
          </cell>
          <cell r="AK229" t="str">
            <v xml:space="preserve">Revenue </v>
          </cell>
          <cell r="AL229" t="str">
            <v>In-period</v>
          </cell>
          <cell r="AM229" t="str">
            <v>Customer measure of experience (C-MeX)</v>
          </cell>
          <cell r="AN229" t="str">
            <v>score</v>
          </cell>
          <cell r="AO229" t="str">
            <v>C-Mex scores</v>
          </cell>
          <cell r="AP229">
            <v>2</v>
          </cell>
          <cell r="AQ229" t="str">
            <v>Up</v>
          </cell>
          <cell r="AR229" t="str">
            <v>C-MeX: Customer measure of experience</v>
          </cell>
          <cell r="BI229" t="str">
            <v/>
          </cell>
          <cell r="BJ229" t="str">
            <v/>
          </cell>
          <cell r="BK229" t="str">
            <v/>
          </cell>
          <cell r="BL229" t="str">
            <v/>
          </cell>
          <cell r="BM229" t="str">
            <v/>
          </cell>
          <cell r="CD229" t="str">
            <v>Yes</v>
          </cell>
          <cell r="CE229" t="str">
            <v>Yes</v>
          </cell>
          <cell r="CF229" t="str">
            <v>Yes</v>
          </cell>
          <cell r="CG229" t="str">
            <v>Yes</v>
          </cell>
          <cell r="CH229" t="str">
            <v>Yes</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v>1</v>
          </cell>
          <cell r="DW229" t="str">
            <v/>
          </cell>
        </row>
        <row r="230">
          <cell r="U230" t="str">
            <v>PR19SES_D.3</v>
          </cell>
          <cell r="V230" t="str">
            <v>Excellent service, whenever and however you need it</v>
          </cell>
          <cell r="W230" t="str">
            <v>PR19 new</v>
          </cell>
          <cell r="X230" t="str">
            <v>D.3</v>
          </cell>
          <cell r="Y230" t="str">
            <v>D-MeX: Developer services measure of experience</v>
          </cell>
          <cell r="Z230" t="str">
            <v>We confirm we are adopting the standard definitions and reporting guidance for the common performance commitments.</v>
          </cell>
          <cell r="AA230" t="str">
            <v/>
          </cell>
          <cell r="AB230">
            <v>1</v>
          </cell>
          <cell r="AC230" t="str">
            <v/>
          </cell>
          <cell r="AD230" t="str">
            <v/>
          </cell>
          <cell r="AE230" t="str">
            <v/>
          </cell>
          <cell r="AF230" t="str">
            <v/>
          </cell>
          <cell r="AG230" t="str">
            <v/>
          </cell>
          <cell r="AH230" t="str">
            <v/>
          </cell>
          <cell r="AI230">
            <v>1</v>
          </cell>
          <cell r="AJ230" t="str">
            <v>Out &amp; under</v>
          </cell>
          <cell r="AK230" t="str">
            <v xml:space="preserve">Revenue </v>
          </cell>
          <cell r="AL230" t="str">
            <v>In-period</v>
          </cell>
          <cell r="AM230" t="str">
            <v>Developer services measure of experience (D-MeX)</v>
          </cell>
          <cell r="AN230" t="str">
            <v>score</v>
          </cell>
          <cell r="AO230" t="str">
            <v>D-Mex score</v>
          </cell>
          <cell r="AP230">
            <v>2</v>
          </cell>
          <cell r="AQ230" t="str">
            <v>Up</v>
          </cell>
          <cell r="AR230" t="str">
            <v>D-MeX: Developer services measure of experience</v>
          </cell>
          <cell r="BI230" t="str">
            <v/>
          </cell>
          <cell r="BJ230" t="str">
            <v/>
          </cell>
          <cell r="BK230" t="str">
            <v/>
          </cell>
          <cell r="BL230" t="str">
            <v/>
          </cell>
          <cell r="BM230" t="str">
            <v/>
          </cell>
          <cell r="CD230" t="str">
            <v>Yes</v>
          </cell>
          <cell r="CE230" t="str">
            <v>Yes</v>
          </cell>
          <cell r="CF230" t="str">
            <v>Yes</v>
          </cell>
          <cell r="CG230" t="str">
            <v>Yes</v>
          </cell>
          <cell r="CH230" t="str">
            <v>Yes</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No</v>
          </cell>
          <cell r="DV230">
            <v>1</v>
          </cell>
          <cell r="DW230" t="str">
            <v/>
          </cell>
        </row>
        <row r="231">
          <cell r="U231" t="str">
            <v>PR19SES_E.1</v>
          </cell>
          <cell r="V231" t="str">
            <v>Support a thriving environment we can all rely upon</v>
          </cell>
          <cell r="W231" t="str">
            <v>PR14 revision</v>
          </cell>
          <cell r="X231" t="str">
            <v>E.1</v>
          </cell>
          <cell r="Y231" t="str">
            <v>Per capita consumption</v>
          </cell>
          <cell r="Z231" t="str">
            <v>We confirm we are adopting the standard definitions and reporting guidance for the common performance commitments.</v>
          </cell>
          <cell r="AA231" t="str">
            <v/>
          </cell>
          <cell r="AB231">
            <v>1</v>
          </cell>
          <cell r="AC231" t="str">
            <v/>
          </cell>
          <cell r="AD231" t="str">
            <v/>
          </cell>
          <cell r="AE231" t="str">
            <v/>
          </cell>
          <cell r="AF231" t="str">
            <v/>
          </cell>
          <cell r="AG231" t="str">
            <v/>
          </cell>
          <cell r="AH231" t="str">
            <v/>
          </cell>
          <cell r="AI231">
            <v>1</v>
          </cell>
          <cell r="AJ231" t="str">
            <v>Under</v>
          </cell>
          <cell r="AK231" t="str">
            <v xml:space="preserve">Revenue </v>
          </cell>
          <cell r="AL231" t="str">
            <v>End of period</v>
          </cell>
          <cell r="AM231" t="str">
            <v>Water consumption</v>
          </cell>
          <cell r="AN231" t="str">
            <v xml:space="preserve">% </v>
          </cell>
          <cell r="AO231" t="str">
            <v>Percentage reduction from baseline (2019-20) using 3 year average</v>
          </cell>
          <cell r="AP231">
            <v>1</v>
          </cell>
          <cell r="AQ231" t="str">
            <v>Up</v>
          </cell>
          <cell r="AR231" t="str">
            <v>Per capita consumption</v>
          </cell>
          <cell r="BI231">
            <v>1</v>
          </cell>
          <cell r="BJ231">
            <v>2.2999999999999998</v>
          </cell>
          <cell r="BK231">
            <v>3.8</v>
          </cell>
          <cell r="BL231">
            <v>5.2</v>
          </cell>
          <cell r="BM231">
            <v>6.6</v>
          </cell>
          <cell r="CD231" t="str">
            <v>Yes</v>
          </cell>
          <cell r="CE231" t="str">
            <v>Yes</v>
          </cell>
          <cell r="CF231" t="str">
            <v>Yes</v>
          </cell>
          <cell r="CG231" t="str">
            <v>Yes</v>
          </cell>
          <cell r="CH231" t="str">
            <v>Yes</v>
          </cell>
          <cell r="CI231" t="str">
            <v/>
          </cell>
          <cell r="CJ231" t="str">
            <v/>
          </cell>
          <cell r="CK231" t="str">
            <v/>
          </cell>
          <cell r="CL231" t="str">
            <v/>
          </cell>
          <cell r="CM231" t="str">
            <v/>
          </cell>
          <cell r="CN231">
            <v>-8.9</v>
          </cell>
          <cell r="CO231">
            <v>-8.9</v>
          </cell>
          <cell r="CP231">
            <v>-8.9</v>
          </cell>
          <cell r="CQ231">
            <v>-8.9</v>
          </cell>
          <cell r="CR231">
            <v>-8.9</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v>-8.7999999999999995E-2</v>
          </cell>
          <cell r="DN231" t="str">
            <v/>
          </cell>
          <cell r="DO231" t="str">
            <v/>
          </cell>
          <cell r="DP231" t="str">
            <v/>
          </cell>
          <cell r="DQ231" t="str">
            <v/>
          </cell>
          <cell r="DR231" t="str">
            <v/>
          </cell>
          <cell r="DS231" t="str">
            <v/>
          </cell>
          <cell r="DT231" t="str">
            <v/>
          </cell>
          <cell r="DU231" t="str">
            <v>No</v>
          </cell>
          <cell r="DV231">
            <v>1</v>
          </cell>
          <cell r="DW231" t="str">
            <v/>
          </cell>
        </row>
        <row r="232">
          <cell r="U232" t="str">
            <v>PR19SES_E.2</v>
          </cell>
          <cell r="V232" t="str">
            <v>Support a thriving environment we can all rely upon</v>
          </cell>
          <cell r="W232" t="str">
            <v>PR14 continuation</v>
          </cell>
          <cell r="X232" t="str">
            <v>E.2</v>
          </cell>
          <cell r="Y232" t="str">
            <v>Greenhouse gas emissions</v>
          </cell>
          <cell r="Z232"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AA232" t="str">
            <v/>
          </cell>
          <cell r="AB232">
            <v>1</v>
          </cell>
          <cell r="AC232" t="str">
            <v/>
          </cell>
          <cell r="AD232" t="str">
            <v/>
          </cell>
          <cell r="AE232" t="str">
            <v/>
          </cell>
          <cell r="AF232" t="str">
            <v/>
          </cell>
          <cell r="AG232" t="str">
            <v/>
          </cell>
          <cell r="AH232" t="str">
            <v/>
          </cell>
          <cell r="AI232">
            <v>1</v>
          </cell>
          <cell r="AJ232" t="str">
            <v>Under</v>
          </cell>
          <cell r="AK232" t="str">
            <v xml:space="preserve">Revenue </v>
          </cell>
          <cell r="AL232" t="str">
            <v>In-period</v>
          </cell>
          <cell r="AM232" t="str">
            <v>Energy/emissions</v>
          </cell>
          <cell r="AN232" t="str">
            <v>nr</v>
          </cell>
          <cell r="AO232" t="str">
            <v>Emissions (kgCO2eg) per million litre of water put into supply</v>
          </cell>
          <cell r="AP232">
            <v>0</v>
          </cell>
          <cell r="AQ232" t="str">
            <v>Down</v>
          </cell>
          <cell r="AR232" t="str">
            <v/>
          </cell>
        </row>
        <row r="233">
          <cell r="U233" t="str">
            <v>PR19SES_E.3</v>
          </cell>
          <cell r="V233" t="str">
            <v>Support a thriving environment we can all rely upon</v>
          </cell>
          <cell r="W233" t="str">
            <v>PR14 revision</v>
          </cell>
          <cell r="X233" t="str">
            <v>E.3</v>
          </cell>
          <cell r="Y233" t="str">
            <v>Pollution incidents</v>
          </cell>
          <cell r="Z233"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AA233" t="str">
            <v/>
          </cell>
          <cell r="AB233">
            <v>1</v>
          </cell>
          <cell r="AC233" t="str">
            <v/>
          </cell>
          <cell r="AD233" t="str">
            <v/>
          </cell>
          <cell r="AE233" t="str">
            <v/>
          </cell>
          <cell r="AF233" t="str">
            <v/>
          </cell>
          <cell r="AG233" t="str">
            <v/>
          </cell>
          <cell r="AH233" t="str">
            <v/>
          </cell>
          <cell r="AI233">
            <v>1</v>
          </cell>
          <cell r="AJ233" t="str">
            <v>NFI</v>
          </cell>
          <cell r="AK233" t="str">
            <v/>
          </cell>
          <cell r="AL233" t="str">
            <v/>
          </cell>
          <cell r="AM233" t="str">
            <v>Pollution incidents</v>
          </cell>
          <cell r="AN233" t="str">
            <v>nr</v>
          </cell>
          <cell r="AO233" t="str">
            <v>Number of pollution incidents</v>
          </cell>
          <cell r="AP233">
            <v>0</v>
          </cell>
          <cell r="AQ233" t="str">
            <v>Down</v>
          </cell>
          <cell r="AR233" t="str">
            <v/>
          </cell>
          <cell r="BI233" t="str">
            <v/>
          </cell>
          <cell r="BJ233" t="str">
            <v/>
          </cell>
          <cell r="BK233" t="str">
            <v/>
          </cell>
          <cell r="BL233" t="str">
            <v/>
          </cell>
          <cell r="BM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v>1</v>
          </cell>
          <cell r="DW233" t="str">
            <v/>
          </cell>
        </row>
        <row r="234">
          <cell r="U234" t="str">
            <v>PR19SES_E.4</v>
          </cell>
          <cell r="V234" t="str">
            <v>Support a thriving environment we can all rely upon</v>
          </cell>
          <cell r="W234" t="str">
            <v>PR19 new</v>
          </cell>
          <cell r="X234" t="str">
            <v>E.4</v>
          </cell>
          <cell r="Y234" t="str">
            <v>Abstraction incentive mechanism</v>
          </cell>
          <cell r="Z234"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AA234">
            <v>1</v>
          </cell>
          <cell r="AB234" t="str">
            <v/>
          </cell>
          <cell r="AC234" t="str">
            <v/>
          </cell>
          <cell r="AD234" t="str">
            <v/>
          </cell>
          <cell r="AE234" t="str">
            <v/>
          </cell>
          <cell r="AF234" t="str">
            <v/>
          </cell>
          <cell r="AG234" t="str">
            <v/>
          </cell>
          <cell r="AH234" t="str">
            <v/>
          </cell>
          <cell r="AI234">
            <v>1</v>
          </cell>
          <cell r="AJ234" t="str">
            <v>NFI</v>
          </cell>
          <cell r="AK234" t="str">
            <v/>
          </cell>
          <cell r="AL234" t="str">
            <v/>
          </cell>
          <cell r="AM234" t="str">
            <v>Water resources/ abstraction</v>
          </cell>
          <cell r="AN234" t="str">
            <v>nr</v>
          </cell>
          <cell r="AO234" t="str">
            <v>Megalitres (Ml)</v>
          </cell>
          <cell r="AP234">
            <v>0</v>
          </cell>
          <cell r="AQ234" t="str">
            <v>Down</v>
          </cell>
          <cell r="AR234" t="str">
            <v/>
          </cell>
        </row>
        <row r="235">
          <cell r="U235" t="str">
            <v>PR19SES_E.5</v>
          </cell>
          <cell r="V235" t="str">
            <v>Support a thriving environment we can all rely upon</v>
          </cell>
          <cell r="W235" t="str">
            <v>PR19 new</v>
          </cell>
          <cell r="X235" t="str">
            <v>E.5</v>
          </cell>
          <cell r="Y235" t="str">
            <v>Land based improvement  - biodiversity</v>
          </cell>
          <cell r="Z235"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AA235" t="str">
            <v/>
          </cell>
          <cell r="AB235">
            <v>1</v>
          </cell>
          <cell r="AC235" t="str">
            <v/>
          </cell>
          <cell r="AD235" t="str">
            <v/>
          </cell>
          <cell r="AE235" t="str">
            <v/>
          </cell>
          <cell r="AF235" t="str">
            <v/>
          </cell>
          <cell r="AG235" t="str">
            <v/>
          </cell>
          <cell r="AH235" t="str">
            <v/>
          </cell>
          <cell r="AI235">
            <v>1</v>
          </cell>
          <cell r="AJ235" t="str">
            <v>NFI</v>
          </cell>
          <cell r="AK235" t="str">
            <v/>
          </cell>
          <cell r="AL235" t="str">
            <v/>
          </cell>
          <cell r="AM235" t="str">
            <v>Biodiversity/SSSIs</v>
          </cell>
          <cell r="AN235" t="str">
            <v>nr</v>
          </cell>
          <cell r="AO235" t="str">
            <v>Number of sites</v>
          </cell>
          <cell r="AP235">
            <v>0</v>
          </cell>
          <cell r="AQ235" t="str">
            <v>Up</v>
          </cell>
          <cell r="AR235" t="str">
            <v/>
          </cell>
        </row>
        <row r="236">
          <cell r="U236" t="str">
            <v>PR19SES_E.6</v>
          </cell>
          <cell r="V236" t="str">
            <v>Support a thriving environment we can all rely upon</v>
          </cell>
          <cell r="W236" t="str">
            <v>PR14 continuation</v>
          </cell>
          <cell r="X236" t="str">
            <v>E.6</v>
          </cell>
          <cell r="Y236" t="str">
            <v>River based improvement - delivery of WINEP</v>
          </cell>
          <cell r="Z236"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AA236">
            <v>0.34</v>
          </cell>
          <cell r="AB236">
            <v>0.66</v>
          </cell>
          <cell r="AC236" t="str">
            <v/>
          </cell>
          <cell r="AD236" t="str">
            <v/>
          </cell>
          <cell r="AE236" t="str">
            <v/>
          </cell>
          <cell r="AF236" t="str">
            <v/>
          </cell>
          <cell r="AG236" t="str">
            <v/>
          </cell>
          <cell r="AH236" t="str">
            <v/>
          </cell>
          <cell r="AI236">
            <v>1</v>
          </cell>
          <cell r="AJ236" t="str">
            <v>Under</v>
          </cell>
          <cell r="AK236" t="str">
            <v xml:space="preserve">Revenue </v>
          </cell>
          <cell r="AL236" t="str">
            <v>In-period</v>
          </cell>
          <cell r="AM236" t="str">
            <v>Environmental</v>
          </cell>
          <cell r="AN236" t="str">
            <v>nr</v>
          </cell>
          <cell r="AO236" t="str">
            <v>Number of projects completed</v>
          </cell>
          <cell r="AP236">
            <v>0</v>
          </cell>
          <cell r="AQ236" t="str">
            <v>Up</v>
          </cell>
          <cell r="AR236" t="str">
            <v/>
          </cell>
        </row>
        <row r="237">
          <cell r="U237" t="str">
            <v>PR19SES_A.5</v>
          </cell>
          <cell r="V237" t="str">
            <v>High quality water, all day every day</v>
          </cell>
          <cell r="W237" t="str">
            <v>PR19 new</v>
          </cell>
          <cell r="X237" t="str">
            <v>A.5</v>
          </cell>
          <cell r="Y237" t="str">
            <v>Water Softening</v>
          </cell>
          <cell r="Z237" t="str">
            <v>This PC measures the days a water softening site does not provide softened water to customers</v>
          </cell>
          <cell r="AA237" t="str">
            <v/>
          </cell>
          <cell r="AB237">
            <v>1</v>
          </cell>
          <cell r="AC237" t="str">
            <v/>
          </cell>
          <cell r="AD237" t="str">
            <v/>
          </cell>
          <cell r="AE237" t="str">
            <v/>
          </cell>
          <cell r="AF237" t="str">
            <v/>
          </cell>
          <cell r="AG237" t="str">
            <v/>
          </cell>
          <cell r="AH237" t="str">
            <v/>
          </cell>
          <cell r="AI237">
            <v>1</v>
          </cell>
          <cell r="AJ237" t="str">
            <v>Under</v>
          </cell>
          <cell r="AK237" t="str">
            <v xml:space="preserve">Revenue </v>
          </cell>
          <cell r="AL237" t="str">
            <v>In-period</v>
          </cell>
          <cell r="AM237" t="str">
            <v/>
          </cell>
          <cell r="AN237" t="str">
            <v>nr</v>
          </cell>
          <cell r="AO237" t="str">
            <v xml:space="preserve">The number of mg/l </v>
          </cell>
          <cell r="AP237">
            <v>1</v>
          </cell>
          <cell r="AQ237" t="str">
            <v>Down</v>
          </cell>
          <cell r="AR237" t="str">
            <v/>
          </cell>
        </row>
        <row r="238">
          <cell r="U238" t="str">
            <v>PR19SES_B.6</v>
          </cell>
          <cell r="V238" t="str">
            <v>Fair prices and help when you need it</v>
          </cell>
          <cell r="W238" t="str">
            <v>PR14 continuation</v>
          </cell>
          <cell r="X238" t="str">
            <v>B.6</v>
          </cell>
          <cell r="Y238" t="str">
            <v>Perception of value for money</v>
          </cell>
          <cell r="Z238"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AA238" t="str">
            <v/>
          </cell>
          <cell r="AB238" t="str">
            <v/>
          </cell>
          <cell r="AC238" t="str">
            <v/>
          </cell>
          <cell r="AD238" t="str">
            <v/>
          </cell>
          <cell r="AE238">
            <v>1</v>
          </cell>
          <cell r="AF238" t="str">
            <v/>
          </cell>
          <cell r="AG238" t="str">
            <v/>
          </cell>
          <cell r="AH238" t="str">
            <v/>
          </cell>
          <cell r="AI238">
            <v>1</v>
          </cell>
          <cell r="AJ238" t="str">
            <v>NFI</v>
          </cell>
          <cell r="AK238" t="str">
            <v/>
          </cell>
          <cell r="AL238" t="str">
            <v/>
          </cell>
          <cell r="AM238" t="str">
            <v>Billing, debt, vfm, affordability, vulnerability</v>
          </cell>
          <cell r="AN238" t="str">
            <v>%</v>
          </cell>
          <cell r="AO238" t="str">
            <v>Percentage of customers</v>
          </cell>
          <cell r="AP238">
            <v>0</v>
          </cell>
          <cell r="AQ238" t="str">
            <v>Down</v>
          </cell>
          <cell r="AR238" t="str">
            <v/>
          </cell>
        </row>
        <row r="239">
          <cell r="U239" t="str">
            <v>PR19SES_NEP01</v>
          </cell>
          <cell r="V239" t="str">
            <v/>
          </cell>
          <cell r="W239" t="str">
            <v/>
          </cell>
          <cell r="X239" t="str">
            <v>NEP01</v>
          </cell>
          <cell r="Y239" t="str">
            <v>WINEP Delivery</v>
          </cell>
          <cell r="Z239" t="str">
            <v/>
          </cell>
          <cell r="AA239" t="str">
            <v/>
          </cell>
          <cell r="AB239" t="str">
            <v/>
          </cell>
          <cell r="AC239" t="str">
            <v/>
          </cell>
          <cell r="AD239" t="str">
            <v/>
          </cell>
          <cell r="AE239" t="str">
            <v/>
          </cell>
          <cell r="AF239" t="str">
            <v/>
          </cell>
          <cell r="AG239" t="str">
            <v/>
          </cell>
          <cell r="AH239" t="str">
            <v/>
          </cell>
          <cell r="AI239">
            <v>0</v>
          </cell>
          <cell r="AJ239" t="str">
            <v>NFI</v>
          </cell>
          <cell r="AK239" t="str">
            <v/>
          </cell>
          <cell r="AL239" t="str">
            <v/>
          </cell>
          <cell r="AM239" t="str">
            <v/>
          </cell>
          <cell r="AN239" t="str">
            <v/>
          </cell>
          <cell r="AO239" t="str">
            <v>WINEP requirements met or not met in each year</v>
          </cell>
          <cell r="AP239">
            <v>0</v>
          </cell>
          <cell r="AQ239" t="str">
            <v/>
          </cell>
          <cell r="AR239" t="str">
            <v/>
          </cell>
        </row>
        <row r="240">
          <cell r="U240" t="str">
            <v>PR19SEW_C.1</v>
          </cell>
          <cell r="V240" t="str">
            <v>Our customers are happy with the service we provide</v>
          </cell>
          <cell r="W240" t="str">
            <v>PR19 new</v>
          </cell>
          <cell r="X240" t="str">
            <v>C.1</v>
          </cell>
          <cell r="Y240" t="str">
            <v>C-MeX: Customer measure of experience</v>
          </cell>
          <cell r="Z240" t="str">
            <v>Satisfaction of residential customers with their customer experience</v>
          </cell>
          <cell r="AA240" t="str">
            <v/>
          </cell>
          <cell r="AB240" t="str">
            <v/>
          </cell>
          <cell r="AC240" t="str">
            <v/>
          </cell>
          <cell r="AD240" t="str">
            <v/>
          </cell>
          <cell r="AE240">
            <v>1</v>
          </cell>
          <cell r="AF240" t="str">
            <v/>
          </cell>
          <cell r="AG240" t="str">
            <v/>
          </cell>
          <cell r="AH240" t="str">
            <v/>
          </cell>
          <cell r="AI240">
            <v>1</v>
          </cell>
          <cell r="AJ240" t="str">
            <v>Out &amp; under</v>
          </cell>
          <cell r="AK240" t="str">
            <v xml:space="preserve">Revenue </v>
          </cell>
          <cell r="AL240" t="str">
            <v>In-period</v>
          </cell>
          <cell r="AM240" t="str">
            <v>Customer measure of experience (C-MeX)</v>
          </cell>
          <cell r="AN240" t="str">
            <v>score</v>
          </cell>
          <cell r="AO240" t="str">
            <v xml:space="preserve">TBC following pilot </v>
          </cell>
          <cell r="AP240">
            <v>2</v>
          </cell>
          <cell r="AQ240" t="str">
            <v>Up</v>
          </cell>
          <cell r="AR240" t="str">
            <v>C-MeX: Customer measure of experience</v>
          </cell>
          <cell r="BI240" t="str">
            <v/>
          </cell>
          <cell r="BJ240" t="str">
            <v/>
          </cell>
          <cell r="BK240" t="str">
            <v/>
          </cell>
          <cell r="BL240" t="str">
            <v/>
          </cell>
          <cell r="BM240" t="str">
            <v/>
          </cell>
          <cell r="CD240" t="str">
            <v>Yes</v>
          </cell>
          <cell r="CE240" t="str">
            <v>Yes</v>
          </cell>
          <cell r="CF240" t="str">
            <v>Yes</v>
          </cell>
          <cell r="CG240" t="str">
            <v>Yes</v>
          </cell>
          <cell r="CH240" t="str">
            <v>Yes</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row>
        <row r="241">
          <cell r="U241" t="str">
            <v>PR19SEW_F.1</v>
          </cell>
          <cell r="V241" t="str">
            <v>Developers rate the service we provide to them</v>
          </cell>
          <cell r="W241" t="str">
            <v>PR19 new</v>
          </cell>
          <cell r="X241" t="str">
            <v>F.1</v>
          </cell>
          <cell r="Y241" t="str">
            <v>D-MeX: Developer services measure of experience</v>
          </cell>
          <cell r="Z241" t="str">
            <v>Satisfaction of developer services customers with their customer experience</v>
          </cell>
          <cell r="AA241" t="str">
            <v/>
          </cell>
          <cell r="AB241">
            <v>1</v>
          </cell>
          <cell r="AC241" t="str">
            <v/>
          </cell>
          <cell r="AD241" t="str">
            <v/>
          </cell>
          <cell r="AE241" t="str">
            <v/>
          </cell>
          <cell r="AF241" t="str">
            <v/>
          </cell>
          <cell r="AG241" t="str">
            <v/>
          </cell>
          <cell r="AH241" t="str">
            <v/>
          </cell>
          <cell r="AI241">
            <v>1</v>
          </cell>
          <cell r="AJ241" t="str">
            <v>Out &amp; under</v>
          </cell>
          <cell r="AK241" t="str">
            <v xml:space="preserve">Revenue </v>
          </cell>
          <cell r="AL241" t="str">
            <v>In-period</v>
          </cell>
          <cell r="AM241" t="str">
            <v>Developer services measure of experience (D-MeX)</v>
          </cell>
          <cell r="AN241" t="str">
            <v>score</v>
          </cell>
          <cell r="AO241" t="str">
            <v xml:space="preserve">TBC following pilot </v>
          </cell>
          <cell r="AP241">
            <v>2</v>
          </cell>
          <cell r="AQ241" t="str">
            <v>Up</v>
          </cell>
          <cell r="AR241" t="str">
            <v>D-MeX: Developer services measure of experience</v>
          </cell>
          <cell r="BI241" t="str">
            <v/>
          </cell>
          <cell r="BJ241" t="str">
            <v/>
          </cell>
          <cell r="BK241" t="str">
            <v/>
          </cell>
          <cell r="BL241" t="str">
            <v/>
          </cell>
          <cell r="BM241" t="str">
            <v/>
          </cell>
          <cell r="CD241" t="str">
            <v>Yes</v>
          </cell>
          <cell r="CE241" t="str">
            <v>Yes</v>
          </cell>
          <cell r="CF241" t="str">
            <v>Yes</v>
          </cell>
          <cell r="CG241" t="str">
            <v>Yes</v>
          </cell>
          <cell r="CH241" t="str">
            <v>Yes</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row>
        <row r="242">
          <cell r="U242" t="str">
            <v>PR19SEW_A.1</v>
          </cell>
          <cell r="V242" t="str">
            <v xml:space="preserve">Our customers trust the safety and quality of their tap water </v>
          </cell>
          <cell r="W242" t="str">
            <v>PR19 new</v>
          </cell>
          <cell r="X242" t="str">
            <v>A.1</v>
          </cell>
          <cell r="Y242" t="str">
            <v>Water quality compliance (CRI)</v>
          </cell>
          <cell r="Z242" t="str">
            <v>The Compliance Risk Index (CRI) is a measure designed to illustrate the risk arising from treated water compliance failures, and it aligns with the current risk based approach to regulation of water supplies used by the Drinking Water Inspectorate (DWI)</v>
          </cell>
          <cell r="AA242">
            <v>0.1</v>
          </cell>
          <cell r="AB242">
            <v>0.9</v>
          </cell>
          <cell r="AC242" t="str">
            <v/>
          </cell>
          <cell r="AD242" t="str">
            <v/>
          </cell>
          <cell r="AE242" t="str">
            <v/>
          </cell>
          <cell r="AF242" t="str">
            <v/>
          </cell>
          <cell r="AG242" t="str">
            <v/>
          </cell>
          <cell r="AH242" t="str">
            <v/>
          </cell>
          <cell r="AI242">
            <v>1</v>
          </cell>
          <cell r="AJ242" t="str">
            <v>Under</v>
          </cell>
          <cell r="AK242" t="str">
            <v xml:space="preserve">Revenue </v>
          </cell>
          <cell r="AL242" t="str">
            <v>In-period</v>
          </cell>
          <cell r="AM242" t="str">
            <v>Water quality compliance</v>
          </cell>
          <cell r="AN242" t="str">
            <v>number</v>
          </cell>
          <cell r="AO242" t="str">
            <v>Numerical CRI score</v>
          </cell>
          <cell r="AP242">
            <v>2</v>
          </cell>
          <cell r="AQ242" t="str">
            <v>Down</v>
          </cell>
          <cell r="AR242" t="str">
            <v>Water quality compliance (CRI)</v>
          </cell>
          <cell r="BI242">
            <v>0</v>
          </cell>
          <cell r="BJ242">
            <v>0</v>
          </cell>
          <cell r="BK242">
            <v>0</v>
          </cell>
          <cell r="BL242">
            <v>0</v>
          </cell>
          <cell r="BM242">
            <v>0</v>
          </cell>
          <cell r="CD242" t="str">
            <v>Yes</v>
          </cell>
          <cell r="CE242" t="str">
            <v>Yes</v>
          </cell>
          <cell r="CF242" t="str">
            <v>Yes</v>
          </cell>
          <cell r="CG242" t="str">
            <v>Yes</v>
          </cell>
          <cell r="CH242" t="str">
            <v>Yes</v>
          </cell>
          <cell r="CI242" t="str">
            <v/>
          </cell>
          <cell r="CJ242" t="str">
            <v/>
          </cell>
          <cell r="CK242" t="str">
            <v/>
          </cell>
          <cell r="CL242" t="str">
            <v/>
          </cell>
          <cell r="CM242" t="str">
            <v/>
          </cell>
          <cell r="CN242">
            <v>9.5</v>
          </cell>
          <cell r="CO242">
            <v>9.5</v>
          </cell>
          <cell r="CP242">
            <v>9.5</v>
          </cell>
          <cell r="CQ242">
            <v>9.5</v>
          </cell>
          <cell r="CR242">
            <v>9.5</v>
          </cell>
          <cell r="CS242">
            <v>2</v>
          </cell>
          <cell r="CT242">
            <v>2</v>
          </cell>
          <cell r="CU242">
            <v>2</v>
          </cell>
          <cell r="CV242">
            <v>2</v>
          </cell>
          <cell r="CW242">
            <v>2</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v>-0.52100000000000002</v>
          </cell>
          <cell r="DN242" t="str">
            <v/>
          </cell>
          <cell r="DO242" t="str">
            <v/>
          </cell>
          <cell r="DP242" t="str">
            <v/>
          </cell>
          <cell r="DQ242">
            <v>0</v>
          </cell>
          <cell r="DR242" t="str">
            <v/>
          </cell>
          <cell r="DS242" t="str">
            <v/>
          </cell>
          <cell r="DT242" t="str">
            <v/>
          </cell>
          <cell r="DU242" t="str">
            <v>No</v>
          </cell>
          <cell r="DV242">
            <v>1</v>
          </cell>
          <cell r="DW242" t="str">
            <v/>
          </cell>
        </row>
        <row r="243">
          <cell r="U243" t="str">
            <v>PR19SEW_B.1</v>
          </cell>
          <cell r="V243" t="str">
            <v xml:space="preserve">Our water supply network is resilient for this generation and the next </v>
          </cell>
          <cell r="W243" t="str">
            <v>PR14 continuation</v>
          </cell>
          <cell r="X243" t="str">
            <v>B.1</v>
          </cell>
          <cell r="Y243" t="str">
            <v>Water supply interruptions</v>
          </cell>
          <cell r="Z243" t="str">
            <v xml:space="preserve">Supply interruptions greater than three hours (average minutes per property)
</v>
          </cell>
          <cell r="AA243">
            <v>0.05</v>
          </cell>
          <cell r="AB243">
            <v>0.95</v>
          </cell>
          <cell r="AC243" t="str">
            <v/>
          </cell>
          <cell r="AD243" t="str">
            <v/>
          </cell>
          <cell r="AE243" t="str">
            <v/>
          </cell>
          <cell r="AF243" t="str">
            <v/>
          </cell>
          <cell r="AG243" t="str">
            <v/>
          </cell>
          <cell r="AH243" t="str">
            <v/>
          </cell>
          <cell r="AI243">
            <v>1</v>
          </cell>
          <cell r="AJ243" t="str">
            <v>Out &amp; under</v>
          </cell>
          <cell r="AK243" t="str">
            <v xml:space="preserve">Revenue </v>
          </cell>
          <cell r="AL243" t="str">
            <v>In-period</v>
          </cell>
          <cell r="AM243" t="str">
            <v>Supply interruptions</v>
          </cell>
          <cell r="AN243" t="str">
            <v>hh:mm:ss</v>
          </cell>
          <cell r="AO243" t="str">
            <v>Hours:minutes:seconds per property per year</v>
          </cell>
          <cell r="AP243">
            <v>0</v>
          </cell>
          <cell r="AQ243" t="str">
            <v>Down</v>
          </cell>
          <cell r="AR243" t="str">
            <v>Water supply interruptions</v>
          </cell>
          <cell r="BI243">
            <v>4.5138888888888893E-3</v>
          </cell>
          <cell r="BJ243">
            <v>4.2592592592592595E-3</v>
          </cell>
          <cell r="BK243">
            <v>3.9930555555555561E-3</v>
          </cell>
          <cell r="BL243">
            <v>3.7384259259259263E-3</v>
          </cell>
          <cell r="BM243">
            <v>3.472222222222222E-3</v>
          </cell>
          <cell r="CD243" t="str">
            <v>Yes</v>
          </cell>
          <cell r="CE243" t="str">
            <v>Yes</v>
          </cell>
          <cell r="CF243" t="str">
            <v>Yes</v>
          </cell>
          <cell r="CG243" t="str">
            <v>Yes</v>
          </cell>
          <cell r="CH243" t="str">
            <v>Yes</v>
          </cell>
          <cell r="CI243" t="str">
            <v/>
          </cell>
          <cell r="CJ243" t="str">
            <v/>
          </cell>
          <cell r="CK243" t="str">
            <v/>
          </cell>
          <cell r="CL243" t="str">
            <v/>
          </cell>
          <cell r="CM243" t="str">
            <v/>
          </cell>
          <cell r="CN243">
            <v>1.5798611111111114E-2</v>
          </cell>
          <cell r="CO243">
            <v>1.5798611111111114E-2</v>
          </cell>
          <cell r="CP243">
            <v>1.5798611111111114E-2</v>
          </cell>
          <cell r="CQ243">
            <v>1.5798611111111114E-2</v>
          </cell>
          <cell r="CR243">
            <v>1.5798611111111114E-2</v>
          </cell>
          <cell r="CS243" t="str">
            <v/>
          </cell>
          <cell r="CT243" t="str">
            <v/>
          </cell>
          <cell r="CU243" t="str">
            <v/>
          </cell>
          <cell r="CV243" t="str">
            <v/>
          </cell>
          <cell r="CW243" t="str">
            <v/>
          </cell>
          <cell r="CX243" t="str">
            <v/>
          </cell>
          <cell r="CY243" t="str">
            <v/>
          </cell>
          <cell r="CZ243" t="str">
            <v/>
          </cell>
          <cell r="DA243" t="str">
            <v/>
          </cell>
          <cell r="DB243" t="str">
            <v/>
          </cell>
          <cell r="DC243">
            <v>4.0972222222222226E-3</v>
          </cell>
          <cell r="DD243">
            <v>3.8425925925925932E-3</v>
          </cell>
          <cell r="DE243">
            <v>3.5763888888888898E-3</v>
          </cell>
          <cell r="DF243">
            <v>3.3217592592592595E-3</v>
          </cell>
          <cell r="DG243">
            <v>3.0555555555555553E-3</v>
          </cell>
          <cell r="DH243" t="str">
            <v/>
          </cell>
          <cell r="DI243" t="str">
            <v/>
          </cell>
          <cell r="DJ243" t="str">
            <v/>
          </cell>
          <cell r="DK243" t="str">
            <v/>
          </cell>
          <cell r="DL243" t="str">
            <v/>
          </cell>
          <cell r="DM243">
            <v>-0.19</v>
          </cell>
          <cell r="DN243" t="str">
            <v/>
          </cell>
          <cell r="DO243" t="str">
            <v/>
          </cell>
          <cell r="DP243" t="str">
            <v/>
          </cell>
          <cell r="DQ243">
            <v>0.19</v>
          </cell>
          <cell r="DR243" t="str">
            <v/>
          </cell>
          <cell r="DS243" t="str">
            <v/>
          </cell>
          <cell r="DT243" t="str">
            <v/>
          </cell>
          <cell r="DU243" t="str">
            <v>No</v>
          </cell>
          <cell r="DV243">
            <v>1</v>
          </cell>
          <cell r="DW243" t="str">
            <v/>
          </cell>
        </row>
        <row r="244">
          <cell r="U244" t="str">
            <v>PR19SEW_D.1</v>
          </cell>
          <cell r="V244" t="str">
            <v>Leakage levels are sustainable and supported by customers</v>
          </cell>
          <cell r="W244" t="str">
            <v>PR14 revision</v>
          </cell>
          <cell r="X244" t="str">
            <v>D.1</v>
          </cell>
          <cell r="Y244" t="str">
            <v>Leakage</v>
          </cell>
          <cell r="Z244" t="str">
            <v xml:space="preserve">% reduction in leakage (where leakage is measured in megalitres per day, and is a three year average). </v>
          </cell>
          <cell r="AA244" t="str">
            <v/>
          </cell>
          <cell r="AB244">
            <v>1</v>
          </cell>
          <cell r="AC244" t="str">
            <v/>
          </cell>
          <cell r="AD244" t="str">
            <v/>
          </cell>
          <cell r="AE244" t="str">
            <v/>
          </cell>
          <cell r="AF244" t="str">
            <v/>
          </cell>
          <cell r="AG244" t="str">
            <v/>
          </cell>
          <cell r="AH244" t="str">
            <v/>
          </cell>
          <cell r="AI244">
            <v>1</v>
          </cell>
          <cell r="AJ244" t="str">
            <v>Out &amp; under</v>
          </cell>
          <cell r="AK244" t="str">
            <v xml:space="preserve">Revenue </v>
          </cell>
          <cell r="AL244" t="str">
            <v>In-period</v>
          </cell>
          <cell r="AM244" t="str">
            <v>Leakage</v>
          </cell>
          <cell r="AN244" t="str">
            <v>%</v>
          </cell>
          <cell r="AO244" t="str">
            <v>Percentage reduction from baseline (2019-20) using 3 year average</v>
          </cell>
          <cell r="AP244">
            <v>1</v>
          </cell>
          <cell r="AQ244" t="str">
            <v>Up</v>
          </cell>
          <cell r="AR244" t="str">
            <v>Leakage</v>
          </cell>
          <cell r="BI244">
            <v>0.2</v>
          </cell>
          <cell r="BJ244">
            <v>0.4</v>
          </cell>
          <cell r="BK244">
            <v>2</v>
          </cell>
          <cell r="BL244">
            <v>5</v>
          </cell>
          <cell r="BM244">
            <v>9.6999999999999993</v>
          </cell>
          <cell r="CD244" t="str">
            <v>Yes</v>
          </cell>
          <cell r="CE244" t="str">
            <v>Yes</v>
          </cell>
          <cell r="CF244" t="str">
            <v>Yes</v>
          </cell>
          <cell r="CG244" t="str">
            <v>Yes</v>
          </cell>
          <cell r="CH244" t="str">
            <v>Yes</v>
          </cell>
          <cell r="CI244" t="str">
            <v/>
          </cell>
          <cell r="CJ244" t="str">
            <v/>
          </cell>
          <cell r="CK244" t="str">
            <v/>
          </cell>
          <cell r="CL244" t="str">
            <v/>
          </cell>
          <cell r="CM244" t="str">
            <v/>
          </cell>
          <cell r="CN244">
            <v>-5</v>
          </cell>
          <cell r="CO244">
            <v>-5</v>
          </cell>
          <cell r="CP244">
            <v>-5</v>
          </cell>
          <cell r="CQ244">
            <v>-5</v>
          </cell>
          <cell r="CR244">
            <v>-5</v>
          </cell>
          <cell r="CS244" t="str">
            <v/>
          </cell>
          <cell r="CT244" t="str">
            <v/>
          </cell>
          <cell r="CU244" t="str">
            <v/>
          </cell>
          <cell r="CV244" t="str">
            <v/>
          </cell>
          <cell r="CW244" t="str">
            <v/>
          </cell>
          <cell r="CX244" t="str">
            <v/>
          </cell>
          <cell r="CY244" t="str">
            <v/>
          </cell>
          <cell r="CZ244" t="str">
            <v/>
          </cell>
          <cell r="DA244" t="str">
            <v/>
          </cell>
          <cell r="DB244" t="str">
            <v/>
          </cell>
          <cell r="DC244">
            <v>4.7</v>
          </cell>
          <cell r="DD244">
            <v>5</v>
          </cell>
          <cell r="DE244">
            <v>6.7</v>
          </cell>
          <cell r="DF244">
            <v>9.6999999999999993</v>
          </cell>
          <cell r="DG244">
            <v>14.3</v>
          </cell>
          <cell r="DH244" t="str">
            <v/>
          </cell>
          <cell r="DI244" t="str">
            <v/>
          </cell>
          <cell r="DJ244" t="str">
            <v/>
          </cell>
          <cell r="DK244" t="str">
            <v/>
          </cell>
          <cell r="DL244" t="str">
            <v/>
          </cell>
          <cell r="DM244">
            <v>-0.45400000000000001</v>
          </cell>
          <cell r="DN244">
            <v>-0.66300000000000003</v>
          </cell>
          <cell r="DO244" t="str">
            <v/>
          </cell>
          <cell r="DP244" t="str">
            <v/>
          </cell>
          <cell r="DQ244">
            <v>0.379</v>
          </cell>
          <cell r="DR244" t="str">
            <v/>
          </cell>
          <cell r="DS244" t="str">
            <v/>
          </cell>
          <cell r="DT244" t="str">
            <v/>
          </cell>
          <cell r="DU244" t="str">
            <v/>
          </cell>
          <cell r="DV244">
            <v>1</v>
          </cell>
          <cell r="DW244" t="str">
            <v/>
          </cell>
        </row>
        <row r="245">
          <cell r="U245" t="str">
            <v>PR19SEW_E.1</v>
          </cell>
          <cell r="V245" t="str">
            <v xml:space="preserve">Customers are empowered to reduce their water use </v>
          </cell>
          <cell r="W245" t="str">
            <v>PR19 new</v>
          </cell>
          <cell r="X245" t="str">
            <v>E.1</v>
          </cell>
          <cell r="Y245" t="str">
            <v>Per capita consumption</v>
          </cell>
          <cell r="Z245" t="str">
            <v xml:space="preserve">Average amount of water used by each person that lives in a household property (litres per head per day), three-year average
</v>
          </cell>
          <cell r="AA245" t="str">
            <v/>
          </cell>
          <cell r="AB245">
            <v>0.25</v>
          </cell>
          <cell r="AC245" t="str">
            <v/>
          </cell>
          <cell r="AD245" t="str">
            <v/>
          </cell>
          <cell r="AE245">
            <v>0.75</v>
          </cell>
          <cell r="AF245" t="str">
            <v/>
          </cell>
          <cell r="AG245" t="str">
            <v/>
          </cell>
          <cell r="AH245" t="str">
            <v/>
          </cell>
          <cell r="AI245">
            <v>1</v>
          </cell>
          <cell r="AJ245" t="str">
            <v>Out &amp; under</v>
          </cell>
          <cell r="AK245" t="str">
            <v xml:space="preserve">Revenue </v>
          </cell>
          <cell r="AL245" t="str">
            <v>End of period</v>
          </cell>
          <cell r="AM245" t="str">
            <v>Water consumption</v>
          </cell>
          <cell r="AN245" t="str">
            <v xml:space="preserve">% </v>
          </cell>
          <cell r="AO245" t="str">
            <v>Percentage reduction from baseline (2019-20) using 3 year average</v>
          </cell>
          <cell r="AP245">
            <v>1</v>
          </cell>
          <cell r="AQ245" t="str">
            <v>Up</v>
          </cell>
          <cell r="AR245" t="str">
            <v>Per capita consumption</v>
          </cell>
          <cell r="BI245">
            <v>1.1000000000000001</v>
          </cell>
          <cell r="BJ245">
            <v>2.9</v>
          </cell>
          <cell r="BK245">
            <v>4.5999999999999996</v>
          </cell>
          <cell r="BL245">
            <v>5.8</v>
          </cell>
          <cell r="BM245">
            <v>7.2</v>
          </cell>
          <cell r="CD245" t="str">
            <v>Yes</v>
          </cell>
          <cell r="CE245" t="str">
            <v>Yes</v>
          </cell>
          <cell r="CF245" t="str">
            <v>Yes</v>
          </cell>
          <cell r="CG245" t="str">
            <v>Yes</v>
          </cell>
          <cell r="CH245" t="str">
            <v>Yes</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v>-0.13600000000000001</v>
          </cell>
          <cell r="DN245" t="str">
            <v/>
          </cell>
          <cell r="DO245" t="str">
            <v/>
          </cell>
          <cell r="DP245" t="str">
            <v/>
          </cell>
          <cell r="DQ245">
            <v>0.13600000000000001</v>
          </cell>
          <cell r="DR245" t="str">
            <v/>
          </cell>
          <cell r="DS245" t="str">
            <v/>
          </cell>
          <cell r="DT245" t="str">
            <v/>
          </cell>
          <cell r="DU245" t="str">
            <v/>
          </cell>
          <cell r="DV245">
            <v>1</v>
          </cell>
          <cell r="DW245" t="str">
            <v/>
          </cell>
        </row>
        <row r="246">
          <cell r="U246" t="str">
            <v>PR19SEW_G.1</v>
          </cell>
          <cell r="V246" t="str">
            <v>Our water supplies are maintained during more severe droughts</v>
          </cell>
          <cell r="W246" t="str">
            <v>PR19 new</v>
          </cell>
          <cell r="X246" t="str">
            <v>G.1</v>
          </cell>
          <cell r="Y246" t="str">
            <v>Risk of severe restrictions in a drought</v>
          </cell>
          <cell r="Z246" t="str">
            <v>Percentage of the population the company serves that would experience severe supply restrictions (for example, standpipes or rota cuts) in a 1 in 200 year drought</v>
          </cell>
          <cell r="AA246">
            <v>0.75</v>
          </cell>
          <cell r="AB246">
            <v>0.25</v>
          </cell>
          <cell r="AC246" t="str">
            <v/>
          </cell>
          <cell r="AD246" t="str">
            <v/>
          </cell>
          <cell r="AE246" t="str">
            <v/>
          </cell>
          <cell r="AF246" t="str">
            <v/>
          </cell>
          <cell r="AG246" t="str">
            <v/>
          </cell>
          <cell r="AH246" t="str">
            <v/>
          </cell>
          <cell r="AI246">
            <v>1</v>
          </cell>
          <cell r="AJ246" t="str">
            <v>NFI</v>
          </cell>
          <cell r="AK246" t="str">
            <v/>
          </cell>
          <cell r="AL246" t="str">
            <v/>
          </cell>
          <cell r="AM246" t="str">
            <v>Supply restrictions</v>
          </cell>
          <cell r="AN246" t="str">
            <v>%</v>
          </cell>
          <cell r="AO246" t="str">
            <v>Percentage of population at risk</v>
          </cell>
          <cell r="AP246">
            <v>1</v>
          </cell>
          <cell r="AQ246" t="str">
            <v>Down</v>
          </cell>
          <cell r="AR246" t="str">
            <v>Risk of severe restrictions in a drought</v>
          </cell>
          <cell r="BI246">
            <v>0</v>
          </cell>
          <cell r="BJ246">
            <v>0</v>
          </cell>
          <cell r="BK246">
            <v>0</v>
          </cell>
          <cell r="BL246">
            <v>0</v>
          </cell>
          <cell r="BM246">
            <v>0</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v>1</v>
          </cell>
          <cell r="DW246" t="str">
            <v/>
          </cell>
        </row>
        <row r="247">
          <cell r="U247" t="str">
            <v>PR19SEW_B.2</v>
          </cell>
          <cell r="V247" t="str">
            <v xml:space="preserve">Our water supply network is resilient for this generation and the next </v>
          </cell>
          <cell r="W247" t="str">
            <v>PR14 revision</v>
          </cell>
          <cell r="X247" t="str">
            <v>B.2</v>
          </cell>
          <cell r="Y247" t="str">
            <v>Mains repairs</v>
          </cell>
          <cell r="Z247" t="str">
            <v xml:space="preserve">Mains repairs per 1,000km of water mains </v>
          </cell>
          <cell r="AA247" t="str">
            <v/>
          </cell>
          <cell r="AB247">
            <v>1</v>
          </cell>
          <cell r="AC247" t="str">
            <v/>
          </cell>
          <cell r="AD247" t="str">
            <v/>
          </cell>
          <cell r="AE247" t="str">
            <v/>
          </cell>
          <cell r="AF247" t="str">
            <v/>
          </cell>
          <cell r="AG247" t="str">
            <v/>
          </cell>
          <cell r="AH247" t="str">
            <v/>
          </cell>
          <cell r="AI247">
            <v>1</v>
          </cell>
          <cell r="AJ247" t="str">
            <v>Under</v>
          </cell>
          <cell r="AK247" t="str">
            <v xml:space="preserve">Revenue </v>
          </cell>
          <cell r="AL247" t="str">
            <v>In-period</v>
          </cell>
          <cell r="AM247" t="str">
            <v>Water mains bursts</v>
          </cell>
          <cell r="AN247" t="str">
            <v>number</v>
          </cell>
          <cell r="AO247" t="str">
            <v>Number of repairs per 1000 km of mains</v>
          </cell>
          <cell r="AP247">
            <v>1</v>
          </cell>
          <cell r="AQ247" t="str">
            <v>Down</v>
          </cell>
          <cell r="AR247" t="str">
            <v>Mains repairs</v>
          </cell>
          <cell r="BI247">
            <v>173.9</v>
          </cell>
          <cell r="BJ247">
            <v>171.5</v>
          </cell>
          <cell r="BK247">
            <v>169.1</v>
          </cell>
          <cell r="BL247">
            <v>166.7</v>
          </cell>
          <cell r="BM247">
            <v>164.3</v>
          </cell>
          <cell r="CD247" t="str">
            <v>Yes</v>
          </cell>
          <cell r="CE247" t="str">
            <v>Yes</v>
          </cell>
          <cell r="CF247" t="str">
            <v>Yes</v>
          </cell>
          <cell r="CG247" t="str">
            <v>Yes</v>
          </cell>
          <cell r="CH247" t="str">
            <v>Yes</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v>-7.0000000000000007E-2</v>
          </cell>
          <cell r="DN247" t="str">
            <v/>
          </cell>
          <cell r="DO247" t="str">
            <v/>
          </cell>
          <cell r="DP247" t="str">
            <v/>
          </cell>
          <cell r="DQ247" t="str">
            <v/>
          </cell>
          <cell r="DR247" t="str">
            <v/>
          </cell>
          <cell r="DS247" t="str">
            <v/>
          </cell>
          <cell r="DT247" t="str">
            <v/>
          </cell>
          <cell r="DU247" t="str">
            <v/>
          </cell>
          <cell r="DV247">
            <v>1</v>
          </cell>
          <cell r="DW247" t="str">
            <v/>
          </cell>
        </row>
        <row r="248">
          <cell r="U248" t="str">
            <v>PR19SEW_B.3</v>
          </cell>
          <cell r="V248" t="str">
            <v xml:space="preserve">Our water supply network is resilient for this generation and the next </v>
          </cell>
          <cell r="W248" t="str">
            <v>PR19 new</v>
          </cell>
          <cell r="X248" t="str">
            <v>B.3</v>
          </cell>
          <cell r="Y248" t="str">
            <v>Unplanned outage</v>
          </cell>
          <cell r="Z248" t="str">
            <v>A temporary loss of maximum production capacity</v>
          </cell>
          <cell r="AA248">
            <v>0.05</v>
          </cell>
          <cell r="AB248">
            <v>0.95</v>
          </cell>
          <cell r="AC248" t="str">
            <v/>
          </cell>
          <cell r="AD248" t="str">
            <v/>
          </cell>
          <cell r="AE248" t="str">
            <v/>
          </cell>
          <cell r="AF248" t="str">
            <v/>
          </cell>
          <cell r="AG248" t="str">
            <v/>
          </cell>
          <cell r="AH248" t="str">
            <v/>
          </cell>
          <cell r="AI248">
            <v>1</v>
          </cell>
          <cell r="AJ248" t="str">
            <v>Under</v>
          </cell>
          <cell r="AK248" t="str">
            <v xml:space="preserve">Revenue </v>
          </cell>
          <cell r="AL248" t="str">
            <v>In-period</v>
          </cell>
          <cell r="AM248" t="str">
            <v>Water outage</v>
          </cell>
          <cell r="AN248" t="str">
            <v>%</v>
          </cell>
          <cell r="AO248" t="str">
            <v>Percentage of peak week production capacity</v>
          </cell>
          <cell r="AP248">
            <v>2</v>
          </cell>
          <cell r="AQ248" t="str">
            <v>Down</v>
          </cell>
          <cell r="AR248" t="str">
            <v>Unplanned outage</v>
          </cell>
          <cell r="BI248">
            <v>4.2300000000000004</v>
          </cell>
          <cell r="BJ248">
            <v>3.76</v>
          </cell>
          <cell r="BK248">
            <v>3.28</v>
          </cell>
          <cell r="BL248">
            <v>2.81</v>
          </cell>
          <cell r="BM248">
            <v>2.34</v>
          </cell>
          <cell r="CD248" t="str">
            <v>Yes</v>
          </cell>
          <cell r="CE248" t="str">
            <v>Yes</v>
          </cell>
          <cell r="CF248" t="str">
            <v>Yes</v>
          </cell>
          <cell r="CG248" t="str">
            <v>Yes</v>
          </cell>
          <cell r="CH248" t="str">
            <v>Yes</v>
          </cell>
          <cell r="CI248" t="str">
            <v/>
          </cell>
          <cell r="CJ248" t="str">
            <v/>
          </cell>
          <cell r="CK248" t="str">
            <v/>
          </cell>
          <cell r="CL248" t="str">
            <v/>
          </cell>
          <cell r="CM248" t="str">
            <v/>
          </cell>
          <cell r="CN248">
            <v>8.4600000000000009</v>
          </cell>
          <cell r="CO248">
            <v>8.4600000000000009</v>
          </cell>
          <cell r="CP248">
            <v>8.4600000000000009</v>
          </cell>
          <cell r="CQ248">
            <v>8.4600000000000009</v>
          </cell>
          <cell r="CR248">
            <v>8.4600000000000009</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v>-0.625</v>
          </cell>
          <cell r="DN248" t="str">
            <v/>
          </cell>
          <cell r="DO248" t="str">
            <v/>
          </cell>
          <cell r="DP248" t="str">
            <v/>
          </cell>
          <cell r="DQ248" t="str">
            <v/>
          </cell>
          <cell r="DR248" t="str">
            <v/>
          </cell>
          <cell r="DS248" t="str">
            <v/>
          </cell>
          <cell r="DT248" t="str">
            <v/>
          </cell>
          <cell r="DU248" t="str">
            <v/>
          </cell>
          <cell r="DV248">
            <v>1</v>
          </cell>
          <cell r="DW248" t="str">
            <v/>
          </cell>
        </row>
        <row r="249">
          <cell r="U249" t="str">
            <v>PR19SEW_C.2</v>
          </cell>
          <cell r="V249" t="str">
            <v>Our customers are happy with the service we provide</v>
          </cell>
          <cell r="W249" t="str">
            <v>PR19 new</v>
          </cell>
          <cell r="X249" t="str">
            <v>C.2</v>
          </cell>
          <cell r="Y249" t="str">
            <v>Segmented satisfaction of household customers - segment 1</v>
          </cell>
          <cell r="Z249" t="str">
            <v>Overall customer satisfaction of our household customer segment 1 as measured through satisfaction tracking research, as a score out of 5</v>
          </cell>
          <cell r="AA249" t="str">
            <v/>
          </cell>
          <cell r="AB249">
            <v>0.25</v>
          </cell>
          <cell r="AC249" t="str">
            <v/>
          </cell>
          <cell r="AD249" t="str">
            <v/>
          </cell>
          <cell r="AE249">
            <v>0.75</v>
          </cell>
          <cell r="AF249" t="str">
            <v/>
          </cell>
          <cell r="AG249" t="str">
            <v/>
          </cell>
          <cell r="AH249" t="str">
            <v/>
          </cell>
          <cell r="AI249">
            <v>1</v>
          </cell>
          <cell r="AJ249" t="str">
            <v>NFI</v>
          </cell>
          <cell r="AK249" t="str">
            <v/>
          </cell>
          <cell r="AL249" t="str">
            <v/>
          </cell>
          <cell r="AM249" t="str">
            <v>Customer service/satisfaction (exc. billing etc.)</v>
          </cell>
          <cell r="AN249" t="str">
            <v>score</v>
          </cell>
          <cell r="AO249" t="str">
            <v>Satisfaction score out of 5</v>
          </cell>
          <cell r="AP249">
            <v>1</v>
          </cell>
          <cell r="AQ249" t="str">
            <v>Up</v>
          </cell>
          <cell r="AR249" t="str">
            <v/>
          </cell>
        </row>
        <row r="250">
          <cell r="U250" t="str">
            <v>PR19SEW_C.3</v>
          </cell>
          <cell r="V250" t="str">
            <v>Our customers are happy with the service we provide</v>
          </cell>
          <cell r="W250" t="str">
            <v>PR19 new</v>
          </cell>
          <cell r="X250" t="str">
            <v>C.3</v>
          </cell>
          <cell r="Y250" t="str">
            <v>Segmented satisfaction of household customers - segment 2</v>
          </cell>
          <cell r="Z250" t="str">
            <v>Overall customer satisfaction of our household customer segment 2 as measured through satisfaction tracking research, as a score out of 5</v>
          </cell>
          <cell r="AA250" t="str">
            <v/>
          </cell>
          <cell r="AB250">
            <v>0.25</v>
          </cell>
          <cell r="AC250" t="str">
            <v/>
          </cell>
          <cell r="AD250" t="str">
            <v/>
          </cell>
          <cell r="AE250">
            <v>0.75</v>
          </cell>
          <cell r="AF250" t="str">
            <v/>
          </cell>
          <cell r="AG250" t="str">
            <v/>
          </cell>
          <cell r="AH250" t="str">
            <v/>
          </cell>
          <cell r="AI250">
            <v>1</v>
          </cell>
          <cell r="AJ250" t="str">
            <v>NFI</v>
          </cell>
          <cell r="AK250" t="str">
            <v/>
          </cell>
          <cell r="AL250" t="str">
            <v/>
          </cell>
          <cell r="AM250" t="str">
            <v>Customer service/satisfaction (exc. billing etc.)</v>
          </cell>
          <cell r="AN250" t="str">
            <v>score</v>
          </cell>
          <cell r="AO250" t="str">
            <v>Satisfaction score out of 5</v>
          </cell>
          <cell r="AP250">
            <v>1</v>
          </cell>
          <cell r="AQ250" t="str">
            <v>Up</v>
          </cell>
          <cell r="AR250" t="str">
            <v/>
          </cell>
        </row>
        <row r="251">
          <cell r="U251" t="str">
            <v>PR19SEW_C.4</v>
          </cell>
          <cell r="V251" t="str">
            <v>Our customers are happy with the service we provide</v>
          </cell>
          <cell r="W251" t="str">
            <v>PR19 new</v>
          </cell>
          <cell r="X251" t="str">
            <v>C.4</v>
          </cell>
          <cell r="Y251" t="str">
            <v>Segmented satisfaction of household customers - segment 3</v>
          </cell>
          <cell r="Z251" t="str">
            <v>Overall customer satisfaction of our household customer segment 3 as measured through satisfaction tracking research, as a score out of 5</v>
          </cell>
          <cell r="AA251" t="str">
            <v/>
          </cell>
          <cell r="AB251">
            <v>0.25</v>
          </cell>
          <cell r="AC251" t="str">
            <v/>
          </cell>
          <cell r="AD251" t="str">
            <v/>
          </cell>
          <cell r="AE251">
            <v>0.75</v>
          </cell>
          <cell r="AF251" t="str">
            <v/>
          </cell>
          <cell r="AG251" t="str">
            <v/>
          </cell>
          <cell r="AH251" t="str">
            <v/>
          </cell>
          <cell r="AI251">
            <v>1</v>
          </cell>
          <cell r="AJ251" t="str">
            <v>NFI</v>
          </cell>
          <cell r="AK251" t="str">
            <v/>
          </cell>
          <cell r="AL251" t="str">
            <v/>
          </cell>
          <cell r="AM251" t="str">
            <v>Customer service/satisfaction (exc. billing etc.)</v>
          </cell>
          <cell r="AN251" t="str">
            <v>score</v>
          </cell>
          <cell r="AO251" t="str">
            <v>Satisfaction score out of 5</v>
          </cell>
          <cell r="AP251">
            <v>1</v>
          </cell>
          <cell r="AQ251" t="str">
            <v>Up</v>
          </cell>
          <cell r="AR251" t="str">
            <v/>
          </cell>
        </row>
        <row r="252">
          <cell r="U252" t="str">
            <v>PR19SEW_C.5</v>
          </cell>
          <cell r="V252" t="str">
            <v>Our customers are happy with the service we provide</v>
          </cell>
          <cell r="W252" t="str">
            <v>PR19 new</v>
          </cell>
          <cell r="X252" t="str">
            <v>C.5</v>
          </cell>
          <cell r="Y252" t="str">
            <v>Segmented satisfaction of household customers - segment 4</v>
          </cell>
          <cell r="Z252" t="str">
            <v>Overall customer satisfaction of our household customer segment 4 as measured through satisfaction tracking research, as a score out of 5</v>
          </cell>
          <cell r="AA252" t="str">
            <v/>
          </cell>
          <cell r="AB252">
            <v>0.25</v>
          </cell>
          <cell r="AC252" t="str">
            <v/>
          </cell>
          <cell r="AD252" t="str">
            <v/>
          </cell>
          <cell r="AE252">
            <v>0.75</v>
          </cell>
          <cell r="AF252" t="str">
            <v/>
          </cell>
          <cell r="AG252" t="str">
            <v/>
          </cell>
          <cell r="AH252" t="str">
            <v/>
          </cell>
          <cell r="AI252">
            <v>1</v>
          </cell>
          <cell r="AJ252" t="str">
            <v>NFI</v>
          </cell>
          <cell r="AK252" t="str">
            <v/>
          </cell>
          <cell r="AL252" t="str">
            <v/>
          </cell>
          <cell r="AM252" t="str">
            <v>Customer service/satisfaction (exc. billing etc.)</v>
          </cell>
          <cell r="AN252" t="str">
            <v>score</v>
          </cell>
          <cell r="AO252" t="str">
            <v>Satisfaction score out of 5</v>
          </cell>
          <cell r="AP252">
            <v>1</v>
          </cell>
          <cell r="AQ252" t="str">
            <v>Up</v>
          </cell>
          <cell r="AR252" t="str">
            <v/>
          </cell>
        </row>
        <row r="253">
          <cell r="U253" t="str">
            <v>PR19SEW_C.6</v>
          </cell>
          <cell r="V253" t="str">
            <v>Our customers are happy with the service we provide</v>
          </cell>
          <cell r="W253" t="str">
            <v>PR19 new</v>
          </cell>
          <cell r="X253" t="str">
            <v>C.6</v>
          </cell>
          <cell r="Y253" t="str">
            <v>Segmented satisfaction of household customers - segment 5</v>
          </cell>
          <cell r="Z253" t="str">
            <v>Overall customer satisfaction of our household customer segment 5 as measured through satisfaction tracking research, as a score out of 5</v>
          </cell>
          <cell r="AA253" t="str">
            <v/>
          </cell>
          <cell r="AB253">
            <v>0.25</v>
          </cell>
          <cell r="AC253" t="str">
            <v/>
          </cell>
          <cell r="AD253" t="str">
            <v/>
          </cell>
          <cell r="AE253">
            <v>0.75</v>
          </cell>
          <cell r="AF253" t="str">
            <v/>
          </cell>
          <cell r="AG253" t="str">
            <v/>
          </cell>
          <cell r="AH253" t="str">
            <v/>
          </cell>
          <cell r="AI253">
            <v>1</v>
          </cell>
          <cell r="AJ253" t="str">
            <v>NFI</v>
          </cell>
          <cell r="AK253" t="str">
            <v/>
          </cell>
          <cell r="AL253" t="str">
            <v/>
          </cell>
          <cell r="AM253" t="str">
            <v>Customer service/satisfaction (exc. billing etc.)</v>
          </cell>
          <cell r="AN253" t="str">
            <v>score</v>
          </cell>
          <cell r="AO253" t="str">
            <v>Satisfaction score out of 5</v>
          </cell>
          <cell r="AP253">
            <v>1</v>
          </cell>
          <cell r="AQ253" t="str">
            <v>Up</v>
          </cell>
          <cell r="AR253" t="str">
            <v/>
          </cell>
        </row>
        <row r="254">
          <cell r="U254" t="str">
            <v>PR19SEW_C.7</v>
          </cell>
          <cell r="V254" t="str">
            <v>Our customers are happy with the service we provide</v>
          </cell>
          <cell r="W254" t="str">
            <v>PR19 new</v>
          </cell>
          <cell r="X254" t="str">
            <v>C.7</v>
          </cell>
          <cell r="Y254" t="str">
            <v>Segmented satisfaction of household customers - segment 6</v>
          </cell>
          <cell r="Z254" t="str">
            <v>Overall customer satisfaction of our household customer segment 6 as measured through satisfaction tracking research, as a score out of 5</v>
          </cell>
          <cell r="AA254" t="str">
            <v/>
          </cell>
          <cell r="AB254">
            <v>0.25</v>
          </cell>
          <cell r="AC254" t="str">
            <v/>
          </cell>
          <cell r="AD254" t="str">
            <v/>
          </cell>
          <cell r="AE254">
            <v>0.75</v>
          </cell>
          <cell r="AF254" t="str">
            <v/>
          </cell>
          <cell r="AG254" t="str">
            <v/>
          </cell>
          <cell r="AH254" t="str">
            <v/>
          </cell>
          <cell r="AI254">
            <v>1</v>
          </cell>
          <cell r="AJ254" t="str">
            <v>NFI</v>
          </cell>
          <cell r="AK254" t="str">
            <v/>
          </cell>
          <cell r="AL254" t="str">
            <v/>
          </cell>
          <cell r="AM254" t="str">
            <v>Customer service/satisfaction (exc. billing etc.)</v>
          </cell>
          <cell r="AN254" t="str">
            <v>score</v>
          </cell>
          <cell r="AO254" t="str">
            <v>Satisfaction score out of 5</v>
          </cell>
          <cell r="AP254">
            <v>1</v>
          </cell>
          <cell r="AQ254" t="str">
            <v>Up</v>
          </cell>
          <cell r="AR254" t="str">
            <v/>
          </cell>
        </row>
        <row r="255">
          <cell r="U255" t="str">
            <v>PR19SEW_C.8</v>
          </cell>
          <cell r="V255" t="str">
            <v>Our customers are happy with the service we provide</v>
          </cell>
          <cell r="W255" t="str">
            <v>PR19 new</v>
          </cell>
          <cell r="X255" t="str">
            <v>C.8</v>
          </cell>
          <cell r="Y255" t="str">
            <v>Satisfaction of household customers who are experiencing payment difficulties</v>
          </cell>
          <cell r="Z255" t="str">
            <v>Overall customer satisfaction of household customers who are identified as struggling to pay, as measured through satisfaction tracking research, as a score out of 5.</v>
          </cell>
          <cell r="AA255" t="str">
            <v/>
          </cell>
          <cell r="AB255" t="str">
            <v/>
          </cell>
          <cell r="AC255" t="str">
            <v/>
          </cell>
          <cell r="AD255" t="str">
            <v/>
          </cell>
          <cell r="AE255">
            <v>1</v>
          </cell>
          <cell r="AF255" t="str">
            <v/>
          </cell>
          <cell r="AG255" t="str">
            <v/>
          </cell>
          <cell r="AH255" t="str">
            <v/>
          </cell>
          <cell r="AI255">
            <v>1</v>
          </cell>
          <cell r="AJ255" t="str">
            <v>NFI</v>
          </cell>
          <cell r="AK255" t="str">
            <v/>
          </cell>
          <cell r="AL255" t="str">
            <v/>
          </cell>
          <cell r="AM255" t="str">
            <v>Billing, debt, vfm, affordability, vulnerability</v>
          </cell>
          <cell r="AN255" t="str">
            <v>score</v>
          </cell>
          <cell r="AO255" t="str">
            <v>Satisfaction score out of 5</v>
          </cell>
          <cell r="AP255">
            <v>1</v>
          </cell>
          <cell r="AQ255" t="str">
            <v>Up</v>
          </cell>
          <cell r="AR255" t="str">
            <v/>
          </cell>
        </row>
        <row r="256">
          <cell r="U256" t="str">
            <v>PR19SEW_C.9</v>
          </cell>
          <cell r="V256" t="str">
            <v>Our customers are happy with the service we provide</v>
          </cell>
          <cell r="W256" t="str">
            <v>PR19 new</v>
          </cell>
          <cell r="X256" t="str">
            <v>C.9</v>
          </cell>
          <cell r="Y256" t="str">
            <v>Satisfaction of household customers who are receiving non-financial support</v>
          </cell>
          <cell r="Z256" t="str">
            <v xml:space="preserve">Overall customer satisfaction of household customers who have applied for one of our non-financial assistance schemes, measured through satisfaction tracking research, as a score out of 5.  </v>
          </cell>
          <cell r="AA256" t="str">
            <v/>
          </cell>
          <cell r="AB256">
            <v>0.5</v>
          </cell>
          <cell r="AC256" t="str">
            <v/>
          </cell>
          <cell r="AD256" t="str">
            <v/>
          </cell>
          <cell r="AE256">
            <v>0.5</v>
          </cell>
          <cell r="AF256" t="str">
            <v/>
          </cell>
          <cell r="AG256" t="str">
            <v/>
          </cell>
          <cell r="AH256" t="str">
            <v/>
          </cell>
          <cell r="AI256">
            <v>1</v>
          </cell>
          <cell r="AJ256" t="str">
            <v>NFI</v>
          </cell>
          <cell r="AK256" t="str">
            <v/>
          </cell>
          <cell r="AL256" t="str">
            <v/>
          </cell>
          <cell r="AM256" t="str">
            <v>Billing, debt, vfm, affordability, vulnerability</v>
          </cell>
          <cell r="AN256" t="str">
            <v>score</v>
          </cell>
          <cell r="AO256" t="str">
            <v>Satisfaction score out of 5</v>
          </cell>
          <cell r="AP256">
            <v>1</v>
          </cell>
          <cell r="AQ256" t="str">
            <v>Up</v>
          </cell>
          <cell r="AR256" t="str">
            <v/>
          </cell>
        </row>
        <row r="257">
          <cell r="U257" t="str">
            <v>PR19SEW_C.10</v>
          </cell>
          <cell r="V257" t="str">
            <v>Our customers are happy with the service we provide</v>
          </cell>
          <cell r="W257" t="str">
            <v>PR19 new</v>
          </cell>
          <cell r="X257" t="str">
            <v>C.10</v>
          </cell>
          <cell r="Y257" t="str">
            <v xml:space="preserve">Satisfaction of household customers on our vulnerability schemes during a supply interruption  </v>
          </cell>
          <cell r="Z257" t="str">
            <v>Overall customer satisfaction as measured through satisfaction tracking research, when a supply interruption (either planned or unplanned) has occurred at households, as a score out of 5.</v>
          </cell>
          <cell r="AA257" t="str">
            <v/>
          </cell>
          <cell r="AB257">
            <v>0.5</v>
          </cell>
          <cell r="AC257" t="str">
            <v/>
          </cell>
          <cell r="AD257" t="str">
            <v/>
          </cell>
          <cell r="AE257">
            <v>0.5</v>
          </cell>
          <cell r="AF257" t="str">
            <v/>
          </cell>
          <cell r="AG257" t="str">
            <v/>
          </cell>
          <cell r="AH257" t="str">
            <v/>
          </cell>
          <cell r="AI257">
            <v>1</v>
          </cell>
          <cell r="AJ257" t="str">
            <v>NFI</v>
          </cell>
          <cell r="AK257" t="str">
            <v/>
          </cell>
          <cell r="AL257" t="str">
            <v/>
          </cell>
          <cell r="AM257" t="str">
            <v>Billing, debt, vfm, affordability, vulnerability</v>
          </cell>
          <cell r="AN257" t="str">
            <v>score</v>
          </cell>
          <cell r="AO257" t="str">
            <v>Annual change in score, to one decimal place</v>
          </cell>
          <cell r="AP257">
            <v>1</v>
          </cell>
          <cell r="AQ257" t="str">
            <v>Up</v>
          </cell>
          <cell r="AR257" t="str">
            <v/>
          </cell>
        </row>
        <row r="258">
          <cell r="U258" t="str">
            <v>PR19SEW_A.2</v>
          </cell>
          <cell r="V258" t="str">
            <v xml:space="preserve">Our customers trust the safety and quality of their tap water </v>
          </cell>
          <cell r="W258" t="str">
            <v>PR14 revision</v>
          </cell>
          <cell r="X258" t="str">
            <v>A.2</v>
          </cell>
          <cell r="Y258" t="str">
            <v>Appearance of tap water</v>
          </cell>
          <cell r="Z258" t="str">
            <v xml:space="preserve">The number of contacts, per 1,000 population, that South East Water receives from customers regarding the appearance of their tap water.  </v>
          </cell>
          <cell r="AA258">
            <v>0.2</v>
          </cell>
          <cell r="AB258">
            <v>0.8</v>
          </cell>
          <cell r="AC258" t="str">
            <v/>
          </cell>
          <cell r="AD258" t="str">
            <v/>
          </cell>
          <cell r="AE258" t="str">
            <v/>
          </cell>
          <cell r="AF258" t="str">
            <v/>
          </cell>
          <cell r="AG258" t="str">
            <v/>
          </cell>
          <cell r="AH258" t="str">
            <v/>
          </cell>
          <cell r="AI258">
            <v>1</v>
          </cell>
          <cell r="AJ258" t="str">
            <v>Out &amp; under</v>
          </cell>
          <cell r="AK258" t="str">
            <v xml:space="preserve">Revenue </v>
          </cell>
          <cell r="AL258" t="str">
            <v>In-period</v>
          </cell>
          <cell r="AM258" t="str">
            <v>Customer contacts - water quality</v>
          </cell>
          <cell r="AN258" t="str">
            <v>Number</v>
          </cell>
          <cell r="AO258" t="str">
            <v>No. of contacts per 1,000 population</v>
          </cell>
          <cell r="AP258">
            <v>2</v>
          </cell>
          <cell r="AQ258" t="str">
            <v>Down</v>
          </cell>
        </row>
        <row r="259">
          <cell r="U259" t="str">
            <v>PR19SEW_A.3</v>
          </cell>
          <cell r="V259" t="str">
            <v xml:space="preserve">Our customers trust the safety and quality of their tap water </v>
          </cell>
          <cell r="W259" t="str">
            <v>PR19 new</v>
          </cell>
          <cell r="X259" t="str">
            <v>A.3</v>
          </cell>
          <cell r="Y259" t="str">
            <v>Taste and odour of tap water</v>
          </cell>
          <cell r="Z259" t="str">
            <v xml:space="preserve">The number of contacts, per 1,000 population, that South East Water receives from customers regarding the taste and odour of their tap water.  </v>
          </cell>
          <cell r="AA259">
            <v>0.2</v>
          </cell>
          <cell r="AB259">
            <v>0.8</v>
          </cell>
          <cell r="AC259" t="str">
            <v/>
          </cell>
          <cell r="AD259" t="str">
            <v/>
          </cell>
          <cell r="AE259" t="str">
            <v/>
          </cell>
          <cell r="AF259" t="str">
            <v/>
          </cell>
          <cell r="AG259" t="str">
            <v/>
          </cell>
          <cell r="AH259" t="str">
            <v/>
          </cell>
          <cell r="AI259">
            <v>1</v>
          </cell>
          <cell r="AJ259" t="str">
            <v>Out &amp; under</v>
          </cell>
          <cell r="AK259" t="str">
            <v xml:space="preserve">Revenue </v>
          </cell>
          <cell r="AL259" t="str">
            <v>In-period</v>
          </cell>
          <cell r="AM259" t="str">
            <v>Customer contacts - water quality</v>
          </cell>
          <cell r="AN259" t="str">
            <v>Number</v>
          </cell>
          <cell r="AO259" t="str">
            <v>No. of contacts per 1,000 population</v>
          </cell>
          <cell r="AP259">
            <v>2</v>
          </cell>
          <cell r="AQ259" t="str">
            <v>Down</v>
          </cell>
        </row>
        <row r="260">
          <cell r="U260" t="str">
            <v>PR19SEW_I.1</v>
          </cell>
          <cell r="V260" t="str">
            <v xml:space="preserve">We help customers out of water poverty </v>
          </cell>
          <cell r="W260" t="str">
            <v>PR19 new</v>
          </cell>
          <cell r="X260" t="str">
            <v>I.1</v>
          </cell>
          <cell r="Y260" t="str">
            <v xml:space="preserve">Household customers receiving financial support </v>
          </cell>
          <cell r="Z260" t="str">
            <v>The number of household customers who are on a South East Water financial support tariff</v>
          </cell>
          <cell r="AA260" t="str">
            <v/>
          </cell>
          <cell r="AB260">
            <v>0.1</v>
          </cell>
          <cell r="AC260" t="str">
            <v/>
          </cell>
          <cell r="AD260" t="str">
            <v/>
          </cell>
          <cell r="AE260">
            <v>0.9</v>
          </cell>
          <cell r="AF260" t="str">
            <v/>
          </cell>
          <cell r="AG260" t="str">
            <v/>
          </cell>
          <cell r="AH260" t="str">
            <v/>
          </cell>
          <cell r="AI260">
            <v>1</v>
          </cell>
          <cell r="AJ260" t="str">
            <v>NFI</v>
          </cell>
          <cell r="AK260" t="str">
            <v/>
          </cell>
          <cell r="AL260" t="str">
            <v/>
          </cell>
          <cell r="AM260" t="str">
            <v>Billing, debt, vfm, affordability, vulnerability</v>
          </cell>
          <cell r="AN260" t="str">
            <v>nr</v>
          </cell>
          <cell r="AO260" t="str">
            <v>Number of customers</v>
          </cell>
          <cell r="AP260">
            <v>0</v>
          </cell>
          <cell r="AQ260" t="str">
            <v>Up</v>
          </cell>
          <cell r="AR260" t="str">
            <v/>
          </cell>
        </row>
        <row r="261">
          <cell r="U261" t="str">
            <v>PR19SEW_J.1</v>
          </cell>
          <cell r="V261" t="str">
            <v xml:space="preserve">We give customers extra help when they need it </v>
          </cell>
          <cell r="W261" t="str">
            <v>PR19 new</v>
          </cell>
          <cell r="X261" t="str">
            <v>J.1</v>
          </cell>
          <cell r="Y261" t="str">
            <v>Priority services for customers in vulnerable circumstances</v>
          </cell>
          <cell r="Z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AA261" t="str">
            <v/>
          </cell>
          <cell r="AB261">
            <v>0.5</v>
          </cell>
          <cell r="AC261" t="str">
            <v/>
          </cell>
          <cell r="AD261" t="str">
            <v/>
          </cell>
          <cell r="AE261">
            <v>0.5</v>
          </cell>
          <cell r="AF261" t="str">
            <v/>
          </cell>
          <cell r="AG261" t="str">
            <v/>
          </cell>
          <cell r="AH261" t="str">
            <v/>
          </cell>
          <cell r="AI261">
            <v>1</v>
          </cell>
          <cell r="AJ261" t="str">
            <v>NFI</v>
          </cell>
          <cell r="AK261" t="str">
            <v/>
          </cell>
          <cell r="AL261" t="str">
            <v/>
          </cell>
          <cell r="AM261" t="str">
            <v>Billing, debt, vfm, affordability, vulnerability</v>
          </cell>
          <cell r="AN261" t="str">
            <v>%</v>
          </cell>
          <cell r="AO261" t="str">
            <v>Percentage of applicable households</v>
          </cell>
          <cell r="AP261">
            <v>1</v>
          </cell>
          <cell r="AQ261" t="str">
            <v>Up</v>
          </cell>
          <cell r="AR261" t="str">
            <v>Priority services for customers in vulnerable circumstances</v>
          </cell>
          <cell r="BI261" t="str">
            <v>3.2 / 17.5 / 45</v>
          </cell>
          <cell r="BJ261" t="str">
            <v>5.0 / 35 / 90</v>
          </cell>
          <cell r="BK261" t="str">
            <v>7.0 / 35 / 90</v>
          </cell>
          <cell r="BL261" t="str">
            <v>8.9 / 35 / 90</v>
          </cell>
          <cell r="BM261" t="str">
            <v>10.8 / 35 / 90</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v>1</v>
          </cell>
          <cell r="DW261" t="str">
            <v/>
          </cell>
        </row>
        <row r="262">
          <cell r="U262" t="str">
            <v>PR19SEW_J.2</v>
          </cell>
          <cell r="V262" t="str">
            <v xml:space="preserve">We give customers extra help when they need it </v>
          </cell>
          <cell r="W262" t="str">
            <v>PR19 new</v>
          </cell>
          <cell r="X262" t="str">
            <v>J.2</v>
          </cell>
          <cell r="Y262" t="str">
            <v>Satisfaction of stakeholders in relation to assistance offered by South East Water</v>
          </cell>
          <cell r="Z262" t="str">
            <v>Satisfaction of stakeholders with South East Water's approach to help and empower vulnerable customers and those support agencies that work with them, as measured through satisfaction tracking research, as a score out of 5.</v>
          </cell>
          <cell r="AA262" t="str">
            <v/>
          </cell>
          <cell r="AB262">
            <v>0.5</v>
          </cell>
          <cell r="AC262" t="str">
            <v/>
          </cell>
          <cell r="AD262" t="str">
            <v/>
          </cell>
          <cell r="AE262">
            <v>0.5</v>
          </cell>
          <cell r="AF262" t="str">
            <v/>
          </cell>
          <cell r="AG262" t="str">
            <v/>
          </cell>
          <cell r="AH262" t="str">
            <v/>
          </cell>
          <cell r="AI262">
            <v>1</v>
          </cell>
          <cell r="AJ262" t="str">
            <v>NFI</v>
          </cell>
          <cell r="AK262" t="str">
            <v/>
          </cell>
          <cell r="AL262" t="str">
            <v/>
          </cell>
          <cell r="AM262" t="str">
            <v>Billing, debt, vfm, affordability, vulnerability</v>
          </cell>
          <cell r="AN262" t="str">
            <v>score</v>
          </cell>
          <cell r="AO262" t="str">
            <v>Annual change in score, to one decimal place</v>
          </cell>
          <cell r="AP262">
            <v>1</v>
          </cell>
          <cell r="AQ262" t="str">
            <v>Up</v>
          </cell>
          <cell r="AR262" t="str">
            <v/>
          </cell>
        </row>
        <row r="263">
          <cell r="U263" t="str">
            <v>PR19SEW_L.1</v>
          </cell>
          <cell r="V263" t="str">
            <v>All the water we supply is accounted for</v>
          </cell>
          <cell r="W263" t="str">
            <v>PR19 new</v>
          </cell>
          <cell r="X263" t="str">
            <v>L.1</v>
          </cell>
          <cell r="Y263" t="str">
            <v>Gap sites</v>
          </cell>
          <cell r="Z263" t="str">
            <v>We will undertake a programme of work to improve our processes for identifying gap sites (properties that are using water but are not billed, and not on company billing systems).</v>
          </cell>
          <cell r="AA263" t="str">
            <v/>
          </cell>
          <cell r="AB263">
            <v>0.5</v>
          </cell>
          <cell r="AC263" t="str">
            <v/>
          </cell>
          <cell r="AD263" t="str">
            <v/>
          </cell>
          <cell r="AE263">
            <v>0.5</v>
          </cell>
          <cell r="AF263" t="str">
            <v/>
          </cell>
          <cell r="AG263" t="str">
            <v/>
          </cell>
          <cell r="AH263" t="str">
            <v/>
          </cell>
          <cell r="AI263">
            <v>1</v>
          </cell>
          <cell r="AJ263" t="str">
            <v>NFI</v>
          </cell>
          <cell r="AK263" t="str">
            <v/>
          </cell>
          <cell r="AL263" t="str">
            <v/>
          </cell>
          <cell r="AM263" t="str">
            <v>Billing, debt, vfm, affordability, vulnerability</v>
          </cell>
          <cell r="AN263" t="str">
            <v>nr</v>
          </cell>
          <cell r="AO263" t="str">
            <v>Number of gap sites brought into charge</v>
          </cell>
          <cell r="AP263">
            <v>0</v>
          </cell>
          <cell r="AQ263">
            <v>0</v>
          </cell>
          <cell r="AR263" t="str">
            <v/>
          </cell>
        </row>
        <row r="264">
          <cell r="U264" t="str">
            <v>PR19SEW_L.2</v>
          </cell>
          <cell r="V264" t="str">
            <v>All the water we supply is accounted for</v>
          </cell>
          <cell r="W264" t="str">
            <v>PR19 new</v>
          </cell>
          <cell r="X264" t="str">
            <v>L.2</v>
          </cell>
          <cell r="Y264" t="str">
            <v>Voids – household properties</v>
          </cell>
          <cell r="Z264" t="str">
            <v>We will measure the number of household voids as a percentage of the total number of connected household properties (void properties are those classed by water companies as being vacant)</v>
          </cell>
          <cell r="AA264" t="str">
            <v/>
          </cell>
          <cell r="AB264">
            <v>0.25</v>
          </cell>
          <cell r="AC264" t="str">
            <v/>
          </cell>
          <cell r="AD264" t="str">
            <v/>
          </cell>
          <cell r="AE264">
            <v>0.75</v>
          </cell>
          <cell r="AF264" t="str">
            <v/>
          </cell>
          <cell r="AG264" t="str">
            <v/>
          </cell>
          <cell r="AH264" t="str">
            <v/>
          </cell>
          <cell r="AI264">
            <v>1</v>
          </cell>
          <cell r="AJ264" t="str">
            <v>Out &amp; under</v>
          </cell>
          <cell r="AK264" t="str">
            <v xml:space="preserve">Revenue </v>
          </cell>
          <cell r="AL264" t="str">
            <v>In-period</v>
          </cell>
          <cell r="AM264" t="str">
            <v>Billing, debt, vfm, affordability, vulnerability</v>
          </cell>
          <cell r="AN264" t="str">
            <v>%</v>
          </cell>
          <cell r="AO264" t="str">
            <v>% of properties</v>
          </cell>
          <cell r="AP264">
            <v>2</v>
          </cell>
          <cell r="AQ264" t="str">
            <v>Down</v>
          </cell>
          <cell r="AR264" t="str">
            <v/>
          </cell>
        </row>
        <row r="265">
          <cell r="U265" t="str">
            <v>PR19SEW_L.3</v>
          </cell>
          <cell r="V265" t="str">
            <v>All the water we supply is accounted for</v>
          </cell>
          <cell r="W265" t="str">
            <v>PR19 new</v>
          </cell>
          <cell r="X265" t="str">
            <v>L.3</v>
          </cell>
          <cell r="Y265" t="str">
            <v>Voids – business properties</v>
          </cell>
          <cell r="Z265" t="str">
            <v>We will measure the number of business property voids as a percentage of the total number of connected business properties (void properties are those classed by water companies as being vacant)</v>
          </cell>
          <cell r="AA265" t="str">
            <v/>
          </cell>
          <cell r="AB265">
            <v>1</v>
          </cell>
          <cell r="AC265" t="str">
            <v/>
          </cell>
          <cell r="AD265" t="str">
            <v/>
          </cell>
          <cell r="AE265" t="str">
            <v/>
          </cell>
          <cell r="AF265" t="str">
            <v/>
          </cell>
          <cell r="AG265" t="str">
            <v/>
          </cell>
          <cell r="AH265" t="str">
            <v/>
          </cell>
          <cell r="AI265">
            <v>1</v>
          </cell>
          <cell r="AJ265" t="str">
            <v>Out &amp; under</v>
          </cell>
          <cell r="AK265" t="str">
            <v xml:space="preserve">Revenue </v>
          </cell>
          <cell r="AL265" t="str">
            <v>End of period</v>
          </cell>
          <cell r="AM265" t="str">
            <v>Billing, debt, vfm, affordability, vulnerability</v>
          </cell>
          <cell r="AN265" t="str">
            <v>%</v>
          </cell>
          <cell r="AO265" t="str">
            <v>% of properties</v>
          </cell>
          <cell r="AP265">
            <v>2</v>
          </cell>
          <cell r="AQ265" t="str">
            <v>Down</v>
          </cell>
          <cell r="AR265" t="str">
            <v/>
          </cell>
        </row>
        <row r="266">
          <cell r="U266" t="str">
            <v>PR19SEW_B.4</v>
          </cell>
          <cell r="V266" t="str">
            <v xml:space="preserve">Our water supply network is resilient for this generation and the next </v>
          </cell>
          <cell r="W266" t="str">
            <v>PR14 revision</v>
          </cell>
          <cell r="X266" t="str">
            <v>B.4</v>
          </cell>
          <cell r="Y266" t="str">
            <v>Company sites protected from risk of flooding</v>
          </cell>
          <cell r="Z266" t="str">
            <v>The number of our sites that have been protected from the risk of flooding.</v>
          </cell>
          <cell r="AA266">
            <v>0.05</v>
          </cell>
          <cell r="AB266">
            <v>0.95</v>
          </cell>
          <cell r="AC266" t="str">
            <v/>
          </cell>
          <cell r="AD266" t="str">
            <v/>
          </cell>
          <cell r="AE266" t="str">
            <v/>
          </cell>
          <cell r="AF266" t="str">
            <v/>
          </cell>
          <cell r="AG266" t="str">
            <v/>
          </cell>
          <cell r="AH266" t="str">
            <v/>
          </cell>
          <cell r="AI266">
            <v>1</v>
          </cell>
          <cell r="AJ266" t="str">
            <v>Under</v>
          </cell>
          <cell r="AK266" t="str">
            <v xml:space="preserve">Revenue </v>
          </cell>
          <cell r="AL266" t="str">
            <v>End of period</v>
          </cell>
          <cell r="AM266" t="str">
            <v>Resilience</v>
          </cell>
          <cell r="AN266" t="str">
            <v>nr</v>
          </cell>
          <cell r="AO266" t="str">
            <v>Number of sites protected</v>
          </cell>
          <cell r="AP266">
            <v>0</v>
          </cell>
          <cell r="AQ266" t="str">
            <v>Up</v>
          </cell>
          <cell r="AR266" t="str">
            <v/>
          </cell>
        </row>
        <row r="267">
          <cell r="U267" t="str">
            <v>PR19SEW_B.5</v>
          </cell>
          <cell r="V267" t="str">
            <v xml:space="preserve">Our water supply network is resilient for this generation and the next </v>
          </cell>
          <cell r="W267" t="str">
            <v>PR19 new</v>
          </cell>
          <cell r="X267" t="str">
            <v>B.5</v>
          </cell>
          <cell r="Y267" t="str">
            <v>Event Risk Index (ERI)</v>
          </cell>
          <cell r="Z267" t="str">
            <v>The Event Risk Index (ERI) is a score used to illustrate the risk arising from water quality events, we will be consistent with the Drinking Water Inspectorate (DWI) definition</v>
          </cell>
          <cell r="AA267">
            <v>0.1</v>
          </cell>
          <cell r="AB267">
            <v>0.9</v>
          </cell>
          <cell r="AC267" t="str">
            <v/>
          </cell>
          <cell r="AD267" t="str">
            <v/>
          </cell>
          <cell r="AE267" t="str">
            <v/>
          </cell>
          <cell r="AF267" t="str">
            <v/>
          </cell>
          <cell r="AG267" t="str">
            <v/>
          </cell>
          <cell r="AH267" t="str">
            <v/>
          </cell>
          <cell r="AI267">
            <v>1</v>
          </cell>
          <cell r="AJ267" t="str">
            <v>NFI</v>
          </cell>
          <cell r="AK267" t="str">
            <v/>
          </cell>
          <cell r="AL267" t="str">
            <v/>
          </cell>
          <cell r="AM267" t="str">
            <v>Water quality compliance</v>
          </cell>
          <cell r="AN267" t="str">
            <v>score</v>
          </cell>
          <cell r="AO267" t="str">
            <v xml:space="preserve">Index score </v>
          </cell>
          <cell r="AP267">
            <v>3</v>
          </cell>
          <cell r="AQ267" t="str">
            <v>Down</v>
          </cell>
          <cell r="AR267" t="str">
            <v/>
          </cell>
        </row>
        <row r="268">
          <cell r="U268" t="str">
            <v>PR19SEW_B.6</v>
          </cell>
          <cell r="V268" t="str">
            <v xml:space="preserve">Our water supply network is resilient for this generation and the next </v>
          </cell>
          <cell r="W268" t="str">
            <v>PR14 revision</v>
          </cell>
          <cell r="X268" t="str">
            <v>B.6</v>
          </cell>
          <cell r="Y268" t="str">
            <v>Low pressure</v>
          </cell>
          <cell r="Z268" t="str">
            <v>The number of properties, per 10,000 connections, at risk of experiencing water pressure below the industry standard (i.e. as recorded on the former DG2 serviceability indicator).</v>
          </cell>
          <cell r="AA268" t="str">
            <v/>
          </cell>
          <cell r="AB268">
            <v>1</v>
          </cell>
          <cell r="AC268" t="str">
            <v/>
          </cell>
          <cell r="AD268" t="str">
            <v/>
          </cell>
          <cell r="AE268" t="str">
            <v/>
          </cell>
          <cell r="AF268" t="str">
            <v/>
          </cell>
          <cell r="AG268" t="str">
            <v/>
          </cell>
          <cell r="AH268" t="str">
            <v/>
          </cell>
          <cell r="AI268">
            <v>1</v>
          </cell>
          <cell r="AJ268" t="str">
            <v>Out &amp; under</v>
          </cell>
          <cell r="AK268" t="str">
            <v xml:space="preserve">Revenue </v>
          </cell>
          <cell r="AL268" t="str">
            <v>In-period</v>
          </cell>
          <cell r="AM268" t="str">
            <v>Water pressure</v>
          </cell>
          <cell r="AN268" t="str">
            <v>number</v>
          </cell>
          <cell r="AO268" t="str">
            <v>No. of properties per 10,000 connections</v>
          </cell>
          <cell r="AP268">
            <v>1</v>
          </cell>
          <cell r="AQ268" t="str">
            <v>Down</v>
          </cell>
        </row>
        <row r="269">
          <cell r="U269" t="str">
            <v>PR19SEW_H.1</v>
          </cell>
          <cell r="V269" t="str">
            <v>Our environment thrives, now and into the future</v>
          </cell>
          <cell r="W269" t="str">
            <v>PR19 new</v>
          </cell>
          <cell r="X269" t="str">
            <v>H.1</v>
          </cell>
          <cell r="Y269" t="str">
            <v>Engaging and working with landowners and land managers to improve catchment resilience related to raw water quality deterioration</v>
          </cell>
          <cell r="Z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AA269">
            <v>1</v>
          </cell>
          <cell r="AB269" t="str">
            <v/>
          </cell>
          <cell r="AC269" t="str">
            <v/>
          </cell>
          <cell r="AD269" t="str">
            <v/>
          </cell>
          <cell r="AE269" t="str">
            <v/>
          </cell>
          <cell r="AF269" t="str">
            <v/>
          </cell>
          <cell r="AG269" t="str">
            <v/>
          </cell>
          <cell r="AH269" t="str">
            <v/>
          </cell>
          <cell r="AI269">
            <v>1</v>
          </cell>
          <cell r="AJ269" t="str">
            <v>Out &amp; under</v>
          </cell>
          <cell r="AK269" t="str">
            <v xml:space="preserve">Revenue </v>
          </cell>
          <cell r="AL269" t="str">
            <v>End of period</v>
          </cell>
          <cell r="AM269" t="str">
            <v>Catchment management</v>
          </cell>
          <cell r="AN269" t="str">
            <v>nr</v>
          </cell>
          <cell r="AO269" t="str">
            <v xml:space="preserve">Hectares of land </v>
          </cell>
          <cell r="AP269">
            <v>1</v>
          </cell>
          <cell r="AQ269" t="str">
            <v>Up</v>
          </cell>
          <cell r="AR269" t="str">
            <v/>
          </cell>
        </row>
        <row r="270">
          <cell r="U270" t="str">
            <v>PR19SEW_H.2</v>
          </cell>
          <cell r="V270" t="str">
            <v>Our environment thrives, now and into the future</v>
          </cell>
          <cell r="W270" t="str">
            <v>PR19 new</v>
          </cell>
          <cell r="X270" t="str">
            <v>H.2</v>
          </cell>
          <cell r="Y270" t="str">
            <v>Protecting wildlife and increasing biodiversity</v>
          </cell>
          <cell r="Z270" t="str">
            <v>The number of hectares of company land which we have proactively managed and monitored to produce a net gain in biodiversity/wildlife through active conservation work</v>
          </cell>
          <cell r="AA270">
            <v>0.5</v>
          </cell>
          <cell r="AB270">
            <v>0.5</v>
          </cell>
          <cell r="AC270" t="str">
            <v/>
          </cell>
          <cell r="AD270" t="str">
            <v/>
          </cell>
          <cell r="AE270" t="str">
            <v/>
          </cell>
          <cell r="AF270" t="str">
            <v/>
          </cell>
          <cell r="AG270" t="str">
            <v/>
          </cell>
          <cell r="AH270" t="str">
            <v/>
          </cell>
          <cell r="AI270">
            <v>1</v>
          </cell>
          <cell r="AJ270" t="str">
            <v>Out &amp; under</v>
          </cell>
          <cell r="AK270" t="str">
            <v xml:space="preserve">Revenue </v>
          </cell>
          <cell r="AL270" t="str">
            <v>End of period</v>
          </cell>
          <cell r="AM270" t="str">
            <v>Biodiversity/SSSIs</v>
          </cell>
          <cell r="AN270" t="str">
            <v>nr</v>
          </cell>
          <cell r="AO270" t="str">
            <v xml:space="preserve">Hectares of company land </v>
          </cell>
          <cell r="AP270">
            <v>1</v>
          </cell>
          <cell r="AQ270" t="str">
            <v>Up</v>
          </cell>
          <cell r="AR270" t="str">
            <v/>
          </cell>
        </row>
        <row r="271">
          <cell r="U271" t="str">
            <v>PR19SEW_H.3</v>
          </cell>
          <cell r="V271" t="str">
            <v>Our environment thrives, now and into the future</v>
          </cell>
          <cell r="W271" t="str">
            <v>PR19 new</v>
          </cell>
          <cell r="X271" t="str">
            <v>H.3</v>
          </cell>
          <cell r="Y271" t="str">
            <v xml:space="preserve">Water Industry National Environment Programme </v>
          </cell>
          <cell r="Z271" t="str">
            <v>We will deliver all elements of work that are required under the Water Industry National Environment Programme (WINEP)</v>
          </cell>
          <cell r="AA271">
            <v>1</v>
          </cell>
          <cell r="AB271" t="str">
            <v/>
          </cell>
          <cell r="AC271" t="str">
            <v/>
          </cell>
          <cell r="AD271" t="str">
            <v/>
          </cell>
          <cell r="AE271" t="str">
            <v/>
          </cell>
          <cell r="AF271" t="str">
            <v/>
          </cell>
          <cell r="AG271" t="str">
            <v/>
          </cell>
          <cell r="AH271" t="str">
            <v/>
          </cell>
          <cell r="AI271">
            <v>1</v>
          </cell>
          <cell r="AJ271" t="str">
            <v>Under</v>
          </cell>
          <cell r="AK271" t="str">
            <v xml:space="preserve">Revenue </v>
          </cell>
          <cell r="AL271" t="str">
            <v>In-period</v>
          </cell>
          <cell r="AM271" t="str">
            <v>Environmental</v>
          </cell>
          <cell r="AN271" t="str">
            <v>nr</v>
          </cell>
          <cell r="AO271" t="str">
            <v>Cumulative number of schemes</v>
          </cell>
          <cell r="AP271">
            <v>0</v>
          </cell>
          <cell r="AQ271" t="str">
            <v>Up</v>
          </cell>
          <cell r="AR271" t="str">
            <v/>
          </cell>
        </row>
        <row r="272">
          <cell r="U272" t="str">
            <v>PR19SEW_H.4</v>
          </cell>
          <cell r="V272" t="str">
            <v>Our environment thrives, now and into the future</v>
          </cell>
          <cell r="W272" t="str">
            <v>PR14 revision</v>
          </cell>
          <cell r="X272" t="str">
            <v>H.4</v>
          </cell>
          <cell r="Y272" t="str">
            <v>Greenhouse gas emissions</v>
          </cell>
          <cell r="Z272" t="str">
            <v>The amount of greenhouse gas emissions we produce per megalitre of treated water (a megalitre is 1,000,000 litres)</v>
          </cell>
          <cell r="AA272">
            <v>0.25</v>
          </cell>
          <cell r="AB272">
            <v>0.745</v>
          </cell>
          <cell r="AC272" t="str">
            <v/>
          </cell>
          <cell r="AD272" t="str">
            <v/>
          </cell>
          <cell r="AE272">
            <v>5.0000000000000001E-3</v>
          </cell>
          <cell r="AF272" t="str">
            <v/>
          </cell>
          <cell r="AG272" t="str">
            <v/>
          </cell>
          <cell r="AH272" t="str">
            <v/>
          </cell>
          <cell r="AI272">
            <v>1</v>
          </cell>
          <cell r="AJ272" t="str">
            <v>NFI</v>
          </cell>
          <cell r="AK272" t="str">
            <v/>
          </cell>
          <cell r="AL272" t="str">
            <v/>
          </cell>
          <cell r="AM272" t="str">
            <v>Energy/emissions</v>
          </cell>
          <cell r="AN272" t="str">
            <v>nr</v>
          </cell>
          <cell r="AO272" t="str">
            <v>kgCO2e equivalent per megalitre of water supplied</v>
          </cell>
          <cell r="AP272">
            <v>1</v>
          </cell>
          <cell r="AQ272" t="str">
            <v>Down</v>
          </cell>
          <cell r="AR272" t="str">
            <v/>
          </cell>
        </row>
        <row r="273">
          <cell r="U273" t="str">
            <v>PR19SEW_H.5</v>
          </cell>
          <cell r="V273" t="str">
            <v>Our environment thrives, now and into the future</v>
          </cell>
          <cell r="W273" t="str">
            <v>PR14 revision</v>
          </cell>
          <cell r="X273" t="str">
            <v>H.5</v>
          </cell>
          <cell r="Y273" t="str">
            <v xml:space="preserve">Bespoke Abstraction Incentive Mechanism (AIM) </v>
          </cell>
          <cell r="Z273" t="str">
            <v>We will apply a bespoke AIM measure to three groundwater abstraction sites. We will measure the level of abstraction and when trigger levels (for low flow) are reached, we will commit to reducing abstraction at those sites</v>
          </cell>
          <cell r="AA273">
            <v>1</v>
          </cell>
          <cell r="AB273" t="str">
            <v/>
          </cell>
          <cell r="AC273" t="str">
            <v/>
          </cell>
          <cell r="AD273" t="str">
            <v/>
          </cell>
          <cell r="AE273" t="str">
            <v/>
          </cell>
          <cell r="AF273" t="str">
            <v/>
          </cell>
          <cell r="AG273" t="str">
            <v/>
          </cell>
          <cell r="AH273" t="str">
            <v/>
          </cell>
          <cell r="AI273">
            <v>1</v>
          </cell>
          <cell r="AJ273" t="str">
            <v>Under</v>
          </cell>
          <cell r="AK273" t="str">
            <v xml:space="preserve">Revenue </v>
          </cell>
          <cell r="AL273" t="str">
            <v>In-period</v>
          </cell>
          <cell r="AM273" t="str">
            <v>Water resources/ abstraction</v>
          </cell>
          <cell r="AN273" t="str">
            <v>nr</v>
          </cell>
          <cell r="AO273" t="str">
            <v>Megalitres per day</v>
          </cell>
          <cell r="AP273">
            <v>0</v>
          </cell>
          <cell r="AQ273" t="str">
            <v>Down</v>
          </cell>
          <cell r="AR273" t="str">
            <v/>
          </cell>
        </row>
        <row r="274">
          <cell r="U274" t="str">
            <v>PR19SEW_H.6</v>
          </cell>
          <cell r="V274" t="str">
            <v>Our environment thrives, now and into the future</v>
          </cell>
          <cell r="W274" t="str">
            <v>PR19 new</v>
          </cell>
          <cell r="X274" t="str">
            <v>H.6</v>
          </cell>
          <cell r="Y274" t="str">
            <v>Engaging and working with abstractors to improve catchment resilience to low flows</v>
          </cell>
          <cell r="Z274" t="str">
            <v>We will measure the percentage of relevant abstractors in high risk areas that have been engaged with to encourage a reduction in water use. We will run this in two specific locations.</v>
          </cell>
          <cell r="AA274">
            <v>1</v>
          </cell>
          <cell r="AB274" t="str">
            <v/>
          </cell>
          <cell r="AC274" t="str">
            <v/>
          </cell>
          <cell r="AD274" t="str">
            <v/>
          </cell>
          <cell r="AE274" t="str">
            <v/>
          </cell>
          <cell r="AF274" t="str">
            <v/>
          </cell>
          <cell r="AG274" t="str">
            <v/>
          </cell>
          <cell r="AH274" t="str">
            <v/>
          </cell>
          <cell r="AI274">
            <v>1</v>
          </cell>
          <cell r="AJ274" t="str">
            <v>NFI</v>
          </cell>
          <cell r="AK274" t="str">
            <v/>
          </cell>
          <cell r="AL274" t="str">
            <v/>
          </cell>
          <cell r="AM274" t="str">
            <v>Water resources/ abstraction</v>
          </cell>
          <cell r="AN274" t="str">
            <v>%</v>
          </cell>
          <cell r="AO274" t="str">
            <v>Percentage of relevant abstractors engaged with</v>
          </cell>
          <cell r="AP274">
            <v>0</v>
          </cell>
          <cell r="AQ274" t="str">
            <v>Up</v>
          </cell>
          <cell r="AR274" t="str">
            <v/>
          </cell>
        </row>
        <row r="275">
          <cell r="U275" t="str">
            <v>PR19SEW_C.11</v>
          </cell>
          <cell r="V275" t="str">
            <v>Our customers are happy with the service we provide</v>
          </cell>
          <cell r="W275" t="str">
            <v>PR14 revision</v>
          </cell>
          <cell r="X275" t="str">
            <v>C.11</v>
          </cell>
          <cell r="Y275" t="str">
            <v xml:space="preserve">Satisfaction with value for money </v>
          </cell>
          <cell r="Z275" t="str">
            <v>Satisfaction of household customers with value for money, as measured through satisfaction tracking research, score out of 5</v>
          </cell>
          <cell r="AA275" t="str">
            <v/>
          </cell>
          <cell r="AB275">
            <v>0.5</v>
          </cell>
          <cell r="AC275" t="str">
            <v/>
          </cell>
          <cell r="AD275" t="str">
            <v/>
          </cell>
          <cell r="AE275">
            <v>0.5</v>
          </cell>
          <cell r="AF275" t="str">
            <v/>
          </cell>
          <cell r="AG275" t="str">
            <v/>
          </cell>
          <cell r="AH275" t="str">
            <v/>
          </cell>
          <cell r="AI275">
            <v>1</v>
          </cell>
          <cell r="AJ275" t="str">
            <v>NFI</v>
          </cell>
          <cell r="AK275" t="str">
            <v/>
          </cell>
          <cell r="AL275" t="str">
            <v/>
          </cell>
          <cell r="AM275" t="str">
            <v>Customer service/satisfaction (exc. billing etc.)</v>
          </cell>
          <cell r="AN275" t="str">
            <v>score</v>
          </cell>
          <cell r="AO275" t="str">
            <v>Satisfaction score out of 5</v>
          </cell>
          <cell r="AP275">
            <v>1</v>
          </cell>
          <cell r="AQ275" t="str">
            <v>Up</v>
          </cell>
          <cell r="AR275" t="str">
            <v/>
          </cell>
        </row>
        <row r="276">
          <cell r="U276" t="str">
            <v>PR19SEW_NEP01</v>
          </cell>
          <cell r="V276" t="str">
            <v/>
          </cell>
          <cell r="W276" t="str">
            <v/>
          </cell>
          <cell r="X276" t="str">
            <v>NEP01</v>
          </cell>
          <cell r="Y276" t="str">
            <v>WINEP Delivery</v>
          </cell>
          <cell r="Z276" t="str">
            <v/>
          </cell>
          <cell r="AA276" t="str">
            <v/>
          </cell>
          <cell r="AB276" t="str">
            <v/>
          </cell>
          <cell r="AC276" t="str">
            <v/>
          </cell>
          <cell r="AD276" t="str">
            <v/>
          </cell>
          <cell r="AE276" t="str">
            <v/>
          </cell>
          <cell r="AF276" t="str">
            <v/>
          </cell>
          <cell r="AG276" t="str">
            <v/>
          </cell>
          <cell r="AH276" t="str">
            <v/>
          </cell>
          <cell r="AI276">
            <v>0</v>
          </cell>
          <cell r="AJ276" t="str">
            <v>NFI</v>
          </cell>
          <cell r="AK276" t="str">
            <v/>
          </cell>
          <cell r="AL276" t="str">
            <v/>
          </cell>
          <cell r="AM276" t="str">
            <v/>
          </cell>
          <cell r="AN276" t="str">
            <v/>
          </cell>
          <cell r="AO276" t="str">
            <v>WINEP requirements met or not met in each year</v>
          </cell>
          <cell r="AP276">
            <v>0</v>
          </cell>
          <cell r="AQ276" t="str">
            <v/>
          </cell>
          <cell r="AR276" t="str">
            <v/>
          </cell>
        </row>
        <row r="277">
          <cell r="U277" t="str">
            <v>PR19SEW_TBC</v>
          </cell>
          <cell r="V277" t="str">
            <v/>
          </cell>
          <cell r="W277" t="str">
            <v/>
          </cell>
          <cell r="X277" t="str">
            <v>TBC</v>
          </cell>
          <cell r="Y277" t="str">
            <v>Strategic mains resilience</v>
          </cell>
          <cell r="Z277" t="str">
            <v/>
          </cell>
          <cell r="AA277" t="str">
            <v/>
          </cell>
          <cell r="AB277">
            <v>1</v>
          </cell>
          <cell r="AC277" t="str">
            <v/>
          </cell>
          <cell r="AD277" t="str">
            <v/>
          </cell>
          <cell r="AE277" t="str">
            <v/>
          </cell>
          <cell r="AF277" t="str">
            <v/>
          </cell>
          <cell r="AG277" t="str">
            <v/>
          </cell>
          <cell r="AH277" t="str">
            <v/>
          </cell>
          <cell r="AI277">
            <v>1</v>
          </cell>
          <cell r="AP277">
            <v>0</v>
          </cell>
        </row>
        <row r="278">
          <cell r="U278" t="str">
            <v>PR19SRN_WN02</v>
          </cell>
          <cell r="V278" t="str">
            <v>We supply clean, safe and sustainable water </v>
          </cell>
          <cell r="W278" t="str">
            <v>PR14 revision</v>
          </cell>
          <cell r="X278" t="str">
            <v>WN02</v>
          </cell>
          <cell r="Y278" t="str">
            <v>Water quality compliance (CRI)</v>
          </cell>
          <cell r="Z278" t="str">
            <v xml:space="preserve">Compliance Risk Index (CRI) is an Ofwat common definition as defined by the Drinking Water Inspectorate (DWI): http://www.dwi.gov.uk/stakeholders/price-review-process/CRI_Def.pdf.  </v>
          </cell>
          <cell r="AA278" t="str">
            <v/>
          </cell>
          <cell r="AB278">
            <v>1</v>
          </cell>
          <cell r="AC278" t="str">
            <v/>
          </cell>
          <cell r="AD278" t="str">
            <v/>
          </cell>
          <cell r="AE278" t="str">
            <v/>
          </cell>
          <cell r="AF278" t="str">
            <v/>
          </cell>
          <cell r="AG278" t="str">
            <v/>
          </cell>
          <cell r="AH278" t="str">
            <v/>
          </cell>
          <cell r="AI278">
            <v>1</v>
          </cell>
          <cell r="AJ278" t="str">
            <v>Under</v>
          </cell>
          <cell r="AK278" t="str">
            <v xml:space="preserve">Revenue  </v>
          </cell>
          <cell r="AL278" t="str">
            <v>In-period</v>
          </cell>
          <cell r="AM278" t="str">
            <v xml:space="preserve">Water quality compliance </v>
          </cell>
          <cell r="AN278" t="str">
            <v>number</v>
          </cell>
          <cell r="AO278" t="str">
            <v>Numerical CRI score</v>
          </cell>
          <cell r="AP278">
            <v>2</v>
          </cell>
          <cell r="AQ278" t="str">
            <v>Down</v>
          </cell>
          <cell r="AR278" t="str">
            <v>Water quality compliance (CRI)</v>
          </cell>
          <cell r="BI278">
            <v>0</v>
          </cell>
          <cell r="BJ278">
            <v>0</v>
          </cell>
          <cell r="BK278">
            <v>0</v>
          </cell>
          <cell r="BL278">
            <v>0</v>
          </cell>
          <cell r="BM278">
            <v>0</v>
          </cell>
          <cell r="CD278" t="str">
            <v>Yes</v>
          </cell>
          <cell r="CE278" t="str">
            <v>Yes</v>
          </cell>
          <cell r="CF278" t="str">
            <v>Yes</v>
          </cell>
          <cell r="CG278" t="str">
            <v>Yes</v>
          </cell>
          <cell r="CH278" t="str">
            <v>Yes</v>
          </cell>
          <cell r="CI278" t="str">
            <v/>
          </cell>
          <cell r="CJ278" t="str">
            <v/>
          </cell>
          <cell r="CK278" t="str">
            <v/>
          </cell>
          <cell r="CL278" t="str">
            <v/>
          </cell>
          <cell r="CM278" t="str">
            <v/>
          </cell>
          <cell r="CN278">
            <v>9.5</v>
          </cell>
          <cell r="CO278">
            <v>9.5</v>
          </cell>
          <cell r="CP278">
            <v>9.5</v>
          </cell>
          <cell r="CQ278">
            <v>9.5</v>
          </cell>
          <cell r="CR278">
            <v>9.5</v>
          </cell>
          <cell r="CS278">
            <v>2</v>
          </cell>
          <cell r="CT278">
            <v>2</v>
          </cell>
          <cell r="CU278">
            <v>2</v>
          </cell>
          <cell r="CV278">
            <v>2</v>
          </cell>
          <cell r="CW278">
            <v>2</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v>-0.628</v>
          </cell>
          <cell r="DN278" t="str">
            <v/>
          </cell>
          <cell r="DO278" t="str">
            <v/>
          </cell>
          <cell r="DP278" t="str">
            <v/>
          </cell>
          <cell r="DQ278">
            <v>0</v>
          </cell>
          <cell r="DR278" t="str">
            <v/>
          </cell>
          <cell r="DS278" t="str">
            <v/>
          </cell>
          <cell r="DT278" t="str">
            <v/>
          </cell>
          <cell r="DU278" t="str">
            <v/>
          </cell>
          <cell r="DV278">
            <v>1</v>
          </cell>
          <cell r="DW278" t="str">
            <v/>
          </cell>
        </row>
        <row r="279">
          <cell r="U279" t="str">
            <v>PR19SRN_WN04</v>
          </cell>
          <cell r="V279" t="str">
            <v xml:space="preserve">We supply clean, safe and sustainable water </v>
          </cell>
          <cell r="W279" t="str">
            <v>PR14 revision</v>
          </cell>
          <cell r="X279" t="str">
            <v>WN04</v>
          </cell>
          <cell r="Y279" t="str">
            <v>Leakage</v>
          </cell>
          <cell r="Z279" t="str">
            <v xml:space="preserve">Leakage is an Ofwat common definition. Defined by Ofwat in: https://www.ofwat.gov.uk/wp-content/uploads/2018/03/Reporting-guidance-leakage.pdf </v>
          </cell>
          <cell r="AA279" t="str">
            <v/>
          </cell>
          <cell r="AB279">
            <v>1</v>
          </cell>
          <cell r="AC279" t="str">
            <v/>
          </cell>
          <cell r="AD279" t="str">
            <v/>
          </cell>
          <cell r="AE279" t="str">
            <v/>
          </cell>
          <cell r="AF279" t="str">
            <v/>
          </cell>
          <cell r="AG279" t="str">
            <v/>
          </cell>
          <cell r="AH279" t="str">
            <v/>
          </cell>
          <cell r="AI279">
            <v>1</v>
          </cell>
          <cell r="AJ279" t="str">
            <v>Out &amp; under</v>
          </cell>
          <cell r="AK279" t="str">
            <v xml:space="preserve">Revenue  </v>
          </cell>
          <cell r="AL279" t="str">
            <v>In-period</v>
          </cell>
          <cell r="AM279" t="str">
            <v xml:space="preserve">Leakage </v>
          </cell>
          <cell r="AN279" t="str">
            <v>%</v>
          </cell>
          <cell r="AO279" t="str">
            <v>Percentage reduction from baseline (2019-20) using 3 year average</v>
          </cell>
          <cell r="AP279">
            <v>1</v>
          </cell>
          <cell r="AQ279" t="str">
            <v>Up</v>
          </cell>
          <cell r="AR279" t="str">
            <v>Leakage</v>
          </cell>
          <cell r="BI279">
            <v>2.9</v>
          </cell>
          <cell r="BJ279">
            <v>6</v>
          </cell>
          <cell r="BK279">
            <v>9</v>
          </cell>
          <cell r="BL279">
            <v>12</v>
          </cell>
          <cell r="BM279">
            <v>15</v>
          </cell>
          <cell r="CD279" t="str">
            <v>Yes</v>
          </cell>
          <cell r="CE279" t="str">
            <v>Yes</v>
          </cell>
          <cell r="CF279" t="str">
            <v>Yes</v>
          </cell>
          <cell r="CG279" t="str">
            <v>Yes</v>
          </cell>
          <cell r="CH279" t="str">
            <v>Yes</v>
          </cell>
          <cell r="CI279" t="str">
            <v/>
          </cell>
          <cell r="CJ279" t="str">
            <v/>
          </cell>
          <cell r="CK279" t="str">
            <v/>
          </cell>
          <cell r="CL279" t="str">
            <v/>
          </cell>
          <cell r="CM279" t="str">
            <v/>
          </cell>
          <cell r="CN279">
            <v>-5</v>
          </cell>
          <cell r="CO279">
            <v>-5</v>
          </cell>
          <cell r="CP279">
            <v>-5</v>
          </cell>
          <cell r="CQ279">
            <v>-5</v>
          </cell>
          <cell r="CR279">
            <v>-5</v>
          </cell>
          <cell r="CS279" t="str">
            <v/>
          </cell>
          <cell r="CT279" t="str">
            <v/>
          </cell>
          <cell r="CU279" t="str">
            <v/>
          </cell>
          <cell r="CV279" t="str">
            <v/>
          </cell>
          <cell r="CW279" t="str">
            <v/>
          </cell>
          <cell r="CX279" t="str">
            <v/>
          </cell>
          <cell r="CY279" t="str">
            <v/>
          </cell>
          <cell r="CZ279" t="str">
            <v/>
          </cell>
          <cell r="DA279" t="str">
            <v/>
          </cell>
          <cell r="DB279" t="str">
            <v/>
          </cell>
          <cell r="DC279">
            <v>11.6</v>
          </cell>
          <cell r="DD279">
            <v>14.7</v>
          </cell>
          <cell r="DE279">
            <v>17.7</v>
          </cell>
          <cell r="DF279">
            <v>20.7</v>
          </cell>
          <cell r="DG279">
            <v>23.7</v>
          </cell>
          <cell r="DH279" t="str">
            <v/>
          </cell>
          <cell r="DI279" t="str">
            <v/>
          </cell>
          <cell r="DJ279" t="str">
            <v/>
          </cell>
          <cell r="DK279" t="str">
            <v/>
          </cell>
          <cell r="DL279" t="str">
            <v/>
          </cell>
          <cell r="DM279">
            <v>-0.26500000000000001</v>
          </cell>
          <cell r="DN279" t="str">
            <v/>
          </cell>
          <cell r="DO279" t="str">
            <v/>
          </cell>
          <cell r="DP279" t="str">
            <v/>
          </cell>
          <cell r="DQ279">
            <v>0.13700000000000001</v>
          </cell>
          <cell r="DR279" t="str">
            <v/>
          </cell>
          <cell r="DS279" t="str">
            <v/>
          </cell>
          <cell r="DT279" t="str">
            <v/>
          </cell>
          <cell r="DU279" t="str">
            <v/>
          </cell>
          <cell r="DV279" t="str">
            <v/>
          </cell>
          <cell r="DW279" t="str">
            <v/>
          </cell>
        </row>
        <row r="280">
          <cell r="U280" t="str">
            <v>PR19SRN_WR01</v>
          </cell>
          <cell r="V280" t="str">
            <v xml:space="preserve">We recognise the true value of water in our daily lives </v>
          </cell>
          <cell r="W280" t="str">
            <v>PR14 revision</v>
          </cell>
          <cell r="X280" t="str">
            <v>WR01</v>
          </cell>
          <cell r="Y280" t="str">
            <v>Per capita consumption</v>
          </cell>
          <cell r="Z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AA280">
            <v>1</v>
          </cell>
          <cell r="AB280" t="str">
            <v/>
          </cell>
          <cell r="AC280" t="str">
            <v/>
          </cell>
          <cell r="AD280" t="str">
            <v/>
          </cell>
          <cell r="AE280" t="str">
            <v/>
          </cell>
          <cell r="AF280" t="str">
            <v/>
          </cell>
          <cell r="AG280" t="str">
            <v/>
          </cell>
          <cell r="AH280" t="str">
            <v/>
          </cell>
          <cell r="AI280">
            <v>1</v>
          </cell>
          <cell r="AJ280" t="str">
            <v>Out &amp; under</v>
          </cell>
          <cell r="AK280" t="str">
            <v xml:space="preserve">Revenue  </v>
          </cell>
          <cell r="AL280" t="str">
            <v>End of period</v>
          </cell>
          <cell r="AM280" t="str">
            <v xml:space="preserve">Water consumption </v>
          </cell>
          <cell r="AN280" t="str">
            <v xml:space="preserve">% </v>
          </cell>
          <cell r="AO280" t="str">
            <v>Percentage reduction from baseline (2019-20) using 3 year average</v>
          </cell>
          <cell r="AP280">
            <v>1</v>
          </cell>
          <cell r="AQ280" t="str">
            <v>Up</v>
          </cell>
          <cell r="AR280" t="str">
            <v>Per capita consumption</v>
          </cell>
          <cell r="BI280">
            <v>1</v>
          </cell>
          <cell r="BJ280">
            <v>2</v>
          </cell>
          <cell r="BK280">
            <v>4.3</v>
          </cell>
          <cell r="BL280">
            <v>6</v>
          </cell>
          <cell r="BM280">
            <v>7.2</v>
          </cell>
          <cell r="CD280" t="str">
            <v>Yes</v>
          </cell>
          <cell r="CE280" t="str">
            <v>Yes</v>
          </cell>
          <cell r="CF280" t="str">
            <v>Yes</v>
          </cell>
          <cell r="CG280" t="str">
            <v>Yes</v>
          </cell>
          <cell r="CH280" t="str">
            <v>Yes</v>
          </cell>
          <cell r="CI280">
            <v>-18.3</v>
          </cell>
          <cell r="CJ280">
            <v>-18.3</v>
          </cell>
          <cell r="CK280">
            <v>-18.3</v>
          </cell>
          <cell r="CL280">
            <v>-18.3</v>
          </cell>
          <cell r="CM280">
            <v>-18.3</v>
          </cell>
          <cell r="CN280">
            <v>-16.7</v>
          </cell>
          <cell r="CO280">
            <v>-16.7</v>
          </cell>
          <cell r="CP280">
            <v>-16.7</v>
          </cell>
          <cell r="CQ280">
            <v>-16.7</v>
          </cell>
          <cell r="CR280">
            <v>-16.7</v>
          </cell>
          <cell r="CS280" t="str">
            <v/>
          </cell>
          <cell r="CT280" t="str">
            <v/>
          </cell>
          <cell r="CU280" t="str">
            <v/>
          </cell>
          <cell r="CV280" t="str">
            <v/>
          </cell>
          <cell r="CW280" t="str">
            <v/>
          </cell>
          <cell r="CX280" t="str">
            <v/>
          </cell>
          <cell r="CY280" t="str">
            <v/>
          </cell>
          <cell r="CZ280" t="str">
            <v/>
          </cell>
          <cell r="DA280" t="str">
            <v/>
          </cell>
          <cell r="DB280" t="str">
            <v/>
          </cell>
          <cell r="DC280">
            <v>2.6</v>
          </cell>
          <cell r="DD280">
            <v>3.5</v>
          </cell>
          <cell r="DE280">
            <v>5.9</v>
          </cell>
          <cell r="DF280">
            <v>7.5</v>
          </cell>
          <cell r="DG280">
            <v>8.8000000000000007</v>
          </cell>
          <cell r="DH280" t="str">
            <v>*</v>
          </cell>
          <cell r="DI280" t="str">
            <v>*</v>
          </cell>
          <cell r="DJ280" t="str">
            <v>*</v>
          </cell>
          <cell r="DK280" t="str">
            <v>*</v>
          </cell>
          <cell r="DL280" t="str">
            <v>*</v>
          </cell>
          <cell r="DM280">
            <v>-0.17799999999999999</v>
          </cell>
          <cell r="DN280" t="str">
            <v/>
          </cell>
          <cell r="DO280" t="str">
            <v/>
          </cell>
          <cell r="DP280">
            <v>-0.35599999999999998</v>
          </cell>
          <cell r="DQ280">
            <v>7.0000000000000007E-2</v>
          </cell>
          <cell r="DR280" t="str">
            <v/>
          </cell>
          <cell r="DS280" t="str">
            <v/>
          </cell>
          <cell r="DT280">
            <v>0.35599999999999998</v>
          </cell>
          <cell r="DU280" t="str">
            <v/>
          </cell>
          <cell r="DV280">
            <v>1</v>
          </cell>
          <cell r="DW280" t="str">
            <v/>
          </cell>
        </row>
        <row r="281">
          <cell r="U281" t="str">
            <v>PR19SRN_WN07</v>
          </cell>
          <cell r="V281" t="str">
            <v xml:space="preserve">We supply clean, safe and sustainable water </v>
          </cell>
          <cell r="W281" t="str">
            <v>PR14 revision</v>
          </cell>
          <cell r="X281" t="str">
            <v>WN07</v>
          </cell>
          <cell r="Y281" t="str">
            <v>Drinking water appearance</v>
          </cell>
          <cell r="Z281" t="str">
            <v xml:space="preserve">Customer contacts regarding the appearance of their drinking water, reported in line with Drinking Water Inspectorate guidance </v>
          </cell>
          <cell r="AA281" t="str">
            <v/>
          </cell>
          <cell r="AB281">
            <v>1</v>
          </cell>
          <cell r="AC281" t="str">
            <v/>
          </cell>
          <cell r="AD281" t="str">
            <v/>
          </cell>
          <cell r="AE281" t="str">
            <v/>
          </cell>
          <cell r="AF281" t="str">
            <v/>
          </cell>
          <cell r="AG281" t="str">
            <v/>
          </cell>
          <cell r="AH281" t="str">
            <v/>
          </cell>
          <cell r="AI281">
            <v>1</v>
          </cell>
          <cell r="AJ281" t="str">
            <v>Out &amp; under</v>
          </cell>
          <cell r="AK281" t="str">
            <v xml:space="preserve">Revenue  </v>
          </cell>
          <cell r="AL281" t="str">
            <v>In-period</v>
          </cell>
          <cell r="AM281" t="str">
            <v xml:space="preserve">Customer contacts - water quality </v>
          </cell>
          <cell r="AN281" t="str">
            <v>Number</v>
          </cell>
          <cell r="AO281" t="str">
            <v>No. of contacts per 1,000 population</v>
          </cell>
          <cell r="AP281">
            <v>2</v>
          </cell>
          <cell r="AQ281" t="str">
            <v>Down</v>
          </cell>
        </row>
        <row r="282">
          <cell r="U282" t="str">
            <v>PR19SRN_WN08</v>
          </cell>
          <cell r="V282" t="str">
            <v xml:space="preserve">We supply clean, safe and sustainable water </v>
          </cell>
          <cell r="W282" t="str">
            <v xml:space="preserve">PR19 new </v>
          </cell>
          <cell r="X282" t="str">
            <v>WN08</v>
          </cell>
          <cell r="Y282" t="str">
            <v>Drinking water taste and Odour</v>
          </cell>
          <cell r="Z282" t="str">
            <v xml:space="preserve">Customer contacts regarding the taste &amp; odour of their drinking water, reported in line with Drinking Water Inspectorate guidance </v>
          </cell>
          <cell r="AA282" t="str">
            <v/>
          </cell>
          <cell r="AB282">
            <v>1</v>
          </cell>
          <cell r="AC282" t="str">
            <v/>
          </cell>
          <cell r="AD282" t="str">
            <v/>
          </cell>
          <cell r="AE282" t="str">
            <v/>
          </cell>
          <cell r="AF282" t="str">
            <v/>
          </cell>
          <cell r="AG282" t="str">
            <v/>
          </cell>
          <cell r="AH282" t="str">
            <v/>
          </cell>
          <cell r="AI282">
            <v>1</v>
          </cell>
          <cell r="AJ282" t="str">
            <v>Out &amp; under</v>
          </cell>
          <cell r="AK282" t="str">
            <v xml:space="preserve">Revenue  </v>
          </cell>
          <cell r="AL282" t="str">
            <v>In-period</v>
          </cell>
          <cell r="AM282" t="str">
            <v xml:space="preserve">Customer contacts - water quality </v>
          </cell>
          <cell r="AN282" t="str">
            <v>nr</v>
          </cell>
          <cell r="AO282" t="str">
            <v xml:space="preserve">Number of contacts per 1,000 connected population </v>
          </cell>
          <cell r="AP282">
            <v>2</v>
          </cell>
          <cell r="AQ282" t="str">
            <v>Down</v>
          </cell>
        </row>
        <row r="283">
          <cell r="U283" t="str">
            <v>PR19SRN_WWN07</v>
          </cell>
          <cell r="V283" t="str">
            <v xml:space="preserve">Together we aim to recycle every drop of water </v>
          </cell>
          <cell r="W283" t="str">
            <v xml:space="preserve">PR19 new </v>
          </cell>
          <cell r="X283" t="str">
            <v>WWN07</v>
          </cell>
          <cell r="Y283" t="str">
            <v>Effluent re-use</v>
          </cell>
          <cell r="Z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AA283" t="str">
            <v/>
          </cell>
          <cell r="AB283" t="str">
            <v/>
          </cell>
          <cell r="AC283">
            <v>1</v>
          </cell>
          <cell r="AD283" t="str">
            <v/>
          </cell>
          <cell r="AE283" t="str">
            <v/>
          </cell>
          <cell r="AF283" t="str">
            <v/>
          </cell>
          <cell r="AG283" t="str">
            <v/>
          </cell>
          <cell r="AH283" t="str">
            <v/>
          </cell>
          <cell r="AI283">
            <v>1</v>
          </cell>
          <cell r="AJ283" t="str">
            <v>Out</v>
          </cell>
          <cell r="AK283" t="str">
            <v xml:space="preserve">Revenue  </v>
          </cell>
          <cell r="AL283" t="str">
            <v>In-period</v>
          </cell>
          <cell r="AM283" t="str">
            <v xml:space="preserve">Environmental </v>
          </cell>
          <cell r="AN283" t="str">
            <v>nr</v>
          </cell>
          <cell r="AO283" t="str">
            <v xml:space="preserve">Total volume of treated effluent re-used expressed in m3.  </v>
          </cell>
          <cell r="AP283">
            <v>0</v>
          </cell>
          <cell r="AQ283" t="str">
            <v>Up</v>
          </cell>
          <cell r="AR283" t="str">
            <v/>
          </cell>
        </row>
        <row r="284">
          <cell r="U284" t="str">
            <v>PR19SRN_BIO01</v>
          </cell>
          <cell r="V284" t="str">
            <v xml:space="preserve">Together we aim to recycle every drop of water </v>
          </cell>
          <cell r="W284" t="str">
            <v>PR14 revision</v>
          </cell>
          <cell r="X284" t="str">
            <v>BIO01</v>
          </cell>
          <cell r="Y284" t="str">
            <v xml:space="preserve">Renewable Generation </v>
          </cell>
          <cell r="Z284" t="str">
            <v xml:space="preserve">Total renewable electricity generated as a percentage of our total electricity consumption.  </v>
          </cell>
          <cell r="AA284" t="str">
            <v/>
          </cell>
          <cell r="AB284">
            <v>0.03</v>
          </cell>
          <cell r="AC284" t="str">
            <v/>
          </cell>
          <cell r="AD284">
            <v>0.97</v>
          </cell>
          <cell r="AE284" t="str">
            <v/>
          </cell>
          <cell r="AF284" t="str">
            <v/>
          </cell>
          <cell r="AG284" t="str">
            <v/>
          </cell>
          <cell r="AH284" t="str">
            <v/>
          </cell>
          <cell r="AI284">
            <v>1</v>
          </cell>
          <cell r="AJ284" t="str">
            <v>Out &amp; under</v>
          </cell>
          <cell r="AK284" t="str">
            <v xml:space="preserve">Revenue  </v>
          </cell>
          <cell r="AL284" t="str">
            <v>In-period</v>
          </cell>
          <cell r="AM284" t="str">
            <v xml:space="preserve">Energy/emissions </v>
          </cell>
          <cell r="AN284" t="str">
            <v>%</v>
          </cell>
          <cell r="AO284" t="str">
            <v xml:space="preserve">Quantity of renewable electricity generated, measured in kWh, as a percentage of our total electricity </v>
          </cell>
          <cell r="AP284">
            <v>2</v>
          </cell>
          <cell r="AQ284" t="str">
            <v>Up</v>
          </cell>
          <cell r="AR284" t="str">
            <v/>
          </cell>
        </row>
        <row r="285">
          <cell r="U285" t="str">
            <v>PR19SRN_BIO02</v>
          </cell>
          <cell r="V285" t="str">
            <v xml:space="preserve">Together we aim to recycle every drop of water </v>
          </cell>
          <cell r="W285" t="str">
            <v xml:space="preserve">PR19 new </v>
          </cell>
          <cell r="X285" t="str">
            <v>BIO02</v>
          </cell>
          <cell r="Y285" t="str">
            <v>Satisfactory bioresources recycling</v>
          </cell>
          <cell r="Z285" t="str">
            <v xml:space="preserve">Disposal of bioresources in a way that is compliant with the Sludge (Use in Agriculture) Regulations, Environmental Permitting (England &amp; Wales) Regulations 2010 and the Safe Sludge Matrix. </v>
          </cell>
          <cell r="AA285" t="str">
            <v/>
          </cell>
          <cell r="AB285" t="str">
            <v/>
          </cell>
          <cell r="AC285" t="str">
            <v/>
          </cell>
          <cell r="AD285">
            <v>1</v>
          </cell>
          <cell r="AE285" t="str">
            <v/>
          </cell>
          <cell r="AF285" t="str">
            <v/>
          </cell>
          <cell r="AG285" t="str">
            <v/>
          </cell>
          <cell r="AH285" t="str">
            <v/>
          </cell>
          <cell r="AI285">
            <v>1</v>
          </cell>
          <cell r="AJ285" t="str">
            <v>Under</v>
          </cell>
          <cell r="AK285" t="str">
            <v xml:space="preserve">Revenue  </v>
          </cell>
          <cell r="AL285" t="str">
            <v>In-period</v>
          </cell>
          <cell r="AM285" t="str">
            <v xml:space="preserve">Bioresources (sludge) </v>
          </cell>
          <cell r="AN285" t="str">
            <v>%</v>
          </cell>
          <cell r="AO285" t="str">
            <v xml:space="preserve">% compliance with legislation applying to bioresources recycling </v>
          </cell>
          <cell r="AP285">
            <v>2</v>
          </cell>
          <cell r="AQ285" t="str">
            <v>Up</v>
          </cell>
          <cell r="AR285" t="str">
            <v/>
          </cell>
        </row>
        <row r="286">
          <cell r="U286" t="str">
            <v>PR19SRN_WWN09</v>
          </cell>
          <cell r="V286" t="str">
            <v xml:space="preserve">We safeguard and enhance rivers, reservoirs and coasts for the future </v>
          </cell>
          <cell r="W286" t="str">
            <v xml:space="preserve">PR19 new </v>
          </cell>
          <cell r="X286" t="str">
            <v>WWN09</v>
          </cell>
          <cell r="Y286" t="str">
            <v>River water quality</v>
          </cell>
          <cell r="Z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AA286" t="str">
            <v/>
          </cell>
          <cell r="AB286" t="str">
            <v/>
          </cell>
          <cell r="AC286">
            <v>1</v>
          </cell>
          <cell r="AD286" t="str">
            <v/>
          </cell>
          <cell r="AE286" t="str">
            <v/>
          </cell>
          <cell r="AF286" t="str">
            <v/>
          </cell>
          <cell r="AG286" t="str">
            <v/>
          </cell>
          <cell r="AH286" t="str">
            <v/>
          </cell>
          <cell r="AI286">
            <v>1</v>
          </cell>
          <cell r="AJ286" t="str">
            <v>Under</v>
          </cell>
          <cell r="AK286" t="str">
            <v xml:space="preserve">Revenue  </v>
          </cell>
          <cell r="AL286" t="str">
            <v>In-period</v>
          </cell>
          <cell r="AM286" t="str">
            <v xml:space="preserve">Environmental </v>
          </cell>
          <cell r="AN286" t="str">
            <v>nr</v>
          </cell>
          <cell r="AO286" t="str">
            <v xml:space="preserve">Km of rivers improved </v>
          </cell>
          <cell r="AP286">
            <v>2</v>
          </cell>
          <cell r="AQ286" t="str">
            <v>Up</v>
          </cell>
          <cell r="AR286" t="str">
            <v/>
          </cell>
        </row>
        <row r="287">
          <cell r="U287" t="str">
            <v>PR19SRN_WR05</v>
          </cell>
          <cell r="V287" t="str">
            <v xml:space="preserve">We safeguard and enhance rivers, reservoirs and coasts for the future </v>
          </cell>
          <cell r="W287" t="str">
            <v xml:space="preserve">PR14 revision </v>
          </cell>
          <cell r="X287" t="str">
            <v>WR05</v>
          </cell>
          <cell r="Y287" t="str">
            <v>Abstraction Incentive Mechanism</v>
          </cell>
          <cell r="Z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AA287">
            <v>1</v>
          </cell>
          <cell r="AB287" t="str">
            <v/>
          </cell>
          <cell r="AC287" t="str">
            <v/>
          </cell>
          <cell r="AD287" t="str">
            <v/>
          </cell>
          <cell r="AE287" t="str">
            <v/>
          </cell>
          <cell r="AF287" t="str">
            <v/>
          </cell>
          <cell r="AG287" t="str">
            <v/>
          </cell>
          <cell r="AH287" t="str">
            <v/>
          </cell>
          <cell r="AI287">
            <v>1</v>
          </cell>
          <cell r="AJ287" t="str">
            <v>Out &amp; under</v>
          </cell>
          <cell r="AK287" t="str">
            <v xml:space="preserve">Revenue  </v>
          </cell>
          <cell r="AL287" t="str">
            <v>In-period</v>
          </cell>
          <cell r="AM287" t="str">
            <v xml:space="preserve">Water resources/ abstraction </v>
          </cell>
          <cell r="AN287" t="str">
            <v>nr</v>
          </cell>
          <cell r="AO287" t="str">
            <v xml:space="preserve">Average Ml/d below the September abstraction limit on the River Itchen for days in September where the river flow is below the trigger threshold.  </v>
          </cell>
          <cell r="AP287">
            <v>0</v>
          </cell>
          <cell r="AQ287" t="str">
            <v>Down</v>
          </cell>
          <cell r="AR287" t="str">
            <v/>
          </cell>
        </row>
        <row r="288">
          <cell r="U288" t="str">
            <v>PR19SRN_WWN11</v>
          </cell>
          <cell r="V288" t="str">
            <v xml:space="preserve">We safeguard and enhance rivers, reservoirs and coasts for the future </v>
          </cell>
          <cell r="W288" t="str">
            <v xml:space="preserve">PR14 revision </v>
          </cell>
          <cell r="X288" t="str">
            <v>WWN11</v>
          </cell>
          <cell r="Y288" t="str">
            <v>Maintain Bathing waters at ‘Excellent’.</v>
          </cell>
          <cell r="Z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AA288" t="str">
            <v/>
          </cell>
          <cell r="AB288" t="str">
            <v/>
          </cell>
          <cell r="AC288">
            <v>1</v>
          </cell>
          <cell r="AD288" t="str">
            <v/>
          </cell>
          <cell r="AE288" t="str">
            <v/>
          </cell>
          <cell r="AF288" t="str">
            <v/>
          </cell>
          <cell r="AG288" t="str">
            <v/>
          </cell>
          <cell r="AH288" t="str">
            <v/>
          </cell>
          <cell r="AI288">
            <v>1</v>
          </cell>
          <cell r="AJ288" t="str">
            <v>Under</v>
          </cell>
          <cell r="AK288" t="str">
            <v xml:space="preserve">Revenue  </v>
          </cell>
          <cell r="AL288" t="str">
            <v>In-period</v>
          </cell>
          <cell r="AM288" t="str">
            <v xml:space="preserve">Environmental </v>
          </cell>
          <cell r="AN288" t="str">
            <v>nr</v>
          </cell>
          <cell r="AO288" t="str">
            <v xml:space="preserve">The number of bathing waters at ‘Excellent’ in 2020 over the following relevant assessment period. </v>
          </cell>
          <cell r="AP288">
            <v>0</v>
          </cell>
          <cell r="AQ288" t="str">
            <v>Up</v>
          </cell>
          <cell r="AR288" t="str">
            <v/>
          </cell>
        </row>
        <row r="289">
          <cell r="U289" t="str">
            <v>PR19SRN_WWN12</v>
          </cell>
          <cell r="V289" t="str">
            <v xml:space="preserve">We safeguard and enhance rivers, reservoirs and coasts for the future </v>
          </cell>
          <cell r="W289" t="str">
            <v xml:space="preserve">PR14 revision </v>
          </cell>
          <cell r="X289" t="str">
            <v>WWN12</v>
          </cell>
          <cell r="Y289" t="str">
            <v>Improve the number of Bathing waters to at least ‘Good’ (Cost Adjustment Claim).</v>
          </cell>
          <cell r="Z289" t="str">
            <v xml:space="preserve">To bring at least five named bathing waters to ‘Good’ water quality classification measured annually </v>
          </cell>
          <cell r="AA289" t="str">
            <v/>
          </cell>
          <cell r="AB289" t="str">
            <v/>
          </cell>
          <cell r="AC289">
            <v>1</v>
          </cell>
          <cell r="AD289" t="str">
            <v/>
          </cell>
          <cell r="AE289" t="str">
            <v/>
          </cell>
          <cell r="AF289" t="str">
            <v/>
          </cell>
          <cell r="AG289" t="str">
            <v/>
          </cell>
          <cell r="AH289" t="str">
            <v/>
          </cell>
          <cell r="AI289">
            <v>1</v>
          </cell>
          <cell r="AJ289" t="str">
            <v>Out &amp; under</v>
          </cell>
          <cell r="AK289" t="str">
            <v xml:space="preserve">Revenue  </v>
          </cell>
          <cell r="AL289" t="str">
            <v>In-period</v>
          </cell>
          <cell r="AM289" t="str">
            <v xml:space="preserve">Environmental </v>
          </cell>
          <cell r="AN289" t="str">
            <v>nr</v>
          </cell>
          <cell r="AO289" t="str">
            <v xml:space="preserve">Number of bathing waters at ‘Good’ </v>
          </cell>
          <cell r="AP289">
            <v>0</v>
          </cell>
          <cell r="AQ289" t="str">
            <v>Up</v>
          </cell>
          <cell r="AR289" t="str">
            <v/>
          </cell>
        </row>
        <row r="290">
          <cell r="U290" t="str">
            <v>PR19SRN_WR03</v>
          </cell>
          <cell r="V290" t="str">
            <v xml:space="preserve">We recognise the true value of water in our daily lives </v>
          </cell>
          <cell r="W290" t="str">
            <v xml:space="preserve">PR19 new </v>
          </cell>
          <cell r="X290" t="str">
            <v>WR03</v>
          </cell>
          <cell r="Y290" t="str">
            <v>Target 100</v>
          </cell>
          <cell r="Z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AA290" t="str">
            <v/>
          </cell>
          <cell r="AB290">
            <v>1</v>
          </cell>
          <cell r="AC290" t="str">
            <v/>
          </cell>
          <cell r="AD290" t="str">
            <v/>
          </cell>
          <cell r="AE290" t="str">
            <v/>
          </cell>
          <cell r="AF290" t="str">
            <v/>
          </cell>
          <cell r="AG290" t="str">
            <v/>
          </cell>
          <cell r="AH290" t="str">
            <v/>
          </cell>
          <cell r="AI290">
            <v>1</v>
          </cell>
          <cell r="AJ290" t="str">
            <v>NFI</v>
          </cell>
          <cell r="AK290" t="str">
            <v xml:space="preserve"> </v>
          </cell>
          <cell r="AL290" t="str">
            <v xml:space="preserve"> </v>
          </cell>
          <cell r="AM290" t="str">
            <v xml:space="preserve">Water consumption </v>
          </cell>
          <cell r="AN290" t="str">
            <v>%</v>
          </cell>
          <cell r="AO290" t="str">
            <v xml:space="preserve">% of metered household customers </v>
          </cell>
          <cell r="AP290">
            <v>0</v>
          </cell>
          <cell r="AQ290" t="str">
            <v>Up</v>
          </cell>
          <cell r="AR290" t="str">
            <v/>
          </cell>
        </row>
        <row r="291">
          <cell r="U291" t="str">
            <v>PR19SRN_WR04</v>
          </cell>
          <cell r="V291" t="str">
            <v xml:space="preserve">We recognise the true value of water in our daily lives </v>
          </cell>
          <cell r="W291" t="str">
            <v xml:space="preserve">PR19 new </v>
          </cell>
          <cell r="X291" t="str">
            <v>WR04</v>
          </cell>
          <cell r="Y291" t="str">
            <v>Water saved from water efficiency visits</v>
          </cell>
          <cell r="Z291" t="str">
            <v xml:space="preserve">Total estimated volume of water saved as a result of water efficiency visits to residential properties, based on the number and usage of water saving devices installed. This is the cumulative saving in m3/d to the end of AMP7  </v>
          </cell>
          <cell r="AA291" t="str">
            <v/>
          </cell>
          <cell r="AB291">
            <v>1</v>
          </cell>
          <cell r="AC291" t="str">
            <v/>
          </cell>
          <cell r="AD291" t="str">
            <v/>
          </cell>
          <cell r="AE291" t="str">
            <v/>
          </cell>
          <cell r="AF291" t="str">
            <v/>
          </cell>
          <cell r="AG291" t="str">
            <v/>
          </cell>
          <cell r="AH291" t="str">
            <v/>
          </cell>
          <cell r="AI291">
            <v>1</v>
          </cell>
          <cell r="AJ291" t="str">
            <v>NFI</v>
          </cell>
          <cell r="AK291" t="str">
            <v/>
          </cell>
          <cell r="AL291" t="str">
            <v/>
          </cell>
          <cell r="AM291" t="str">
            <v xml:space="preserve">Water consumption </v>
          </cell>
          <cell r="AN291" t="str">
            <v>nr</v>
          </cell>
          <cell r="AO291" t="str">
            <v xml:space="preserve">Total estimated m3/d of water saved.  </v>
          </cell>
          <cell r="AP291">
            <v>0</v>
          </cell>
          <cell r="AQ291" t="str">
            <v>Up</v>
          </cell>
          <cell r="AR291" t="str">
            <v/>
          </cell>
        </row>
        <row r="292">
          <cell r="U292" t="str">
            <v>PR19SRN_RR02</v>
          </cell>
          <cell r="V292" t="str">
            <v xml:space="preserve">We recognise the true value of water in our daily lives </v>
          </cell>
          <cell r="W292" t="str">
            <v xml:space="preserve">PR19 new </v>
          </cell>
          <cell r="X292" t="str">
            <v>RR02</v>
          </cell>
          <cell r="Y292" t="str">
            <v>Access to daily water consumption data</v>
          </cell>
          <cell r="Z292" t="str">
            <v xml:space="preserve">Total number of residential properties provided with a device which can give access to daily water consumption.  </v>
          </cell>
          <cell r="AA292" t="str">
            <v/>
          </cell>
          <cell r="AB292">
            <v>1</v>
          </cell>
          <cell r="AC292" t="str">
            <v/>
          </cell>
          <cell r="AD292" t="str">
            <v/>
          </cell>
          <cell r="AE292" t="str">
            <v/>
          </cell>
          <cell r="AF292" t="str">
            <v/>
          </cell>
          <cell r="AG292" t="str">
            <v/>
          </cell>
          <cell r="AH292" t="str">
            <v/>
          </cell>
          <cell r="AI292">
            <v>1</v>
          </cell>
          <cell r="AJ292" t="str">
            <v>Out</v>
          </cell>
          <cell r="AK292" t="str">
            <v xml:space="preserve">Revenue  </v>
          </cell>
          <cell r="AL292" t="str">
            <v>In-period</v>
          </cell>
          <cell r="AM292" t="str">
            <v xml:space="preserve">Water consumption </v>
          </cell>
          <cell r="AN292" t="str">
            <v>nr</v>
          </cell>
          <cell r="AO292" t="str">
            <v xml:space="preserve">Number of residential properties provided with devices </v>
          </cell>
          <cell r="AP292">
            <v>0</v>
          </cell>
          <cell r="AQ292" t="str">
            <v>Up</v>
          </cell>
          <cell r="AR292" t="str">
            <v/>
          </cell>
        </row>
        <row r="293">
          <cell r="U293" t="str">
            <v>PR19SRN_WN01</v>
          </cell>
          <cell r="V293" t="str">
            <v xml:space="preserve">By working together we can secure a resilient economy for the south east </v>
          </cell>
          <cell r="W293" t="str">
            <v xml:space="preserve">PR19 new </v>
          </cell>
          <cell r="X293" t="str">
            <v>WN01</v>
          </cell>
          <cell r="Y293" t="str">
            <v>D-MeX: Developer services measure of experience</v>
          </cell>
          <cell r="Z293" t="str">
            <v xml:space="preserve">New Ofwat developer services measure.  Defined by Ofwat in: https://www.ofwat.gov.uk/outcomes-definitions-pr19/ </v>
          </cell>
          <cell r="AA293" t="str">
            <v/>
          </cell>
          <cell r="AB293">
            <v>0.433</v>
          </cell>
          <cell r="AC293">
            <v>0.56699999999999995</v>
          </cell>
          <cell r="AD293" t="str">
            <v/>
          </cell>
          <cell r="AE293" t="str">
            <v/>
          </cell>
          <cell r="AF293" t="str">
            <v/>
          </cell>
          <cell r="AG293" t="str">
            <v/>
          </cell>
          <cell r="AH293" t="str">
            <v/>
          </cell>
          <cell r="AI293">
            <v>1</v>
          </cell>
          <cell r="AJ293" t="str">
            <v>Out &amp; under</v>
          </cell>
          <cell r="AK293" t="str">
            <v xml:space="preserve">Revenue  </v>
          </cell>
          <cell r="AL293" t="str">
            <v>In-period</v>
          </cell>
          <cell r="AM293" t="str">
            <v xml:space="preserve">Developer services measure of experience (D-MeX) </v>
          </cell>
          <cell r="AN293" t="str">
            <v>score</v>
          </cell>
          <cell r="AO293" t="str">
            <v xml:space="preserve">D-MeX score </v>
          </cell>
          <cell r="AP293">
            <v>2</v>
          </cell>
          <cell r="AQ293" t="str">
            <v>Up</v>
          </cell>
          <cell r="AR293" t="str">
            <v>D-MeX: Developer services measure of experience</v>
          </cell>
          <cell r="BI293" t="str">
            <v/>
          </cell>
          <cell r="BJ293" t="str">
            <v/>
          </cell>
          <cell r="BK293" t="str">
            <v/>
          </cell>
          <cell r="BL293" t="str">
            <v/>
          </cell>
          <cell r="BM293" t="str">
            <v xml:space="preserve">UQ </v>
          </cell>
          <cell r="CD293" t="str">
            <v>Yes</v>
          </cell>
          <cell r="CE293" t="str">
            <v>Yes</v>
          </cell>
          <cell r="CF293" t="str">
            <v>Yes</v>
          </cell>
          <cell r="CG293" t="str">
            <v>Yes</v>
          </cell>
          <cell r="CH293" t="str">
            <v>Yes</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v>1</v>
          </cell>
          <cell r="DW293" t="str">
            <v/>
          </cell>
        </row>
        <row r="294">
          <cell r="U294" t="str">
            <v>PR19SRN_WWN13</v>
          </cell>
          <cell r="V294" t="str">
            <v xml:space="preserve">By working together we can secure a resilient economy for the south east </v>
          </cell>
          <cell r="W294" t="str">
            <v xml:space="preserve">PR19 new </v>
          </cell>
          <cell r="X294" t="str">
            <v>WWN13</v>
          </cell>
          <cell r="Y294" t="str">
            <v>Improve the bathing waters at ‘Excellent’ quality (Cost Adjustment Claim).</v>
          </cell>
          <cell r="Z294" t="str">
            <v>To bring at least two from four named bathing waters to ‘Excellent’ water quality classification. Measured annually </v>
          </cell>
          <cell r="AA294" t="str">
            <v/>
          </cell>
          <cell r="AB294" t="str">
            <v/>
          </cell>
          <cell r="AC294">
            <v>1</v>
          </cell>
          <cell r="AD294" t="str">
            <v/>
          </cell>
          <cell r="AE294" t="str">
            <v/>
          </cell>
          <cell r="AF294" t="str">
            <v/>
          </cell>
          <cell r="AG294" t="str">
            <v/>
          </cell>
          <cell r="AH294" t="str">
            <v/>
          </cell>
          <cell r="AI294">
            <v>1</v>
          </cell>
          <cell r="AJ294" t="str">
            <v>Out &amp; under</v>
          </cell>
          <cell r="AK294" t="str">
            <v xml:space="preserve">Revenue  </v>
          </cell>
          <cell r="AL294" t="str">
            <v>In-period</v>
          </cell>
          <cell r="AM294" t="str">
            <v xml:space="preserve">Environmental </v>
          </cell>
          <cell r="AN294" t="str">
            <v>nr</v>
          </cell>
          <cell r="AO294" t="str">
            <v xml:space="preserve">Number of bathing waters at ‘Excellent’  </v>
          </cell>
          <cell r="AP294">
            <v>0</v>
          </cell>
          <cell r="AQ294" t="str">
            <v>Up</v>
          </cell>
          <cell r="AR294" t="str">
            <v/>
          </cell>
        </row>
        <row r="295">
          <cell r="U295" t="str">
            <v>PR19SRN_RR01</v>
          </cell>
          <cell r="V295" t="str">
            <v xml:space="preserve">We provide a refreshingly easy customer experience </v>
          </cell>
          <cell r="W295" t="str">
            <v xml:space="preserve">PR19 new </v>
          </cell>
          <cell r="X295" t="str">
            <v>RR01</v>
          </cell>
          <cell r="Y295" t="str">
            <v>C-MeX: Customer measure of experience</v>
          </cell>
          <cell r="Z295" t="str">
            <v xml:space="preserve">New Ofwat customer service measure to replace SIM. Defined by Ofwat in: https://www.ofwat.gov.uk/outcomes-definitions-pr19/ </v>
          </cell>
          <cell r="AA295" t="str">
            <v/>
          </cell>
          <cell r="AB295" t="str">
            <v/>
          </cell>
          <cell r="AC295" t="str">
            <v/>
          </cell>
          <cell r="AD295" t="str">
            <v/>
          </cell>
          <cell r="AE295">
            <v>1</v>
          </cell>
          <cell r="AF295" t="str">
            <v/>
          </cell>
          <cell r="AG295" t="str">
            <v/>
          </cell>
          <cell r="AH295" t="str">
            <v/>
          </cell>
          <cell r="AI295">
            <v>1</v>
          </cell>
          <cell r="AJ295" t="str">
            <v>Out &amp; under</v>
          </cell>
          <cell r="AK295" t="str">
            <v xml:space="preserve">Revenue  </v>
          </cell>
          <cell r="AL295" t="str">
            <v>In-period</v>
          </cell>
          <cell r="AM295" t="str">
            <v xml:space="preserve">Customer measure of experience (C-MeX) </v>
          </cell>
          <cell r="AN295" t="str">
            <v>score</v>
          </cell>
          <cell r="AO295" t="str">
            <v xml:space="preserve">C-MeX score </v>
          </cell>
          <cell r="AP295">
            <v>2</v>
          </cell>
          <cell r="AQ295" t="str">
            <v>Up</v>
          </cell>
          <cell r="AR295" t="str">
            <v>C-MeX: Customer measure of experience</v>
          </cell>
          <cell r="BI295" t="str">
            <v/>
          </cell>
          <cell r="BJ295" t="str">
            <v/>
          </cell>
          <cell r="BK295" t="str">
            <v/>
          </cell>
          <cell r="BL295" t="str">
            <v/>
          </cell>
          <cell r="BM295" t="str">
            <v>Above average</v>
          </cell>
          <cell r="CD295" t="str">
            <v>Yes</v>
          </cell>
          <cell r="CE295" t="str">
            <v>Yes</v>
          </cell>
          <cell r="CF295" t="str">
            <v>Yes</v>
          </cell>
          <cell r="CG295" t="str">
            <v>Yes</v>
          </cell>
          <cell r="CH295" t="str">
            <v>Yes</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v>1</v>
          </cell>
          <cell r="DW295" t="str">
            <v/>
          </cell>
        </row>
        <row r="296">
          <cell r="U296" t="str">
            <v>PR19SRN_RR03</v>
          </cell>
          <cell r="V296" t="str">
            <v xml:space="preserve">We make sure our bills are affordable for our customers </v>
          </cell>
          <cell r="W296" t="str">
            <v xml:space="preserve">PR19 new </v>
          </cell>
          <cell r="X296" t="str">
            <v>RR03</v>
          </cell>
          <cell r="Y296" t="str">
            <v>Void properties</v>
          </cell>
          <cell r="Z296" t="str">
            <v xml:space="preserve">Number of household properties that are classified as void and are therefore not billed as a percentage of total household connected properties. </v>
          </cell>
          <cell r="AA296" t="str">
            <v/>
          </cell>
          <cell r="AB296" t="str">
            <v/>
          </cell>
          <cell r="AC296" t="str">
            <v/>
          </cell>
          <cell r="AD296" t="str">
            <v/>
          </cell>
          <cell r="AE296">
            <v>1</v>
          </cell>
          <cell r="AF296" t="str">
            <v/>
          </cell>
          <cell r="AG296" t="str">
            <v/>
          </cell>
          <cell r="AH296" t="str">
            <v/>
          </cell>
          <cell r="AI296">
            <v>1</v>
          </cell>
          <cell r="AJ296" t="str">
            <v>Out &amp; under</v>
          </cell>
          <cell r="AK296" t="str">
            <v xml:space="preserve">Revenue  </v>
          </cell>
          <cell r="AL296" t="str">
            <v>In-period</v>
          </cell>
          <cell r="AM296" t="str">
            <v xml:space="preserve">Voids and gap sites </v>
          </cell>
          <cell r="AN296" t="str">
            <v>%</v>
          </cell>
          <cell r="AO296" t="str">
            <v xml:space="preserve">Percentage of total household connected properties that are void. </v>
          </cell>
          <cell r="AP296">
            <v>2</v>
          </cell>
          <cell r="AQ296" t="str">
            <v>Down</v>
          </cell>
          <cell r="AR296" t="str">
            <v/>
          </cell>
        </row>
        <row r="297">
          <cell r="U297" t="str">
            <v>PR19SRN_RR04</v>
          </cell>
          <cell r="V297" t="str">
            <v xml:space="preserve">We make sure our bills are affordable for our customers </v>
          </cell>
          <cell r="W297" t="str">
            <v xml:space="preserve">PR19 new </v>
          </cell>
          <cell r="X297" t="str">
            <v>RR04</v>
          </cell>
          <cell r="Y297" t="str">
            <v>Effectiveness of Financial Assistance</v>
          </cell>
          <cell r="Z297" t="str">
            <v xml:space="preserve">The percentage of customers that pay their bills following the receipt of financial assistance. This is a measure of the effectiveness of financial assistance interventions. </v>
          </cell>
          <cell r="AA297" t="str">
            <v/>
          </cell>
          <cell r="AB297" t="str">
            <v/>
          </cell>
          <cell r="AC297" t="str">
            <v/>
          </cell>
          <cell r="AD297" t="str">
            <v/>
          </cell>
          <cell r="AE297">
            <v>1</v>
          </cell>
          <cell r="AF297" t="str">
            <v/>
          </cell>
          <cell r="AG297" t="str">
            <v/>
          </cell>
          <cell r="AH297" t="str">
            <v/>
          </cell>
          <cell r="AI297">
            <v>1</v>
          </cell>
          <cell r="AJ297" t="str">
            <v>NFI</v>
          </cell>
          <cell r="AK297" t="str">
            <v xml:space="preserve"> </v>
          </cell>
          <cell r="AL297" t="str">
            <v xml:space="preserve"> </v>
          </cell>
          <cell r="AM297" t="str">
            <v xml:space="preserve">Billing, debt, vfm, affordability, vulnerability </v>
          </cell>
          <cell r="AN297" t="str">
            <v>%</v>
          </cell>
          <cell r="AO297" t="str">
            <v xml:space="preserve">The percentage of our customers that make payments as expected following the receipt of financial assistance. </v>
          </cell>
          <cell r="AP297">
            <v>0</v>
          </cell>
          <cell r="AQ297" t="str">
            <v>Up</v>
          </cell>
          <cell r="AR297" t="str">
            <v/>
          </cell>
        </row>
        <row r="298">
          <cell r="U298" t="str">
            <v>PR19SRN_RR05</v>
          </cell>
          <cell r="V298" t="str">
            <v xml:space="preserve">We support our customers in vulnerable circumstances </v>
          </cell>
          <cell r="W298" t="str">
            <v xml:space="preserve">PR19 new </v>
          </cell>
          <cell r="X298" t="str">
            <v>RR05</v>
          </cell>
          <cell r="Y298" t="str">
            <v>Customer satisfaction with vulnerability support</v>
          </cell>
          <cell r="Z298" t="str">
            <v>The proportion of customers that have received non-financial support that believe Southern Water's support addresses their specific requirements and needs. A measure of the quality of support provided to customers in vulnerable circumstances. </v>
          </cell>
          <cell r="AA298" t="str">
            <v/>
          </cell>
          <cell r="AB298" t="str">
            <v/>
          </cell>
          <cell r="AC298" t="str">
            <v/>
          </cell>
          <cell r="AD298" t="str">
            <v/>
          </cell>
          <cell r="AE298">
            <v>1</v>
          </cell>
          <cell r="AF298" t="str">
            <v/>
          </cell>
          <cell r="AG298" t="str">
            <v/>
          </cell>
          <cell r="AH298" t="str">
            <v/>
          </cell>
          <cell r="AI298">
            <v>1</v>
          </cell>
          <cell r="AJ298" t="str">
            <v>NFI</v>
          </cell>
          <cell r="AK298" t="str">
            <v xml:space="preserve"> </v>
          </cell>
          <cell r="AL298" t="str">
            <v xml:space="preserve"> </v>
          </cell>
          <cell r="AM298" t="str">
            <v xml:space="preserve">Billing, debt, vfm, affordability, vulnerability </v>
          </cell>
          <cell r="AN298" t="str">
            <v>%</v>
          </cell>
          <cell r="AO298" t="str">
            <v xml:space="preserve">The proportion of customers that have received non-financial support that believe Southern Water's support addresses their specific requirements and needs. </v>
          </cell>
          <cell r="AP298">
            <v>0</v>
          </cell>
          <cell r="AQ298" t="str">
            <v>Up</v>
          </cell>
          <cell r="AR298" t="str">
            <v/>
          </cell>
        </row>
        <row r="299">
          <cell r="U299" t="str">
            <v>PR19SRN_WN09</v>
          </cell>
          <cell r="V299" t="str">
            <v xml:space="preserve">We supply clean, safe and sustainable water </v>
          </cell>
          <cell r="W299" t="str">
            <v xml:space="preserve">PR19 new </v>
          </cell>
          <cell r="X299" t="str">
            <v>WN09</v>
          </cell>
          <cell r="Y299" t="str">
            <v>Replace lead customer pipes</v>
          </cell>
          <cell r="Z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AA299" t="str">
            <v/>
          </cell>
          <cell r="AB299">
            <v>1</v>
          </cell>
          <cell r="AC299" t="str">
            <v/>
          </cell>
          <cell r="AD299" t="str">
            <v/>
          </cell>
          <cell r="AE299" t="str">
            <v/>
          </cell>
          <cell r="AF299" t="str">
            <v/>
          </cell>
          <cell r="AG299" t="str">
            <v/>
          </cell>
          <cell r="AH299" t="str">
            <v/>
          </cell>
          <cell r="AI299">
            <v>1</v>
          </cell>
          <cell r="AJ299" t="str">
            <v>Out</v>
          </cell>
          <cell r="AK299" t="str">
            <v xml:space="preserve">Revenue  </v>
          </cell>
          <cell r="AL299" t="str">
            <v>In-period</v>
          </cell>
          <cell r="AM299" t="str">
            <v>Lead</v>
          </cell>
          <cell r="AN299" t="str">
            <v>nr</v>
          </cell>
          <cell r="AO299" t="str">
            <v xml:space="preserve">Number of residential properties who receive grants </v>
          </cell>
          <cell r="AP299">
            <v>0</v>
          </cell>
          <cell r="AQ299" t="str">
            <v>Up</v>
          </cell>
          <cell r="AR299" t="str">
            <v/>
          </cell>
        </row>
        <row r="300">
          <cell r="U300" t="str">
            <v>PR19SRN_WWN06</v>
          </cell>
          <cell r="V300" t="str">
            <v xml:space="preserve">We innovate to create sustainable communities </v>
          </cell>
          <cell r="W300" t="str">
            <v xml:space="preserve">PR19 new </v>
          </cell>
          <cell r="X300" t="str">
            <v>WWN06</v>
          </cell>
          <cell r="Y300" t="str">
            <v>Surface water management</v>
          </cell>
          <cell r="Z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AA300" t="str">
            <v/>
          </cell>
          <cell r="AB300" t="str">
            <v/>
          </cell>
          <cell r="AC300">
            <v>1</v>
          </cell>
          <cell r="AD300" t="str">
            <v/>
          </cell>
          <cell r="AE300" t="str">
            <v/>
          </cell>
          <cell r="AF300" t="str">
            <v/>
          </cell>
          <cell r="AG300" t="str">
            <v/>
          </cell>
          <cell r="AH300" t="str">
            <v/>
          </cell>
          <cell r="AI300">
            <v>1</v>
          </cell>
          <cell r="AJ300" t="str">
            <v>Out &amp; under</v>
          </cell>
          <cell r="AK300" t="str">
            <v xml:space="preserve">Revenue  </v>
          </cell>
          <cell r="AL300" t="str">
            <v>In-period</v>
          </cell>
          <cell r="AM300" t="str">
            <v xml:space="preserve">Sewer flooding </v>
          </cell>
          <cell r="AN300" t="str">
            <v>m3</v>
          </cell>
          <cell r="AO300" t="str">
            <v>Reduction in volume (m3) of surface water entering the surface or combined sewer network as a result of rough sustainable urban drainage approaches</v>
          </cell>
          <cell r="AP300">
            <v>0</v>
          </cell>
          <cell r="AQ300" t="str">
            <v>Up</v>
          </cell>
          <cell r="AR300" t="str">
            <v/>
          </cell>
        </row>
        <row r="301">
          <cell r="U301" t="str">
            <v>PR19SRN_N01</v>
          </cell>
          <cell r="V301" t="str">
            <v xml:space="preserve">We innovate to create sustainable communities </v>
          </cell>
          <cell r="W301" t="str">
            <v xml:space="preserve">PR19 new </v>
          </cell>
          <cell r="X301" t="str">
            <v>N01</v>
          </cell>
          <cell r="Y301" t="str">
            <v xml:space="preserve">Community engagement </v>
          </cell>
          <cell r="Z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AA301" t="str">
            <v/>
          </cell>
          <cell r="AB301">
            <v>0.5</v>
          </cell>
          <cell r="AC301">
            <v>0.5</v>
          </cell>
          <cell r="AD301" t="str">
            <v/>
          </cell>
          <cell r="AE301" t="str">
            <v/>
          </cell>
          <cell r="AF301" t="str">
            <v/>
          </cell>
          <cell r="AG301" t="str">
            <v/>
          </cell>
          <cell r="AH301" t="str">
            <v/>
          </cell>
          <cell r="AI301">
            <v>1</v>
          </cell>
          <cell r="AJ301" t="str">
            <v>NFI</v>
          </cell>
          <cell r="AK301" t="str">
            <v xml:space="preserve"> </v>
          </cell>
          <cell r="AL301" t="str">
            <v xml:space="preserve"> </v>
          </cell>
          <cell r="AM301" t="str">
            <v xml:space="preserve">Community/partnerships </v>
          </cell>
          <cell r="AN301" t="str">
            <v>rank</v>
          </cell>
          <cell r="AO301" t="str">
            <v>Rank of where we are in the benchmarking </v>
          </cell>
          <cell r="AP301">
            <v>0</v>
          </cell>
          <cell r="AQ301" t="str">
            <v>Up</v>
          </cell>
          <cell r="AR301" t="str">
            <v/>
          </cell>
        </row>
        <row r="302">
          <cell r="U302" t="str">
            <v>PR19SRN_N02</v>
          </cell>
          <cell r="V302" t="str">
            <v xml:space="preserve">We innovate to create sustainable communities </v>
          </cell>
          <cell r="W302" t="str">
            <v xml:space="preserve">PR19 new </v>
          </cell>
          <cell r="X302" t="str">
            <v>N02</v>
          </cell>
          <cell r="Y302" t="str">
            <v>Schools visited and engagement with children</v>
          </cell>
          <cell r="Z302" t="str">
            <v xml:space="preserve">This measures the number of schools we have visited to raise awareness and improve understanding of the value of water, water efficiency and ‘unflushables’. </v>
          </cell>
          <cell r="AA302" t="str">
            <v/>
          </cell>
          <cell r="AB302">
            <v>0.5</v>
          </cell>
          <cell r="AC302">
            <v>0.5</v>
          </cell>
          <cell r="AD302" t="str">
            <v/>
          </cell>
          <cell r="AE302" t="str">
            <v/>
          </cell>
          <cell r="AF302" t="str">
            <v/>
          </cell>
          <cell r="AG302" t="str">
            <v/>
          </cell>
          <cell r="AH302" t="str">
            <v/>
          </cell>
          <cell r="AI302">
            <v>1</v>
          </cell>
          <cell r="AJ302" t="str">
            <v>NFI</v>
          </cell>
          <cell r="AK302" t="str">
            <v xml:space="preserve"> </v>
          </cell>
          <cell r="AL302" t="str">
            <v xml:space="preserve"> </v>
          </cell>
          <cell r="AM302" t="str">
            <v>Community/partnerships</v>
          </cell>
          <cell r="AN302" t="str">
            <v>%</v>
          </cell>
          <cell r="AO302" t="str">
            <v>The percentage of good or excellent feedback</v>
          </cell>
          <cell r="AP302">
            <v>0</v>
          </cell>
          <cell r="AQ302" t="str">
            <v>Up</v>
          </cell>
          <cell r="AR302" t="str">
            <v/>
          </cell>
        </row>
        <row r="303">
          <cell r="U303" t="str">
            <v>PR19SRN_WN03</v>
          </cell>
          <cell r="V303" t="str">
            <v xml:space="preserve">The services we provide are effective and fit for the future </v>
          </cell>
          <cell r="W303" t="str">
            <v xml:space="preserve">PR14 revision </v>
          </cell>
          <cell r="X303" t="str">
            <v>WN03</v>
          </cell>
          <cell r="Y303" t="str">
            <v>Water supply interruptions</v>
          </cell>
          <cell r="Z303" t="str">
            <v xml:space="preserve">Water supply interruptions is an Ofwat common definition. Defined by Ofwat in:  https://www.ofwat.gov.uk/wp-content/uploads/2018/03/Reporting-guidance-supply-interruptions.pdf </v>
          </cell>
          <cell r="AA303" t="str">
            <v/>
          </cell>
          <cell r="AB303">
            <v>1</v>
          </cell>
          <cell r="AC303" t="str">
            <v/>
          </cell>
          <cell r="AD303" t="str">
            <v/>
          </cell>
          <cell r="AE303" t="str">
            <v/>
          </cell>
          <cell r="AF303" t="str">
            <v/>
          </cell>
          <cell r="AG303" t="str">
            <v/>
          </cell>
          <cell r="AH303" t="str">
            <v/>
          </cell>
          <cell r="AI303">
            <v>1</v>
          </cell>
          <cell r="AJ303" t="str">
            <v>Out &amp; under</v>
          </cell>
          <cell r="AK303" t="str">
            <v xml:space="preserve">Revenue  </v>
          </cell>
          <cell r="AL303" t="str">
            <v>In-period</v>
          </cell>
          <cell r="AM303" t="str">
            <v xml:space="preserve">Supply interruptions </v>
          </cell>
          <cell r="AN303" t="str">
            <v>hh:mm:ss</v>
          </cell>
          <cell r="AO303" t="str">
            <v>Hours:minutes:seconds per property per year</v>
          </cell>
          <cell r="AP303">
            <v>0</v>
          </cell>
          <cell r="AQ303" t="str">
            <v>Down</v>
          </cell>
          <cell r="AR303" t="str">
            <v>Water supply interruptions</v>
          </cell>
          <cell r="BI303">
            <v>4.5138888888888893E-3</v>
          </cell>
          <cell r="BJ303">
            <v>4.2592592592592595E-3</v>
          </cell>
          <cell r="BK303">
            <v>3.9930555555555561E-3</v>
          </cell>
          <cell r="BL303">
            <v>3.7384259259259263E-3</v>
          </cell>
          <cell r="BM303">
            <v>3.472222222222222E-3</v>
          </cell>
          <cell r="CD303" t="str">
            <v>Yes</v>
          </cell>
          <cell r="CE303" t="str">
            <v>Yes</v>
          </cell>
          <cell r="CF303" t="str">
            <v>Yes</v>
          </cell>
          <cell r="CG303" t="str">
            <v>Yes</v>
          </cell>
          <cell r="CH303" t="str">
            <v>Yes</v>
          </cell>
          <cell r="CI303" t="str">
            <v/>
          </cell>
          <cell r="CJ303" t="str">
            <v/>
          </cell>
          <cell r="CK303" t="str">
            <v/>
          </cell>
          <cell r="CL303" t="str">
            <v/>
          </cell>
          <cell r="CM303" t="str">
            <v/>
          </cell>
          <cell r="CN303">
            <v>1.5798611111111114E-2</v>
          </cell>
          <cell r="CO303">
            <v>1.5798611111111114E-2</v>
          </cell>
          <cell r="CP303">
            <v>1.5798611111111114E-2</v>
          </cell>
          <cell r="CQ303">
            <v>1.5798611111111114E-2</v>
          </cell>
          <cell r="CR303">
            <v>1.5798611111111114E-2</v>
          </cell>
          <cell r="CS303" t="str">
            <v/>
          </cell>
          <cell r="CT303" t="str">
            <v/>
          </cell>
          <cell r="CU303" t="str">
            <v/>
          </cell>
          <cell r="CV303" t="str">
            <v/>
          </cell>
          <cell r="CW303" t="str">
            <v/>
          </cell>
          <cell r="CX303" t="str">
            <v/>
          </cell>
          <cell r="CY303" t="str">
            <v/>
          </cell>
          <cell r="CZ303" t="str">
            <v/>
          </cell>
          <cell r="DA303" t="str">
            <v/>
          </cell>
          <cell r="DB303" t="str">
            <v/>
          </cell>
          <cell r="DC303">
            <v>2.430555555555556E-3</v>
          </cell>
          <cell r="DD303">
            <v>2.1759259259259258E-3</v>
          </cell>
          <cell r="DE303">
            <v>1.9097222222222226E-3</v>
          </cell>
          <cell r="DF303">
            <v>1.6550925925925928E-3</v>
          </cell>
          <cell r="DG303">
            <v>1.3888888888888887E-3</v>
          </cell>
          <cell r="DH303" t="str">
            <v/>
          </cell>
          <cell r="DI303" t="str">
            <v/>
          </cell>
          <cell r="DJ303" t="str">
            <v/>
          </cell>
          <cell r="DK303" t="str">
            <v/>
          </cell>
          <cell r="DL303" t="str">
            <v/>
          </cell>
          <cell r="DM303">
            <v>-0.24399999999999999</v>
          </cell>
          <cell r="DN303" t="str">
            <v/>
          </cell>
          <cell r="DO303" t="str">
            <v/>
          </cell>
          <cell r="DP303" t="str">
            <v/>
          </cell>
          <cell r="DQ303">
            <v>0.24399999999999999</v>
          </cell>
          <cell r="DR303" t="str">
            <v/>
          </cell>
          <cell r="DS303" t="str">
            <v/>
          </cell>
          <cell r="DT303" t="str">
            <v/>
          </cell>
          <cell r="DU303" t="str">
            <v/>
          </cell>
          <cell r="DV303">
            <v>1</v>
          </cell>
          <cell r="DW303" t="str">
            <v/>
          </cell>
        </row>
        <row r="304">
          <cell r="U304" t="str">
            <v>PR19SRN_WWN01</v>
          </cell>
          <cell r="V304" t="str">
            <v xml:space="preserve">The services we provide are effective and fit for the future </v>
          </cell>
          <cell r="W304" t="str">
            <v xml:space="preserve">PR14 revision </v>
          </cell>
          <cell r="X304" t="str">
            <v>WWN01</v>
          </cell>
          <cell r="Y304" t="str">
            <v>Internal sewer flooding</v>
          </cell>
          <cell r="Z304" t="str">
            <v xml:space="preserve">Internal sewer flooding is an Ofwat common definition. Defined by Ofwat in: https://www.ofwat.gov.uk/wp-content/uploads/2018/03/Reporting-guidance-sewer-flooding.pdf </v>
          </cell>
          <cell r="AA304" t="str">
            <v/>
          </cell>
          <cell r="AB304" t="str">
            <v/>
          </cell>
          <cell r="AC304">
            <v>1</v>
          </cell>
          <cell r="AD304" t="str">
            <v/>
          </cell>
          <cell r="AE304" t="str">
            <v/>
          </cell>
          <cell r="AF304" t="str">
            <v/>
          </cell>
          <cell r="AG304" t="str">
            <v/>
          </cell>
          <cell r="AH304" t="str">
            <v/>
          </cell>
          <cell r="AI304">
            <v>1</v>
          </cell>
          <cell r="AJ304" t="str">
            <v>Out &amp; under</v>
          </cell>
          <cell r="AK304" t="str">
            <v xml:space="preserve">Revenue  </v>
          </cell>
          <cell r="AL304" t="str">
            <v>In-period</v>
          </cell>
          <cell r="AM304" t="str">
            <v xml:space="preserve">Sewer flooding </v>
          </cell>
          <cell r="AN304" t="str">
            <v>number</v>
          </cell>
          <cell r="AO304" t="str">
            <v>Number of incidents per 10,000 sewer connections</v>
          </cell>
          <cell r="AP304">
            <v>2</v>
          </cell>
          <cell r="AQ304" t="str">
            <v>Down</v>
          </cell>
          <cell r="AR304" t="str">
            <v>Internal sewer flooding</v>
          </cell>
          <cell r="BI304">
            <v>1.68</v>
          </cell>
          <cell r="BJ304">
            <v>1.63</v>
          </cell>
          <cell r="BK304">
            <v>1.58</v>
          </cell>
          <cell r="BL304">
            <v>1.44</v>
          </cell>
          <cell r="BM304">
            <v>1.34</v>
          </cell>
          <cell r="CD304" t="str">
            <v>Yes</v>
          </cell>
          <cell r="CE304" t="str">
            <v>Yes</v>
          </cell>
          <cell r="CF304" t="str">
            <v>Yes</v>
          </cell>
          <cell r="CG304" t="str">
            <v>Yes</v>
          </cell>
          <cell r="CH304" t="str">
            <v>Yes</v>
          </cell>
          <cell r="CI304" t="str">
            <v/>
          </cell>
          <cell r="CJ304" t="str">
            <v/>
          </cell>
          <cell r="CK304" t="str">
            <v/>
          </cell>
          <cell r="CL304" t="str">
            <v/>
          </cell>
          <cell r="CM304" t="str">
            <v/>
          </cell>
          <cell r="CN304">
            <v>3.35</v>
          </cell>
          <cell r="CO304">
            <v>3.35</v>
          </cell>
          <cell r="CP304">
            <v>3.35</v>
          </cell>
          <cell r="CQ304">
            <v>3.35</v>
          </cell>
          <cell r="CR304">
            <v>3.35</v>
          </cell>
          <cell r="CS304" t="str">
            <v/>
          </cell>
          <cell r="CT304" t="str">
            <v/>
          </cell>
          <cell r="CU304" t="str">
            <v/>
          </cell>
          <cell r="CV304" t="str">
            <v/>
          </cell>
          <cell r="CW304" t="str">
            <v/>
          </cell>
          <cell r="CX304" t="str">
            <v/>
          </cell>
          <cell r="CY304" t="str">
            <v/>
          </cell>
          <cell r="CZ304" t="str">
            <v/>
          </cell>
          <cell r="DA304" t="str">
            <v/>
          </cell>
          <cell r="DB304" t="str">
            <v/>
          </cell>
          <cell r="DC304">
            <v>1.38</v>
          </cell>
          <cell r="DD304">
            <v>1.33</v>
          </cell>
          <cell r="DE304">
            <v>1.28</v>
          </cell>
          <cell r="DF304">
            <v>1.1399999999999999</v>
          </cell>
          <cell r="DG304">
            <v>1.04</v>
          </cell>
          <cell r="DH304" t="str">
            <v/>
          </cell>
          <cell r="DI304" t="str">
            <v/>
          </cell>
          <cell r="DJ304" t="str">
            <v/>
          </cell>
          <cell r="DK304" t="str">
            <v/>
          </cell>
          <cell r="DL304" t="str">
            <v/>
          </cell>
          <cell r="DM304">
            <v>-5.5570000000000004</v>
          </cell>
          <cell r="DN304" t="str">
            <v/>
          </cell>
          <cell r="DO304" t="str">
            <v/>
          </cell>
          <cell r="DP304" t="str">
            <v/>
          </cell>
          <cell r="DQ304">
            <v>5.5570000000000004</v>
          </cell>
          <cell r="DR304" t="str">
            <v/>
          </cell>
          <cell r="DS304" t="str">
            <v/>
          </cell>
          <cell r="DT304" t="str">
            <v/>
          </cell>
          <cell r="DU304" t="str">
            <v/>
          </cell>
          <cell r="DV304">
            <v>1</v>
          </cell>
          <cell r="DW304" t="str">
            <v/>
          </cell>
        </row>
        <row r="305">
          <cell r="U305" t="str">
            <v>PR19SRN_WWN02</v>
          </cell>
          <cell r="V305" t="str">
            <v xml:space="preserve">The services we provide are effective and fit for the future </v>
          </cell>
          <cell r="W305" t="str">
            <v xml:space="preserve">PR14 revision </v>
          </cell>
          <cell r="X305" t="str">
            <v>WWN02</v>
          </cell>
          <cell r="Y305" t="str">
            <v>Pollution incidents</v>
          </cell>
          <cell r="Z305" t="str">
            <v xml:space="preserve">Pollution incidents (categories 1 to 3) is an Ofwat common definition. Defined by Ofwat in: https://www.ofwat.gov.uk/outcomes-definitions-pr19/ </v>
          </cell>
          <cell r="AA305" t="str">
            <v/>
          </cell>
          <cell r="AB305" t="str">
            <v/>
          </cell>
          <cell r="AC305">
            <v>1</v>
          </cell>
          <cell r="AD305" t="str">
            <v/>
          </cell>
          <cell r="AE305" t="str">
            <v/>
          </cell>
          <cell r="AF305" t="str">
            <v/>
          </cell>
          <cell r="AG305" t="str">
            <v/>
          </cell>
          <cell r="AH305" t="str">
            <v/>
          </cell>
          <cell r="AI305">
            <v>1</v>
          </cell>
          <cell r="AJ305" t="str">
            <v>Out &amp; under</v>
          </cell>
          <cell r="AK305" t="str">
            <v xml:space="preserve">Revenue  </v>
          </cell>
          <cell r="AL305" t="str">
            <v>In-period</v>
          </cell>
          <cell r="AM305" t="str">
            <v xml:space="preserve">Pollution incidents </v>
          </cell>
          <cell r="AN305" t="str">
            <v>number</v>
          </cell>
          <cell r="AO305" t="str">
            <v>Number of pollution incidents per 10,000 km of the wastewater
 network</v>
          </cell>
          <cell r="AP305">
            <v>2</v>
          </cell>
          <cell r="AQ305" t="str">
            <v>Down</v>
          </cell>
          <cell r="AR305" t="str">
            <v>Pollution incidents</v>
          </cell>
          <cell r="BI305">
            <v>24.51</v>
          </cell>
          <cell r="BJ305">
            <v>23.74</v>
          </cell>
          <cell r="BK305">
            <v>23</v>
          </cell>
          <cell r="BL305">
            <v>22.4</v>
          </cell>
          <cell r="BM305">
            <v>19.5</v>
          </cell>
          <cell r="CD305" t="str">
            <v>Yes</v>
          </cell>
          <cell r="CE305" t="str">
            <v>Yes</v>
          </cell>
          <cell r="CF305" t="str">
            <v>Yes</v>
          </cell>
          <cell r="CG305" t="str">
            <v>Yes</v>
          </cell>
          <cell r="CH305" t="str">
            <v>Yes</v>
          </cell>
          <cell r="CI305" t="str">
            <v/>
          </cell>
          <cell r="CJ305" t="str">
            <v/>
          </cell>
          <cell r="CK305" t="str">
            <v/>
          </cell>
          <cell r="CL305" t="str">
            <v/>
          </cell>
          <cell r="CM305" t="str">
            <v/>
          </cell>
          <cell r="CN305">
            <v>49.01</v>
          </cell>
          <cell r="CO305">
            <v>49.01</v>
          </cell>
          <cell r="CP305">
            <v>49.01</v>
          </cell>
          <cell r="CQ305">
            <v>49.01</v>
          </cell>
          <cell r="CR305">
            <v>49.01</v>
          </cell>
          <cell r="CS305" t="str">
            <v/>
          </cell>
          <cell r="CT305" t="str">
            <v/>
          </cell>
          <cell r="CU305" t="str">
            <v/>
          </cell>
          <cell r="CV305" t="str">
            <v/>
          </cell>
          <cell r="CW305" t="str">
            <v/>
          </cell>
          <cell r="CX305" t="str">
            <v/>
          </cell>
          <cell r="CY305" t="str">
            <v/>
          </cell>
          <cell r="CZ305" t="str">
            <v/>
          </cell>
          <cell r="DA305" t="str">
            <v/>
          </cell>
          <cell r="DB305" t="str">
            <v/>
          </cell>
          <cell r="DC305">
            <v>18.57</v>
          </cell>
          <cell r="DD305">
            <v>17.8</v>
          </cell>
          <cell r="DE305">
            <v>17.07</v>
          </cell>
          <cell r="DF305">
            <v>16.47</v>
          </cell>
          <cell r="DG305">
            <v>13.57</v>
          </cell>
          <cell r="DH305" t="str">
            <v/>
          </cell>
          <cell r="DI305" t="str">
            <v/>
          </cell>
          <cell r="DJ305" t="str">
            <v/>
          </cell>
          <cell r="DK305" t="str">
            <v/>
          </cell>
          <cell r="DL305" t="str">
            <v/>
          </cell>
          <cell r="DM305">
            <v>-0.315</v>
          </cell>
          <cell r="DN305" t="str">
            <v/>
          </cell>
          <cell r="DO305" t="str">
            <v/>
          </cell>
          <cell r="DP305" t="str">
            <v/>
          </cell>
          <cell r="DQ305">
            <v>0.27</v>
          </cell>
          <cell r="DR305" t="str">
            <v/>
          </cell>
          <cell r="DS305" t="str">
            <v/>
          </cell>
          <cell r="DT305" t="str">
            <v/>
          </cell>
          <cell r="DU305" t="str">
            <v/>
          </cell>
          <cell r="DV305">
            <v>1</v>
          </cell>
          <cell r="DW305" t="str">
            <v/>
          </cell>
        </row>
        <row r="306">
          <cell r="U306" t="str">
            <v>PR19SRN_WR02</v>
          </cell>
          <cell r="V306" t="str">
            <v xml:space="preserve">The services we provide are effective and fit for the future </v>
          </cell>
          <cell r="W306" t="str">
            <v xml:space="preserve">PR19 new </v>
          </cell>
          <cell r="X306" t="str">
            <v>WR02</v>
          </cell>
          <cell r="Y306" t="str">
            <v>Risk of severe restrictions in a drought</v>
          </cell>
          <cell r="Z306" t="str">
            <v xml:space="preserve">Risk of severe restrictions in a drought is an Ofwat common definition. Defined by Ofwat in: https://www.ofwat.gov.uk/wp-content/uploads/2018/03/Drought-resilience-metric-March-18.pdf </v>
          </cell>
          <cell r="AA306">
            <v>1</v>
          </cell>
          <cell r="AB306" t="str">
            <v/>
          </cell>
          <cell r="AC306" t="str">
            <v/>
          </cell>
          <cell r="AD306" t="str">
            <v/>
          </cell>
          <cell r="AE306" t="str">
            <v/>
          </cell>
          <cell r="AF306" t="str">
            <v/>
          </cell>
          <cell r="AG306" t="str">
            <v/>
          </cell>
          <cell r="AH306" t="str">
            <v/>
          </cell>
          <cell r="AI306">
            <v>1</v>
          </cell>
          <cell r="AJ306" t="str">
            <v>NFI</v>
          </cell>
          <cell r="AK306" t="str">
            <v xml:space="preserve"> </v>
          </cell>
          <cell r="AL306" t="str">
            <v xml:space="preserve"> </v>
          </cell>
          <cell r="AM306" t="str">
            <v xml:space="preserve">Resilience </v>
          </cell>
          <cell r="AN306" t="str">
            <v>%</v>
          </cell>
          <cell r="AO306" t="str">
            <v>Percentage of population at risk</v>
          </cell>
          <cell r="AP306">
            <v>1</v>
          </cell>
          <cell r="AQ306" t="str">
            <v>Down</v>
          </cell>
          <cell r="AR306" t="str">
            <v>Risk of severe restrictions in a drought</v>
          </cell>
          <cell r="BI306">
            <v>0</v>
          </cell>
          <cell r="BJ306">
            <v>0</v>
          </cell>
          <cell r="BK306">
            <v>0</v>
          </cell>
          <cell r="BL306">
            <v>0</v>
          </cell>
          <cell r="BM306">
            <v>0</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v>1</v>
          </cell>
          <cell r="DW306" t="str">
            <v/>
          </cell>
        </row>
        <row r="307">
          <cell r="U307" t="str">
            <v>PR19SRN_WWN03</v>
          </cell>
          <cell r="V307" t="str">
            <v xml:space="preserve">The services we provide are effective and fit for the future </v>
          </cell>
          <cell r="W307" t="str">
            <v xml:space="preserve">PR19 new </v>
          </cell>
          <cell r="X307" t="str">
            <v>WWN03</v>
          </cell>
          <cell r="Y307" t="str">
            <v>Risk of sewer flooding in a storm</v>
          </cell>
          <cell r="Z307" t="str">
            <v xml:space="preserve">Risk of sewer flooding in a storm is an Ofwat common definition. Defined by Ofwat in: https://www.ofwat.gov.uk/wp-content/uploads/2017/12/Developing-and-Trialling-Wastewater-Resilience-Metrics-Atkins.pdf </v>
          </cell>
          <cell r="AA307" t="str">
            <v/>
          </cell>
          <cell r="AB307" t="str">
            <v/>
          </cell>
          <cell r="AC307">
            <v>1</v>
          </cell>
          <cell r="AD307" t="str">
            <v/>
          </cell>
          <cell r="AE307" t="str">
            <v/>
          </cell>
          <cell r="AF307" t="str">
            <v/>
          </cell>
          <cell r="AG307" t="str">
            <v/>
          </cell>
          <cell r="AH307" t="str">
            <v/>
          </cell>
          <cell r="AI307">
            <v>1</v>
          </cell>
          <cell r="AJ307" t="str">
            <v>NFI</v>
          </cell>
          <cell r="AK307" t="str">
            <v xml:space="preserve"> </v>
          </cell>
          <cell r="AL307" t="str">
            <v xml:space="preserve"> </v>
          </cell>
          <cell r="AM307" t="str">
            <v xml:space="preserve">Resilience </v>
          </cell>
          <cell r="AN307" t="str">
            <v>%</v>
          </cell>
          <cell r="AO307" t="str">
            <v>Percentage of population at risk</v>
          </cell>
          <cell r="AP307">
            <v>2</v>
          </cell>
          <cell r="AQ307" t="str">
            <v>Down</v>
          </cell>
          <cell r="AR307" t="str">
            <v>Risk of sewer flooding in a storm</v>
          </cell>
          <cell r="BI307">
            <v>12.42</v>
          </cell>
          <cell r="BJ307">
            <v>12.42</v>
          </cell>
          <cell r="BK307">
            <v>12.42</v>
          </cell>
          <cell r="BL307">
            <v>12.42</v>
          </cell>
          <cell r="BM307">
            <v>12.42</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v>1</v>
          </cell>
          <cell r="DW307" t="str">
            <v/>
          </cell>
        </row>
        <row r="308">
          <cell r="U308" t="str">
            <v>PR19SRN_WN05</v>
          </cell>
          <cell r="V308" t="str">
            <v xml:space="preserve">The services we provide are effective and fit for the future </v>
          </cell>
          <cell r="W308" t="str">
            <v xml:space="preserve">PR14 revision </v>
          </cell>
          <cell r="X308" t="str">
            <v>WN05</v>
          </cell>
          <cell r="Y308" t="str">
            <v>Mains repairs</v>
          </cell>
          <cell r="Z308" t="str">
            <v xml:space="preserve">Mains bursts is an Ofwat common definition. Defined by Ofwat in: https://www.ofwat.gov.uk/wp-content/uploads/2018/03/Reporting-guidance-mains-repairs-per-1000km.pdf  </v>
          </cell>
          <cell r="AA308" t="str">
            <v/>
          </cell>
          <cell r="AB308">
            <v>1</v>
          </cell>
          <cell r="AC308" t="str">
            <v/>
          </cell>
          <cell r="AD308" t="str">
            <v/>
          </cell>
          <cell r="AE308" t="str">
            <v/>
          </cell>
          <cell r="AF308" t="str">
            <v/>
          </cell>
          <cell r="AG308" t="str">
            <v/>
          </cell>
          <cell r="AH308" t="str">
            <v/>
          </cell>
          <cell r="AI308">
            <v>1</v>
          </cell>
          <cell r="AJ308" t="str">
            <v>Out &amp; under</v>
          </cell>
          <cell r="AK308" t="str">
            <v xml:space="preserve">Revenue  </v>
          </cell>
          <cell r="AL308" t="str">
            <v>In-period</v>
          </cell>
          <cell r="AM308" t="str">
            <v xml:space="preserve">Water mains bursts </v>
          </cell>
          <cell r="AN308" t="str">
            <v>number</v>
          </cell>
          <cell r="AO308" t="str">
            <v>Number of repairs per 1000 km of mains</v>
          </cell>
          <cell r="AP308">
            <v>1</v>
          </cell>
          <cell r="AQ308" t="str">
            <v>Down</v>
          </cell>
          <cell r="AR308" t="str">
            <v>Mains repairs</v>
          </cell>
          <cell r="BI308">
            <v>129.1</v>
          </cell>
          <cell r="BJ308">
            <v>118.3</v>
          </cell>
          <cell r="BK308">
            <v>107.7</v>
          </cell>
          <cell r="BL308">
            <v>97.4</v>
          </cell>
          <cell r="BM308">
            <v>87.3</v>
          </cell>
          <cell r="CD308" t="str">
            <v>Yes</v>
          </cell>
          <cell r="CE308" t="str">
            <v>Yes</v>
          </cell>
          <cell r="CF308" t="str">
            <v>Yes</v>
          </cell>
          <cell r="CG308" t="str">
            <v>Yes</v>
          </cell>
          <cell r="CH308" t="str">
            <v>Yes</v>
          </cell>
          <cell r="CI308" t="str">
            <v/>
          </cell>
          <cell r="CJ308" t="str">
            <v/>
          </cell>
          <cell r="CK308" t="str">
            <v/>
          </cell>
          <cell r="CL308" t="str">
            <v/>
          </cell>
          <cell r="CM308" t="str">
            <v/>
          </cell>
          <cell r="CN308">
            <v>180.8</v>
          </cell>
          <cell r="CO308">
            <v>180.8</v>
          </cell>
          <cell r="CP308">
            <v>180.8</v>
          </cell>
          <cell r="CQ308">
            <v>180.8</v>
          </cell>
          <cell r="CR308">
            <v>180.8</v>
          </cell>
          <cell r="CS308" t="str">
            <v/>
          </cell>
          <cell r="CT308" t="str">
            <v/>
          </cell>
          <cell r="CU308" t="str">
            <v/>
          </cell>
          <cell r="CV308" t="str">
            <v/>
          </cell>
          <cell r="CW308" t="str">
            <v/>
          </cell>
          <cell r="CX308" t="str">
            <v/>
          </cell>
          <cell r="CY308" t="str">
            <v/>
          </cell>
          <cell r="CZ308" t="str">
            <v/>
          </cell>
          <cell r="DA308" t="str">
            <v/>
          </cell>
          <cell r="DB308" t="str">
            <v/>
          </cell>
          <cell r="DC308">
            <v>106.7</v>
          </cell>
          <cell r="DD308">
            <v>95.9</v>
          </cell>
          <cell r="DE308">
            <v>85.3</v>
          </cell>
          <cell r="DF308">
            <v>75</v>
          </cell>
          <cell r="DG308">
            <v>64.900000000000006</v>
          </cell>
          <cell r="DH308" t="str">
            <v/>
          </cell>
          <cell r="DI308" t="str">
            <v/>
          </cell>
          <cell r="DJ308" t="str">
            <v/>
          </cell>
          <cell r="DK308" t="str">
            <v/>
          </cell>
          <cell r="DL308" t="str">
            <v/>
          </cell>
          <cell r="DM308">
            <v>-8.4000000000000005E-2</v>
          </cell>
          <cell r="DN308" t="str">
            <v/>
          </cell>
          <cell r="DO308" t="str">
            <v/>
          </cell>
          <cell r="DP308" t="str">
            <v/>
          </cell>
          <cell r="DQ308">
            <v>5.5E-2</v>
          </cell>
          <cell r="DR308" t="str">
            <v/>
          </cell>
          <cell r="DS308" t="str">
            <v/>
          </cell>
          <cell r="DT308" t="str">
            <v/>
          </cell>
          <cell r="DU308" t="str">
            <v/>
          </cell>
          <cell r="DV308">
            <v>1</v>
          </cell>
          <cell r="DW308" t="str">
            <v/>
          </cell>
        </row>
        <row r="309">
          <cell r="U309" t="str">
            <v>PR19SRN_WN06</v>
          </cell>
          <cell r="V309" t="str">
            <v xml:space="preserve">The services we provide are effective and fit for the future </v>
          </cell>
          <cell r="W309" t="str">
            <v xml:space="preserve">PR19 new </v>
          </cell>
          <cell r="X309" t="str">
            <v>WN06</v>
          </cell>
          <cell r="Y309" t="str">
            <v>Unplanned outage</v>
          </cell>
          <cell r="Z309" t="str">
            <v xml:space="preserve">Unplanned outage is an Ofwat common definition. Defined by Ofwat in: https://www.ofwat.gov.uk/wp-content/uploads/2018/03/Reporting-guidance-unplanned-outage.pdf   </v>
          </cell>
          <cell r="AA309" t="str">
            <v/>
          </cell>
          <cell r="AB309">
            <v>1</v>
          </cell>
          <cell r="AC309" t="str">
            <v/>
          </cell>
          <cell r="AD309" t="str">
            <v/>
          </cell>
          <cell r="AE309" t="str">
            <v/>
          </cell>
          <cell r="AF309" t="str">
            <v/>
          </cell>
          <cell r="AG309" t="str">
            <v/>
          </cell>
          <cell r="AH309" t="str">
            <v/>
          </cell>
          <cell r="AI309">
            <v>1</v>
          </cell>
          <cell r="AJ309" t="str">
            <v>Under</v>
          </cell>
          <cell r="AK309" t="str">
            <v xml:space="preserve">Revenue  </v>
          </cell>
          <cell r="AL309" t="str">
            <v>In-period</v>
          </cell>
          <cell r="AM309" t="str">
            <v xml:space="preserve">Water outage </v>
          </cell>
          <cell r="AN309" t="str">
            <v>%</v>
          </cell>
          <cell r="AO309" t="str">
            <v>Percentage of peak week production capacity</v>
          </cell>
          <cell r="AP309">
            <v>2</v>
          </cell>
          <cell r="AQ309" t="str">
            <v>Down</v>
          </cell>
          <cell r="AR309" t="str">
            <v>Unplanned outage</v>
          </cell>
          <cell r="BI309">
            <v>9.44</v>
          </cell>
          <cell r="BJ309">
            <v>9.11</v>
          </cell>
          <cell r="BK309">
            <v>7.33</v>
          </cell>
          <cell r="BL309">
            <v>6.45</v>
          </cell>
          <cell r="BM309">
            <v>3.25</v>
          </cell>
          <cell r="CD309" t="str">
            <v>Yes</v>
          </cell>
          <cell r="CE309" t="str">
            <v>Yes</v>
          </cell>
          <cell r="CF309" t="str">
            <v>Yes</v>
          </cell>
          <cell r="CG309" t="str">
            <v>Yes</v>
          </cell>
          <cell r="CH309" t="str">
            <v>Yes</v>
          </cell>
          <cell r="CI309" t="str">
            <v/>
          </cell>
          <cell r="CJ309" t="str">
            <v/>
          </cell>
          <cell r="CK309" t="str">
            <v/>
          </cell>
          <cell r="CL309" t="str">
            <v/>
          </cell>
          <cell r="CM309" t="str">
            <v/>
          </cell>
          <cell r="CN309">
            <v>18.88</v>
          </cell>
          <cell r="CO309">
            <v>18.88</v>
          </cell>
          <cell r="CP309">
            <v>18.88</v>
          </cell>
          <cell r="CQ309">
            <v>18.88</v>
          </cell>
          <cell r="CR309">
            <v>18.88</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v>-0.89600000000000002</v>
          </cell>
          <cell r="DN309" t="str">
            <v/>
          </cell>
          <cell r="DO309" t="str">
            <v/>
          </cell>
          <cell r="DP309" t="str">
            <v/>
          </cell>
          <cell r="DQ309" t="str">
            <v/>
          </cell>
          <cell r="DR309" t="str">
            <v/>
          </cell>
          <cell r="DS309" t="str">
            <v/>
          </cell>
          <cell r="DT309" t="str">
            <v/>
          </cell>
          <cell r="DU309" t="str">
            <v/>
          </cell>
          <cell r="DV309">
            <v>1</v>
          </cell>
          <cell r="DW309" t="str">
            <v/>
          </cell>
        </row>
        <row r="310">
          <cell r="U310" t="str">
            <v>PR19SRN_WWN04</v>
          </cell>
          <cell r="V310" t="str">
            <v xml:space="preserve">The services we provide are effective and fit for the future </v>
          </cell>
          <cell r="W310" t="str">
            <v xml:space="preserve">PR14 revision </v>
          </cell>
          <cell r="X310" t="str">
            <v>WWN04</v>
          </cell>
          <cell r="Y310" t="str">
            <v>Sewer collapses</v>
          </cell>
          <cell r="Z310" t="str">
            <v xml:space="preserve">Sewer collapses is an Ofwat common definition. Defined by Ofwat in: https://www.ofwat.gov.uk/wp-content/uploads/2018/03/Reporting-guidance-sewer-collapses-per-1000km.pdf </v>
          </cell>
          <cell r="AA310" t="str">
            <v/>
          </cell>
          <cell r="AB310" t="str">
            <v/>
          </cell>
          <cell r="AC310">
            <v>1</v>
          </cell>
          <cell r="AD310" t="str">
            <v/>
          </cell>
          <cell r="AE310" t="str">
            <v/>
          </cell>
          <cell r="AF310" t="str">
            <v/>
          </cell>
          <cell r="AG310" t="str">
            <v/>
          </cell>
          <cell r="AH310" t="str">
            <v/>
          </cell>
          <cell r="AI310">
            <v>1</v>
          </cell>
          <cell r="AJ310" t="str">
            <v>Under</v>
          </cell>
          <cell r="AK310" t="str">
            <v xml:space="preserve">Revenue  </v>
          </cell>
          <cell r="AL310" t="str">
            <v>In-period</v>
          </cell>
          <cell r="AM310" t="str">
            <v xml:space="preserve">Asset/equipment failure </v>
          </cell>
          <cell r="AN310" t="str">
            <v>number</v>
          </cell>
          <cell r="AO310" t="str">
            <v>Number of collapses per 1000km of sewer network</v>
          </cell>
          <cell r="AP310">
            <v>2</v>
          </cell>
          <cell r="AQ310" t="str">
            <v>Down</v>
          </cell>
          <cell r="AR310" t="str">
            <v>Sewer collapses</v>
          </cell>
          <cell r="BI310">
            <v>5.72</v>
          </cell>
          <cell r="BJ310">
            <v>5.64</v>
          </cell>
          <cell r="BK310">
            <v>5.59</v>
          </cell>
          <cell r="BL310">
            <v>5.53</v>
          </cell>
          <cell r="BM310">
            <v>5.48</v>
          </cell>
          <cell r="CD310" t="str">
            <v>Yes</v>
          </cell>
          <cell r="CE310" t="str">
            <v>Yes</v>
          </cell>
          <cell r="CF310" t="str">
            <v>Yes</v>
          </cell>
          <cell r="CG310" t="str">
            <v>Yes</v>
          </cell>
          <cell r="CH310" t="str">
            <v>Yes</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v>-1.843</v>
          </cell>
          <cell r="DN310" t="str">
            <v/>
          </cell>
          <cell r="DO310" t="str">
            <v/>
          </cell>
          <cell r="DP310" t="str">
            <v/>
          </cell>
          <cell r="DQ310" t="str">
            <v/>
          </cell>
          <cell r="DR310" t="str">
            <v/>
          </cell>
          <cell r="DS310" t="str">
            <v/>
          </cell>
          <cell r="DT310" t="str">
            <v/>
          </cell>
          <cell r="DU310" t="str">
            <v/>
          </cell>
          <cell r="DV310">
            <v>1</v>
          </cell>
          <cell r="DW310" t="str">
            <v/>
          </cell>
        </row>
        <row r="311">
          <cell r="U311" t="str">
            <v>PR19SRN_WWN05</v>
          </cell>
          <cell r="V311" t="str">
            <v xml:space="preserve">The services we provide are effective and fit for the future </v>
          </cell>
          <cell r="W311" t="str">
            <v xml:space="preserve">PR14 revision </v>
          </cell>
          <cell r="X311" t="str">
            <v>WWN05</v>
          </cell>
          <cell r="Y311" t="str">
            <v>Treatment works compliance</v>
          </cell>
          <cell r="Z311" t="str">
            <v xml:space="preserve">Treatment works compliance is an Ofwat common definition. Defined by Ofwat in: https://www.ofwat.gov.uk/wp-content/uploads/2017/12/WatCoPerfEPAmethodology_v3-Nov-2017-Final.pdf  </v>
          </cell>
          <cell r="AA311" t="str">
            <v/>
          </cell>
          <cell r="AB311" t="str">
            <v/>
          </cell>
          <cell r="AC311">
            <v>1</v>
          </cell>
          <cell r="AD311" t="str">
            <v/>
          </cell>
          <cell r="AE311" t="str">
            <v/>
          </cell>
          <cell r="AF311" t="str">
            <v/>
          </cell>
          <cell r="AG311" t="str">
            <v/>
          </cell>
          <cell r="AH311" t="str">
            <v/>
          </cell>
          <cell r="AI311">
            <v>1</v>
          </cell>
          <cell r="AJ311" t="str">
            <v>Under</v>
          </cell>
          <cell r="AK311" t="str">
            <v>Revenue</v>
          </cell>
          <cell r="AL311" t="str">
            <v>In-period</v>
          </cell>
          <cell r="AM311" t="str">
            <v xml:space="preserve">WwTW numeric consents </v>
          </cell>
          <cell r="AN311" t="str">
            <v>%</v>
          </cell>
          <cell r="AO311" t="str">
            <v>Percentage compliance</v>
          </cell>
          <cell r="AP311">
            <v>2</v>
          </cell>
          <cell r="AQ311" t="str">
            <v>Up</v>
          </cell>
          <cell r="AR311" t="str">
            <v>Treatment works compliance</v>
          </cell>
          <cell r="BI311">
            <v>100</v>
          </cell>
          <cell r="BJ311">
            <v>100</v>
          </cell>
          <cell r="BK311">
            <v>100</v>
          </cell>
          <cell r="BL311">
            <v>100</v>
          </cell>
          <cell r="BM311">
            <v>100</v>
          </cell>
          <cell r="CD311" t="str">
            <v>Yes</v>
          </cell>
          <cell r="CE311" t="str">
            <v>Yes</v>
          </cell>
          <cell r="CF311" t="str">
            <v>Yes</v>
          </cell>
          <cell r="CG311" t="str">
            <v>Yes</v>
          </cell>
          <cell r="CH311" t="str">
            <v>Yes</v>
          </cell>
          <cell r="CI311" t="str">
            <v/>
          </cell>
          <cell r="CJ311" t="str">
            <v/>
          </cell>
          <cell r="CK311" t="str">
            <v/>
          </cell>
          <cell r="CL311" t="str">
            <v/>
          </cell>
          <cell r="CM311" t="str">
            <v/>
          </cell>
          <cell r="CN311">
            <v>97</v>
          </cell>
          <cell r="CO311">
            <v>97</v>
          </cell>
          <cell r="CP311">
            <v>97</v>
          </cell>
          <cell r="CQ311">
            <v>97</v>
          </cell>
          <cell r="CR311">
            <v>97</v>
          </cell>
          <cell r="CS311">
            <v>99</v>
          </cell>
          <cell r="CT311">
            <v>99</v>
          </cell>
          <cell r="CU311">
            <v>99</v>
          </cell>
          <cell r="CV311">
            <v>99</v>
          </cell>
          <cell r="CW311">
            <v>99</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v>-10</v>
          </cell>
          <cell r="DN311" t="str">
            <v/>
          </cell>
          <cell r="DO311" t="str">
            <v/>
          </cell>
          <cell r="DP311" t="str">
            <v/>
          </cell>
          <cell r="DQ311" t="str">
            <v/>
          </cell>
          <cell r="DR311" t="str">
            <v/>
          </cell>
          <cell r="DS311" t="str">
            <v/>
          </cell>
          <cell r="DT311" t="str">
            <v/>
          </cell>
          <cell r="DU311" t="str">
            <v/>
          </cell>
          <cell r="DV311">
            <v>1</v>
          </cell>
          <cell r="DW311" t="str">
            <v/>
          </cell>
        </row>
        <row r="312">
          <cell r="U312" t="str">
            <v xml:space="preserve">PR19SRN_WN10 </v>
          </cell>
          <cell r="V312" t="str">
            <v xml:space="preserve">The services we provide are effective and fit for the future </v>
          </cell>
          <cell r="W312" t="str">
            <v xml:space="preserve">PR19 new </v>
          </cell>
          <cell r="X312" t="str">
            <v xml:space="preserve">WN10 </v>
          </cell>
          <cell r="Y312" t="str">
            <v xml:space="preserve">Water supply resilience </v>
          </cell>
          <cell r="Z312" t="str">
            <v xml:space="preserve">Number of residential properties at risk of long term loss of supply (&gt;48 hours) in Thanet, Brighton and the Isle of Wight Water Supply Zones. This measure is being trialled in these areas during AMP7.  </v>
          </cell>
          <cell r="AA312" t="str">
            <v/>
          </cell>
          <cell r="AB312">
            <v>1</v>
          </cell>
          <cell r="AC312" t="str">
            <v/>
          </cell>
          <cell r="AD312" t="str">
            <v/>
          </cell>
          <cell r="AE312" t="str">
            <v/>
          </cell>
          <cell r="AF312" t="str">
            <v/>
          </cell>
          <cell r="AG312" t="str">
            <v/>
          </cell>
          <cell r="AH312" t="str">
            <v/>
          </cell>
          <cell r="AI312">
            <v>1</v>
          </cell>
          <cell r="AJ312" t="str">
            <v>NFI</v>
          </cell>
          <cell r="AK312" t="str">
            <v xml:space="preserve"> </v>
          </cell>
          <cell r="AL312" t="str">
            <v xml:space="preserve"> </v>
          </cell>
          <cell r="AM312" t="str">
            <v xml:space="preserve">Resilience </v>
          </cell>
          <cell r="AN312" t="str">
            <v>nr</v>
          </cell>
          <cell r="AO312" t="str">
            <v xml:space="preserve">Number of residential properties at risk of long term loss of supply (&gt;48 hours)   </v>
          </cell>
          <cell r="AP312">
            <v>0</v>
          </cell>
          <cell r="AQ312" t="str">
            <v>Down</v>
          </cell>
          <cell r="AR312" t="str">
            <v/>
          </cell>
        </row>
        <row r="313">
          <cell r="U313" t="str">
            <v>PR19SRN_WN11</v>
          </cell>
          <cell r="V313" t="str">
            <v xml:space="preserve">The services we provide are effective and fit for the future </v>
          </cell>
          <cell r="W313" t="str">
            <v xml:space="preserve">PR14 continuation </v>
          </cell>
          <cell r="X313" t="str">
            <v>WN11</v>
          </cell>
          <cell r="Y313" t="str">
            <v>Properties at risk of receiving low pressure</v>
          </cell>
          <cell r="Z313" t="str">
            <v xml:space="preserve">Number of properties on the DG2 low water pressure register.  </v>
          </cell>
          <cell r="AA313" t="str">
            <v/>
          </cell>
          <cell r="AB313">
            <v>1</v>
          </cell>
          <cell r="AC313" t="str">
            <v/>
          </cell>
          <cell r="AD313" t="str">
            <v/>
          </cell>
          <cell r="AE313" t="str">
            <v/>
          </cell>
          <cell r="AF313" t="str">
            <v/>
          </cell>
          <cell r="AG313" t="str">
            <v/>
          </cell>
          <cell r="AH313" t="str">
            <v/>
          </cell>
          <cell r="AI313">
            <v>1</v>
          </cell>
          <cell r="AJ313" t="str">
            <v>Under</v>
          </cell>
          <cell r="AK313" t="str">
            <v xml:space="preserve">Revenue  </v>
          </cell>
          <cell r="AL313" t="str">
            <v>In-period</v>
          </cell>
          <cell r="AM313" t="str">
            <v xml:space="preserve">Water pressure </v>
          </cell>
          <cell r="AN313" t="str">
            <v>number</v>
          </cell>
          <cell r="AO313" t="str">
            <v>No. of properties per 10,000 connections</v>
          </cell>
          <cell r="AP313">
            <v>0</v>
          </cell>
          <cell r="AQ313" t="str">
            <v>Down</v>
          </cell>
        </row>
        <row r="314">
          <cell r="U314" t="str">
            <v>PR19SRN_WWN08</v>
          </cell>
          <cell r="V314" t="str">
            <v xml:space="preserve">The services we provide are effective and fit for the future </v>
          </cell>
          <cell r="W314" t="str">
            <v xml:space="preserve">PR14 revision </v>
          </cell>
          <cell r="X314" t="str">
            <v>WWN08</v>
          </cell>
          <cell r="Y314" t="str">
            <v>External sewer flooding</v>
          </cell>
          <cell r="Z314" t="str">
            <v xml:space="preserve">External sewer flooding is an Ofwat common definition. Defined by Ofwat in: https://www.ofwat.gov.uk/wp-content/uploads/2018/03/Reporting-guidance-sewer-flooding.pdf </v>
          </cell>
          <cell r="AA314" t="str">
            <v/>
          </cell>
          <cell r="AB314" t="str">
            <v/>
          </cell>
          <cell r="AC314">
            <v>1</v>
          </cell>
          <cell r="AD314" t="str">
            <v/>
          </cell>
          <cell r="AE314" t="str">
            <v/>
          </cell>
          <cell r="AF314" t="str">
            <v/>
          </cell>
          <cell r="AG314" t="str">
            <v/>
          </cell>
          <cell r="AH314" t="str">
            <v/>
          </cell>
          <cell r="AI314">
            <v>1</v>
          </cell>
          <cell r="AJ314" t="str">
            <v>Out &amp; under</v>
          </cell>
          <cell r="AK314" t="str">
            <v xml:space="preserve">Revenue  </v>
          </cell>
          <cell r="AL314" t="str">
            <v>In-period</v>
          </cell>
          <cell r="AM314" t="str">
            <v xml:space="preserve">Sewer flooding </v>
          </cell>
          <cell r="AN314" t="str">
            <v>number</v>
          </cell>
          <cell r="AO314" t="str">
            <v>Number of incidents per 10,000 sewer connections</v>
          </cell>
          <cell r="AP314">
            <v>0</v>
          </cell>
          <cell r="AQ314" t="str">
            <v>Down</v>
          </cell>
        </row>
        <row r="315">
          <cell r="U315" t="str">
            <v xml:space="preserve">PR19SRN_WWN10 </v>
          </cell>
          <cell r="V315" t="str">
            <v xml:space="preserve">We safeguard and enhance rivers, reservoirs and coasts for the future </v>
          </cell>
          <cell r="W315" t="str">
            <v xml:space="preserve">PR19 new </v>
          </cell>
          <cell r="X315" t="str">
            <v xml:space="preserve">WWN10 </v>
          </cell>
          <cell r="Y315" t="str">
            <v>Combined Sewer Overflows (CSO) monitoring</v>
          </cell>
          <cell r="Z315" t="str">
            <v xml:space="preserve">Effective monitoring of all our CSOs, this includes monitors in place and available, with data assurance and with results published at least annually </v>
          </cell>
          <cell r="AA315" t="str">
            <v/>
          </cell>
          <cell r="AB315" t="str">
            <v/>
          </cell>
          <cell r="AC315">
            <v>1</v>
          </cell>
          <cell r="AD315" t="str">
            <v/>
          </cell>
          <cell r="AE315" t="str">
            <v/>
          </cell>
          <cell r="AF315" t="str">
            <v/>
          </cell>
          <cell r="AG315" t="str">
            <v/>
          </cell>
          <cell r="AH315" t="str">
            <v/>
          </cell>
          <cell r="AI315">
            <v>1</v>
          </cell>
          <cell r="AJ315" t="str">
            <v>NFI</v>
          </cell>
          <cell r="AK315" t="str">
            <v xml:space="preserve"> </v>
          </cell>
          <cell r="AL315" t="str">
            <v xml:space="preserve"> </v>
          </cell>
          <cell r="AM315" t="str">
            <v xml:space="preserve">Resilience </v>
          </cell>
          <cell r="AN315" t="str">
            <v>%</v>
          </cell>
          <cell r="AO315" t="str">
            <v xml:space="preserve">% of CSOs with effective monitoring </v>
          </cell>
          <cell r="AP315">
            <v>2</v>
          </cell>
          <cell r="AQ315" t="str">
            <v>Up</v>
          </cell>
          <cell r="AR315" t="str">
            <v/>
          </cell>
        </row>
        <row r="316">
          <cell r="U316" t="str">
            <v>PR19SRN_WWN15</v>
          </cell>
          <cell r="V316" t="str">
            <v xml:space="preserve">We safeguard and enhance rivers, reservoirs and coasts for the future </v>
          </cell>
          <cell r="W316" t="str">
            <v xml:space="preserve">PR19 new </v>
          </cell>
          <cell r="X316" t="str">
            <v>WWN15</v>
          </cell>
          <cell r="Y316" t="str">
            <v>Natural Capital</v>
          </cell>
          <cell r="Z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AA316" t="str">
            <v/>
          </cell>
          <cell r="AB316">
            <v>0.5</v>
          </cell>
          <cell r="AC316">
            <v>0.5</v>
          </cell>
          <cell r="AD316" t="str">
            <v/>
          </cell>
          <cell r="AE316" t="str">
            <v/>
          </cell>
          <cell r="AF316" t="str">
            <v/>
          </cell>
          <cell r="AG316" t="str">
            <v/>
          </cell>
          <cell r="AH316" t="str">
            <v/>
          </cell>
          <cell r="AI316">
            <v>1</v>
          </cell>
          <cell r="AJ316" t="str">
            <v>NFI</v>
          </cell>
          <cell r="AK316" t="str">
            <v xml:space="preserve"> </v>
          </cell>
          <cell r="AL316" t="str">
            <v xml:space="preserve"> </v>
          </cell>
          <cell r="AM316" t="str">
            <v xml:space="preserve">Environmental </v>
          </cell>
          <cell r="AN316" t="str">
            <v>nr</v>
          </cell>
          <cell r="AO316" t="str">
            <v xml:space="preserve">Number of natural capital accounts set up </v>
          </cell>
          <cell r="AP316">
            <v>0</v>
          </cell>
          <cell r="AQ316" t="str">
            <v>Up</v>
          </cell>
          <cell r="AR316" t="str">
            <v/>
          </cell>
        </row>
        <row r="317">
          <cell r="U317" t="str">
            <v>PR19SRN_RR06</v>
          </cell>
          <cell r="V317" t="str">
            <v xml:space="preserve">We make sure our bills are affordable for all our customers </v>
          </cell>
          <cell r="W317" t="str">
            <v xml:space="preserve">PR19 new </v>
          </cell>
          <cell r="X317" t="str">
            <v>RR06</v>
          </cell>
          <cell r="Y317" t="str">
            <v>Gap Sites</v>
          </cell>
          <cell r="Z317" t="str">
            <v xml:space="preserve">To monitor our success in tackling household gap sites </v>
          </cell>
          <cell r="AA317" t="str">
            <v/>
          </cell>
          <cell r="AB317" t="str">
            <v/>
          </cell>
          <cell r="AC317" t="str">
            <v/>
          </cell>
          <cell r="AD317" t="str">
            <v/>
          </cell>
          <cell r="AE317">
            <v>1</v>
          </cell>
          <cell r="AF317" t="str">
            <v/>
          </cell>
          <cell r="AG317" t="str">
            <v/>
          </cell>
          <cell r="AH317" t="str">
            <v/>
          </cell>
          <cell r="AI317">
            <v>1</v>
          </cell>
          <cell r="AJ317" t="str">
            <v>NFI</v>
          </cell>
          <cell r="AK317" t="str">
            <v xml:space="preserve"> </v>
          </cell>
          <cell r="AL317" t="str">
            <v xml:space="preserve"> </v>
          </cell>
          <cell r="AM317" t="str">
            <v xml:space="preserve">Voids and gap sites </v>
          </cell>
          <cell r="AN317" t="str">
            <v>nr</v>
          </cell>
          <cell r="AO317" t="str">
            <v>Number of gap sites brought into billing</v>
          </cell>
          <cell r="AP317">
            <v>0</v>
          </cell>
          <cell r="AQ317" t="str">
            <v>Up</v>
          </cell>
          <cell r="AR317" t="str">
            <v/>
          </cell>
        </row>
        <row r="318">
          <cell r="U318" t="str">
            <v>PR19SRN_WWN16</v>
          </cell>
          <cell r="V318" t="str">
            <v xml:space="preserve">We safeguard and enhance rivers, reservoirs and coasts for the future </v>
          </cell>
          <cell r="W318" t="str">
            <v xml:space="preserve">PR19 new </v>
          </cell>
          <cell r="X318" t="str">
            <v>WWN16</v>
          </cell>
          <cell r="Y318" t="str">
            <v>Thanet Sewers</v>
          </cell>
          <cell r="Z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AA318" t="str">
            <v/>
          </cell>
          <cell r="AB318" t="str">
            <v/>
          </cell>
          <cell r="AC318">
            <v>1</v>
          </cell>
          <cell r="AD318" t="str">
            <v/>
          </cell>
          <cell r="AE318" t="str">
            <v/>
          </cell>
          <cell r="AF318" t="str">
            <v/>
          </cell>
          <cell r="AG318" t="str">
            <v/>
          </cell>
          <cell r="AH318" t="str">
            <v/>
          </cell>
          <cell r="AI318">
            <v>1</v>
          </cell>
          <cell r="AJ318" t="str">
            <v>Under</v>
          </cell>
          <cell r="AK318" t="str">
            <v>RCV</v>
          </cell>
          <cell r="AL318" t="str">
            <v>End of Period</v>
          </cell>
          <cell r="AM318" t="str">
            <v xml:space="preserve">Resilience </v>
          </cell>
          <cell r="AN318" t="str">
            <v>Months</v>
          </cell>
          <cell r="AO318" t="str">
            <v/>
          </cell>
          <cell r="AP318">
            <v>0</v>
          </cell>
          <cell r="AQ318" t="str">
            <v>Up</v>
          </cell>
          <cell r="AR318" t="str">
            <v/>
          </cell>
        </row>
        <row r="319">
          <cell r="U319" t="str">
            <v>PR19SRN_WN12</v>
          </cell>
          <cell r="V319" t="str">
            <v xml:space="preserve">We safeguard and enhance rivers, reservoirs and coasts for the future </v>
          </cell>
          <cell r="W319" t="str">
            <v xml:space="preserve">PR14 continuation </v>
          </cell>
          <cell r="X319" t="str">
            <v>WN12</v>
          </cell>
          <cell r="Y319" t="str">
            <v>Distribution input</v>
          </cell>
          <cell r="Z319" t="str">
            <v xml:space="preserve">The average daily amount (Ml/d) of potable water entering the distribution system in a year </v>
          </cell>
          <cell r="AA319">
            <v>1</v>
          </cell>
          <cell r="AB319" t="str">
            <v/>
          </cell>
          <cell r="AC319" t="str">
            <v/>
          </cell>
          <cell r="AD319" t="str">
            <v/>
          </cell>
          <cell r="AE319" t="str">
            <v/>
          </cell>
          <cell r="AF319" t="str">
            <v/>
          </cell>
          <cell r="AG319" t="str">
            <v/>
          </cell>
          <cell r="AH319" t="str">
            <v/>
          </cell>
          <cell r="AI319">
            <v>1</v>
          </cell>
          <cell r="AJ319" t="str">
            <v>NFI</v>
          </cell>
          <cell r="AK319" t="str">
            <v xml:space="preserve"> </v>
          </cell>
          <cell r="AL319" t="str">
            <v xml:space="preserve"> </v>
          </cell>
          <cell r="AM319" t="str">
            <v>Environmental</v>
          </cell>
          <cell r="AN319" t="str">
            <v>nr</v>
          </cell>
          <cell r="AO319" t="str">
            <v xml:space="preserve">Ml/d </v>
          </cell>
          <cell r="AP319">
            <v>0</v>
          </cell>
          <cell r="AQ319" t="str">
            <v>Down</v>
          </cell>
          <cell r="AR319" t="str">
            <v/>
          </cell>
        </row>
        <row r="320">
          <cell r="U320" t="str">
            <v>PR19SRN_RR07</v>
          </cell>
          <cell r="V320" t="str">
            <v xml:space="preserve">We make sure our bills are affordable for all our customers </v>
          </cell>
          <cell r="W320" t="str">
            <v xml:space="preserve">PR14 continuation </v>
          </cell>
          <cell r="X320" t="str">
            <v>RR07</v>
          </cell>
          <cell r="Y320" t="str">
            <v>Value for Money</v>
          </cell>
          <cell r="Z320" t="str">
            <v>The proportion of customers that state they are satisfied with the value for money of water and sewerage services in their area. A measure of the value for money of services provided. </v>
          </cell>
          <cell r="AA320" t="str">
            <v/>
          </cell>
          <cell r="AB320" t="str">
            <v/>
          </cell>
          <cell r="AC320" t="str">
            <v/>
          </cell>
          <cell r="AD320" t="str">
            <v/>
          </cell>
          <cell r="AE320">
            <v>1</v>
          </cell>
          <cell r="AF320" t="str">
            <v/>
          </cell>
          <cell r="AG320" t="str">
            <v/>
          </cell>
          <cell r="AH320" t="str">
            <v/>
          </cell>
          <cell r="AI320">
            <v>1</v>
          </cell>
          <cell r="AJ320" t="str">
            <v>NFI</v>
          </cell>
          <cell r="AK320" t="str">
            <v/>
          </cell>
          <cell r="AL320" t="str">
            <v/>
          </cell>
          <cell r="AM320" t="str">
            <v>Customer education/awareness</v>
          </cell>
          <cell r="AN320" t="str">
            <v>%</v>
          </cell>
          <cell r="AO320" t="str">
            <v>% of customers that state either ‘very’ or ‘fairly’ satisfied</v>
          </cell>
          <cell r="AP320">
            <v>0</v>
          </cell>
          <cell r="AQ320" t="str">
            <v>Up</v>
          </cell>
          <cell r="AR320" t="str">
            <v/>
          </cell>
        </row>
        <row r="321">
          <cell r="U321" t="str">
            <v>PR19SRN_RR08</v>
          </cell>
          <cell r="V321" t="str">
            <v xml:space="preserve">We support our customers in vulnerable circumstances </v>
          </cell>
          <cell r="W321" t="str">
            <v xml:space="preserve">PR19 new </v>
          </cell>
          <cell r="X321" t="str">
            <v>RR08</v>
          </cell>
          <cell r="Y321" t="str">
            <v>Priority services for customers in vulnerable circumstances</v>
          </cell>
          <cell r="Z321" t="str">
            <v>the percentage of households that the company supplies with water and/or wastewater services which have at least one individual registered on the company’s PSR.</v>
          </cell>
          <cell r="AA321" t="str">
            <v/>
          </cell>
          <cell r="AB321" t="str">
            <v/>
          </cell>
          <cell r="AC321" t="str">
            <v/>
          </cell>
          <cell r="AD321" t="str">
            <v/>
          </cell>
          <cell r="AE321">
            <v>1</v>
          </cell>
          <cell r="AF321" t="str">
            <v/>
          </cell>
          <cell r="AG321" t="str">
            <v/>
          </cell>
          <cell r="AH321" t="str">
            <v/>
          </cell>
          <cell r="AI321">
            <v>1</v>
          </cell>
          <cell r="AJ321" t="str">
            <v>NFI</v>
          </cell>
          <cell r="AK321" t="str">
            <v/>
          </cell>
          <cell r="AL321" t="str">
            <v/>
          </cell>
          <cell r="AM321" t="str">
            <v>Customer service/satisfaction (exc. billing etc.)</v>
          </cell>
          <cell r="AN321" t="str">
            <v>%</v>
          </cell>
          <cell r="AO321" t="str">
            <v>Percentage of applicable households</v>
          </cell>
          <cell r="AP321">
            <v>1</v>
          </cell>
          <cell r="AQ321" t="str">
            <v>Up</v>
          </cell>
          <cell r="AR321" t="str">
            <v>Priority services for customers in vulnerable circumstances</v>
          </cell>
          <cell r="BI321" t="str">
            <v>2.0 / 17.5 / 45</v>
          </cell>
          <cell r="BJ321" t="str">
            <v>3.0 / 35 / 90</v>
          </cell>
          <cell r="BK321" t="str">
            <v>4.3 / 35 / 90</v>
          </cell>
          <cell r="BL321" t="str">
            <v>5.6 / 35 / 90</v>
          </cell>
          <cell r="BM321" t="str">
            <v>7.0 / 35 / 90</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v>1</v>
          </cell>
          <cell r="DW321" t="str">
            <v/>
          </cell>
        </row>
        <row r="322">
          <cell r="U322" t="str">
            <v>PR19SRN_WN13</v>
          </cell>
          <cell r="V322" t="str">
            <v xml:space="preserve">By working together we can secure a resilient economy for the south east </v>
          </cell>
          <cell r="W322" t="str">
            <v xml:space="preserve">PR19 new </v>
          </cell>
          <cell r="X322" t="str">
            <v>WN13</v>
          </cell>
          <cell r="Y322" t="str">
            <v>Long term supply demand schemes</v>
          </cell>
          <cell r="Z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AA322" t="str">
            <v/>
          </cell>
          <cell r="AB322">
            <v>1</v>
          </cell>
          <cell r="AC322" t="str">
            <v/>
          </cell>
          <cell r="AD322" t="str">
            <v/>
          </cell>
          <cell r="AE322" t="str">
            <v/>
          </cell>
          <cell r="AF322" t="str">
            <v/>
          </cell>
          <cell r="AG322" t="str">
            <v/>
          </cell>
          <cell r="AH322" t="str">
            <v/>
          </cell>
          <cell r="AI322">
            <v>1</v>
          </cell>
          <cell r="AJ322" t="str">
            <v>Under</v>
          </cell>
          <cell r="AK322" t="str">
            <v xml:space="preserve">Revenue  </v>
          </cell>
          <cell r="AL322" t="str">
            <v>End of Period</v>
          </cell>
          <cell r="AM322" t="str">
            <v>Resilience</v>
          </cell>
          <cell r="AN322" t="str">
            <v>Months</v>
          </cell>
          <cell r="AO322" t="str">
            <v>Expected months of delays</v>
          </cell>
          <cell r="AP322">
            <v>0</v>
          </cell>
          <cell r="AQ322" t="str">
            <v>Down</v>
          </cell>
          <cell r="AR322" t="str">
            <v/>
          </cell>
        </row>
        <row r="323">
          <cell r="U323" t="str">
            <v>PR19SRN_WR07</v>
          </cell>
          <cell r="V323" t="str">
            <v/>
          </cell>
          <cell r="W323" t="str">
            <v/>
          </cell>
          <cell r="X323" t="str">
            <v>WR07</v>
          </cell>
          <cell r="Y323" t="str">
            <v>Impounding reservoirs</v>
          </cell>
          <cell r="Z323" t="str">
            <v/>
          </cell>
          <cell r="AA323">
            <v>1</v>
          </cell>
          <cell r="AB323" t="str">
            <v/>
          </cell>
          <cell r="AC323" t="str">
            <v/>
          </cell>
          <cell r="AD323" t="str">
            <v/>
          </cell>
          <cell r="AE323" t="str">
            <v/>
          </cell>
          <cell r="AF323" t="str">
            <v/>
          </cell>
          <cell r="AG323" t="str">
            <v/>
          </cell>
          <cell r="AH323" t="str">
            <v/>
          </cell>
          <cell r="AI323">
            <v>1</v>
          </cell>
          <cell r="AJ323" t="str">
            <v>Under</v>
          </cell>
          <cell r="AK323" t="str">
            <v xml:space="preserve">Revenue  </v>
          </cell>
          <cell r="AL323" t="str">
            <v>In-period</v>
          </cell>
          <cell r="AM323" t="str">
            <v/>
          </cell>
          <cell r="AN323" t="str">
            <v>%</v>
          </cell>
          <cell r="AO323" t="str">
            <v>% scheme delivery</v>
          </cell>
          <cell r="AP323">
            <v>1</v>
          </cell>
          <cell r="AQ323" t="str">
            <v>Up</v>
          </cell>
          <cell r="AR323" t="str">
            <v/>
          </cell>
        </row>
        <row r="324">
          <cell r="U324" t="str">
            <v>PR19SRN_NEP01</v>
          </cell>
          <cell r="V324" t="str">
            <v/>
          </cell>
          <cell r="W324" t="str">
            <v/>
          </cell>
          <cell r="X324" t="str">
            <v>NEP01</v>
          </cell>
          <cell r="Y324" t="str">
            <v>WINEP Delivery</v>
          </cell>
          <cell r="Z324" t="str">
            <v/>
          </cell>
          <cell r="AA324" t="str">
            <v/>
          </cell>
          <cell r="AB324" t="str">
            <v/>
          </cell>
          <cell r="AC324" t="str">
            <v/>
          </cell>
          <cell r="AD324" t="str">
            <v/>
          </cell>
          <cell r="AE324" t="str">
            <v/>
          </cell>
          <cell r="AF324" t="str">
            <v/>
          </cell>
          <cell r="AG324" t="str">
            <v/>
          </cell>
          <cell r="AH324" t="str">
            <v/>
          </cell>
          <cell r="AI324">
            <v>0</v>
          </cell>
          <cell r="AJ324" t="str">
            <v>NFI</v>
          </cell>
          <cell r="AK324" t="str">
            <v/>
          </cell>
          <cell r="AL324" t="str">
            <v/>
          </cell>
          <cell r="AM324" t="str">
            <v/>
          </cell>
          <cell r="AN324" t="str">
            <v/>
          </cell>
          <cell r="AO324" t="str">
            <v>WINEP requirements met or not met in each year</v>
          </cell>
          <cell r="AP324">
            <v>0</v>
          </cell>
          <cell r="AQ324" t="str">
            <v/>
          </cell>
          <cell r="AR324" t="str">
            <v/>
          </cell>
        </row>
        <row r="325">
          <cell r="U325" t="str">
            <v>PR19SSC_A1</v>
          </cell>
          <cell r="V325" t="str">
            <v>Our customers</v>
          </cell>
          <cell r="W325" t="str">
            <v>PR19 new</v>
          </cell>
          <cell r="X325" t="str">
            <v>A1</v>
          </cell>
          <cell r="Y325" t="str">
            <v>C-MeX: Customer measure of experience</v>
          </cell>
          <cell r="Z325" t="str">
            <v>Level of satisfaction of residential customers.</v>
          </cell>
          <cell r="AA325">
            <v>0</v>
          </cell>
          <cell r="AB325">
            <v>0</v>
          </cell>
          <cell r="AC325" t="str">
            <v/>
          </cell>
          <cell r="AD325" t="str">
            <v/>
          </cell>
          <cell r="AE325">
            <v>1</v>
          </cell>
          <cell r="AF325" t="str">
            <v/>
          </cell>
          <cell r="AG325" t="str">
            <v/>
          </cell>
          <cell r="AH325" t="str">
            <v/>
          </cell>
          <cell r="AI325">
            <v>1</v>
          </cell>
          <cell r="AJ325" t="str">
            <v>Out &amp; under</v>
          </cell>
          <cell r="AK325" t="str">
            <v xml:space="preserve">Revenue </v>
          </cell>
          <cell r="AL325" t="str">
            <v>In-period</v>
          </cell>
          <cell r="AM325" t="str">
            <v>Customer measure of experience (C-MeX)</v>
          </cell>
          <cell r="AN325" t="str">
            <v>score</v>
          </cell>
          <cell r="AO325" t="str">
            <v>C-MEX score</v>
          </cell>
          <cell r="AP325">
            <v>2</v>
          </cell>
          <cell r="AQ325" t="str">
            <v>Up</v>
          </cell>
          <cell r="AR325" t="str">
            <v>C-MeX: Customer measure of experience</v>
          </cell>
          <cell r="BI325" t="str">
            <v>UQ</v>
          </cell>
          <cell r="BJ325" t="str">
            <v>UQ</v>
          </cell>
          <cell r="BK325" t="str">
            <v>UQ</v>
          </cell>
          <cell r="BL325" t="str">
            <v>UQ</v>
          </cell>
          <cell r="BM325" t="str">
            <v>UQ</v>
          </cell>
          <cell r="CD325" t="str">
            <v>Yes</v>
          </cell>
          <cell r="CE325" t="str">
            <v>Yes</v>
          </cell>
          <cell r="CF325" t="str">
            <v>Yes</v>
          </cell>
          <cell r="CG325" t="str">
            <v>Yes</v>
          </cell>
          <cell r="CH325" t="str">
            <v>Yes</v>
          </cell>
          <cell r="CI325" t="str">
            <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row>
        <row r="326">
          <cell r="U326" t="str">
            <v>PR19SSC_A2</v>
          </cell>
          <cell r="V326" t="str">
            <v>Our customers</v>
          </cell>
          <cell r="W326" t="str">
            <v>PR19 new</v>
          </cell>
          <cell r="X326" t="str">
            <v>A2</v>
          </cell>
          <cell r="Y326" t="str">
            <v>D-MeX: Developer services measure of experience</v>
          </cell>
          <cell r="Z326" t="str">
            <v>Level of satisfaction of developer services customers.</v>
          </cell>
          <cell r="AA326">
            <v>0</v>
          </cell>
          <cell r="AB326">
            <v>1</v>
          </cell>
          <cell r="AC326" t="str">
            <v/>
          </cell>
          <cell r="AD326" t="str">
            <v/>
          </cell>
          <cell r="AE326">
            <v>0</v>
          </cell>
          <cell r="AF326" t="str">
            <v/>
          </cell>
          <cell r="AG326" t="str">
            <v/>
          </cell>
          <cell r="AH326" t="str">
            <v/>
          </cell>
          <cell r="AI326">
            <v>1</v>
          </cell>
          <cell r="AJ326" t="str">
            <v>Out &amp; under</v>
          </cell>
          <cell r="AK326" t="str">
            <v xml:space="preserve">Revenue </v>
          </cell>
          <cell r="AL326" t="str">
            <v>In-period</v>
          </cell>
          <cell r="AM326" t="str">
            <v>Developer services measure of experience (D-MeX)</v>
          </cell>
          <cell r="AN326" t="str">
            <v>score</v>
          </cell>
          <cell r="AO326" t="str">
            <v>D-MEX score</v>
          </cell>
          <cell r="AP326">
            <v>2</v>
          </cell>
          <cell r="AQ326" t="str">
            <v>Up</v>
          </cell>
          <cell r="AR326" t="str">
            <v>D-MeX: Developer services measure of experience</v>
          </cell>
          <cell r="BI326" t="str">
            <v>UQ</v>
          </cell>
          <cell r="BJ326" t="str">
            <v>UQ</v>
          </cell>
          <cell r="BK326" t="str">
            <v>UQ</v>
          </cell>
          <cell r="BL326" t="str">
            <v>UQ</v>
          </cell>
          <cell r="BM326" t="str">
            <v>UQ</v>
          </cell>
          <cell r="CD326" t="str">
            <v>Yes</v>
          </cell>
          <cell r="CE326" t="str">
            <v>Yes</v>
          </cell>
          <cell r="CF326" t="str">
            <v>Yes</v>
          </cell>
          <cell r="CG326" t="str">
            <v>Yes</v>
          </cell>
          <cell r="CH326" t="str">
            <v>Yes</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v>1</v>
          </cell>
          <cell r="DW326" t="str">
            <v/>
          </cell>
        </row>
        <row r="327">
          <cell r="U327" t="str">
            <v>PR19SSC_A3</v>
          </cell>
          <cell r="V327" t="str">
            <v>Our customers</v>
          </cell>
          <cell r="W327" t="str">
            <v>PR19 new</v>
          </cell>
          <cell r="X327" t="str">
            <v>A3</v>
          </cell>
          <cell r="Y327" t="str">
            <v>Retailer measure of experience</v>
          </cell>
          <cell r="Z327" t="str">
            <v>A measure of our performance as a wholesaler operating in the business market, incorporating the existing market and operational performance standards and a satisfaction measure.</v>
          </cell>
          <cell r="AA327">
            <v>0</v>
          </cell>
          <cell r="AB327">
            <v>1</v>
          </cell>
          <cell r="AC327" t="str">
            <v/>
          </cell>
          <cell r="AD327" t="str">
            <v/>
          </cell>
          <cell r="AE327">
            <v>0</v>
          </cell>
          <cell r="AF327" t="str">
            <v/>
          </cell>
          <cell r="AG327" t="str">
            <v/>
          </cell>
          <cell r="AH327" t="str">
            <v/>
          </cell>
          <cell r="AI327">
            <v>1</v>
          </cell>
          <cell r="AJ327" t="str">
            <v>NFI</v>
          </cell>
          <cell r="AK327" t="str">
            <v/>
          </cell>
          <cell r="AL327" t="str">
            <v/>
          </cell>
          <cell r="AM327" t="str">
            <v>*** new primary category required ***</v>
          </cell>
          <cell r="AN327" t="str">
            <v>%</v>
          </cell>
          <cell r="AO327" t="str">
            <v>Percentage</v>
          </cell>
          <cell r="AP327">
            <v>1</v>
          </cell>
          <cell r="AQ327" t="str">
            <v>Up</v>
          </cell>
          <cell r="AR327" t="str">
            <v/>
          </cell>
        </row>
        <row r="328">
          <cell r="U328" t="str">
            <v>PR19SSC_B1</v>
          </cell>
          <cell r="V328" t="str">
            <v>Our community</v>
          </cell>
          <cell r="W328" t="str">
            <v>PR14 continuation</v>
          </cell>
          <cell r="X328" t="str">
            <v>B1</v>
          </cell>
          <cell r="Y328" t="str">
            <v>Financial support</v>
          </cell>
          <cell r="Z328" t="str">
            <v>Number of residential customers that we help with their water bills, using our financial assistance schemes such as our social tariff, charitable trust, payment plans or other types of help.</v>
          </cell>
          <cell r="AA328">
            <v>0</v>
          </cell>
          <cell r="AB328">
            <v>0</v>
          </cell>
          <cell r="AC328" t="str">
            <v/>
          </cell>
          <cell r="AD328" t="str">
            <v/>
          </cell>
          <cell r="AE328">
            <v>1</v>
          </cell>
          <cell r="AF328" t="str">
            <v/>
          </cell>
          <cell r="AG328" t="str">
            <v/>
          </cell>
          <cell r="AH328" t="str">
            <v/>
          </cell>
          <cell r="AI328">
            <v>1</v>
          </cell>
          <cell r="AJ328" t="str">
            <v>Under</v>
          </cell>
          <cell r="AK328" t="str">
            <v xml:space="preserve">Revenue </v>
          </cell>
          <cell r="AL328" t="str">
            <v>In-period</v>
          </cell>
          <cell r="AM328" t="str">
            <v>Affordability/vulnerability</v>
          </cell>
          <cell r="AN328" t="str">
            <v>nr</v>
          </cell>
          <cell r="AO328" t="str">
            <v>Number of residential customers</v>
          </cell>
          <cell r="AP328">
            <v>0</v>
          </cell>
          <cell r="AQ328" t="str">
            <v>Up</v>
          </cell>
          <cell r="AR328" t="str">
            <v/>
          </cell>
        </row>
        <row r="329">
          <cell r="U329" t="str">
            <v>PR19SSC_B2</v>
          </cell>
          <cell r="V329" t="str">
            <v>Our community</v>
          </cell>
          <cell r="W329" t="str">
            <v>PR19 new</v>
          </cell>
          <cell r="X329" t="str">
            <v>B2</v>
          </cell>
          <cell r="Y329" t="str">
            <v>Extra Care assistance</v>
          </cell>
          <cell r="Z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AA329">
            <v>0</v>
          </cell>
          <cell r="AB329">
            <v>0</v>
          </cell>
          <cell r="AC329" t="str">
            <v/>
          </cell>
          <cell r="AD329" t="str">
            <v/>
          </cell>
          <cell r="AE329">
            <v>1</v>
          </cell>
          <cell r="AF329" t="str">
            <v/>
          </cell>
          <cell r="AG329" t="str">
            <v/>
          </cell>
          <cell r="AH329" t="str">
            <v/>
          </cell>
          <cell r="AI329">
            <v>1</v>
          </cell>
          <cell r="AJ329" t="str">
            <v>Under</v>
          </cell>
          <cell r="AK329" t="str">
            <v xml:space="preserve">Revenue </v>
          </cell>
          <cell r="AL329" t="str">
            <v>In-period</v>
          </cell>
          <cell r="AM329" t="str">
            <v>Affordability/vulnerability</v>
          </cell>
          <cell r="AN329" t="str">
            <v>%</v>
          </cell>
          <cell r="AO329" t="str">
            <v>Percentage</v>
          </cell>
          <cell r="AP329">
            <v>1</v>
          </cell>
          <cell r="AQ329" t="str">
            <v>Up</v>
          </cell>
          <cell r="AR329" t="str">
            <v/>
          </cell>
        </row>
        <row r="330">
          <cell r="U330" t="str">
            <v>PR19SSC_B3</v>
          </cell>
          <cell r="V330" t="str">
            <v>Our community</v>
          </cell>
          <cell r="W330" t="str">
            <v>PR14 revision</v>
          </cell>
          <cell r="X330" t="str">
            <v>B3</v>
          </cell>
          <cell r="Y330" t="str">
            <v>Education activity</v>
          </cell>
          <cell r="Z330" t="str">
            <v>Number of people who have received our education services.</v>
          </cell>
          <cell r="AA330">
            <v>8.1000000000000003E-2</v>
          </cell>
          <cell r="AB330">
            <v>0.91900000000000004</v>
          </cell>
          <cell r="AC330" t="str">
            <v/>
          </cell>
          <cell r="AD330" t="str">
            <v/>
          </cell>
          <cell r="AE330">
            <v>0</v>
          </cell>
          <cell r="AF330" t="str">
            <v/>
          </cell>
          <cell r="AG330" t="str">
            <v/>
          </cell>
          <cell r="AH330" t="str">
            <v/>
          </cell>
          <cell r="AI330">
            <v>1</v>
          </cell>
          <cell r="AJ330" t="str">
            <v>Out &amp; under</v>
          </cell>
          <cell r="AK330" t="str">
            <v xml:space="preserve">Revenue </v>
          </cell>
          <cell r="AL330" t="str">
            <v>In-period</v>
          </cell>
          <cell r="AM330" t="str">
            <v>Customer education/awareness</v>
          </cell>
          <cell r="AN330" t="str">
            <v>nr</v>
          </cell>
          <cell r="AO330" t="str">
            <v>Number of people</v>
          </cell>
          <cell r="AP330">
            <v>0</v>
          </cell>
          <cell r="AQ330" t="str">
            <v>Up</v>
          </cell>
          <cell r="AR330" t="str">
            <v/>
          </cell>
        </row>
        <row r="331">
          <cell r="U331" t="str">
            <v>PR19SSC_B4</v>
          </cell>
          <cell r="V331" t="str">
            <v>Our community</v>
          </cell>
          <cell r="W331" t="str">
            <v>PR19 new</v>
          </cell>
          <cell r="X331" t="str">
            <v>B4</v>
          </cell>
          <cell r="Y331" t="str">
            <v>Priority services for customers in vulnerable circumstances</v>
          </cell>
          <cell r="Z331" t="str">
            <v>Number of people on priority services register and proportion validated every two years.</v>
          </cell>
          <cell r="AA331">
            <v>0</v>
          </cell>
          <cell r="AB331">
            <v>0</v>
          </cell>
          <cell r="AC331" t="str">
            <v/>
          </cell>
          <cell r="AD331" t="str">
            <v/>
          </cell>
          <cell r="AE331">
            <v>1</v>
          </cell>
          <cell r="AF331" t="str">
            <v/>
          </cell>
          <cell r="AG331" t="str">
            <v/>
          </cell>
          <cell r="AH331" t="str">
            <v/>
          </cell>
          <cell r="AI331">
            <v>1</v>
          </cell>
          <cell r="AJ331" t="str">
            <v>NFI</v>
          </cell>
          <cell r="AK331" t="str">
            <v/>
          </cell>
          <cell r="AL331" t="str">
            <v/>
          </cell>
          <cell r="AM331" t="str">
            <v>Affordability/vulnerability</v>
          </cell>
          <cell r="AN331" t="str">
            <v>%</v>
          </cell>
          <cell r="AO331" t="str">
            <v>Percentage of applicable households</v>
          </cell>
          <cell r="AP331">
            <v>1</v>
          </cell>
          <cell r="AQ331" t="str">
            <v>Up</v>
          </cell>
          <cell r="AR331" t="str">
            <v>Priority services for customers in vulnerable circumstances</v>
          </cell>
          <cell r="BI331" t="str">
            <v>6.1 / 17.5 / 45</v>
          </cell>
          <cell r="BJ331" t="str">
            <v>6.6 / 35 / 90</v>
          </cell>
          <cell r="BK331" t="str">
            <v>7.1 / 35 / 90</v>
          </cell>
          <cell r="BL331" t="str">
            <v>7.5 / 35 / 90</v>
          </cell>
          <cell r="BM331" t="str">
            <v>8.0 / 35 / 90</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v>1</v>
          </cell>
          <cell r="DW331" t="str">
            <v/>
          </cell>
        </row>
        <row r="332">
          <cell r="U332" t="str">
            <v>PR19SSC_C1</v>
          </cell>
          <cell r="V332" t="str">
            <v>Our environment</v>
          </cell>
          <cell r="W332" t="str">
            <v>PR14 continuation</v>
          </cell>
          <cell r="X332" t="str">
            <v>C1</v>
          </cell>
          <cell r="Y332" t="str">
            <v>Leakage South Staffs region</v>
          </cell>
          <cell r="Z332" t="str">
            <v>Leakage level in the South Staffs supply region.</v>
          </cell>
          <cell r="AA332">
            <v>0</v>
          </cell>
          <cell r="AB332">
            <v>1</v>
          </cell>
          <cell r="AC332" t="str">
            <v/>
          </cell>
          <cell r="AD332" t="str">
            <v/>
          </cell>
          <cell r="AE332">
            <v>0</v>
          </cell>
          <cell r="AF332" t="str">
            <v/>
          </cell>
          <cell r="AG332" t="str">
            <v/>
          </cell>
          <cell r="AH332" t="str">
            <v/>
          </cell>
          <cell r="AI332">
            <v>1</v>
          </cell>
          <cell r="AJ332" t="str">
            <v>Out &amp; under</v>
          </cell>
          <cell r="AK332" t="str">
            <v xml:space="preserve">Revenue </v>
          </cell>
          <cell r="AL332" t="str">
            <v>In-period</v>
          </cell>
          <cell r="AM332" t="str">
            <v>Leakage</v>
          </cell>
          <cell r="AN332" t="str">
            <v>%</v>
          </cell>
          <cell r="AO332" t="str">
            <v>Percentage reduction from baseline (2019-20) using 3 year average</v>
          </cell>
          <cell r="AP332">
            <v>1</v>
          </cell>
          <cell r="AQ332" t="str">
            <v>Up</v>
          </cell>
          <cell r="AR332" t="str">
            <v>Leakage</v>
          </cell>
          <cell r="BI332">
            <v>1.8</v>
          </cell>
          <cell r="BJ332">
            <v>4.2</v>
          </cell>
          <cell r="BK332">
            <v>7.8</v>
          </cell>
          <cell r="BL332">
            <v>11.4</v>
          </cell>
          <cell r="BM332">
            <v>15</v>
          </cell>
          <cell r="CD332" t="str">
            <v>Yes</v>
          </cell>
          <cell r="CE332" t="str">
            <v>Yes</v>
          </cell>
          <cell r="CF332" t="str">
            <v>Yes</v>
          </cell>
          <cell r="CG332" t="str">
            <v>Yes</v>
          </cell>
          <cell r="CH332" t="str">
            <v>Yes</v>
          </cell>
          <cell r="CI332" t="str">
            <v/>
          </cell>
          <cell r="CJ332" t="str">
            <v/>
          </cell>
          <cell r="CK332" t="str">
            <v/>
          </cell>
          <cell r="CL332" t="str">
            <v/>
          </cell>
          <cell r="CM332" t="str">
            <v/>
          </cell>
          <cell r="CN332">
            <v>-5</v>
          </cell>
          <cell r="CO332">
            <v>-5</v>
          </cell>
          <cell r="CP332">
            <v>-5</v>
          </cell>
          <cell r="CQ332">
            <v>-5</v>
          </cell>
          <cell r="CR332">
            <v>-5</v>
          </cell>
          <cell r="CS332" t="str">
            <v/>
          </cell>
          <cell r="CT332" t="str">
            <v/>
          </cell>
          <cell r="CU332" t="str">
            <v/>
          </cell>
          <cell r="CV332" t="str">
            <v/>
          </cell>
          <cell r="CW332" t="str">
            <v/>
          </cell>
          <cell r="CX332" t="str">
            <v/>
          </cell>
          <cell r="CY332" t="str">
            <v/>
          </cell>
          <cell r="CZ332" t="str">
            <v/>
          </cell>
          <cell r="DA332" t="str">
            <v/>
          </cell>
          <cell r="DB332" t="str">
            <v/>
          </cell>
          <cell r="DC332">
            <v>6</v>
          </cell>
          <cell r="DD332">
            <v>8.4</v>
          </cell>
          <cell r="DE332">
            <v>12</v>
          </cell>
          <cell r="DF332">
            <v>15.6</v>
          </cell>
          <cell r="DG332">
            <v>19.2</v>
          </cell>
          <cell r="DH332" t="str">
            <v/>
          </cell>
          <cell r="DI332" t="str">
            <v/>
          </cell>
          <cell r="DJ332" t="str">
            <v/>
          </cell>
          <cell r="DK332" t="str">
            <v/>
          </cell>
          <cell r="DL332" t="str">
            <v/>
          </cell>
          <cell r="DM332">
            <v>-0.23499999999999999</v>
          </cell>
          <cell r="DN332" t="str">
            <v/>
          </cell>
          <cell r="DO332" t="str">
            <v/>
          </cell>
          <cell r="DP332" t="str">
            <v/>
          </cell>
          <cell r="DQ332">
            <v>0.19600000000000001</v>
          </cell>
          <cell r="DR332" t="str">
            <v/>
          </cell>
          <cell r="DS332" t="str">
            <v/>
          </cell>
          <cell r="DT332" t="str">
            <v/>
          </cell>
          <cell r="DU332" t="str">
            <v/>
          </cell>
          <cell r="DV332">
            <v>1</v>
          </cell>
          <cell r="DW332" t="str">
            <v/>
          </cell>
        </row>
        <row r="333">
          <cell r="U333" t="str">
            <v>PR19SSC_C2</v>
          </cell>
          <cell r="V333" t="str">
            <v>Our environment</v>
          </cell>
          <cell r="W333" t="str">
            <v>PR14 continuation</v>
          </cell>
          <cell r="X333" t="str">
            <v>C2</v>
          </cell>
          <cell r="Y333" t="str">
            <v>Leakage Cambridge region</v>
          </cell>
          <cell r="Z333" t="str">
            <v>Leakage level in the Cambridge supply region.</v>
          </cell>
          <cell r="AA333">
            <v>0</v>
          </cell>
          <cell r="AB333">
            <v>1</v>
          </cell>
          <cell r="AC333" t="str">
            <v/>
          </cell>
          <cell r="AD333" t="str">
            <v/>
          </cell>
          <cell r="AE333">
            <v>0</v>
          </cell>
          <cell r="AF333" t="str">
            <v/>
          </cell>
          <cell r="AG333" t="str">
            <v/>
          </cell>
          <cell r="AH333" t="str">
            <v/>
          </cell>
          <cell r="AI333">
            <v>1</v>
          </cell>
          <cell r="AJ333" t="str">
            <v>Out &amp; under</v>
          </cell>
          <cell r="AK333" t="str">
            <v xml:space="preserve">Revenue </v>
          </cell>
          <cell r="AL333" t="str">
            <v>In-period</v>
          </cell>
          <cell r="AM333" t="str">
            <v>Leakage</v>
          </cell>
          <cell r="AN333" t="str">
            <v>%</v>
          </cell>
          <cell r="AO333" t="str">
            <v>Percentage reduction from baseline (2019-20) using 3 year average</v>
          </cell>
          <cell r="AP333">
            <v>1</v>
          </cell>
          <cell r="AQ333" t="str">
            <v>Up</v>
          </cell>
          <cell r="AR333" t="str">
            <v>Leakage</v>
          </cell>
          <cell r="BI333">
            <v>2.9</v>
          </cell>
          <cell r="BJ333">
            <v>5.0999999999999996</v>
          </cell>
          <cell r="BK333">
            <v>8</v>
          </cell>
          <cell r="BL333">
            <v>10.9</v>
          </cell>
          <cell r="BM333">
            <v>13.8</v>
          </cell>
          <cell r="CD333" t="str">
            <v>Yes</v>
          </cell>
          <cell r="CE333" t="str">
            <v>Yes</v>
          </cell>
          <cell r="CF333" t="str">
            <v>Yes</v>
          </cell>
          <cell r="CG333" t="str">
            <v>Yes</v>
          </cell>
          <cell r="CH333" t="str">
            <v>Yes</v>
          </cell>
          <cell r="CI333" t="str">
            <v/>
          </cell>
          <cell r="CJ333" t="str">
            <v/>
          </cell>
          <cell r="CK333" t="str">
            <v/>
          </cell>
          <cell r="CL333" t="str">
            <v/>
          </cell>
          <cell r="CM333" t="str">
            <v/>
          </cell>
          <cell r="CN333">
            <v>-5</v>
          </cell>
          <cell r="CO333">
            <v>-5</v>
          </cell>
          <cell r="CP333">
            <v>-5</v>
          </cell>
          <cell r="CQ333">
            <v>-5</v>
          </cell>
          <cell r="CR333">
            <v>-5</v>
          </cell>
          <cell r="CS333" t="str">
            <v/>
          </cell>
          <cell r="CT333" t="str">
            <v/>
          </cell>
          <cell r="CU333" t="str">
            <v/>
          </cell>
          <cell r="CV333" t="str">
            <v/>
          </cell>
          <cell r="CW333" t="str">
            <v/>
          </cell>
          <cell r="CX333" t="str">
            <v/>
          </cell>
          <cell r="CY333" t="str">
            <v/>
          </cell>
          <cell r="CZ333" t="str">
            <v/>
          </cell>
          <cell r="DA333" t="str">
            <v/>
          </cell>
          <cell r="DB333" t="str">
            <v/>
          </cell>
          <cell r="DC333">
            <v>8.6</v>
          </cell>
          <cell r="DD333">
            <v>10.8</v>
          </cell>
          <cell r="DE333">
            <v>13.7</v>
          </cell>
          <cell r="DF333">
            <v>16.600000000000001</v>
          </cell>
          <cell r="DG333">
            <v>19.5</v>
          </cell>
          <cell r="DH333" t="str">
            <v/>
          </cell>
          <cell r="DI333" t="str">
            <v/>
          </cell>
          <cell r="DJ333" t="str">
            <v/>
          </cell>
          <cell r="DK333" t="str">
            <v/>
          </cell>
          <cell r="DL333" t="str">
            <v/>
          </cell>
          <cell r="DM333">
            <v>-0.254</v>
          </cell>
          <cell r="DN333" t="str">
            <v/>
          </cell>
          <cell r="DO333" t="str">
            <v/>
          </cell>
          <cell r="DP333" t="str">
            <v/>
          </cell>
          <cell r="DQ333">
            <v>0.21099999999999999</v>
          </cell>
          <cell r="DR333" t="str">
            <v/>
          </cell>
          <cell r="DS333" t="str">
            <v/>
          </cell>
          <cell r="DT333" t="str">
            <v/>
          </cell>
          <cell r="DU333" t="str">
            <v/>
          </cell>
          <cell r="DV333">
            <v>1</v>
          </cell>
          <cell r="DW333" t="str">
            <v/>
          </cell>
        </row>
        <row r="334">
          <cell r="U334" t="str">
            <v>PR19SSC_C3</v>
          </cell>
          <cell r="V334" t="str">
            <v>Our environment</v>
          </cell>
          <cell r="W334" t="str">
            <v>PR14 continuation</v>
          </cell>
          <cell r="X334" t="str">
            <v>C3</v>
          </cell>
          <cell r="Y334" t="str">
            <v>Per capita consumption South Staffs region</v>
          </cell>
          <cell r="Z334" t="str">
            <v>The average water consumption of residential customers in the South Staffs supply region.</v>
          </cell>
          <cell r="AA334">
            <v>0</v>
          </cell>
          <cell r="AB334">
            <v>1</v>
          </cell>
          <cell r="AC334" t="str">
            <v/>
          </cell>
          <cell r="AD334" t="str">
            <v/>
          </cell>
          <cell r="AE334">
            <v>0</v>
          </cell>
          <cell r="AF334" t="str">
            <v/>
          </cell>
          <cell r="AG334" t="str">
            <v/>
          </cell>
          <cell r="AH334" t="str">
            <v/>
          </cell>
          <cell r="AI334">
            <v>1</v>
          </cell>
          <cell r="AJ334" t="str">
            <v>Out &amp; under</v>
          </cell>
          <cell r="AK334" t="str">
            <v xml:space="preserve">Revenue </v>
          </cell>
          <cell r="AL334" t="str">
            <v>End of period</v>
          </cell>
          <cell r="AM334" t="str">
            <v>Water consumption</v>
          </cell>
          <cell r="AN334" t="str">
            <v xml:space="preserve">% </v>
          </cell>
          <cell r="AO334" t="str">
            <v>Percentage reduction from baseline (2019-20) using 3 year average</v>
          </cell>
          <cell r="AP334">
            <v>1</v>
          </cell>
          <cell r="AQ334" t="str">
            <v>Up</v>
          </cell>
          <cell r="AR334" t="str">
            <v>Per capita consumption</v>
          </cell>
          <cell r="BI334">
            <v>0.4</v>
          </cell>
          <cell r="BJ334">
            <v>0.5</v>
          </cell>
          <cell r="BK334">
            <v>0.7</v>
          </cell>
          <cell r="BL334">
            <v>0.8</v>
          </cell>
          <cell r="BM334">
            <v>1</v>
          </cell>
          <cell r="CD334" t="str">
            <v>Yes</v>
          </cell>
          <cell r="CE334" t="str">
            <v>Yes</v>
          </cell>
          <cell r="CF334" t="str">
            <v>Yes</v>
          </cell>
          <cell r="CG334" t="str">
            <v>Yes</v>
          </cell>
          <cell r="CH334" t="str">
            <v>Yes</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v>-0.16900000000000001</v>
          </cell>
          <cell r="DN334" t="str">
            <v/>
          </cell>
          <cell r="DO334" t="str">
            <v/>
          </cell>
          <cell r="DP334" t="str">
            <v/>
          </cell>
          <cell r="DQ334">
            <v>0.125</v>
          </cell>
          <cell r="DR334" t="str">
            <v/>
          </cell>
          <cell r="DS334" t="str">
            <v/>
          </cell>
          <cell r="DT334" t="str">
            <v/>
          </cell>
          <cell r="DU334" t="str">
            <v/>
          </cell>
          <cell r="DV334">
            <v>1</v>
          </cell>
          <cell r="DW334" t="str">
            <v/>
          </cell>
        </row>
        <row r="335">
          <cell r="U335" t="str">
            <v>PR19SSC_C4</v>
          </cell>
          <cell r="V335" t="str">
            <v>Our environment</v>
          </cell>
          <cell r="W335" t="str">
            <v>PR14 continuation</v>
          </cell>
          <cell r="X335" t="str">
            <v>C4</v>
          </cell>
          <cell r="Y335" t="str">
            <v>Per capita consumption Cambridge region</v>
          </cell>
          <cell r="Z335" t="str">
            <v>The average water consumption of residential customers in the Cambridge supply region.</v>
          </cell>
          <cell r="AA335">
            <v>0</v>
          </cell>
          <cell r="AB335">
            <v>1</v>
          </cell>
          <cell r="AC335" t="str">
            <v/>
          </cell>
          <cell r="AD335" t="str">
            <v/>
          </cell>
          <cell r="AE335">
            <v>0</v>
          </cell>
          <cell r="AF335" t="str">
            <v/>
          </cell>
          <cell r="AG335" t="str">
            <v/>
          </cell>
          <cell r="AH335" t="str">
            <v/>
          </cell>
          <cell r="AI335">
            <v>1</v>
          </cell>
          <cell r="AJ335" t="str">
            <v>Out &amp; under</v>
          </cell>
          <cell r="AK335" t="str">
            <v xml:space="preserve">Revenue </v>
          </cell>
          <cell r="AL335" t="str">
            <v>End of period</v>
          </cell>
          <cell r="AM335" t="str">
            <v>Water consumption</v>
          </cell>
          <cell r="AN335" t="str">
            <v xml:space="preserve">% </v>
          </cell>
          <cell r="AO335" t="str">
            <v>Percentage reduction from baseline (2019-20) using 3 year average</v>
          </cell>
          <cell r="AP335">
            <v>1</v>
          </cell>
          <cell r="AQ335" t="str">
            <v>Up</v>
          </cell>
          <cell r="AR335" t="str">
            <v>Per capita consumption</v>
          </cell>
          <cell r="BI335">
            <v>1.2</v>
          </cell>
          <cell r="BJ335">
            <v>2.5</v>
          </cell>
          <cell r="BK335">
            <v>3.7</v>
          </cell>
          <cell r="BL335">
            <v>5</v>
          </cell>
          <cell r="BM335">
            <v>6.3</v>
          </cell>
          <cell r="CD335" t="str">
            <v>Yes</v>
          </cell>
          <cell r="CE335" t="str">
            <v>Yes</v>
          </cell>
          <cell r="CF335" t="str">
            <v>Yes</v>
          </cell>
          <cell r="CG335" t="str">
            <v>Yes</v>
          </cell>
          <cell r="CH335" t="str">
            <v>Yes</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v>-2.5000000000000001E-2</v>
          </cell>
          <cell r="DN335" t="str">
            <v/>
          </cell>
          <cell r="DO335" t="str">
            <v/>
          </cell>
          <cell r="DP335" t="str">
            <v/>
          </cell>
          <cell r="DQ335">
            <v>2.1000000000000001E-2</v>
          </cell>
          <cell r="DR335" t="str">
            <v/>
          </cell>
          <cell r="DS335" t="str">
            <v/>
          </cell>
          <cell r="DT335" t="str">
            <v/>
          </cell>
          <cell r="DU335" t="str">
            <v/>
          </cell>
          <cell r="DV335">
            <v>1</v>
          </cell>
          <cell r="DW335" t="str">
            <v/>
          </cell>
        </row>
        <row r="336">
          <cell r="U336" t="str">
            <v>PR19SSC_C5</v>
          </cell>
          <cell r="V336" t="str">
            <v>Our environment</v>
          </cell>
          <cell r="W336" t="str">
            <v>PR19 new</v>
          </cell>
          <cell r="X336" t="str">
            <v>C5</v>
          </cell>
          <cell r="Y336" t="str">
            <v>Environmentally sensitive water abstraction</v>
          </cell>
          <cell r="Z336" t="str">
            <v>Compliance with pre-defined water abstraction thresholds for our designated abstraction incentive mechanism (AIM) sites.</v>
          </cell>
          <cell r="AA336">
            <v>1</v>
          </cell>
          <cell r="AB336">
            <v>0</v>
          </cell>
          <cell r="AC336" t="str">
            <v/>
          </cell>
          <cell r="AD336" t="str">
            <v/>
          </cell>
          <cell r="AE336">
            <v>0</v>
          </cell>
          <cell r="AF336" t="str">
            <v/>
          </cell>
          <cell r="AG336" t="str">
            <v/>
          </cell>
          <cell r="AH336" t="str">
            <v/>
          </cell>
          <cell r="AI336">
            <v>1</v>
          </cell>
          <cell r="AJ336" t="str">
            <v>Out &amp; under</v>
          </cell>
          <cell r="AK336" t="str">
            <v xml:space="preserve">Revenue </v>
          </cell>
          <cell r="AL336" t="str">
            <v>In-period</v>
          </cell>
          <cell r="AM336" t="str">
            <v>Water resources/ abstraction</v>
          </cell>
          <cell r="AN336" t="str">
            <v>Number</v>
          </cell>
          <cell r="AO336" t="str">
            <v>Score derived from AIM calculation</v>
          </cell>
          <cell r="AP336">
            <v>2</v>
          </cell>
          <cell r="AQ336" t="str">
            <v>Up</v>
          </cell>
          <cell r="AR336" t="str">
            <v/>
          </cell>
        </row>
        <row r="337">
          <cell r="U337" t="str">
            <v>PR19SSC_C6</v>
          </cell>
          <cell r="V337" t="str">
            <v>Our environment</v>
          </cell>
          <cell r="W337" t="str">
            <v>PR19 new</v>
          </cell>
          <cell r="X337" t="str">
            <v>C6</v>
          </cell>
          <cell r="Y337" t="str">
            <v>Supporting water efficient housebuilding</v>
          </cell>
          <cell r="Z337" t="str">
            <v>The volume of water saved from new residential properties being built to HQM or BREEAM accreditation standards, and which meet 100 litres per person per day water efficiency level.</v>
          </cell>
          <cell r="AA337">
            <v>0</v>
          </cell>
          <cell r="AB337">
            <v>1</v>
          </cell>
          <cell r="AC337" t="str">
            <v/>
          </cell>
          <cell r="AD337" t="str">
            <v/>
          </cell>
          <cell r="AE337">
            <v>0</v>
          </cell>
          <cell r="AF337" t="str">
            <v/>
          </cell>
          <cell r="AG337" t="str">
            <v/>
          </cell>
          <cell r="AH337" t="str">
            <v/>
          </cell>
          <cell r="AI337">
            <v>1</v>
          </cell>
          <cell r="AJ337" t="str">
            <v>NFI</v>
          </cell>
          <cell r="AK337" t="str">
            <v/>
          </cell>
          <cell r="AL337" t="str">
            <v/>
          </cell>
          <cell r="AM337" t="str">
            <v>Water consumption</v>
          </cell>
          <cell r="AN337" t="str">
            <v>nr</v>
          </cell>
          <cell r="AO337" t="str">
            <v>Megalitres saved</v>
          </cell>
          <cell r="AP337">
            <v>1</v>
          </cell>
          <cell r="AQ337" t="str">
            <v>Up</v>
          </cell>
          <cell r="AR337" t="str">
            <v/>
          </cell>
        </row>
        <row r="338">
          <cell r="U338" t="str">
            <v>PR19SSC_C7</v>
          </cell>
          <cell r="V338" t="str">
            <v>Our environment</v>
          </cell>
          <cell r="W338" t="str">
            <v>PR14 revision</v>
          </cell>
          <cell r="X338" t="str">
            <v>C7</v>
          </cell>
          <cell r="Y338" t="str">
            <v>Protecting wildlife, plants, habitats and catchments</v>
          </cell>
          <cell r="Z338" t="str">
            <v>The area of land that we actively manage to protect wildlife, plants, habitats and catchments.</v>
          </cell>
          <cell r="AA338">
            <v>0.5</v>
          </cell>
          <cell r="AB338">
            <v>0.5</v>
          </cell>
          <cell r="AC338" t="str">
            <v/>
          </cell>
          <cell r="AD338" t="str">
            <v/>
          </cell>
          <cell r="AE338">
            <v>0</v>
          </cell>
          <cell r="AF338" t="str">
            <v/>
          </cell>
          <cell r="AG338" t="str">
            <v/>
          </cell>
          <cell r="AH338" t="str">
            <v/>
          </cell>
          <cell r="AI338">
            <v>1</v>
          </cell>
          <cell r="AJ338" t="str">
            <v>Out &amp; under</v>
          </cell>
          <cell r="AK338" t="str">
            <v xml:space="preserve">Revenue </v>
          </cell>
          <cell r="AL338" t="str">
            <v>In-period</v>
          </cell>
          <cell r="AM338" t="str">
            <v>Biodiversity/SSSIs</v>
          </cell>
          <cell r="AN338" t="str">
            <v>nr</v>
          </cell>
          <cell r="AO338" t="str">
            <v>Hectares</v>
          </cell>
          <cell r="AP338">
            <v>1</v>
          </cell>
          <cell r="AQ338" t="str">
            <v>Up</v>
          </cell>
          <cell r="AR338" t="str">
            <v/>
          </cell>
        </row>
        <row r="339">
          <cell r="U339" t="str">
            <v>PR19SSC_C8</v>
          </cell>
          <cell r="V339" t="str">
            <v>Our environment</v>
          </cell>
          <cell r="W339" t="str">
            <v>PR14 revision</v>
          </cell>
          <cell r="X339" t="str">
            <v>C8</v>
          </cell>
          <cell r="Y339" t="str">
            <v>Carbon emissions</v>
          </cell>
          <cell r="Z339" t="str">
            <v>The amount of direct or indirect operational carbon emissions as a result of our operations, per connected property.</v>
          </cell>
          <cell r="AA339">
            <v>0.16200000000000001</v>
          </cell>
          <cell r="AB339">
            <v>0.83799999999999997</v>
          </cell>
          <cell r="AC339" t="str">
            <v/>
          </cell>
          <cell r="AD339" t="str">
            <v/>
          </cell>
          <cell r="AE339">
            <v>0</v>
          </cell>
          <cell r="AF339" t="str">
            <v/>
          </cell>
          <cell r="AG339" t="str">
            <v/>
          </cell>
          <cell r="AH339" t="str">
            <v/>
          </cell>
          <cell r="AI339">
            <v>1</v>
          </cell>
          <cell r="AJ339" t="str">
            <v>NFI</v>
          </cell>
          <cell r="AK339" t="str">
            <v/>
          </cell>
          <cell r="AL339" t="str">
            <v/>
          </cell>
          <cell r="AM339" t="str">
            <v>Energy/emissions</v>
          </cell>
          <cell r="AN339" t="str">
            <v>nr</v>
          </cell>
          <cell r="AO339" t="str">
            <v>Kilograms per connected property</v>
          </cell>
          <cell r="AP339">
            <v>1</v>
          </cell>
          <cell r="AQ339" t="str">
            <v>Down</v>
          </cell>
          <cell r="AR339" t="str">
            <v/>
          </cell>
        </row>
        <row r="340">
          <cell r="U340" t="str">
            <v>PR19SSC_D1</v>
          </cell>
          <cell r="V340" t="str">
            <v>Our service</v>
          </cell>
          <cell r="W340" t="str">
            <v>PR19 new</v>
          </cell>
          <cell r="X340" t="str">
            <v>D1</v>
          </cell>
          <cell r="Y340" t="str">
            <v>Water quality compliance (CRI)</v>
          </cell>
          <cell r="Z340" t="str">
            <v>Compliance with drinking water quality regulations, as measured using the DWI's compliance risk index metric.</v>
          </cell>
          <cell r="AA340">
            <v>0</v>
          </cell>
          <cell r="AB340">
            <v>1</v>
          </cell>
          <cell r="AC340" t="str">
            <v/>
          </cell>
          <cell r="AD340" t="str">
            <v/>
          </cell>
          <cell r="AE340">
            <v>0</v>
          </cell>
          <cell r="AF340" t="str">
            <v/>
          </cell>
          <cell r="AG340" t="str">
            <v/>
          </cell>
          <cell r="AH340" t="str">
            <v/>
          </cell>
          <cell r="AI340">
            <v>1</v>
          </cell>
          <cell r="AJ340" t="str">
            <v>Under</v>
          </cell>
          <cell r="AK340" t="str">
            <v xml:space="preserve">Revenue </v>
          </cell>
          <cell r="AL340" t="str">
            <v>In-period</v>
          </cell>
          <cell r="AM340" t="str">
            <v>Water quality compliance</v>
          </cell>
          <cell r="AN340" t="str">
            <v>number</v>
          </cell>
          <cell r="AO340" t="str">
            <v>Numerical CRI score</v>
          </cell>
          <cell r="AP340">
            <v>2</v>
          </cell>
          <cell r="AQ340" t="str">
            <v>Down</v>
          </cell>
          <cell r="AR340" t="str">
            <v>Water quality compliance (CRI)</v>
          </cell>
          <cell r="BI340">
            <v>0</v>
          </cell>
          <cell r="BJ340">
            <v>0</v>
          </cell>
          <cell r="BK340">
            <v>0</v>
          </cell>
          <cell r="BL340">
            <v>0</v>
          </cell>
          <cell r="BM340">
            <v>0</v>
          </cell>
          <cell r="CD340" t="str">
            <v>Yes</v>
          </cell>
          <cell r="CE340" t="str">
            <v>Yes</v>
          </cell>
          <cell r="CF340" t="str">
            <v>Yes</v>
          </cell>
          <cell r="CG340" t="str">
            <v>Yes</v>
          </cell>
          <cell r="CH340" t="str">
            <v>Yes</v>
          </cell>
          <cell r="CI340" t="str">
            <v/>
          </cell>
          <cell r="CJ340" t="str">
            <v/>
          </cell>
          <cell r="CK340" t="str">
            <v/>
          </cell>
          <cell r="CL340" t="str">
            <v/>
          </cell>
          <cell r="CM340" t="str">
            <v/>
          </cell>
          <cell r="CN340">
            <v>6.7</v>
          </cell>
          <cell r="CO340">
            <v>7.4</v>
          </cell>
          <cell r="CP340">
            <v>8.1</v>
          </cell>
          <cell r="CQ340">
            <v>8.8000000000000007</v>
          </cell>
          <cell r="CR340">
            <v>9.5</v>
          </cell>
          <cell r="CS340">
            <v>2</v>
          </cell>
          <cell r="CT340">
            <v>2</v>
          </cell>
          <cell r="CU340">
            <v>2</v>
          </cell>
          <cell r="CV340">
            <v>2</v>
          </cell>
          <cell r="CW340">
            <v>2</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v>-0.26700000000000002</v>
          </cell>
          <cell r="DN340" t="str">
            <v/>
          </cell>
          <cell r="DO340" t="str">
            <v/>
          </cell>
          <cell r="DP340" t="str">
            <v/>
          </cell>
          <cell r="DQ340">
            <v>0</v>
          </cell>
          <cell r="DR340" t="str">
            <v/>
          </cell>
          <cell r="DS340" t="str">
            <v/>
          </cell>
          <cell r="DT340" t="str">
            <v/>
          </cell>
          <cell r="DU340" t="str">
            <v/>
          </cell>
          <cell r="DV340">
            <v>1</v>
          </cell>
          <cell r="DW340" t="str">
            <v/>
          </cell>
        </row>
        <row r="341">
          <cell r="U341" t="str">
            <v>PR19SSC_D2</v>
          </cell>
          <cell r="V341" t="str">
            <v>Our service</v>
          </cell>
          <cell r="W341" t="str">
            <v>PR14 continuation</v>
          </cell>
          <cell r="X341" t="str">
            <v>D2</v>
          </cell>
          <cell r="Y341" t="str">
            <v>Water supply interruptions</v>
          </cell>
          <cell r="Z341" t="str">
            <v>Average minutes of interruption each connected property experiences for interruptions of 3 hours or greater.</v>
          </cell>
          <cell r="AA341">
            <v>0</v>
          </cell>
          <cell r="AB341">
            <v>1</v>
          </cell>
          <cell r="AC341" t="str">
            <v/>
          </cell>
          <cell r="AD341" t="str">
            <v/>
          </cell>
          <cell r="AE341">
            <v>0</v>
          </cell>
          <cell r="AF341" t="str">
            <v/>
          </cell>
          <cell r="AG341" t="str">
            <v/>
          </cell>
          <cell r="AH341" t="str">
            <v/>
          </cell>
          <cell r="AI341">
            <v>1</v>
          </cell>
          <cell r="AJ341" t="str">
            <v>Out &amp; under</v>
          </cell>
          <cell r="AK341" t="str">
            <v xml:space="preserve">Revenue </v>
          </cell>
          <cell r="AL341" t="str">
            <v>In-period</v>
          </cell>
          <cell r="AM341" t="str">
            <v>Supply interruptions</v>
          </cell>
          <cell r="AN341" t="str">
            <v>hh:mm:ss</v>
          </cell>
          <cell r="AO341" t="str">
            <v>Hours:minutes:seconds per property per year</v>
          </cell>
          <cell r="AP341">
            <v>0</v>
          </cell>
          <cell r="AQ341" t="str">
            <v>Down</v>
          </cell>
          <cell r="AR341" t="str">
            <v>Water supply interruptions</v>
          </cell>
          <cell r="BI341">
            <v>4.5138888888888893E-3</v>
          </cell>
          <cell r="BJ341">
            <v>4.2592592592592595E-3</v>
          </cell>
          <cell r="BK341">
            <v>3.9930555555555561E-3</v>
          </cell>
          <cell r="BL341">
            <v>3.7384259259259263E-3</v>
          </cell>
          <cell r="BM341">
            <v>3.472222222222222E-3</v>
          </cell>
          <cell r="CD341" t="str">
            <v>Yes</v>
          </cell>
          <cell r="CE341" t="str">
            <v>Yes</v>
          </cell>
          <cell r="CF341" t="str">
            <v>Yes</v>
          </cell>
          <cell r="CG341" t="str">
            <v>Yes</v>
          </cell>
          <cell r="CH341" t="str">
            <v>Yes</v>
          </cell>
          <cell r="CI341" t="str">
            <v/>
          </cell>
          <cell r="CJ341" t="str">
            <v/>
          </cell>
          <cell r="CK341" t="str">
            <v/>
          </cell>
          <cell r="CL341" t="str">
            <v/>
          </cell>
          <cell r="CM341" t="str">
            <v/>
          </cell>
          <cell r="CN341">
            <v>7.2916666666666659E-3</v>
          </cell>
          <cell r="CO341">
            <v>7.6388888888888886E-3</v>
          </cell>
          <cell r="CP341">
            <v>7.9861111111111105E-3</v>
          </cell>
          <cell r="CQ341">
            <v>8.3333333333333297E-3</v>
          </cell>
          <cell r="CR341">
            <v>8.6805555555555594E-3</v>
          </cell>
          <cell r="CS341" t="str">
            <v/>
          </cell>
          <cell r="CT341" t="str">
            <v/>
          </cell>
          <cell r="CU341" t="str">
            <v/>
          </cell>
          <cell r="CV341" t="str">
            <v/>
          </cell>
          <cell r="CW341" t="str">
            <v/>
          </cell>
          <cell r="CX341" t="str">
            <v/>
          </cell>
          <cell r="CY341" t="str">
            <v/>
          </cell>
          <cell r="CZ341" t="str">
            <v/>
          </cell>
          <cell r="DA341" t="str">
            <v/>
          </cell>
          <cell r="DB341" t="str">
            <v/>
          </cell>
          <cell r="DC341">
            <v>2.8009259259259268E-3</v>
          </cell>
          <cell r="DD341">
            <v>2.5462962962962965E-3</v>
          </cell>
          <cell r="DE341">
            <v>2.2800925925925931E-3</v>
          </cell>
          <cell r="DF341">
            <v>2.0254629629629633E-3</v>
          </cell>
          <cell r="DG341">
            <v>1.7592592592592592E-3</v>
          </cell>
          <cell r="DH341" t="str">
            <v/>
          </cell>
          <cell r="DI341" t="str">
            <v/>
          </cell>
          <cell r="DJ341" t="str">
            <v/>
          </cell>
          <cell r="DK341" t="str">
            <v/>
          </cell>
          <cell r="DL341" t="str">
            <v/>
          </cell>
          <cell r="DM341">
            <v>-0.19700000000000001</v>
          </cell>
          <cell r="DN341" t="str">
            <v/>
          </cell>
          <cell r="DO341" t="str">
            <v/>
          </cell>
          <cell r="DP341" t="str">
            <v/>
          </cell>
          <cell r="DQ341">
            <v>0.19700000000000001</v>
          </cell>
          <cell r="DR341" t="str">
            <v/>
          </cell>
          <cell r="DS341" t="str">
            <v/>
          </cell>
          <cell r="DT341" t="str">
            <v/>
          </cell>
          <cell r="DU341" t="str">
            <v/>
          </cell>
          <cell r="DV341">
            <v>1</v>
          </cell>
          <cell r="DW341" t="str">
            <v/>
          </cell>
        </row>
        <row r="342">
          <cell r="U342" t="str">
            <v>PR19SSC_D3</v>
          </cell>
          <cell r="V342" t="str">
            <v>Our service</v>
          </cell>
          <cell r="W342" t="str">
            <v>PR19 new</v>
          </cell>
          <cell r="X342" t="str">
            <v>D3</v>
          </cell>
          <cell r="Y342" t="str">
            <v>Risk of severe restrictions in a drought</v>
          </cell>
          <cell r="Z342" t="str">
            <v>Risk index score for the 25 year risk of severe supply restrictions in a 1:200 year drought scenario.</v>
          </cell>
          <cell r="AA342">
            <v>1</v>
          </cell>
          <cell r="AB342">
            <v>0</v>
          </cell>
          <cell r="AC342" t="str">
            <v/>
          </cell>
          <cell r="AD342" t="str">
            <v/>
          </cell>
          <cell r="AE342">
            <v>0</v>
          </cell>
          <cell r="AF342" t="str">
            <v/>
          </cell>
          <cell r="AG342" t="str">
            <v/>
          </cell>
          <cell r="AH342" t="str">
            <v/>
          </cell>
          <cell r="AI342">
            <v>1</v>
          </cell>
          <cell r="AJ342" t="str">
            <v>NFI</v>
          </cell>
          <cell r="AK342" t="str">
            <v/>
          </cell>
          <cell r="AL342" t="str">
            <v/>
          </cell>
          <cell r="AM342" t="str">
            <v>Supply restrictions</v>
          </cell>
          <cell r="AN342" t="str">
            <v>%</v>
          </cell>
          <cell r="AO342" t="str">
            <v>Percentage of population at risk</v>
          </cell>
          <cell r="AP342">
            <v>1</v>
          </cell>
          <cell r="AQ342" t="str">
            <v>Down</v>
          </cell>
          <cell r="AR342" t="str">
            <v>Risk of severe restrictions in a drought</v>
          </cell>
          <cell r="BI342">
            <v>0</v>
          </cell>
          <cell r="BJ342">
            <v>0</v>
          </cell>
          <cell r="BK342">
            <v>0</v>
          </cell>
          <cell r="BL342">
            <v>0</v>
          </cell>
          <cell r="BM342">
            <v>0</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v>1</v>
          </cell>
          <cell r="DW342" t="str">
            <v/>
          </cell>
        </row>
        <row r="343">
          <cell r="U343" t="str">
            <v>PR19SSC_D4</v>
          </cell>
          <cell r="V343" t="str">
            <v>Our service</v>
          </cell>
          <cell r="W343" t="str">
            <v>PR19 new</v>
          </cell>
          <cell r="X343" t="str">
            <v>D4</v>
          </cell>
          <cell r="Y343" t="str">
            <v>Mains repairs</v>
          </cell>
          <cell r="Z343" t="str">
            <v>Number of burst mains.</v>
          </cell>
          <cell r="AA343">
            <v>0</v>
          </cell>
          <cell r="AB343">
            <v>1</v>
          </cell>
          <cell r="AC343" t="str">
            <v/>
          </cell>
          <cell r="AD343" t="str">
            <v/>
          </cell>
          <cell r="AE343">
            <v>0</v>
          </cell>
          <cell r="AF343" t="str">
            <v/>
          </cell>
          <cell r="AG343" t="str">
            <v/>
          </cell>
          <cell r="AH343" t="str">
            <v/>
          </cell>
          <cell r="AI343">
            <v>1</v>
          </cell>
          <cell r="AJ343" t="str">
            <v>Out &amp; under</v>
          </cell>
          <cell r="AK343" t="str">
            <v xml:space="preserve">Revenue </v>
          </cell>
          <cell r="AL343" t="str">
            <v>In-period</v>
          </cell>
          <cell r="AM343" t="str">
            <v>Asset/equipment failure</v>
          </cell>
          <cell r="AN343" t="str">
            <v>number</v>
          </cell>
          <cell r="AO343" t="str">
            <v>Number of repairs per 1000 km of mains</v>
          </cell>
          <cell r="AP343">
            <v>1</v>
          </cell>
          <cell r="AQ343" t="str">
            <v>Down</v>
          </cell>
          <cell r="AR343" t="str">
            <v>Mains repairs</v>
          </cell>
          <cell r="BI343">
            <v>129.6</v>
          </cell>
          <cell r="BJ343">
            <v>127.8</v>
          </cell>
          <cell r="BK343">
            <v>126</v>
          </cell>
          <cell r="BL343">
            <v>124.2</v>
          </cell>
          <cell r="BM343">
            <v>122.4</v>
          </cell>
          <cell r="CD343" t="str">
            <v>Yes</v>
          </cell>
          <cell r="CE343" t="str">
            <v>Yes</v>
          </cell>
          <cell r="CF343" t="str">
            <v>Yes</v>
          </cell>
          <cell r="CG343" t="str">
            <v>Yes</v>
          </cell>
          <cell r="CH343" t="str">
            <v>Yes</v>
          </cell>
          <cell r="CI343" t="str">
            <v/>
          </cell>
          <cell r="CJ343" t="str">
            <v/>
          </cell>
          <cell r="CK343" t="str">
            <v/>
          </cell>
          <cell r="CL343" t="str">
            <v/>
          </cell>
          <cell r="CM343" t="str">
            <v/>
          </cell>
          <cell r="CN343">
            <v>142</v>
          </cell>
          <cell r="CO343">
            <v>144</v>
          </cell>
          <cell r="CP343">
            <v>146</v>
          </cell>
          <cell r="CQ343">
            <v>148</v>
          </cell>
          <cell r="CR343">
            <v>150</v>
          </cell>
          <cell r="CS343" t="str">
            <v/>
          </cell>
          <cell r="CT343" t="str">
            <v/>
          </cell>
          <cell r="CU343" t="str">
            <v/>
          </cell>
          <cell r="CV343" t="str">
            <v/>
          </cell>
          <cell r="CW343" t="str">
            <v/>
          </cell>
          <cell r="CX343" t="str">
            <v/>
          </cell>
          <cell r="CY343" t="str">
            <v/>
          </cell>
          <cell r="CZ343" t="str">
            <v/>
          </cell>
          <cell r="DA343" t="str">
            <v/>
          </cell>
          <cell r="DB343" t="str">
            <v/>
          </cell>
          <cell r="DC343">
            <v>111.6</v>
          </cell>
          <cell r="DD343">
            <v>109.8</v>
          </cell>
          <cell r="DE343">
            <v>108</v>
          </cell>
          <cell r="DF343">
            <v>106.2</v>
          </cell>
          <cell r="DG343">
            <v>104.4</v>
          </cell>
          <cell r="DH343" t="str">
            <v/>
          </cell>
          <cell r="DI343" t="str">
            <v/>
          </cell>
          <cell r="DJ343" t="str">
            <v/>
          </cell>
          <cell r="DK343" t="str">
            <v/>
          </cell>
          <cell r="DL343" t="str">
            <v/>
          </cell>
          <cell r="DM343">
            <v>-5.6000000000000001E-2</v>
          </cell>
          <cell r="DN343" t="str">
            <v/>
          </cell>
          <cell r="DO343" t="str">
            <v/>
          </cell>
          <cell r="DP343" t="str">
            <v/>
          </cell>
          <cell r="DQ343">
            <v>1.9E-2</v>
          </cell>
          <cell r="DR343" t="str">
            <v/>
          </cell>
          <cell r="DS343" t="str">
            <v/>
          </cell>
          <cell r="DT343" t="str">
            <v/>
          </cell>
          <cell r="DU343" t="str">
            <v/>
          </cell>
          <cell r="DV343">
            <v>1</v>
          </cell>
          <cell r="DW343" t="str">
            <v/>
          </cell>
        </row>
        <row r="344">
          <cell r="U344" t="str">
            <v>PR19SSC_D5</v>
          </cell>
          <cell r="V344" t="str">
            <v>Our service</v>
          </cell>
          <cell r="W344" t="str">
            <v>PR19 new</v>
          </cell>
          <cell r="X344" t="str">
            <v>D5</v>
          </cell>
          <cell r="Y344" t="str">
            <v>Unplanned outage</v>
          </cell>
          <cell r="Z344" t="str">
            <v>Water production capacity lost through unplanned outage.</v>
          </cell>
          <cell r="AA344">
            <v>0.10100000000000001</v>
          </cell>
          <cell r="AB344">
            <v>0.89900000000000002</v>
          </cell>
          <cell r="AC344" t="str">
            <v/>
          </cell>
          <cell r="AD344" t="str">
            <v/>
          </cell>
          <cell r="AE344">
            <v>0</v>
          </cell>
          <cell r="AF344" t="str">
            <v/>
          </cell>
          <cell r="AG344" t="str">
            <v/>
          </cell>
          <cell r="AH344" t="str">
            <v/>
          </cell>
          <cell r="AI344">
            <v>1</v>
          </cell>
          <cell r="AJ344" t="str">
            <v>Out &amp; under</v>
          </cell>
          <cell r="AK344" t="str">
            <v xml:space="preserve">Revenue </v>
          </cell>
          <cell r="AL344" t="str">
            <v>In-period</v>
          </cell>
          <cell r="AM344" t="str">
            <v>Asset/equipment failure</v>
          </cell>
          <cell r="AN344" t="str">
            <v>%</v>
          </cell>
          <cell r="AO344" t="str">
            <v>Percentage of peak week production capacity</v>
          </cell>
          <cell r="AP344">
            <v>2</v>
          </cell>
          <cell r="AQ344" t="str">
            <v>Down</v>
          </cell>
          <cell r="AR344" t="str">
            <v>Unplanned outage</v>
          </cell>
          <cell r="BI344">
            <v>2.34</v>
          </cell>
          <cell r="BJ344">
            <v>2.34</v>
          </cell>
          <cell r="BK344">
            <v>2.34</v>
          </cell>
          <cell r="BL344">
            <v>2.34</v>
          </cell>
          <cell r="BM344">
            <v>2.34</v>
          </cell>
          <cell r="CD344" t="str">
            <v>Yes</v>
          </cell>
          <cell r="CE344" t="str">
            <v>Yes</v>
          </cell>
          <cell r="CF344" t="str">
            <v>Yes</v>
          </cell>
          <cell r="CG344" t="str">
            <v>Yes</v>
          </cell>
          <cell r="CH344" t="str">
            <v>Yes</v>
          </cell>
          <cell r="CI344" t="str">
            <v/>
          </cell>
          <cell r="CJ344" t="str">
            <v/>
          </cell>
          <cell r="CK344" t="str">
            <v/>
          </cell>
          <cell r="CL344" t="str">
            <v/>
          </cell>
          <cell r="CM344" t="str">
            <v/>
          </cell>
          <cell r="CN344">
            <v>4.68</v>
          </cell>
          <cell r="CO344">
            <v>4.68</v>
          </cell>
          <cell r="CP344">
            <v>4.68</v>
          </cell>
          <cell r="CQ344">
            <v>4.68</v>
          </cell>
          <cell r="CR344">
            <v>4.68</v>
          </cell>
          <cell r="CS344" t="str">
            <v/>
          </cell>
          <cell r="CT344" t="str">
            <v/>
          </cell>
          <cell r="CU344" t="str">
            <v/>
          </cell>
          <cell r="CV344" t="str">
            <v/>
          </cell>
          <cell r="CW344" t="str">
            <v/>
          </cell>
          <cell r="CX344" t="str">
            <v/>
          </cell>
          <cell r="CY344" t="str">
            <v/>
          </cell>
          <cell r="CZ344" t="str">
            <v/>
          </cell>
          <cell r="DA344" t="str">
            <v/>
          </cell>
          <cell r="DB344" t="str">
            <v/>
          </cell>
          <cell r="DC344">
            <v>1.64</v>
          </cell>
          <cell r="DD344">
            <v>1.64</v>
          </cell>
          <cell r="DE344">
            <v>1.64</v>
          </cell>
          <cell r="DF344">
            <v>1.64</v>
          </cell>
          <cell r="DG344">
            <v>1.64</v>
          </cell>
          <cell r="DH344" t="str">
            <v/>
          </cell>
          <cell r="DI344" t="str">
            <v/>
          </cell>
          <cell r="DJ344" t="str">
            <v/>
          </cell>
          <cell r="DK344" t="str">
            <v/>
          </cell>
          <cell r="DL344" t="str">
            <v/>
          </cell>
          <cell r="DM344">
            <v>-0.54700000000000004</v>
          </cell>
          <cell r="DN344" t="str">
            <v/>
          </cell>
          <cell r="DO344" t="str">
            <v/>
          </cell>
          <cell r="DP344" t="str">
            <v/>
          </cell>
          <cell r="DQ344">
            <v>0.36199999999999999</v>
          </cell>
          <cell r="DR344" t="str">
            <v/>
          </cell>
          <cell r="DS344" t="str">
            <v/>
          </cell>
          <cell r="DT344" t="str">
            <v/>
          </cell>
          <cell r="DU344" t="str">
            <v/>
          </cell>
          <cell r="DV344">
            <v>1</v>
          </cell>
          <cell r="DW344" t="str">
            <v/>
          </cell>
        </row>
        <row r="345">
          <cell r="U345" t="str">
            <v>PR19SSC_D6</v>
          </cell>
          <cell r="V345" t="str">
            <v>Our service</v>
          </cell>
          <cell r="W345" t="str">
            <v>PR14 continuation</v>
          </cell>
          <cell r="X345" t="str">
            <v>D6</v>
          </cell>
          <cell r="Y345" t="str">
            <v>Customer contact about water quality</v>
          </cell>
          <cell r="Z345" t="str">
            <v>The number of customer contacts we get each year about the appearance, taste and odour of water, or perceived illness.</v>
          </cell>
          <cell r="AA345">
            <v>0</v>
          </cell>
          <cell r="AB345">
            <v>1</v>
          </cell>
          <cell r="AC345" t="str">
            <v/>
          </cell>
          <cell r="AD345" t="str">
            <v/>
          </cell>
          <cell r="AE345">
            <v>0</v>
          </cell>
          <cell r="AF345" t="str">
            <v/>
          </cell>
          <cell r="AG345" t="str">
            <v/>
          </cell>
          <cell r="AH345" t="str">
            <v/>
          </cell>
          <cell r="AI345">
            <v>1</v>
          </cell>
          <cell r="AJ345" t="str">
            <v>Out &amp; under</v>
          </cell>
          <cell r="AK345" t="str">
            <v xml:space="preserve">Revenue </v>
          </cell>
          <cell r="AL345" t="str">
            <v>In-period</v>
          </cell>
          <cell r="AM345" t="str">
            <v>Customer contacts - water quality</v>
          </cell>
          <cell r="AN345" t="str">
            <v>Number</v>
          </cell>
          <cell r="AO345" t="str">
            <v>No. of contacts per 1,000 population</v>
          </cell>
          <cell r="AP345">
            <v>2</v>
          </cell>
          <cell r="AQ345" t="str">
            <v>Down</v>
          </cell>
        </row>
        <row r="346">
          <cell r="U346" t="str">
            <v>PR19SSC_D7</v>
          </cell>
          <cell r="V346" t="str">
            <v>Our service</v>
          </cell>
          <cell r="W346" t="str">
            <v>PR19 new</v>
          </cell>
          <cell r="X346" t="str">
            <v>D7</v>
          </cell>
          <cell r="Y346" t="str">
            <v>Visible leak repair time</v>
          </cell>
          <cell r="Z346" t="str">
            <v>The number of days that we take to repair 90% of visible leaks on our network, measured from the time the leak is found or reported.</v>
          </cell>
          <cell r="AA346">
            <v>0</v>
          </cell>
          <cell r="AB346">
            <v>1</v>
          </cell>
          <cell r="AC346" t="str">
            <v/>
          </cell>
          <cell r="AD346" t="str">
            <v/>
          </cell>
          <cell r="AE346">
            <v>0</v>
          </cell>
          <cell r="AF346" t="str">
            <v/>
          </cell>
          <cell r="AG346" t="str">
            <v/>
          </cell>
          <cell r="AH346" t="str">
            <v/>
          </cell>
          <cell r="AI346">
            <v>1</v>
          </cell>
          <cell r="AJ346" t="str">
            <v>Out &amp; under</v>
          </cell>
          <cell r="AK346" t="str">
            <v xml:space="preserve">Revenue </v>
          </cell>
          <cell r="AL346" t="str">
            <v>In-period</v>
          </cell>
          <cell r="AM346" t="str">
            <v>Repair and maintenance</v>
          </cell>
          <cell r="AN346" t="str">
            <v>text</v>
          </cell>
          <cell r="AO346" t="str">
            <v>90% complete within N days</v>
          </cell>
          <cell r="AP346">
            <v>0</v>
          </cell>
          <cell r="AQ346" t="str">
            <v>Down</v>
          </cell>
          <cell r="AR346" t="str">
            <v/>
          </cell>
        </row>
        <row r="347">
          <cell r="U347" t="str">
            <v>PR19SSC_D8</v>
          </cell>
          <cell r="V347" t="str">
            <v>Our service</v>
          </cell>
          <cell r="W347" t="str">
            <v>PR19 new</v>
          </cell>
          <cell r="X347" t="str">
            <v>D8</v>
          </cell>
          <cell r="Y347" t="str">
            <v>Water treatment works delivery programme</v>
          </cell>
          <cell r="Z347" t="str">
            <v>This measure supports our cost adjustment claim, protecting customers against non and late delivery of our water treatment works upgrade programme and associated expenditure.</v>
          </cell>
          <cell r="AA347">
            <v>0</v>
          </cell>
          <cell r="AB347">
            <v>1</v>
          </cell>
          <cell r="AC347" t="str">
            <v/>
          </cell>
          <cell r="AD347" t="str">
            <v/>
          </cell>
          <cell r="AE347">
            <v>0</v>
          </cell>
          <cell r="AF347" t="str">
            <v/>
          </cell>
          <cell r="AG347" t="str">
            <v/>
          </cell>
          <cell r="AH347" t="str">
            <v/>
          </cell>
          <cell r="AI347">
            <v>1</v>
          </cell>
          <cell r="AJ347" t="str">
            <v>Under</v>
          </cell>
          <cell r="AK347" t="str">
            <v xml:space="preserve">Revenue </v>
          </cell>
          <cell r="AL347" t="str">
            <v>In-period</v>
          </cell>
          <cell r="AM347" t="str">
            <v>Treatment works</v>
          </cell>
          <cell r="AN347" t="str">
            <v>%</v>
          </cell>
          <cell r="AO347" t="str">
            <v>Percentage of completion</v>
          </cell>
          <cell r="AP347">
            <v>1</v>
          </cell>
          <cell r="AQ347" t="str">
            <v>Up</v>
          </cell>
          <cell r="AR347" t="str">
            <v/>
          </cell>
        </row>
        <row r="348">
          <cell r="U348" t="str">
            <v>PR19SSC_E1</v>
          </cell>
          <cell r="V348" t="str">
            <v>Our business</v>
          </cell>
          <cell r="W348" t="str">
            <v>PR19 new</v>
          </cell>
          <cell r="X348" t="str">
            <v>E1</v>
          </cell>
          <cell r="Y348" t="str">
            <v>Bad debt level</v>
          </cell>
          <cell r="Z348" t="str">
            <v xml:space="preserve">The level of bad debt charge that we incur each year, expressed as percentage of total revenue. </v>
          </cell>
          <cell r="AA348">
            <v>0</v>
          </cell>
          <cell r="AB348">
            <v>0</v>
          </cell>
          <cell r="AC348" t="str">
            <v/>
          </cell>
          <cell r="AD348" t="str">
            <v/>
          </cell>
          <cell r="AE348">
            <v>1</v>
          </cell>
          <cell r="AF348" t="str">
            <v/>
          </cell>
          <cell r="AG348" t="str">
            <v/>
          </cell>
          <cell r="AH348" t="str">
            <v/>
          </cell>
          <cell r="AI348">
            <v>1</v>
          </cell>
          <cell r="AJ348" t="str">
            <v>NFI</v>
          </cell>
          <cell r="AK348" t="str">
            <v/>
          </cell>
          <cell r="AL348" t="str">
            <v/>
          </cell>
          <cell r="AM348" t="str">
            <v>Billing, debt, vfm</v>
          </cell>
          <cell r="AN348" t="str">
            <v>%</v>
          </cell>
          <cell r="AO348" t="str">
            <v>Percentage</v>
          </cell>
          <cell r="AP348">
            <v>2</v>
          </cell>
          <cell r="AQ348" t="str">
            <v>Down</v>
          </cell>
          <cell r="AR348" t="str">
            <v/>
          </cell>
        </row>
        <row r="349">
          <cell r="U349" t="str">
            <v>PR19SSC_E2</v>
          </cell>
          <cell r="V349" t="str">
            <v>Our business</v>
          </cell>
          <cell r="W349" t="str">
            <v>PR19 new</v>
          </cell>
          <cell r="X349" t="str">
            <v>E2</v>
          </cell>
          <cell r="Y349" t="str">
            <v>Residential void properties and gap sites</v>
          </cell>
          <cell r="Z349" t="str">
            <v>The proportion of residential voids we have validated each year, along with the completion of our gap site identification activity.</v>
          </cell>
          <cell r="AA349">
            <v>0</v>
          </cell>
          <cell r="AB349">
            <v>0</v>
          </cell>
          <cell r="AC349" t="str">
            <v/>
          </cell>
          <cell r="AD349" t="str">
            <v/>
          </cell>
          <cell r="AE349">
            <v>1</v>
          </cell>
          <cell r="AF349" t="str">
            <v/>
          </cell>
          <cell r="AG349" t="str">
            <v/>
          </cell>
          <cell r="AH349" t="str">
            <v/>
          </cell>
          <cell r="AI349">
            <v>1</v>
          </cell>
          <cell r="AJ349" t="str">
            <v>Under</v>
          </cell>
          <cell r="AK349" t="str">
            <v xml:space="preserve">Revenue </v>
          </cell>
          <cell r="AL349" t="str">
            <v>In-period</v>
          </cell>
          <cell r="AM349" t="str">
            <v>Voids and gap sites</v>
          </cell>
          <cell r="AN349" t="str">
            <v>%</v>
          </cell>
          <cell r="AO349" t="str">
            <v>Percentage</v>
          </cell>
          <cell r="AP349">
            <v>0</v>
          </cell>
          <cell r="AQ349" t="str">
            <v>Up</v>
          </cell>
          <cell r="AR349" t="str">
            <v/>
          </cell>
        </row>
        <row r="350">
          <cell r="U350" t="str">
            <v>PR19SSC_E3</v>
          </cell>
          <cell r="V350" t="str">
            <v>Our business</v>
          </cell>
          <cell r="W350" t="str">
            <v>PR19 new</v>
          </cell>
          <cell r="X350" t="str">
            <v>E3</v>
          </cell>
          <cell r="Y350" t="str">
            <v>Employee engagement</v>
          </cell>
          <cell r="Z350" t="str">
            <v>Achievement of Investors in People accreditation and an annual employee survey.</v>
          </cell>
          <cell r="AA350">
            <v>8.1000000000000003E-2</v>
          </cell>
          <cell r="AB350">
            <v>0.91900000000000004</v>
          </cell>
          <cell r="AC350" t="str">
            <v/>
          </cell>
          <cell r="AD350" t="str">
            <v/>
          </cell>
          <cell r="AE350">
            <v>0</v>
          </cell>
          <cell r="AF350" t="str">
            <v/>
          </cell>
          <cell r="AG350" t="str">
            <v/>
          </cell>
          <cell r="AH350" t="str">
            <v/>
          </cell>
          <cell r="AI350">
            <v>1</v>
          </cell>
          <cell r="AJ350" t="str">
            <v>NFI</v>
          </cell>
          <cell r="AK350" t="str">
            <v/>
          </cell>
          <cell r="AL350" t="str">
            <v/>
          </cell>
          <cell r="AM350" t="str">
            <v>Company employees</v>
          </cell>
          <cell r="AN350" t="str">
            <v>score</v>
          </cell>
          <cell r="AO350" t="str">
            <v>Net promotor score</v>
          </cell>
          <cell r="AP350">
            <v>0</v>
          </cell>
          <cell r="AQ350" t="str">
            <v>Up</v>
          </cell>
          <cell r="AR350" t="str">
            <v/>
          </cell>
        </row>
        <row r="351">
          <cell r="U351" t="str">
            <v>PR19SSC_E4</v>
          </cell>
          <cell r="V351" t="str">
            <v>Our business</v>
          </cell>
          <cell r="W351" t="str">
            <v>PR19 new</v>
          </cell>
          <cell r="X351" t="str">
            <v>E4</v>
          </cell>
          <cell r="Y351" t="str">
            <v>Treating our suppliers fairly</v>
          </cell>
          <cell r="Z351" t="str">
            <v>Complying with the Department for Business, Energy and Industrial Strategy prompt payment code; and measuring the percentage of small businesses we pay within 30 day terms.</v>
          </cell>
          <cell r="AA351">
            <v>0.10100000000000001</v>
          </cell>
          <cell r="AB351">
            <v>0.89900000000000002</v>
          </cell>
          <cell r="AC351" t="str">
            <v/>
          </cell>
          <cell r="AD351" t="str">
            <v/>
          </cell>
          <cell r="AE351">
            <v>0</v>
          </cell>
          <cell r="AF351" t="str">
            <v/>
          </cell>
          <cell r="AG351" t="str">
            <v/>
          </cell>
          <cell r="AH351" t="str">
            <v/>
          </cell>
          <cell r="AI351">
            <v>1</v>
          </cell>
          <cell r="AJ351" t="str">
            <v>NFI</v>
          </cell>
          <cell r="AK351" t="str">
            <v/>
          </cell>
          <cell r="AL351" t="str">
            <v/>
          </cell>
          <cell r="AM351" t="str">
            <v>Company suppliers</v>
          </cell>
          <cell r="AN351" t="str">
            <v>%</v>
          </cell>
          <cell r="AO351" t="str">
            <v>Percentage</v>
          </cell>
          <cell r="AP351">
            <v>0</v>
          </cell>
          <cell r="AQ351" t="str">
            <v>Up</v>
          </cell>
          <cell r="AR351" t="str">
            <v/>
          </cell>
        </row>
        <row r="352">
          <cell r="U352" t="str">
            <v>PR19SSC_F1</v>
          </cell>
          <cell r="V352" t="str">
            <v>Our core promise</v>
          </cell>
          <cell r="W352" t="str">
            <v>PR19 new</v>
          </cell>
          <cell r="X352" t="str">
            <v>F1</v>
          </cell>
          <cell r="Y352" t="str">
            <v>Trust</v>
          </cell>
          <cell r="Z352" t="str">
            <v>The level of trust that our customers have in us, using a combination of our own tracker survey and a survey conducted by CCWater.</v>
          </cell>
          <cell r="AA352">
            <v>0</v>
          </cell>
          <cell r="AB352">
            <v>0</v>
          </cell>
          <cell r="AC352" t="str">
            <v/>
          </cell>
          <cell r="AD352" t="str">
            <v/>
          </cell>
          <cell r="AE352">
            <v>1</v>
          </cell>
          <cell r="AF352" t="str">
            <v/>
          </cell>
          <cell r="AG352" t="str">
            <v/>
          </cell>
          <cell r="AH352" t="str">
            <v/>
          </cell>
          <cell r="AI352">
            <v>1</v>
          </cell>
          <cell r="AJ352" t="str">
            <v>NFI</v>
          </cell>
          <cell r="AK352" t="str">
            <v/>
          </cell>
          <cell r="AL352" t="str">
            <v/>
          </cell>
          <cell r="AM352" t="str">
            <v>Customer service/satisfaction (exc. billing etc.)</v>
          </cell>
          <cell r="AN352" t="str">
            <v>nr</v>
          </cell>
          <cell r="AO352" t="str">
            <v>Number from 1 to 10</v>
          </cell>
          <cell r="AP352">
            <v>2</v>
          </cell>
          <cell r="AQ352" t="str">
            <v>Up</v>
          </cell>
          <cell r="AR352" t="str">
            <v/>
          </cell>
        </row>
        <row r="353">
          <cell r="U353" t="str">
            <v>PR19SSC_F2</v>
          </cell>
          <cell r="V353" t="str">
            <v>Our core promise</v>
          </cell>
          <cell r="W353" t="str">
            <v>PR14 revision</v>
          </cell>
          <cell r="X353" t="str">
            <v>F2</v>
          </cell>
          <cell r="Y353" t="str">
            <v>Value for money</v>
          </cell>
          <cell r="Z353" t="str">
            <v>The percentage satisfaction with our value for money,  using a combination of our own tracker survey and a survey conducted by CCWater.</v>
          </cell>
          <cell r="AA353">
            <v>0</v>
          </cell>
          <cell r="AB353">
            <v>0</v>
          </cell>
          <cell r="AC353" t="str">
            <v/>
          </cell>
          <cell r="AD353" t="str">
            <v/>
          </cell>
          <cell r="AE353">
            <v>1</v>
          </cell>
          <cell r="AF353" t="str">
            <v/>
          </cell>
          <cell r="AG353" t="str">
            <v/>
          </cell>
          <cell r="AH353" t="str">
            <v/>
          </cell>
          <cell r="AI353">
            <v>1</v>
          </cell>
          <cell r="AJ353" t="str">
            <v>NFI</v>
          </cell>
          <cell r="AK353" t="str">
            <v/>
          </cell>
          <cell r="AL353" t="str">
            <v/>
          </cell>
          <cell r="AM353" t="str">
            <v>Billing, debt, vfm</v>
          </cell>
          <cell r="AN353" t="str">
            <v>%</v>
          </cell>
          <cell r="AO353" t="str">
            <v>Percentage</v>
          </cell>
          <cell r="AP353">
            <v>0</v>
          </cell>
          <cell r="AQ353" t="str">
            <v>Up</v>
          </cell>
          <cell r="AR353" t="str">
            <v/>
          </cell>
        </row>
        <row r="354">
          <cell r="U354" t="str">
            <v>PR19SSC_NEP01</v>
          </cell>
          <cell r="V354" t="str">
            <v/>
          </cell>
          <cell r="W354" t="str">
            <v/>
          </cell>
          <cell r="X354" t="str">
            <v>NEP01</v>
          </cell>
          <cell r="Y354" t="str">
            <v>WINEP Delivery</v>
          </cell>
          <cell r="Z354" t="str">
            <v/>
          </cell>
          <cell r="AA354" t="str">
            <v/>
          </cell>
          <cell r="AB354" t="str">
            <v/>
          </cell>
          <cell r="AC354" t="str">
            <v/>
          </cell>
          <cell r="AD354" t="str">
            <v/>
          </cell>
          <cell r="AE354" t="str">
            <v/>
          </cell>
          <cell r="AF354" t="str">
            <v/>
          </cell>
          <cell r="AG354" t="str">
            <v/>
          </cell>
          <cell r="AH354" t="str">
            <v/>
          </cell>
          <cell r="AI354">
            <v>0</v>
          </cell>
          <cell r="AJ354" t="str">
            <v>NFI</v>
          </cell>
          <cell r="AK354" t="str">
            <v/>
          </cell>
          <cell r="AL354" t="str">
            <v/>
          </cell>
          <cell r="AM354" t="str">
            <v/>
          </cell>
          <cell r="AN354" t="str">
            <v/>
          </cell>
          <cell r="AO354" t="str">
            <v>WINEP requirements met or not met in each year</v>
          </cell>
          <cell r="AP354">
            <v>0</v>
          </cell>
          <cell r="AQ354" t="str">
            <v/>
          </cell>
          <cell r="AR354" t="str">
            <v/>
          </cell>
        </row>
        <row r="355">
          <cell r="U355" t="str">
            <v>PR19SVE_A01</v>
          </cell>
          <cell r="V355" t="str">
            <v>Lowest possible bills</v>
          </cell>
          <cell r="W355" t="str">
            <v>PR19 new</v>
          </cell>
          <cell r="X355" t="str">
            <v>A01</v>
          </cell>
          <cell r="Y355" t="str">
            <v>Reducing residential void properties</v>
          </cell>
          <cell r="Z355" t="str">
            <v>The reduction in the number of residential void properties</v>
          </cell>
          <cell r="AA355" t="str">
            <v/>
          </cell>
          <cell r="AB355" t="str">
            <v/>
          </cell>
          <cell r="AC355" t="str">
            <v/>
          </cell>
          <cell r="AD355" t="str">
            <v/>
          </cell>
          <cell r="AE355">
            <v>1</v>
          </cell>
          <cell r="AF355" t="str">
            <v/>
          </cell>
          <cell r="AG355" t="str">
            <v/>
          </cell>
          <cell r="AH355" t="str">
            <v/>
          </cell>
          <cell r="AI355">
            <v>1</v>
          </cell>
          <cell r="AJ355" t="str">
            <v>Out</v>
          </cell>
          <cell r="AK355" t="str">
            <v xml:space="preserve">Revenue </v>
          </cell>
          <cell r="AL355" t="str">
            <v>In-period</v>
          </cell>
          <cell r="AM355" t="str">
            <v>Billing, debt, vfm</v>
          </cell>
          <cell r="AN355" t="str">
            <v>nr</v>
          </cell>
          <cell r="AO355" t="str">
            <v>Number of residential void properties</v>
          </cell>
          <cell r="AP355">
            <v>0</v>
          </cell>
          <cell r="AQ355" t="str">
            <v>Down</v>
          </cell>
          <cell r="AR355" t="str">
            <v/>
          </cell>
        </row>
        <row r="356">
          <cell r="U356" t="str">
            <v>PR19SVE_A02</v>
          </cell>
          <cell r="V356" t="str">
            <v>Lowest possible bills</v>
          </cell>
          <cell r="W356" t="str">
            <v>PR19 new</v>
          </cell>
          <cell r="X356" t="str">
            <v>A02</v>
          </cell>
          <cell r="Y356" t="str">
            <v>Reducing residential gap sites</v>
          </cell>
          <cell r="Z356" t="str">
            <v>The number of residential gap sites brought into charge</v>
          </cell>
          <cell r="AA356" t="str">
            <v/>
          </cell>
          <cell r="AB356" t="str">
            <v/>
          </cell>
          <cell r="AC356" t="str">
            <v/>
          </cell>
          <cell r="AD356" t="str">
            <v/>
          </cell>
          <cell r="AE356">
            <v>1</v>
          </cell>
          <cell r="AF356" t="str">
            <v/>
          </cell>
          <cell r="AG356" t="str">
            <v/>
          </cell>
          <cell r="AH356" t="str">
            <v/>
          </cell>
          <cell r="AI356">
            <v>1</v>
          </cell>
          <cell r="AJ356" t="str">
            <v>NFI</v>
          </cell>
          <cell r="AK356" t="str">
            <v/>
          </cell>
          <cell r="AL356" t="str">
            <v/>
          </cell>
          <cell r="AM356" t="str">
            <v>Billing, debt, vfm</v>
          </cell>
          <cell r="AN356" t="str">
            <v>nr</v>
          </cell>
          <cell r="AO356" t="str">
            <v>Number of residential gap sites brought into charge</v>
          </cell>
          <cell r="AP356">
            <v>0</v>
          </cell>
          <cell r="AQ356" t="str">
            <v>Up</v>
          </cell>
          <cell r="AR356" t="str">
            <v/>
          </cell>
        </row>
        <row r="357">
          <cell r="U357" t="str">
            <v>PR19SVE_A03</v>
          </cell>
          <cell r="V357" t="str">
            <v>Lowest possible bills</v>
          </cell>
          <cell r="W357" t="str">
            <v>PR19 new</v>
          </cell>
          <cell r="X357" t="str">
            <v>A03</v>
          </cell>
          <cell r="Y357" t="str">
            <v>Reducing business void and gap site supply points</v>
          </cell>
          <cell r="Z357" t="str">
            <v>The  number of business void and gap site supply points brought into charge</v>
          </cell>
          <cell r="AA357" t="str">
            <v/>
          </cell>
          <cell r="AB357">
            <v>0.5</v>
          </cell>
          <cell r="AC357">
            <v>0.5</v>
          </cell>
          <cell r="AD357" t="str">
            <v/>
          </cell>
          <cell r="AE357" t="str">
            <v/>
          </cell>
          <cell r="AF357" t="str">
            <v/>
          </cell>
          <cell r="AG357" t="str">
            <v/>
          </cell>
          <cell r="AH357" t="str">
            <v/>
          </cell>
          <cell r="AI357">
            <v>1</v>
          </cell>
          <cell r="AJ357" t="str">
            <v>Out</v>
          </cell>
          <cell r="AK357" t="str">
            <v xml:space="preserve">Revenue </v>
          </cell>
          <cell r="AL357" t="str">
            <v>In-period</v>
          </cell>
          <cell r="AM357" t="str">
            <v>Billing, debt, vfm</v>
          </cell>
          <cell r="AN357" t="str">
            <v>nr</v>
          </cell>
          <cell r="AO357" t="str">
            <v>The number of supply points</v>
          </cell>
          <cell r="AP357">
            <v>0</v>
          </cell>
          <cell r="AQ357" t="str">
            <v>Up</v>
          </cell>
          <cell r="AR357" t="str">
            <v/>
          </cell>
        </row>
        <row r="358">
          <cell r="U358" t="str">
            <v>PR19SVE_A04</v>
          </cell>
          <cell r="V358" t="str">
            <v>Lowest possible bills</v>
          </cell>
          <cell r="W358" t="str">
            <v>PR14 revision</v>
          </cell>
          <cell r="X358" t="str">
            <v>A04</v>
          </cell>
          <cell r="Y358" t="str">
            <v>Value for Money</v>
          </cell>
          <cell r="Z358" t="str">
            <v>The percentage of customers rating Severn Trent’s services as good or very good value for money as measured by its independently conducted quarterly Customer Satisfaction Survey</v>
          </cell>
          <cell r="AA358" t="str">
            <v/>
          </cell>
          <cell r="AB358" t="str">
            <v/>
          </cell>
          <cell r="AC358" t="str">
            <v/>
          </cell>
          <cell r="AD358" t="str">
            <v/>
          </cell>
          <cell r="AE358">
            <v>1</v>
          </cell>
          <cell r="AF358" t="str">
            <v/>
          </cell>
          <cell r="AG358" t="str">
            <v/>
          </cell>
          <cell r="AH358" t="str">
            <v/>
          </cell>
          <cell r="AI358">
            <v>1</v>
          </cell>
          <cell r="AJ358" t="str">
            <v>NFI</v>
          </cell>
          <cell r="AK358" t="str">
            <v/>
          </cell>
          <cell r="AL358" t="str">
            <v/>
          </cell>
          <cell r="AM358" t="str">
            <v>Billing, debt, vfm</v>
          </cell>
          <cell r="AN358" t="str">
            <v>%</v>
          </cell>
          <cell r="AO358" t="str">
            <v>Percentage of customer base</v>
          </cell>
          <cell r="AP358">
            <v>1</v>
          </cell>
          <cell r="AQ358" t="str">
            <v>Up</v>
          </cell>
          <cell r="AR358" t="str">
            <v/>
          </cell>
        </row>
        <row r="359">
          <cell r="U359" t="str">
            <v>PR19SVE_B01</v>
          </cell>
          <cell r="V359" t="str">
            <v>A positive difference</v>
          </cell>
          <cell r="W359" t="str">
            <v>PR14 revision</v>
          </cell>
          <cell r="X359" t="str">
            <v>B01</v>
          </cell>
          <cell r="Y359" t="str">
            <v>Inspiring our customers to use water wisely</v>
          </cell>
          <cell r="Z359" t="str">
            <v>The number of people who have agreed to change their behaviour as a result of our educational activities</v>
          </cell>
          <cell r="AA359" t="str">
            <v/>
          </cell>
          <cell r="AB359">
            <v>0.5</v>
          </cell>
          <cell r="AC359">
            <v>0.5</v>
          </cell>
          <cell r="AD359" t="str">
            <v/>
          </cell>
          <cell r="AE359" t="str">
            <v/>
          </cell>
          <cell r="AF359" t="str">
            <v/>
          </cell>
          <cell r="AG359" t="str">
            <v/>
          </cell>
          <cell r="AH359" t="str">
            <v/>
          </cell>
          <cell r="AI359">
            <v>1</v>
          </cell>
          <cell r="AJ359" t="str">
            <v>Out &amp; under</v>
          </cell>
          <cell r="AK359" t="str">
            <v xml:space="preserve">Revenue </v>
          </cell>
          <cell r="AL359" t="str">
            <v>In-period</v>
          </cell>
          <cell r="AM359" t="str">
            <v>Customer education/awareness</v>
          </cell>
          <cell r="AN359" t="str">
            <v>nr</v>
          </cell>
          <cell r="AO359" t="str">
            <v>Number of people</v>
          </cell>
          <cell r="AP359">
            <v>0</v>
          </cell>
          <cell r="AQ359" t="str">
            <v>Up</v>
          </cell>
          <cell r="AR359" t="str">
            <v/>
          </cell>
        </row>
        <row r="360">
          <cell r="U360" t="str">
            <v>PR19SVE_C01</v>
          </cell>
          <cell r="V360" t="str">
            <v>Thriving environment</v>
          </cell>
          <cell r="W360" t="str">
            <v>PR19 new</v>
          </cell>
          <cell r="X360" t="str">
            <v>C01</v>
          </cell>
          <cell r="Y360" t="str">
            <v>Treatment works compliance</v>
          </cell>
          <cell r="Z360" t="str">
            <v>Water and wastewater treatment works compliance as per Environmental Performance Assessment (EPA) definition</v>
          </cell>
          <cell r="AA360" t="str">
            <v/>
          </cell>
          <cell r="AB360">
            <v>0.1</v>
          </cell>
          <cell r="AC360">
            <v>0.9</v>
          </cell>
          <cell r="AD360" t="str">
            <v/>
          </cell>
          <cell r="AE360" t="str">
            <v/>
          </cell>
          <cell r="AF360" t="str">
            <v/>
          </cell>
          <cell r="AG360" t="str">
            <v/>
          </cell>
          <cell r="AH360" t="str">
            <v/>
          </cell>
          <cell r="AI360">
            <v>1</v>
          </cell>
          <cell r="AJ360" t="str">
            <v>Under</v>
          </cell>
          <cell r="AK360" t="str">
            <v xml:space="preserve">Revenue </v>
          </cell>
          <cell r="AL360" t="str">
            <v>In-period</v>
          </cell>
          <cell r="AM360" t="str">
            <v>Environmental</v>
          </cell>
          <cell r="AN360" t="str">
            <v>%</v>
          </cell>
          <cell r="AO360" t="str">
            <v>Percentage compliance</v>
          </cell>
          <cell r="AP360">
            <v>2</v>
          </cell>
          <cell r="AQ360" t="str">
            <v>Up</v>
          </cell>
          <cell r="AR360" t="str">
            <v>Treatment works compliance</v>
          </cell>
          <cell r="BI360">
            <v>100</v>
          </cell>
          <cell r="BJ360">
            <v>100</v>
          </cell>
          <cell r="BK360">
            <v>100</v>
          </cell>
          <cell r="BL360">
            <v>100</v>
          </cell>
          <cell r="BM360">
            <v>100</v>
          </cell>
          <cell r="CD360" t="str">
            <v>Yes</v>
          </cell>
          <cell r="CE360" t="str">
            <v>Yes</v>
          </cell>
          <cell r="CF360" t="str">
            <v>Yes</v>
          </cell>
          <cell r="CG360" t="str">
            <v>Yes</v>
          </cell>
          <cell r="CH360" t="str">
            <v>Yes</v>
          </cell>
          <cell r="CI360" t="str">
            <v/>
          </cell>
          <cell r="CJ360" t="str">
            <v/>
          </cell>
          <cell r="CK360" t="str">
            <v/>
          </cell>
          <cell r="CL360" t="str">
            <v/>
          </cell>
          <cell r="CM360" t="str">
            <v/>
          </cell>
          <cell r="CN360" t="str">
            <v/>
          </cell>
          <cell r="CO360" t="str">
            <v/>
          </cell>
          <cell r="CP360" t="str">
            <v/>
          </cell>
          <cell r="CQ360" t="str">
            <v/>
          </cell>
          <cell r="CR360" t="str">
            <v/>
          </cell>
          <cell r="CS360">
            <v>99</v>
          </cell>
          <cell r="CT360">
            <v>99</v>
          </cell>
          <cell r="CU360">
            <v>99</v>
          </cell>
          <cell r="CV360">
            <v>99</v>
          </cell>
          <cell r="CW360">
            <v>99</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v>-1.9450000000000001</v>
          </cell>
          <cell r="DN360" t="str">
            <v/>
          </cell>
          <cell r="DO360" t="str">
            <v/>
          </cell>
          <cell r="DP360" t="str">
            <v/>
          </cell>
          <cell r="DQ360" t="str">
            <v/>
          </cell>
          <cell r="DR360" t="str">
            <v/>
          </cell>
          <cell r="DS360" t="str">
            <v/>
          </cell>
          <cell r="DT360" t="str">
            <v/>
          </cell>
          <cell r="DU360" t="str">
            <v/>
          </cell>
          <cell r="DV360">
            <v>1</v>
          </cell>
          <cell r="DW360" t="str">
            <v/>
          </cell>
        </row>
        <row r="361">
          <cell r="U361" t="str">
            <v>PR19SVE_C02</v>
          </cell>
          <cell r="V361" t="str">
            <v>Thriving environment</v>
          </cell>
          <cell r="W361" t="str">
            <v>PR14 revision</v>
          </cell>
          <cell r="X361" t="str">
            <v>C02</v>
          </cell>
          <cell r="Y361" t="str">
            <v>Improvements in WFD criteria</v>
          </cell>
          <cell r="Z361" t="str">
            <v>The number of Water Framework Directive (WFD) classification improvements attributable to interventions delivered by Severn Trent Water to improve river water quality and/or quantity</v>
          </cell>
          <cell r="AA361">
            <v>0.1</v>
          </cell>
          <cell r="AB361" t="str">
            <v/>
          </cell>
          <cell r="AC361">
            <v>0.9</v>
          </cell>
          <cell r="AD361" t="str">
            <v/>
          </cell>
          <cell r="AE361" t="str">
            <v/>
          </cell>
          <cell r="AF361" t="str">
            <v/>
          </cell>
          <cell r="AG361" t="str">
            <v/>
          </cell>
          <cell r="AH361" t="str">
            <v/>
          </cell>
          <cell r="AI361">
            <v>1</v>
          </cell>
          <cell r="AJ361" t="str">
            <v>Out &amp; under</v>
          </cell>
          <cell r="AK361" t="str">
            <v xml:space="preserve">Revenue </v>
          </cell>
          <cell r="AL361" t="str">
            <v>End of AMP</v>
          </cell>
          <cell r="AM361" t="str">
            <v>Environmental</v>
          </cell>
          <cell r="AN361" t="str">
            <v>nr</v>
          </cell>
          <cell r="AO361" t="str">
            <v>Number of improvement points</v>
          </cell>
          <cell r="AP361">
            <v>0</v>
          </cell>
          <cell r="AQ361" t="str">
            <v>Up</v>
          </cell>
          <cell r="AR361" t="str">
            <v/>
          </cell>
        </row>
        <row r="362">
          <cell r="U362" t="str">
            <v>PR19SVE_C03</v>
          </cell>
          <cell r="V362" t="str">
            <v>Thriving environment</v>
          </cell>
          <cell r="W362" t="str">
            <v>PR14 revision</v>
          </cell>
          <cell r="X362" t="str">
            <v>C03</v>
          </cell>
          <cell r="Y362" t="str">
            <v>Biodiversity (Water)</v>
          </cell>
          <cell r="Z362" t="str">
            <v>The number of hectares of land managed using an approved biodiversity action plan or a Severn Trent funded grant scheme that enhances biodiversity through a series of pre-agreed measures</v>
          </cell>
          <cell r="AA362">
            <v>1</v>
          </cell>
          <cell r="AB362" t="str">
            <v/>
          </cell>
          <cell r="AC362" t="str">
            <v/>
          </cell>
          <cell r="AD362" t="str">
            <v/>
          </cell>
          <cell r="AE362" t="str">
            <v/>
          </cell>
          <cell r="AF362" t="str">
            <v/>
          </cell>
          <cell r="AG362" t="str">
            <v/>
          </cell>
          <cell r="AH362" t="str">
            <v/>
          </cell>
          <cell r="AI362">
            <v>1</v>
          </cell>
          <cell r="AJ362" t="str">
            <v>Out &amp; under</v>
          </cell>
          <cell r="AK362" t="str">
            <v xml:space="preserve">Revenue </v>
          </cell>
          <cell r="AL362" t="str">
            <v>In-period</v>
          </cell>
          <cell r="AM362" t="str">
            <v>Biodiversity/SSSIs</v>
          </cell>
          <cell r="AN362" t="str">
            <v>nr</v>
          </cell>
          <cell r="AO362" t="str">
            <v>Hectares</v>
          </cell>
          <cell r="AP362">
            <v>1</v>
          </cell>
          <cell r="AQ362" t="str">
            <v>Up</v>
          </cell>
          <cell r="AR362" t="str">
            <v/>
          </cell>
        </row>
        <row r="363">
          <cell r="U363" t="str">
            <v>PR19SVE_C04</v>
          </cell>
          <cell r="V363" t="str">
            <v>Thriving environment</v>
          </cell>
          <cell r="W363" t="str">
            <v>PR14 revision</v>
          </cell>
          <cell r="X363" t="str">
            <v>C04</v>
          </cell>
          <cell r="Y363" t="str">
            <v>Biodiversity (Waste)</v>
          </cell>
          <cell r="Z363" t="str">
            <v>The number of hectares of land managed using an approved biodiversity action plan or a Severn Trent funded grant scheme that enhances biodiversity through a series of pre-agreed measures</v>
          </cell>
          <cell r="AA363" t="str">
            <v/>
          </cell>
          <cell r="AB363" t="str">
            <v/>
          </cell>
          <cell r="AC363">
            <v>1</v>
          </cell>
          <cell r="AD363" t="str">
            <v/>
          </cell>
          <cell r="AE363" t="str">
            <v/>
          </cell>
          <cell r="AF363" t="str">
            <v/>
          </cell>
          <cell r="AG363" t="str">
            <v/>
          </cell>
          <cell r="AH363" t="str">
            <v/>
          </cell>
          <cell r="AI363">
            <v>1</v>
          </cell>
          <cell r="AJ363" t="str">
            <v>Out &amp; under</v>
          </cell>
          <cell r="AK363" t="str">
            <v xml:space="preserve">Revenue </v>
          </cell>
          <cell r="AL363" t="str">
            <v>In-period</v>
          </cell>
          <cell r="AM363" t="str">
            <v>Biodiversity/SSSIs</v>
          </cell>
          <cell r="AN363" t="str">
            <v>nr</v>
          </cell>
          <cell r="AO363" t="str">
            <v>Hectares</v>
          </cell>
          <cell r="AP363">
            <v>1</v>
          </cell>
          <cell r="AQ363" t="str">
            <v>Up</v>
          </cell>
          <cell r="AR363" t="str">
            <v/>
          </cell>
        </row>
        <row r="364">
          <cell r="U364" t="str">
            <v>PR19SVE_C05</v>
          </cell>
          <cell r="V364" t="str">
            <v>Thriving environment</v>
          </cell>
          <cell r="W364" t="str">
            <v>PR19 new</v>
          </cell>
          <cell r="X364" t="str">
            <v>C05</v>
          </cell>
          <cell r="Y364" t="str">
            <v>Satisfactory sludge use and disposal</v>
          </cell>
          <cell r="Z364" t="str">
            <v>Compliance with sludge use and disposal standards as per the Environmental Performance Assessment (EPA) definition</v>
          </cell>
          <cell r="AA364" t="str">
            <v/>
          </cell>
          <cell r="AB364" t="str">
            <v/>
          </cell>
          <cell r="AC364" t="str">
            <v/>
          </cell>
          <cell r="AD364">
            <v>1</v>
          </cell>
          <cell r="AE364" t="str">
            <v/>
          </cell>
          <cell r="AF364" t="str">
            <v/>
          </cell>
          <cell r="AG364" t="str">
            <v/>
          </cell>
          <cell r="AH364" t="str">
            <v/>
          </cell>
          <cell r="AI364">
            <v>1</v>
          </cell>
          <cell r="AJ364" t="str">
            <v>Under</v>
          </cell>
          <cell r="AK364" t="str">
            <v xml:space="preserve">Revenue </v>
          </cell>
          <cell r="AL364" t="str">
            <v>In-period</v>
          </cell>
          <cell r="AM364" t="str">
            <v>Bioresources (sludge)</v>
          </cell>
          <cell r="AN364" t="str">
            <v>%</v>
          </cell>
          <cell r="AO364" t="str">
            <v>The overall percentage compliance of company sludge satisfactorily recycled to agricultural land</v>
          </cell>
          <cell r="AP364">
            <v>2</v>
          </cell>
          <cell r="AQ364" t="str">
            <v>Up</v>
          </cell>
          <cell r="AR364" t="str">
            <v/>
          </cell>
        </row>
        <row r="365">
          <cell r="U365" t="str">
            <v>PR19SVE_D01</v>
          </cell>
          <cell r="V365" t="str">
            <v>An outstanding experience</v>
          </cell>
          <cell r="W365" t="str">
            <v>PR19 new</v>
          </cell>
          <cell r="X365" t="str">
            <v>D01</v>
          </cell>
          <cell r="Y365" t="str">
            <v>C-MeX: Customer measure of experience</v>
          </cell>
          <cell r="Z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AA365" t="str">
            <v/>
          </cell>
          <cell r="AB365" t="str">
            <v/>
          </cell>
          <cell r="AC365" t="str">
            <v/>
          </cell>
          <cell r="AD365" t="str">
            <v/>
          </cell>
          <cell r="AE365">
            <v>1</v>
          </cell>
          <cell r="AF365" t="str">
            <v/>
          </cell>
          <cell r="AG365" t="str">
            <v/>
          </cell>
          <cell r="AH365" t="str">
            <v/>
          </cell>
          <cell r="AI365">
            <v>1</v>
          </cell>
          <cell r="AJ365" t="str">
            <v>Out &amp; under</v>
          </cell>
          <cell r="AK365" t="str">
            <v xml:space="preserve">Revenue </v>
          </cell>
          <cell r="AL365" t="str">
            <v>In-period</v>
          </cell>
          <cell r="AM365" t="str">
            <v>Customer measure of experience (C-MeX)</v>
          </cell>
          <cell r="AN365" t="str">
            <v>score</v>
          </cell>
          <cell r="AO365" t="str">
            <v>C-MeX score</v>
          </cell>
          <cell r="AP365">
            <v>2</v>
          </cell>
          <cell r="AQ365" t="str">
            <v>Up</v>
          </cell>
          <cell r="AR365" t="str">
            <v>C-MeX: Customer measure of experience</v>
          </cell>
          <cell r="BI365" t="str">
            <v>UQ</v>
          </cell>
          <cell r="BJ365" t="str">
            <v>UQ</v>
          </cell>
          <cell r="BK365" t="str">
            <v>UQ</v>
          </cell>
          <cell r="BL365" t="str">
            <v>UQ</v>
          </cell>
          <cell r="BM365" t="str">
            <v>UQ</v>
          </cell>
          <cell r="CD365" t="str">
            <v>Yes</v>
          </cell>
          <cell r="CE365" t="str">
            <v>Yes</v>
          </cell>
          <cell r="CF365" t="str">
            <v>Yes</v>
          </cell>
          <cell r="CG365" t="str">
            <v>Yes</v>
          </cell>
          <cell r="CH365" t="str">
            <v>Yes</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v>1</v>
          </cell>
          <cell r="DW365" t="str">
            <v/>
          </cell>
        </row>
        <row r="366">
          <cell r="U366" t="str">
            <v>PR19SVE_D02</v>
          </cell>
          <cell r="V366" t="str">
            <v>An outstanding experience</v>
          </cell>
          <cell r="W366" t="str">
            <v>PR19 new</v>
          </cell>
          <cell r="X366" t="str">
            <v>D02</v>
          </cell>
          <cell r="Y366" t="str">
            <v>D-MeX: Developer services measure of experience</v>
          </cell>
          <cell r="Z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AA366" t="str">
            <v/>
          </cell>
          <cell r="AB366">
            <v>0.5</v>
          </cell>
          <cell r="AC366">
            <v>0.5</v>
          </cell>
          <cell r="AD366" t="str">
            <v/>
          </cell>
          <cell r="AE366" t="str">
            <v/>
          </cell>
          <cell r="AF366" t="str">
            <v/>
          </cell>
          <cell r="AG366" t="str">
            <v/>
          </cell>
          <cell r="AH366" t="str">
            <v/>
          </cell>
          <cell r="AI366">
            <v>1</v>
          </cell>
          <cell r="AJ366" t="str">
            <v>Out &amp; under</v>
          </cell>
          <cell r="AK366" t="str">
            <v xml:space="preserve">Revenue </v>
          </cell>
          <cell r="AL366" t="str">
            <v>In-period</v>
          </cell>
          <cell r="AM366" t="str">
            <v>Developer services measure of experience (D-MeX)</v>
          </cell>
          <cell r="AN366" t="str">
            <v>score</v>
          </cell>
          <cell r="AO366" t="str">
            <v>D-MeX score</v>
          </cell>
          <cell r="AP366">
            <v>2</v>
          </cell>
          <cell r="AQ366" t="str">
            <v>Up</v>
          </cell>
          <cell r="AR366" t="str">
            <v>D-MeX: Developer services measure of experience</v>
          </cell>
          <cell r="BI366" t="str">
            <v>UQ</v>
          </cell>
          <cell r="BJ366" t="str">
            <v>UQ</v>
          </cell>
          <cell r="BK366" t="str">
            <v>UQ</v>
          </cell>
          <cell r="BL366" t="str">
            <v>UQ</v>
          </cell>
          <cell r="BM366" t="str">
            <v>UQ</v>
          </cell>
          <cell r="CD366" t="str">
            <v>Yes</v>
          </cell>
          <cell r="CE366" t="str">
            <v>Yes</v>
          </cell>
          <cell r="CF366" t="str">
            <v>Yes</v>
          </cell>
          <cell r="CG366" t="str">
            <v>Yes</v>
          </cell>
          <cell r="CH366" t="str">
            <v>Yes</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No</v>
          </cell>
          <cell r="DV366">
            <v>1</v>
          </cell>
          <cell r="DW366" t="str">
            <v/>
          </cell>
        </row>
        <row r="367">
          <cell r="U367" t="str">
            <v>PR19SVE_E01</v>
          </cell>
          <cell r="V367" t="str">
            <v>A service for everyone</v>
          </cell>
          <cell r="W367" t="str">
            <v>PR14 revision</v>
          </cell>
          <cell r="X367" t="str">
            <v>E01</v>
          </cell>
          <cell r="Y367" t="str">
            <v>Help to pay when you need it</v>
          </cell>
          <cell r="Z367" t="str">
            <v>The percentage of struggling to pay customers supported through tailored schemes</v>
          </cell>
          <cell r="AA367" t="str">
            <v/>
          </cell>
          <cell r="AB367" t="str">
            <v/>
          </cell>
          <cell r="AC367" t="str">
            <v/>
          </cell>
          <cell r="AD367" t="str">
            <v/>
          </cell>
          <cell r="AE367">
            <v>1</v>
          </cell>
          <cell r="AF367" t="str">
            <v/>
          </cell>
          <cell r="AG367" t="str">
            <v/>
          </cell>
          <cell r="AH367" t="str">
            <v/>
          </cell>
          <cell r="AI367">
            <v>1</v>
          </cell>
          <cell r="AJ367" t="str">
            <v>NFI</v>
          </cell>
          <cell r="AK367" t="str">
            <v/>
          </cell>
          <cell r="AL367" t="str">
            <v/>
          </cell>
          <cell r="AM367" t="str">
            <v>Billing, debt, vfm, affordability, vulnerability</v>
          </cell>
          <cell r="AN367" t="str">
            <v>%</v>
          </cell>
          <cell r="AO367" t="str">
            <v>Percentage of customers</v>
          </cell>
          <cell r="AP367">
            <v>0</v>
          </cell>
          <cell r="AQ367" t="str">
            <v>Up</v>
          </cell>
          <cell r="AR367" t="str">
            <v/>
          </cell>
        </row>
        <row r="368">
          <cell r="U368" t="str">
            <v>PR19SVE_E02</v>
          </cell>
          <cell r="V368" t="str">
            <v>A service for everyone</v>
          </cell>
          <cell r="W368" t="str">
            <v>PR19 new</v>
          </cell>
          <cell r="X368" t="str">
            <v>E02</v>
          </cell>
          <cell r="Y368" t="str">
            <v>Priority services for customers in vulnerable circumstances</v>
          </cell>
          <cell r="Z368" t="str">
            <v>The percentage of households that the company supplies with water and/or wastewater services which have at least one individual registered on the company’s PSR.</v>
          </cell>
          <cell r="AA368" t="str">
            <v/>
          </cell>
          <cell r="AB368" t="str">
            <v/>
          </cell>
          <cell r="AC368" t="str">
            <v/>
          </cell>
          <cell r="AD368" t="str">
            <v/>
          </cell>
          <cell r="AE368">
            <v>1</v>
          </cell>
          <cell r="AF368" t="str">
            <v/>
          </cell>
          <cell r="AG368" t="str">
            <v/>
          </cell>
          <cell r="AH368" t="str">
            <v/>
          </cell>
          <cell r="AI368">
            <v>1</v>
          </cell>
          <cell r="AJ368" t="str">
            <v>NFI</v>
          </cell>
          <cell r="AK368" t="str">
            <v/>
          </cell>
          <cell r="AL368" t="str">
            <v/>
          </cell>
          <cell r="AM368" t="str">
            <v>Billing, debt, vfm, affordability, vulnerability</v>
          </cell>
          <cell r="AN368" t="str">
            <v>%</v>
          </cell>
          <cell r="AO368" t="str">
            <v>Percentage of applicable households</v>
          </cell>
          <cell r="AP368">
            <v>1</v>
          </cell>
          <cell r="AQ368" t="str">
            <v>Up</v>
          </cell>
          <cell r="AR368" t="str">
            <v>Priority services for customers in vulnerable circumstances</v>
          </cell>
          <cell r="BI368" t="str">
            <v>2.1 / 17.5 / 45</v>
          </cell>
          <cell r="BJ368" t="str">
            <v>5.2 / 35 / 90</v>
          </cell>
          <cell r="BK368" t="str">
            <v>7.3 / 35 / 90</v>
          </cell>
          <cell r="BL368" t="str">
            <v>8.9 / 35 / 90</v>
          </cell>
          <cell r="BM368" t="str">
            <v>9.7 / 35 / 90</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v>1</v>
          </cell>
          <cell r="DW368" t="str">
            <v/>
          </cell>
        </row>
        <row r="369">
          <cell r="U369" t="str">
            <v>PR19SVE_F01</v>
          </cell>
          <cell r="V369" t="str">
            <v>Wastewater safely taken away</v>
          </cell>
          <cell r="W369" t="str">
            <v>PR14 revision</v>
          </cell>
          <cell r="X369" t="str">
            <v>F01</v>
          </cell>
          <cell r="Y369" t="str">
            <v>Internal sewer flooding</v>
          </cell>
          <cell r="Z369" t="str">
            <v>The number of internal sewer flooding incidents per year, including sewer flooding due to severe weather events per 10,000 sewer connections</v>
          </cell>
          <cell r="AA369" t="str">
            <v/>
          </cell>
          <cell r="AB369" t="str">
            <v/>
          </cell>
          <cell r="AC369">
            <v>1</v>
          </cell>
          <cell r="AD369" t="str">
            <v/>
          </cell>
          <cell r="AE369" t="str">
            <v/>
          </cell>
          <cell r="AF369" t="str">
            <v/>
          </cell>
          <cell r="AG369" t="str">
            <v/>
          </cell>
          <cell r="AH369" t="str">
            <v/>
          </cell>
          <cell r="AI369">
            <v>1</v>
          </cell>
          <cell r="AJ369" t="str">
            <v>Out &amp; under</v>
          </cell>
          <cell r="AK369" t="str">
            <v xml:space="preserve">Revenue </v>
          </cell>
          <cell r="AL369" t="str">
            <v>In-period</v>
          </cell>
          <cell r="AM369" t="str">
            <v>Sewer flooding</v>
          </cell>
          <cell r="AN369" t="str">
            <v>number</v>
          </cell>
          <cell r="AO369" t="str">
            <v>Number of incidents per 10,000 sewer connections</v>
          </cell>
          <cell r="AP369">
            <v>2</v>
          </cell>
          <cell r="AQ369" t="str">
            <v>Down</v>
          </cell>
          <cell r="AR369" t="str">
            <v>Internal sewer flooding</v>
          </cell>
          <cell r="BI369">
            <v>1.68</v>
          </cell>
          <cell r="BJ369">
            <v>1.63</v>
          </cell>
          <cell r="BK369">
            <v>1.58</v>
          </cell>
          <cell r="BL369">
            <v>1.44</v>
          </cell>
          <cell r="BM369">
            <v>1.34</v>
          </cell>
          <cell r="CD369" t="str">
            <v>Yes</v>
          </cell>
          <cell r="CE369" t="str">
            <v>Yes</v>
          </cell>
          <cell r="CF369" t="str">
            <v>Yes</v>
          </cell>
          <cell r="CG369" t="str">
            <v>Yes</v>
          </cell>
          <cell r="CH369" t="str">
            <v>Yes</v>
          </cell>
          <cell r="CI369">
            <v>2.56</v>
          </cell>
          <cell r="CJ369">
            <v>2.56</v>
          </cell>
          <cell r="CK369">
            <v>2.56</v>
          </cell>
          <cell r="CL369">
            <v>2.56</v>
          </cell>
          <cell r="CM369">
            <v>2.56</v>
          </cell>
          <cell r="CN369">
            <v>2.35</v>
          </cell>
          <cell r="CO369">
            <v>2.35</v>
          </cell>
          <cell r="CP369">
            <v>2.35</v>
          </cell>
          <cell r="CQ369">
            <v>2.35</v>
          </cell>
          <cell r="CR369">
            <v>2.35</v>
          </cell>
          <cell r="CS369" t="str">
            <v/>
          </cell>
          <cell r="CT369" t="str">
            <v/>
          </cell>
          <cell r="CU369" t="str">
            <v/>
          </cell>
          <cell r="CV369" t="str">
            <v/>
          </cell>
          <cell r="CW369" t="str">
            <v/>
          </cell>
          <cell r="CX369" t="str">
            <v/>
          </cell>
          <cell r="CY369" t="str">
            <v/>
          </cell>
          <cell r="CZ369" t="str">
            <v/>
          </cell>
          <cell r="DA369" t="str">
            <v/>
          </cell>
          <cell r="DB369" t="str">
            <v/>
          </cell>
          <cell r="DC369">
            <v>0.93</v>
          </cell>
          <cell r="DD369">
            <v>0.91</v>
          </cell>
          <cell r="DE369">
            <v>0.87</v>
          </cell>
          <cell r="DF369">
            <v>0.8</v>
          </cell>
          <cell r="DG369">
            <v>0.74</v>
          </cell>
          <cell r="DH369">
            <v>0</v>
          </cell>
          <cell r="DI369">
            <v>0</v>
          </cell>
          <cell r="DJ369">
            <v>0</v>
          </cell>
          <cell r="DK369">
            <v>0</v>
          </cell>
          <cell r="DL369">
            <v>0</v>
          </cell>
          <cell r="DM369">
            <v>-22.602</v>
          </cell>
          <cell r="DN369" t="str">
            <v/>
          </cell>
          <cell r="DO369" t="str">
            <v/>
          </cell>
          <cell r="DP369">
            <v>-33.904000000000003</v>
          </cell>
          <cell r="DQ369">
            <v>18.72</v>
          </cell>
          <cell r="DR369" t="str">
            <v/>
          </cell>
          <cell r="DS369" t="str">
            <v/>
          </cell>
          <cell r="DT369">
            <v>28.08</v>
          </cell>
          <cell r="DU369" t="str">
            <v/>
          </cell>
          <cell r="DV369">
            <v>1</v>
          </cell>
          <cell r="DW369" t="str">
            <v/>
          </cell>
        </row>
        <row r="370">
          <cell r="U370" t="str">
            <v>PR19SVE_F02</v>
          </cell>
          <cell r="V370" t="str">
            <v>Wastewater safely taken away</v>
          </cell>
          <cell r="W370" t="str">
            <v>PR14 revision</v>
          </cell>
          <cell r="X370" t="str">
            <v>F02</v>
          </cell>
          <cell r="Y370" t="str">
            <v>Pollution incidents</v>
          </cell>
          <cell r="Z370" t="str">
            <v>The number of category 1 - 3 pollution incidents per 10,000km of wastewater network, as reported to the Environment Agency and Natural Resources Wales</v>
          </cell>
          <cell r="AA370" t="str">
            <v/>
          </cell>
          <cell r="AB370" t="str">
            <v/>
          </cell>
          <cell r="AC370">
            <v>1</v>
          </cell>
          <cell r="AD370" t="str">
            <v/>
          </cell>
          <cell r="AE370" t="str">
            <v/>
          </cell>
          <cell r="AF370" t="str">
            <v/>
          </cell>
          <cell r="AG370" t="str">
            <v/>
          </cell>
          <cell r="AH370" t="str">
            <v/>
          </cell>
          <cell r="AI370">
            <v>1</v>
          </cell>
          <cell r="AJ370" t="str">
            <v>Out &amp; under</v>
          </cell>
          <cell r="AK370" t="str">
            <v xml:space="preserve">Revenue </v>
          </cell>
          <cell r="AL370" t="str">
            <v>In-period</v>
          </cell>
          <cell r="AM370" t="str">
            <v>Pollution incidents</v>
          </cell>
          <cell r="AN370" t="str">
            <v>number</v>
          </cell>
          <cell r="AO370" t="str">
            <v>Number of pollution incidents per 10,000 km of the wastewater
 network</v>
          </cell>
          <cell r="AP370">
            <v>2</v>
          </cell>
          <cell r="AQ370" t="str">
            <v>Down</v>
          </cell>
          <cell r="AR370" t="str">
            <v>Pollution incidents</v>
          </cell>
          <cell r="BI370">
            <v>24.51</v>
          </cell>
          <cell r="BJ370">
            <v>23.74</v>
          </cell>
          <cell r="BK370">
            <v>23</v>
          </cell>
          <cell r="BL370">
            <v>22.4</v>
          </cell>
          <cell r="BM370">
            <v>19.5</v>
          </cell>
          <cell r="CD370" t="str">
            <v>Yes</v>
          </cell>
          <cell r="CE370" t="str">
            <v>Yes</v>
          </cell>
          <cell r="CF370" t="str">
            <v>Yes</v>
          </cell>
          <cell r="CG370" t="str">
            <v>Yes</v>
          </cell>
          <cell r="CH370" t="str">
            <v>Yes</v>
          </cell>
          <cell r="CI370" t="str">
            <v/>
          </cell>
          <cell r="CJ370" t="str">
            <v/>
          </cell>
          <cell r="CK370" t="str">
            <v/>
          </cell>
          <cell r="CL370" t="str">
            <v/>
          </cell>
          <cell r="CM370" t="str">
            <v/>
          </cell>
          <cell r="CN370">
            <v>28.73</v>
          </cell>
          <cell r="CO370">
            <v>27.82</v>
          </cell>
          <cell r="CP370">
            <v>26.96</v>
          </cell>
          <cell r="CQ370">
            <v>26.25</v>
          </cell>
          <cell r="CR370">
            <v>22.85</v>
          </cell>
          <cell r="CS370" t="str">
            <v/>
          </cell>
          <cell r="CT370" t="str">
            <v/>
          </cell>
          <cell r="CU370" t="str">
            <v/>
          </cell>
          <cell r="CV370" t="str">
            <v/>
          </cell>
          <cell r="CW370" t="str">
            <v/>
          </cell>
          <cell r="CX370" t="str">
            <v/>
          </cell>
          <cell r="CY370" t="str">
            <v/>
          </cell>
          <cell r="CZ370" t="str">
            <v/>
          </cell>
          <cell r="DA370" t="str">
            <v/>
          </cell>
          <cell r="DB370" t="str">
            <v/>
          </cell>
          <cell r="DC370">
            <v>8.83</v>
          </cell>
          <cell r="DD370">
            <v>8.5500000000000007</v>
          </cell>
          <cell r="DE370">
            <v>8.2799999999999994</v>
          </cell>
          <cell r="DF370">
            <v>8.07</v>
          </cell>
          <cell r="DG370">
            <v>7.02</v>
          </cell>
          <cell r="DH370" t="str">
            <v/>
          </cell>
          <cell r="DI370" t="str">
            <v/>
          </cell>
          <cell r="DJ370" t="str">
            <v/>
          </cell>
          <cell r="DK370" t="str">
            <v/>
          </cell>
          <cell r="DL370" t="str">
            <v/>
          </cell>
          <cell r="DM370">
            <v>-0.61</v>
          </cell>
          <cell r="DN370" t="str">
            <v/>
          </cell>
          <cell r="DO370" t="str">
            <v/>
          </cell>
          <cell r="DP370" t="str">
            <v/>
          </cell>
          <cell r="DQ370">
            <v>0.59699999999999998</v>
          </cell>
          <cell r="DR370" t="str">
            <v/>
          </cell>
          <cell r="DS370" t="str">
            <v/>
          </cell>
          <cell r="DT370" t="str">
            <v/>
          </cell>
          <cell r="DU370" t="str">
            <v/>
          </cell>
          <cell r="DV370">
            <v>1</v>
          </cell>
          <cell r="DW370" t="str">
            <v/>
          </cell>
        </row>
        <row r="371">
          <cell r="U371" t="str">
            <v>PR19SVE_F03</v>
          </cell>
          <cell r="V371" t="str">
            <v>Wastewater safely taken away</v>
          </cell>
          <cell r="W371" t="str">
            <v>PR19 new</v>
          </cell>
          <cell r="X371" t="str">
            <v>F03</v>
          </cell>
          <cell r="Y371" t="str">
            <v>Sewer collapses</v>
          </cell>
          <cell r="Z371" t="str">
            <v>The number of sewer collapses per thousand kilometres of all sewers causing a reported impact on service to customers or the environment</v>
          </cell>
          <cell r="AA371" t="str">
            <v/>
          </cell>
          <cell r="AB371" t="str">
            <v/>
          </cell>
          <cell r="AC371">
            <v>1</v>
          </cell>
          <cell r="AD371" t="str">
            <v/>
          </cell>
          <cell r="AE371" t="str">
            <v/>
          </cell>
          <cell r="AF371" t="str">
            <v/>
          </cell>
          <cell r="AG371" t="str">
            <v/>
          </cell>
          <cell r="AH371" t="str">
            <v/>
          </cell>
          <cell r="AI371">
            <v>1</v>
          </cell>
          <cell r="AJ371" t="str">
            <v>Out &amp; under</v>
          </cell>
          <cell r="AK371" t="str">
            <v xml:space="preserve">Revenue </v>
          </cell>
          <cell r="AL371" t="str">
            <v>In-period</v>
          </cell>
          <cell r="AM371" t="str">
            <v>Asset/equipment failure</v>
          </cell>
          <cell r="AN371" t="str">
            <v>number</v>
          </cell>
          <cell r="AO371" t="str">
            <v>Number of collapses per 1000km of sewer network</v>
          </cell>
          <cell r="AP371">
            <v>2</v>
          </cell>
          <cell r="AQ371" t="str">
            <v>Down</v>
          </cell>
          <cell r="AR371" t="str">
            <v>Sewer collapses</v>
          </cell>
          <cell r="BI371">
            <v>8</v>
          </cell>
          <cell r="BJ371">
            <v>8</v>
          </cell>
          <cell r="BK371">
            <v>8</v>
          </cell>
          <cell r="BL371">
            <v>8</v>
          </cell>
          <cell r="BM371">
            <v>8</v>
          </cell>
          <cell r="CD371" t="str">
            <v>Yes</v>
          </cell>
          <cell r="CE371" t="str">
            <v>Yes</v>
          </cell>
          <cell r="CF371" t="str">
            <v>Yes</v>
          </cell>
          <cell r="CG371" t="str">
            <v>Yes</v>
          </cell>
          <cell r="CH371" t="str">
            <v>Yes</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v>-1.0449999999999999</v>
          </cell>
          <cell r="DN371" t="str">
            <v/>
          </cell>
          <cell r="DO371" t="str">
            <v/>
          </cell>
          <cell r="DP371" t="str">
            <v/>
          </cell>
          <cell r="DQ371">
            <v>0.34499999999999997</v>
          </cell>
          <cell r="DR371" t="str">
            <v/>
          </cell>
          <cell r="DS371" t="str">
            <v/>
          </cell>
          <cell r="DT371" t="str">
            <v/>
          </cell>
          <cell r="DU371" t="str">
            <v/>
          </cell>
          <cell r="DV371">
            <v>1</v>
          </cell>
          <cell r="DW371" t="str">
            <v/>
          </cell>
        </row>
        <row r="372">
          <cell r="U372" t="str">
            <v>PR19SVE_F04</v>
          </cell>
          <cell r="V372" t="str">
            <v>Wastewater safely taken away</v>
          </cell>
          <cell r="W372" t="str">
            <v>PR19 new</v>
          </cell>
          <cell r="X372" t="str">
            <v>F04</v>
          </cell>
          <cell r="Y372" t="str">
            <v>Risk of sewer flooding in a storm</v>
          </cell>
          <cell r="Z372" t="str">
            <v>Percentage of the population served that are at risk of sewer flooding in a 1-in-50 year storm, split into 5 vulnerability bands</v>
          </cell>
          <cell r="AA372" t="str">
            <v/>
          </cell>
          <cell r="AB372" t="str">
            <v/>
          </cell>
          <cell r="AC372">
            <v>1</v>
          </cell>
          <cell r="AD372" t="str">
            <v/>
          </cell>
          <cell r="AE372" t="str">
            <v/>
          </cell>
          <cell r="AF372" t="str">
            <v/>
          </cell>
          <cell r="AG372" t="str">
            <v/>
          </cell>
          <cell r="AH372" t="str">
            <v/>
          </cell>
          <cell r="AI372">
            <v>1</v>
          </cell>
          <cell r="AJ372" t="str">
            <v>NFI</v>
          </cell>
          <cell r="AK372" t="str">
            <v/>
          </cell>
          <cell r="AL372" t="str">
            <v/>
          </cell>
          <cell r="AM372" t="str">
            <v>Resilience</v>
          </cell>
          <cell r="AN372" t="str">
            <v>%</v>
          </cell>
          <cell r="AO372" t="str">
            <v>Percentage of population at risk</v>
          </cell>
          <cell r="AP372">
            <v>2</v>
          </cell>
          <cell r="AQ372" t="str">
            <v>Down</v>
          </cell>
          <cell r="AR372" t="str">
            <v>Risk of sewer flooding in a storm</v>
          </cell>
          <cell r="BI372">
            <v>4.1100000000000003</v>
          </cell>
          <cell r="BJ372">
            <v>4.07</v>
          </cell>
          <cell r="BK372">
            <v>4.03</v>
          </cell>
          <cell r="BL372">
            <v>3.99</v>
          </cell>
          <cell r="BM372">
            <v>3.95</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v>1</v>
          </cell>
          <cell r="DW372" t="str">
            <v/>
          </cell>
        </row>
        <row r="373">
          <cell r="U373" t="str">
            <v>PR19SVE_F05</v>
          </cell>
          <cell r="V373" t="str">
            <v>Wastewater safely taken away</v>
          </cell>
          <cell r="W373" t="str">
            <v>PR14 revision</v>
          </cell>
          <cell r="X373" t="str">
            <v>F05</v>
          </cell>
          <cell r="Y373" t="str">
            <v>External sewer flooding</v>
          </cell>
          <cell r="Z373" t="str">
            <v>The number of external sewer flooding incidents per year</v>
          </cell>
          <cell r="AA373" t="str">
            <v/>
          </cell>
          <cell r="AB373" t="str">
            <v/>
          </cell>
          <cell r="AC373">
            <v>1</v>
          </cell>
          <cell r="AD373" t="str">
            <v/>
          </cell>
          <cell r="AE373" t="str">
            <v/>
          </cell>
          <cell r="AF373" t="str">
            <v/>
          </cell>
          <cell r="AG373" t="str">
            <v/>
          </cell>
          <cell r="AH373" t="str">
            <v/>
          </cell>
          <cell r="AI373">
            <v>1</v>
          </cell>
          <cell r="AJ373" t="str">
            <v>Out &amp; under</v>
          </cell>
          <cell r="AK373" t="str">
            <v xml:space="preserve">Revenue </v>
          </cell>
          <cell r="AL373" t="str">
            <v>In-period</v>
          </cell>
          <cell r="AM373" t="str">
            <v>Sewer flooding</v>
          </cell>
          <cell r="AN373" t="str">
            <v>number</v>
          </cell>
          <cell r="AO373" t="str">
            <v>Number of incidents per 10,000 sewer connections</v>
          </cell>
          <cell r="AP373">
            <v>0</v>
          </cell>
          <cell r="AQ373" t="str">
            <v>Down</v>
          </cell>
        </row>
        <row r="374">
          <cell r="U374" t="str">
            <v>PR19SVE_F06</v>
          </cell>
          <cell r="V374" t="str">
            <v>Wastewater safely taken away</v>
          </cell>
          <cell r="W374" t="str">
            <v>PR14 continuation</v>
          </cell>
          <cell r="X374" t="str">
            <v>F06</v>
          </cell>
          <cell r="Y374" t="str">
            <v>Sewer blockages</v>
          </cell>
          <cell r="Z374" t="str">
            <v>The total number of sewer blockages on Severn Trent Water's network (including sewers transferred in 2011)</v>
          </cell>
          <cell r="AA374" t="str">
            <v/>
          </cell>
          <cell r="AB374" t="str">
            <v/>
          </cell>
          <cell r="AC374">
            <v>1</v>
          </cell>
          <cell r="AD374" t="str">
            <v/>
          </cell>
          <cell r="AE374" t="str">
            <v/>
          </cell>
          <cell r="AF374" t="str">
            <v/>
          </cell>
          <cell r="AG374" t="str">
            <v/>
          </cell>
          <cell r="AH374" t="str">
            <v/>
          </cell>
          <cell r="AI374">
            <v>1</v>
          </cell>
          <cell r="AJ374" t="str">
            <v>Out &amp; under</v>
          </cell>
          <cell r="AK374" t="str">
            <v xml:space="preserve">Revenue </v>
          </cell>
          <cell r="AL374" t="str">
            <v>In-period</v>
          </cell>
          <cell r="AM374" t="str">
            <v>Environmental</v>
          </cell>
          <cell r="AN374" t="str">
            <v>number</v>
          </cell>
          <cell r="AO374" t="str">
            <v>Incidents per 1,000 km of sewers</v>
          </cell>
          <cell r="AP374">
            <v>0</v>
          </cell>
          <cell r="AQ374" t="str">
            <v>Down</v>
          </cell>
        </row>
        <row r="375">
          <cell r="U375" t="str">
            <v>PR19SVE_F07</v>
          </cell>
          <cell r="V375" t="str">
            <v>Wastewater safely taken away</v>
          </cell>
          <cell r="W375" t="str">
            <v>PR19 new</v>
          </cell>
          <cell r="X375" t="str">
            <v>F07</v>
          </cell>
          <cell r="Y375" t="str">
            <v>Public sewer flooding</v>
          </cell>
          <cell r="Z375" t="str">
            <v>The number of sewer flooding incidents caused by equipment failures, blockages or collapses (collectively grouped as other causes) affecting public highways and footpaths</v>
          </cell>
          <cell r="AA375" t="str">
            <v/>
          </cell>
          <cell r="AB375" t="str">
            <v/>
          </cell>
          <cell r="AC375">
            <v>1</v>
          </cell>
          <cell r="AD375" t="str">
            <v/>
          </cell>
          <cell r="AE375" t="str">
            <v/>
          </cell>
          <cell r="AF375" t="str">
            <v/>
          </cell>
          <cell r="AG375" t="str">
            <v/>
          </cell>
          <cell r="AH375" t="str">
            <v/>
          </cell>
          <cell r="AI375">
            <v>1</v>
          </cell>
          <cell r="AJ375" t="str">
            <v>Out &amp; under</v>
          </cell>
          <cell r="AK375" t="str">
            <v xml:space="preserve">Revenue </v>
          </cell>
          <cell r="AL375" t="str">
            <v>In-period</v>
          </cell>
          <cell r="AM375" t="str">
            <v>Sewer flooding</v>
          </cell>
          <cell r="AN375" t="str">
            <v>nr</v>
          </cell>
          <cell r="AO375" t="str">
            <v>Number of incidents</v>
          </cell>
          <cell r="AP375">
            <v>0</v>
          </cell>
          <cell r="AQ375" t="str">
            <v>Down</v>
          </cell>
          <cell r="AR375" t="str">
            <v/>
          </cell>
        </row>
        <row r="376">
          <cell r="U376" t="str">
            <v>PR19SVE_F08</v>
          </cell>
          <cell r="V376" t="str">
            <v>Wastewater safely taken away</v>
          </cell>
          <cell r="W376" t="str">
            <v>PR19 new</v>
          </cell>
          <cell r="X376" t="str">
            <v>F08</v>
          </cell>
          <cell r="Y376" t="str">
            <v>Green communities</v>
          </cell>
          <cell r="Z376" t="str">
            <v>The amount of natural and social capital value that we create for local communities through the construction of sustainable drainage and water management features.</v>
          </cell>
          <cell r="AA376" t="str">
            <v/>
          </cell>
          <cell r="AB376" t="str">
            <v/>
          </cell>
          <cell r="AC376">
            <v>1</v>
          </cell>
          <cell r="AD376" t="str">
            <v/>
          </cell>
          <cell r="AE376" t="str">
            <v/>
          </cell>
          <cell r="AF376" t="str">
            <v/>
          </cell>
          <cell r="AG376" t="str">
            <v/>
          </cell>
          <cell r="AH376" t="str">
            <v/>
          </cell>
          <cell r="AI376">
            <v>1</v>
          </cell>
          <cell r="AJ376" t="str">
            <v>Out &amp; under</v>
          </cell>
          <cell r="AK376" t="str">
            <v xml:space="preserve">Revenue </v>
          </cell>
          <cell r="AL376" t="str">
            <v>In-period</v>
          </cell>
          <cell r="AM376" t="str">
            <v>Sewer flooding</v>
          </cell>
          <cell r="AN376" t="str">
            <v>£m</v>
          </cell>
          <cell r="AO376" t="str">
            <v>£millions</v>
          </cell>
          <cell r="AP376">
            <v>3</v>
          </cell>
          <cell r="AQ376" t="str">
            <v>Up</v>
          </cell>
          <cell r="AR376" t="str">
            <v/>
          </cell>
        </row>
        <row r="377">
          <cell r="U377" t="str">
            <v>PR19SVE_F09</v>
          </cell>
          <cell r="V377" t="str">
            <v>Wastewater safely taken away</v>
          </cell>
          <cell r="W377" t="str">
            <v>PR14 revision</v>
          </cell>
          <cell r="X377" t="str">
            <v>F09</v>
          </cell>
          <cell r="Y377" t="str">
            <v>Collaborative flood resilience</v>
          </cell>
          <cell r="Z377" t="str">
            <v>The number of properties and areas benefitting from a reduced risk of flooding from our sewer network achieved by working in collaboration with other Risk Management Authorities (RMAs) or other organisations</v>
          </cell>
          <cell r="AA377" t="str">
            <v/>
          </cell>
          <cell r="AB377" t="str">
            <v/>
          </cell>
          <cell r="AC377">
            <v>1</v>
          </cell>
          <cell r="AD377" t="str">
            <v/>
          </cell>
          <cell r="AE377" t="str">
            <v/>
          </cell>
          <cell r="AF377" t="str">
            <v/>
          </cell>
          <cell r="AG377" t="str">
            <v/>
          </cell>
          <cell r="AH377" t="str">
            <v/>
          </cell>
          <cell r="AI377">
            <v>1</v>
          </cell>
          <cell r="AJ377" t="str">
            <v>Out &amp; under</v>
          </cell>
          <cell r="AK377" t="str">
            <v xml:space="preserve">Revenue </v>
          </cell>
          <cell r="AL377" t="str">
            <v>End of AMP</v>
          </cell>
          <cell r="AM377" t="str">
            <v>Sewer flooding</v>
          </cell>
          <cell r="AN377" t="str">
            <v>nr</v>
          </cell>
          <cell r="AO377" t="str">
            <v>Number of properties or areas</v>
          </cell>
          <cell r="AP377">
            <v>0</v>
          </cell>
          <cell r="AQ377" t="str">
            <v>Up</v>
          </cell>
          <cell r="AR377" t="str">
            <v/>
          </cell>
        </row>
        <row r="378">
          <cell r="U378" t="str">
            <v>PR19SVE_G01</v>
          </cell>
          <cell r="V378" t="str">
            <v>Water always there</v>
          </cell>
          <cell r="W378" t="str">
            <v>PR14 revision</v>
          </cell>
          <cell r="X378" t="str">
            <v>G01</v>
          </cell>
          <cell r="Y378" t="str">
            <v>Water supply interruptions</v>
          </cell>
          <cell r="Z378" t="str">
            <v xml:space="preserve">Average supply interruption greater than, or equal to, three hours (minutes per property) </v>
          </cell>
          <cell r="AA378" t="str">
            <v/>
          </cell>
          <cell r="AB378">
            <v>1</v>
          </cell>
          <cell r="AC378" t="str">
            <v/>
          </cell>
          <cell r="AD378" t="str">
            <v/>
          </cell>
          <cell r="AE378" t="str">
            <v/>
          </cell>
          <cell r="AF378" t="str">
            <v/>
          </cell>
          <cell r="AG378" t="str">
            <v/>
          </cell>
          <cell r="AH378" t="str">
            <v/>
          </cell>
          <cell r="AI378">
            <v>1</v>
          </cell>
          <cell r="AJ378" t="str">
            <v>Out &amp; under</v>
          </cell>
          <cell r="AK378" t="str">
            <v xml:space="preserve">Revenue </v>
          </cell>
          <cell r="AL378" t="str">
            <v>In-period</v>
          </cell>
          <cell r="AM378" t="str">
            <v>Supply interruptions</v>
          </cell>
          <cell r="AN378" t="str">
            <v>hh:mm:ss</v>
          </cell>
          <cell r="AO378" t="str">
            <v>Hours:minutes:seconds per property per year</v>
          </cell>
          <cell r="AP378">
            <v>0</v>
          </cell>
          <cell r="AQ378" t="str">
            <v>Down</v>
          </cell>
          <cell r="AR378" t="str">
            <v>Water supply interruptions</v>
          </cell>
          <cell r="BI378">
            <v>4.5138888888888893E-3</v>
          </cell>
          <cell r="BJ378">
            <v>4.2592592592592595E-3</v>
          </cell>
          <cell r="BK378">
            <v>3.9930555555555561E-3</v>
          </cell>
          <cell r="BL378">
            <v>3.7384259259259263E-3</v>
          </cell>
          <cell r="BM378">
            <v>3.472222222222222E-3</v>
          </cell>
          <cell r="CD378" t="str">
            <v>Yes</v>
          </cell>
          <cell r="CE378" t="str">
            <v>Yes</v>
          </cell>
          <cell r="CF378" t="str">
            <v>Yes</v>
          </cell>
          <cell r="CG378" t="str">
            <v>Yes</v>
          </cell>
          <cell r="CH378" t="str">
            <v>Yes</v>
          </cell>
          <cell r="CI378" t="str">
            <v/>
          </cell>
          <cell r="CJ378" t="str">
            <v/>
          </cell>
          <cell r="CK378" t="str">
            <v/>
          </cell>
          <cell r="CL378" t="str">
            <v/>
          </cell>
          <cell r="CM378" t="str">
            <v/>
          </cell>
          <cell r="CN378">
            <v>1.5798611111111114E-2</v>
          </cell>
          <cell r="CO378">
            <v>1.5798611111111114E-2</v>
          </cell>
          <cell r="CP378">
            <v>1.5798611111111114E-2</v>
          </cell>
          <cell r="CQ378">
            <v>1.5798611111111114E-2</v>
          </cell>
          <cell r="CR378">
            <v>1.5798611111111114E-2</v>
          </cell>
          <cell r="CS378" t="str">
            <v/>
          </cell>
          <cell r="CT378" t="str">
            <v/>
          </cell>
          <cell r="CU378" t="str">
            <v/>
          </cell>
          <cell r="CV378" t="str">
            <v/>
          </cell>
          <cell r="CW378" t="str">
            <v/>
          </cell>
          <cell r="CX378" t="str">
            <v/>
          </cell>
          <cell r="CY378" t="str">
            <v/>
          </cell>
          <cell r="CZ378" t="str">
            <v/>
          </cell>
          <cell r="DA378" t="str">
            <v/>
          </cell>
          <cell r="DB378" t="str">
            <v/>
          </cell>
          <cell r="DC378">
            <v>2.4305555555555556E-3</v>
          </cell>
          <cell r="DD378">
            <v>2.3263888888888891E-3</v>
          </cell>
          <cell r="DE378">
            <v>2.2106481481481491E-3</v>
          </cell>
          <cell r="DF378">
            <v>2.1064814814814817E-3</v>
          </cell>
          <cell r="DG378">
            <v>2.0138888888888888E-3</v>
          </cell>
          <cell r="DH378" t="str">
            <v/>
          </cell>
          <cell r="DI378" t="str">
            <v/>
          </cell>
          <cell r="DJ378" t="str">
            <v/>
          </cell>
          <cell r="DK378" t="str">
            <v/>
          </cell>
          <cell r="DL378" t="str">
            <v/>
          </cell>
          <cell r="DM378">
            <v>-1.081</v>
          </cell>
          <cell r="DN378" t="str">
            <v/>
          </cell>
          <cell r="DO378" t="str">
            <v/>
          </cell>
          <cell r="DP378" t="str">
            <v/>
          </cell>
          <cell r="DQ378">
            <v>1.081</v>
          </cell>
          <cell r="DR378" t="str">
            <v/>
          </cell>
          <cell r="DS378" t="str">
            <v/>
          </cell>
          <cell r="DT378" t="str">
            <v/>
          </cell>
          <cell r="DU378" t="str">
            <v/>
          </cell>
          <cell r="DV378">
            <v>1</v>
          </cell>
          <cell r="DW378" t="str">
            <v/>
          </cell>
        </row>
        <row r="379">
          <cell r="U379" t="str">
            <v>PR19SVE_G02</v>
          </cell>
          <cell r="V379" t="str">
            <v>Water always there</v>
          </cell>
          <cell r="W379" t="str">
            <v>PR14 revision</v>
          </cell>
          <cell r="X379" t="str">
            <v>G02</v>
          </cell>
          <cell r="Y379" t="str">
            <v>Leakage</v>
          </cell>
          <cell r="Z379" t="str">
            <v xml:space="preserve">The total level of leakage, including service reservoir losses and trunk main leakage plus customer supply pipe leakage, in megalitres per day (Ml/d), reported as a three-year average. </v>
          </cell>
          <cell r="AA379" t="str">
            <v/>
          </cell>
          <cell r="AB379">
            <v>1</v>
          </cell>
          <cell r="AC379" t="str">
            <v/>
          </cell>
          <cell r="AD379" t="str">
            <v/>
          </cell>
          <cell r="AE379" t="str">
            <v/>
          </cell>
          <cell r="AF379" t="str">
            <v/>
          </cell>
          <cell r="AG379" t="str">
            <v/>
          </cell>
          <cell r="AH379" t="str">
            <v/>
          </cell>
          <cell r="AI379">
            <v>1</v>
          </cell>
          <cell r="AJ379" t="str">
            <v>Out &amp; under</v>
          </cell>
          <cell r="AK379" t="str">
            <v xml:space="preserve">Revenue </v>
          </cell>
          <cell r="AL379" t="str">
            <v>In-period</v>
          </cell>
          <cell r="AM379" t="str">
            <v>Leakage</v>
          </cell>
          <cell r="AN379" t="str">
            <v>%</v>
          </cell>
          <cell r="AO379" t="str">
            <v>Percentage reduction from baseline (2019-20) using 3 year average</v>
          </cell>
          <cell r="AP379">
            <v>1</v>
          </cell>
          <cell r="AQ379" t="str">
            <v>Up</v>
          </cell>
          <cell r="AR379" t="str">
            <v>Leakage</v>
          </cell>
          <cell r="BI379">
            <v>1.4</v>
          </cell>
          <cell r="BJ379">
            <v>2.9</v>
          </cell>
          <cell r="BK379">
            <v>5.7</v>
          </cell>
          <cell r="BL379">
            <v>10.5</v>
          </cell>
          <cell r="BM379">
            <v>14.3</v>
          </cell>
          <cell r="CD379" t="str">
            <v>Yes</v>
          </cell>
          <cell r="CE379" t="str">
            <v>Yes</v>
          </cell>
          <cell r="CF379" t="str">
            <v>Yes</v>
          </cell>
          <cell r="CG379" t="str">
            <v>Yes</v>
          </cell>
          <cell r="CH379" t="str">
            <v>Yes</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v>-0.32500000000000001</v>
          </cell>
          <cell r="DN379" t="str">
            <v/>
          </cell>
          <cell r="DO379" t="str">
            <v/>
          </cell>
          <cell r="DP379" t="str">
            <v/>
          </cell>
          <cell r="DQ379">
            <v>0.32500000000000001</v>
          </cell>
          <cell r="DR379" t="str">
            <v/>
          </cell>
          <cell r="DS379" t="str">
            <v/>
          </cell>
          <cell r="DT379" t="str">
            <v/>
          </cell>
          <cell r="DU379" t="str">
            <v/>
          </cell>
          <cell r="DV379">
            <v>1</v>
          </cell>
          <cell r="DW379" t="str">
            <v/>
          </cell>
        </row>
        <row r="380">
          <cell r="U380" t="str">
            <v>PR19SVE_G03</v>
          </cell>
          <cell r="V380" t="str">
            <v>Water always there</v>
          </cell>
          <cell r="W380" t="str">
            <v>PR19 new</v>
          </cell>
          <cell r="X380" t="str">
            <v>G03</v>
          </cell>
          <cell r="Y380" t="str">
            <v>Per capita consumption</v>
          </cell>
          <cell r="Z380" t="str">
            <v>Average amount of water used by each person that lives in a household property (litres per head per day). Reported as a three-year average</v>
          </cell>
          <cell r="AA380">
            <v>1</v>
          </cell>
          <cell r="AB380" t="str">
            <v/>
          </cell>
          <cell r="AC380" t="str">
            <v/>
          </cell>
          <cell r="AD380" t="str">
            <v/>
          </cell>
          <cell r="AE380" t="str">
            <v/>
          </cell>
          <cell r="AF380" t="str">
            <v/>
          </cell>
          <cell r="AG380" t="str">
            <v/>
          </cell>
          <cell r="AH380" t="str">
            <v/>
          </cell>
          <cell r="AI380">
            <v>1</v>
          </cell>
          <cell r="AJ380" t="str">
            <v>Under</v>
          </cell>
          <cell r="AK380" t="str">
            <v xml:space="preserve">Revenue </v>
          </cell>
          <cell r="AL380" t="str">
            <v>End of period</v>
          </cell>
          <cell r="AM380" t="str">
            <v>Water consumption</v>
          </cell>
          <cell r="AN380" t="str">
            <v xml:space="preserve">% </v>
          </cell>
          <cell r="AO380" t="str">
            <v>Percentage reduction from baseline (2019-20) using 3 year average</v>
          </cell>
          <cell r="AP380">
            <v>1</v>
          </cell>
          <cell r="AQ380" t="str">
            <v>Up</v>
          </cell>
          <cell r="AR380" t="str">
            <v>Per capita consumption</v>
          </cell>
          <cell r="BI380">
            <v>0.7</v>
          </cell>
          <cell r="BJ380">
            <v>1.4</v>
          </cell>
          <cell r="BK380">
            <v>2.1</v>
          </cell>
          <cell r="BL380">
            <v>2.8</v>
          </cell>
          <cell r="BM380">
            <v>3.5</v>
          </cell>
          <cell r="CD380" t="str">
            <v>Yes</v>
          </cell>
          <cell r="CE380" t="str">
            <v>Yes</v>
          </cell>
          <cell r="CF380" t="str">
            <v>Yes</v>
          </cell>
          <cell r="CG380" t="str">
            <v>Yes</v>
          </cell>
          <cell r="CH380" t="str">
            <v>Yes</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v>-0.35</v>
          </cell>
          <cell r="DN380" t="str">
            <v/>
          </cell>
          <cell r="DO380" t="str">
            <v/>
          </cell>
          <cell r="DP380" t="str">
            <v/>
          </cell>
          <cell r="DQ380" t="str">
            <v/>
          </cell>
          <cell r="DR380" t="str">
            <v/>
          </cell>
          <cell r="DS380" t="str">
            <v/>
          </cell>
          <cell r="DT380" t="str">
            <v/>
          </cell>
          <cell r="DU380" t="str">
            <v/>
          </cell>
          <cell r="DV380">
            <v>1</v>
          </cell>
          <cell r="DW380" t="str">
            <v/>
          </cell>
        </row>
        <row r="381">
          <cell r="U381" t="str">
            <v>PR19SVE_G04</v>
          </cell>
          <cell r="V381" t="str">
            <v>Water always there</v>
          </cell>
          <cell r="W381" t="str">
            <v>PR19 continuation</v>
          </cell>
          <cell r="X381" t="str">
            <v>G04</v>
          </cell>
          <cell r="Y381" t="str">
            <v>Mains repairs</v>
          </cell>
          <cell r="Z381" t="str">
            <v>The number of mains bursts per thousand kilometres of total length of mains</v>
          </cell>
          <cell r="AA381" t="str">
            <v/>
          </cell>
          <cell r="AB381">
            <v>1</v>
          </cell>
          <cell r="AC381" t="str">
            <v/>
          </cell>
          <cell r="AD381" t="str">
            <v/>
          </cell>
          <cell r="AE381" t="str">
            <v/>
          </cell>
          <cell r="AF381" t="str">
            <v/>
          </cell>
          <cell r="AG381" t="str">
            <v/>
          </cell>
          <cell r="AH381" t="str">
            <v/>
          </cell>
          <cell r="AI381">
            <v>1</v>
          </cell>
          <cell r="AJ381" t="str">
            <v>Out &amp; under</v>
          </cell>
          <cell r="AK381" t="str">
            <v xml:space="preserve">Revenue </v>
          </cell>
          <cell r="AL381" t="str">
            <v>In-period</v>
          </cell>
          <cell r="AM381" t="str">
            <v>Water mains bursts</v>
          </cell>
          <cell r="AN381" t="str">
            <v>number</v>
          </cell>
          <cell r="AO381" t="str">
            <v>Number of repairs per 1000 km of mains</v>
          </cell>
          <cell r="AP381">
            <v>1</v>
          </cell>
          <cell r="AQ381" t="str">
            <v>Down</v>
          </cell>
          <cell r="AR381" t="str">
            <v>Mains repairs</v>
          </cell>
          <cell r="BI381">
            <v>123.5</v>
          </cell>
          <cell r="BJ381">
            <v>121.8</v>
          </cell>
          <cell r="BK381">
            <v>120.1</v>
          </cell>
          <cell r="BL381">
            <v>118.4</v>
          </cell>
          <cell r="BM381">
            <v>116.7</v>
          </cell>
          <cell r="CD381" t="str">
            <v>Yes</v>
          </cell>
          <cell r="CE381" t="str">
            <v>Yes</v>
          </cell>
          <cell r="CF381" t="str">
            <v>Yes</v>
          </cell>
          <cell r="CG381" t="str">
            <v>Yes</v>
          </cell>
          <cell r="CH381" t="str">
            <v>Yes</v>
          </cell>
          <cell r="CI381" t="str">
            <v/>
          </cell>
          <cell r="CJ381" t="str">
            <v/>
          </cell>
          <cell r="CK381" t="str">
            <v/>
          </cell>
          <cell r="CL381" t="str">
            <v/>
          </cell>
          <cell r="CM381" t="str">
            <v/>
          </cell>
          <cell r="CN381">
            <v>163</v>
          </cell>
          <cell r="CO381">
            <v>163</v>
          </cell>
          <cell r="CP381">
            <v>163</v>
          </cell>
          <cell r="CQ381">
            <v>163</v>
          </cell>
          <cell r="CR381">
            <v>163</v>
          </cell>
          <cell r="CS381" t="str">
            <v/>
          </cell>
          <cell r="CT381" t="str">
            <v/>
          </cell>
          <cell r="CU381" t="str">
            <v/>
          </cell>
          <cell r="CV381" t="str">
            <v/>
          </cell>
          <cell r="CW381" t="str">
            <v/>
          </cell>
          <cell r="CX381" t="str">
            <v/>
          </cell>
          <cell r="CY381" t="str">
            <v/>
          </cell>
          <cell r="CZ381" t="str">
            <v/>
          </cell>
          <cell r="DA381" t="str">
            <v/>
          </cell>
          <cell r="DB381" t="str">
            <v/>
          </cell>
          <cell r="DC381">
            <v>101</v>
          </cell>
          <cell r="DD381">
            <v>101</v>
          </cell>
          <cell r="DE381">
            <v>101</v>
          </cell>
          <cell r="DF381">
            <v>101</v>
          </cell>
          <cell r="DG381">
            <v>101</v>
          </cell>
          <cell r="DH381" t="str">
            <v/>
          </cell>
          <cell r="DI381" t="str">
            <v/>
          </cell>
          <cell r="DJ381" t="str">
            <v/>
          </cell>
          <cell r="DK381" t="str">
            <v/>
          </cell>
          <cell r="DL381" t="str">
            <v/>
          </cell>
          <cell r="DM381">
            <v>-0.56200000000000006</v>
          </cell>
          <cell r="DN381" t="str">
            <v/>
          </cell>
          <cell r="DO381" t="str">
            <v/>
          </cell>
          <cell r="DP381" t="str">
            <v/>
          </cell>
          <cell r="DQ381">
            <v>0.185</v>
          </cell>
          <cell r="DR381" t="str">
            <v/>
          </cell>
          <cell r="DS381" t="str">
            <v/>
          </cell>
          <cell r="DT381" t="str">
            <v/>
          </cell>
          <cell r="DU381" t="str">
            <v/>
          </cell>
          <cell r="DV381">
            <v>1</v>
          </cell>
          <cell r="DW381" t="str">
            <v/>
          </cell>
        </row>
        <row r="382">
          <cell r="U382" t="str">
            <v>PR19SVE_G05</v>
          </cell>
          <cell r="V382" t="str">
            <v>Water always there</v>
          </cell>
          <cell r="W382" t="str">
            <v>PR19 new</v>
          </cell>
          <cell r="X382" t="str">
            <v>G05</v>
          </cell>
          <cell r="Y382" t="str">
            <v>Unplanned outage</v>
          </cell>
          <cell r="Z382" t="str">
            <v xml:space="preserve">Unplanned outage. The annualised unavailable flow, based on the peak week production capacity (or PWPC). </v>
          </cell>
          <cell r="AA382">
            <v>0.1</v>
          </cell>
          <cell r="AB382">
            <v>0.9</v>
          </cell>
          <cell r="AC382" t="str">
            <v/>
          </cell>
          <cell r="AD382" t="str">
            <v/>
          </cell>
          <cell r="AE382" t="str">
            <v/>
          </cell>
          <cell r="AF382" t="str">
            <v/>
          </cell>
          <cell r="AG382" t="str">
            <v/>
          </cell>
          <cell r="AH382" t="str">
            <v/>
          </cell>
          <cell r="AI382">
            <v>1</v>
          </cell>
          <cell r="AJ382" t="str">
            <v>Under</v>
          </cell>
          <cell r="AK382" t="str">
            <v xml:space="preserve">Revenue </v>
          </cell>
          <cell r="AL382" t="str">
            <v>In-period</v>
          </cell>
          <cell r="AM382" t="str">
            <v>Water outage</v>
          </cell>
          <cell r="AN382" t="str">
            <v>%</v>
          </cell>
          <cell r="AO382" t="str">
            <v>Percentage of peak week production capacity</v>
          </cell>
          <cell r="AP382">
            <v>2</v>
          </cell>
          <cell r="AQ382" t="str">
            <v>Down</v>
          </cell>
          <cell r="AR382" t="str">
            <v>Unplanned outage</v>
          </cell>
          <cell r="BI382">
            <v>2.34</v>
          </cell>
          <cell r="BJ382">
            <v>2.34</v>
          </cell>
          <cell r="BK382">
            <v>2.34</v>
          </cell>
          <cell r="BL382">
            <v>2.34</v>
          </cell>
          <cell r="BM382">
            <v>2.34</v>
          </cell>
          <cell r="CD382" t="str">
            <v>Yes</v>
          </cell>
          <cell r="CE382" t="str">
            <v>Yes</v>
          </cell>
          <cell r="CF382" t="str">
            <v>Yes</v>
          </cell>
          <cell r="CG382" t="str">
            <v>Yes</v>
          </cell>
          <cell r="CH382" t="str">
            <v>Yes</v>
          </cell>
          <cell r="CI382" t="str">
            <v/>
          </cell>
          <cell r="CJ382" t="str">
            <v/>
          </cell>
          <cell r="CK382" t="str">
            <v/>
          </cell>
          <cell r="CL382" t="str">
            <v/>
          </cell>
          <cell r="CM382" t="str">
            <v/>
          </cell>
          <cell r="CN382">
            <v>4.68</v>
          </cell>
          <cell r="CO382">
            <v>4.68</v>
          </cell>
          <cell r="CP382">
            <v>4.68</v>
          </cell>
          <cell r="CQ382">
            <v>4.68</v>
          </cell>
          <cell r="CR382">
            <v>4.68</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v>-3.0249999999999999</v>
          </cell>
          <cell r="DN382" t="str">
            <v/>
          </cell>
          <cell r="DO382" t="str">
            <v/>
          </cell>
          <cell r="DP382" t="str">
            <v/>
          </cell>
          <cell r="DQ382" t="str">
            <v/>
          </cell>
          <cell r="DR382" t="str">
            <v/>
          </cell>
          <cell r="DS382" t="str">
            <v/>
          </cell>
          <cell r="DT382" t="str">
            <v/>
          </cell>
          <cell r="DU382" t="str">
            <v/>
          </cell>
          <cell r="DV382">
            <v>1</v>
          </cell>
          <cell r="DW382" t="str">
            <v/>
          </cell>
        </row>
        <row r="383">
          <cell r="U383" t="str">
            <v>PR19SVE_G06</v>
          </cell>
          <cell r="V383" t="str">
            <v>Water always there</v>
          </cell>
          <cell r="W383" t="str">
            <v>PR19 new</v>
          </cell>
          <cell r="X383" t="str">
            <v>G06</v>
          </cell>
          <cell r="Y383" t="str">
            <v>Risk of severe restrictions in a drought</v>
          </cell>
          <cell r="Z383" t="str">
            <v>Percentage of the population that would experience severe supply restrictions (e.g. standpipes or rota cuts) in a 1-in-200 year drought</v>
          </cell>
          <cell r="AA383">
            <v>1</v>
          </cell>
          <cell r="AB383" t="str">
            <v/>
          </cell>
          <cell r="AC383" t="str">
            <v/>
          </cell>
          <cell r="AD383" t="str">
            <v/>
          </cell>
          <cell r="AE383" t="str">
            <v/>
          </cell>
          <cell r="AF383" t="str">
            <v/>
          </cell>
          <cell r="AG383" t="str">
            <v/>
          </cell>
          <cell r="AH383" t="str">
            <v/>
          </cell>
          <cell r="AI383">
            <v>1</v>
          </cell>
          <cell r="AJ383" t="str">
            <v>NFI</v>
          </cell>
          <cell r="AK383" t="str">
            <v/>
          </cell>
          <cell r="AL383" t="str">
            <v/>
          </cell>
          <cell r="AM383" t="str">
            <v>Resilience</v>
          </cell>
          <cell r="AN383" t="str">
            <v>%</v>
          </cell>
          <cell r="AO383" t="str">
            <v>Percentage of population at risk</v>
          </cell>
          <cell r="AP383">
            <v>1</v>
          </cell>
          <cell r="AQ383" t="str">
            <v>Down</v>
          </cell>
          <cell r="AR383" t="str">
            <v>Risk of severe restrictions in a drought</v>
          </cell>
          <cell r="BI383">
            <v>56.2</v>
          </cell>
          <cell r="BJ383">
            <v>56.2</v>
          </cell>
          <cell r="BK383">
            <v>56.2</v>
          </cell>
          <cell r="BL383">
            <v>56.2</v>
          </cell>
          <cell r="BM383">
            <v>56.2</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v>1</v>
          </cell>
          <cell r="DW383" t="str">
            <v/>
          </cell>
        </row>
        <row r="384">
          <cell r="U384" t="str">
            <v>PR19SVE_G07</v>
          </cell>
          <cell r="V384" t="str">
            <v>Water always there</v>
          </cell>
          <cell r="W384" t="str">
            <v>PR14 revision</v>
          </cell>
          <cell r="X384" t="str">
            <v>G07</v>
          </cell>
          <cell r="Y384" t="str">
            <v>Speed of response to visible leaks</v>
          </cell>
          <cell r="Z384" t="str">
            <v>The time taken to fix customer reported significant visible leaks on Severn Trent Water’s network.</v>
          </cell>
          <cell r="AA384" t="str">
            <v/>
          </cell>
          <cell r="AB384">
            <v>1</v>
          </cell>
          <cell r="AC384" t="str">
            <v/>
          </cell>
          <cell r="AD384" t="str">
            <v/>
          </cell>
          <cell r="AE384" t="str">
            <v/>
          </cell>
          <cell r="AF384" t="str">
            <v/>
          </cell>
          <cell r="AG384" t="str">
            <v/>
          </cell>
          <cell r="AH384" t="str">
            <v/>
          </cell>
          <cell r="AI384">
            <v>1</v>
          </cell>
          <cell r="AJ384" t="str">
            <v>Out &amp; under</v>
          </cell>
          <cell r="AK384" t="str">
            <v xml:space="preserve">Revenue </v>
          </cell>
          <cell r="AL384" t="str">
            <v>In-period</v>
          </cell>
          <cell r="AM384" t="str">
            <v>Leakage</v>
          </cell>
          <cell r="AN384" t="str">
            <v>time</v>
          </cell>
          <cell r="AO384" t="str">
            <v>Days</v>
          </cell>
          <cell r="AP384">
            <v>1</v>
          </cell>
          <cell r="AQ384" t="str">
            <v>Down</v>
          </cell>
          <cell r="AR384" t="str">
            <v/>
          </cell>
        </row>
        <row r="385">
          <cell r="U385" t="str">
            <v>PR19SVE_G08</v>
          </cell>
          <cell r="V385" t="str">
            <v>Water always there</v>
          </cell>
          <cell r="W385" t="str">
            <v>PR14 revision</v>
          </cell>
          <cell r="X385" t="str">
            <v>G08</v>
          </cell>
          <cell r="Y385" t="str">
            <v>Persistent low pressure</v>
          </cell>
          <cell r="Z385" t="str">
            <v>The number of low pressure days experienced by properties which have exceeded the persistent low pressure threshold. The persistent low pressure threshold is more than 25 days of low pressure in a 5 year rolling period.</v>
          </cell>
          <cell r="AA385" t="str">
            <v/>
          </cell>
          <cell r="AB385">
            <v>1</v>
          </cell>
          <cell r="AC385" t="str">
            <v/>
          </cell>
          <cell r="AD385" t="str">
            <v/>
          </cell>
          <cell r="AE385" t="str">
            <v/>
          </cell>
          <cell r="AF385" t="str">
            <v/>
          </cell>
          <cell r="AG385" t="str">
            <v/>
          </cell>
          <cell r="AH385" t="str">
            <v/>
          </cell>
          <cell r="AI385">
            <v>1</v>
          </cell>
          <cell r="AJ385" t="str">
            <v>Out &amp; under</v>
          </cell>
          <cell r="AK385" t="str">
            <v xml:space="preserve">Revenue </v>
          </cell>
          <cell r="AL385" t="str">
            <v>In-period</v>
          </cell>
          <cell r="AM385" t="str">
            <v>Low pressure</v>
          </cell>
          <cell r="AN385" t="str">
            <v>nr</v>
          </cell>
          <cell r="AO385" t="str">
            <v>Property days</v>
          </cell>
          <cell r="AP385">
            <v>0</v>
          </cell>
          <cell r="AQ385" t="str">
            <v>Down</v>
          </cell>
          <cell r="AR385" t="str">
            <v/>
          </cell>
        </row>
        <row r="386">
          <cell r="U386" t="str">
            <v>PR19SVE_G09</v>
          </cell>
          <cell r="V386" t="str">
            <v>Water always there</v>
          </cell>
          <cell r="W386" t="str">
            <v>PR19 new</v>
          </cell>
          <cell r="X386" t="str">
            <v>G09</v>
          </cell>
          <cell r="Y386" t="str">
            <v>Abstraction Incentive Mechanism (AIM)</v>
          </cell>
          <cell r="Z386" t="str">
            <v>Reducing water abstraction at environmentally sensitive sites to prevent environmental deterioration.</v>
          </cell>
          <cell r="AA386">
            <v>1</v>
          </cell>
          <cell r="AB386" t="str">
            <v/>
          </cell>
          <cell r="AC386" t="str">
            <v/>
          </cell>
          <cell r="AD386" t="str">
            <v/>
          </cell>
          <cell r="AE386" t="str">
            <v/>
          </cell>
          <cell r="AF386" t="str">
            <v/>
          </cell>
          <cell r="AG386" t="str">
            <v/>
          </cell>
          <cell r="AH386" t="str">
            <v/>
          </cell>
          <cell r="AI386">
            <v>1</v>
          </cell>
          <cell r="AJ386" t="str">
            <v>Out &amp; under</v>
          </cell>
          <cell r="AK386" t="str">
            <v xml:space="preserve">Revenue </v>
          </cell>
          <cell r="AL386" t="str">
            <v>In-period</v>
          </cell>
          <cell r="AM386" t="str">
            <v>Water resources/ abstraction</v>
          </cell>
          <cell r="AN386" t="str">
            <v>nr</v>
          </cell>
          <cell r="AO386" t="str">
            <v>Megalitres (Ml)</v>
          </cell>
          <cell r="AP386">
            <v>0</v>
          </cell>
          <cell r="AQ386" t="str">
            <v>Down</v>
          </cell>
          <cell r="AR386" t="str">
            <v/>
          </cell>
        </row>
        <row r="387">
          <cell r="U387" t="str">
            <v>PR19SVE_G10</v>
          </cell>
          <cell r="V387" t="str">
            <v>Water always there</v>
          </cell>
          <cell r="W387" t="str">
            <v>PR14 revision</v>
          </cell>
          <cell r="X387" t="str">
            <v>G10</v>
          </cell>
          <cell r="Y387" t="str">
            <v>Resilient supplies</v>
          </cell>
          <cell r="Z387" t="str">
            <v>The percentage of customers whose service to the tap can be restored within 24 hours of a single failure event in their normal supply route.</v>
          </cell>
          <cell r="AA387" t="str">
            <v/>
          </cell>
          <cell r="AB387">
            <v>1</v>
          </cell>
          <cell r="AC387" t="str">
            <v/>
          </cell>
          <cell r="AD387" t="str">
            <v/>
          </cell>
          <cell r="AE387" t="str">
            <v/>
          </cell>
          <cell r="AF387" t="str">
            <v/>
          </cell>
          <cell r="AG387" t="str">
            <v/>
          </cell>
          <cell r="AH387" t="str">
            <v/>
          </cell>
          <cell r="AI387">
            <v>1</v>
          </cell>
          <cell r="AJ387" t="str">
            <v>Out &amp; under</v>
          </cell>
          <cell r="AK387" t="str">
            <v>RCV</v>
          </cell>
          <cell r="AL387" t="str">
            <v>End of AMP</v>
          </cell>
          <cell r="AM387" t="str">
            <v>Resilience</v>
          </cell>
          <cell r="AN387" t="str">
            <v>%</v>
          </cell>
          <cell r="AO387" t="str">
            <v>Percentage of customers whose service is restored within 24 hours of a single failure event</v>
          </cell>
          <cell r="AP387">
            <v>1</v>
          </cell>
          <cell r="AQ387" t="str">
            <v>Up</v>
          </cell>
          <cell r="AR387" t="str">
            <v/>
          </cell>
        </row>
        <row r="388">
          <cell r="U388" t="str">
            <v>PR19SVE_G11</v>
          </cell>
          <cell r="V388" t="str">
            <v>Water always there</v>
          </cell>
          <cell r="W388" t="str">
            <v>PR19 new</v>
          </cell>
          <cell r="X388" t="str">
            <v>G11</v>
          </cell>
          <cell r="Y388" t="str">
            <v>Resolution of low pressure complaints</v>
          </cell>
          <cell r="Z388" t="str">
            <v>The percentage of customers who report a low pressure or poor supply issue and have their complaint resolved without having to contact us for a second time</v>
          </cell>
          <cell r="AA388" t="str">
            <v/>
          </cell>
          <cell r="AB388">
            <v>0.75</v>
          </cell>
          <cell r="AC388" t="str">
            <v/>
          </cell>
          <cell r="AD388" t="str">
            <v/>
          </cell>
          <cell r="AE388">
            <v>0.25</v>
          </cell>
          <cell r="AF388" t="str">
            <v/>
          </cell>
          <cell r="AG388" t="str">
            <v/>
          </cell>
          <cell r="AH388" t="str">
            <v/>
          </cell>
          <cell r="AI388">
            <v>1</v>
          </cell>
          <cell r="AJ388" t="str">
            <v>Out &amp; under</v>
          </cell>
          <cell r="AK388" t="str">
            <v xml:space="preserve">Revenue </v>
          </cell>
          <cell r="AL388" t="str">
            <v>In-period</v>
          </cell>
          <cell r="AM388" t="str">
            <v>Low pressure</v>
          </cell>
          <cell r="AN388" t="str">
            <v>%</v>
          </cell>
          <cell r="AO388" t="str">
            <v>Percentage</v>
          </cell>
          <cell r="AP388">
            <v>1</v>
          </cell>
          <cell r="AQ388" t="str">
            <v>Up</v>
          </cell>
          <cell r="AR388" t="str">
            <v/>
          </cell>
        </row>
        <row r="389">
          <cell r="U389" t="str">
            <v>PR19SVE_G12</v>
          </cell>
          <cell r="V389" t="str">
            <v>Water always there</v>
          </cell>
          <cell r="W389" t="str">
            <v>PR19 new</v>
          </cell>
          <cell r="X389" t="str">
            <v>G12</v>
          </cell>
          <cell r="Y389" t="str">
            <v>Increasing water supply capacity</v>
          </cell>
          <cell r="Z389" t="str">
            <v>The increase in sustainable water supply capacity needed to maintain our projected end AMP8 supply / demand balance (SDB)</v>
          </cell>
          <cell r="AA389">
            <v>1</v>
          </cell>
          <cell r="AB389" t="str">
            <v/>
          </cell>
          <cell r="AC389" t="str">
            <v/>
          </cell>
          <cell r="AD389" t="str">
            <v/>
          </cell>
          <cell r="AE389" t="str">
            <v/>
          </cell>
          <cell r="AF389" t="str">
            <v/>
          </cell>
          <cell r="AG389" t="str">
            <v/>
          </cell>
          <cell r="AH389" t="str">
            <v/>
          </cell>
          <cell r="AI389">
            <v>1</v>
          </cell>
          <cell r="AJ389" t="str">
            <v>Under</v>
          </cell>
          <cell r="AK389" t="str">
            <v>RCV</v>
          </cell>
          <cell r="AL389" t="str">
            <v>End of AMP</v>
          </cell>
          <cell r="AM389" t="str">
            <v>Security of supply</v>
          </cell>
          <cell r="AN389" t="str">
            <v>nr</v>
          </cell>
          <cell r="AO389" t="str">
            <v>Megalitres per day (Ml/d)</v>
          </cell>
          <cell r="AP389">
            <v>1</v>
          </cell>
          <cell r="AQ389" t="str">
            <v>Up</v>
          </cell>
          <cell r="AR389" t="str">
            <v/>
          </cell>
        </row>
        <row r="390">
          <cell r="U390" t="str">
            <v>PR19SVE_G13</v>
          </cell>
          <cell r="V390" t="str">
            <v>Water always there</v>
          </cell>
          <cell r="W390" t="str">
            <v>PR19 new</v>
          </cell>
          <cell r="X390" t="str">
            <v>G13</v>
          </cell>
          <cell r="Y390" t="str">
            <v>Number of water meters installed</v>
          </cell>
          <cell r="Z390" t="str">
            <v>The number of customer water meters installed</v>
          </cell>
          <cell r="AA390">
            <v>1</v>
          </cell>
          <cell r="AB390" t="str">
            <v/>
          </cell>
          <cell r="AC390" t="str">
            <v/>
          </cell>
          <cell r="AD390" t="str">
            <v/>
          </cell>
          <cell r="AE390" t="str">
            <v/>
          </cell>
          <cell r="AF390" t="str">
            <v/>
          </cell>
          <cell r="AG390" t="str">
            <v/>
          </cell>
          <cell r="AH390" t="str">
            <v/>
          </cell>
          <cell r="AI390">
            <v>1</v>
          </cell>
          <cell r="AJ390" t="str">
            <v>Out &amp; under</v>
          </cell>
          <cell r="AK390" t="str">
            <v xml:space="preserve">Revenue </v>
          </cell>
          <cell r="AL390" t="str">
            <v>In-period</v>
          </cell>
          <cell r="AM390" t="str">
            <v>Metering</v>
          </cell>
          <cell r="AN390" t="str">
            <v>nr</v>
          </cell>
          <cell r="AO390" t="str">
            <v>The total number of selective and optant meters installed</v>
          </cell>
          <cell r="AP390">
            <v>0</v>
          </cell>
          <cell r="AQ390" t="str">
            <v>Up</v>
          </cell>
          <cell r="AR390" t="str">
            <v/>
          </cell>
        </row>
        <row r="391">
          <cell r="U391" t="str">
            <v>PR19SVE_H01</v>
          </cell>
          <cell r="V391" t="str">
            <v>Good to drink</v>
          </cell>
          <cell r="W391" t="str">
            <v>PR19 new</v>
          </cell>
          <cell r="X391" t="str">
            <v>H01</v>
          </cell>
          <cell r="Y391" t="str">
            <v>Water quality compliance (CRI)</v>
          </cell>
          <cell r="Z391" t="str">
            <v>The DWI's compliance risk index. It is a measure designed to illustrate the risk arising from treated water compliance failures. It aligns with the current risk based approach to regulation of water supplies used by the Drinking Water Inspectorate</v>
          </cell>
          <cell r="AA391">
            <v>0.5</v>
          </cell>
          <cell r="AB391">
            <v>0.5</v>
          </cell>
          <cell r="AC391" t="str">
            <v/>
          </cell>
          <cell r="AD391" t="str">
            <v/>
          </cell>
          <cell r="AE391" t="str">
            <v/>
          </cell>
          <cell r="AF391" t="str">
            <v/>
          </cell>
          <cell r="AG391" t="str">
            <v/>
          </cell>
          <cell r="AH391" t="str">
            <v/>
          </cell>
          <cell r="AI391">
            <v>1</v>
          </cell>
          <cell r="AJ391" t="str">
            <v>Under</v>
          </cell>
          <cell r="AK391" t="str">
            <v xml:space="preserve">Revenue </v>
          </cell>
          <cell r="AL391" t="str">
            <v>In-period</v>
          </cell>
          <cell r="AM391" t="str">
            <v>Water quality compliance</v>
          </cell>
          <cell r="AN391" t="str">
            <v>number</v>
          </cell>
          <cell r="AO391" t="str">
            <v>Numerical CRI score</v>
          </cell>
          <cell r="AP391">
            <v>2</v>
          </cell>
          <cell r="AQ391" t="str">
            <v>Down</v>
          </cell>
          <cell r="AR391" t="str">
            <v>Water quality compliance (CRI)</v>
          </cell>
          <cell r="BI391">
            <v>0</v>
          </cell>
          <cell r="BJ391">
            <v>0</v>
          </cell>
          <cell r="BK391">
            <v>0</v>
          </cell>
          <cell r="BL391">
            <v>0</v>
          </cell>
          <cell r="BM391">
            <v>0</v>
          </cell>
          <cell r="CD391" t="str">
            <v>Yes</v>
          </cell>
          <cell r="CE391" t="str">
            <v>Yes</v>
          </cell>
          <cell r="CF391" t="str">
            <v>Yes</v>
          </cell>
          <cell r="CG391" t="str">
            <v>Yes</v>
          </cell>
          <cell r="CH391" t="str">
            <v>Yes</v>
          </cell>
          <cell r="CI391" t="str">
            <v/>
          </cell>
          <cell r="CJ391" t="str">
            <v/>
          </cell>
          <cell r="CK391" t="str">
            <v/>
          </cell>
          <cell r="CL391" t="str">
            <v/>
          </cell>
          <cell r="CM391" t="str">
            <v/>
          </cell>
          <cell r="CN391">
            <v>9.5</v>
          </cell>
          <cell r="CO391">
            <v>9.5</v>
          </cell>
          <cell r="CP391">
            <v>9.5</v>
          </cell>
          <cell r="CQ391">
            <v>9.5</v>
          </cell>
          <cell r="CR391">
            <v>9.5</v>
          </cell>
          <cell r="CS391">
            <v>2</v>
          </cell>
          <cell r="CT391">
            <v>2</v>
          </cell>
          <cell r="CU391">
            <v>2</v>
          </cell>
          <cell r="CV391">
            <v>2</v>
          </cell>
          <cell r="CW391">
            <v>2</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v>-1.9610000000000001</v>
          </cell>
          <cell r="DN391" t="str">
            <v/>
          </cell>
          <cell r="DO391" t="str">
            <v/>
          </cell>
          <cell r="DP391" t="str">
            <v/>
          </cell>
          <cell r="DQ391">
            <v>0</v>
          </cell>
          <cell r="DR391" t="str">
            <v/>
          </cell>
          <cell r="DS391" t="str">
            <v/>
          </cell>
          <cell r="DT391" t="str">
            <v/>
          </cell>
          <cell r="DU391" t="str">
            <v/>
          </cell>
          <cell r="DV391">
            <v>1</v>
          </cell>
          <cell r="DW391" t="str">
            <v/>
          </cell>
        </row>
        <row r="392">
          <cell r="U392" t="str">
            <v>PR19SVE_H02</v>
          </cell>
          <cell r="V392" t="str">
            <v>Good to drink</v>
          </cell>
          <cell r="W392" t="str">
            <v>PR14 continuation</v>
          </cell>
          <cell r="X392" t="str">
            <v>H02</v>
          </cell>
          <cell r="Y392" t="str">
            <v>Water quality complaints</v>
          </cell>
          <cell r="Z392" t="str">
            <v>The number of consumer complaints about the appearance, taste or odour of their drinking water quality.</v>
          </cell>
          <cell r="AA392">
            <v>0.25</v>
          </cell>
          <cell r="AB392">
            <v>0.75</v>
          </cell>
          <cell r="AC392" t="str">
            <v/>
          </cell>
          <cell r="AD392" t="str">
            <v/>
          </cell>
          <cell r="AE392" t="str">
            <v/>
          </cell>
          <cell r="AF392" t="str">
            <v/>
          </cell>
          <cell r="AG392" t="str">
            <v/>
          </cell>
          <cell r="AH392" t="str">
            <v/>
          </cell>
          <cell r="AI392">
            <v>1</v>
          </cell>
          <cell r="AJ392" t="str">
            <v>Out &amp; under</v>
          </cell>
          <cell r="AK392" t="str">
            <v xml:space="preserve">Revenue </v>
          </cell>
          <cell r="AL392" t="str">
            <v>In-period</v>
          </cell>
          <cell r="AM392" t="str">
            <v>Customer contacts - water quality</v>
          </cell>
          <cell r="AN392" t="str">
            <v>Number</v>
          </cell>
          <cell r="AO392" t="str">
            <v>No. of contacts per 1,000 population</v>
          </cell>
          <cell r="AP392">
            <v>0</v>
          </cell>
          <cell r="AQ392" t="str">
            <v>Down</v>
          </cell>
        </row>
        <row r="393">
          <cell r="U393" t="str">
            <v>PR19SVE_H03</v>
          </cell>
          <cell r="V393" t="str">
            <v>Good to drink</v>
          </cell>
          <cell r="W393" t="str">
            <v>PR14 revision</v>
          </cell>
          <cell r="X393" t="str">
            <v>H03</v>
          </cell>
          <cell r="Y393" t="str">
            <v>Farming for Water</v>
          </cell>
          <cell r="Z393" t="str">
            <v>The number of catchment schemes where we have improved control of raw water quality risk from specific pollutants by engaging with farmers and changing farming practices</v>
          </cell>
          <cell r="AA393" t="str">
            <v/>
          </cell>
          <cell r="AB393">
            <v>1</v>
          </cell>
          <cell r="AC393" t="str">
            <v/>
          </cell>
          <cell r="AD393" t="str">
            <v/>
          </cell>
          <cell r="AE393" t="str">
            <v/>
          </cell>
          <cell r="AF393" t="str">
            <v/>
          </cell>
          <cell r="AG393" t="str">
            <v/>
          </cell>
          <cell r="AH393" t="str">
            <v/>
          </cell>
          <cell r="AI393">
            <v>1</v>
          </cell>
          <cell r="AJ393" t="str">
            <v>Out &amp; under</v>
          </cell>
          <cell r="AK393" t="str">
            <v xml:space="preserve">Revenue </v>
          </cell>
          <cell r="AL393" t="str">
            <v>End of AMP</v>
          </cell>
          <cell r="AM393" t="str">
            <v>Catchment management</v>
          </cell>
          <cell r="AN393" t="str">
            <v>nr</v>
          </cell>
          <cell r="AO393" t="str">
            <v>Number of catchment schemes meeting end of AMP7 target KPIs and resulting in an improved classification of EoCs</v>
          </cell>
          <cell r="AP393">
            <v>0</v>
          </cell>
          <cell r="AQ393" t="str">
            <v>Up</v>
          </cell>
          <cell r="AR393" t="str">
            <v/>
          </cell>
        </row>
        <row r="394">
          <cell r="U394" t="str">
            <v>PR19SVE_H04</v>
          </cell>
          <cell r="V394" t="str">
            <v>Good to drink</v>
          </cell>
          <cell r="W394" t="str">
            <v>PR19 new</v>
          </cell>
          <cell r="X394" t="str">
            <v>H04</v>
          </cell>
          <cell r="Y394" t="str">
            <v>Protecting our schools from lead</v>
          </cell>
          <cell r="Z394" t="str">
            <v>The number of schools and nurseries in our region where we have taken action to minimise the risk of lead in their supply of drinking water</v>
          </cell>
          <cell r="AA394" t="str">
            <v/>
          </cell>
          <cell r="AB394">
            <v>1</v>
          </cell>
          <cell r="AC394" t="str">
            <v/>
          </cell>
          <cell r="AD394" t="str">
            <v/>
          </cell>
          <cell r="AE394" t="str">
            <v/>
          </cell>
          <cell r="AF394" t="str">
            <v/>
          </cell>
          <cell r="AG394" t="str">
            <v/>
          </cell>
          <cell r="AH394" t="str">
            <v/>
          </cell>
          <cell r="AI394">
            <v>1</v>
          </cell>
          <cell r="AJ394" t="str">
            <v>Out &amp; under</v>
          </cell>
          <cell r="AK394" t="str">
            <v xml:space="preserve">Revenue </v>
          </cell>
          <cell r="AL394" t="str">
            <v>End of AMP</v>
          </cell>
          <cell r="AM394" t="str">
            <v>Lead</v>
          </cell>
          <cell r="AN394" t="str">
            <v>nr</v>
          </cell>
          <cell r="AO394" t="str">
            <v>Number of schools (primary and nurseries)</v>
          </cell>
          <cell r="AP394">
            <v>0</v>
          </cell>
          <cell r="AQ394" t="str">
            <v>Up</v>
          </cell>
          <cell r="AR394" t="str">
            <v/>
          </cell>
        </row>
        <row r="395">
          <cell r="U395" t="str">
            <v>PR19SWB_PC A1</v>
          </cell>
          <cell r="V395" t="str">
            <v>Clean, Safe and Reliable Supply of Drinking Water</v>
          </cell>
          <cell r="W395" t="str">
            <v>PR14 revision</v>
          </cell>
          <cell r="X395" t="str">
            <v>PC A1</v>
          </cell>
          <cell r="Y395" t="str">
            <v>Water quality compliance (CRI)</v>
          </cell>
          <cell r="Z395" t="str">
            <v>Water companies test the quality of tap water at customers’ taps and through the network. This drinking water quality measure assesses compliance against the standards set.</v>
          </cell>
          <cell r="AA395" t="str">
            <v/>
          </cell>
          <cell r="AB395">
            <v>1</v>
          </cell>
          <cell r="AC395" t="str">
            <v/>
          </cell>
          <cell r="AD395" t="str">
            <v/>
          </cell>
          <cell r="AE395" t="str">
            <v/>
          </cell>
          <cell r="AF395" t="str">
            <v/>
          </cell>
          <cell r="AG395" t="str">
            <v/>
          </cell>
          <cell r="AH395" t="str">
            <v/>
          </cell>
          <cell r="AI395">
            <v>1</v>
          </cell>
          <cell r="AJ395" t="str">
            <v>Under</v>
          </cell>
          <cell r="AK395" t="str">
            <v>Revenue</v>
          </cell>
          <cell r="AL395" t="str">
            <v>In-period</v>
          </cell>
          <cell r="AM395" t="str">
            <v>Water quality compliance</v>
          </cell>
          <cell r="AN395" t="str">
            <v>number</v>
          </cell>
          <cell r="AO395" t="str">
            <v>Numerical CRI score</v>
          </cell>
          <cell r="AP395">
            <v>2</v>
          </cell>
          <cell r="AQ395" t="str">
            <v>Down</v>
          </cell>
          <cell r="AR395" t="str">
            <v>Water quality compliance (CRI)</v>
          </cell>
          <cell r="BI395">
            <v>0</v>
          </cell>
          <cell r="BJ395">
            <v>0</v>
          </cell>
          <cell r="BK395">
            <v>0</v>
          </cell>
          <cell r="BL395">
            <v>0</v>
          </cell>
          <cell r="BM395">
            <v>0</v>
          </cell>
          <cell r="CD395" t="str">
            <v>Yes</v>
          </cell>
          <cell r="CE395" t="str">
            <v>Yes</v>
          </cell>
          <cell r="CF395" t="str">
            <v>Yes</v>
          </cell>
          <cell r="CG395" t="str">
            <v>Yes</v>
          </cell>
          <cell r="CH395" t="str">
            <v>Yes</v>
          </cell>
          <cell r="CI395" t="str">
            <v/>
          </cell>
          <cell r="CJ395" t="str">
            <v/>
          </cell>
          <cell r="CK395" t="str">
            <v/>
          </cell>
          <cell r="CL395" t="str">
            <v/>
          </cell>
          <cell r="CM395" t="str">
            <v/>
          </cell>
          <cell r="CN395">
            <v>9.5</v>
          </cell>
          <cell r="CO395">
            <v>9.5</v>
          </cell>
          <cell r="CP395">
            <v>9.5</v>
          </cell>
          <cell r="CQ395">
            <v>9.5</v>
          </cell>
          <cell r="CR395">
            <v>9.5</v>
          </cell>
          <cell r="CS395">
            <v>2</v>
          </cell>
          <cell r="CT395">
            <v>2</v>
          </cell>
          <cell r="CU395">
            <v>2</v>
          </cell>
          <cell r="CV395">
            <v>2</v>
          </cell>
          <cell r="CW395">
            <v>2</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v>-0.37</v>
          </cell>
          <cell r="DN395" t="str">
            <v/>
          </cell>
          <cell r="DO395" t="str">
            <v/>
          </cell>
          <cell r="DP395" t="str">
            <v/>
          </cell>
          <cell r="DQ395">
            <v>0</v>
          </cell>
          <cell r="DR395" t="str">
            <v/>
          </cell>
          <cell r="DS395" t="str">
            <v/>
          </cell>
          <cell r="DT395" t="str">
            <v/>
          </cell>
          <cell r="DU395" t="str">
            <v/>
          </cell>
          <cell r="DV395">
            <v>1</v>
          </cell>
          <cell r="DW395" t="str">
            <v/>
          </cell>
        </row>
        <row r="396">
          <cell r="U396" t="str">
            <v>PR19SWB_PC A2</v>
          </cell>
          <cell r="V396" t="str">
            <v>Clean, Safe and Reliable Supply of Drinking Water</v>
          </cell>
          <cell r="W396" t="str">
            <v>PR14 revision</v>
          </cell>
          <cell r="X396" t="str">
            <v>PC A2</v>
          </cell>
          <cell r="Y396" t="str">
            <v>Water supply interruptions</v>
          </cell>
          <cell r="Z396" t="str">
            <v>Occasionally supplies of tap water can be disrupted. This measures the average duration of supply interruption per property (for interruptions greater than three hours).</v>
          </cell>
          <cell r="AA396" t="str">
            <v/>
          </cell>
          <cell r="AB396">
            <v>1</v>
          </cell>
          <cell r="AC396" t="str">
            <v/>
          </cell>
          <cell r="AD396" t="str">
            <v/>
          </cell>
          <cell r="AE396" t="str">
            <v/>
          </cell>
          <cell r="AF396" t="str">
            <v/>
          </cell>
          <cell r="AG396" t="str">
            <v/>
          </cell>
          <cell r="AH396" t="str">
            <v/>
          </cell>
          <cell r="AI396">
            <v>1</v>
          </cell>
          <cell r="AJ396" t="str">
            <v>Out &amp; under</v>
          </cell>
          <cell r="AK396" t="str">
            <v>Revenue</v>
          </cell>
          <cell r="AL396" t="str">
            <v>In-period</v>
          </cell>
          <cell r="AM396" t="str">
            <v>Supply interruptions</v>
          </cell>
          <cell r="AN396" t="str">
            <v>hh:mm:ss</v>
          </cell>
          <cell r="AO396" t="str">
            <v>Hours:minutes:seconds per property per year</v>
          </cell>
          <cell r="AP396">
            <v>0</v>
          </cell>
          <cell r="AQ396" t="str">
            <v>Down</v>
          </cell>
          <cell r="AR396" t="str">
            <v>Water supply interruptions</v>
          </cell>
          <cell r="BI396">
            <v>4.5138888888888893E-3</v>
          </cell>
          <cell r="BJ396">
            <v>4.2592592592592595E-3</v>
          </cell>
          <cell r="BK396">
            <v>3.9930555555555561E-3</v>
          </cell>
          <cell r="BL396">
            <v>3.7384259259259263E-3</v>
          </cell>
          <cell r="BM396">
            <v>3.472222222222222E-3</v>
          </cell>
          <cell r="CD396" t="str">
            <v>Yes</v>
          </cell>
          <cell r="CE396" t="str">
            <v>Yes</v>
          </cell>
          <cell r="CF396" t="str">
            <v>Yes</v>
          </cell>
          <cell r="CG396" t="str">
            <v>Yes</v>
          </cell>
          <cell r="CH396" t="str">
            <v>Yes</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v>-0.46100000000000002</v>
          </cell>
          <cell r="DN396" t="str">
            <v/>
          </cell>
          <cell r="DO396" t="str">
            <v/>
          </cell>
          <cell r="DP396" t="str">
            <v/>
          </cell>
          <cell r="DQ396">
            <v>9.1999999999999998E-2</v>
          </cell>
          <cell r="DR396" t="str">
            <v/>
          </cell>
          <cell r="DS396" t="str">
            <v/>
          </cell>
          <cell r="DT396" t="str">
            <v/>
          </cell>
          <cell r="DU396" t="str">
            <v/>
          </cell>
          <cell r="DV396">
            <v>1</v>
          </cell>
          <cell r="DW396" t="str">
            <v/>
          </cell>
        </row>
        <row r="397">
          <cell r="U397" t="str">
            <v>PR19SWB_PC A3</v>
          </cell>
          <cell r="V397" t="str">
            <v>Clean, Safe and Reliable Supply of Drinking Water</v>
          </cell>
          <cell r="W397" t="str">
            <v>PR14 revision</v>
          </cell>
          <cell r="X397" t="str">
            <v>PC A3</v>
          </cell>
          <cell r="Y397" t="str">
            <v>Mains repairs</v>
          </cell>
          <cell r="Z397" t="str">
            <v>Water mains can start to leak or burst. This can be due to problems with pipes or joints, cold weather, or changes in ground conditions. This measure is the total number of bursts and leaks across the network.</v>
          </cell>
          <cell r="AA397" t="str">
            <v/>
          </cell>
          <cell r="AB397">
            <v>1</v>
          </cell>
          <cell r="AC397" t="str">
            <v/>
          </cell>
          <cell r="AD397" t="str">
            <v/>
          </cell>
          <cell r="AE397" t="str">
            <v/>
          </cell>
          <cell r="AF397" t="str">
            <v/>
          </cell>
          <cell r="AG397" t="str">
            <v/>
          </cell>
          <cell r="AH397" t="str">
            <v/>
          </cell>
          <cell r="AI397">
            <v>1</v>
          </cell>
          <cell r="AJ397" t="str">
            <v>Out &amp; under</v>
          </cell>
          <cell r="AK397" t="str">
            <v>Revenue</v>
          </cell>
          <cell r="AL397" t="str">
            <v>In-period</v>
          </cell>
          <cell r="AM397" t="str">
            <v>Water mains bursts</v>
          </cell>
          <cell r="AN397" t="str">
            <v>number</v>
          </cell>
          <cell r="AO397" t="str">
            <v>Number of repairs per 1000 km of mains</v>
          </cell>
          <cell r="AP397">
            <v>1</v>
          </cell>
          <cell r="AQ397" t="str">
            <v>Down</v>
          </cell>
          <cell r="AR397" t="str">
            <v>Mains repairs</v>
          </cell>
          <cell r="BI397">
            <v>152.30000000000001</v>
          </cell>
          <cell r="BJ397">
            <v>147</v>
          </cell>
          <cell r="BK397">
            <v>141.80000000000001</v>
          </cell>
          <cell r="BL397">
            <v>136.6</v>
          </cell>
          <cell r="BM397">
            <v>131.6</v>
          </cell>
          <cell r="CD397" t="str">
            <v>Yes</v>
          </cell>
          <cell r="CE397" t="str">
            <v>Yes</v>
          </cell>
          <cell r="CF397" t="str">
            <v>Yes</v>
          </cell>
          <cell r="CG397" t="str">
            <v>Yes</v>
          </cell>
          <cell r="CH397" t="str">
            <v>Yes</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v>-9.5000000000000001E-2</v>
          </cell>
          <cell r="DN397" t="str">
            <v/>
          </cell>
          <cell r="DO397" t="str">
            <v/>
          </cell>
          <cell r="DP397" t="str">
            <v/>
          </cell>
          <cell r="DQ397">
            <v>6.0000000000000001E-3</v>
          </cell>
          <cell r="DR397" t="str">
            <v/>
          </cell>
          <cell r="DS397" t="str">
            <v/>
          </cell>
          <cell r="DT397" t="str">
            <v/>
          </cell>
          <cell r="DU397" t="str">
            <v/>
          </cell>
          <cell r="DV397">
            <v>1</v>
          </cell>
          <cell r="DW397" t="str">
            <v/>
          </cell>
        </row>
        <row r="398">
          <cell r="U398" t="str">
            <v>PR19SWB_PC A4</v>
          </cell>
          <cell r="V398" t="str">
            <v>Clean, Safe and Reliable Supply of Drinking Water</v>
          </cell>
          <cell r="W398" t="str">
            <v>PR19 new</v>
          </cell>
          <cell r="X398" t="str">
            <v>PC A4</v>
          </cell>
          <cell r="Y398" t="str">
            <v>Unplanned outage</v>
          </cell>
          <cell r="Z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AA398" t="str">
            <v/>
          </cell>
          <cell r="AB398">
            <v>1</v>
          </cell>
          <cell r="AC398" t="str">
            <v/>
          </cell>
          <cell r="AD398" t="str">
            <v/>
          </cell>
          <cell r="AE398" t="str">
            <v/>
          </cell>
          <cell r="AF398" t="str">
            <v/>
          </cell>
          <cell r="AG398" t="str">
            <v/>
          </cell>
          <cell r="AH398" t="str">
            <v/>
          </cell>
          <cell r="AI398">
            <v>1</v>
          </cell>
          <cell r="AJ398" t="str">
            <v>Under</v>
          </cell>
          <cell r="AK398" t="str">
            <v>Revenue</v>
          </cell>
          <cell r="AL398" t="str">
            <v>In-period</v>
          </cell>
          <cell r="AM398" t="str">
            <v>Water outage</v>
          </cell>
          <cell r="AN398" t="str">
            <v>%</v>
          </cell>
          <cell r="AO398" t="str">
            <v>Percentage of peak week production capacity</v>
          </cell>
          <cell r="AP398">
            <v>2</v>
          </cell>
          <cell r="AQ398" t="str">
            <v>Down</v>
          </cell>
          <cell r="AR398" t="str">
            <v>Unplanned outage</v>
          </cell>
          <cell r="BI398">
            <v>2.34</v>
          </cell>
          <cell r="BJ398">
            <v>2.34</v>
          </cell>
          <cell r="BK398">
            <v>2.34</v>
          </cell>
          <cell r="BL398">
            <v>2.34</v>
          </cell>
          <cell r="BM398">
            <v>2.34</v>
          </cell>
          <cell r="CD398" t="str">
            <v>Yes</v>
          </cell>
          <cell r="CE398" t="str">
            <v>Yes</v>
          </cell>
          <cell r="CF398" t="str">
            <v>Yes</v>
          </cell>
          <cell r="CG398" t="str">
            <v>Yes</v>
          </cell>
          <cell r="CH398" t="str">
            <v>Yes</v>
          </cell>
          <cell r="CI398" t="str">
            <v/>
          </cell>
          <cell r="CJ398" t="str">
            <v/>
          </cell>
          <cell r="CK398" t="str">
            <v/>
          </cell>
          <cell r="CL398" t="str">
            <v/>
          </cell>
          <cell r="CM398" t="str">
            <v/>
          </cell>
          <cell r="CN398">
            <v>2.98</v>
          </cell>
          <cell r="CO398">
            <v>2.98</v>
          </cell>
          <cell r="CP398">
            <v>2.98</v>
          </cell>
          <cell r="CQ398">
            <v>2.98</v>
          </cell>
          <cell r="CR398">
            <v>2.98</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v>-1.58</v>
          </cell>
          <cell r="DN398" t="str">
            <v/>
          </cell>
          <cell r="DO398" t="str">
            <v/>
          </cell>
          <cell r="DP398" t="str">
            <v/>
          </cell>
          <cell r="DQ398" t="str">
            <v/>
          </cell>
          <cell r="DR398" t="str">
            <v/>
          </cell>
          <cell r="DS398" t="str">
            <v/>
          </cell>
          <cell r="DT398" t="str">
            <v/>
          </cell>
          <cell r="DU398" t="str">
            <v/>
          </cell>
          <cell r="DV398">
            <v>1</v>
          </cell>
          <cell r="DW398" t="str">
            <v/>
          </cell>
        </row>
        <row r="399">
          <cell r="U399" t="str">
            <v>PR19SWB_PC A5</v>
          </cell>
          <cell r="V399" t="str">
            <v>Clean, Safe and Reliable Supply of Drinking Water</v>
          </cell>
          <cell r="W399" t="str">
            <v>PR14 revision</v>
          </cell>
          <cell r="X399" t="str">
            <v>PC A5</v>
          </cell>
          <cell r="Y399" t="str">
            <v>Taste, smell and colour contacts</v>
          </cell>
          <cell r="Z399" t="str">
            <v>Water can occasionally have an unpleasant look, taste or appearance. This is the number of times the company is contacted by customers about the taste and smell of water, or because their water was not clear (i.e. it was cloudy or coloured).</v>
          </cell>
          <cell r="AA399" t="str">
            <v/>
          </cell>
          <cell r="AB399">
            <v>1</v>
          </cell>
          <cell r="AC399" t="str">
            <v/>
          </cell>
          <cell r="AD399" t="str">
            <v/>
          </cell>
          <cell r="AE399" t="str">
            <v/>
          </cell>
          <cell r="AF399" t="str">
            <v/>
          </cell>
          <cell r="AG399" t="str">
            <v/>
          </cell>
          <cell r="AH399" t="str">
            <v/>
          </cell>
          <cell r="AI399">
            <v>1</v>
          </cell>
          <cell r="AJ399" t="str">
            <v>Out &amp; under</v>
          </cell>
          <cell r="AK399" t="str">
            <v>Revenue</v>
          </cell>
          <cell r="AL399" t="str">
            <v>In-period</v>
          </cell>
          <cell r="AM399" t="str">
            <v>Customer contacts - water quality</v>
          </cell>
          <cell r="AN399" t="str">
            <v>Number</v>
          </cell>
          <cell r="AO399" t="str">
            <v>No. of contacts per 1,000 population</v>
          </cell>
          <cell r="AP399">
            <v>2</v>
          </cell>
          <cell r="AQ399" t="str">
            <v>Down</v>
          </cell>
        </row>
        <row r="400">
          <cell r="U400" t="str">
            <v>PR19SWB_PC C1</v>
          </cell>
          <cell r="V400" t="str">
            <v>Available and Sufficient Resources</v>
          </cell>
          <cell r="W400" t="str">
            <v>PR14 revision</v>
          </cell>
          <cell r="X400" t="str">
            <v>PC C1</v>
          </cell>
          <cell r="Y400" t="str">
            <v>Water restrictions placed on customers</v>
          </cell>
          <cell r="Z400" t="str">
            <v>In times of drought it may be necessary to introduce restrictions on water use. This measures whether there have been any temporary use bans or more severe restrictions during the year for any or all customers.</v>
          </cell>
          <cell r="AA400">
            <v>0.1</v>
          </cell>
          <cell r="AB400">
            <v>0.9</v>
          </cell>
          <cell r="AC400" t="str">
            <v/>
          </cell>
          <cell r="AD400" t="str">
            <v/>
          </cell>
          <cell r="AE400" t="str">
            <v/>
          </cell>
          <cell r="AF400" t="str">
            <v/>
          </cell>
          <cell r="AG400" t="str">
            <v/>
          </cell>
          <cell r="AH400" t="str">
            <v/>
          </cell>
          <cell r="AI400">
            <v>1</v>
          </cell>
          <cell r="AJ400" t="str">
            <v>Under</v>
          </cell>
          <cell r="AK400" t="str">
            <v>RCV</v>
          </cell>
          <cell r="AL400" t="str">
            <v>End of period</v>
          </cell>
          <cell r="AM400" t="str">
            <v>Supply restrictions</v>
          </cell>
          <cell r="AN400" t="str">
            <v>Nr</v>
          </cell>
          <cell r="AO400" t="str">
            <v>Number</v>
          </cell>
          <cell r="AP400">
            <v>0</v>
          </cell>
          <cell r="AQ400" t="str">
            <v>Down</v>
          </cell>
          <cell r="AR400" t="str">
            <v/>
          </cell>
        </row>
        <row r="401">
          <cell r="U401" t="str">
            <v>PR19SWB_PC C2</v>
          </cell>
          <cell r="V401" t="str">
            <v>Available and Sufficient Resources</v>
          </cell>
          <cell r="W401" t="str">
            <v>PR14 revision</v>
          </cell>
          <cell r="X401" t="str">
            <v>PC C2</v>
          </cell>
          <cell r="Y401" t="str">
            <v>Leakage</v>
          </cell>
          <cell r="Z401" t="str">
            <v>Water loss through leaking and burst pipes is known as leakage. This measure is the volume of leakage per day and includes both leakage from our water mains network as well as customer supply pipes.</v>
          </cell>
          <cell r="AA401" t="str">
            <v/>
          </cell>
          <cell r="AB401">
            <v>1</v>
          </cell>
          <cell r="AC401" t="str">
            <v/>
          </cell>
          <cell r="AD401" t="str">
            <v/>
          </cell>
          <cell r="AE401" t="str">
            <v/>
          </cell>
          <cell r="AF401" t="str">
            <v/>
          </cell>
          <cell r="AG401" t="str">
            <v/>
          </cell>
          <cell r="AH401" t="str">
            <v/>
          </cell>
          <cell r="AI401">
            <v>1</v>
          </cell>
          <cell r="AJ401" t="str">
            <v>Out &amp; under</v>
          </cell>
          <cell r="AK401" t="str">
            <v>Revenue</v>
          </cell>
          <cell r="AL401" t="str">
            <v>In-period</v>
          </cell>
          <cell r="AM401" t="str">
            <v>Leakage</v>
          </cell>
          <cell r="AN401" t="str">
            <v>%</v>
          </cell>
          <cell r="AO401" t="str">
            <v>Percentage reduction from baseline (2019-20) using 3 year average</v>
          </cell>
          <cell r="AP401">
            <v>1</v>
          </cell>
          <cell r="AQ401" t="str">
            <v>Up</v>
          </cell>
          <cell r="AR401" t="str">
            <v>Leakage</v>
          </cell>
          <cell r="BI401">
            <v>3</v>
          </cell>
          <cell r="BJ401">
            <v>6</v>
          </cell>
          <cell r="BK401">
            <v>9</v>
          </cell>
          <cell r="BL401">
            <v>12</v>
          </cell>
          <cell r="BM401">
            <v>15</v>
          </cell>
          <cell r="CD401" t="str">
            <v>Yes</v>
          </cell>
          <cell r="CE401" t="str">
            <v>Yes</v>
          </cell>
          <cell r="CF401" t="str">
            <v>Yes</v>
          </cell>
          <cell r="CG401" t="str">
            <v>Yes</v>
          </cell>
          <cell r="CH401" t="str">
            <v>Yes</v>
          </cell>
          <cell r="CI401">
            <v>-59.4</v>
          </cell>
          <cell r="CJ401">
            <v>-59.4</v>
          </cell>
          <cell r="CK401">
            <v>-59.4</v>
          </cell>
          <cell r="CL401">
            <v>-59.4</v>
          </cell>
          <cell r="CM401">
            <v>-59.4</v>
          </cell>
          <cell r="CN401">
            <v>-30.6</v>
          </cell>
          <cell r="CO401">
            <v>-30.6</v>
          </cell>
          <cell r="CP401">
            <v>-30.6</v>
          </cell>
          <cell r="CQ401">
            <v>-30.6</v>
          </cell>
          <cell r="CR401">
            <v>-30.6</v>
          </cell>
          <cell r="CS401" t="str">
            <v/>
          </cell>
          <cell r="CT401" t="str">
            <v/>
          </cell>
          <cell r="CU401" t="str">
            <v/>
          </cell>
          <cell r="CV401" t="str">
            <v/>
          </cell>
          <cell r="CW401" t="str">
            <v/>
          </cell>
          <cell r="CX401" t="str">
            <v/>
          </cell>
          <cell r="CY401" t="str">
            <v/>
          </cell>
          <cell r="CZ401" t="str">
            <v/>
          </cell>
          <cell r="DA401" t="str">
            <v/>
          </cell>
          <cell r="DB401" t="str">
            <v/>
          </cell>
          <cell r="DC401">
            <v>32.6</v>
          </cell>
          <cell r="DD401">
            <v>33.299999999999997</v>
          </cell>
          <cell r="DE401">
            <v>36.1</v>
          </cell>
          <cell r="DF401">
            <v>39.200000000000003</v>
          </cell>
          <cell r="DG401">
            <v>42.3</v>
          </cell>
          <cell r="DH401">
            <v>0</v>
          </cell>
          <cell r="DI401">
            <v>0</v>
          </cell>
          <cell r="DJ401">
            <v>0</v>
          </cell>
          <cell r="DK401">
            <v>0</v>
          </cell>
          <cell r="DL401">
            <v>0</v>
          </cell>
          <cell r="DM401">
            <v>-0.61499999999999999</v>
          </cell>
          <cell r="DN401" t="str">
            <v/>
          </cell>
          <cell r="DO401" t="str">
            <v/>
          </cell>
          <cell r="DP401">
            <v>-1.2310000000000001</v>
          </cell>
          <cell r="DQ401">
            <v>0.37</v>
          </cell>
          <cell r="DR401" t="str">
            <v/>
          </cell>
          <cell r="DS401" t="str">
            <v/>
          </cell>
          <cell r="DT401">
            <v>0.74</v>
          </cell>
          <cell r="DU401" t="str">
            <v>No</v>
          </cell>
          <cell r="DV401">
            <v>1</v>
          </cell>
          <cell r="DW401" t="str">
            <v/>
          </cell>
        </row>
        <row r="402">
          <cell r="U402" t="str">
            <v>PR19SWB_PC C3</v>
          </cell>
          <cell r="V402" t="str">
            <v>Available and Sufficient Resources</v>
          </cell>
          <cell r="W402" t="str">
            <v>PR19 new</v>
          </cell>
          <cell r="X402" t="str">
            <v>PC C3</v>
          </cell>
          <cell r="Y402" t="str">
            <v>Per capita consumption</v>
          </cell>
          <cell r="Z402" t="str">
            <v>An increasing population means extra demand for water, while changing weather patterns may result in more droughts – meaning it is important for everyone to take care how they use water. This is a measure of the average daily water usage of customers.</v>
          </cell>
          <cell r="AA402" t="str">
            <v/>
          </cell>
          <cell r="AB402">
            <v>1</v>
          </cell>
          <cell r="AC402" t="str">
            <v/>
          </cell>
          <cell r="AD402" t="str">
            <v/>
          </cell>
          <cell r="AE402" t="str">
            <v/>
          </cell>
          <cell r="AF402" t="str">
            <v/>
          </cell>
          <cell r="AG402" t="str">
            <v/>
          </cell>
          <cell r="AH402" t="str">
            <v/>
          </cell>
          <cell r="AI402">
            <v>1</v>
          </cell>
          <cell r="AJ402" t="str">
            <v>Out &amp; under</v>
          </cell>
          <cell r="AK402" t="str">
            <v>RCV</v>
          </cell>
          <cell r="AL402" t="str">
            <v>End of period</v>
          </cell>
          <cell r="AM402" t="str">
            <v>Water consumption</v>
          </cell>
          <cell r="AN402" t="str">
            <v xml:space="preserve">% </v>
          </cell>
          <cell r="AO402" t="str">
            <v>Percentage reduction from baseline (2019-20) using 3 year average</v>
          </cell>
          <cell r="AP402">
            <v>1</v>
          </cell>
          <cell r="AQ402" t="str">
            <v>Up</v>
          </cell>
          <cell r="AR402" t="str">
            <v>Per capita consumption</v>
          </cell>
          <cell r="BI402">
            <v>1.1000000000000001</v>
          </cell>
          <cell r="BJ402">
            <v>2.2999999999999998</v>
          </cell>
          <cell r="BK402">
            <v>3.6</v>
          </cell>
          <cell r="BL402">
            <v>5</v>
          </cell>
          <cell r="BM402">
            <v>6.2</v>
          </cell>
          <cell r="CD402" t="str">
            <v>Yes</v>
          </cell>
          <cell r="CE402" t="str">
            <v>Yes</v>
          </cell>
          <cell r="CF402" t="str">
            <v>Yes</v>
          </cell>
          <cell r="CG402" t="str">
            <v>Yes</v>
          </cell>
          <cell r="CH402" t="str">
            <v>Yes</v>
          </cell>
          <cell r="CI402" t="str">
            <v/>
          </cell>
          <cell r="CJ402" t="str">
            <v/>
          </cell>
          <cell r="CK402" t="str">
            <v/>
          </cell>
          <cell r="CL402" t="str">
            <v/>
          </cell>
          <cell r="CM402" t="str">
            <v/>
          </cell>
          <cell r="CN402">
            <v>-5</v>
          </cell>
          <cell r="CO402">
            <v>-3.5</v>
          </cell>
          <cell r="CP402">
            <v>-2.8</v>
          </cell>
          <cell r="CQ402">
            <v>-1.3</v>
          </cell>
          <cell r="CR402">
            <v>0.1</v>
          </cell>
          <cell r="CS402" t="str">
            <v/>
          </cell>
          <cell r="CT402" t="str">
            <v/>
          </cell>
          <cell r="CU402" t="str">
            <v/>
          </cell>
          <cell r="CV402" t="str">
            <v/>
          </cell>
          <cell r="CW402" t="str">
            <v/>
          </cell>
          <cell r="CX402" t="str">
            <v/>
          </cell>
          <cell r="CY402" t="str">
            <v/>
          </cell>
          <cell r="CZ402" t="str">
            <v/>
          </cell>
          <cell r="DA402" t="str">
            <v/>
          </cell>
          <cell r="DB402" t="str">
            <v/>
          </cell>
          <cell r="DC402">
            <v>7.4</v>
          </cell>
          <cell r="DD402">
            <v>8.6</v>
          </cell>
          <cell r="DE402">
            <v>9.9</v>
          </cell>
          <cell r="DF402">
            <v>11.3</v>
          </cell>
          <cell r="DG402">
            <v>12.5</v>
          </cell>
          <cell r="DH402" t="str">
            <v/>
          </cell>
          <cell r="DI402" t="str">
            <v/>
          </cell>
          <cell r="DJ402" t="str">
            <v/>
          </cell>
          <cell r="DK402" t="str">
            <v/>
          </cell>
          <cell r="DL402" t="str">
            <v/>
          </cell>
          <cell r="DM402">
            <v>-0.27900000000000003</v>
          </cell>
          <cell r="DN402" t="str">
            <v/>
          </cell>
          <cell r="DO402" t="str">
            <v/>
          </cell>
          <cell r="DP402" t="str">
            <v/>
          </cell>
          <cell r="DQ402">
            <v>0.25600000000000001</v>
          </cell>
          <cell r="DR402" t="str">
            <v/>
          </cell>
          <cell r="DS402" t="str">
            <v/>
          </cell>
          <cell r="DT402" t="str">
            <v/>
          </cell>
          <cell r="DU402" t="str">
            <v/>
          </cell>
          <cell r="DV402">
            <v>1</v>
          </cell>
          <cell r="DW402" t="str">
            <v/>
          </cell>
        </row>
        <row r="403">
          <cell r="U403" t="str">
            <v>PR19SWB_PC B1</v>
          </cell>
          <cell r="V403" t="str">
            <v>Reliable Wastewater Service</v>
          </cell>
          <cell r="W403" t="str">
            <v>PR14 revision</v>
          </cell>
          <cell r="X403" t="str">
            <v>PC B1</v>
          </cell>
          <cell r="Y403" t="str">
            <v>Internal sewer flooding</v>
          </cell>
          <cell r="Z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AA403" t="str">
            <v/>
          </cell>
          <cell r="AB403" t="str">
            <v/>
          </cell>
          <cell r="AC403">
            <v>1</v>
          </cell>
          <cell r="AD403" t="str">
            <v/>
          </cell>
          <cell r="AE403" t="str">
            <v/>
          </cell>
          <cell r="AF403" t="str">
            <v/>
          </cell>
          <cell r="AG403" t="str">
            <v/>
          </cell>
          <cell r="AH403" t="str">
            <v/>
          </cell>
          <cell r="AI403">
            <v>1</v>
          </cell>
          <cell r="AJ403" t="str">
            <v>Out &amp; under</v>
          </cell>
          <cell r="AK403" t="str">
            <v>Revenue</v>
          </cell>
          <cell r="AL403" t="str">
            <v>In-period</v>
          </cell>
          <cell r="AM403" t="str">
            <v>Sewer flooding</v>
          </cell>
          <cell r="AN403" t="str">
            <v>number</v>
          </cell>
          <cell r="AO403" t="str">
            <v>Number of incidents per 10,000 sewer connections</v>
          </cell>
          <cell r="AP403">
            <v>2</v>
          </cell>
          <cell r="AQ403" t="str">
            <v>Down</v>
          </cell>
          <cell r="AR403" t="str">
            <v>Internal sewer flooding</v>
          </cell>
          <cell r="BI403">
            <v>1.68</v>
          </cell>
          <cell r="BJ403">
            <v>1.63</v>
          </cell>
          <cell r="BK403">
            <v>1.58</v>
          </cell>
          <cell r="BL403">
            <v>1.44</v>
          </cell>
          <cell r="BM403">
            <v>1.34</v>
          </cell>
          <cell r="CD403" t="str">
            <v>Yes</v>
          </cell>
          <cell r="CE403" t="str">
            <v>Yes</v>
          </cell>
          <cell r="CF403" t="str">
            <v>Yes</v>
          </cell>
          <cell r="CG403" t="str">
            <v>Yes</v>
          </cell>
          <cell r="CH403" t="str">
            <v>Yes</v>
          </cell>
          <cell r="CI403">
            <v>8.4700000000000006</v>
          </cell>
          <cell r="CJ403">
            <v>8.4700000000000006</v>
          </cell>
          <cell r="CK403">
            <v>8.4700000000000006</v>
          </cell>
          <cell r="CL403">
            <v>8.4700000000000006</v>
          </cell>
          <cell r="CM403">
            <v>8.4700000000000006</v>
          </cell>
          <cell r="CN403">
            <v>2.56</v>
          </cell>
          <cell r="CO403">
            <v>2.56</v>
          </cell>
          <cell r="CP403">
            <v>2.56</v>
          </cell>
          <cell r="CQ403">
            <v>2.56</v>
          </cell>
          <cell r="CR403">
            <v>2.56</v>
          </cell>
          <cell r="CS403" t="str">
            <v/>
          </cell>
          <cell r="CT403" t="str">
            <v/>
          </cell>
          <cell r="CU403" t="str">
            <v/>
          </cell>
          <cell r="CV403" t="str">
            <v/>
          </cell>
          <cell r="CW403" t="str">
            <v/>
          </cell>
          <cell r="CX403" t="str">
            <v/>
          </cell>
          <cell r="CY403" t="str">
            <v/>
          </cell>
          <cell r="CZ403" t="str">
            <v/>
          </cell>
          <cell r="DA403" t="str">
            <v/>
          </cell>
          <cell r="DB403" t="str">
            <v/>
          </cell>
          <cell r="DC403">
            <v>0.93</v>
          </cell>
          <cell r="DD403">
            <v>0.9</v>
          </cell>
          <cell r="DE403">
            <v>0.87</v>
          </cell>
          <cell r="DF403">
            <v>0.8</v>
          </cell>
          <cell r="DG403">
            <v>0.74</v>
          </cell>
          <cell r="DH403">
            <v>0</v>
          </cell>
          <cell r="DI403">
            <v>0</v>
          </cell>
          <cell r="DJ403">
            <v>0</v>
          </cell>
          <cell r="DK403">
            <v>0</v>
          </cell>
          <cell r="DL403">
            <v>0</v>
          </cell>
          <cell r="DM403">
            <v>-9.5120000000000005</v>
          </cell>
          <cell r="DN403" t="str">
            <v/>
          </cell>
          <cell r="DO403" t="str">
            <v/>
          </cell>
          <cell r="DP403">
            <v>-19.024000000000001</v>
          </cell>
          <cell r="DQ403">
            <v>3.52</v>
          </cell>
          <cell r="DR403" t="str">
            <v/>
          </cell>
          <cell r="DS403" t="str">
            <v/>
          </cell>
          <cell r="DT403">
            <v>7.04</v>
          </cell>
          <cell r="DU403" t="str">
            <v/>
          </cell>
          <cell r="DV403">
            <v>1</v>
          </cell>
          <cell r="DW403" t="str">
            <v/>
          </cell>
        </row>
        <row r="404">
          <cell r="U404" t="str">
            <v>PR19SWB_PC B2</v>
          </cell>
          <cell r="V404" t="str">
            <v>Reliable Wastewater Service</v>
          </cell>
          <cell r="W404" t="str">
            <v>PR14 revision</v>
          </cell>
          <cell r="X404" t="str">
            <v>PC B2</v>
          </cell>
          <cell r="Y404" t="str">
            <v>External sewer flooding incidents</v>
          </cell>
          <cell r="Z404" t="str">
            <v>When sewers or pumps block, sewage can escape and this can affect homes and businesses. External sewer flooding means sewage has entered the grounds or gardens of a building normally used for residential, public, community and business purposes.</v>
          </cell>
          <cell r="AA404" t="str">
            <v/>
          </cell>
          <cell r="AB404" t="str">
            <v/>
          </cell>
          <cell r="AC404">
            <v>1</v>
          </cell>
          <cell r="AD404" t="str">
            <v/>
          </cell>
          <cell r="AE404" t="str">
            <v/>
          </cell>
          <cell r="AF404" t="str">
            <v/>
          </cell>
          <cell r="AG404" t="str">
            <v/>
          </cell>
          <cell r="AH404" t="str">
            <v/>
          </cell>
          <cell r="AI404">
            <v>1</v>
          </cell>
          <cell r="AJ404" t="str">
            <v>Out &amp; under</v>
          </cell>
          <cell r="AK404" t="str">
            <v>Revenue</v>
          </cell>
          <cell r="AL404" t="str">
            <v>In-period</v>
          </cell>
          <cell r="AM404" t="str">
            <v>Sewer flooding</v>
          </cell>
          <cell r="AN404" t="str">
            <v>number</v>
          </cell>
          <cell r="AO404" t="str">
            <v>Number of incidents per 10,000 sewer connections</v>
          </cell>
          <cell r="AP404">
            <v>0</v>
          </cell>
          <cell r="AQ404" t="str">
            <v>Down</v>
          </cell>
        </row>
        <row r="405">
          <cell r="U405" t="str">
            <v>PR19SWB_PC B3</v>
          </cell>
          <cell r="V405" t="str">
            <v>Reliable Wastewater Service</v>
          </cell>
          <cell r="W405" t="str">
            <v>PR14 revision</v>
          </cell>
          <cell r="X405" t="str">
            <v>PC B3</v>
          </cell>
          <cell r="Y405" t="str">
            <v>Sewer collapses</v>
          </cell>
          <cell r="Z405" t="str">
            <v>Sewers can collapse, for example when they are old or damaged by tree roots. This causes the ground above the sewer to fall into the sewer, blocking the flow of sewage.</v>
          </cell>
          <cell r="AA405" t="str">
            <v/>
          </cell>
          <cell r="AB405" t="str">
            <v/>
          </cell>
          <cell r="AC405">
            <v>1</v>
          </cell>
          <cell r="AD405" t="str">
            <v/>
          </cell>
          <cell r="AE405" t="str">
            <v/>
          </cell>
          <cell r="AF405" t="str">
            <v/>
          </cell>
          <cell r="AG405" t="str">
            <v/>
          </cell>
          <cell r="AH405" t="str">
            <v/>
          </cell>
          <cell r="AI405">
            <v>1</v>
          </cell>
          <cell r="AJ405" t="str">
            <v>Out &amp; under</v>
          </cell>
          <cell r="AK405" t="str">
            <v>Revenue</v>
          </cell>
          <cell r="AL405" t="str">
            <v>In-period</v>
          </cell>
          <cell r="AM405" t="str">
            <v>Repair and maintenance</v>
          </cell>
          <cell r="AN405" t="str">
            <v>number</v>
          </cell>
          <cell r="AO405" t="str">
            <v>Number of collapses per 1000km of sewer network</v>
          </cell>
          <cell r="AP405">
            <v>2</v>
          </cell>
          <cell r="AQ405" t="str">
            <v>Down</v>
          </cell>
          <cell r="AR405" t="str">
            <v>Sewer collapses</v>
          </cell>
          <cell r="BI405">
            <v>17.059999999999999</v>
          </cell>
          <cell r="BJ405">
            <v>16.27</v>
          </cell>
          <cell r="BK405">
            <v>15.54</v>
          </cell>
          <cell r="BL405">
            <v>14.76</v>
          </cell>
          <cell r="BM405">
            <v>13.99</v>
          </cell>
          <cell r="CD405" t="str">
            <v>Yes</v>
          </cell>
          <cell r="CE405" t="str">
            <v>Yes</v>
          </cell>
          <cell r="CF405" t="str">
            <v>Yes</v>
          </cell>
          <cell r="CG405" t="str">
            <v>Yes</v>
          </cell>
          <cell r="CH405" t="str">
            <v>Yes</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v>-0.19500000000000001</v>
          </cell>
          <cell r="DN405" t="str">
            <v/>
          </cell>
          <cell r="DO405" t="str">
            <v/>
          </cell>
          <cell r="DP405" t="str">
            <v/>
          </cell>
          <cell r="DQ405">
            <v>0.04</v>
          </cell>
          <cell r="DR405" t="str">
            <v/>
          </cell>
          <cell r="DS405" t="str">
            <v/>
          </cell>
          <cell r="DT405" t="str">
            <v/>
          </cell>
          <cell r="DU405" t="str">
            <v/>
          </cell>
          <cell r="DV405">
            <v>1</v>
          </cell>
          <cell r="DW405" t="str">
            <v/>
          </cell>
        </row>
        <row r="406">
          <cell r="U406" t="str">
            <v>PR19SWB_PC B4</v>
          </cell>
          <cell r="V406" t="str">
            <v>Reliable Wastewater Service</v>
          </cell>
          <cell r="W406" t="str">
            <v>PR14 revision</v>
          </cell>
          <cell r="X406" t="str">
            <v>PC B4</v>
          </cell>
          <cell r="Y406" t="str">
            <v>Sewer blockages</v>
          </cell>
          <cell r="Z406" t="str">
            <v>Sewers can block when items such as wet wipes, nappies, cotton buds, fats and oils are flushed into drains. They cause sewers to clog and block, restricting the flow of sewage.</v>
          </cell>
          <cell r="AA406" t="str">
            <v/>
          </cell>
          <cell r="AB406" t="str">
            <v/>
          </cell>
          <cell r="AC406">
            <v>1</v>
          </cell>
          <cell r="AD406" t="str">
            <v/>
          </cell>
          <cell r="AE406" t="str">
            <v/>
          </cell>
          <cell r="AF406" t="str">
            <v/>
          </cell>
          <cell r="AG406" t="str">
            <v/>
          </cell>
          <cell r="AH406" t="str">
            <v/>
          </cell>
          <cell r="AI406">
            <v>1</v>
          </cell>
          <cell r="AJ406" t="str">
            <v>Out &amp; under</v>
          </cell>
          <cell r="AK406" t="str">
            <v>Revenue</v>
          </cell>
          <cell r="AL406" t="str">
            <v>In-period</v>
          </cell>
          <cell r="AM406" t="str">
            <v>Repair and maintenance</v>
          </cell>
          <cell r="AN406" t="str">
            <v>number</v>
          </cell>
          <cell r="AO406" t="str">
            <v>Incidents per 1,000 km of sewers</v>
          </cell>
          <cell r="AP406">
            <v>0</v>
          </cell>
          <cell r="AQ406" t="str">
            <v>Down</v>
          </cell>
        </row>
        <row r="407">
          <cell r="U407" t="str">
            <v>PR19SWB_PC B5</v>
          </cell>
          <cell r="V407" t="str">
            <v>Reliable Wastewater Service</v>
          </cell>
          <cell r="W407" t="str">
            <v>PR14 continuation</v>
          </cell>
          <cell r="X407" t="str">
            <v>PC B5</v>
          </cell>
          <cell r="Y407" t="str">
            <v>Odour contacts from wastewater treatment works</v>
          </cell>
          <cell r="Z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AA407" t="str">
            <v/>
          </cell>
          <cell r="AB407" t="str">
            <v/>
          </cell>
          <cell r="AC407">
            <v>1</v>
          </cell>
          <cell r="AD407" t="str">
            <v/>
          </cell>
          <cell r="AE407" t="str">
            <v/>
          </cell>
          <cell r="AF407" t="str">
            <v/>
          </cell>
          <cell r="AG407" t="str">
            <v/>
          </cell>
          <cell r="AH407" t="str">
            <v/>
          </cell>
          <cell r="AI407">
            <v>1</v>
          </cell>
          <cell r="AJ407" t="str">
            <v>Out &amp; under</v>
          </cell>
          <cell r="AK407" t="str">
            <v>Revenue</v>
          </cell>
          <cell r="AL407" t="str">
            <v>In-period</v>
          </cell>
          <cell r="AM407" t="str">
            <v>WwTW odour</v>
          </cell>
          <cell r="AN407" t="str">
            <v>Nr</v>
          </cell>
          <cell r="AO407" t="str">
            <v>Number</v>
          </cell>
          <cell r="AP407">
            <v>0</v>
          </cell>
          <cell r="AQ407" t="str">
            <v>Down</v>
          </cell>
          <cell r="AR407" t="str">
            <v/>
          </cell>
        </row>
        <row r="408">
          <cell r="U408" t="str">
            <v>PR19SWB_PC B6</v>
          </cell>
          <cell r="V408" t="str">
            <v>Reliable Wastewater Service</v>
          </cell>
          <cell r="W408" t="str">
            <v>PR14 continuation</v>
          </cell>
          <cell r="X408" t="str">
            <v>PC B6</v>
          </cell>
          <cell r="Y408" t="str">
            <v>Treatment works compliance</v>
          </cell>
          <cell r="Z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AA408" t="str">
            <v/>
          </cell>
          <cell r="AB408" t="str">
            <v/>
          </cell>
          <cell r="AC408">
            <v>1</v>
          </cell>
          <cell r="AD408" t="str">
            <v/>
          </cell>
          <cell r="AE408" t="str">
            <v/>
          </cell>
          <cell r="AF408" t="str">
            <v/>
          </cell>
          <cell r="AG408" t="str">
            <v/>
          </cell>
          <cell r="AH408" t="str">
            <v/>
          </cell>
          <cell r="AI408">
            <v>1</v>
          </cell>
          <cell r="AJ408" t="str">
            <v>Under</v>
          </cell>
          <cell r="AK408" t="str">
            <v>Revenue</v>
          </cell>
          <cell r="AL408" t="str">
            <v>In-period</v>
          </cell>
          <cell r="AM408" t="str">
            <v>WwTW numeric consents</v>
          </cell>
          <cell r="AN408" t="str">
            <v>%</v>
          </cell>
          <cell r="AO408" t="str">
            <v>Percentage compliance</v>
          </cell>
          <cell r="AP408">
            <v>2</v>
          </cell>
          <cell r="AQ408" t="str">
            <v>Up</v>
          </cell>
          <cell r="AR408" t="str">
            <v>Treatment works compliance</v>
          </cell>
          <cell r="BI408">
            <v>100</v>
          </cell>
          <cell r="BJ408">
            <v>100</v>
          </cell>
          <cell r="BK408">
            <v>100</v>
          </cell>
          <cell r="BL408">
            <v>100</v>
          </cell>
          <cell r="BM408">
            <v>100</v>
          </cell>
          <cell r="CD408" t="str">
            <v>Yes</v>
          </cell>
          <cell r="CE408" t="str">
            <v>Yes</v>
          </cell>
          <cell r="CF408" t="str">
            <v>Yes</v>
          </cell>
          <cell r="CG408" t="str">
            <v>Yes</v>
          </cell>
          <cell r="CH408" t="str">
            <v>Yes</v>
          </cell>
          <cell r="CI408" t="str">
            <v/>
          </cell>
          <cell r="CJ408" t="str">
            <v/>
          </cell>
          <cell r="CK408" t="str">
            <v/>
          </cell>
          <cell r="CL408" t="str">
            <v/>
          </cell>
          <cell r="CM408" t="str">
            <v/>
          </cell>
          <cell r="CN408" t="str">
            <v/>
          </cell>
          <cell r="CO408" t="str">
            <v/>
          </cell>
          <cell r="CP408" t="str">
            <v/>
          </cell>
          <cell r="CQ408" t="str">
            <v/>
          </cell>
          <cell r="CR408" t="str">
            <v/>
          </cell>
          <cell r="CS408">
            <v>99</v>
          </cell>
          <cell r="CT408">
            <v>99</v>
          </cell>
          <cell r="CU408">
            <v>99</v>
          </cell>
          <cell r="CV408">
            <v>99</v>
          </cell>
          <cell r="CW408">
            <v>99</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v>-0.36499999999999999</v>
          </cell>
          <cell r="DN408" t="str">
            <v/>
          </cell>
          <cell r="DO408" t="str">
            <v/>
          </cell>
          <cell r="DP408" t="str">
            <v/>
          </cell>
          <cell r="DQ408" t="str">
            <v/>
          </cell>
          <cell r="DR408" t="str">
            <v/>
          </cell>
          <cell r="DS408" t="str">
            <v/>
          </cell>
          <cell r="DT408" t="str">
            <v/>
          </cell>
          <cell r="DU408" t="str">
            <v/>
          </cell>
          <cell r="DV408">
            <v>1</v>
          </cell>
          <cell r="DW408" t="str">
            <v/>
          </cell>
        </row>
        <row r="409">
          <cell r="U409" t="str">
            <v>PR19SWB_PC B7</v>
          </cell>
          <cell r="V409" t="str">
            <v>Reliable Wastewater Service</v>
          </cell>
          <cell r="W409" t="str">
            <v>PR14 continuation</v>
          </cell>
          <cell r="X409" t="str">
            <v>PC B7</v>
          </cell>
          <cell r="Y409" t="str">
            <v>Descriptive compliance</v>
          </cell>
          <cell r="Z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AA409" t="str">
            <v/>
          </cell>
          <cell r="AB409" t="str">
            <v/>
          </cell>
          <cell r="AC409">
            <v>1</v>
          </cell>
          <cell r="AD409" t="str">
            <v/>
          </cell>
          <cell r="AE409" t="str">
            <v/>
          </cell>
          <cell r="AF409" t="str">
            <v/>
          </cell>
          <cell r="AG409" t="str">
            <v/>
          </cell>
          <cell r="AH409" t="str">
            <v/>
          </cell>
          <cell r="AI409">
            <v>1</v>
          </cell>
          <cell r="AJ409" t="str">
            <v>Under</v>
          </cell>
          <cell r="AK409" t="str">
            <v>Revenue</v>
          </cell>
          <cell r="AL409" t="str">
            <v>In-period</v>
          </cell>
          <cell r="AM409" t="str">
            <v>WwTW descriptive consents</v>
          </cell>
          <cell r="AN409" t="str">
            <v>%</v>
          </cell>
          <cell r="AO409" t="str">
            <v>Percentage</v>
          </cell>
          <cell r="AP409">
            <v>1</v>
          </cell>
          <cell r="AQ409" t="str">
            <v>Up</v>
          </cell>
          <cell r="AR409" t="str">
            <v/>
          </cell>
        </row>
        <row r="410">
          <cell r="U410" t="str">
            <v>PR19SWB_PC B8</v>
          </cell>
          <cell r="V410" t="str">
            <v>Reliable Wastewater Service</v>
          </cell>
          <cell r="W410" t="str">
            <v>PR19 new</v>
          </cell>
          <cell r="X410" t="str">
            <v>PC B8</v>
          </cell>
          <cell r="Y410" t="str">
            <v>Total wastewater treatment works (WWTW) compliance</v>
          </cell>
          <cell r="Z410" t="str">
            <v>Water and sewerage companies treat wastewater and return it to the environment. Legal permit standards are set for treated sewage discharges and this measure is for overall compliance with those standards.</v>
          </cell>
          <cell r="AA410" t="str">
            <v/>
          </cell>
          <cell r="AB410" t="str">
            <v/>
          </cell>
          <cell r="AC410">
            <v>1</v>
          </cell>
          <cell r="AD410" t="str">
            <v/>
          </cell>
          <cell r="AE410" t="str">
            <v/>
          </cell>
          <cell r="AF410" t="str">
            <v/>
          </cell>
          <cell r="AG410" t="str">
            <v/>
          </cell>
          <cell r="AH410" t="str">
            <v/>
          </cell>
          <cell r="AI410">
            <v>1</v>
          </cell>
          <cell r="AJ410" t="str">
            <v>NFI</v>
          </cell>
          <cell r="AK410" t="str">
            <v/>
          </cell>
          <cell r="AL410" t="str">
            <v/>
          </cell>
          <cell r="AM410" t="str">
            <v>Environmental</v>
          </cell>
          <cell r="AN410" t="str">
            <v>%</v>
          </cell>
          <cell r="AO410" t="str">
            <v>Percentage</v>
          </cell>
          <cell r="AP410">
            <v>1</v>
          </cell>
          <cell r="AQ410" t="str">
            <v>Up</v>
          </cell>
          <cell r="AR410" t="str">
            <v/>
          </cell>
        </row>
        <row r="411">
          <cell r="U411" t="str">
            <v>PR19SWB_PC B9</v>
          </cell>
          <cell r="V411" t="str">
            <v>Reliable Wastewater Service</v>
          </cell>
          <cell r="W411" t="str">
            <v>PR14 continuation</v>
          </cell>
          <cell r="X411" t="str">
            <v>PC B9</v>
          </cell>
          <cell r="Y411" t="str">
            <v>Compliance with sludge standard</v>
          </cell>
          <cell r="Z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AA411" t="str">
            <v/>
          </cell>
          <cell r="AB411" t="str">
            <v/>
          </cell>
          <cell r="AC411" t="str">
            <v/>
          </cell>
          <cell r="AD411">
            <v>1</v>
          </cell>
          <cell r="AE411" t="str">
            <v/>
          </cell>
          <cell r="AF411" t="str">
            <v/>
          </cell>
          <cell r="AG411" t="str">
            <v/>
          </cell>
          <cell r="AH411" t="str">
            <v/>
          </cell>
          <cell r="AI411">
            <v>1</v>
          </cell>
          <cell r="AJ411" t="str">
            <v>Under</v>
          </cell>
          <cell r="AK411" t="str">
            <v>Revenue</v>
          </cell>
          <cell r="AL411" t="str">
            <v>In-period</v>
          </cell>
          <cell r="AM411" t="str">
            <v>Bioresources (sludge)</v>
          </cell>
          <cell r="AN411" t="str">
            <v>%</v>
          </cell>
          <cell r="AO411" t="str">
            <v>Percentage</v>
          </cell>
          <cell r="AP411">
            <v>2</v>
          </cell>
          <cell r="AQ411" t="str">
            <v>Up</v>
          </cell>
          <cell r="AR411" t="str">
            <v/>
          </cell>
        </row>
        <row r="412">
          <cell r="U412" t="str">
            <v>PR19SWB_PC D1</v>
          </cell>
          <cell r="V412" t="str">
            <v>Resilience</v>
          </cell>
          <cell r="W412" t="str">
            <v>PR19 new</v>
          </cell>
          <cell r="X412" t="str">
            <v>PC D1</v>
          </cell>
          <cell r="Y412" t="str">
            <v>Risk of severe restrictions in a drought</v>
          </cell>
          <cell r="Z412" t="str">
            <v>In an extreme drought, there is a risk that the company would not have enough water to supply all customers. This measure is the percentage of the population that would experience water restrictions in a drought.</v>
          </cell>
          <cell r="AA412">
            <v>1</v>
          </cell>
          <cell r="AB412" t="str">
            <v/>
          </cell>
          <cell r="AC412" t="str">
            <v/>
          </cell>
          <cell r="AD412" t="str">
            <v/>
          </cell>
          <cell r="AE412" t="str">
            <v/>
          </cell>
          <cell r="AF412" t="str">
            <v/>
          </cell>
          <cell r="AG412" t="str">
            <v/>
          </cell>
          <cell r="AH412" t="str">
            <v/>
          </cell>
          <cell r="AI412">
            <v>1</v>
          </cell>
          <cell r="AJ412" t="str">
            <v>NFI</v>
          </cell>
          <cell r="AK412" t="str">
            <v/>
          </cell>
          <cell r="AL412" t="str">
            <v/>
          </cell>
          <cell r="AM412" t="str">
            <v>Resilience</v>
          </cell>
          <cell r="AN412" t="str">
            <v>%</v>
          </cell>
          <cell r="AO412" t="str">
            <v>Percentage of population at risk</v>
          </cell>
          <cell r="AP412">
            <v>1</v>
          </cell>
          <cell r="AQ412" t="str">
            <v>Down</v>
          </cell>
          <cell r="AR412" t="str">
            <v>Risk of severe restrictions in a drought</v>
          </cell>
          <cell r="BI412">
            <v>0</v>
          </cell>
          <cell r="BJ412">
            <v>0</v>
          </cell>
          <cell r="BK412">
            <v>0</v>
          </cell>
          <cell r="BL412">
            <v>0</v>
          </cell>
          <cell r="BM412">
            <v>0</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v>1</v>
          </cell>
          <cell r="DW412" t="str">
            <v/>
          </cell>
        </row>
        <row r="413">
          <cell r="U413" t="str">
            <v>PR19SWB_PC D2</v>
          </cell>
          <cell r="V413" t="str">
            <v>Resilience</v>
          </cell>
          <cell r="W413" t="str">
            <v>PR19 new</v>
          </cell>
          <cell r="X413" t="str">
            <v>PC D2</v>
          </cell>
          <cell r="Y413" t="str">
            <v>Risk of sewer flooding in a storm</v>
          </cell>
          <cell r="Z413" t="str">
            <v xml:space="preserve">Customers may be at risk of sewer flooding in an extreme storm. This measure is the percentage of the population at risk of experiencing sewer flooding in such an event. </v>
          </cell>
          <cell r="AA413" t="str">
            <v/>
          </cell>
          <cell r="AB413" t="str">
            <v/>
          </cell>
          <cell r="AC413">
            <v>1</v>
          </cell>
          <cell r="AD413" t="str">
            <v/>
          </cell>
          <cell r="AE413" t="str">
            <v/>
          </cell>
          <cell r="AF413" t="str">
            <v/>
          </cell>
          <cell r="AG413" t="str">
            <v/>
          </cell>
          <cell r="AH413" t="str">
            <v/>
          </cell>
          <cell r="AI413">
            <v>1</v>
          </cell>
          <cell r="AJ413" t="str">
            <v>NFI</v>
          </cell>
          <cell r="AK413" t="str">
            <v/>
          </cell>
          <cell r="AL413" t="str">
            <v/>
          </cell>
          <cell r="AM413" t="str">
            <v>Resilience</v>
          </cell>
          <cell r="AN413" t="str">
            <v>%</v>
          </cell>
          <cell r="AO413" t="str">
            <v>Percentage of population at risk</v>
          </cell>
          <cell r="AP413">
            <v>2</v>
          </cell>
          <cell r="AQ413" t="str">
            <v>Down</v>
          </cell>
          <cell r="AR413" t="str">
            <v>Risk of sewer flooding in a storm</v>
          </cell>
          <cell r="BI413">
            <v>30.54</v>
          </cell>
          <cell r="BJ413">
            <v>29.39</v>
          </cell>
          <cell r="BK413">
            <v>28.23</v>
          </cell>
          <cell r="BL413">
            <v>27.08</v>
          </cell>
          <cell r="BM413">
            <v>25.92</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v>1</v>
          </cell>
          <cell r="DW413" t="str">
            <v/>
          </cell>
        </row>
        <row r="414">
          <cell r="U414" t="str">
            <v>PR19SWB_PC D3</v>
          </cell>
          <cell r="V414" t="str">
            <v>Resilience</v>
          </cell>
          <cell r="W414" t="str">
            <v>PR19 new</v>
          </cell>
          <cell r="X414" t="str">
            <v>PC D3</v>
          </cell>
          <cell r="Y414" t="str">
            <v>Resilience in the round - wastewater</v>
          </cell>
          <cell r="Z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AA414" t="str">
            <v/>
          </cell>
          <cell r="AB414" t="str">
            <v/>
          </cell>
          <cell r="AC414">
            <v>1</v>
          </cell>
          <cell r="AD414" t="str">
            <v/>
          </cell>
          <cell r="AE414" t="str">
            <v/>
          </cell>
          <cell r="AF414" t="str">
            <v/>
          </cell>
          <cell r="AG414" t="str">
            <v/>
          </cell>
          <cell r="AH414" t="str">
            <v/>
          </cell>
          <cell r="AI414">
            <v>1</v>
          </cell>
          <cell r="AJ414" t="str">
            <v>Out &amp; under</v>
          </cell>
          <cell r="AK414" t="str">
            <v>Revenue</v>
          </cell>
          <cell r="AL414" t="str">
            <v>In-period</v>
          </cell>
          <cell r="AM414" t="str">
            <v>Resilience</v>
          </cell>
          <cell r="AN414" t="str">
            <v>Nr</v>
          </cell>
          <cell r="AO414" t="str">
            <v>Number</v>
          </cell>
          <cell r="AP414">
            <v>0</v>
          </cell>
          <cell r="AQ414" t="str">
            <v>Up</v>
          </cell>
          <cell r="AR414" t="str">
            <v/>
          </cell>
        </row>
        <row r="415">
          <cell r="U415" t="str">
            <v>PR19SWB_PC D4</v>
          </cell>
          <cell r="V415" t="str">
            <v>Resilience</v>
          </cell>
          <cell r="W415" t="str">
            <v>PR19 new</v>
          </cell>
          <cell r="X415" t="str">
            <v>PC D4</v>
          </cell>
          <cell r="Y415" t="str">
            <v xml:space="preserve">Resilience in the round - water </v>
          </cell>
          <cell r="Z415" t="str">
            <v xml:space="preserve">Occasionally supplies of tap water can be disrupted. This measures the number of customers (properties) who experience continuous unplanned loss of mains water supply to their property for durations greater than 12 hours. </v>
          </cell>
          <cell r="AA415" t="str">
            <v/>
          </cell>
          <cell r="AB415">
            <v>1</v>
          </cell>
          <cell r="AC415" t="str">
            <v/>
          </cell>
          <cell r="AD415" t="str">
            <v/>
          </cell>
          <cell r="AE415" t="str">
            <v/>
          </cell>
          <cell r="AF415" t="str">
            <v/>
          </cell>
          <cell r="AG415" t="str">
            <v/>
          </cell>
          <cell r="AH415" t="str">
            <v/>
          </cell>
          <cell r="AI415">
            <v>1</v>
          </cell>
          <cell r="AJ415" t="str">
            <v>Out &amp; under</v>
          </cell>
          <cell r="AK415" t="str">
            <v>Revenue</v>
          </cell>
          <cell r="AL415" t="str">
            <v>In-period</v>
          </cell>
          <cell r="AM415" t="str">
            <v>Resilience</v>
          </cell>
          <cell r="AN415" t="str">
            <v>Nr</v>
          </cell>
          <cell r="AO415" t="str">
            <v>Number</v>
          </cell>
          <cell r="AP415">
            <v>0</v>
          </cell>
          <cell r="AQ415" t="str">
            <v>Down</v>
          </cell>
          <cell r="AR415" t="str">
            <v/>
          </cell>
        </row>
        <row r="416">
          <cell r="U416" t="str">
            <v>PR19SWB_PC E1</v>
          </cell>
          <cell r="V416" t="str">
            <v>Responsive to Customers</v>
          </cell>
          <cell r="W416" t="str">
            <v>PR19 new</v>
          </cell>
          <cell r="X416" t="str">
            <v>PC E1</v>
          </cell>
          <cell r="Y416" t="str">
            <v>C-MeX: Customer measure of experience</v>
          </cell>
          <cell r="Z416" t="str">
            <v>This is the mechanism to incentivise companies to provide an excellent customer experience for residential customers.</v>
          </cell>
          <cell r="AA416" t="str">
            <v/>
          </cell>
          <cell r="AB416" t="str">
            <v/>
          </cell>
          <cell r="AC416" t="str">
            <v/>
          </cell>
          <cell r="AD416" t="str">
            <v/>
          </cell>
          <cell r="AE416">
            <v>1</v>
          </cell>
          <cell r="AF416" t="str">
            <v/>
          </cell>
          <cell r="AG416" t="str">
            <v/>
          </cell>
          <cell r="AH416" t="str">
            <v/>
          </cell>
          <cell r="AI416">
            <v>1</v>
          </cell>
          <cell r="AJ416" t="str">
            <v>Out &amp; under</v>
          </cell>
          <cell r="AK416" t="str">
            <v>Revenue</v>
          </cell>
          <cell r="AL416" t="str">
            <v>In-period</v>
          </cell>
          <cell r="AM416" t="str">
            <v>Customer measure of experience (C-MeX)</v>
          </cell>
          <cell r="AN416" t="str">
            <v>score</v>
          </cell>
          <cell r="AO416" t="str">
            <v>C-Mex Score</v>
          </cell>
          <cell r="AP416">
            <v>2</v>
          </cell>
          <cell r="AQ416" t="str">
            <v>Up</v>
          </cell>
          <cell r="AR416" t="str">
            <v>C-MeX: Customer measure of experience</v>
          </cell>
          <cell r="BI416" t="str">
            <v/>
          </cell>
          <cell r="BJ416" t="str">
            <v/>
          </cell>
          <cell r="BK416" t="str">
            <v/>
          </cell>
          <cell r="BL416" t="str">
            <v/>
          </cell>
          <cell r="BM416" t="str">
            <v/>
          </cell>
          <cell r="CD416" t="str">
            <v>Yes</v>
          </cell>
          <cell r="CE416" t="str">
            <v>Yes</v>
          </cell>
          <cell r="CF416" t="str">
            <v>Yes</v>
          </cell>
          <cell r="CG416" t="str">
            <v>Yes</v>
          </cell>
          <cell r="CH416" t="str">
            <v>Yes</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v>1</v>
          </cell>
          <cell r="DW416" t="str">
            <v/>
          </cell>
        </row>
        <row r="417">
          <cell r="U417" t="str">
            <v>PR19SWB_PC E2</v>
          </cell>
          <cell r="V417" t="str">
            <v>Responsive to Customers</v>
          </cell>
          <cell r="W417" t="str">
            <v>PR14 continuation</v>
          </cell>
          <cell r="X417" t="str">
            <v>PC E2</v>
          </cell>
          <cell r="Y417" t="str">
            <v>Operational contacts resolved first time - water</v>
          </cell>
          <cell r="Z417" t="str">
            <v>The percentage of wholesale water operational customer contacts that are resolved first time. (Includes all written and telephone contacts).</v>
          </cell>
          <cell r="AA417" t="str">
            <v/>
          </cell>
          <cell r="AB417">
            <v>1</v>
          </cell>
          <cell r="AC417" t="str">
            <v/>
          </cell>
          <cell r="AD417" t="str">
            <v/>
          </cell>
          <cell r="AE417" t="str">
            <v/>
          </cell>
          <cell r="AF417" t="str">
            <v/>
          </cell>
          <cell r="AG417" t="str">
            <v/>
          </cell>
          <cell r="AH417" t="str">
            <v/>
          </cell>
          <cell r="AI417">
            <v>1</v>
          </cell>
          <cell r="AJ417" t="str">
            <v>Out &amp; under</v>
          </cell>
          <cell r="AK417" t="str">
            <v>Revenue</v>
          </cell>
          <cell r="AL417" t="str">
            <v>In-period</v>
          </cell>
          <cell r="AM417" t="str">
            <v>Customer contacts - other</v>
          </cell>
          <cell r="AN417" t="str">
            <v>%</v>
          </cell>
          <cell r="AO417" t="str">
            <v>Percentage</v>
          </cell>
          <cell r="AP417">
            <v>1</v>
          </cell>
          <cell r="AQ417" t="str">
            <v>Up</v>
          </cell>
          <cell r="AR417" t="str">
            <v/>
          </cell>
        </row>
        <row r="418">
          <cell r="U418" t="str">
            <v>PR19SWB_PC E3</v>
          </cell>
          <cell r="V418" t="str">
            <v>Responsive to Customers</v>
          </cell>
          <cell r="W418" t="str">
            <v>PR14 continuation</v>
          </cell>
          <cell r="X418" t="str">
            <v>PC E3</v>
          </cell>
          <cell r="Y418" t="str">
            <v>Operational contacts resolved first time - wastewater</v>
          </cell>
          <cell r="Z418" t="str">
            <v>The percentage of wholesale wastewater operational customer contacts that are resolved first time. (Includes all written and telephone contacts).</v>
          </cell>
          <cell r="AA418" t="str">
            <v/>
          </cell>
          <cell r="AB418" t="str">
            <v/>
          </cell>
          <cell r="AC418">
            <v>1</v>
          </cell>
          <cell r="AD418" t="str">
            <v/>
          </cell>
          <cell r="AE418" t="str">
            <v/>
          </cell>
          <cell r="AF418" t="str">
            <v/>
          </cell>
          <cell r="AG418" t="str">
            <v/>
          </cell>
          <cell r="AH418" t="str">
            <v/>
          </cell>
          <cell r="AI418">
            <v>1</v>
          </cell>
          <cell r="AJ418" t="str">
            <v>Out &amp; under</v>
          </cell>
          <cell r="AK418" t="str">
            <v>Revenue</v>
          </cell>
          <cell r="AL418" t="str">
            <v>In-period</v>
          </cell>
          <cell r="AM418" t="str">
            <v>Customer contacts - other</v>
          </cell>
          <cell r="AN418" t="str">
            <v>%</v>
          </cell>
          <cell r="AO418" t="str">
            <v>Percentage</v>
          </cell>
          <cell r="AP418">
            <v>1</v>
          </cell>
          <cell r="AQ418" t="str">
            <v>Up</v>
          </cell>
          <cell r="AR418" t="str">
            <v/>
          </cell>
        </row>
        <row r="419">
          <cell r="U419" t="str">
            <v>PR19SWB_PC E4</v>
          </cell>
          <cell r="V419" t="str">
            <v>Responsive to Customers</v>
          </cell>
          <cell r="W419" t="str">
            <v>PR19 new</v>
          </cell>
          <cell r="X419" t="str">
            <v>PC E4</v>
          </cell>
          <cell r="Y419" t="str">
            <v>D-MeX: Developer services measure of experience</v>
          </cell>
          <cell r="Z419" t="str">
            <v>This is the mechanism to incentivise water companies to provide an excellent customer experience for developer services (new connections) customers.</v>
          </cell>
          <cell r="AA419" t="str">
            <v/>
          </cell>
          <cell r="AB419">
            <v>0.49</v>
          </cell>
          <cell r="AC419">
            <v>0.51</v>
          </cell>
          <cell r="AD419" t="str">
            <v/>
          </cell>
          <cell r="AE419" t="str">
            <v/>
          </cell>
          <cell r="AF419" t="str">
            <v/>
          </cell>
          <cell r="AG419" t="str">
            <v/>
          </cell>
          <cell r="AH419" t="str">
            <v/>
          </cell>
          <cell r="AI419">
            <v>1</v>
          </cell>
          <cell r="AJ419" t="str">
            <v>Out &amp; under</v>
          </cell>
          <cell r="AK419" t="str">
            <v>Revenue</v>
          </cell>
          <cell r="AL419" t="str">
            <v>In-period</v>
          </cell>
          <cell r="AM419" t="str">
            <v>Developer services measure of experience (D-MeX)</v>
          </cell>
          <cell r="AN419" t="str">
            <v>score</v>
          </cell>
          <cell r="AO419" t="str">
            <v>D-Mex Score</v>
          </cell>
          <cell r="AP419">
            <v>2</v>
          </cell>
          <cell r="AQ419" t="str">
            <v>Up</v>
          </cell>
          <cell r="AR419" t="str">
            <v>D-MeX: Developer services measure of experience</v>
          </cell>
          <cell r="BI419" t="str">
            <v/>
          </cell>
          <cell r="BJ419" t="str">
            <v/>
          </cell>
          <cell r="BK419" t="str">
            <v/>
          </cell>
          <cell r="BL419" t="str">
            <v/>
          </cell>
          <cell r="BM419" t="str">
            <v/>
          </cell>
          <cell r="CD419" t="str">
            <v>Yes</v>
          </cell>
          <cell r="CE419" t="str">
            <v>Yes</v>
          </cell>
          <cell r="CF419" t="str">
            <v>Yes</v>
          </cell>
          <cell r="CG419" t="str">
            <v>Yes</v>
          </cell>
          <cell r="CH419" t="str">
            <v>Yes</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v>1</v>
          </cell>
          <cell r="DW419" t="str">
            <v/>
          </cell>
        </row>
        <row r="420">
          <cell r="U420" t="str">
            <v>PR19SWB_PC E5</v>
          </cell>
          <cell r="V420" t="str">
            <v>Responsive to Customers</v>
          </cell>
          <cell r="W420" t="str">
            <v>PR14 continuation</v>
          </cell>
          <cell r="X420" t="str">
            <v>PC E5</v>
          </cell>
          <cell r="Y420" t="str">
            <v>Customer satisfaction with value for money</v>
          </cell>
          <cell r="Z420" t="str">
            <v>The average percentage of household customers satisfied, extremely or very satisfied with the value for money of South West Water’s services in the financial year.</v>
          </cell>
          <cell r="AA420" t="str">
            <v/>
          </cell>
          <cell r="AB420" t="str">
            <v/>
          </cell>
          <cell r="AC420" t="str">
            <v/>
          </cell>
          <cell r="AD420" t="str">
            <v/>
          </cell>
          <cell r="AE420">
            <v>1</v>
          </cell>
          <cell r="AF420" t="str">
            <v/>
          </cell>
          <cell r="AG420" t="str">
            <v/>
          </cell>
          <cell r="AH420" t="str">
            <v/>
          </cell>
          <cell r="AI420">
            <v>1</v>
          </cell>
          <cell r="AJ420" t="str">
            <v>NFI</v>
          </cell>
          <cell r="AK420" t="str">
            <v/>
          </cell>
          <cell r="AL420" t="str">
            <v/>
          </cell>
          <cell r="AM420" t="str">
            <v>Billing, debt, vfm, affordability, vulnerability</v>
          </cell>
          <cell r="AN420" t="str">
            <v>%</v>
          </cell>
          <cell r="AO420" t="str">
            <v>Percentage</v>
          </cell>
          <cell r="AP420">
            <v>0</v>
          </cell>
          <cell r="AQ420" t="str">
            <v>Up</v>
          </cell>
          <cell r="AR420" t="str">
            <v/>
          </cell>
        </row>
        <row r="421">
          <cell r="U421" t="str">
            <v>PR19SWB_PC E6</v>
          </cell>
          <cell r="V421" t="str">
            <v>Responsive to Customers</v>
          </cell>
          <cell r="W421" t="str">
            <v>PR19 new</v>
          </cell>
          <cell r="X421" t="str">
            <v>PC E6</v>
          </cell>
          <cell r="Y421" t="str">
            <v>Priority services for customers in vulnerable circumstances</v>
          </cell>
          <cell r="Z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AA421" t="str">
            <v/>
          </cell>
          <cell r="AB421" t="str">
            <v/>
          </cell>
          <cell r="AC421" t="str">
            <v/>
          </cell>
          <cell r="AD421" t="str">
            <v/>
          </cell>
          <cell r="AE421">
            <v>1</v>
          </cell>
          <cell r="AF421" t="str">
            <v/>
          </cell>
          <cell r="AG421" t="str">
            <v/>
          </cell>
          <cell r="AH421" t="str">
            <v/>
          </cell>
          <cell r="AI421">
            <v>1</v>
          </cell>
          <cell r="AJ421" t="str">
            <v>NFI</v>
          </cell>
          <cell r="AK421" t="str">
            <v/>
          </cell>
          <cell r="AL421" t="str">
            <v/>
          </cell>
          <cell r="AM421" t="str">
            <v>Billing, debt, vfm, affordability, vulnerability</v>
          </cell>
          <cell r="AN421" t="str">
            <v>%</v>
          </cell>
          <cell r="AO421" t="str">
            <v>Percentage of applicable households</v>
          </cell>
          <cell r="AP421">
            <v>1</v>
          </cell>
          <cell r="AQ421" t="str">
            <v>Up</v>
          </cell>
          <cell r="AR421" t="str">
            <v>Priority services for customers in vulnerable circumstances</v>
          </cell>
          <cell r="BI421" t="str">
            <v>2.5 / 17.5 / 45</v>
          </cell>
          <cell r="BJ421" t="str">
            <v>3.0 / 35 / 90</v>
          </cell>
          <cell r="BK421" t="str">
            <v>3.5 / 35 / 90</v>
          </cell>
          <cell r="BL421" t="str">
            <v>5.0 / 35 / 90</v>
          </cell>
          <cell r="BM421" t="str">
            <v>7.0 / 35 / 90</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v>1</v>
          </cell>
          <cell r="DW421" t="str">
            <v/>
          </cell>
        </row>
        <row r="422">
          <cell r="U422" t="str">
            <v>PR19SWB_PC E7</v>
          </cell>
          <cell r="V422" t="str">
            <v>Responsive to Customers</v>
          </cell>
          <cell r="W422" t="str">
            <v>PR19 new</v>
          </cell>
          <cell r="X422" t="str">
            <v>PC E7</v>
          </cell>
          <cell r="Y422" t="str">
            <v xml:space="preserve">British Standard for inclusive service provision </v>
          </cell>
          <cell r="Z422" t="str">
            <v>This measures the company's ability to attain and retain the British Standard for inclusive service provision.</v>
          </cell>
          <cell r="AA422" t="str">
            <v/>
          </cell>
          <cell r="AB422" t="str">
            <v/>
          </cell>
          <cell r="AC422" t="str">
            <v/>
          </cell>
          <cell r="AD422" t="str">
            <v/>
          </cell>
          <cell r="AE422">
            <v>1</v>
          </cell>
          <cell r="AF422" t="str">
            <v/>
          </cell>
          <cell r="AG422" t="str">
            <v/>
          </cell>
          <cell r="AH422" t="str">
            <v/>
          </cell>
          <cell r="AI422">
            <v>1</v>
          </cell>
          <cell r="AJ422" t="str">
            <v>NFI</v>
          </cell>
          <cell r="AK422" t="str">
            <v/>
          </cell>
          <cell r="AL422" t="str">
            <v/>
          </cell>
          <cell r="AM422" t="str">
            <v>Billing, debt, vfm, affordability, vulnerability</v>
          </cell>
          <cell r="AN422" t="str">
            <v>score</v>
          </cell>
          <cell r="AO422" t="str">
            <v>Score</v>
          </cell>
          <cell r="AP422">
            <v>0</v>
          </cell>
          <cell r="AQ422" t="str">
            <v>score</v>
          </cell>
          <cell r="AR422" t="str">
            <v/>
          </cell>
        </row>
        <row r="423">
          <cell r="U423" t="str">
            <v>PR19SWB_PC E8</v>
          </cell>
          <cell r="V423" t="str">
            <v>Responsive to Customers</v>
          </cell>
          <cell r="W423" t="str">
            <v>PR19 new</v>
          </cell>
          <cell r="X423" t="str">
            <v>PC E8</v>
          </cell>
          <cell r="Y423" t="str">
            <v>Overall satisfaction of services received on the PSR</v>
          </cell>
          <cell r="Z423" t="str">
            <v>The average percentage of customers satisfied, extremely or very satisfied with the services they receive through the Priority Services Register (PSR).</v>
          </cell>
          <cell r="AA423" t="str">
            <v/>
          </cell>
          <cell r="AB423" t="str">
            <v/>
          </cell>
          <cell r="AC423" t="str">
            <v/>
          </cell>
          <cell r="AD423" t="str">
            <v/>
          </cell>
          <cell r="AE423">
            <v>1</v>
          </cell>
          <cell r="AF423" t="str">
            <v/>
          </cell>
          <cell r="AG423" t="str">
            <v/>
          </cell>
          <cell r="AH423" t="str">
            <v/>
          </cell>
          <cell r="AI423">
            <v>1</v>
          </cell>
          <cell r="AJ423" t="str">
            <v>NFI</v>
          </cell>
          <cell r="AK423" t="str">
            <v/>
          </cell>
          <cell r="AL423" t="str">
            <v/>
          </cell>
          <cell r="AM423" t="str">
            <v>Billing, debt, vfm, affordability, vulnerability</v>
          </cell>
          <cell r="AN423" t="str">
            <v>%</v>
          </cell>
          <cell r="AO423" t="str">
            <v>Percentage</v>
          </cell>
          <cell r="AP423">
            <v>0</v>
          </cell>
          <cell r="AQ423" t="str">
            <v>Up</v>
          </cell>
          <cell r="AR423" t="str">
            <v/>
          </cell>
        </row>
        <row r="424">
          <cell r="U424" t="str">
            <v>PR19SWB_PC F1</v>
          </cell>
          <cell r="V424" t="str">
            <v>Protecting the Environment</v>
          </cell>
          <cell r="W424" t="str">
            <v>PR14 revision</v>
          </cell>
          <cell r="X424" t="str">
            <v>PC F1</v>
          </cell>
          <cell r="Y424" t="str">
            <v>Pollution incidents</v>
          </cell>
          <cell r="Z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AA424" t="str">
            <v/>
          </cell>
          <cell r="AB424" t="str">
            <v/>
          </cell>
          <cell r="AC424">
            <v>1</v>
          </cell>
          <cell r="AD424" t="str">
            <v/>
          </cell>
          <cell r="AE424" t="str">
            <v/>
          </cell>
          <cell r="AF424" t="str">
            <v/>
          </cell>
          <cell r="AG424" t="str">
            <v/>
          </cell>
          <cell r="AH424" t="str">
            <v/>
          </cell>
          <cell r="AI424">
            <v>1</v>
          </cell>
          <cell r="AJ424" t="str">
            <v>Under</v>
          </cell>
          <cell r="AK424" t="str">
            <v>Revenue</v>
          </cell>
          <cell r="AL424" t="str">
            <v>In-period</v>
          </cell>
          <cell r="AM424" t="str">
            <v>Pollution incidents</v>
          </cell>
          <cell r="AN424" t="str">
            <v>number</v>
          </cell>
          <cell r="AO424" t="str">
            <v>Number of pollution incidents per 10,000 km of the wastewater
 network</v>
          </cell>
          <cell r="AP424">
            <v>2</v>
          </cell>
          <cell r="AQ424" t="str">
            <v>Down</v>
          </cell>
          <cell r="AR424" t="str">
            <v>Pollution incidents</v>
          </cell>
          <cell r="BI424">
            <v>24.51</v>
          </cell>
          <cell r="BJ424">
            <v>23.74</v>
          </cell>
          <cell r="BK424">
            <v>23</v>
          </cell>
          <cell r="BL424">
            <v>22.4</v>
          </cell>
          <cell r="BM424">
            <v>19.5</v>
          </cell>
          <cell r="CD424" t="str">
            <v>Yes</v>
          </cell>
          <cell r="CE424" t="str">
            <v>Yes</v>
          </cell>
          <cell r="CF424" t="str">
            <v>Yes</v>
          </cell>
          <cell r="CG424" t="str">
            <v>Yes</v>
          </cell>
          <cell r="CH424" t="str">
            <v>Yes</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v>-0.115</v>
          </cell>
          <cell r="DN424" t="str">
            <v/>
          </cell>
          <cell r="DO424" t="str">
            <v/>
          </cell>
          <cell r="DP424" t="str">
            <v/>
          </cell>
          <cell r="DQ424" t="str">
            <v/>
          </cell>
          <cell r="DR424" t="str">
            <v/>
          </cell>
          <cell r="DS424" t="str">
            <v/>
          </cell>
          <cell r="DT424" t="str">
            <v/>
          </cell>
          <cell r="DU424" t="str">
            <v/>
          </cell>
          <cell r="DV424">
            <v>1</v>
          </cell>
          <cell r="DW424" t="str">
            <v/>
          </cell>
        </row>
        <row r="425">
          <cell r="U425" t="str">
            <v>PR19SWB_PC F2</v>
          </cell>
          <cell r="V425" t="str">
            <v>Protecting the Environment</v>
          </cell>
          <cell r="W425" t="str">
            <v>PR14 revision</v>
          </cell>
          <cell r="X425" t="str">
            <v>PC F2</v>
          </cell>
          <cell r="Y425" t="str">
            <v>Number of pollution incidents cat 1-3 (water only)</v>
          </cell>
          <cell r="Z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AA425" t="str">
            <v/>
          </cell>
          <cell r="AB425">
            <v>1</v>
          </cell>
          <cell r="AC425" t="str">
            <v/>
          </cell>
          <cell r="AD425" t="str">
            <v/>
          </cell>
          <cell r="AE425" t="str">
            <v/>
          </cell>
          <cell r="AF425" t="str">
            <v/>
          </cell>
          <cell r="AG425" t="str">
            <v/>
          </cell>
          <cell r="AH425" t="str">
            <v/>
          </cell>
          <cell r="AI425">
            <v>1</v>
          </cell>
          <cell r="AJ425" t="str">
            <v>Under</v>
          </cell>
          <cell r="AK425" t="str">
            <v>Revenue</v>
          </cell>
          <cell r="AL425" t="str">
            <v>In-period</v>
          </cell>
          <cell r="AM425" t="str">
            <v>Pollution incidents</v>
          </cell>
          <cell r="AN425" t="str">
            <v>Nr</v>
          </cell>
          <cell r="AO425" t="str">
            <v>Number</v>
          </cell>
          <cell r="AP425">
            <v>0</v>
          </cell>
          <cell r="AQ425" t="str">
            <v>Down</v>
          </cell>
          <cell r="AR425" t="str">
            <v/>
          </cell>
        </row>
        <row r="426">
          <cell r="U426" t="str">
            <v>PR19SWB_PC F3</v>
          </cell>
          <cell r="V426" t="str">
            <v>Protecting the Environment</v>
          </cell>
          <cell r="W426" t="str">
            <v>PR19 new</v>
          </cell>
          <cell r="X426" t="str">
            <v>PC F3</v>
          </cell>
          <cell r="Y426" t="str">
            <v>Biodiversity - Compliance</v>
          </cell>
          <cell r="Z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AA426" t="str">
            <v/>
          </cell>
          <cell r="AB426" t="str">
            <v/>
          </cell>
          <cell r="AC426">
            <v>1</v>
          </cell>
          <cell r="AD426" t="str">
            <v/>
          </cell>
          <cell r="AE426" t="str">
            <v/>
          </cell>
          <cell r="AF426" t="str">
            <v/>
          </cell>
          <cell r="AG426" t="str">
            <v/>
          </cell>
          <cell r="AH426" t="str">
            <v/>
          </cell>
          <cell r="AI426">
            <v>1</v>
          </cell>
          <cell r="AJ426" t="str">
            <v>NFI</v>
          </cell>
          <cell r="AK426" t="str">
            <v/>
          </cell>
          <cell r="AL426" t="str">
            <v/>
          </cell>
          <cell r="AM426" t="str">
            <v>Biodiversity/SSSIs</v>
          </cell>
          <cell r="AN426" t="str">
            <v>Nr</v>
          </cell>
          <cell r="AO426" t="str">
            <v>Number</v>
          </cell>
          <cell r="AP426">
            <v>0</v>
          </cell>
          <cell r="AQ426" t="str">
            <v>Down</v>
          </cell>
          <cell r="AR426" t="str">
            <v/>
          </cell>
        </row>
        <row r="427">
          <cell r="U427" t="str">
            <v>PR19SWB_PC F4</v>
          </cell>
          <cell r="V427" t="str">
            <v>Protecting the Environment</v>
          </cell>
          <cell r="W427" t="str">
            <v>PR19 new</v>
          </cell>
          <cell r="X427" t="str">
            <v>PC F4</v>
          </cell>
          <cell r="Y427" t="str">
            <v>Biodiversity - Prevent Deterioration</v>
          </cell>
          <cell r="Z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AA427">
            <v>0.65</v>
          </cell>
          <cell r="AB427">
            <v>0.35</v>
          </cell>
          <cell r="AC427" t="str">
            <v/>
          </cell>
          <cell r="AD427" t="str">
            <v/>
          </cell>
          <cell r="AE427" t="str">
            <v/>
          </cell>
          <cell r="AF427" t="str">
            <v/>
          </cell>
          <cell r="AG427" t="str">
            <v/>
          </cell>
          <cell r="AH427" t="str">
            <v/>
          </cell>
          <cell r="AI427">
            <v>1</v>
          </cell>
          <cell r="AJ427" t="str">
            <v>NFI</v>
          </cell>
          <cell r="AK427" t="str">
            <v/>
          </cell>
          <cell r="AL427" t="str">
            <v/>
          </cell>
          <cell r="AM427" t="str">
            <v>Biodiversity/SSSIs</v>
          </cell>
          <cell r="AN427" t="str">
            <v>Nr</v>
          </cell>
          <cell r="AO427" t="str">
            <v>Number</v>
          </cell>
          <cell r="AP427">
            <v>0</v>
          </cell>
          <cell r="AQ427" t="str">
            <v>Up</v>
          </cell>
          <cell r="AR427" t="str">
            <v/>
          </cell>
        </row>
        <row r="428">
          <cell r="U428" t="str">
            <v>PR19SWB_PC F5</v>
          </cell>
          <cell r="V428" t="str">
            <v>Protecting the Environment</v>
          </cell>
          <cell r="W428" t="str">
            <v>PR19 new</v>
          </cell>
          <cell r="X428" t="str">
            <v>PC F5</v>
          </cell>
          <cell r="Y428" t="str">
            <v>Biodiversity - Enhancement</v>
          </cell>
          <cell r="Z428" t="str">
            <v>We work with land owners and farmers to ensure pesticides and slurry does not go into rivers and lakes. This maintains and improves river quality. It also ensures water can be taken from the rivers and used for clean, safe drinking water.</v>
          </cell>
          <cell r="AA428">
            <v>0.45</v>
          </cell>
          <cell r="AB428">
            <v>0.55000000000000004</v>
          </cell>
          <cell r="AC428" t="str">
            <v/>
          </cell>
          <cell r="AD428" t="str">
            <v/>
          </cell>
          <cell r="AE428" t="str">
            <v/>
          </cell>
          <cell r="AF428" t="str">
            <v/>
          </cell>
          <cell r="AG428" t="str">
            <v/>
          </cell>
          <cell r="AH428" t="str">
            <v/>
          </cell>
          <cell r="AI428">
            <v>1</v>
          </cell>
          <cell r="AJ428" t="str">
            <v>Out &amp; under</v>
          </cell>
          <cell r="AK428" t="str">
            <v>RCV</v>
          </cell>
          <cell r="AL428" t="str">
            <v>End of period</v>
          </cell>
          <cell r="AM428" t="str">
            <v>Catchment management</v>
          </cell>
          <cell r="AN428" t="str">
            <v>Ha</v>
          </cell>
          <cell r="AO428" t="str">
            <v>Hectares</v>
          </cell>
          <cell r="AP428">
            <v>0</v>
          </cell>
          <cell r="AQ428" t="str">
            <v>Up</v>
          </cell>
          <cell r="AR428" t="str">
            <v/>
          </cell>
        </row>
        <row r="429">
          <cell r="U429" t="str">
            <v>PR19SWB_PC F6</v>
          </cell>
          <cell r="V429" t="str">
            <v>Protecting the Environment</v>
          </cell>
          <cell r="W429" t="str">
            <v>PR19 new</v>
          </cell>
          <cell r="X429" t="str">
            <v>PC F6</v>
          </cell>
          <cell r="Y429" t="str">
            <v>EPA</v>
          </cell>
          <cell r="Z429" t="str">
            <v>This measures how the company is performing against several standards reported in the Environment Agency's EPA measure</v>
          </cell>
          <cell r="AA429">
            <v>0.15</v>
          </cell>
          <cell r="AB429" t="str">
            <v/>
          </cell>
          <cell r="AC429">
            <v>0.85</v>
          </cell>
          <cell r="AD429" t="str">
            <v/>
          </cell>
          <cell r="AE429" t="str">
            <v/>
          </cell>
          <cell r="AF429" t="str">
            <v/>
          </cell>
          <cell r="AG429" t="str">
            <v/>
          </cell>
          <cell r="AH429" t="str">
            <v/>
          </cell>
          <cell r="AI429">
            <v>1</v>
          </cell>
          <cell r="AJ429" t="str">
            <v>Under</v>
          </cell>
          <cell r="AK429" t="str">
            <v>Revenue</v>
          </cell>
          <cell r="AL429" t="str">
            <v>In-period</v>
          </cell>
          <cell r="AM429" t="str">
            <v>Environmental</v>
          </cell>
          <cell r="AN429" t="str">
            <v>Nr</v>
          </cell>
          <cell r="AO429" t="str">
            <v>Number</v>
          </cell>
          <cell r="AP429">
            <v>0</v>
          </cell>
          <cell r="AQ429" t="str">
            <v>Up</v>
          </cell>
          <cell r="AR429" t="str">
            <v/>
          </cell>
        </row>
        <row r="430">
          <cell r="U430" t="str">
            <v>PR19SWB_PC H1</v>
          </cell>
          <cell r="V430" t="str">
            <v>Benefitting the Community</v>
          </cell>
          <cell r="W430" t="str">
            <v>PR14 continuation</v>
          </cell>
          <cell r="X430" t="str">
            <v>PC H1</v>
          </cell>
          <cell r="Y430" t="str">
            <v>Bathing water quality</v>
          </cell>
          <cell r="Z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AA430" t="str">
            <v/>
          </cell>
          <cell r="AB430" t="str">
            <v/>
          </cell>
          <cell r="AC430">
            <v>1</v>
          </cell>
          <cell r="AD430" t="str">
            <v/>
          </cell>
          <cell r="AE430" t="str">
            <v/>
          </cell>
          <cell r="AF430" t="str">
            <v/>
          </cell>
          <cell r="AG430" t="str">
            <v/>
          </cell>
          <cell r="AH430" t="str">
            <v/>
          </cell>
          <cell r="AI430">
            <v>1</v>
          </cell>
          <cell r="AJ430" t="str">
            <v>Out &amp; under</v>
          </cell>
          <cell r="AK430" t="str">
            <v>RCV</v>
          </cell>
          <cell r="AL430" t="str">
            <v>End of period</v>
          </cell>
          <cell r="AM430" t="str">
            <v>Environmental</v>
          </cell>
          <cell r="AN430" t="str">
            <v>Nr</v>
          </cell>
          <cell r="AO430" t="str">
            <v>Number</v>
          </cell>
          <cell r="AP430">
            <v>0</v>
          </cell>
          <cell r="AQ430" t="str">
            <v>Up</v>
          </cell>
          <cell r="AR430" t="str">
            <v/>
          </cell>
        </row>
        <row r="431">
          <cell r="U431" t="str">
            <v>PR19SWB_PC H2</v>
          </cell>
          <cell r="V431" t="str">
            <v>Benefitting the Community</v>
          </cell>
          <cell r="W431" t="str">
            <v>PR19 new</v>
          </cell>
          <cell r="X431" t="str">
            <v>PC H2</v>
          </cell>
          <cell r="Y431" t="str">
            <v>Abstraction incentive mechanism</v>
          </cell>
          <cell r="Z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AA431">
            <v>1</v>
          </cell>
          <cell r="AB431" t="str">
            <v/>
          </cell>
          <cell r="AC431" t="str">
            <v/>
          </cell>
          <cell r="AD431" t="str">
            <v/>
          </cell>
          <cell r="AE431" t="str">
            <v/>
          </cell>
          <cell r="AF431" t="str">
            <v/>
          </cell>
          <cell r="AG431" t="str">
            <v/>
          </cell>
          <cell r="AH431" t="str">
            <v/>
          </cell>
          <cell r="AI431">
            <v>1</v>
          </cell>
          <cell r="AJ431" t="str">
            <v>Out &amp; under</v>
          </cell>
          <cell r="AK431" t="str">
            <v>Revenue</v>
          </cell>
          <cell r="AL431" t="str">
            <v>In-period</v>
          </cell>
          <cell r="AM431" t="str">
            <v>Water resources/ abstraction</v>
          </cell>
          <cell r="AN431" t="str">
            <v>Nr</v>
          </cell>
          <cell r="AO431" t="str">
            <v>Megalitres</v>
          </cell>
          <cell r="AP431">
            <v>0</v>
          </cell>
          <cell r="AQ431" t="str">
            <v>Up</v>
          </cell>
          <cell r="AR431" t="str">
            <v/>
          </cell>
        </row>
        <row r="432">
          <cell r="U432" t="str">
            <v>PR19SWB_PC G1</v>
          </cell>
          <cell r="V432" t="str">
            <v>Fair charging and Affordability for All</v>
          </cell>
          <cell r="W432" t="str">
            <v>PR19 new</v>
          </cell>
          <cell r="X432" t="str">
            <v>PC G1</v>
          </cell>
          <cell r="Y432" t="str">
            <v>Replacement of dumb meters with AMR</v>
          </cell>
          <cell r="Z432" t="str">
            <v>Providing customers with accurate meter reads and understanding where water is used in our system is important for delivering a high quality and resilient service. This measures the number of Automatic Meter Read (AMR) meters installed for households.</v>
          </cell>
          <cell r="AA432" t="str">
            <v/>
          </cell>
          <cell r="AB432" t="str">
            <v/>
          </cell>
          <cell r="AC432" t="str">
            <v/>
          </cell>
          <cell r="AD432" t="str">
            <v/>
          </cell>
          <cell r="AE432">
            <v>1</v>
          </cell>
          <cell r="AF432" t="str">
            <v/>
          </cell>
          <cell r="AG432" t="str">
            <v/>
          </cell>
          <cell r="AH432" t="str">
            <v/>
          </cell>
          <cell r="AI432">
            <v>1</v>
          </cell>
          <cell r="AJ432" t="str">
            <v>NFI</v>
          </cell>
          <cell r="AK432" t="str">
            <v/>
          </cell>
          <cell r="AL432" t="str">
            <v/>
          </cell>
          <cell r="AM432" t="str">
            <v>Metering</v>
          </cell>
          <cell r="AN432" t="str">
            <v>Nr</v>
          </cell>
          <cell r="AO432" t="str">
            <v>Number</v>
          </cell>
          <cell r="AP432">
            <v>0</v>
          </cell>
          <cell r="AQ432" t="str">
            <v>Up</v>
          </cell>
          <cell r="AR432" t="str">
            <v/>
          </cell>
        </row>
        <row r="433">
          <cell r="U433" t="str">
            <v>PR19SWB_PC G2</v>
          </cell>
          <cell r="V433" t="str">
            <v>Fair charging and Affordability for All</v>
          </cell>
          <cell r="W433" t="str">
            <v>PR14 revision</v>
          </cell>
          <cell r="X433" t="str">
            <v>PC G2</v>
          </cell>
          <cell r="Y433" t="str">
            <v>Number of customers on one of our support tariffs</v>
          </cell>
          <cell r="Z433" t="str">
            <v>We offer financial support for customers struggling to pay their bill. This measures the number of customers on one of our support tariffs.</v>
          </cell>
          <cell r="AA433" t="str">
            <v/>
          </cell>
          <cell r="AB433" t="str">
            <v/>
          </cell>
          <cell r="AC433" t="str">
            <v/>
          </cell>
          <cell r="AD433" t="str">
            <v/>
          </cell>
          <cell r="AE433">
            <v>1</v>
          </cell>
          <cell r="AF433" t="str">
            <v/>
          </cell>
          <cell r="AG433" t="str">
            <v/>
          </cell>
          <cell r="AH433" t="str">
            <v/>
          </cell>
          <cell r="AI433">
            <v>1</v>
          </cell>
          <cell r="AJ433" t="str">
            <v>NFI</v>
          </cell>
          <cell r="AK433" t="str">
            <v/>
          </cell>
          <cell r="AL433" t="str">
            <v/>
          </cell>
          <cell r="AM433" t="str">
            <v>Billing, debt, vfm, affordability, vulnerability</v>
          </cell>
          <cell r="AN433" t="str">
            <v>Nr</v>
          </cell>
          <cell r="AO433" t="str">
            <v>Number</v>
          </cell>
          <cell r="AP433">
            <v>0</v>
          </cell>
          <cell r="AQ433" t="str">
            <v>Up</v>
          </cell>
          <cell r="AR433" t="str">
            <v/>
          </cell>
        </row>
        <row r="434">
          <cell r="U434" t="str">
            <v>PR19SWB_PC G3</v>
          </cell>
          <cell r="V434" t="str">
            <v>Fair charging and Affordability for All</v>
          </cell>
          <cell r="W434" t="str">
            <v>PR19 new</v>
          </cell>
          <cell r="X434" t="str">
            <v>PC G3</v>
          </cell>
          <cell r="Y434" t="str">
            <v xml:space="preserve">Voids for residential retail </v>
          </cell>
          <cell r="Z434" t="str">
            <v>This is the percentage of properties classified as void. Void properties are defined as chargeable premises which are recorded as vacant with no charges levied.</v>
          </cell>
          <cell r="AA434" t="str">
            <v/>
          </cell>
          <cell r="AB434" t="str">
            <v/>
          </cell>
          <cell r="AC434" t="str">
            <v/>
          </cell>
          <cell r="AD434" t="str">
            <v/>
          </cell>
          <cell r="AE434">
            <v>1</v>
          </cell>
          <cell r="AF434" t="str">
            <v/>
          </cell>
          <cell r="AG434" t="str">
            <v/>
          </cell>
          <cell r="AH434" t="str">
            <v/>
          </cell>
          <cell r="AI434">
            <v>1</v>
          </cell>
          <cell r="AJ434" t="str">
            <v>NFI</v>
          </cell>
          <cell r="AK434" t="str">
            <v/>
          </cell>
          <cell r="AL434" t="str">
            <v/>
          </cell>
          <cell r="AM434" t="str">
            <v>Billing, debt, vfm, affordability, vulnerability</v>
          </cell>
          <cell r="AN434" t="str">
            <v>%</v>
          </cell>
          <cell r="AO434" t="str">
            <v>Percentage</v>
          </cell>
          <cell r="AP434">
            <v>2</v>
          </cell>
          <cell r="AQ434" t="str">
            <v>Down</v>
          </cell>
          <cell r="AR434" t="str">
            <v/>
          </cell>
        </row>
        <row r="435">
          <cell r="U435" t="str">
            <v>PR19SWB_PC G4</v>
          </cell>
          <cell r="V435" t="str">
            <v>Fair charging and Affordability for All</v>
          </cell>
          <cell r="W435" t="str">
            <v>PR19 new</v>
          </cell>
          <cell r="X435" t="str">
            <v>PC G4</v>
          </cell>
          <cell r="Y435" t="str">
            <v>Percentage of customers who find their water bill affordable</v>
          </cell>
          <cell r="Z435" t="str">
            <v>The percentage of customers that have an affordable water bill, as measured by the ratio of equivalised household income after housing costs to bill. An affordable water bill is assessed as the water bill being less than 5% of equivalised household income.</v>
          </cell>
          <cell r="AA435" t="str">
            <v/>
          </cell>
          <cell r="AB435" t="str">
            <v/>
          </cell>
          <cell r="AC435" t="str">
            <v/>
          </cell>
          <cell r="AD435" t="str">
            <v/>
          </cell>
          <cell r="AE435">
            <v>1</v>
          </cell>
          <cell r="AF435" t="str">
            <v/>
          </cell>
          <cell r="AG435" t="str">
            <v/>
          </cell>
          <cell r="AH435" t="str">
            <v/>
          </cell>
          <cell r="AI435">
            <v>1</v>
          </cell>
          <cell r="AJ435" t="str">
            <v>NFI</v>
          </cell>
          <cell r="AK435" t="str">
            <v/>
          </cell>
          <cell r="AL435" t="str">
            <v/>
          </cell>
          <cell r="AM435" t="str">
            <v>Billing, debt, vfm, affordability, vulnerability</v>
          </cell>
          <cell r="AN435" t="str">
            <v>%</v>
          </cell>
          <cell r="AO435" t="str">
            <v>Percentage</v>
          </cell>
          <cell r="AP435">
            <v>1</v>
          </cell>
          <cell r="AQ435" t="str">
            <v>Up</v>
          </cell>
          <cell r="AR435" t="str">
            <v/>
          </cell>
        </row>
        <row r="436">
          <cell r="U436" t="str">
            <v>PR19SWB_PCA6</v>
          </cell>
          <cell r="V436" t="str">
            <v>Clean, Safe and Reliable Supply of Drinking Water</v>
          </cell>
          <cell r="W436" t="str">
            <v>PR19 new</v>
          </cell>
          <cell r="X436" t="str">
            <v>PCA6</v>
          </cell>
          <cell r="Y436" t="str">
            <v>Efficient delivery of the new Knapp Mill WTW</v>
          </cell>
          <cell r="Z436" t="str">
            <v>Completion of the Knapp Mill WTW scheme</v>
          </cell>
          <cell r="AA436" t="str">
            <v/>
          </cell>
          <cell r="AB436">
            <v>1</v>
          </cell>
          <cell r="AC436" t="str">
            <v/>
          </cell>
          <cell r="AD436" t="str">
            <v/>
          </cell>
          <cell r="AE436" t="str">
            <v/>
          </cell>
          <cell r="AF436" t="str">
            <v/>
          </cell>
          <cell r="AG436" t="str">
            <v/>
          </cell>
          <cell r="AH436" t="str">
            <v/>
          </cell>
          <cell r="AI436">
            <v>1</v>
          </cell>
          <cell r="AJ436" t="str">
            <v>Under</v>
          </cell>
          <cell r="AK436" t="str">
            <v xml:space="preserve">Revenue </v>
          </cell>
          <cell r="AL436" t="str">
            <v>End of AMP</v>
          </cell>
          <cell r="AM436" t="str">
            <v>Water quality compliance</v>
          </cell>
          <cell r="AN436" t="str">
            <v>text</v>
          </cell>
          <cell r="AO436" t="str">
            <v>Completion of the Knapp Mill WTW scheme</v>
          </cell>
          <cell r="AP436">
            <v>0</v>
          </cell>
          <cell r="AQ436" t="str">
            <v>text</v>
          </cell>
          <cell r="AR436" t="str">
            <v/>
          </cell>
        </row>
        <row r="437">
          <cell r="U437" t="str">
            <v>PR19SWB_PCA7</v>
          </cell>
          <cell r="V437" t="str">
            <v>Clean, Safe and Reliable Supply of Drinking Water</v>
          </cell>
          <cell r="W437" t="str">
            <v>PR19 new</v>
          </cell>
          <cell r="X437" t="str">
            <v>PCA7</v>
          </cell>
          <cell r="Y437" t="str">
            <v>Efficient delivery of the new Alderney WTW</v>
          </cell>
          <cell r="Z437" t="str">
            <v xml:space="preserve">On track delivery of the Alderney Scheme </v>
          </cell>
          <cell r="AA437" t="str">
            <v/>
          </cell>
          <cell r="AB437">
            <v>1</v>
          </cell>
          <cell r="AC437" t="str">
            <v/>
          </cell>
          <cell r="AD437" t="str">
            <v/>
          </cell>
          <cell r="AE437" t="str">
            <v/>
          </cell>
          <cell r="AF437" t="str">
            <v/>
          </cell>
          <cell r="AG437" t="str">
            <v/>
          </cell>
          <cell r="AH437" t="str">
            <v/>
          </cell>
          <cell r="AI437">
            <v>1</v>
          </cell>
          <cell r="AJ437" t="str">
            <v>Under</v>
          </cell>
          <cell r="AK437" t="str">
            <v xml:space="preserve">Revenue </v>
          </cell>
          <cell r="AL437" t="str">
            <v>End of AMP</v>
          </cell>
          <cell r="AM437" t="str">
            <v>Water quality compliance</v>
          </cell>
          <cell r="AN437" t="str">
            <v>text</v>
          </cell>
          <cell r="AO437" t="str">
            <v xml:space="preserve">On track delivery of the Alderney Scheme </v>
          </cell>
          <cell r="AP437">
            <v>0</v>
          </cell>
          <cell r="AQ437" t="str">
            <v>text</v>
          </cell>
          <cell r="AR437" t="str">
            <v/>
          </cell>
        </row>
        <row r="438">
          <cell r="U438" t="str">
            <v>PR19SWB_PCD5</v>
          </cell>
          <cell r="V438" t="str">
            <v>Resilience</v>
          </cell>
          <cell r="W438" t="str">
            <v>PR19 new</v>
          </cell>
          <cell r="X438" t="str">
            <v>PCD5</v>
          </cell>
          <cell r="Y438" t="str">
            <v>Resilient water and wastewater services on the Isles of Scilly</v>
          </cell>
          <cell r="Z438" t="str">
            <v>Appointed and operating on the Isles of Scilly</v>
          </cell>
          <cell r="AA438" t="str">
            <v/>
          </cell>
          <cell r="AB438">
            <v>0.7</v>
          </cell>
          <cell r="AC438">
            <v>0.3</v>
          </cell>
          <cell r="AD438" t="str">
            <v/>
          </cell>
          <cell r="AE438" t="str">
            <v/>
          </cell>
          <cell r="AF438" t="str">
            <v/>
          </cell>
          <cell r="AG438" t="str">
            <v/>
          </cell>
          <cell r="AH438" t="str">
            <v/>
          </cell>
          <cell r="AI438">
            <v>1</v>
          </cell>
          <cell r="AJ438" t="str">
            <v>Under</v>
          </cell>
          <cell r="AK438" t="str">
            <v xml:space="preserve">Revenue </v>
          </cell>
          <cell r="AL438" t="str">
            <v>In-period</v>
          </cell>
          <cell r="AM438" t="str">
            <v>Resilience</v>
          </cell>
          <cell r="AN438" t="str">
            <v>text</v>
          </cell>
          <cell r="AO438" t="str">
            <v>Appointed and operating on the Isles of Scilly</v>
          </cell>
          <cell r="AP438">
            <v>0</v>
          </cell>
          <cell r="AQ438" t="str">
            <v>text</v>
          </cell>
          <cell r="AR438" t="str">
            <v/>
          </cell>
        </row>
        <row r="439">
          <cell r="U439" t="str">
            <v>PR19TMS_AR01</v>
          </cell>
          <cell r="V439" t="str">
            <v>A - Deliver an effortless customer experience</v>
          </cell>
          <cell r="W439" t="str">
            <v>PR19 new</v>
          </cell>
          <cell r="X439" t="str">
            <v>AR01</v>
          </cell>
          <cell r="Y439" t="str">
            <v>C-MeX: Customer measure of experience</v>
          </cell>
          <cell r="Z439" t="str">
            <v>C-Mex is a mechanism to incentivise water companies to provide an excellent customer experience for residential customers, across both the retail and wholesale parts of the value chain.</v>
          </cell>
          <cell r="AA439" t="str">
            <v/>
          </cell>
          <cell r="AB439" t="str">
            <v/>
          </cell>
          <cell r="AC439" t="str">
            <v/>
          </cell>
          <cell r="AD439" t="str">
            <v/>
          </cell>
          <cell r="AE439">
            <v>1</v>
          </cell>
          <cell r="AF439" t="str">
            <v/>
          </cell>
          <cell r="AG439" t="str">
            <v/>
          </cell>
          <cell r="AH439" t="str">
            <v/>
          </cell>
          <cell r="AI439">
            <v>1</v>
          </cell>
          <cell r="AJ439" t="str">
            <v>Out &amp; under</v>
          </cell>
          <cell r="AK439" t="str">
            <v xml:space="preserve">Revenue </v>
          </cell>
          <cell r="AL439" t="str">
            <v>In-period</v>
          </cell>
          <cell r="AM439" t="str">
            <v>Customer measure of experience (C-MeX)</v>
          </cell>
          <cell r="AN439" t="str">
            <v>score</v>
          </cell>
          <cell r="AO439" t="str">
            <v>C-MeX score</v>
          </cell>
          <cell r="AP439">
            <v>2</v>
          </cell>
          <cell r="AQ439" t="str">
            <v>Up</v>
          </cell>
          <cell r="AR439" t="str">
            <v>C-MeX: Customer measure of experience</v>
          </cell>
          <cell r="BI439" t="str">
            <v/>
          </cell>
          <cell r="BJ439" t="str">
            <v/>
          </cell>
          <cell r="BK439" t="str">
            <v/>
          </cell>
          <cell r="BL439" t="str">
            <v/>
          </cell>
          <cell r="BM439" t="str">
            <v/>
          </cell>
          <cell r="CD439" t="str">
            <v>Yes</v>
          </cell>
          <cell r="CE439" t="str">
            <v>Yes</v>
          </cell>
          <cell r="CF439" t="str">
            <v>Yes</v>
          </cell>
          <cell r="CG439" t="str">
            <v>Yes</v>
          </cell>
          <cell r="CH439" t="str">
            <v>Yes</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No</v>
          </cell>
          <cell r="DV439">
            <v>1</v>
          </cell>
          <cell r="DW439" t="str">
            <v/>
          </cell>
        </row>
        <row r="440">
          <cell r="U440" t="str">
            <v>PR19TMS_AR05</v>
          </cell>
          <cell r="V440" t="str">
            <v>A - Deliver an effortless customer experience</v>
          </cell>
          <cell r="W440" t="str">
            <v>PR19 new</v>
          </cell>
          <cell r="X440" t="str">
            <v>AR05</v>
          </cell>
          <cell r="Y440" t="str">
            <v>Percentage of satisfied vulnerable customers</v>
          </cell>
          <cell r="Z440" t="str">
            <v>The percentage of customers within our supply area receiving vulnerability assistance who are satisfied with the assistance given.</v>
          </cell>
          <cell r="AA440" t="str">
            <v/>
          </cell>
          <cell r="AB440" t="str">
            <v/>
          </cell>
          <cell r="AC440" t="str">
            <v/>
          </cell>
          <cell r="AD440" t="str">
            <v/>
          </cell>
          <cell r="AE440" t="str">
            <v/>
          </cell>
          <cell r="AF440" t="str">
            <v/>
          </cell>
          <cell r="AG440" t="str">
            <v/>
          </cell>
          <cell r="AH440" t="str">
            <v/>
          </cell>
          <cell r="AI440">
            <v>0</v>
          </cell>
          <cell r="AJ440" t="str">
            <v>NFI</v>
          </cell>
          <cell r="AK440" t="str">
            <v/>
          </cell>
          <cell r="AL440" t="str">
            <v/>
          </cell>
          <cell r="AM440" t="str">
            <v/>
          </cell>
          <cell r="AN440" t="str">
            <v>%</v>
          </cell>
          <cell r="AO440" t="str">
            <v/>
          </cell>
          <cell r="AP440">
            <v>0</v>
          </cell>
          <cell r="AQ440" t="str">
            <v>Up</v>
          </cell>
          <cell r="AR440" t="str">
            <v/>
          </cell>
        </row>
        <row r="441">
          <cell r="U441" t="str">
            <v>PR19TMS_AWS01</v>
          </cell>
          <cell r="V441" t="str">
            <v>A - Deliver an effortless customer experience</v>
          </cell>
          <cell r="W441" t="str">
            <v>PR19 new</v>
          </cell>
          <cell r="X441" t="str">
            <v>AWS01</v>
          </cell>
          <cell r="Y441" t="str">
            <v>D-MeX: Developer services measure of experience</v>
          </cell>
          <cell r="Z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AA441" t="str">
            <v/>
          </cell>
          <cell r="AB441">
            <v>0.56000000000000005</v>
          </cell>
          <cell r="AC441">
            <v>0.44</v>
          </cell>
          <cell r="AD441" t="str">
            <v/>
          </cell>
          <cell r="AE441" t="str">
            <v/>
          </cell>
          <cell r="AF441" t="str">
            <v/>
          </cell>
          <cell r="AG441" t="str">
            <v/>
          </cell>
          <cell r="AH441" t="str">
            <v/>
          </cell>
          <cell r="AI441">
            <v>1</v>
          </cell>
          <cell r="AJ441" t="str">
            <v>Out &amp; under</v>
          </cell>
          <cell r="AK441" t="str">
            <v xml:space="preserve">Revenue </v>
          </cell>
          <cell r="AL441" t="str">
            <v>In-period</v>
          </cell>
          <cell r="AM441" t="str">
            <v>Developer services measure of experience (D-MeX)</v>
          </cell>
          <cell r="AN441" t="str">
            <v>score</v>
          </cell>
          <cell r="AO441" t="str">
            <v>D-MeX score</v>
          </cell>
          <cell r="AP441">
            <v>2</v>
          </cell>
          <cell r="AQ441" t="str">
            <v>Up</v>
          </cell>
          <cell r="AR441" t="str">
            <v>D-MeX: Developer services measure of experience</v>
          </cell>
          <cell r="BI441" t="str">
            <v/>
          </cell>
          <cell r="BJ441" t="str">
            <v/>
          </cell>
          <cell r="BK441" t="str">
            <v/>
          </cell>
          <cell r="BL441" t="str">
            <v/>
          </cell>
          <cell r="BM441" t="str">
            <v/>
          </cell>
          <cell r="CD441" t="str">
            <v>Yes</v>
          </cell>
          <cell r="CE441" t="str">
            <v>Yes</v>
          </cell>
          <cell r="CF441" t="str">
            <v>Yes</v>
          </cell>
          <cell r="CG441" t="str">
            <v>Yes</v>
          </cell>
          <cell r="CH441" t="str">
            <v>Yes</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No</v>
          </cell>
          <cell r="DV441">
            <v>1</v>
          </cell>
          <cell r="DW441" t="str">
            <v/>
          </cell>
        </row>
        <row r="442">
          <cell r="U442" t="str">
            <v>PR19TMS_AWS02</v>
          </cell>
          <cell r="V442" t="str">
            <v>A - Deliver an effortless customer experience</v>
          </cell>
          <cell r="W442" t="str">
            <v>PR19 new</v>
          </cell>
          <cell r="X442" t="str">
            <v>AWS02</v>
          </cell>
          <cell r="Y442" t="str">
            <v>Proactive customer engagement</v>
          </cell>
          <cell r="Z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AA442">
            <v>0.11</v>
          </cell>
          <cell r="AB442">
            <v>0.89</v>
          </cell>
          <cell r="AC442" t="str">
            <v/>
          </cell>
          <cell r="AD442" t="str">
            <v/>
          </cell>
          <cell r="AE442" t="str">
            <v/>
          </cell>
          <cell r="AF442" t="str">
            <v/>
          </cell>
          <cell r="AG442" t="str">
            <v/>
          </cell>
          <cell r="AH442" t="str">
            <v/>
          </cell>
          <cell r="AI442">
            <v>1</v>
          </cell>
          <cell r="AJ442" t="str">
            <v>NFI</v>
          </cell>
          <cell r="AK442" t="str">
            <v/>
          </cell>
          <cell r="AL442" t="str">
            <v/>
          </cell>
          <cell r="AM442" t="str">
            <v>Customer education/awareness</v>
          </cell>
          <cell r="AN442" t="str">
            <v>nr</v>
          </cell>
          <cell r="AO442" t="str">
            <v>Number of contacts</v>
          </cell>
          <cell r="AP442">
            <v>0</v>
          </cell>
          <cell r="AQ442" t="str">
            <v>Up</v>
          </cell>
          <cell r="AR442" t="str">
            <v/>
          </cell>
        </row>
        <row r="443">
          <cell r="U443" t="str">
            <v>PR19TMS_BW01</v>
          </cell>
          <cell r="V443" t="str">
            <v>B - Deliver a safe and dependable water service</v>
          </cell>
          <cell r="W443" t="str">
            <v>PR14 revision</v>
          </cell>
          <cell r="X443" t="str">
            <v>BW01</v>
          </cell>
          <cell r="Y443" t="str">
            <v>Mains repairs</v>
          </cell>
          <cell r="Z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AA443" t="str">
            <v/>
          </cell>
          <cell r="AB443">
            <v>1</v>
          </cell>
          <cell r="AC443" t="str">
            <v/>
          </cell>
          <cell r="AD443" t="str">
            <v/>
          </cell>
          <cell r="AE443" t="str">
            <v/>
          </cell>
          <cell r="AF443" t="str">
            <v/>
          </cell>
          <cell r="AG443" t="str">
            <v/>
          </cell>
          <cell r="AH443" t="str">
            <v/>
          </cell>
          <cell r="AI443">
            <v>1</v>
          </cell>
          <cell r="AJ443" t="str">
            <v>Out &amp; under</v>
          </cell>
          <cell r="AK443" t="str">
            <v xml:space="preserve">Revenue </v>
          </cell>
          <cell r="AL443" t="str">
            <v>In-period</v>
          </cell>
          <cell r="AM443" t="str">
            <v>Water mains bursts</v>
          </cell>
          <cell r="AN443" t="str">
            <v>number</v>
          </cell>
          <cell r="AO443" t="str">
            <v>Number of repairs per 1000 km of mains</v>
          </cell>
          <cell r="AP443">
            <v>1</v>
          </cell>
          <cell r="AQ443" t="str">
            <v>Down</v>
          </cell>
          <cell r="AR443" t="str">
            <v>Mains repairs</v>
          </cell>
          <cell r="BI443">
            <v>265.89999999999998</v>
          </cell>
          <cell r="BJ443">
            <v>262.2</v>
          </cell>
          <cell r="BK443">
            <v>258.5</v>
          </cell>
          <cell r="BL443">
            <v>254.8</v>
          </cell>
          <cell r="BM443">
            <v>251.1</v>
          </cell>
          <cell r="CD443" t="str">
            <v>Yes</v>
          </cell>
          <cell r="CE443" t="str">
            <v>Yes</v>
          </cell>
          <cell r="CF443" t="str">
            <v>Yes</v>
          </cell>
          <cell r="CG443" t="str">
            <v>Yes</v>
          </cell>
          <cell r="CH443" t="str">
            <v>Yes</v>
          </cell>
          <cell r="CI443" t="str">
            <v/>
          </cell>
          <cell r="CJ443" t="str">
            <v/>
          </cell>
          <cell r="CK443" t="str">
            <v/>
          </cell>
          <cell r="CL443" t="str">
            <v/>
          </cell>
          <cell r="CM443" t="str">
            <v/>
          </cell>
          <cell r="CN443">
            <v>372.3</v>
          </cell>
          <cell r="CO443">
            <v>372.3</v>
          </cell>
          <cell r="CP443">
            <v>372.3</v>
          </cell>
          <cell r="CQ443">
            <v>372.3</v>
          </cell>
          <cell r="CR443">
            <v>372.3</v>
          </cell>
          <cell r="CS443" t="str">
            <v/>
          </cell>
          <cell r="CT443" t="str">
            <v/>
          </cell>
          <cell r="CU443" t="str">
            <v/>
          </cell>
          <cell r="CV443" t="str">
            <v/>
          </cell>
          <cell r="CW443" t="str">
            <v/>
          </cell>
          <cell r="CX443" t="str">
            <v/>
          </cell>
          <cell r="CY443" t="str">
            <v/>
          </cell>
          <cell r="CZ443" t="str">
            <v/>
          </cell>
          <cell r="DA443" t="str">
            <v/>
          </cell>
          <cell r="DB443" t="str">
            <v/>
          </cell>
          <cell r="DC443">
            <v>212.9</v>
          </cell>
          <cell r="DD443">
            <v>209.2</v>
          </cell>
          <cell r="DE443">
            <v>205.5</v>
          </cell>
          <cell r="DF443">
            <v>201.8</v>
          </cell>
          <cell r="DG443">
            <v>198.1</v>
          </cell>
          <cell r="DH443" t="str">
            <v/>
          </cell>
          <cell r="DI443" t="str">
            <v/>
          </cell>
          <cell r="DJ443" t="str">
            <v/>
          </cell>
          <cell r="DK443" t="str">
            <v/>
          </cell>
          <cell r="DL443" t="str">
            <v/>
          </cell>
          <cell r="DM443">
            <v>-0.28599999999999998</v>
          </cell>
          <cell r="DN443" t="str">
            <v/>
          </cell>
          <cell r="DO443" t="str">
            <v/>
          </cell>
          <cell r="DP443" t="str">
            <v/>
          </cell>
          <cell r="DQ443">
            <v>0.224</v>
          </cell>
          <cell r="DR443" t="str">
            <v/>
          </cell>
          <cell r="DS443" t="str">
            <v/>
          </cell>
          <cell r="DT443" t="str">
            <v/>
          </cell>
          <cell r="DU443" t="str">
            <v/>
          </cell>
          <cell r="DV443">
            <v>1</v>
          </cell>
          <cell r="DW443" t="str">
            <v/>
          </cell>
        </row>
        <row r="444">
          <cell r="U444" t="str">
            <v>PR19TMS_BW02</v>
          </cell>
          <cell r="V444" t="str">
            <v>B - Deliver a safe and dependable water service</v>
          </cell>
          <cell r="W444" t="str">
            <v>PR19 new</v>
          </cell>
          <cell r="X444" t="str">
            <v>BW02</v>
          </cell>
          <cell r="Y444" t="str">
            <v>Unplanned outage</v>
          </cell>
          <cell r="Z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AA444">
            <v>0.11</v>
          </cell>
          <cell r="AB444">
            <v>0.89</v>
          </cell>
          <cell r="AC444" t="str">
            <v/>
          </cell>
          <cell r="AD444" t="str">
            <v/>
          </cell>
          <cell r="AE444" t="str">
            <v/>
          </cell>
          <cell r="AF444" t="str">
            <v/>
          </cell>
          <cell r="AG444" t="str">
            <v/>
          </cell>
          <cell r="AH444" t="str">
            <v/>
          </cell>
          <cell r="AI444">
            <v>1</v>
          </cell>
          <cell r="AJ444" t="str">
            <v>Under</v>
          </cell>
          <cell r="AK444" t="str">
            <v xml:space="preserve">Revenue </v>
          </cell>
          <cell r="AL444" t="str">
            <v>In-period</v>
          </cell>
          <cell r="AM444" t="str">
            <v>Water outage</v>
          </cell>
          <cell r="AN444" t="str">
            <v>%</v>
          </cell>
          <cell r="AO444" t="str">
            <v>Percentage of peak week production capacity</v>
          </cell>
          <cell r="AP444">
            <v>2</v>
          </cell>
          <cell r="AQ444" t="str">
            <v>Down</v>
          </cell>
          <cell r="AR444" t="str">
            <v>Unplanned outage</v>
          </cell>
          <cell r="BI444">
            <v>6</v>
          </cell>
          <cell r="BJ444">
            <v>5.09</v>
          </cell>
          <cell r="BK444">
            <v>4.17</v>
          </cell>
          <cell r="BL444">
            <v>3.26</v>
          </cell>
          <cell r="BM444">
            <v>2.34</v>
          </cell>
          <cell r="CD444" t="str">
            <v>Yes</v>
          </cell>
          <cell r="CE444" t="str">
            <v>Yes</v>
          </cell>
          <cell r="CF444" t="str">
            <v>Yes</v>
          </cell>
          <cell r="CG444" t="str">
            <v>Yes</v>
          </cell>
          <cell r="CH444" t="str">
            <v>Yes</v>
          </cell>
          <cell r="CI444" t="str">
            <v/>
          </cell>
          <cell r="CJ444" t="str">
            <v/>
          </cell>
          <cell r="CK444" t="str">
            <v/>
          </cell>
          <cell r="CL444" t="str">
            <v/>
          </cell>
          <cell r="CM444" t="str">
            <v/>
          </cell>
          <cell r="CN444">
            <v>24</v>
          </cell>
          <cell r="CO444">
            <v>24</v>
          </cell>
          <cell r="CP444">
            <v>24</v>
          </cell>
          <cell r="CQ444">
            <v>24</v>
          </cell>
          <cell r="CR444">
            <v>24</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v>-3.08</v>
          </cell>
          <cell r="DN444">
            <v>-2.7189999999999999</v>
          </cell>
          <cell r="DO444" t="str">
            <v/>
          </cell>
          <cell r="DP444" t="str">
            <v/>
          </cell>
          <cell r="DQ444">
            <v>0</v>
          </cell>
          <cell r="DR444" t="str">
            <v/>
          </cell>
          <cell r="DS444" t="str">
            <v/>
          </cell>
          <cell r="DT444" t="str">
            <v/>
          </cell>
          <cell r="DU444" t="str">
            <v/>
          </cell>
          <cell r="DV444">
            <v>1</v>
          </cell>
          <cell r="DW444" t="str">
            <v/>
          </cell>
        </row>
        <row r="445">
          <cell r="U445" t="str">
            <v>PR19TMS_BW03</v>
          </cell>
          <cell r="V445" t="str">
            <v>B - Deliver a safe and dependable water service</v>
          </cell>
          <cell r="W445" t="str">
            <v>PR14 revision</v>
          </cell>
          <cell r="X445" t="str">
            <v>BW03</v>
          </cell>
          <cell r="Y445" t="str">
            <v>Water supply interruptions</v>
          </cell>
          <cell r="Z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AA445" t="str">
            <v/>
          </cell>
          <cell r="AB445">
            <v>1</v>
          </cell>
          <cell r="AC445" t="str">
            <v/>
          </cell>
          <cell r="AD445" t="str">
            <v/>
          </cell>
          <cell r="AE445" t="str">
            <v/>
          </cell>
          <cell r="AF445" t="str">
            <v/>
          </cell>
          <cell r="AG445" t="str">
            <v/>
          </cell>
          <cell r="AH445" t="str">
            <v/>
          </cell>
          <cell r="AI445">
            <v>1</v>
          </cell>
          <cell r="AJ445" t="str">
            <v>Out &amp; under</v>
          </cell>
          <cell r="AK445" t="str">
            <v xml:space="preserve">Revenue </v>
          </cell>
          <cell r="AL445" t="str">
            <v>In-period</v>
          </cell>
          <cell r="AM445" t="str">
            <v>Supply interruptions</v>
          </cell>
          <cell r="AN445" t="str">
            <v>hh:mm:ss</v>
          </cell>
          <cell r="AO445" t="str">
            <v>Hours:minutes:seconds per property per year</v>
          </cell>
          <cell r="AP445">
            <v>0</v>
          </cell>
          <cell r="AQ445" t="str">
            <v>Down</v>
          </cell>
          <cell r="AR445" t="str">
            <v>Water supply interruptions</v>
          </cell>
          <cell r="BI445">
            <v>4.5138888888888893E-3</v>
          </cell>
          <cell r="BJ445">
            <v>4.2592592592592595E-3</v>
          </cell>
          <cell r="BK445">
            <v>3.9930555555555561E-3</v>
          </cell>
          <cell r="BL445">
            <v>3.7384259259259263E-3</v>
          </cell>
          <cell r="BM445">
            <v>3.472222222222222E-3</v>
          </cell>
          <cell r="CD445" t="str">
            <v>Yes</v>
          </cell>
          <cell r="CE445" t="str">
            <v>Yes</v>
          </cell>
          <cell r="CF445" t="str">
            <v>Yes</v>
          </cell>
          <cell r="CG445" t="str">
            <v>Yes</v>
          </cell>
          <cell r="CH445" t="str">
            <v>Yes</v>
          </cell>
          <cell r="CI445" t="str">
            <v/>
          </cell>
          <cell r="CJ445" t="str">
            <v/>
          </cell>
          <cell r="CK445" t="str">
            <v/>
          </cell>
          <cell r="CL445" t="str">
            <v/>
          </cell>
          <cell r="CM445" t="str">
            <v/>
          </cell>
          <cell r="CN445">
            <v>1.5798611111111114E-2</v>
          </cell>
          <cell r="CO445">
            <v>1.5798611111111114E-2</v>
          </cell>
          <cell r="CP445">
            <v>1.5798611111111114E-2</v>
          </cell>
          <cell r="CQ445">
            <v>1.5798611111111114E-2</v>
          </cell>
          <cell r="CR445">
            <v>1.5798611111111114E-2</v>
          </cell>
          <cell r="CS445" t="str">
            <v/>
          </cell>
          <cell r="CT445" t="str">
            <v/>
          </cell>
          <cell r="CU445" t="str">
            <v/>
          </cell>
          <cell r="CV445" t="str">
            <v/>
          </cell>
          <cell r="CW445" t="str">
            <v/>
          </cell>
          <cell r="CX445" t="str">
            <v/>
          </cell>
          <cell r="CY445" t="str">
            <v/>
          </cell>
          <cell r="CZ445" t="str">
            <v/>
          </cell>
          <cell r="DA445" t="str">
            <v/>
          </cell>
          <cell r="DB445" t="str">
            <v/>
          </cell>
          <cell r="DC445">
            <v>2.6736111111111118E-3</v>
          </cell>
          <cell r="DD445">
            <v>2.4768518518518525E-3</v>
          </cell>
          <cell r="DE445">
            <v>2.2685185185185195E-3</v>
          </cell>
          <cell r="DF445">
            <v>2.0717592592592593E-3</v>
          </cell>
          <cell r="DG445">
            <v>1.8634259259259255E-3</v>
          </cell>
          <cell r="DH445" t="str">
            <v/>
          </cell>
          <cell r="DI445" t="str">
            <v/>
          </cell>
          <cell r="DJ445" t="str">
            <v/>
          </cell>
          <cell r="DK445" t="str">
            <v/>
          </cell>
          <cell r="DL445" t="str">
            <v/>
          </cell>
          <cell r="DM445">
            <v>-1.415</v>
          </cell>
          <cell r="DN445" t="str">
            <v/>
          </cell>
          <cell r="DO445" t="str">
            <v/>
          </cell>
          <cell r="DP445" t="str">
            <v/>
          </cell>
          <cell r="DQ445">
            <v>1.415</v>
          </cell>
          <cell r="DR445" t="str">
            <v/>
          </cell>
          <cell r="DS445" t="str">
            <v/>
          </cell>
          <cell r="DT445" t="str">
            <v/>
          </cell>
          <cell r="DU445" t="str">
            <v/>
          </cell>
          <cell r="DV445">
            <v>1</v>
          </cell>
          <cell r="DW445" t="str">
            <v/>
          </cell>
        </row>
        <row r="446">
          <cell r="U446" t="str">
            <v>PR19TMS_BW04</v>
          </cell>
          <cell r="V446" t="str">
            <v>B - Deliver a safe and dependable water service</v>
          </cell>
          <cell r="W446" t="str">
            <v>PR14 revision</v>
          </cell>
          <cell r="X446" t="str">
            <v>BW04</v>
          </cell>
          <cell r="Y446" t="str">
            <v>Leakage</v>
          </cell>
          <cell r="Z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AA446" t="str">
            <v/>
          </cell>
          <cell r="AB446">
            <v>1</v>
          </cell>
          <cell r="AC446" t="str">
            <v/>
          </cell>
          <cell r="AD446" t="str">
            <v/>
          </cell>
          <cell r="AE446" t="str">
            <v/>
          </cell>
          <cell r="AF446" t="str">
            <v/>
          </cell>
          <cell r="AG446" t="str">
            <v/>
          </cell>
          <cell r="AH446" t="str">
            <v/>
          </cell>
          <cell r="AI446">
            <v>1</v>
          </cell>
          <cell r="AJ446" t="str">
            <v>Out &amp; under</v>
          </cell>
          <cell r="AK446" t="str">
            <v xml:space="preserve">Revenue </v>
          </cell>
          <cell r="AL446" t="str">
            <v>In-period</v>
          </cell>
          <cell r="AM446" t="str">
            <v>Leakage</v>
          </cell>
          <cell r="AN446" t="str">
            <v>%</v>
          </cell>
          <cell r="AO446" t="str">
            <v>Percentage reduction from baseline (2019-20) using 3 year average</v>
          </cell>
          <cell r="AP446">
            <v>1</v>
          </cell>
          <cell r="AQ446" t="str">
            <v>Up</v>
          </cell>
          <cell r="AR446" t="str">
            <v>Leakage</v>
          </cell>
          <cell r="BI446">
            <v>4.0999999999999996</v>
          </cell>
          <cell r="BJ446">
            <v>10.199999999999999</v>
          </cell>
          <cell r="BK446">
            <v>14.1</v>
          </cell>
          <cell r="BL446">
            <v>17.399999999999999</v>
          </cell>
          <cell r="BM446">
            <v>20.399999999999999</v>
          </cell>
          <cell r="CD446" t="str">
            <v>Yes</v>
          </cell>
          <cell r="CE446" t="str">
            <v>Yes</v>
          </cell>
          <cell r="CF446" t="str">
            <v>Yes</v>
          </cell>
          <cell r="CG446" t="str">
            <v>Yes</v>
          </cell>
          <cell r="CH446" t="str">
            <v>Yes</v>
          </cell>
          <cell r="CI446" t="str">
            <v/>
          </cell>
          <cell r="CJ446" t="str">
            <v/>
          </cell>
          <cell r="CK446" t="str">
            <v/>
          </cell>
          <cell r="CL446" t="str">
            <v/>
          </cell>
          <cell r="CM446" t="str">
            <v/>
          </cell>
          <cell r="CN446">
            <v>-10</v>
          </cell>
          <cell r="CO446">
            <v>-10</v>
          </cell>
          <cell r="CP446">
            <v>-10</v>
          </cell>
          <cell r="CQ446">
            <v>-10</v>
          </cell>
          <cell r="CR446">
            <v>-10</v>
          </cell>
          <cell r="CS446" t="str">
            <v/>
          </cell>
          <cell r="CT446" t="str">
            <v/>
          </cell>
          <cell r="CU446" t="str">
            <v/>
          </cell>
          <cell r="CV446" t="str">
            <v/>
          </cell>
          <cell r="CW446" t="str">
            <v/>
          </cell>
          <cell r="CX446" t="str">
            <v/>
          </cell>
          <cell r="CY446" t="str">
            <v/>
          </cell>
          <cell r="CZ446" t="str">
            <v/>
          </cell>
          <cell r="DA446" t="str">
            <v/>
          </cell>
          <cell r="DB446" t="str">
            <v/>
          </cell>
          <cell r="DC446">
            <v>7.4</v>
          </cell>
          <cell r="DD446">
            <v>14.9</v>
          </cell>
          <cell r="DE446">
            <v>18.8</v>
          </cell>
          <cell r="DF446">
            <v>22.1</v>
          </cell>
          <cell r="DG446">
            <v>25.1</v>
          </cell>
          <cell r="DH446" t="str">
            <v/>
          </cell>
          <cell r="DI446" t="str">
            <v/>
          </cell>
          <cell r="DJ446" t="str">
            <v/>
          </cell>
          <cell r="DK446" t="str">
            <v/>
          </cell>
          <cell r="DL446" t="str">
            <v/>
          </cell>
          <cell r="DM446">
            <v>-0.38900000000000001</v>
          </cell>
          <cell r="DN446" t="str">
            <v/>
          </cell>
          <cell r="DO446" t="str">
            <v/>
          </cell>
          <cell r="DP446" t="str">
            <v/>
          </cell>
          <cell r="DQ446">
            <v>0.307</v>
          </cell>
          <cell r="DR446" t="str">
            <v/>
          </cell>
          <cell r="DS446" t="str">
            <v/>
          </cell>
          <cell r="DT446" t="str">
            <v/>
          </cell>
          <cell r="DU446" t="str">
            <v>No</v>
          </cell>
          <cell r="DV446">
            <v>1</v>
          </cell>
          <cell r="DW446" t="str">
            <v/>
          </cell>
        </row>
        <row r="447">
          <cell r="U447" t="str">
            <v>PR19TMS_BW05</v>
          </cell>
          <cell r="V447" t="str">
            <v>B - Deliver a safe and dependable water service</v>
          </cell>
          <cell r="W447" t="str">
            <v>PR19 new</v>
          </cell>
          <cell r="X447" t="str">
            <v>BW05</v>
          </cell>
          <cell r="Y447" t="str">
            <v>Per capita consumption</v>
          </cell>
          <cell r="Z447" t="str">
            <v>Three year rolling average per capita consumption is defined as the sum of measured household consumption and unmeasured household consumption divided by the total household population. This is to be reported at the whole company level for this PC.</v>
          </cell>
          <cell r="AA447" t="str">
            <v/>
          </cell>
          <cell r="AB447">
            <v>1</v>
          </cell>
          <cell r="AC447" t="str">
            <v/>
          </cell>
          <cell r="AD447" t="str">
            <v/>
          </cell>
          <cell r="AE447" t="str">
            <v/>
          </cell>
          <cell r="AF447" t="str">
            <v/>
          </cell>
          <cell r="AG447" t="str">
            <v/>
          </cell>
          <cell r="AH447" t="str">
            <v/>
          </cell>
          <cell r="AI447">
            <v>1</v>
          </cell>
          <cell r="AJ447" t="str">
            <v>Out &amp; under</v>
          </cell>
          <cell r="AK447" t="str">
            <v xml:space="preserve">Revenue </v>
          </cell>
          <cell r="AL447" t="str">
            <v>End of period</v>
          </cell>
          <cell r="AM447" t="str">
            <v>Water consumption</v>
          </cell>
          <cell r="AN447" t="str">
            <v xml:space="preserve">% </v>
          </cell>
          <cell r="AO447" t="str">
            <v>Percentage reduction from baseline (2019-20) using 3 year average</v>
          </cell>
          <cell r="AP447">
            <v>1</v>
          </cell>
          <cell r="AQ447" t="str">
            <v>Up</v>
          </cell>
          <cell r="AR447" t="str">
            <v>Per capita consumption</v>
          </cell>
          <cell r="BI447">
            <v>1.1000000000000001</v>
          </cell>
          <cell r="BJ447">
            <v>2.2999999999999998</v>
          </cell>
          <cell r="BK447">
            <v>3.4</v>
          </cell>
          <cell r="BL447">
            <v>4.4000000000000004</v>
          </cell>
          <cell r="BM447">
            <v>6.3</v>
          </cell>
          <cell r="CD447" t="str">
            <v>Yes</v>
          </cell>
          <cell r="CE447" t="str">
            <v>Yes</v>
          </cell>
          <cell r="CF447" t="str">
            <v>Yes</v>
          </cell>
          <cell r="CG447" t="str">
            <v>Yes</v>
          </cell>
          <cell r="CH447" t="str">
            <v>Yes</v>
          </cell>
          <cell r="CI447" t="str">
            <v/>
          </cell>
          <cell r="CJ447" t="str">
            <v/>
          </cell>
          <cell r="CK447" t="str">
            <v/>
          </cell>
          <cell r="CL447" t="str">
            <v/>
          </cell>
          <cell r="CM447" t="str">
            <v/>
          </cell>
          <cell r="CN447">
            <v>-8.8000000000000007</v>
          </cell>
          <cell r="CO447">
            <v>-8.8000000000000007</v>
          </cell>
          <cell r="CP447">
            <v>-8.8000000000000007</v>
          </cell>
          <cell r="CQ447">
            <v>-8.8000000000000007</v>
          </cell>
          <cell r="CR447">
            <v>-8.8000000000000007</v>
          </cell>
          <cell r="CS447" t="str">
            <v/>
          </cell>
          <cell r="CT447" t="str">
            <v/>
          </cell>
          <cell r="CU447" t="str">
            <v/>
          </cell>
          <cell r="CV447" t="str">
            <v/>
          </cell>
          <cell r="CW447" t="str">
            <v/>
          </cell>
          <cell r="CX447" t="str">
            <v/>
          </cell>
          <cell r="CY447" t="str">
            <v/>
          </cell>
          <cell r="CZ447" t="str">
            <v/>
          </cell>
          <cell r="DA447" t="str">
            <v/>
          </cell>
          <cell r="DB447" t="str">
            <v/>
          </cell>
          <cell r="DC447">
            <v>4.5999999999999996</v>
          </cell>
          <cell r="DD447">
            <v>5.8</v>
          </cell>
          <cell r="DE447">
            <v>6.9</v>
          </cell>
          <cell r="DF447">
            <v>7.9</v>
          </cell>
          <cell r="DG447">
            <v>9.8000000000000007</v>
          </cell>
          <cell r="DH447" t="str">
            <v/>
          </cell>
          <cell r="DI447" t="str">
            <v/>
          </cell>
          <cell r="DJ447" t="str">
            <v/>
          </cell>
          <cell r="DK447" t="str">
            <v/>
          </cell>
          <cell r="DL447" t="str">
            <v/>
          </cell>
          <cell r="DM447">
            <v>-0.69599999999999995</v>
          </cell>
          <cell r="DN447" t="str">
            <v/>
          </cell>
          <cell r="DO447" t="str">
            <v/>
          </cell>
          <cell r="DP447" t="str">
            <v/>
          </cell>
          <cell r="DQ447">
            <v>0.76</v>
          </cell>
          <cell r="DR447" t="str">
            <v/>
          </cell>
          <cell r="DS447" t="str">
            <v/>
          </cell>
          <cell r="DT447" t="str">
            <v/>
          </cell>
          <cell r="DU447" t="str">
            <v>No</v>
          </cell>
          <cell r="DV447">
            <v>1</v>
          </cell>
          <cell r="DW447" t="str">
            <v/>
          </cell>
        </row>
        <row r="448">
          <cell r="U448" t="str">
            <v>PR19TMS_BW06a</v>
          </cell>
          <cell r="V448" t="str">
            <v>B - Deliver a safe and dependable water service</v>
          </cell>
          <cell r="W448" t="str">
            <v>PR19 new</v>
          </cell>
          <cell r="X448" t="str">
            <v>BW06a</v>
          </cell>
          <cell r="Y448" t="str">
            <v>Water quality compliance (CRI)</v>
          </cell>
          <cell r="Z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AA448">
            <v>0.02</v>
          </cell>
          <cell r="AB448">
            <v>0.98</v>
          </cell>
          <cell r="AC448" t="str">
            <v/>
          </cell>
          <cell r="AD448" t="str">
            <v/>
          </cell>
          <cell r="AE448" t="str">
            <v/>
          </cell>
          <cell r="AF448" t="str">
            <v/>
          </cell>
          <cell r="AG448" t="str">
            <v/>
          </cell>
          <cell r="AH448" t="str">
            <v/>
          </cell>
          <cell r="AI448">
            <v>1</v>
          </cell>
          <cell r="AJ448" t="str">
            <v>Under</v>
          </cell>
          <cell r="AK448" t="str">
            <v xml:space="preserve">Revenue </v>
          </cell>
          <cell r="AL448" t="str">
            <v>In-period</v>
          </cell>
          <cell r="AM448" t="str">
            <v>Water quality compliance</v>
          </cell>
          <cell r="AN448" t="str">
            <v>number</v>
          </cell>
          <cell r="AO448" t="str">
            <v>Numerical CRI score</v>
          </cell>
          <cell r="AP448">
            <v>2</v>
          </cell>
          <cell r="AQ448" t="str">
            <v>Down</v>
          </cell>
          <cell r="AR448" t="str">
            <v>Water quality compliance (CRI)</v>
          </cell>
          <cell r="BI448">
            <v>0</v>
          </cell>
          <cell r="BJ448">
            <v>0</v>
          </cell>
          <cell r="BK448">
            <v>0</v>
          </cell>
          <cell r="BL448">
            <v>0</v>
          </cell>
          <cell r="BM448">
            <v>0</v>
          </cell>
          <cell r="CD448" t="str">
            <v>Yes</v>
          </cell>
          <cell r="CE448" t="str">
            <v>Yes</v>
          </cell>
          <cell r="CF448" t="str">
            <v>Yes</v>
          </cell>
          <cell r="CG448" t="str">
            <v>Yes</v>
          </cell>
          <cell r="CH448" t="str">
            <v>Yes</v>
          </cell>
          <cell r="CI448" t="str">
            <v/>
          </cell>
          <cell r="CJ448" t="str">
            <v/>
          </cell>
          <cell r="CK448" t="str">
            <v/>
          </cell>
          <cell r="CL448" t="str">
            <v/>
          </cell>
          <cell r="CM448" t="str">
            <v/>
          </cell>
          <cell r="CN448">
            <v>9.5</v>
          </cell>
          <cell r="CO448">
            <v>9.5</v>
          </cell>
          <cell r="CP448">
            <v>9.5</v>
          </cell>
          <cell r="CQ448">
            <v>9.5</v>
          </cell>
          <cell r="CR448">
            <v>9.5</v>
          </cell>
          <cell r="CS448">
            <v>2</v>
          </cell>
          <cell r="CT448">
            <v>2</v>
          </cell>
          <cell r="CU448">
            <v>2</v>
          </cell>
          <cell r="CV448">
            <v>2</v>
          </cell>
          <cell r="CW448">
            <v>2</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v>-2.1389999999999998</v>
          </cell>
          <cell r="DN448" t="str">
            <v/>
          </cell>
          <cell r="DO448" t="str">
            <v/>
          </cell>
          <cell r="DP448" t="str">
            <v/>
          </cell>
          <cell r="DQ448">
            <v>0</v>
          </cell>
          <cell r="DR448" t="str">
            <v/>
          </cell>
          <cell r="DS448" t="str">
            <v/>
          </cell>
          <cell r="DT448" t="str">
            <v/>
          </cell>
          <cell r="DU448" t="str">
            <v>No</v>
          </cell>
          <cell r="DV448">
            <v>1</v>
          </cell>
          <cell r="DW448" t="str">
            <v/>
          </cell>
        </row>
        <row r="449">
          <cell r="U449" t="str">
            <v>PR19TMS_BW07</v>
          </cell>
          <cell r="V449" t="str">
            <v>B - Deliver a safe and dependable water service</v>
          </cell>
          <cell r="W449" t="str">
            <v>PR14 continuation</v>
          </cell>
          <cell r="X449" t="str">
            <v>BW07</v>
          </cell>
          <cell r="Y449" t="str">
            <v>Properties at risk of receiving low pressure</v>
          </cell>
          <cell r="Z449" t="str">
            <v>The total number of properties which, at the end of the year, have received, and are likely to continue to receive, a pressure or flow below the reference level.</v>
          </cell>
          <cell r="AA449">
            <v>0.02</v>
          </cell>
          <cell r="AB449">
            <v>0.98</v>
          </cell>
          <cell r="AC449" t="str">
            <v/>
          </cell>
          <cell r="AD449" t="str">
            <v/>
          </cell>
          <cell r="AE449" t="str">
            <v/>
          </cell>
          <cell r="AF449" t="str">
            <v/>
          </cell>
          <cell r="AG449" t="str">
            <v/>
          </cell>
          <cell r="AH449" t="str">
            <v/>
          </cell>
          <cell r="AI449">
            <v>1</v>
          </cell>
          <cell r="AJ449" t="str">
            <v>Under</v>
          </cell>
          <cell r="AK449" t="str">
            <v xml:space="preserve">Revenue </v>
          </cell>
          <cell r="AL449" t="str">
            <v>In-period</v>
          </cell>
          <cell r="AM449" t="str">
            <v>Water pressure</v>
          </cell>
          <cell r="AN449" t="str">
            <v>number</v>
          </cell>
          <cell r="AO449" t="str">
            <v>No. of properties per 10,000 connections</v>
          </cell>
          <cell r="AP449">
            <v>0</v>
          </cell>
          <cell r="AQ449" t="str">
            <v>Down</v>
          </cell>
        </row>
        <row r="450">
          <cell r="U450" t="str">
            <v>PR19TMS_BW08</v>
          </cell>
          <cell r="V450" t="str">
            <v>B - Deliver a safe and dependable water service</v>
          </cell>
          <cell r="W450" t="str">
            <v>PR19 new</v>
          </cell>
          <cell r="X450" t="str">
            <v>BW08</v>
          </cell>
          <cell r="Y450" t="str">
            <v>Acceptability of water to consumers</v>
          </cell>
          <cell r="Z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AA450">
            <v>0.01</v>
          </cell>
          <cell r="AB450">
            <v>0.99</v>
          </cell>
          <cell r="AC450" t="str">
            <v/>
          </cell>
          <cell r="AD450" t="str">
            <v/>
          </cell>
          <cell r="AE450" t="str">
            <v/>
          </cell>
          <cell r="AF450" t="str">
            <v/>
          </cell>
          <cell r="AG450" t="str">
            <v/>
          </cell>
          <cell r="AH450" t="str">
            <v/>
          </cell>
          <cell r="AI450">
            <v>1</v>
          </cell>
          <cell r="AJ450" t="str">
            <v>Under</v>
          </cell>
          <cell r="AK450" t="str">
            <v xml:space="preserve">Revenue </v>
          </cell>
          <cell r="AL450" t="str">
            <v>In-period</v>
          </cell>
          <cell r="AM450" t="str">
            <v>Customer contacts - water quality</v>
          </cell>
          <cell r="AN450" t="str">
            <v>Number</v>
          </cell>
          <cell r="AO450" t="str">
            <v>No. of contacts per 1,000 population</v>
          </cell>
          <cell r="AP450">
            <v>2</v>
          </cell>
          <cell r="AQ450" t="str">
            <v>Down</v>
          </cell>
        </row>
        <row r="451">
          <cell r="U451" t="str">
            <v>PR19TMS_BW09</v>
          </cell>
          <cell r="V451" t="str">
            <v>B - Deliver a safe and dependable water service</v>
          </cell>
          <cell r="W451" t="str">
            <v>PR19 new</v>
          </cell>
          <cell r="X451" t="str">
            <v>BW09</v>
          </cell>
          <cell r="Y451" t="str">
            <v>Water quality events</v>
          </cell>
          <cell r="Z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AA451" t="str">
            <v/>
          </cell>
          <cell r="AB451">
            <v>1</v>
          </cell>
          <cell r="AC451" t="str">
            <v/>
          </cell>
          <cell r="AD451" t="str">
            <v/>
          </cell>
          <cell r="AE451" t="str">
            <v/>
          </cell>
          <cell r="AF451" t="str">
            <v/>
          </cell>
          <cell r="AG451" t="str">
            <v/>
          </cell>
          <cell r="AH451" t="str">
            <v/>
          </cell>
          <cell r="AI451">
            <v>1</v>
          </cell>
          <cell r="AJ451" t="str">
            <v>Under</v>
          </cell>
          <cell r="AK451" t="str">
            <v xml:space="preserve">Revenue </v>
          </cell>
          <cell r="AL451" t="str">
            <v>In-period</v>
          </cell>
          <cell r="AM451" t="str">
            <v>Water quality compliance</v>
          </cell>
          <cell r="AN451" t="str">
            <v>nr</v>
          </cell>
          <cell r="AO451" t="str">
            <v xml:space="preserve">This measure will be a count of the total number of category 3, 4 and 5 events which have impacted customers </v>
          </cell>
          <cell r="AP451">
            <v>0</v>
          </cell>
          <cell r="AQ451" t="str">
            <v>Down</v>
          </cell>
          <cell r="AR451" t="str">
            <v/>
          </cell>
        </row>
        <row r="452">
          <cell r="U452" t="str">
            <v>PR19TMS_BW10</v>
          </cell>
          <cell r="V452" t="str">
            <v>B - Deliver a safe and dependable water service</v>
          </cell>
          <cell r="W452" t="str">
            <v>PR19 new</v>
          </cell>
          <cell r="X452" t="str">
            <v>BW10</v>
          </cell>
          <cell r="Y452" t="str">
            <v>Reducing risk of lead</v>
          </cell>
          <cell r="Z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AA452" t="str">
            <v/>
          </cell>
          <cell r="AB452">
            <v>1</v>
          </cell>
          <cell r="AC452" t="str">
            <v/>
          </cell>
          <cell r="AD452" t="str">
            <v/>
          </cell>
          <cell r="AE452" t="str">
            <v/>
          </cell>
          <cell r="AF452" t="str">
            <v/>
          </cell>
          <cell r="AG452" t="str">
            <v/>
          </cell>
          <cell r="AH452" t="str">
            <v/>
          </cell>
          <cell r="AI452">
            <v>1</v>
          </cell>
          <cell r="AJ452" t="str">
            <v>Out &amp; under</v>
          </cell>
          <cell r="AK452" t="str">
            <v xml:space="preserve">Revenue </v>
          </cell>
          <cell r="AL452" t="str">
            <v>In-period</v>
          </cell>
          <cell r="AM452" t="str">
            <v>Water quality compliance</v>
          </cell>
          <cell r="AN452" t="str">
            <v>nr</v>
          </cell>
          <cell r="AO452" t="str">
            <v>This measure will be a cumulative count of the total number of lead communication pipes rehabilitated over each financial year to meet the agreed requirements of our legal instrument.</v>
          </cell>
          <cell r="AP452">
            <v>0</v>
          </cell>
          <cell r="AQ452" t="str">
            <v>Up</v>
          </cell>
          <cell r="AR452" t="str">
            <v/>
          </cell>
        </row>
        <row r="453">
          <cell r="U453" t="str">
            <v>PR19TMS_BW11</v>
          </cell>
          <cell r="V453" t="str">
            <v>B - Deliver a safe and dependable water service</v>
          </cell>
          <cell r="W453" t="str">
            <v>PR19 new</v>
          </cell>
          <cell r="X453" t="str">
            <v>BW11</v>
          </cell>
          <cell r="Y453" t="str">
            <v>Responding to major trunk mains bursts</v>
          </cell>
          <cell r="Z453" t="str">
            <v>Customer impact of no water or  pressure less than 3 meters, measured from the time of first customer contact out of supply for greater than 3 hours, where the cause is identified as failure of a trunk main.</v>
          </cell>
          <cell r="AA453" t="str">
            <v/>
          </cell>
          <cell r="AB453">
            <v>1</v>
          </cell>
          <cell r="AC453" t="str">
            <v/>
          </cell>
          <cell r="AD453" t="str">
            <v/>
          </cell>
          <cell r="AE453" t="str">
            <v/>
          </cell>
          <cell r="AF453" t="str">
            <v/>
          </cell>
          <cell r="AG453" t="str">
            <v/>
          </cell>
          <cell r="AH453" t="str">
            <v/>
          </cell>
          <cell r="AI453">
            <v>1</v>
          </cell>
          <cell r="AJ453" t="str">
            <v>NFI</v>
          </cell>
          <cell r="AK453" t="str">
            <v/>
          </cell>
          <cell r="AL453" t="str">
            <v/>
          </cell>
          <cell r="AM453" t="str">
            <v>Supply interruptions</v>
          </cell>
          <cell r="AN453" t="str">
            <v>time</v>
          </cell>
          <cell r="AO453" t="str">
            <v>The average number of minutes lost per customer</v>
          </cell>
          <cell r="AP453">
            <v>0</v>
          </cell>
          <cell r="AQ453" t="str">
            <v>Down</v>
          </cell>
          <cell r="AR453" t="str">
            <v/>
          </cell>
        </row>
        <row r="454">
          <cell r="Z454" t="e">
            <v>#REF!</v>
          </cell>
          <cell r="AI454">
            <v>0</v>
          </cell>
        </row>
        <row r="455">
          <cell r="U455" t="str">
            <v>PR19TMS_CS01</v>
          </cell>
          <cell r="V455" t="str">
            <v>C- Deliver a safe and dependable wastewater service</v>
          </cell>
          <cell r="W455" t="str">
            <v>PR19 new</v>
          </cell>
          <cell r="X455" t="str">
            <v>CS01</v>
          </cell>
          <cell r="Y455" t="str">
            <v>Treatment works compliance</v>
          </cell>
          <cell r="Z455"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AA455" t="str">
            <v/>
          </cell>
          <cell r="AB455" t="str">
            <v/>
          </cell>
          <cell r="AC455">
            <v>1</v>
          </cell>
          <cell r="AD455" t="str">
            <v/>
          </cell>
          <cell r="AE455" t="str">
            <v/>
          </cell>
          <cell r="AF455" t="str">
            <v/>
          </cell>
          <cell r="AG455" t="str">
            <v/>
          </cell>
          <cell r="AH455" t="str">
            <v/>
          </cell>
          <cell r="AI455">
            <v>1</v>
          </cell>
          <cell r="AJ455" t="str">
            <v>Under</v>
          </cell>
          <cell r="AK455" t="str">
            <v xml:space="preserve">Revenue </v>
          </cell>
          <cell r="AL455" t="str">
            <v>In-period</v>
          </cell>
          <cell r="AM455" t="str">
            <v>Treatment works</v>
          </cell>
          <cell r="AN455" t="str">
            <v>%</v>
          </cell>
          <cell r="AO455" t="str">
            <v>Percentage compliance</v>
          </cell>
          <cell r="AP455">
            <v>2</v>
          </cell>
          <cell r="AQ455" t="str">
            <v>Up</v>
          </cell>
          <cell r="AR455" t="str">
            <v>Treatment works compliance</v>
          </cell>
          <cell r="BI455">
            <v>100</v>
          </cell>
          <cell r="BJ455">
            <v>100</v>
          </cell>
          <cell r="BK455">
            <v>100</v>
          </cell>
          <cell r="BL455">
            <v>100</v>
          </cell>
          <cell r="BM455">
            <v>100</v>
          </cell>
          <cell r="CD455" t="str">
            <v>Yes</v>
          </cell>
          <cell r="CE455" t="str">
            <v>Yes</v>
          </cell>
          <cell r="CF455" t="str">
            <v>Yes</v>
          </cell>
          <cell r="CG455" t="str">
            <v>Yes</v>
          </cell>
          <cell r="CH455" t="str">
            <v>Yes</v>
          </cell>
          <cell r="CI455" t="str">
            <v/>
          </cell>
          <cell r="CJ455" t="str">
            <v/>
          </cell>
          <cell r="CK455" t="str">
            <v/>
          </cell>
          <cell r="CL455" t="str">
            <v/>
          </cell>
          <cell r="CM455" t="str">
            <v/>
          </cell>
          <cell r="CN455" t="str">
            <v/>
          </cell>
          <cell r="CO455" t="str">
            <v/>
          </cell>
          <cell r="CP455" t="str">
            <v/>
          </cell>
          <cell r="CQ455" t="str">
            <v/>
          </cell>
          <cell r="CR455" t="str">
            <v/>
          </cell>
          <cell r="CS455">
            <v>99</v>
          </cell>
          <cell r="CT455">
            <v>99</v>
          </cell>
          <cell r="CU455">
            <v>99</v>
          </cell>
          <cell r="CV455">
            <v>99</v>
          </cell>
          <cell r="CW455">
            <v>99</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v>-3.0630000000000002</v>
          </cell>
          <cell r="DN455" t="str">
            <v/>
          </cell>
          <cell r="DO455" t="str">
            <v/>
          </cell>
          <cell r="DP455" t="str">
            <v/>
          </cell>
          <cell r="DQ455" t="str">
            <v/>
          </cell>
          <cell r="DR455" t="str">
            <v/>
          </cell>
          <cell r="DS455" t="str">
            <v/>
          </cell>
          <cell r="DT455" t="str">
            <v/>
          </cell>
          <cell r="DU455" t="str">
            <v/>
          </cell>
          <cell r="DV455">
            <v>1</v>
          </cell>
          <cell r="DW455" t="str">
            <v/>
          </cell>
        </row>
        <row r="456">
          <cell r="U456" t="str">
            <v>PR19TMS_CS02</v>
          </cell>
          <cell r="V456" t="str">
            <v>C- Deliver a safe and dependable wastewater service</v>
          </cell>
          <cell r="W456" t="str">
            <v>PR14 revision</v>
          </cell>
          <cell r="X456" t="str">
            <v>CS02</v>
          </cell>
          <cell r="Y456" t="str">
            <v>Sewer collapses</v>
          </cell>
          <cell r="Z456" t="str">
            <v xml:space="preserve">Number of sewer collapses per thousand kilometres of all sewers causing an impact on service to customers or the environment. </v>
          </cell>
          <cell r="AA456" t="str">
            <v/>
          </cell>
          <cell r="AB456" t="str">
            <v/>
          </cell>
          <cell r="AC456">
            <v>1</v>
          </cell>
          <cell r="AD456" t="str">
            <v/>
          </cell>
          <cell r="AE456" t="str">
            <v/>
          </cell>
          <cell r="AF456" t="str">
            <v/>
          </cell>
          <cell r="AG456" t="str">
            <v/>
          </cell>
          <cell r="AH456" t="str">
            <v/>
          </cell>
          <cell r="AI456">
            <v>1</v>
          </cell>
          <cell r="AJ456" t="str">
            <v>Out &amp; under</v>
          </cell>
          <cell r="AK456" t="str">
            <v xml:space="preserve">Revenue </v>
          </cell>
          <cell r="AL456" t="str">
            <v>In-period</v>
          </cell>
          <cell r="AM456" t="str">
            <v>Asset/equipment failure</v>
          </cell>
          <cell r="AN456" t="str">
            <v>number</v>
          </cell>
          <cell r="AO456" t="str">
            <v>Number of collapses per 1000km of sewer network</v>
          </cell>
          <cell r="AP456">
            <v>2</v>
          </cell>
          <cell r="AQ456" t="str">
            <v>Down</v>
          </cell>
          <cell r="AR456" t="str">
            <v>Sewer collapses</v>
          </cell>
          <cell r="BI456">
            <v>4</v>
          </cell>
          <cell r="BJ456">
            <v>4</v>
          </cell>
          <cell r="BK456">
            <v>4</v>
          </cell>
          <cell r="BL456">
            <v>4</v>
          </cell>
          <cell r="BM456">
            <v>4</v>
          </cell>
          <cell r="CD456" t="str">
            <v>Yes</v>
          </cell>
          <cell r="CE456" t="str">
            <v>Yes</v>
          </cell>
          <cell r="CF456" t="str">
            <v>Yes</v>
          </cell>
          <cell r="CG456" t="str">
            <v>Yes</v>
          </cell>
          <cell r="CH456" t="str">
            <v>Yes</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v>-0.96699999999999997</v>
          </cell>
          <cell r="DN456" t="str">
            <v/>
          </cell>
          <cell r="DO456" t="str">
            <v/>
          </cell>
          <cell r="DP456" t="str">
            <v/>
          </cell>
          <cell r="DQ456">
            <v>0.755</v>
          </cell>
          <cell r="DR456" t="str">
            <v/>
          </cell>
          <cell r="DS456" t="str">
            <v/>
          </cell>
          <cell r="DT456" t="str">
            <v/>
          </cell>
          <cell r="DU456" t="str">
            <v/>
          </cell>
          <cell r="DV456">
            <v>1</v>
          </cell>
          <cell r="DW456" t="str">
            <v/>
          </cell>
        </row>
        <row r="457">
          <cell r="U457" t="str">
            <v>PR19TMS_CS03</v>
          </cell>
          <cell r="V457" t="str">
            <v>C- Deliver a safe and dependable wastewater service</v>
          </cell>
          <cell r="W457" t="str">
            <v>PR19 new</v>
          </cell>
          <cell r="X457" t="str">
            <v>CS03</v>
          </cell>
          <cell r="Y457" t="str">
            <v>Internal sewer flooding</v>
          </cell>
          <cell r="Z457"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AA457" t="str">
            <v/>
          </cell>
          <cell r="AB457" t="str">
            <v/>
          </cell>
          <cell r="AC457">
            <v>1</v>
          </cell>
          <cell r="AD457" t="str">
            <v/>
          </cell>
          <cell r="AE457" t="str">
            <v/>
          </cell>
          <cell r="AF457" t="str">
            <v/>
          </cell>
          <cell r="AG457" t="str">
            <v/>
          </cell>
          <cell r="AH457" t="str">
            <v/>
          </cell>
          <cell r="AI457">
            <v>1</v>
          </cell>
          <cell r="AJ457" t="str">
            <v>Out &amp; under</v>
          </cell>
          <cell r="AK457" t="str">
            <v xml:space="preserve">Revenue </v>
          </cell>
          <cell r="AL457" t="str">
            <v>In-period</v>
          </cell>
          <cell r="AM457" t="str">
            <v>Sewer flooding</v>
          </cell>
          <cell r="AN457" t="str">
            <v>number</v>
          </cell>
          <cell r="AO457" t="str">
            <v>Number of incidents per 10,000 sewer connections</v>
          </cell>
          <cell r="AP457">
            <v>2</v>
          </cell>
          <cell r="AQ457" t="str">
            <v>Down</v>
          </cell>
          <cell r="AR457" t="str">
            <v>Internal sewer flooding</v>
          </cell>
          <cell r="BI457">
            <v>1.68</v>
          </cell>
          <cell r="BJ457">
            <v>1.63</v>
          </cell>
          <cell r="BK457">
            <v>1.58</v>
          </cell>
          <cell r="BL457">
            <v>1.44</v>
          </cell>
          <cell r="BM457">
            <v>1.34</v>
          </cell>
          <cell r="CD457" t="str">
            <v>Yes</v>
          </cell>
          <cell r="CE457" t="str">
            <v>Yes</v>
          </cell>
          <cell r="CF457" t="str">
            <v>Yes</v>
          </cell>
          <cell r="CG457" t="str">
            <v>Yes</v>
          </cell>
          <cell r="CH457" t="str">
            <v>Yes</v>
          </cell>
          <cell r="CI457" t="str">
            <v/>
          </cell>
          <cell r="CJ457" t="str">
            <v/>
          </cell>
          <cell r="CK457" t="str">
            <v/>
          </cell>
          <cell r="CL457" t="str">
            <v/>
          </cell>
          <cell r="CM457" t="str">
            <v/>
          </cell>
          <cell r="CN457">
            <v>3.35</v>
          </cell>
          <cell r="CO457">
            <v>3.35</v>
          </cell>
          <cell r="CP457">
            <v>3.35</v>
          </cell>
          <cell r="CQ457">
            <v>3.35</v>
          </cell>
          <cell r="CR457">
            <v>3.35</v>
          </cell>
          <cell r="CS457" t="str">
            <v/>
          </cell>
          <cell r="CT457" t="str">
            <v/>
          </cell>
          <cell r="CU457" t="str">
            <v/>
          </cell>
          <cell r="CV457" t="str">
            <v/>
          </cell>
          <cell r="CW457" t="str">
            <v/>
          </cell>
          <cell r="CX457" t="str">
            <v/>
          </cell>
          <cell r="CY457" t="str">
            <v/>
          </cell>
          <cell r="CZ457" t="str">
            <v/>
          </cell>
          <cell r="DA457" t="str">
            <v/>
          </cell>
          <cell r="DB457" t="str">
            <v/>
          </cell>
          <cell r="DC457">
            <v>1.22</v>
          </cell>
          <cell r="DD457">
            <v>1.17</v>
          </cell>
          <cell r="DE457">
            <v>1.1299999999999999</v>
          </cell>
          <cell r="DF457">
            <v>0.99</v>
          </cell>
          <cell r="DG457">
            <v>0.9</v>
          </cell>
          <cell r="DH457" t="str">
            <v/>
          </cell>
          <cell r="DI457" t="str">
            <v/>
          </cell>
          <cell r="DJ457" t="str">
            <v/>
          </cell>
          <cell r="DK457" t="str">
            <v/>
          </cell>
          <cell r="DL457" t="str">
            <v/>
          </cell>
          <cell r="DM457">
            <v>-16.762</v>
          </cell>
          <cell r="DN457" t="str">
            <v/>
          </cell>
          <cell r="DO457" t="str">
            <v/>
          </cell>
          <cell r="DP457" t="str">
            <v/>
          </cell>
          <cell r="DQ457">
            <v>16.762</v>
          </cell>
          <cell r="DR457" t="str">
            <v/>
          </cell>
          <cell r="DS457" t="str">
            <v/>
          </cell>
          <cell r="DT457" t="str">
            <v/>
          </cell>
          <cell r="DU457" t="str">
            <v/>
          </cell>
          <cell r="DV457">
            <v>1</v>
          </cell>
          <cell r="DW457" t="str">
            <v/>
          </cell>
        </row>
        <row r="458">
          <cell r="U458" t="str">
            <v>PR19TMS_CS04</v>
          </cell>
          <cell r="V458" t="str">
            <v>C- Deliver a safe and dependable wastewater service</v>
          </cell>
          <cell r="W458" t="str">
            <v>PR14 revision</v>
          </cell>
          <cell r="X458" t="str">
            <v>CS04</v>
          </cell>
          <cell r="Y458" t="str">
            <v>Clearance of blockages</v>
          </cell>
          <cell r="Z458" t="str">
            <v>Number of sewer blockage events that required clearing. A blockage is an obstruction in a sewer which causes a reportable problem (not caused by hydraulic overload), such as flooding or discharge to a watercourse, unusable sanitation, surcharged sewers or odour.</v>
          </cell>
          <cell r="AA458" t="str">
            <v/>
          </cell>
          <cell r="AB458" t="str">
            <v/>
          </cell>
          <cell r="AC458">
            <v>1</v>
          </cell>
          <cell r="AD458" t="str">
            <v/>
          </cell>
          <cell r="AE458" t="str">
            <v/>
          </cell>
          <cell r="AF458" t="str">
            <v/>
          </cell>
          <cell r="AG458" t="str">
            <v/>
          </cell>
          <cell r="AH458" t="str">
            <v/>
          </cell>
          <cell r="AI458">
            <v>1</v>
          </cell>
          <cell r="AJ458" t="str">
            <v>Out &amp; under</v>
          </cell>
          <cell r="AK458" t="str">
            <v xml:space="preserve">Revenue </v>
          </cell>
          <cell r="AL458" t="str">
            <v>In-period</v>
          </cell>
          <cell r="AM458" t="str">
            <v>Sewer flooding</v>
          </cell>
          <cell r="AN458" t="str">
            <v>number</v>
          </cell>
          <cell r="AO458" t="str">
            <v>Incidents per 1,000 km of sewers</v>
          </cell>
          <cell r="AP458">
            <v>0</v>
          </cell>
          <cell r="AQ458" t="str">
            <v>Down</v>
          </cell>
        </row>
        <row r="459">
          <cell r="U459" t="str">
            <v>PR19TMS_CS05</v>
          </cell>
          <cell r="V459" t="str">
            <v>C- Deliver a safe and dependable wastewater service</v>
          </cell>
          <cell r="W459" t="str">
            <v>PR19 new</v>
          </cell>
          <cell r="X459" t="str">
            <v>CS05</v>
          </cell>
          <cell r="Y459" t="str">
            <v>Sewage pumping station availability</v>
          </cell>
          <cell r="Z459" t="str">
            <v xml:space="preserve">The average annual asset availability of pumps in network catchment sewage pumping stations. </v>
          </cell>
          <cell r="AA459" t="str">
            <v/>
          </cell>
          <cell r="AB459" t="str">
            <v/>
          </cell>
          <cell r="AC459">
            <v>1</v>
          </cell>
          <cell r="AD459" t="str">
            <v/>
          </cell>
          <cell r="AE459" t="str">
            <v/>
          </cell>
          <cell r="AF459" t="str">
            <v/>
          </cell>
          <cell r="AG459" t="str">
            <v/>
          </cell>
          <cell r="AH459" t="str">
            <v/>
          </cell>
          <cell r="AI459">
            <v>1</v>
          </cell>
          <cell r="AJ459" t="str">
            <v>Under</v>
          </cell>
          <cell r="AK459" t="str">
            <v xml:space="preserve">Revenue </v>
          </cell>
          <cell r="AL459" t="str">
            <v>In-period</v>
          </cell>
          <cell r="AM459" t="str">
            <v>Waste disposal</v>
          </cell>
          <cell r="AN459" t="str">
            <v>%</v>
          </cell>
          <cell r="AO459" t="str">
            <v xml:space="preserve">This is the annual average availability of our sewage pumping stations as a percentage of the total number of sewage pumping stations that are reported and monitored in the supervisory control and data acquisition (SCADA) system. </v>
          </cell>
          <cell r="AP459">
            <v>1</v>
          </cell>
          <cell r="AQ459" t="str">
            <v>Up</v>
          </cell>
          <cell r="AR459" t="str">
            <v/>
          </cell>
        </row>
        <row r="460">
          <cell r="U460" t="str">
            <v>PR19TMS_DS01</v>
          </cell>
          <cell r="V460" t="str">
            <v>D - Plan for the future</v>
          </cell>
          <cell r="W460" t="str">
            <v>PR19 new</v>
          </cell>
          <cell r="X460" t="str">
            <v>DS01</v>
          </cell>
          <cell r="Y460" t="str">
            <v>Risk of sewer flooding in a storm</v>
          </cell>
          <cell r="Z460" t="str">
            <v>The percentage of population at risk of sewer flooding in a 1-in-50 year storm.</v>
          </cell>
          <cell r="AA460" t="str">
            <v/>
          </cell>
          <cell r="AB460" t="str">
            <v/>
          </cell>
          <cell r="AC460">
            <v>1</v>
          </cell>
          <cell r="AD460" t="str">
            <v/>
          </cell>
          <cell r="AE460" t="str">
            <v/>
          </cell>
          <cell r="AF460" t="str">
            <v/>
          </cell>
          <cell r="AG460" t="str">
            <v/>
          </cell>
          <cell r="AH460" t="str">
            <v/>
          </cell>
          <cell r="AI460">
            <v>1</v>
          </cell>
          <cell r="AJ460" t="str">
            <v>NFI</v>
          </cell>
          <cell r="AK460" t="str">
            <v/>
          </cell>
          <cell r="AL460" t="str">
            <v/>
          </cell>
          <cell r="AM460" t="str">
            <v>Sewer flooding</v>
          </cell>
          <cell r="AN460" t="str">
            <v>%</v>
          </cell>
          <cell r="AO460" t="str">
            <v>Percentage of population at risk</v>
          </cell>
          <cell r="AP460">
            <v>2</v>
          </cell>
          <cell r="AQ460" t="str">
            <v>Down</v>
          </cell>
          <cell r="AR460" t="str">
            <v>Risk of sewer flooding in a storm</v>
          </cell>
          <cell r="BI460">
            <v>10.25</v>
          </cell>
          <cell r="BJ460">
            <v>10.25</v>
          </cell>
          <cell r="BK460">
            <v>10.25</v>
          </cell>
          <cell r="BL460">
            <v>10.25</v>
          </cell>
          <cell r="BM460">
            <v>9.9</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v>1</v>
          </cell>
          <cell r="DW460" t="str">
            <v/>
          </cell>
        </row>
        <row r="461">
          <cell r="U461" t="str">
            <v>PR19TMS_DS02</v>
          </cell>
          <cell r="V461" t="str">
            <v>D - Plan for the future</v>
          </cell>
          <cell r="W461" t="str">
            <v>PR14 revision</v>
          </cell>
          <cell r="X461" t="str">
            <v>DS02</v>
          </cell>
          <cell r="Y461" t="str">
            <v>Surface water management</v>
          </cell>
          <cell r="Z461"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AA461" t="str">
            <v/>
          </cell>
          <cell r="AB461" t="str">
            <v/>
          </cell>
          <cell r="AC461">
            <v>1</v>
          </cell>
          <cell r="AD461" t="str">
            <v/>
          </cell>
          <cell r="AE461" t="str">
            <v/>
          </cell>
          <cell r="AF461" t="str">
            <v/>
          </cell>
          <cell r="AG461" t="str">
            <v/>
          </cell>
          <cell r="AH461" t="str">
            <v/>
          </cell>
          <cell r="AI461">
            <v>1</v>
          </cell>
          <cell r="AJ461" t="str">
            <v>Out &amp; under</v>
          </cell>
          <cell r="AK461" t="str">
            <v xml:space="preserve">Revenue </v>
          </cell>
          <cell r="AL461" t="str">
            <v>End of period</v>
          </cell>
          <cell r="AM461" t="str">
            <v>Resilience</v>
          </cell>
          <cell r="AN461" t="str">
            <v>number</v>
          </cell>
          <cell r="AO461" t="str">
            <v>number of hectares</v>
          </cell>
          <cell r="AP461">
            <v>2</v>
          </cell>
          <cell r="AQ461" t="str">
            <v>Up</v>
          </cell>
          <cell r="AR461" t="str">
            <v/>
          </cell>
        </row>
        <row r="462">
          <cell r="U462" t="str">
            <v>PR19TMS_DW01</v>
          </cell>
          <cell r="V462" t="str">
            <v>D - Plan for the future</v>
          </cell>
          <cell r="W462" t="str">
            <v>PR19 new</v>
          </cell>
          <cell r="X462" t="str">
            <v>DW01</v>
          </cell>
          <cell r="Y462" t="str">
            <v>Risk of severe restrictions in a drought</v>
          </cell>
          <cell r="Z462"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AA462">
            <v>0.01</v>
          </cell>
          <cell r="AB462">
            <v>0.99</v>
          </cell>
          <cell r="AC462" t="str">
            <v/>
          </cell>
          <cell r="AD462" t="str">
            <v/>
          </cell>
          <cell r="AE462" t="str">
            <v/>
          </cell>
          <cell r="AF462" t="str">
            <v/>
          </cell>
          <cell r="AG462" t="str">
            <v/>
          </cell>
          <cell r="AH462" t="str">
            <v/>
          </cell>
          <cell r="AI462">
            <v>1</v>
          </cell>
          <cell r="AJ462" t="str">
            <v>NFI</v>
          </cell>
          <cell r="AK462" t="str">
            <v/>
          </cell>
          <cell r="AL462" t="str">
            <v/>
          </cell>
          <cell r="AM462" t="str">
            <v>Resilience</v>
          </cell>
          <cell r="AN462" t="str">
            <v>%</v>
          </cell>
          <cell r="AO462" t="str">
            <v>Percentage of population at risk</v>
          </cell>
          <cell r="AP462">
            <v>1</v>
          </cell>
          <cell r="AQ462" t="str">
            <v>Down</v>
          </cell>
          <cell r="AR462" t="str">
            <v>Risk of severe restrictions in a drought</v>
          </cell>
          <cell r="BI462">
            <v>77</v>
          </cell>
          <cell r="BJ462">
            <v>77</v>
          </cell>
          <cell r="BK462">
            <v>77</v>
          </cell>
          <cell r="BL462">
            <v>76.900000000000006</v>
          </cell>
          <cell r="BM462">
            <v>76.900000000000006</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No</v>
          </cell>
          <cell r="DV462">
            <v>1</v>
          </cell>
          <cell r="DW462" t="str">
            <v/>
          </cell>
        </row>
        <row r="463">
          <cell r="U463" t="str">
            <v>PR19TMS_DW02</v>
          </cell>
          <cell r="V463" t="str">
            <v>D - Plan for the future</v>
          </cell>
          <cell r="W463" t="str">
            <v>PR14 continuation</v>
          </cell>
          <cell r="X463" t="str">
            <v>DW02</v>
          </cell>
          <cell r="Y463" t="str">
            <v>Security of supply index SoSI</v>
          </cell>
          <cell r="Z463"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AA463">
            <v>0.67</v>
          </cell>
          <cell r="AB463">
            <v>0.33</v>
          </cell>
          <cell r="AC463" t="str">
            <v/>
          </cell>
          <cell r="AD463" t="str">
            <v/>
          </cell>
          <cell r="AE463" t="str">
            <v/>
          </cell>
          <cell r="AF463" t="str">
            <v/>
          </cell>
          <cell r="AG463" t="str">
            <v/>
          </cell>
          <cell r="AH463" t="str">
            <v/>
          </cell>
          <cell r="AI463">
            <v>1</v>
          </cell>
          <cell r="AJ463" t="str">
            <v>Under</v>
          </cell>
          <cell r="AK463" t="str">
            <v xml:space="preserve">Revenue </v>
          </cell>
          <cell r="AL463" t="str">
            <v>In-period</v>
          </cell>
          <cell r="AM463" t="str">
            <v>Security of supply</v>
          </cell>
          <cell r="AN463" t="str">
            <v>score</v>
          </cell>
          <cell r="AO463" t="str">
            <v>The components of the Security of Supply Index calculation are annual averages and peak week values in Ml/d.</v>
          </cell>
          <cell r="AP463">
            <v>0</v>
          </cell>
          <cell r="AQ463" t="str">
            <v>Up</v>
          </cell>
          <cell r="AR463" t="str">
            <v/>
          </cell>
        </row>
        <row r="464">
          <cell r="U464" t="str">
            <v>PR19TMS_DWS01</v>
          </cell>
          <cell r="V464" t="str">
            <v>D - Plan for the future</v>
          </cell>
          <cell r="W464" t="str">
            <v>PR19 new</v>
          </cell>
          <cell r="X464" t="str">
            <v>DWS01</v>
          </cell>
          <cell r="Y464" t="str">
            <v>Power resilience</v>
          </cell>
          <cell r="Z464"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AA464" t="str">
            <v/>
          </cell>
          <cell r="AB464">
            <v>0.67</v>
          </cell>
          <cell r="AC464">
            <v>0.33</v>
          </cell>
          <cell r="AD464" t="str">
            <v/>
          </cell>
          <cell r="AE464" t="str">
            <v/>
          </cell>
          <cell r="AF464" t="str">
            <v/>
          </cell>
          <cell r="AG464" t="str">
            <v/>
          </cell>
          <cell r="AH464" t="str">
            <v/>
          </cell>
          <cell r="AI464">
            <v>1</v>
          </cell>
          <cell r="AJ464" t="str">
            <v>Under</v>
          </cell>
          <cell r="AK464" t="str">
            <v xml:space="preserve">Revenue </v>
          </cell>
          <cell r="AL464" t="str">
            <v>End of period</v>
          </cell>
          <cell r="AM464" t="str">
            <v>Resilience</v>
          </cell>
          <cell r="AN464" t="str">
            <v>nr</v>
          </cell>
          <cell r="AO464" t="str">
            <v>Number of sites</v>
          </cell>
          <cell r="AP464">
            <v>0</v>
          </cell>
          <cell r="AQ464" t="str">
            <v>Up</v>
          </cell>
          <cell r="AR464" t="str">
            <v/>
          </cell>
        </row>
        <row r="465">
          <cell r="U465" t="str">
            <v>PR19TMS_DWS02</v>
          </cell>
          <cell r="V465" t="str">
            <v>D - Plan for the future</v>
          </cell>
          <cell r="W465" t="str">
            <v>PR14 continuation</v>
          </cell>
          <cell r="X465" t="str">
            <v>DWS02</v>
          </cell>
          <cell r="Y465" t="str">
            <v>SEMD - Securing our sites (2020-25 projects)</v>
          </cell>
          <cell r="Z465" t="str">
            <v>Specific sites, as agreed with Defra, are compliant with Security and Emergency Measures Direction (SEMD)requirements as prescribed through Advice Notes and Protective Security Guidance.</v>
          </cell>
          <cell r="AA465" t="str">
            <v/>
          </cell>
          <cell r="AB465">
            <v>0.72</v>
          </cell>
          <cell r="AC465">
            <v>0.28000000000000003</v>
          </cell>
          <cell r="AD465" t="str">
            <v/>
          </cell>
          <cell r="AE465" t="str">
            <v/>
          </cell>
          <cell r="AF465" t="str">
            <v/>
          </cell>
          <cell r="AG465" t="str">
            <v/>
          </cell>
          <cell r="AH465" t="str">
            <v/>
          </cell>
          <cell r="AI465">
            <v>1</v>
          </cell>
          <cell r="AJ465" t="str">
            <v>Under</v>
          </cell>
          <cell r="AK465" t="str">
            <v xml:space="preserve">Revenue </v>
          </cell>
          <cell r="AL465" t="str">
            <v>End of period</v>
          </cell>
          <cell r="AM465" t="str">
            <v>SEMD</v>
          </cell>
          <cell r="AN465" t="str">
            <v>%</v>
          </cell>
          <cell r="AO465" t="str">
            <v>Percentage compliance of specified sites with Security and Emergency Measures Direction (SEMD) requirements and assessed against a set of criteria agreed with Defra</v>
          </cell>
          <cell r="AP465">
            <v>1</v>
          </cell>
          <cell r="AQ465" t="str">
            <v>Up</v>
          </cell>
          <cell r="AR465" t="str">
            <v/>
          </cell>
        </row>
        <row r="466">
          <cell r="U466" t="str">
            <v>PR19TMS_DWS03</v>
          </cell>
          <cell r="V466" t="str">
            <v/>
          </cell>
          <cell r="W466" t="str">
            <v/>
          </cell>
          <cell r="X466" t="str">
            <v>DWS03</v>
          </cell>
          <cell r="Y466" t="str">
            <v>SEMD - Securing our sites (legacy projects)</v>
          </cell>
          <cell r="Z466" t="str">
            <v/>
          </cell>
          <cell r="AA466" t="str">
            <v/>
          </cell>
          <cell r="AB466">
            <v>0.754</v>
          </cell>
          <cell r="AC466">
            <v>0.246</v>
          </cell>
          <cell r="AD466" t="str">
            <v/>
          </cell>
          <cell r="AE466" t="str">
            <v/>
          </cell>
          <cell r="AF466" t="str">
            <v/>
          </cell>
          <cell r="AG466" t="str">
            <v/>
          </cell>
          <cell r="AH466" t="str">
            <v/>
          </cell>
          <cell r="AI466">
            <v>1</v>
          </cell>
          <cell r="AJ466" t="str">
            <v>Under</v>
          </cell>
          <cell r="AK466" t="str">
            <v>Revenue</v>
          </cell>
          <cell r="AL466" t="str">
            <v>End of Period</v>
          </cell>
          <cell r="AM466" t="str">
            <v>SEMD</v>
          </cell>
          <cell r="AN466" t="str">
            <v xml:space="preserve">% </v>
          </cell>
          <cell r="AO466" t="str">
            <v/>
          </cell>
          <cell r="AP466">
            <v>1</v>
          </cell>
          <cell r="AQ466" t="str">
            <v>Up</v>
          </cell>
          <cell r="AR466" t="str">
            <v/>
          </cell>
        </row>
        <row r="467">
          <cell r="U467" t="str">
            <v>PR19TMS_ER01</v>
          </cell>
          <cell r="V467" t="str">
            <v>E - Be a responsible company</v>
          </cell>
          <cell r="W467" t="str">
            <v>PR19 new</v>
          </cell>
          <cell r="X467" t="str">
            <v>ER01</v>
          </cell>
          <cell r="Y467" t="str">
            <v>Unregistered Household Properties</v>
          </cell>
          <cell r="Z467"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AA467" t="str">
            <v/>
          </cell>
          <cell r="AB467" t="str">
            <v/>
          </cell>
          <cell r="AC467" t="str">
            <v/>
          </cell>
          <cell r="AD467" t="str">
            <v/>
          </cell>
          <cell r="AE467">
            <v>1</v>
          </cell>
          <cell r="AF467" t="str">
            <v/>
          </cell>
          <cell r="AG467" t="str">
            <v/>
          </cell>
          <cell r="AH467" t="str">
            <v/>
          </cell>
          <cell r="AI467">
            <v>1</v>
          </cell>
          <cell r="AJ467" t="str">
            <v>Under</v>
          </cell>
          <cell r="AK467" t="str">
            <v xml:space="preserve">Revenue </v>
          </cell>
          <cell r="AL467" t="str">
            <v>In-period</v>
          </cell>
          <cell r="AM467" t="str">
            <v>Voids and gap sites</v>
          </cell>
          <cell r="AN467" t="str">
            <v>text</v>
          </cell>
          <cell r="AO467" t="str">
            <v>Process completion</v>
          </cell>
          <cell r="AP467">
            <v>0</v>
          </cell>
          <cell r="AQ467" t="str">
            <v>Down</v>
          </cell>
          <cell r="AR467" t="str">
            <v/>
          </cell>
        </row>
        <row r="468">
          <cell r="U468" t="str">
            <v>PR19TMS_ER02</v>
          </cell>
          <cell r="V468" t="str">
            <v>E - Be a responsible company</v>
          </cell>
          <cell r="W468" t="str">
            <v>PR19 new</v>
          </cell>
          <cell r="X468" t="str">
            <v>ER02</v>
          </cell>
          <cell r="Y468" t="str">
            <v>Empty household properties</v>
          </cell>
          <cell r="Z468" t="str">
            <v>Empty household properties as a percentage of household properties. Empty household properties include single and dual service properties that do not receive a charge, as there are no known occupants.</v>
          </cell>
          <cell r="AA468" t="str">
            <v/>
          </cell>
          <cell r="AB468" t="str">
            <v/>
          </cell>
          <cell r="AC468" t="str">
            <v/>
          </cell>
          <cell r="AD468" t="str">
            <v/>
          </cell>
          <cell r="AE468">
            <v>1</v>
          </cell>
          <cell r="AF468" t="str">
            <v/>
          </cell>
          <cell r="AG468" t="str">
            <v/>
          </cell>
          <cell r="AH468" t="str">
            <v/>
          </cell>
          <cell r="AI468">
            <v>1</v>
          </cell>
          <cell r="AJ468" t="str">
            <v>Out &amp; Under</v>
          </cell>
          <cell r="AK468" t="str">
            <v xml:space="preserve">Revenue </v>
          </cell>
          <cell r="AL468" t="str">
            <v>In-period</v>
          </cell>
          <cell r="AM468" t="str">
            <v>Voids and gap sites</v>
          </cell>
          <cell r="AN468" t="str">
            <v>%</v>
          </cell>
          <cell r="AO468" t="str">
            <v xml:space="preserve">Empty household properties as a percentage of household properties </v>
          </cell>
          <cell r="AP468">
            <v>2</v>
          </cell>
          <cell r="AQ468" t="str">
            <v>Down</v>
          </cell>
          <cell r="AR468" t="str">
            <v/>
          </cell>
        </row>
        <row r="469">
          <cell r="U469" t="str">
            <v>PR19TMS_ER03</v>
          </cell>
          <cell r="V469" t="str">
            <v>E - Be a responsible company</v>
          </cell>
          <cell r="W469" t="str">
            <v>PR19 new</v>
          </cell>
          <cell r="X469" t="str">
            <v>ER03</v>
          </cell>
          <cell r="Y469" t="str">
            <v>Households on the Thames Water social tariff</v>
          </cell>
          <cell r="Z469" t="str">
            <v>The number of households that receive affordability support from our Thames Water social tariff.</v>
          </cell>
          <cell r="AA469" t="str">
            <v/>
          </cell>
          <cell r="AB469" t="str">
            <v/>
          </cell>
          <cell r="AC469" t="str">
            <v/>
          </cell>
          <cell r="AD469" t="str">
            <v/>
          </cell>
          <cell r="AE469">
            <v>1</v>
          </cell>
          <cell r="AF469" t="str">
            <v/>
          </cell>
          <cell r="AG469" t="str">
            <v/>
          </cell>
          <cell r="AH469" t="str">
            <v/>
          </cell>
          <cell r="AI469">
            <v>1</v>
          </cell>
          <cell r="AJ469" t="str">
            <v>NFI</v>
          </cell>
          <cell r="AK469" t="str">
            <v/>
          </cell>
          <cell r="AL469" t="str">
            <v/>
          </cell>
          <cell r="AM469" t="str">
            <v>Affordability/vulnerability</v>
          </cell>
          <cell r="AN469" t="str">
            <v>nr</v>
          </cell>
          <cell r="AO469" t="str">
            <v>Number of households on our Thames Water social tariff at the end of the financial year, billed directly and indirectly</v>
          </cell>
          <cell r="AP469">
            <v>0</v>
          </cell>
          <cell r="AQ469" t="str">
            <v>Up</v>
          </cell>
          <cell r="AR469" t="str">
            <v/>
          </cell>
        </row>
        <row r="470">
          <cell r="U470" t="str">
            <v>PR19TMS_ES01</v>
          </cell>
          <cell r="V470" t="str">
            <v>E - Be a responsible company</v>
          </cell>
          <cell r="W470" t="str">
            <v>PR14 revision</v>
          </cell>
          <cell r="X470" t="str">
            <v>ES01</v>
          </cell>
          <cell r="Y470" t="str">
            <v>Pollution incidents</v>
          </cell>
          <cell r="Z470"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AA470" t="str">
            <v/>
          </cell>
          <cell r="AB470" t="str">
            <v/>
          </cell>
          <cell r="AC470">
            <v>1</v>
          </cell>
          <cell r="AD470" t="str">
            <v/>
          </cell>
          <cell r="AE470" t="str">
            <v/>
          </cell>
          <cell r="AF470" t="str">
            <v/>
          </cell>
          <cell r="AG470" t="str">
            <v/>
          </cell>
          <cell r="AH470" t="str">
            <v/>
          </cell>
          <cell r="AI470">
            <v>1</v>
          </cell>
          <cell r="AJ470" t="str">
            <v>Under</v>
          </cell>
          <cell r="AK470" t="str">
            <v xml:space="preserve">Revenue </v>
          </cell>
          <cell r="AL470" t="str">
            <v>In-period</v>
          </cell>
          <cell r="AM470" t="str">
            <v>Pollution incidents</v>
          </cell>
          <cell r="AN470" t="str">
            <v>number</v>
          </cell>
          <cell r="AO470" t="str">
            <v>Number of pollution incidents per 10,000 km of the wastewater
 network</v>
          </cell>
          <cell r="AP470">
            <v>2</v>
          </cell>
          <cell r="AQ470" t="str">
            <v>Down</v>
          </cell>
          <cell r="AR470" t="str">
            <v>Pollution incidents</v>
          </cell>
          <cell r="BI470">
            <v>24.51</v>
          </cell>
          <cell r="BJ470">
            <v>23.74</v>
          </cell>
          <cell r="BK470">
            <v>23</v>
          </cell>
          <cell r="BL470">
            <v>22.4</v>
          </cell>
          <cell r="BM470">
            <v>19.5</v>
          </cell>
          <cell r="CD470" t="str">
            <v>Yes</v>
          </cell>
          <cell r="CE470" t="str">
            <v>Yes</v>
          </cell>
          <cell r="CF470" t="str">
            <v>Yes</v>
          </cell>
          <cell r="CG470" t="str">
            <v>Yes</v>
          </cell>
          <cell r="CH470" t="str">
            <v>Yes</v>
          </cell>
          <cell r="CI470" t="str">
            <v/>
          </cell>
          <cell r="CJ470" t="str">
            <v/>
          </cell>
          <cell r="CK470" t="str">
            <v/>
          </cell>
          <cell r="CL470" t="str">
            <v/>
          </cell>
          <cell r="CM470" t="str">
            <v/>
          </cell>
          <cell r="CN470">
            <v>36.76</v>
          </cell>
          <cell r="CO470">
            <v>36.76</v>
          </cell>
          <cell r="CP470">
            <v>36.76</v>
          </cell>
          <cell r="CQ470">
            <v>36.76</v>
          </cell>
          <cell r="CR470">
            <v>36.76</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v>-1.268</v>
          </cell>
          <cell r="DN470" t="str">
            <v/>
          </cell>
          <cell r="DO470" t="str">
            <v/>
          </cell>
          <cell r="DP470" t="str">
            <v/>
          </cell>
          <cell r="DQ470" t="str">
            <v/>
          </cell>
          <cell r="DR470" t="str">
            <v/>
          </cell>
          <cell r="DS470" t="str">
            <v/>
          </cell>
          <cell r="DT470" t="str">
            <v/>
          </cell>
          <cell r="DU470" t="str">
            <v>No</v>
          </cell>
          <cell r="DV470">
            <v>1</v>
          </cell>
          <cell r="DW470" t="str">
            <v/>
          </cell>
        </row>
        <row r="471">
          <cell r="U471" t="str">
            <v>PR19TMS_ES02</v>
          </cell>
          <cell r="V471" t="str">
            <v>E - Be a responsible company</v>
          </cell>
          <cell r="W471" t="str">
            <v/>
          </cell>
          <cell r="X471" t="str">
            <v>ES02</v>
          </cell>
          <cell r="Y471" t="str">
            <v>Environmental measures delivered</v>
          </cell>
          <cell r="Z471" t="str">
            <v>Number of green WINEP schemes delivered</v>
          </cell>
          <cell r="AA471">
            <v>0.123</v>
          </cell>
          <cell r="AB471">
            <v>2.4E-2</v>
          </cell>
          <cell r="AC471">
            <v>0.85299999999999998</v>
          </cell>
          <cell r="AD471" t="str">
            <v/>
          </cell>
          <cell r="AE471" t="str">
            <v/>
          </cell>
          <cell r="AF471" t="str">
            <v/>
          </cell>
          <cell r="AG471" t="str">
            <v/>
          </cell>
          <cell r="AH471" t="str">
            <v/>
          </cell>
          <cell r="AI471">
            <v>1</v>
          </cell>
          <cell r="AJ471" t="str">
            <v>Under</v>
          </cell>
          <cell r="AK471" t="str">
            <v>Revenue</v>
          </cell>
          <cell r="AL471" t="str">
            <v>In-period</v>
          </cell>
          <cell r="AM471" t="str">
            <v/>
          </cell>
          <cell r="AN471" t="str">
            <v/>
          </cell>
          <cell r="AO471" t="str">
            <v/>
          </cell>
          <cell r="AP471">
            <v>0</v>
          </cell>
          <cell r="AQ471" t="str">
            <v>Up</v>
          </cell>
          <cell r="AR471" t="str">
            <v/>
          </cell>
        </row>
        <row r="472">
          <cell r="U472" t="str">
            <v>PR19TMS_ES03</v>
          </cell>
          <cell r="V472" t="str">
            <v>E - Be a responsible company</v>
          </cell>
          <cell r="W472" t="str">
            <v>PR19 new</v>
          </cell>
          <cell r="X472" t="str">
            <v>ES03</v>
          </cell>
          <cell r="Y472" t="str">
            <v>Sludge treated before disposal</v>
          </cell>
          <cell r="Z472" t="str">
            <v xml:space="preserve">Sludge treated before disposal. Treatment includes chemical, biological and thermal processes. </v>
          </cell>
          <cell r="AA472" t="str">
            <v/>
          </cell>
          <cell r="AB472" t="str">
            <v/>
          </cell>
          <cell r="AC472" t="str">
            <v/>
          </cell>
          <cell r="AD472">
            <v>1</v>
          </cell>
          <cell r="AE472" t="str">
            <v/>
          </cell>
          <cell r="AF472" t="str">
            <v/>
          </cell>
          <cell r="AG472" t="str">
            <v/>
          </cell>
          <cell r="AH472" t="str">
            <v/>
          </cell>
          <cell r="AI472">
            <v>1</v>
          </cell>
          <cell r="AJ472" t="str">
            <v>Under</v>
          </cell>
          <cell r="AK472" t="str">
            <v xml:space="preserve">Revenue </v>
          </cell>
          <cell r="AL472" t="str">
            <v>In-period</v>
          </cell>
          <cell r="AM472" t="str">
            <v>Bioresources (sludge)</v>
          </cell>
          <cell r="AN472" t="str">
            <v>%</v>
          </cell>
          <cell r="AO472" t="str">
            <v>Percentage</v>
          </cell>
          <cell r="AP472">
            <v>1</v>
          </cell>
          <cell r="AQ472" t="str">
            <v>Up</v>
          </cell>
          <cell r="AR472" t="str">
            <v/>
          </cell>
        </row>
        <row r="473">
          <cell r="U473" t="str">
            <v>PR19TMS_ET01</v>
          </cell>
          <cell r="V473" t="str">
            <v>E - Be a responsible company</v>
          </cell>
          <cell r="W473" t="str">
            <v>PR19 new</v>
          </cell>
          <cell r="X473" t="str">
            <v>ET01</v>
          </cell>
          <cell r="Y473" t="str">
            <v>Readiness to receive tunnel flow at Beckton STW</v>
          </cell>
          <cell r="Z473"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AA473" t="str">
            <v/>
          </cell>
          <cell r="AB473" t="str">
            <v/>
          </cell>
          <cell r="AC473" t="str">
            <v/>
          </cell>
          <cell r="AD473" t="str">
            <v/>
          </cell>
          <cell r="AE473" t="str">
            <v/>
          </cell>
          <cell r="AF473" t="str">
            <v/>
          </cell>
          <cell r="AG473" t="str">
            <v/>
          </cell>
          <cell r="AH473">
            <v>1</v>
          </cell>
          <cell r="AI473">
            <v>1</v>
          </cell>
          <cell r="AJ473" t="str">
            <v>Under</v>
          </cell>
          <cell r="AK473" t="str">
            <v xml:space="preserve">Revenue </v>
          </cell>
          <cell r="AL473" t="str">
            <v>In-period</v>
          </cell>
          <cell r="AM473" t="str">
            <v>Resilience</v>
          </cell>
          <cell r="AN473" t="str">
            <v>text</v>
          </cell>
          <cell r="AO473" t="str">
            <v>Number of months of delays</v>
          </cell>
          <cell r="AP473">
            <v>0</v>
          </cell>
          <cell r="AQ473" t="str">
            <v>Down</v>
          </cell>
          <cell r="AR473" t="str">
            <v/>
          </cell>
        </row>
        <row r="474">
          <cell r="U474" t="str">
            <v>PR19TMS_ET02</v>
          </cell>
          <cell r="V474" t="str">
            <v>E - Be a responsible company</v>
          </cell>
          <cell r="W474" t="str">
            <v>PR14 continuation</v>
          </cell>
          <cell r="X474" t="str">
            <v>ET02</v>
          </cell>
          <cell r="Y474" t="str">
            <v>Effective stakeholder engagement</v>
          </cell>
          <cell r="Z474"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AA474" t="str">
            <v/>
          </cell>
          <cell r="AB474" t="str">
            <v/>
          </cell>
          <cell r="AC474" t="str">
            <v/>
          </cell>
          <cell r="AD474" t="str">
            <v/>
          </cell>
          <cell r="AE474" t="str">
            <v/>
          </cell>
          <cell r="AF474" t="str">
            <v/>
          </cell>
          <cell r="AG474" t="str">
            <v/>
          </cell>
          <cell r="AH474">
            <v>1</v>
          </cell>
          <cell r="AI474">
            <v>1</v>
          </cell>
          <cell r="AJ474" t="str">
            <v>NFI</v>
          </cell>
          <cell r="AK474" t="str">
            <v/>
          </cell>
          <cell r="AL474" t="str">
            <v/>
          </cell>
          <cell r="AM474" t="str">
            <v>Customer education/awareness</v>
          </cell>
          <cell r="AN474" t="str">
            <v>score</v>
          </cell>
          <cell r="AO474" t="str">
            <v>Average stakeholder score</v>
          </cell>
          <cell r="AP474">
            <v>1</v>
          </cell>
          <cell r="AQ474" t="str">
            <v>Up</v>
          </cell>
          <cell r="AR474" t="str">
            <v/>
          </cell>
        </row>
        <row r="475">
          <cell r="U475" t="str">
            <v>PR19TMS_ET04</v>
          </cell>
          <cell r="V475" t="str">
            <v>E - Be a responsible company</v>
          </cell>
          <cell r="W475" t="str">
            <v>PR19 new</v>
          </cell>
          <cell r="X475" t="str">
            <v>ET04</v>
          </cell>
          <cell r="Y475" t="str">
            <v>Critical asset readiness for the London Tideway Tunnels</v>
          </cell>
          <cell r="Z475"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AA475" t="str">
            <v/>
          </cell>
          <cell r="AB475" t="str">
            <v/>
          </cell>
          <cell r="AC475">
            <v>0.5</v>
          </cell>
          <cell r="AD475" t="str">
            <v/>
          </cell>
          <cell r="AE475" t="str">
            <v/>
          </cell>
          <cell r="AF475" t="str">
            <v/>
          </cell>
          <cell r="AG475" t="str">
            <v/>
          </cell>
          <cell r="AH475">
            <v>0.5</v>
          </cell>
          <cell r="AI475">
            <v>1</v>
          </cell>
          <cell r="AJ475" t="str">
            <v>Under</v>
          </cell>
          <cell r="AK475" t="str">
            <v xml:space="preserve">Revenue </v>
          </cell>
          <cell r="AL475" t="str">
            <v>In-period</v>
          </cell>
          <cell r="AM475" t="str">
            <v>Repair and maintenance</v>
          </cell>
          <cell r="AN475" t="str">
            <v>text</v>
          </cell>
          <cell r="AO475" t="str">
            <v>Number of full months after the commencement date (17 October 2022) that readiness is reported as 'insufficient'</v>
          </cell>
          <cell r="AP475">
            <v>0</v>
          </cell>
          <cell r="AQ475" t="str">
            <v>Down</v>
          </cell>
          <cell r="AR475" t="str">
            <v/>
          </cell>
        </row>
        <row r="476">
          <cell r="U476" t="str">
            <v>PR19TMS_ET05</v>
          </cell>
          <cell r="V476" t="str">
            <v>E - Be a responsible company</v>
          </cell>
          <cell r="W476" t="str">
            <v>PR19 new</v>
          </cell>
          <cell r="X476" t="str">
            <v>ET05</v>
          </cell>
          <cell r="Y476" t="str">
            <v>Establish an effective system operator for the London Tideway Tunnels</v>
          </cell>
          <cell r="Z476" t="str">
            <v/>
          </cell>
          <cell r="AA476" t="str">
            <v/>
          </cell>
          <cell r="AB476" t="str">
            <v/>
          </cell>
          <cell r="AC476" t="str">
            <v/>
          </cell>
          <cell r="AD476" t="str">
            <v/>
          </cell>
          <cell r="AE476" t="str">
            <v/>
          </cell>
          <cell r="AF476" t="str">
            <v/>
          </cell>
          <cell r="AG476" t="str">
            <v/>
          </cell>
          <cell r="AH476" t="str">
            <v/>
          </cell>
          <cell r="AI476">
            <v>0</v>
          </cell>
          <cell r="AJ476" t="str">
            <v>NFI</v>
          </cell>
          <cell r="AK476" t="str">
            <v/>
          </cell>
          <cell r="AL476" t="str">
            <v/>
          </cell>
          <cell r="AM476" t="str">
            <v/>
          </cell>
          <cell r="AN476" t="str">
            <v/>
          </cell>
          <cell r="AO476" t="str">
            <v>Percentage completion</v>
          </cell>
          <cell r="AP476">
            <v>0</v>
          </cell>
          <cell r="AQ476" t="str">
            <v/>
          </cell>
          <cell r="AR476" t="str">
            <v/>
          </cell>
        </row>
        <row r="477">
          <cell r="U477" t="str">
            <v>PR19TMS_ET06</v>
          </cell>
          <cell r="V477" t="str">
            <v>E - Be a responsible company</v>
          </cell>
          <cell r="W477" t="str">
            <v>PR19 new</v>
          </cell>
          <cell r="X477" t="str">
            <v>ET06</v>
          </cell>
          <cell r="Y477" t="str">
            <v>Maximising the value of Tideway project land sales</v>
          </cell>
          <cell r="Z477" t="str">
            <v/>
          </cell>
          <cell r="AA477" t="str">
            <v/>
          </cell>
          <cell r="AB477" t="str">
            <v/>
          </cell>
          <cell r="AC477" t="str">
            <v/>
          </cell>
          <cell r="AD477" t="str">
            <v/>
          </cell>
          <cell r="AE477" t="str">
            <v/>
          </cell>
          <cell r="AF477" t="str">
            <v/>
          </cell>
          <cell r="AG477" t="str">
            <v/>
          </cell>
          <cell r="AH477">
            <v>1</v>
          </cell>
          <cell r="AI477">
            <v>1</v>
          </cell>
          <cell r="AJ477" t="str">
            <v>Out &amp; under</v>
          </cell>
          <cell r="AK477" t="str">
            <v>Revenue</v>
          </cell>
          <cell r="AL477" t="str">
            <v>End of period</v>
          </cell>
          <cell r="AM477" t="str">
            <v/>
          </cell>
          <cell r="AN477" t="str">
            <v/>
          </cell>
          <cell r="AO477" t="str">
            <v/>
          </cell>
          <cell r="AP477">
            <v>1</v>
          </cell>
          <cell r="AQ477" t="str">
            <v>Up</v>
          </cell>
          <cell r="AR477" t="str">
            <v/>
          </cell>
        </row>
        <row r="478">
          <cell r="U478" t="str">
            <v>PR19TMS_EW01</v>
          </cell>
          <cell r="V478" t="str">
            <v>E - Be a responsible company</v>
          </cell>
          <cell r="W478" t="str">
            <v>PR14 continuation</v>
          </cell>
          <cell r="X478" t="str">
            <v>EW01</v>
          </cell>
          <cell r="Y478" t="str">
            <v>Abstraction Incentive Mechanism (AIM)</v>
          </cell>
          <cell r="Z478"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AA478">
            <v>1</v>
          </cell>
          <cell r="AB478" t="str">
            <v/>
          </cell>
          <cell r="AC478" t="str">
            <v/>
          </cell>
          <cell r="AD478" t="str">
            <v/>
          </cell>
          <cell r="AE478" t="str">
            <v/>
          </cell>
          <cell r="AF478" t="str">
            <v/>
          </cell>
          <cell r="AG478" t="str">
            <v/>
          </cell>
          <cell r="AH478" t="str">
            <v/>
          </cell>
          <cell r="AI478">
            <v>1</v>
          </cell>
          <cell r="AJ478" t="str">
            <v>Out &amp; under</v>
          </cell>
          <cell r="AK478" t="str">
            <v xml:space="preserve">Revenue </v>
          </cell>
          <cell r="AL478" t="str">
            <v>In-period</v>
          </cell>
          <cell r="AM478" t="str">
            <v>Water resources/ abstraction</v>
          </cell>
          <cell r="AN478" t="str">
            <v>nr</v>
          </cell>
          <cell r="AO478" t="str">
            <v>Megalitres (Ml)</v>
          </cell>
          <cell r="AP478">
            <v>1</v>
          </cell>
          <cell r="AQ478" t="str">
            <v>Down</v>
          </cell>
          <cell r="AR478" t="str">
            <v/>
          </cell>
        </row>
        <row r="479">
          <cell r="U479" t="str">
            <v>PR19TMS_EWS01</v>
          </cell>
          <cell r="V479" t="str">
            <v>E - Be a responsible company</v>
          </cell>
          <cell r="W479" t="str">
            <v>PR19 new</v>
          </cell>
          <cell r="X479" t="str">
            <v>EWS01</v>
          </cell>
          <cell r="Y479" t="str">
            <v xml:space="preserve">Enhancing biodiversity </v>
          </cell>
          <cell r="Z479"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AA479">
            <v>0.08</v>
          </cell>
          <cell r="AB479">
            <v>0.3</v>
          </cell>
          <cell r="AC479">
            <v>0.57999999999999996</v>
          </cell>
          <cell r="AD479">
            <v>0.04</v>
          </cell>
          <cell r="AE479" t="str">
            <v/>
          </cell>
          <cell r="AF479" t="str">
            <v/>
          </cell>
          <cell r="AG479" t="str">
            <v/>
          </cell>
          <cell r="AH479" t="str">
            <v/>
          </cell>
          <cell r="AI479">
            <v>1</v>
          </cell>
          <cell r="AJ479" t="str">
            <v>Out &amp; under</v>
          </cell>
          <cell r="AK479" t="str">
            <v xml:space="preserve">Revenue </v>
          </cell>
          <cell r="AL479" t="str">
            <v>End of period</v>
          </cell>
          <cell r="AM479" t="str">
            <v>Biodiversity/SSSIs</v>
          </cell>
          <cell r="AN479" t="str">
            <v>nr</v>
          </cell>
          <cell r="AO479" t="str">
            <v>Net gain in biodiversity units</v>
          </cell>
          <cell r="AP479">
            <v>0</v>
          </cell>
          <cell r="AQ479" t="str">
            <v>Up</v>
          </cell>
          <cell r="AR479" t="str">
            <v/>
          </cell>
        </row>
        <row r="480">
          <cell r="U480" t="str">
            <v>PR19TMS_EWS02</v>
          </cell>
          <cell r="V480" t="str">
            <v>E - Be a responsible company</v>
          </cell>
          <cell r="W480" t="str">
            <v>PR19 new</v>
          </cell>
          <cell r="X480" t="str">
            <v>EWS02</v>
          </cell>
          <cell r="Y480" t="str">
            <v xml:space="preserve">Smarter Water Catchment Initiatives </v>
          </cell>
          <cell r="Z480"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AA480" t="str">
            <v/>
          </cell>
          <cell r="AB480" t="str">
            <v/>
          </cell>
          <cell r="AC480">
            <v>1</v>
          </cell>
          <cell r="AD480" t="str">
            <v/>
          </cell>
          <cell r="AE480" t="str">
            <v/>
          </cell>
          <cell r="AF480" t="str">
            <v/>
          </cell>
          <cell r="AG480" t="str">
            <v/>
          </cell>
          <cell r="AH480" t="str">
            <v/>
          </cell>
          <cell r="AI480">
            <v>1</v>
          </cell>
          <cell r="AJ480" t="str">
            <v>Under</v>
          </cell>
          <cell r="AK480" t="str">
            <v xml:space="preserve">Revenue </v>
          </cell>
          <cell r="AL480" t="str">
            <v>In-period</v>
          </cell>
          <cell r="AM480" t="str">
            <v>Catchment management</v>
          </cell>
          <cell r="AN480" t="str">
            <v>nr</v>
          </cell>
          <cell r="AO480" t="str">
            <v>Number of initiatives</v>
          </cell>
          <cell r="AP480">
            <v>0</v>
          </cell>
          <cell r="AQ480" t="str">
            <v>Up</v>
          </cell>
          <cell r="AR480" t="str">
            <v/>
          </cell>
        </row>
        <row r="481">
          <cell r="U481" t="str">
            <v>PR19TMS_EWS03</v>
          </cell>
          <cell r="V481" t="str">
            <v>E - Be a responsible company</v>
          </cell>
          <cell r="W481" t="str">
            <v>PR19 new</v>
          </cell>
          <cell r="X481" t="str">
            <v>EWS03</v>
          </cell>
          <cell r="Y481" t="str">
            <v>Renewable energy produced</v>
          </cell>
          <cell r="Z481" t="str">
            <v xml:space="preserve">We will increase renewable energy produced from our operational business. Renewable energy comes from sources such as biofuel, biomass/biogas, geothermal, hydropower, solar energy, tidal power, heat and wind power. </v>
          </cell>
          <cell r="AA481" t="str">
            <v/>
          </cell>
          <cell r="AB481" t="str">
            <v/>
          </cell>
          <cell r="AC481">
            <v>0.1</v>
          </cell>
          <cell r="AD481">
            <v>0.9</v>
          </cell>
          <cell r="AE481" t="str">
            <v/>
          </cell>
          <cell r="AF481" t="str">
            <v/>
          </cell>
          <cell r="AG481" t="str">
            <v/>
          </cell>
          <cell r="AH481" t="str">
            <v/>
          </cell>
          <cell r="AI481">
            <v>1</v>
          </cell>
          <cell r="AJ481" t="str">
            <v>Out &amp; under</v>
          </cell>
          <cell r="AK481" t="str">
            <v xml:space="preserve">Revenue </v>
          </cell>
          <cell r="AL481" t="str">
            <v>In-period</v>
          </cell>
          <cell r="AM481" t="str">
            <v>Energy/emissions</v>
          </cell>
          <cell r="AN481" t="str">
            <v>nr</v>
          </cell>
          <cell r="AO481" t="str">
            <v>Gigawatt hours</v>
          </cell>
          <cell r="AP481">
            <v>0</v>
          </cell>
          <cell r="AQ481" t="str">
            <v>Up</v>
          </cell>
          <cell r="AR481" t="str">
            <v/>
          </cell>
        </row>
        <row r="482">
          <cell r="U482" t="str">
            <v>PR19TMS_EWS04</v>
          </cell>
          <cell r="V482" t="str">
            <v>E - Be a responsible company</v>
          </cell>
          <cell r="W482" t="str">
            <v>PR19 new</v>
          </cell>
          <cell r="X482" t="str">
            <v>EWS04</v>
          </cell>
          <cell r="Y482" t="str">
            <v>Natural Capital Accounting</v>
          </cell>
          <cell r="Z482" t="str">
            <v>We will measure and report the amount of natural capital we have at our sites.  Natural capital may include stocks of species, ecological communities, soils, freshwaters, land, and minerals.</v>
          </cell>
          <cell r="AA482">
            <v>0.25</v>
          </cell>
          <cell r="AB482">
            <v>0.25</v>
          </cell>
          <cell r="AC482">
            <v>0.25</v>
          </cell>
          <cell r="AD482">
            <v>0.25</v>
          </cell>
          <cell r="AE482" t="str">
            <v/>
          </cell>
          <cell r="AF482" t="str">
            <v/>
          </cell>
          <cell r="AG482" t="str">
            <v/>
          </cell>
          <cell r="AH482" t="str">
            <v/>
          </cell>
          <cell r="AI482">
            <v>1</v>
          </cell>
          <cell r="AJ482" t="str">
            <v>NFI</v>
          </cell>
          <cell r="AK482" t="str">
            <v/>
          </cell>
          <cell r="AL482" t="str">
            <v/>
          </cell>
          <cell r="AM482" t="str">
            <v>Environmental</v>
          </cell>
          <cell r="AN482" t="str">
            <v>%</v>
          </cell>
          <cell r="AO482" t="str">
            <v xml:space="preserve">Percentage of Thames Water land-holdings, as a % of total appointed business land 
holdings, where natural capital stocks are assessed and reported publicly.
</v>
          </cell>
          <cell r="AP482">
            <v>1</v>
          </cell>
          <cell r="AQ482" t="str">
            <v>%</v>
          </cell>
          <cell r="AR482" t="str">
            <v/>
          </cell>
        </row>
        <row r="483">
          <cell r="U483" t="str">
            <v>PR19TMS_EWS08</v>
          </cell>
          <cell r="V483" t="str">
            <v>E - Be a responsible company</v>
          </cell>
          <cell r="W483" t="str">
            <v>PR19 new</v>
          </cell>
          <cell r="X483" t="str">
            <v>EWS08</v>
          </cell>
          <cell r="Y483" t="str">
            <v>Empty business properties</v>
          </cell>
          <cell r="Z483" t="str">
            <v>Our commitment to sourcing internal and external data in order to identify premises with evidence of occupancy, to share this collaboratively with retailers and to challenge occupancy status where we have evidence that a vacant premises is occupied</v>
          </cell>
          <cell r="AA483" t="str">
            <v/>
          </cell>
          <cell r="AB483">
            <v>0.5</v>
          </cell>
          <cell r="AC483">
            <v>0.5</v>
          </cell>
          <cell r="AD483" t="str">
            <v/>
          </cell>
          <cell r="AE483" t="str">
            <v/>
          </cell>
          <cell r="AF483" t="str">
            <v/>
          </cell>
          <cell r="AG483" t="str">
            <v/>
          </cell>
          <cell r="AH483" t="str">
            <v/>
          </cell>
          <cell r="AI483">
            <v>1</v>
          </cell>
          <cell r="AJ483" t="str">
            <v>Out</v>
          </cell>
          <cell r="AK483" t="str">
            <v>Revenue</v>
          </cell>
          <cell r="AL483" t="str">
            <v>In-period</v>
          </cell>
          <cell r="AM483" t="str">
            <v>Voids and gap sites</v>
          </cell>
          <cell r="AN483" t="str">
            <v>nr</v>
          </cell>
          <cell r="AO483" t="str">
            <v>number of empty premises changed to occupied</v>
          </cell>
          <cell r="AP483">
            <v>0</v>
          </cell>
          <cell r="AQ483" t="str">
            <v>Up</v>
          </cell>
          <cell r="AR483" t="str">
            <v/>
          </cell>
        </row>
        <row r="484">
          <cell r="U484" t="str">
            <v>PR19TMS_AR06</v>
          </cell>
          <cell r="V484" t="str">
            <v>A - Deliver an effortless customer experience</v>
          </cell>
          <cell r="W484" t="str">
            <v>PR19 new</v>
          </cell>
          <cell r="X484" t="str">
            <v>AR06</v>
          </cell>
          <cell r="Y484" t="str">
            <v>Priority services for customers in vulnerable circumstances</v>
          </cell>
          <cell r="Z484"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AA484" t="str">
            <v/>
          </cell>
          <cell r="AB484" t="str">
            <v/>
          </cell>
          <cell r="AC484" t="str">
            <v/>
          </cell>
          <cell r="AD484" t="str">
            <v/>
          </cell>
          <cell r="AE484">
            <v>1</v>
          </cell>
          <cell r="AF484" t="str">
            <v/>
          </cell>
          <cell r="AG484" t="str">
            <v/>
          </cell>
          <cell r="AH484" t="str">
            <v/>
          </cell>
          <cell r="AI484">
            <v>1</v>
          </cell>
          <cell r="AJ484" t="str">
            <v>NFI</v>
          </cell>
          <cell r="AK484" t="str">
            <v/>
          </cell>
          <cell r="AL484" t="str">
            <v/>
          </cell>
          <cell r="AM484" t="str">
            <v>Affordability/vulnerability</v>
          </cell>
          <cell r="AN484" t="str">
            <v>%</v>
          </cell>
          <cell r="AO484" t="str">
            <v>Percentage of applicable households</v>
          </cell>
          <cell r="AP484">
            <v>1</v>
          </cell>
          <cell r="AQ484" t="str">
            <v>Up</v>
          </cell>
          <cell r="AR484" t="str">
            <v>Priority services for customers in vulnerable circumstances</v>
          </cell>
          <cell r="BI484" t="str">
            <v>3.0 / 17.5 / 45</v>
          </cell>
          <cell r="BJ484" t="str">
            <v>4.0 / 35 / 90</v>
          </cell>
          <cell r="BK484" t="str">
            <v>5.0 / 35 / 90</v>
          </cell>
          <cell r="BL484" t="str">
            <v>6.0 / 35 / 90</v>
          </cell>
          <cell r="BM484" t="str">
            <v>7.0 / 35 / 90</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No</v>
          </cell>
          <cell r="DV484">
            <v>1</v>
          </cell>
          <cell r="DW484" t="str">
            <v>n/a</v>
          </cell>
        </row>
        <row r="485">
          <cell r="U485" t="str">
            <v>PR19TMS_AR07</v>
          </cell>
          <cell r="V485" t="str">
            <v>A - Deliver an effortless customer experience</v>
          </cell>
          <cell r="W485" t="str">
            <v>PR19 new</v>
          </cell>
          <cell r="X485" t="str">
            <v>AR07</v>
          </cell>
          <cell r="Y485" t="str">
            <v>BSI for fair, flexible inclusive services</v>
          </cell>
          <cell r="Z485" t="str">
            <v xml:space="preserve">This performance commitment commits Thames Water to achieving and maintaining the BS18477 British Standard for Inclusive Service Provision. </v>
          </cell>
          <cell r="AA485" t="str">
            <v/>
          </cell>
          <cell r="AB485" t="str">
            <v/>
          </cell>
          <cell r="AC485" t="str">
            <v/>
          </cell>
          <cell r="AD485" t="str">
            <v/>
          </cell>
          <cell r="AE485">
            <v>1</v>
          </cell>
          <cell r="AF485" t="str">
            <v/>
          </cell>
          <cell r="AG485" t="str">
            <v/>
          </cell>
          <cell r="AH485" t="str">
            <v/>
          </cell>
          <cell r="AI485">
            <v>1</v>
          </cell>
          <cell r="AJ485" t="str">
            <v>NFI</v>
          </cell>
          <cell r="AK485" t="str">
            <v/>
          </cell>
          <cell r="AL485" t="str">
            <v/>
          </cell>
          <cell r="AM485" t="str">
            <v>Affordability/vulnerability</v>
          </cell>
          <cell r="AN485" t="str">
            <v>text</v>
          </cell>
          <cell r="AO485" t="str">
            <v>Achievement of BS18477</v>
          </cell>
          <cell r="AP485">
            <v>0</v>
          </cell>
          <cell r="AQ485" t="str">
            <v>text</v>
          </cell>
          <cell r="AR485" t="str">
            <v/>
          </cell>
        </row>
        <row r="486">
          <cell r="U486" t="str">
            <v>PR19TMS_M01</v>
          </cell>
          <cell r="V486" t="str">
            <v/>
          </cell>
          <cell r="W486" t="str">
            <v/>
          </cell>
          <cell r="X486" t="str">
            <v>M01</v>
          </cell>
          <cell r="Y486" t="str">
            <v>Installing new smart meters in London</v>
          </cell>
          <cell r="Z486" t="str">
            <v/>
          </cell>
          <cell r="AA486" t="str">
            <v/>
          </cell>
          <cell r="AB486">
            <v>1</v>
          </cell>
          <cell r="AC486" t="str">
            <v/>
          </cell>
          <cell r="AD486" t="str">
            <v/>
          </cell>
          <cell r="AE486" t="str">
            <v/>
          </cell>
          <cell r="AF486" t="str">
            <v/>
          </cell>
          <cell r="AG486" t="str">
            <v/>
          </cell>
          <cell r="AH486" t="str">
            <v/>
          </cell>
          <cell r="AI486">
            <v>1</v>
          </cell>
          <cell r="AJ486" t="str">
            <v>Under</v>
          </cell>
          <cell r="AK486" t="str">
            <v xml:space="preserve">Revenue </v>
          </cell>
          <cell r="AL486" t="str">
            <v>End of period</v>
          </cell>
          <cell r="AM486" t="str">
            <v/>
          </cell>
          <cell r="AN486" t="str">
            <v/>
          </cell>
          <cell r="AO486" t="str">
            <v/>
          </cell>
          <cell r="AP486">
            <v>0</v>
          </cell>
          <cell r="AQ486" t="str">
            <v>Up</v>
          </cell>
          <cell r="AR486" t="str">
            <v/>
          </cell>
        </row>
        <row r="487">
          <cell r="U487" t="str">
            <v>PR19TMS_M02</v>
          </cell>
          <cell r="V487" t="str">
            <v/>
          </cell>
          <cell r="W487" t="str">
            <v/>
          </cell>
          <cell r="X487" t="str">
            <v>M02</v>
          </cell>
          <cell r="Y487" t="str">
            <v>Replacing existing meters with smart meters in London</v>
          </cell>
          <cell r="Z487" t="str">
            <v/>
          </cell>
          <cell r="AA487" t="str">
            <v/>
          </cell>
          <cell r="AB487">
            <v>1</v>
          </cell>
          <cell r="AC487" t="str">
            <v/>
          </cell>
          <cell r="AD487" t="str">
            <v/>
          </cell>
          <cell r="AE487" t="str">
            <v/>
          </cell>
          <cell r="AF487" t="str">
            <v/>
          </cell>
          <cell r="AG487" t="str">
            <v/>
          </cell>
          <cell r="AH487" t="str">
            <v/>
          </cell>
          <cell r="AI487">
            <v>1</v>
          </cell>
          <cell r="AJ487" t="str">
            <v>Under</v>
          </cell>
          <cell r="AK487" t="str">
            <v xml:space="preserve">Revenue </v>
          </cell>
          <cell r="AL487" t="str">
            <v>End of period</v>
          </cell>
          <cell r="AM487" t="str">
            <v/>
          </cell>
          <cell r="AN487" t="str">
            <v/>
          </cell>
          <cell r="AO487" t="str">
            <v/>
          </cell>
          <cell r="AP487">
            <v>0</v>
          </cell>
          <cell r="AQ487" t="str">
            <v>Up</v>
          </cell>
          <cell r="AR487" t="str">
            <v/>
          </cell>
        </row>
        <row r="488">
          <cell r="U488" t="str">
            <v>PR19TMS_NEP01</v>
          </cell>
          <cell r="V488" t="str">
            <v/>
          </cell>
          <cell r="W488" t="str">
            <v/>
          </cell>
          <cell r="X488" t="str">
            <v>NEP01</v>
          </cell>
          <cell r="Y488" t="str">
            <v>WINEP Delivery</v>
          </cell>
          <cell r="Z488" t="str">
            <v/>
          </cell>
          <cell r="AA488" t="str">
            <v/>
          </cell>
          <cell r="AB488" t="str">
            <v/>
          </cell>
          <cell r="AC488" t="str">
            <v/>
          </cell>
          <cell r="AD488" t="str">
            <v/>
          </cell>
          <cell r="AE488" t="str">
            <v/>
          </cell>
          <cell r="AF488" t="str">
            <v/>
          </cell>
          <cell r="AG488" t="str">
            <v/>
          </cell>
          <cell r="AH488" t="str">
            <v/>
          </cell>
          <cell r="AI488">
            <v>0</v>
          </cell>
          <cell r="AJ488" t="str">
            <v>NFI</v>
          </cell>
          <cell r="AK488" t="str">
            <v/>
          </cell>
          <cell r="AL488" t="str">
            <v/>
          </cell>
          <cell r="AM488" t="str">
            <v/>
          </cell>
          <cell r="AN488" t="str">
            <v/>
          </cell>
          <cell r="AO488" t="str">
            <v>WINEP requirements met or not met in each year</v>
          </cell>
          <cell r="AP488">
            <v>0</v>
          </cell>
          <cell r="AQ488" t="str">
            <v/>
          </cell>
          <cell r="AR488" t="str">
            <v/>
          </cell>
        </row>
        <row r="489">
          <cell r="U489" t="str">
            <v>PR19TMS_DWMP</v>
          </cell>
          <cell r="V489" t="str">
            <v/>
          </cell>
          <cell r="W489" t="str">
            <v/>
          </cell>
          <cell r="X489" t="str">
            <v>DWMP</v>
          </cell>
          <cell r="Y489" t="str">
            <v>Delivery of DWMPs</v>
          </cell>
          <cell r="Z489" t="str">
            <v/>
          </cell>
          <cell r="AA489" t="str">
            <v/>
          </cell>
          <cell r="AB489" t="str">
            <v/>
          </cell>
          <cell r="AC489" t="str">
            <v/>
          </cell>
          <cell r="AD489" t="str">
            <v/>
          </cell>
          <cell r="AE489" t="str">
            <v/>
          </cell>
          <cell r="AF489" t="str">
            <v/>
          </cell>
          <cell r="AG489" t="str">
            <v/>
          </cell>
          <cell r="AH489" t="str">
            <v/>
          </cell>
          <cell r="AI489">
            <v>0</v>
          </cell>
          <cell r="AP489">
            <v>0</v>
          </cell>
        </row>
        <row r="490">
          <cell r="U490" t="str">
            <v>PR19UUW_A01-CF</v>
          </cell>
          <cell r="V490" t="str">
            <v>Your drinking water is safe and clean</v>
          </cell>
          <cell r="W490" t="str">
            <v>PR19 new</v>
          </cell>
          <cell r="X490" t="str">
            <v>A01-CF</v>
          </cell>
          <cell r="Y490" t="str">
            <v>Water quality compliance (CRI)</v>
          </cell>
          <cell r="Z490" t="str">
            <v>As per Ofwat definition</v>
          </cell>
          <cell r="AA490">
            <v>0.1</v>
          </cell>
          <cell r="AB490">
            <v>0.9</v>
          </cell>
          <cell r="AC490" t="str">
            <v/>
          </cell>
          <cell r="AD490" t="str">
            <v/>
          </cell>
          <cell r="AE490" t="str">
            <v/>
          </cell>
          <cell r="AF490" t="str">
            <v/>
          </cell>
          <cell r="AG490" t="str">
            <v/>
          </cell>
          <cell r="AH490" t="str">
            <v/>
          </cell>
          <cell r="AI490">
            <v>1</v>
          </cell>
          <cell r="AJ490" t="str">
            <v>Under</v>
          </cell>
          <cell r="AK490" t="str">
            <v xml:space="preserve">Revenue </v>
          </cell>
          <cell r="AL490" t="str">
            <v>In-period</v>
          </cell>
          <cell r="AM490" t="str">
            <v>Water quality compliance</v>
          </cell>
          <cell r="AN490" t="str">
            <v>number</v>
          </cell>
          <cell r="AO490" t="str">
            <v>Numerical CRI score</v>
          </cell>
          <cell r="AP490">
            <v>2</v>
          </cell>
          <cell r="AQ490" t="str">
            <v>Down</v>
          </cell>
          <cell r="AR490" t="str">
            <v>Water quality compliance (CRI)</v>
          </cell>
          <cell r="BI490">
            <v>0</v>
          </cell>
          <cell r="BJ490">
            <v>0</v>
          </cell>
          <cell r="BK490">
            <v>0</v>
          </cell>
          <cell r="BL490">
            <v>0</v>
          </cell>
          <cell r="BM490">
            <v>0</v>
          </cell>
          <cell r="CD490" t="str">
            <v>Yes</v>
          </cell>
          <cell r="CE490" t="str">
            <v>Yes</v>
          </cell>
          <cell r="CF490" t="str">
            <v>Yes</v>
          </cell>
          <cell r="CG490" t="str">
            <v>Yes</v>
          </cell>
          <cell r="CH490" t="str">
            <v>Yes</v>
          </cell>
          <cell r="CI490" t="str">
            <v/>
          </cell>
          <cell r="CJ490" t="str">
            <v/>
          </cell>
          <cell r="CK490" t="str">
            <v/>
          </cell>
          <cell r="CL490" t="str">
            <v/>
          </cell>
          <cell r="CM490" t="str">
            <v/>
          </cell>
          <cell r="CN490">
            <v>9.5</v>
          </cell>
          <cell r="CO490">
            <v>9.5</v>
          </cell>
          <cell r="CP490">
            <v>9.5</v>
          </cell>
          <cell r="CQ490">
            <v>9.5</v>
          </cell>
          <cell r="CR490">
            <v>9.5</v>
          </cell>
          <cell r="CS490">
            <v>2</v>
          </cell>
          <cell r="CT490">
            <v>2</v>
          </cell>
          <cell r="CU490">
            <v>2</v>
          </cell>
          <cell r="CV490">
            <v>2</v>
          </cell>
          <cell r="CW490">
            <v>2</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v>-1.125</v>
          </cell>
          <cell r="DN490" t="str">
            <v/>
          </cell>
          <cell r="DO490" t="str">
            <v/>
          </cell>
          <cell r="DP490" t="str">
            <v/>
          </cell>
          <cell r="DQ490">
            <v>0</v>
          </cell>
          <cell r="DR490" t="str">
            <v/>
          </cell>
          <cell r="DS490" t="str">
            <v/>
          </cell>
          <cell r="DT490" t="str">
            <v/>
          </cell>
          <cell r="DU490" t="str">
            <v>No</v>
          </cell>
          <cell r="DV490">
            <v>1</v>
          </cell>
          <cell r="DW490" t="str">
            <v/>
          </cell>
        </row>
        <row r="491">
          <cell r="U491" t="str">
            <v>PR19UUW_A02-WN</v>
          </cell>
          <cell r="V491" t="str">
            <v>Your drinking water is safe and clean</v>
          </cell>
          <cell r="W491" t="str">
            <v>PR14 revision</v>
          </cell>
          <cell r="X491" t="str">
            <v>A02-WN</v>
          </cell>
          <cell r="Y491" t="str">
            <v>Reducing water quality contacts due to taste, smell and appearance</v>
          </cell>
          <cell r="Z491" t="str">
            <v>As per DWI definition and as used by Discover Water.</v>
          </cell>
          <cell r="AA491" t="str">
            <v/>
          </cell>
          <cell r="AB491">
            <v>1</v>
          </cell>
          <cell r="AC491" t="str">
            <v/>
          </cell>
          <cell r="AD491" t="str">
            <v/>
          </cell>
          <cell r="AE491" t="str">
            <v/>
          </cell>
          <cell r="AF491" t="str">
            <v/>
          </cell>
          <cell r="AG491" t="str">
            <v/>
          </cell>
          <cell r="AH491" t="str">
            <v/>
          </cell>
          <cell r="AI491">
            <v>1</v>
          </cell>
          <cell r="AJ491" t="str">
            <v>Out &amp; under</v>
          </cell>
          <cell r="AK491" t="str">
            <v xml:space="preserve">Revenue </v>
          </cell>
          <cell r="AL491" t="str">
            <v>In-period</v>
          </cell>
          <cell r="AM491" t="str">
            <v>Customer contacts - water quality</v>
          </cell>
          <cell r="AN491" t="str">
            <v>Number</v>
          </cell>
          <cell r="AO491" t="str">
            <v>No. of contacts per 1,000 population</v>
          </cell>
          <cell r="AP491">
            <v>1</v>
          </cell>
          <cell r="AQ491" t="str">
            <v>Down</v>
          </cell>
        </row>
        <row r="492">
          <cell r="U492" t="str">
            <v>PR19UUW_A03-WN</v>
          </cell>
          <cell r="V492" t="str">
            <v>Your drinking water is safe and clean</v>
          </cell>
          <cell r="W492" t="str">
            <v>PR19 new</v>
          </cell>
          <cell r="X492" t="str">
            <v>A03-WN</v>
          </cell>
          <cell r="Y492" t="str">
            <v>Number of properties with lead risk reduced</v>
          </cell>
          <cell r="Z492"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AA492" t="str">
            <v/>
          </cell>
          <cell r="AB492">
            <v>1</v>
          </cell>
          <cell r="AC492" t="str">
            <v/>
          </cell>
          <cell r="AD492" t="str">
            <v/>
          </cell>
          <cell r="AE492" t="str">
            <v/>
          </cell>
          <cell r="AF492" t="str">
            <v/>
          </cell>
          <cell r="AG492" t="str">
            <v/>
          </cell>
          <cell r="AH492" t="str">
            <v/>
          </cell>
          <cell r="AI492">
            <v>1</v>
          </cell>
          <cell r="AJ492" t="str">
            <v>Out &amp; under</v>
          </cell>
          <cell r="AK492" t="str">
            <v xml:space="preserve">Revenue </v>
          </cell>
          <cell r="AL492" t="str">
            <v>In-period</v>
          </cell>
          <cell r="AM492" t="str">
            <v>Water quality compliance</v>
          </cell>
          <cell r="AN492" t="str">
            <v>nr</v>
          </cell>
          <cell r="AO492" t="str">
            <v>Number of qualifying complete lead service pipe replacements completed per year</v>
          </cell>
          <cell r="AP492">
            <v>0</v>
          </cell>
          <cell r="AQ492" t="str">
            <v>Up</v>
          </cell>
          <cell r="AR492" t="str">
            <v/>
          </cell>
        </row>
        <row r="493">
          <cell r="U493" t="str">
            <v>PR19UUW_A04-WN</v>
          </cell>
          <cell r="V493" t="str">
            <v>Your drinking water is safe and clean</v>
          </cell>
          <cell r="W493" t="str">
            <v>PR19 new</v>
          </cell>
          <cell r="X493" t="str">
            <v>A04-WN</v>
          </cell>
          <cell r="Y493" t="str">
            <v>Helping customers look after water in their home</v>
          </cell>
          <cell r="Z493"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AA493" t="str">
            <v/>
          </cell>
          <cell r="AB493">
            <v>1</v>
          </cell>
          <cell r="AC493" t="str">
            <v/>
          </cell>
          <cell r="AD493" t="str">
            <v/>
          </cell>
          <cell r="AE493" t="str">
            <v/>
          </cell>
          <cell r="AF493" t="str">
            <v/>
          </cell>
          <cell r="AG493" t="str">
            <v/>
          </cell>
          <cell r="AH493" t="str">
            <v/>
          </cell>
          <cell r="AI493">
            <v>1</v>
          </cell>
          <cell r="AJ493" t="str">
            <v>Out &amp; under</v>
          </cell>
          <cell r="AK493" t="str">
            <v xml:space="preserve">Revenue </v>
          </cell>
          <cell r="AL493" t="str">
            <v>In-period</v>
          </cell>
          <cell r="AM493" t="str">
            <v>Customer education/awareness</v>
          </cell>
          <cell r="AN493" t="str">
            <v>%</v>
          </cell>
          <cell r="AO493" t="str">
            <v>Percentage of customers (as surveyed) who are aware of water quality and water efficiency (and therefore usage) within the customers’ homes</v>
          </cell>
          <cell r="AP493">
            <v>1</v>
          </cell>
          <cell r="AQ493" t="str">
            <v>Up</v>
          </cell>
          <cell r="AR493" t="str">
            <v/>
          </cell>
        </row>
        <row r="494">
          <cell r="U494" t="str">
            <v>PR19UUW_A05-WN</v>
          </cell>
          <cell r="V494" t="str">
            <v>Your drinking water is safe and clean</v>
          </cell>
          <cell r="W494" t="str">
            <v>PR19 new</v>
          </cell>
          <cell r="X494" t="str">
            <v>A05-WN</v>
          </cell>
          <cell r="Y494" t="str">
            <v>Reducing discolouration from the Vyrnwy treated water aqueduct</v>
          </cell>
          <cell r="Z494" t="str">
            <v>This measure records the length of the Vyrnwy treated water aqueduct cleaned / relined, if required by the Drinking Water Inspectorate (DWI) to meet the target for reduction in water discolouration.</v>
          </cell>
          <cell r="AA494" t="str">
            <v/>
          </cell>
          <cell r="AB494">
            <v>1</v>
          </cell>
          <cell r="AC494" t="str">
            <v/>
          </cell>
          <cell r="AD494" t="str">
            <v/>
          </cell>
          <cell r="AE494" t="str">
            <v/>
          </cell>
          <cell r="AF494" t="str">
            <v/>
          </cell>
          <cell r="AG494" t="str">
            <v/>
          </cell>
          <cell r="AH494" t="str">
            <v/>
          </cell>
          <cell r="AI494">
            <v>1</v>
          </cell>
          <cell r="AJ494" t="str">
            <v>Out</v>
          </cell>
          <cell r="AK494" t="str">
            <v xml:space="preserve">Revenue </v>
          </cell>
          <cell r="AL494" t="str">
            <v>In-period</v>
          </cell>
          <cell r="AM494" t="str">
            <v>Customer contacts - water quality</v>
          </cell>
          <cell r="AN494" t="str">
            <v>nr</v>
          </cell>
          <cell r="AO494" t="str">
            <v>Number of kilometres of the Vyrnwy treated water aqueduct cleaned/relined annually</v>
          </cell>
          <cell r="AP494">
            <v>2</v>
          </cell>
          <cell r="AQ494" t="str">
            <v>Up</v>
          </cell>
          <cell r="AR494" t="str">
            <v/>
          </cell>
        </row>
        <row r="495">
          <cell r="U495" t="str">
            <v>PR19UUW_B01-WN</v>
          </cell>
          <cell r="V495" t="str">
            <v>You have a reliable supply of water now and in the future</v>
          </cell>
          <cell r="W495" t="str">
            <v>PR14 revision</v>
          </cell>
          <cell r="X495" t="str">
            <v>B01-WN</v>
          </cell>
          <cell r="Y495" t="str">
            <v>Leakage</v>
          </cell>
          <cell r="Z495" t="str">
            <v>As per Ofwat definition</v>
          </cell>
          <cell r="AA495" t="str">
            <v/>
          </cell>
          <cell r="AB495">
            <v>1</v>
          </cell>
          <cell r="AC495" t="str">
            <v/>
          </cell>
          <cell r="AD495" t="str">
            <v/>
          </cell>
          <cell r="AE495" t="str">
            <v/>
          </cell>
          <cell r="AF495" t="str">
            <v/>
          </cell>
          <cell r="AG495" t="str">
            <v/>
          </cell>
          <cell r="AH495" t="str">
            <v/>
          </cell>
          <cell r="AI495">
            <v>1</v>
          </cell>
          <cell r="AJ495" t="str">
            <v>Out &amp; under</v>
          </cell>
          <cell r="AK495" t="str">
            <v xml:space="preserve">Revenue </v>
          </cell>
          <cell r="AL495" t="str">
            <v>In-period</v>
          </cell>
          <cell r="AM495" t="str">
            <v>Leakage</v>
          </cell>
          <cell r="AN495" t="str">
            <v>%</v>
          </cell>
          <cell r="AO495" t="str">
            <v>Percentage reduction from baseline (2019-20) using 3 year average</v>
          </cell>
          <cell r="AP495">
            <v>1</v>
          </cell>
          <cell r="AQ495" t="str">
            <v>Up</v>
          </cell>
          <cell r="AR495" t="str">
            <v>Leakage</v>
          </cell>
          <cell r="BI495">
            <v>0.8</v>
          </cell>
          <cell r="BJ495">
            <v>1.9</v>
          </cell>
          <cell r="BK495">
            <v>3.7</v>
          </cell>
          <cell r="BL495">
            <v>6.6</v>
          </cell>
          <cell r="BM495">
            <v>10.8</v>
          </cell>
          <cell r="CD495" t="str">
            <v>Yes</v>
          </cell>
          <cell r="CE495" t="str">
            <v>Yes</v>
          </cell>
          <cell r="CF495" t="str">
            <v>Yes</v>
          </cell>
          <cell r="CG495" t="str">
            <v>Yes</v>
          </cell>
          <cell r="CH495" t="str">
            <v>Yes</v>
          </cell>
          <cell r="CI495" t="str">
            <v/>
          </cell>
          <cell r="CJ495" t="str">
            <v/>
          </cell>
          <cell r="CK495" t="str">
            <v/>
          </cell>
          <cell r="CL495" t="str">
            <v/>
          </cell>
          <cell r="CM495" t="str">
            <v/>
          </cell>
          <cell r="CN495">
            <v>-5</v>
          </cell>
          <cell r="CO495">
            <v>-5</v>
          </cell>
          <cell r="CP495">
            <v>-5</v>
          </cell>
          <cell r="CQ495">
            <v>-5</v>
          </cell>
          <cell r="CR495">
            <v>-5</v>
          </cell>
          <cell r="CS495" t="str">
            <v/>
          </cell>
          <cell r="CT495" t="str">
            <v/>
          </cell>
          <cell r="CU495" t="str">
            <v/>
          </cell>
          <cell r="CV495" t="str">
            <v/>
          </cell>
          <cell r="CW495" t="str">
            <v/>
          </cell>
          <cell r="CX495" t="str">
            <v/>
          </cell>
          <cell r="CY495" t="str">
            <v/>
          </cell>
          <cell r="CZ495" t="str">
            <v/>
          </cell>
          <cell r="DA495" t="str">
            <v/>
          </cell>
          <cell r="DB495" t="str">
            <v/>
          </cell>
          <cell r="DC495">
            <v>2.5</v>
          </cell>
          <cell r="DD495">
            <v>5.0999999999999996</v>
          </cell>
          <cell r="DE495">
            <v>8.9</v>
          </cell>
          <cell r="DF495">
            <v>13.2</v>
          </cell>
          <cell r="DG495">
            <v>17.2</v>
          </cell>
          <cell r="DH495" t="str">
            <v/>
          </cell>
          <cell r="DI495" t="str">
            <v/>
          </cell>
          <cell r="DJ495" t="str">
            <v/>
          </cell>
          <cell r="DK495" t="str">
            <v/>
          </cell>
          <cell r="DL495" t="str">
            <v/>
          </cell>
          <cell r="DM495">
            <v>-0.17499999999999999</v>
          </cell>
          <cell r="DN495" t="str">
            <v/>
          </cell>
          <cell r="DO495" t="str">
            <v/>
          </cell>
          <cell r="DP495" t="str">
            <v/>
          </cell>
          <cell r="DQ495">
            <v>0.14599999999999999</v>
          </cell>
          <cell r="DR495" t="str">
            <v/>
          </cell>
          <cell r="DS495" t="str">
            <v/>
          </cell>
          <cell r="DT495" t="str">
            <v/>
          </cell>
          <cell r="DU495" t="str">
            <v>No</v>
          </cell>
          <cell r="DV495">
            <v>1</v>
          </cell>
          <cell r="DW495" t="str">
            <v/>
          </cell>
        </row>
        <row r="496">
          <cell r="U496" t="str">
            <v>PR19UUW_B02-WN</v>
          </cell>
          <cell r="V496" t="str">
            <v>You have a reliable supply of water now and in the future</v>
          </cell>
          <cell r="W496" t="str">
            <v>PR14 revision</v>
          </cell>
          <cell r="X496" t="str">
            <v>B02-WN</v>
          </cell>
          <cell r="Y496" t="str">
            <v>Mains repairs</v>
          </cell>
          <cell r="Z496" t="str">
            <v>As per Ofwat definition</v>
          </cell>
          <cell r="AA496" t="str">
            <v/>
          </cell>
          <cell r="AB496">
            <v>1</v>
          </cell>
          <cell r="AC496" t="str">
            <v/>
          </cell>
          <cell r="AD496" t="str">
            <v/>
          </cell>
          <cell r="AE496" t="str">
            <v/>
          </cell>
          <cell r="AF496" t="str">
            <v/>
          </cell>
          <cell r="AG496" t="str">
            <v/>
          </cell>
          <cell r="AH496" t="str">
            <v/>
          </cell>
          <cell r="AI496">
            <v>1</v>
          </cell>
          <cell r="AJ496" t="str">
            <v>Out &amp; under</v>
          </cell>
          <cell r="AK496" t="str">
            <v xml:space="preserve">Revenue </v>
          </cell>
          <cell r="AL496" t="str">
            <v>In-period</v>
          </cell>
          <cell r="AM496" t="str">
            <v>Water mains bursts</v>
          </cell>
          <cell r="AN496" t="str">
            <v>number</v>
          </cell>
          <cell r="AO496" t="str">
            <v>Number of repairs per 1000 km of mains</v>
          </cell>
          <cell r="AP496">
            <v>1</v>
          </cell>
          <cell r="AQ496" t="str">
            <v>Down</v>
          </cell>
          <cell r="AR496" t="str">
            <v>Mains repairs</v>
          </cell>
          <cell r="BI496">
            <v>119.9</v>
          </cell>
          <cell r="BJ496">
            <v>118.2</v>
          </cell>
          <cell r="BK496">
            <v>116.6</v>
          </cell>
          <cell r="BL496">
            <v>114.9</v>
          </cell>
          <cell r="BM496">
            <v>113.3</v>
          </cell>
          <cell r="CD496" t="str">
            <v>Yes</v>
          </cell>
          <cell r="CE496" t="str">
            <v>Yes</v>
          </cell>
          <cell r="CF496" t="str">
            <v>Yes</v>
          </cell>
          <cell r="CG496" t="str">
            <v>Yes</v>
          </cell>
          <cell r="CH496" t="str">
            <v>Yes</v>
          </cell>
          <cell r="CI496" t="str">
            <v/>
          </cell>
          <cell r="CJ496" t="str">
            <v/>
          </cell>
          <cell r="CK496" t="str">
            <v/>
          </cell>
          <cell r="CL496" t="str">
            <v/>
          </cell>
          <cell r="CM496" t="str">
            <v/>
          </cell>
          <cell r="CN496">
            <v>167.9</v>
          </cell>
          <cell r="CO496">
            <v>167.9</v>
          </cell>
          <cell r="CP496">
            <v>167.9</v>
          </cell>
          <cell r="CQ496">
            <v>167.9</v>
          </cell>
          <cell r="CR496">
            <v>167.9</v>
          </cell>
          <cell r="CS496" t="str">
            <v/>
          </cell>
          <cell r="CT496" t="str">
            <v/>
          </cell>
          <cell r="CU496" t="str">
            <v/>
          </cell>
          <cell r="CV496" t="str">
            <v/>
          </cell>
          <cell r="CW496" t="str">
            <v/>
          </cell>
          <cell r="CX496" t="str">
            <v/>
          </cell>
          <cell r="CY496" t="str">
            <v/>
          </cell>
          <cell r="CZ496" t="str">
            <v/>
          </cell>
          <cell r="DA496" t="str">
            <v/>
          </cell>
          <cell r="DB496" t="str">
            <v/>
          </cell>
          <cell r="DC496">
            <v>89.9</v>
          </cell>
          <cell r="DD496">
            <v>88.3</v>
          </cell>
          <cell r="DE496">
            <v>86.6</v>
          </cell>
          <cell r="DF496">
            <v>84.9</v>
          </cell>
          <cell r="DG496">
            <v>83.3</v>
          </cell>
          <cell r="DH496" t="str">
            <v/>
          </cell>
          <cell r="DI496" t="str">
            <v/>
          </cell>
          <cell r="DJ496" t="str">
            <v/>
          </cell>
          <cell r="DK496" t="str">
            <v/>
          </cell>
          <cell r="DL496" t="str">
            <v/>
          </cell>
          <cell r="DM496">
            <v>-0.23499999999999999</v>
          </cell>
          <cell r="DN496" t="str">
            <v/>
          </cell>
          <cell r="DO496" t="str">
            <v/>
          </cell>
          <cell r="DP496" t="str">
            <v/>
          </cell>
          <cell r="DQ496">
            <v>0.13200000000000001</v>
          </cell>
          <cell r="DR496" t="str">
            <v/>
          </cell>
          <cell r="DS496" t="str">
            <v/>
          </cell>
          <cell r="DT496" t="str">
            <v/>
          </cell>
          <cell r="DU496" t="str">
            <v/>
          </cell>
          <cell r="DV496">
            <v>1</v>
          </cell>
          <cell r="DW496" t="str">
            <v/>
          </cell>
        </row>
        <row r="497">
          <cell r="U497" t="str">
            <v>PR19UUW_B03-WN</v>
          </cell>
          <cell r="V497" t="str">
            <v>You have a reliable supply of water now and in the future</v>
          </cell>
          <cell r="W497" t="str">
            <v>PR14 revision</v>
          </cell>
          <cell r="X497" t="str">
            <v>B03-WN</v>
          </cell>
          <cell r="Y497" t="str">
            <v>Water supply interruptions</v>
          </cell>
          <cell r="Z497" t="str">
            <v>As per Ofwat definition</v>
          </cell>
          <cell r="AA497" t="str">
            <v/>
          </cell>
          <cell r="AB497">
            <v>1</v>
          </cell>
          <cell r="AC497" t="str">
            <v/>
          </cell>
          <cell r="AD497" t="str">
            <v/>
          </cell>
          <cell r="AE497" t="str">
            <v/>
          </cell>
          <cell r="AF497" t="str">
            <v/>
          </cell>
          <cell r="AG497" t="str">
            <v/>
          </cell>
          <cell r="AH497" t="str">
            <v/>
          </cell>
          <cell r="AI497">
            <v>1</v>
          </cell>
          <cell r="AJ497" t="str">
            <v>Out &amp; under</v>
          </cell>
          <cell r="AK497" t="str">
            <v xml:space="preserve">Revenue </v>
          </cell>
          <cell r="AL497" t="str">
            <v>In-period</v>
          </cell>
          <cell r="AM497" t="str">
            <v>Supply interruptions</v>
          </cell>
          <cell r="AN497" t="str">
            <v>hh:mm:ss</v>
          </cell>
          <cell r="AO497" t="str">
            <v>Hours:minutes:seconds per property per year</v>
          </cell>
          <cell r="AP497">
            <v>0</v>
          </cell>
          <cell r="AQ497" t="str">
            <v>Down</v>
          </cell>
          <cell r="AR497" t="str">
            <v>Water supply interruptions</v>
          </cell>
          <cell r="BI497">
            <v>4.5138888888888893E-3</v>
          </cell>
          <cell r="BJ497">
            <v>4.2592592592592595E-3</v>
          </cell>
          <cell r="BK497">
            <v>3.9930555555555561E-3</v>
          </cell>
          <cell r="BL497">
            <v>3.7384259259259263E-3</v>
          </cell>
          <cell r="BM497">
            <v>3.472222222222222E-3</v>
          </cell>
          <cell r="CD497" t="str">
            <v>Yes</v>
          </cell>
          <cell r="CE497" t="str">
            <v>Yes</v>
          </cell>
          <cell r="CF497" t="str">
            <v>Yes</v>
          </cell>
          <cell r="CG497" t="str">
            <v>Yes</v>
          </cell>
          <cell r="CH497" t="str">
            <v>Yes</v>
          </cell>
          <cell r="CI497" t="str">
            <v/>
          </cell>
          <cell r="CJ497" t="str">
            <v/>
          </cell>
          <cell r="CK497" t="str">
            <v/>
          </cell>
          <cell r="CL497" t="str">
            <v/>
          </cell>
          <cell r="CM497" t="str">
            <v/>
          </cell>
          <cell r="CN497">
            <v>1.5798611111111114E-2</v>
          </cell>
          <cell r="CO497">
            <v>1.5798611111111114E-2</v>
          </cell>
          <cell r="CP497">
            <v>1.5798611111111114E-2</v>
          </cell>
          <cell r="CQ497">
            <v>1.5798611111111114E-2</v>
          </cell>
          <cell r="CR497">
            <v>1.5798611111111114E-2</v>
          </cell>
          <cell r="CS497" t="str">
            <v/>
          </cell>
          <cell r="CT497" t="str">
            <v/>
          </cell>
          <cell r="CU497" t="str">
            <v/>
          </cell>
          <cell r="CV497" t="str">
            <v/>
          </cell>
          <cell r="CW497" t="str">
            <v/>
          </cell>
          <cell r="CX497" t="str">
            <v/>
          </cell>
          <cell r="CY497" t="str">
            <v/>
          </cell>
          <cell r="CZ497" t="str">
            <v/>
          </cell>
          <cell r="DA497" t="str">
            <v/>
          </cell>
          <cell r="DB497" t="str">
            <v/>
          </cell>
          <cell r="DC497">
            <v>2.4305555555555556E-3</v>
          </cell>
          <cell r="DD497">
            <v>2.3263888888888891E-3</v>
          </cell>
          <cell r="DE497">
            <v>2.2106481481481491E-3</v>
          </cell>
          <cell r="DF497">
            <v>2.1064814814814817E-3</v>
          </cell>
          <cell r="DG497">
            <v>2.0138888888888888E-3</v>
          </cell>
          <cell r="DH497" t="str">
            <v/>
          </cell>
          <cell r="DI497" t="str">
            <v/>
          </cell>
          <cell r="DJ497" t="str">
            <v/>
          </cell>
          <cell r="DK497" t="str">
            <v/>
          </cell>
          <cell r="DL497" t="str">
            <v/>
          </cell>
          <cell r="DM497">
            <v>-0.93600000000000005</v>
          </cell>
          <cell r="DN497" t="str">
            <v/>
          </cell>
          <cell r="DO497" t="str">
            <v/>
          </cell>
          <cell r="DP497" t="str">
            <v/>
          </cell>
          <cell r="DQ497">
            <v>0.93600000000000005</v>
          </cell>
          <cell r="DR497" t="str">
            <v/>
          </cell>
          <cell r="DS497" t="str">
            <v/>
          </cell>
          <cell r="DT497" t="str">
            <v/>
          </cell>
          <cell r="DU497" t="str">
            <v>No</v>
          </cell>
          <cell r="DV497">
            <v>1</v>
          </cell>
          <cell r="DW497" t="str">
            <v/>
          </cell>
        </row>
        <row r="498">
          <cell r="U498" t="str">
            <v>PR19UUW_B04-CF</v>
          </cell>
          <cell r="V498" t="str">
            <v>You have a reliable supply of water now and in the future</v>
          </cell>
          <cell r="W498" t="str">
            <v>PR19 new</v>
          </cell>
          <cell r="X498" t="str">
            <v>B04-CF</v>
          </cell>
          <cell r="Y498" t="str">
            <v>Unplanned outage</v>
          </cell>
          <cell r="Z498" t="str">
            <v>As per Ofwat definition</v>
          </cell>
          <cell r="AA498">
            <v>0.05</v>
          </cell>
          <cell r="AB498">
            <v>0.95</v>
          </cell>
          <cell r="AC498" t="str">
            <v/>
          </cell>
          <cell r="AD498" t="str">
            <v/>
          </cell>
          <cell r="AE498" t="str">
            <v/>
          </cell>
          <cell r="AF498" t="str">
            <v/>
          </cell>
          <cell r="AG498" t="str">
            <v/>
          </cell>
          <cell r="AH498" t="str">
            <v/>
          </cell>
          <cell r="AI498">
            <v>1</v>
          </cell>
          <cell r="AJ498" t="str">
            <v>Under</v>
          </cell>
          <cell r="AK498" t="str">
            <v xml:space="preserve">Revenue </v>
          </cell>
          <cell r="AL498" t="str">
            <v>In-period</v>
          </cell>
          <cell r="AM498" t="str">
            <v>Water outage</v>
          </cell>
          <cell r="AN498" t="str">
            <v>%</v>
          </cell>
          <cell r="AO498" t="str">
            <v>Percentage of peak week production capacity</v>
          </cell>
          <cell r="AP498">
            <v>2</v>
          </cell>
          <cell r="AQ498" t="str">
            <v>Down</v>
          </cell>
          <cell r="AR498" t="str">
            <v>Unplanned outage</v>
          </cell>
          <cell r="BI498">
            <v>3.56</v>
          </cell>
          <cell r="BJ498">
            <v>3.26</v>
          </cell>
          <cell r="BK498">
            <v>2.95</v>
          </cell>
          <cell r="BL498">
            <v>2.65</v>
          </cell>
          <cell r="BM498">
            <v>2.34</v>
          </cell>
          <cell r="CD498" t="str">
            <v>Yes</v>
          </cell>
          <cell r="CE498" t="str">
            <v>Yes</v>
          </cell>
          <cell r="CF498" t="str">
            <v>Yes</v>
          </cell>
          <cell r="CG498" t="str">
            <v>Yes</v>
          </cell>
          <cell r="CH498" t="str">
            <v>Yes</v>
          </cell>
          <cell r="CI498" t="str">
            <v/>
          </cell>
          <cell r="CJ498" t="str">
            <v/>
          </cell>
          <cell r="CK498" t="str">
            <v/>
          </cell>
          <cell r="CL498" t="str">
            <v/>
          </cell>
          <cell r="CM498" t="str">
            <v/>
          </cell>
          <cell r="CN498">
            <v>7.13</v>
          </cell>
          <cell r="CO498">
            <v>7.13</v>
          </cell>
          <cell r="CP498">
            <v>7.13</v>
          </cell>
          <cell r="CQ498">
            <v>7.13</v>
          </cell>
          <cell r="CR498">
            <v>7.13</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v>-2.7029999999999998</v>
          </cell>
          <cell r="DN498" t="str">
            <v/>
          </cell>
          <cell r="DO498" t="str">
            <v/>
          </cell>
          <cell r="DP498" t="str">
            <v/>
          </cell>
          <cell r="DQ498" t="str">
            <v/>
          </cell>
          <cell r="DR498" t="str">
            <v/>
          </cell>
          <cell r="DS498" t="str">
            <v/>
          </cell>
          <cell r="DT498" t="str">
            <v/>
          </cell>
          <cell r="DU498" t="str">
            <v/>
          </cell>
          <cell r="DV498">
            <v>1</v>
          </cell>
          <cell r="DW498" t="str">
            <v/>
          </cell>
        </row>
        <row r="499">
          <cell r="U499" t="str">
            <v>PR19UUW_B05-WN</v>
          </cell>
          <cell r="V499" t="str">
            <v>You have a reliable supply of water now and in the future</v>
          </cell>
          <cell r="W499" t="str">
            <v>PR19 new</v>
          </cell>
          <cell r="X499" t="str">
            <v>B05-WN</v>
          </cell>
          <cell r="Y499" t="str">
            <v>Per capita consumption</v>
          </cell>
          <cell r="Z499" t="str">
            <v>As per Ofwat definition</v>
          </cell>
          <cell r="AA499" t="str">
            <v/>
          </cell>
          <cell r="AB499">
            <v>1</v>
          </cell>
          <cell r="AC499" t="str">
            <v/>
          </cell>
          <cell r="AD499" t="str">
            <v/>
          </cell>
          <cell r="AE499" t="str">
            <v/>
          </cell>
          <cell r="AF499" t="str">
            <v/>
          </cell>
          <cell r="AG499" t="str">
            <v/>
          </cell>
          <cell r="AH499" t="str">
            <v/>
          </cell>
          <cell r="AI499">
            <v>1</v>
          </cell>
          <cell r="AJ499" t="str">
            <v>Out &amp; under</v>
          </cell>
          <cell r="AK499" t="str">
            <v xml:space="preserve">Revenue </v>
          </cell>
          <cell r="AL499" t="str">
            <v>End of period</v>
          </cell>
          <cell r="AM499" t="str">
            <v>Water consumption</v>
          </cell>
          <cell r="AN499" t="str">
            <v>%</v>
          </cell>
          <cell r="AO499" t="str">
            <v>Percentage reduction from baseline (2019-20) using 3 year average</v>
          </cell>
          <cell r="AP499">
            <v>1</v>
          </cell>
          <cell r="AQ499" t="str">
            <v>Up</v>
          </cell>
          <cell r="AR499" t="str">
            <v>Per capita consumption</v>
          </cell>
          <cell r="BI499">
            <v>1.3</v>
          </cell>
          <cell r="BJ499">
            <v>2.6</v>
          </cell>
          <cell r="BK499">
            <v>3.9</v>
          </cell>
          <cell r="BL499">
            <v>5.0999999999999996</v>
          </cell>
          <cell r="BM499">
            <v>6.3</v>
          </cell>
          <cell r="CD499" t="str">
            <v>Yes</v>
          </cell>
          <cell r="CE499" t="str">
            <v>Yes</v>
          </cell>
          <cell r="CF499" t="str">
            <v>Yes</v>
          </cell>
          <cell r="CG499" t="str">
            <v>Yes</v>
          </cell>
          <cell r="CH499" t="str">
            <v>Yes</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v>-0.39600000000000002</v>
          </cell>
          <cell r="DN499" t="str">
            <v/>
          </cell>
          <cell r="DO499" t="str">
            <v/>
          </cell>
          <cell r="DP499" t="str">
            <v/>
          </cell>
          <cell r="DQ499">
            <v>0.33</v>
          </cell>
          <cell r="DR499" t="str">
            <v/>
          </cell>
          <cell r="DS499" t="str">
            <v/>
          </cell>
          <cell r="DT499" t="str">
            <v/>
          </cell>
          <cell r="DU499" t="str">
            <v/>
          </cell>
          <cell r="DV499">
            <v>1</v>
          </cell>
          <cell r="DW499" t="str">
            <v/>
          </cell>
        </row>
        <row r="500">
          <cell r="U500" t="str">
            <v>PR19UUW_B06-CF</v>
          </cell>
          <cell r="V500" t="str">
            <v>You have a reliable supply of water now and in the future</v>
          </cell>
          <cell r="W500" t="str">
            <v>PR19 new</v>
          </cell>
          <cell r="X500" t="str">
            <v>B06-CF</v>
          </cell>
          <cell r="Y500" t="str">
            <v>Risk of severe restrictions in a drought</v>
          </cell>
          <cell r="Z500" t="str">
            <v>As per Ofwat definition</v>
          </cell>
          <cell r="AA500">
            <v>0.5</v>
          </cell>
          <cell r="AB500">
            <v>0.5</v>
          </cell>
          <cell r="AC500" t="str">
            <v/>
          </cell>
          <cell r="AD500" t="str">
            <v/>
          </cell>
          <cell r="AE500" t="str">
            <v/>
          </cell>
          <cell r="AF500" t="str">
            <v/>
          </cell>
          <cell r="AG500" t="str">
            <v/>
          </cell>
          <cell r="AH500" t="str">
            <v/>
          </cell>
          <cell r="AI500">
            <v>1</v>
          </cell>
          <cell r="AJ500" t="str">
            <v>NFI</v>
          </cell>
          <cell r="AK500" t="str">
            <v/>
          </cell>
          <cell r="AL500" t="str">
            <v/>
          </cell>
          <cell r="AM500" t="str">
            <v>Resilience</v>
          </cell>
          <cell r="AN500" t="str">
            <v>%</v>
          </cell>
          <cell r="AO500" t="str">
            <v>Percentage of population at risk</v>
          </cell>
          <cell r="AP500">
            <v>1</v>
          </cell>
          <cell r="AQ500" t="str">
            <v>Down</v>
          </cell>
          <cell r="AR500" t="str">
            <v>Risk of severe restrictions in a drought</v>
          </cell>
          <cell r="BI500">
            <v>0</v>
          </cell>
          <cell r="BJ500">
            <v>0</v>
          </cell>
          <cell r="BK500">
            <v>0</v>
          </cell>
          <cell r="BL500">
            <v>0</v>
          </cell>
          <cell r="BM500">
            <v>0</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row>
        <row r="501">
          <cell r="U501" t="str">
            <v>PR19UUW_B07-WN</v>
          </cell>
          <cell r="V501" t="str">
            <v>You have a reliable supply of water now and in the future</v>
          </cell>
          <cell r="W501" t="str">
            <v>PR14 revision</v>
          </cell>
          <cell r="X501" t="str">
            <v>B07-WN</v>
          </cell>
          <cell r="Y501" t="str">
            <v>Reducing areas of low water pressure</v>
          </cell>
          <cell r="Z501"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AA501" t="str">
            <v/>
          </cell>
          <cell r="AB501">
            <v>1</v>
          </cell>
          <cell r="AC501" t="str">
            <v/>
          </cell>
          <cell r="AD501" t="str">
            <v/>
          </cell>
          <cell r="AE501" t="str">
            <v/>
          </cell>
          <cell r="AF501" t="str">
            <v/>
          </cell>
          <cell r="AG501" t="str">
            <v/>
          </cell>
          <cell r="AH501" t="str">
            <v/>
          </cell>
          <cell r="AI501">
            <v>1</v>
          </cell>
          <cell r="AJ501" t="str">
            <v>Out &amp; under</v>
          </cell>
          <cell r="AK501" t="str">
            <v xml:space="preserve">Revenue </v>
          </cell>
          <cell r="AL501" t="str">
            <v>In-period</v>
          </cell>
          <cell r="AM501" t="str">
            <v>Water pressure</v>
          </cell>
          <cell r="AN501" t="str">
            <v>number</v>
          </cell>
          <cell r="AO501" t="str">
            <v>No. of properties per 10,000 connections</v>
          </cell>
          <cell r="AP501">
            <v>3</v>
          </cell>
          <cell r="AQ501" t="str">
            <v>Down</v>
          </cell>
        </row>
        <row r="502">
          <cell r="U502" t="str">
            <v>PR19UUW_B08-WN</v>
          </cell>
          <cell r="V502" t="str">
            <v>You have a reliable supply of water now and in the future</v>
          </cell>
          <cell r="W502" t="str">
            <v>PR19 new</v>
          </cell>
          <cell r="X502" t="str">
            <v>B08-WN</v>
          </cell>
          <cell r="Y502" t="str">
            <v>Water service resilience</v>
          </cell>
          <cell r="Z502"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AA502" t="str">
            <v/>
          </cell>
          <cell r="AB502">
            <v>1</v>
          </cell>
          <cell r="AC502" t="str">
            <v/>
          </cell>
          <cell r="AD502" t="str">
            <v/>
          </cell>
          <cell r="AE502" t="str">
            <v/>
          </cell>
          <cell r="AF502" t="str">
            <v/>
          </cell>
          <cell r="AG502" t="str">
            <v/>
          </cell>
          <cell r="AH502" t="str">
            <v/>
          </cell>
          <cell r="AI502">
            <v>1</v>
          </cell>
          <cell r="AJ502" t="str">
            <v>Out &amp; under</v>
          </cell>
          <cell r="AK502" t="str">
            <v xml:space="preserve">Revenue </v>
          </cell>
          <cell r="AL502" t="str">
            <v>In-period</v>
          </cell>
          <cell r="AM502" t="str">
            <v>Asset/equipment failure</v>
          </cell>
          <cell r="AN502" t="str">
            <v>nr</v>
          </cell>
          <cell r="AO502" t="str">
            <v>Risk of customer water supply service days lost per year or ‘csd/yr’</v>
          </cell>
          <cell r="AP502">
            <v>0</v>
          </cell>
          <cell r="AQ502" t="str">
            <v>Down</v>
          </cell>
          <cell r="AR502" t="str">
            <v/>
          </cell>
        </row>
        <row r="503">
          <cell r="U503" t="str">
            <v>PR19UUW_B09-DP</v>
          </cell>
          <cell r="V503" t="str">
            <v>You have a reliable supply of water now and in the future</v>
          </cell>
          <cell r="W503" t="str">
            <v>PR19 new</v>
          </cell>
          <cell r="X503" t="str">
            <v>B09-DP</v>
          </cell>
          <cell r="Y503" t="str">
            <v>Manchester and Pennine resilience</v>
          </cell>
          <cell r="Z503"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AA503" t="str">
            <v/>
          </cell>
          <cell r="AB503">
            <v>1</v>
          </cell>
          <cell r="AC503" t="str">
            <v/>
          </cell>
          <cell r="AD503" t="str">
            <v/>
          </cell>
          <cell r="AE503" t="str">
            <v/>
          </cell>
          <cell r="AF503" t="str">
            <v/>
          </cell>
          <cell r="AG503" t="str">
            <v/>
          </cell>
          <cell r="AH503" t="str">
            <v/>
          </cell>
          <cell r="AI503">
            <v>1</v>
          </cell>
          <cell r="AJ503" t="str">
            <v>NFI</v>
          </cell>
          <cell r="AK503" t="str">
            <v/>
          </cell>
          <cell r="AL503" t="str">
            <v/>
          </cell>
          <cell r="AM503" t="str">
            <v>Resilience</v>
          </cell>
          <cell r="AN503" t="str">
            <v>Control points delivered</v>
          </cell>
          <cell r="AO503" t="str">
            <v>Percentage progress to completion</v>
          </cell>
          <cell r="AP503">
            <v>0</v>
          </cell>
          <cell r="AQ503" t="str">
            <v>Up</v>
          </cell>
          <cell r="AR503" t="str">
            <v/>
          </cell>
        </row>
        <row r="504">
          <cell r="U504" t="str">
            <v>PR19UUW_B10-WR</v>
          </cell>
          <cell r="V504" t="str">
            <v>You have a reliable supply of water now and in the future</v>
          </cell>
          <cell r="W504" t="str">
            <v>PR14 revision</v>
          </cell>
          <cell r="X504" t="str">
            <v>B10-WR</v>
          </cell>
          <cell r="Y504" t="str">
            <v>Keeping reservoirs resilient</v>
          </cell>
          <cell r="Z504"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AA504">
            <v>1</v>
          </cell>
          <cell r="AB504" t="str">
            <v/>
          </cell>
          <cell r="AC504" t="str">
            <v/>
          </cell>
          <cell r="AD504" t="str">
            <v/>
          </cell>
          <cell r="AE504" t="str">
            <v/>
          </cell>
          <cell r="AF504" t="str">
            <v/>
          </cell>
          <cell r="AG504" t="str">
            <v/>
          </cell>
          <cell r="AH504" t="str">
            <v/>
          </cell>
          <cell r="AI504">
            <v>1</v>
          </cell>
          <cell r="AJ504" t="str">
            <v/>
          </cell>
          <cell r="AK504" t="str">
            <v/>
          </cell>
          <cell r="AL504" t="str">
            <v/>
          </cell>
          <cell r="AM504" t="str">
            <v>Health &amp; safety</v>
          </cell>
          <cell r="AN504" t="str">
            <v>Risk reduction units</v>
          </cell>
          <cell r="AO504" t="str">
            <v xml:space="preserve">Reduction
in risk to the risk of individual dam failure to at least a tolerable level </v>
          </cell>
          <cell r="AP504">
            <v>5</v>
          </cell>
          <cell r="AQ504" t="str">
            <v>Up</v>
          </cell>
          <cell r="AR504" t="str">
            <v/>
          </cell>
        </row>
        <row r="505">
          <cell r="U505" t="str">
            <v>PR19UUW_B11-WN</v>
          </cell>
          <cell r="V505" t="str">
            <v>You have a reliable supply of water now and in the future</v>
          </cell>
          <cell r="W505" t="str">
            <v>PR14 continuation</v>
          </cell>
          <cell r="X505" t="str">
            <v>B11-WN</v>
          </cell>
          <cell r="Y505" t="str">
            <v>Thirlmere transfer into West Cumbria (AMP7)</v>
          </cell>
          <cell r="Z505" t="str">
            <v>The percentage to which the Thirlmere transfer to West Cumbria is complete</v>
          </cell>
          <cell r="AA505" t="str">
            <v/>
          </cell>
          <cell r="AB505">
            <v>1</v>
          </cell>
          <cell r="AC505" t="str">
            <v/>
          </cell>
          <cell r="AD505" t="str">
            <v/>
          </cell>
          <cell r="AE505" t="str">
            <v/>
          </cell>
          <cell r="AF505" t="str">
            <v/>
          </cell>
          <cell r="AG505" t="str">
            <v/>
          </cell>
          <cell r="AH505" t="str">
            <v/>
          </cell>
          <cell r="AI505">
            <v>1</v>
          </cell>
          <cell r="AJ505" t="str">
            <v>Out &amp; under</v>
          </cell>
          <cell r="AK505" t="str">
            <v xml:space="preserve">Revenue </v>
          </cell>
          <cell r="AL505" t="str">
            <v>In-period</v>
          </cell>
          <cell r="AM505" t="str">
            <v>Security of supply</v>
          </cell>
          <cell r="AN505" t="str">
            <v>%</v>
          </cell>
          <cell r="AO505" t="str">
            <v>% project complete</v>
          </cell>
          <cell r="AP505">
            <v>0</v>
          </cell>
          <cell r="AQ505" t="str">
            <v>Up</v>
          </cell>
          <cell r="AR505" t="str">
            <v/>
          </cell>
        </row>
        <row r="506">
          <cell r="U506" t="str">
            <v>PR19UUW_C01-WWN</v>
          </cell>
          <cell r="V506" t="str">
            <v>The natural environment is protected and improved in the way we deliver our services</v>
          </cell>
          <cell r="W506" t="str">
            <v>PR14 revision</v>
          </cell>
          <cell r="X506" t="str">
            <v>C01-WWN</v>
          </cell>
          <cell r="Y506" t="str">
            <v>Pollution incidents</v>
          </cell>
          <cell r="Z506" t="str">
            <v>As per Ofwat definition</v>
          </cell>
          <cell r="AA506" t="str">
            <v/>
          </cell>
          <cell r="AB506" t="str">
            <v/>
          </cell>
          <cell r="AC506">
            <v>1</v>
          </cell>
          <cell r="AD506" t="str">
            <v/>
          </cell>
          <cell r="AE506" t="str">
            <v/>
          </cell>
          <cell r="AF506" t="str">
            <v/>
          </cell>
          <cell r="AG506" t="str">
            <v/>
          </cell>
          <cell r="AH506" t="str">
            <v/>
          </cell>
          <cell r="AI506">
            <v>1</v>
          </cell>
          <cell r="AJ506" t="str">
            <v>Out &amp; under</v>
          </cell>
          <cell r="AK506" t="str">
            <v xml:space="preserve">Revenue </v>
          </cell>
          <cell r="AL506" t="str">
            <v>In-period</v>
          </cell>
          <cell r="AM506" t="str">
            <v>Pollution incidents</v>
          </cell>
          <cell r="AN506" t="str">
            <v>number</v>
          </cell>
          <cell r="AO506" t="str">
            <v>Number of pollution incidents per 10,000 km of the wastewater
 network</v>
          </cell>
          <cell r="AP506">
            <v>2</v>
          </cell>
          <cell r="AQ506" t="str">
            <v>Down</v>
          </cell>
          <cell r="AR506" t="str">
            <v>Pollution incidents</v>
          </cell>
          <cell r="BI506">
            <v>24.5</v>
          </cell>
          <cell r="BJ506">
            <v>23.7</v>
          </cell>
          <cell r="BK506">
            <v>23</v>
          </cell>
          <cell r="BL506">
            <v>22.4</v>
          </cell>
          <cell r="BM506">
            <v>19.5</v>
          </cell>
          <cell r="CD506" t="str">
            <v>Yes</v>
          </cell>
          <cell r="CE506" t="str">
            <v>Yes</v>
          </cell>
          <cell r="CF506" t="str">
            <v>Yes</v>
          </cell>
          <cell r="CG506" t="str">
            <v>Yes</v>
          </cell>
          <cell r="CH506" t="str">
            <v>Yes</v>
          </cell>
          <cell r="CI506">
            <v>98</v>
          </cell>
          <cell r="CJ506">
            <v>98</v>
          </cell>
          <cell r="CK506">
            <v>98</v>
          </cell>
          <cell r="CL506">
            <v>98</v>
          </cell>
          <cell r="CM506">
            <v>98</v>
          </cell>
          <cell r="CN506">
            <v>41.6</v>
          </cell>
          <cell r="CO506">
            <v>41.6</v>
          </cell>
          <cell r="CP506">
            <v>41.6</v>
          </cell>
          <cell r="CQ506">
            <v>41.6</v>
          </cell>
          <cell r="CR506">
            <v>41.6</v>
          </cell>
          <cell r="CS506" t="str">
            <v/>
          </cell>
          <cell r="CT506" t="str">
            <v/>
          </cell>
          <cell r="CU506" t="str">
            <v/>
          </cell>
          <cell r="CV506" t="str">
            <v/>
          </cell>
          <cell r="CW506" t="str">
            <v/>
          </cell>
          <cell r="CX506" t="str">
            <v/>
          </cell>
          <cell r="CY506" t="str">
            <v/>
          </cell>
          <cell r="CZ506" t="str">
            <v/>
          </cell>
          <cell r="DA506" t="str">
            <v/>
          </cell>
          <cell r="DB506" t="str">
            <v/>
          </cell>
          <cell r="DC506">
            <v>11.83</v>
          </cell>
          <cell r="DD506">
            <v>11.46</v>
          </cell>
          <cell r="DE506">
            <v>11.11</v>
          </cell>
          <cell r="DF506">
            <v>10.82</v>
          </cell>
          <cell r="DG506">
            <v>9.42</v>
          </cell>
          <cell r="DH506" t="str">
            <v/>
          </cell>
          <cell r="DI506" t="str">
            <v/>
          </cell>
          <cell r="DJ506" t="str">
            <v/>
          </cell>
          <cell r="DK506" t="str">
            <v/>
          </cell>
          <cell r="DL506" t="str">
            <v/>
          </cell>
          <cell r="DM506">
            <v>-0.91200000000000003</v>
          </cell>
          <cell r="DN506" t="str">
            <v/>
          </cell>
          <cell r="DO506" t="str">
            <v/>
          </cell>
          <cell r="DP506">
            <v>-1.52</v>
          </cell>
          <cell r="DQ506">
            <v>0.76</v>
          </cell>
          <cell r="DR506" t="str">
            <v/>
          </cell>
          <cell r="DS506" t="str">
            <v/>
          </cell>
          <cell r="DT506">
            <v>1.52</v>
          </cell>
          <cell r="DU506" t="str">
            <v>No</v>
          </cell>
          <cell r="DV506">
            <v>1</v>
          </cell>
          <cell r="DW506" t="str">
            <v/>
          </cell>
        </row>
        <row r="507">
          <cell r="U507" t="str">
            <v>PR19UUW_C02-CF</v>
          </cell>
          <cell r="V507" t="str">
            <v>The natural environment is protected and improved in the way we deliver our services</v>
          </cell>
          <cell r="W507" t="str">
            <v>PR14 revision</v>
          </cell>
          <cell r="X507" t="str">
            <v>C02-CF</v>
          </cell>
          <cell r="Y507" t="str">
            <v>Treatment works compliance</v>
          </cell>
          <cell r="Z507" t="str">
            <v>As per Ofwat definition</v>
          </cell>
          <cell r="AA507" t="str">
            <v/>
          </cell>
          <cell r="AB507">
            <v>0.06</v>
          </cell>
          <cell r="AC507">
            <v>0.94</v>
          </cell>
          <cell r="AD507" t="str">
            <v/>
          </cell>
          <cell r="AE507" t="str">
            <v/>
          </cell>
          <cell r="AF507" t="str">
            <v/>
          </cell>
          <cell r="AG507" t="str">
            <v/>
          </cell>
          <cell r="AH507" t="str">
            <v/>
          </cell>
          <cell r="AI507">
            <v>1</v>
          </cell>
          <cell r="AJ507" t="str">
            <v>Out &amp; under</v>
          </cell>
          <cell r="AK507" t="str">
            <v xml:space="preserve">Revenue </v>
          </cell>
          <cell r="AL507" t="str">
            <v>In-period</v>
          </cell>
          <cell r="AM507" t="str">
            <v>Treatment works</v>
          </cell>
          <cell r="AN507" t="str">
            <v>%</v>
          </cell>
          <cell r="AO507" t="str">
            <v>Percentage compliance</v>
          </cell>
          <cell r="AP507">
            <v>2</v>
          </cell>
          <cell r="AQ507" t="str">
            <v>Up</v>
          </cell>
          <cell r="AR507" t="str">
            <v>Treatment works compliance</v>
          </cell>
          <cell r="BI507">
            <v>100</v>
          </cell>
          <cell r="BJ507">
            <v>100</v>
          </cell>
          <cell r="BK507">
            <v>100</v>
          </cell>
          <cell r="BL507">
            <v>100</v>
          </cell>
          <cell r="BM507">
            <v>100</v>
          </cell>
          <cell r="CD507" t="str">
            <v>Yes</v>
          </cell>
          <cell r="CE507" t="str">
            <v>Yes</v>
          </cell>
          <cell r="CF507" t="str">
            <v>Yes</v>
          </cell>
          <cell r="CG507" t="str">
            <v>Yes</v>
          </cell>
          <cell r="CH507" t="str">
            <v>Yes</v>
          </cell>
          <cell r="CI507" t="str">
            <v/>
          </cell>
          <cell r="CJ507" t="str">
            <v/>
          </cell>
          <cell r="CK507" t="str">
            <v/>
          </cell>
          <cell r="CL507" t="str">
            <v/>
          </cell>
          <cell r="CM507" t="str">
            <v/>
          </cell>
          <cell r="CN507" t="str">
            <v/>
          </cell>
          <cell r="CO507" t="str">
            <v/>
          </cell>
          <cell r="CP507" t="str">
            <v/>
          </cell>
          <cell r="CQ507" t="str">
            <v/>
          </cell>
          <cell r="CR507" t="str">
            <v/>
          </cell>
          <cell r="CS507">
            <v>99</v>
          </cell>
          <cell r="CT507">
            <v>99</v>
          </cell>
          <cell r="CU507">
            <v>99</v>
          </cell>
          <cell r="CV507">
            <v>99</v>
          </cell>
          <cell r="CW507">
            <v>99</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v>-1.5249999999999999</v>
          </cell>
          <cell r="DN507" t="str">
            <v/>
          </cell>
          <cell r="DO507" t="str">
            <v/>
          </cell>
          <cell r="DP507" t="str">
            <v/>
          </cell>
          <cell r="DQ507" t="str">
            <v/>
          </cell>
          <cell r="DR507" t="str">
            <v/>
          </cell>
          <cell r="DS507" t="str">
            <v/>
          </cell>
          <cell r="DT507" t="str">
            <v/>
          </cell>
          <cell r="DU507" t="str">
            <v/>
          </cell>
          <cell r="DV507">
            <v>100</v>
          </cell>
          <cell r="DW507" t="str">
            <v>Incentive rate per 0.01 tonnes NOx per GWh, multiplied by 100 to give incentive rate per 1 tonne of Nox per GWh</v>
          </cell>
        </row>
        <row r="508">
          <cell r="U508" t="str">
            <v>PR19UUW_C03-WR</v>
          </cell>
          <cell r="V508" t="str">
            <v>The natural environment is protected and improved in the way we deliver our services</v>
          </cell>
          <cell r="W508" t="str">
            <v>PR14 revision</v>
          </cell>
          <cell r="X508" t="str">
            <v>C03-WR</v>
          </cell>
          <cell r="Y508" t="str">
            <v>Abstraction incentive mechanism</v>
          </cell>
          <cell r="Z508"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AA508">
            <v>1</v>
          </cell>
          <cell r="AB508" t="str">
            <v/>
          </cell>
          <cell r="AC508" t="str">
            <v/>
          </cell>
          <cell r="AD508" t="str">
            <v/>
          </cell>
          <cell r="AE508" t="str">
            <v/>
          </cell>
          <cell r="AF508" t="str">
            <v/>
          </cell>
          <cell r="AG508" t="str">
            <v/>
          </cell>
          <cell r="AH508" t="str">
            <v/>
          </cell>
          <cell r="AI508">
            <v>1</v>
          </cell>
          <cell r="AJ508" t="str">
            <v>Out &amp; under</v>
          </cell>
          <cell r="AK508" t="str">
            <v xml:space="preserve">Revenue </v>
          </cell>
          <cell r="AL508" t="str">
            <v>In-period</v>
          </cell>
          <cell r="AM508" t="str">
            <v>Water resources/ abstraction</v>
          </cell>
          <cell r="AN508" t="str">
            <v>nr</v>
          </cell>
          <cell r="AO508" t="str">
            <v>Megalitres (Ml)</v>
          </cell>
          <cell r="AP508">
            <v>1</v>
          </cell>
          <cell r="AQ508" t="str">
            <v>Down</v>
          </cell>
          <cell r="AR508" t="str">
            <v/>
          </cell>
        </row>
        <row r="509">
          <cell r="U509" t="str">
            <v>PR19UUW_C04-WR</v>
          </cell>
          <cell r="V509" t="str">
            <v>The natural environment is protected and improved in the way we deliver our services</v>
          </cell>
          <cell r="W509" t="str">
            <v>PR14 revision</v>
          </cell>
          <cell r="X509" t="str">
            <v>C04-WR</v>
          </cell>
          <cell r="Y509" t="str">
            <v>Improving the water environment</v>
          </cell>
          <cell r="Z509"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AA509">
            <v>1</v>
          </cell>
          <cell r="AB509" t="str">
            <v/>
          </cell>
          <cell r="AC509" t="str">
            <v/>
          </cell>
          <cell r="AD509" t="str">
            <v/>
          </cell>
          <cell r="AE509" t="str">
            <v/>
          </cell>
          <cell r="AF509" t="str">
            <v/>
          </cell>
          <cell r="AG509" t="str">
            <v/>
          </cell>
          <cell r="AH509" t="str">
            <v/>
          </cell>
          <cell r="AI509">
            <v>1</v>
          </cell>
          <cell r="AJ509" t="str">
            <v>NFI</v>
          </cell>
          <cell r="AK509" t="str">
            <v/>
          </cell>
          <cell r="AL509" t="str">
            <v/>
          </cell>
          <cell r="AM509" t="str">
            <v>Environmental</v>
          </cell>
          <cell r="AN509" t="str">
            <v>Nr</v>
          </cell>
          <cell r="AO509" t="str">
            <v>Net number of days early or late</v>
          </cell>
          <cell r="AP509">
            <v>0</v>
          </cell>
          <cell r="AQ509" t="str">
            <v>Up</v>
          </cell>
          <cell r="AR509" t="str">
            <v/>
          </cell>
        </row>
        <row r="510">
          <cell r="U510" t="str">
            <v>PR19UUW_C05-WWN</v>
          </cell>
          <cell r="V510" t="str">
            <v>The natural environment is protected and improved in the way we deliver our services</v>
          </cell>
          <cell r="W510" t="str">
            <v>PR14 revision</v>
          </cell>
          <cell r="X510" t="str">
            <v>C05-WWN</v>
          </cell>
          <cell r="Y510" t="str">
            <v>Improving river water quality</v>
          </cell>
          <cell r="Z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AA510" t="str">
            <v/>
          </cell>
          <cell r="AB510" t="str">
            <v/>
          </cell>
          <cell r="AC510">
            <v>1</v>
          </cell>
          <cell r="AD510" t="str">
            <v/>
          </cell>
          <cell r="AE510" t="str">
            <v/>
          </cell>
          <cell r="AF510" t="str">
            <v/>
          </cell>
          <cell r="AG510" t="str">
            <v/>
          </cell>
          <cell r="AH510" t="str">
            <v/>
          </cell>
          <cell r="AI510">
            <v>1</v>
          </cell>
          <cell r="AJ510" t="str">
            <v>NFI</v>
          </cell>
          <cell r="AK510" t="str">
            <v/>
          </cell>
          <cell r="AL510" t="str">
            <v/>
          </cell>
          <cell r="AM510" t="str">
            <v>Environmental</v>
          </cell>
          <cell r="AN510" t="str">
            <v>Nr</v>
          </cell>
          <cell r="AO510" t="str">
            <v>Net position in number of days early or late</v>
          </cell>
          <cell r="AP510">
            <v>0</v>
          </cell>
          <cell r="AQ510" t="str">
            <v>Up</v>
          </cell>
          <cell r="AR510" t="str">
            <v/>
          </cell>
        </row>
        <row r="511">
          <cell r="U511" t="str">
            <v>PR19UUW_C06-WWN</v>
          </cell>
          <cell r="V511" t="str">
            <v>The natural environment is protected and improved in the way we deliver our services</v>
          </cell>
          <cell r="W511" t="str">
            <v>PR14 revision</v>
          </cell>
          <cell r="X511" t="str">
            <v>C06-WWN</v>
          </cell>
          <cell r="Y511" t="str">
            <v>Protecting the environment from the impact of growth and new development</v>
          </cell>
          <cell r="Z511"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AA511" t="str">
            <v/>
          </cell>
          <cell r="AB511" t="str">
            <v/>
          </cell>
          <cell r="AC511">
            <v>1</v>
          </cell>
          <cell r="AD511" t="str">
            <v/>
          </cell>
          <cell r="AE511" t="str">
            <v/>
          </cell>
          <cell r="AF511" t="str">
            <v/>
          </cell>
          <cell r="AG511" t="str">
            <v/>
          </cell>
          <cell r="AH511" t="str">
            <v/>
          </cell>
          <cell r="AI511">
            <v>1</v>
          </cell>
          <cell r="AJ511" t="str">
            <v>Out &amp; under</v>
          </cell>
          <cell r="AK511" t="str">
            <v xml:space="preserve">Revenue </v>
          </cell>
          <cell r="AL511" t="str">
            <v>End of AMP</v>
          </cell>
          <cell r="AM511" t="str">
            <v>Environmental</v>
          </cell>
          <cell r="AN511" t="str">
            <v>nr</v>
          </cell>
          <cell r="AO511" t="str">
            <v>Additional population equivalent for which treatment capacity investment is provided reported annually.</v>
          </cell>
          <cell r="AP511">
            <v>0</v>
          </cell>
          <cell r="AQ511" t="str">
            <v>Up</v>
          </cell>
          <cell r="AR511" t="str">
            <v/>
          </cell>
        </row>
        <row r="512">
          <cell r="U512" t="str">
            <v>PR19UUW_C08-CF</v>
          </cell>
          <cell r="V512" t="str">
            <v>The natural environment is protected and improved in the way we deliver our services</v>
          </cell>
          <cell r="W512" t="str">
            <v>PR19 new</v>
          </cell>
          <cell r="X512" t="str">
            <v>C08-CF</v>
          </cell>
          <cell r="Y512" t="str">
            <v xml:space="preserve">Enhancing natural capital value for customers </v>
          </cell>
          <cell r="Z512"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AA512">
            <v>0.1</v>
          </cell>
          <cell r="AB512">
            <v>0.05</v>
          </cell>
          <cell r="AC512">
            <v>0.8</v>
          </cell>
          <cell r="AD512">
            <v>0.05</v>
          </cell>
          <cell r="AE512" t="str">
            <v/>
          </cell>
          <cell r="AF512" t="str">
            <v/>
          </cell>
          <cell r="AG512" t="str">
            <v/>
          </cell>
          <cell r="AH512" t="str">
            <v/>
          </cell>
          <cell r="AI512">
            <v>1</v>
          </cell>
          <cell r="AJ512" t="str">
            <v>Out &amp; under</v>
          </cell>
          <cell r="AK512" t="str">
            <v xml:space="preserve">Revenue </v>
          </cell>
          <cell r="AL512" t="str">
            <v>In-period</v>
          </cell>
          <cell r="AM512" t="str">
            <v>Environmental</v>
          </cell>
          <cell r="AN512" t="str">
            <v>£m</v>
          </cell>
          <cell r="AO512" t="str">
            <v xml:space="preserve">Natural capital value delivered over and above regulatory requirements, measured independently from an audited baseline by an appropriate organisation. </v>
          </cell>
          <cell r="AP512">
            <v>3</v>
          </cell>
          <cell r="AQ512" t="str">
            <v>Up</v>
          </cell>
          <cell r="AR512" t="str">
            <v/>
          </cell>
        </row>
        <row r="513">
          <cell r="U513" t="str">
            <v>PR19UUW_C09-BR</v>
          </cell>
          <cell r="V513" t="str">
            <v>The natural environment is protected and improved in the way we deliver our services</v>
          </cell>
          <cell r="W513" t="str">
            <v>PR14 revision</v>
          </cell>
          <cell r="X513" t="str">
            <v>C09-BR</v>
          </cell>
          <cell r="Y513" t="str">
            <v>Recycling biosolids</v>
          </cell>
          <cell r="Z513"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AA513" t="str">
            <v/>
          </cell>
          <cell r="AB513" t="str">
            <v/>
          </cell>
          <cell r="AC513" t="str">
            <v/>
          </cell>
          <cell r="AD513">
            <v>1</v>
          </cell>
          <cell r="AE513" t="str">
            <v/>
          </cell>
          <cell r="AF513" t="str">
            <v/>
          </cell>
          <cell r="AG513" t="str">
            <v/>
          </cell>
          <cell r="AH513" t="str">
            <v/>
          </cell>
          <cell r="AI513">
            <v>1</v>
          </cell>
          <cell r="AJ513" t="str">
            <v>Out &amp; under</v>
          </cell>
          <cell r="AK513" t="str">
            <v xml:space="preserve">Revenue </v>
          </cell>
          <cell r="AL513" t="str">
            <v>In-period</v>
          </cell>
          <cell r="AM513" t="str">
            <v>Bioresources (sludge)</v>
          </cell>
          <cell r="AN513" t="str">
            <v>%</v>
          </cell>
          <cell r="AO513" t="str">
            <v>Percentage of satisfactory sludge disposal compliance and Biosolids Assurance Scheme conformance</v>
          </cell>
          <cell r="AP513">
            <v>2</v>
          </cell>
          <cell r="AQ513" t="str">
            <v>Up</v>
          </cell>
          <cell r="AR513" t="str">
            <v/>
          </cell>
        </row>
        <row r="514">
          <cell r="U514" t="str">
            <v>PR19UUW_C10-BR</v>
          </cell>
          <cell r="V514" t="str">
            <v>The natural environment is protected and improved in the way we deliver our services</v>
          </cell>
          <cell r="W514" t="str">
            <v>PR19 new</v>
          </cell>
          <cell r="X514" t="str">
            <v>C10-BR</v>
          </cell>
          <cell r="Y514" t="str">
            <v>Better air quality</v>
          </cell>
          <cell r="Z514"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AA514" t="str">
            <v/>
          </cell>
          <cell r="AB514" t="str">
            <v/>
          </cell>
          <cell r="AC514" t="str">
            <v/>
          </cell>
          <cell r="AD514">
            <v>1</v>
          </cell>
          <cell r="AE514" t="str">
            <v/>
          </cell>
          <cell r="AF514" t="str">
            <v/>
          </cell>
          <cell r="AG514" t="str">
            <v/>
          </cell>
          <cell r="AH514" t="str">
            <v/>
          </cell>
          <cell r="AI514">
            <v>1</v>
          </cell>
          <cell r="AJ514" t="str">
            <v>Out &amp; under</v>
          </cell>
          <cell r="AK514" t="str">
            <v xml:space="preserve">Revenue </v>
          </cell>
          <cell r="AL514" t="str">
            <v>In-period</v>
          </cell>
          <cell r="AM514" t="str">
            <v>Energy/emissions</v>
          </cell>
          <cell r="AN514" t="str">
            <v>nr</v>
          </cell>
          <cell r="AO514" t="str">
            <v>Quantity of NOx emitted (tonnes) per unit of renewable electricity generation (Giga Watt Hour, GWh)</v>
          </cell>
          <cell r="AP514">
            <v>2</v>
          </cell>
          <cell r="AQ514" t="str">
            <v>Down</v>
          </cell>
          <cell r="AR514" t="str">
            <v/>
          </cell>
        </row>
        <row r="515">
          <cell r="U515" t="str">
            <v>PR19UUW_D01-HH</v>
          </cell>
          <cell r="V515" t="str">
            <v>You’re highly satisfied with our service and find it easy to do business with us</v>
          </cell>
          <cell r="W515" t="str">
            <v>PR19 new</v>
          </cell>
          <cell r="X515" t="str">
            <v>D01-HH</v>
          </cell>
          <cell r="Y515" t="str">
            <v>C-MeX: Customer measure of experience</v>
          </cell>
          <cell r="Z515" t="str">
            <v>As per Ofwat definition</v>
          </cell>
          <cell r="AA515" t="str">
            <v/>
          </cell>
          <cell r="AB515" t="str">
            <v/>
          </cell>
          <cell r="AC515" t="str">
            <v/>
          </cell>
          <cell r="AD515" t="str">
            <v/>
          </cell>
          <cell r="AE515">
            <v>1</v>
          </cell>
          <cell r="AF515" t="str">
            <v/>
          </cell>
          <cell r="AG515" t="str">
            <v/>
          </cell>
          <cell r="AH515" t="str">
            <v/>
          </cell>
          <cell r="AI515">
            <v>1</v>
          </cell>
          <cell r="AJ515" t="str">
            <v>Out &amp; under</v>
          </cell>
          <cell r="AK515" t="str">
            <v xml:space="preserve">Revenue </v>
          </cell>
          <cell r="AL515" t="str">
            <v>In-period</v>
          </cell>
          <cell r="AM515" t="str">
            <v>Customer measure of experience (C-MeX)</v>
          </cell>
          <cell r="AN515" t="str">
            <v>score</v>
          </cell>
          <cell r="AO515" t="str">
            <v>C-MeX score</v>
          </cell>
          <cell r="AP515">
            <v>2</v>
          </cell>
          <cell r="AQ515" t="str">
            <v>Up</v>
          </cell>
          <cell r="AR515" t="str">
            <v>C-MeX: Customer measure of experience</v>
          </cell>
          <cell r="BI515" t="str">
            <v/>
          </cell>
          <cell r="BJ515" t="str">
            <v/>
          </cell>
          <cell r="BK515" t="str">
            <v/>
          </cell>
          <cell r="BL515" t="str">
            <v/>
          </cell>
          <cell r="BM515" t="str">
            <v/>
          </cell>
          <cell r="CD515" t="str">
            <v>Yes</v>
          </cell>
          <cell r="CE515" t="str">
            <v>Yes</v>
          </cell>
          <cell r="CF515" t="str">
            <v>Yes</v>
          </cell>
          <cell r="CG515" t="str">
            <v>Yes</v>
          </cell>
          <cell r="CH515" t="str">
            <v>Yes</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v>1</v>
          </cell>
          <cell r="DW515" t="str">
            <v/>
          </cell>
        </row>
        <row r="516">
          <cell r="U516" t="str">
            <v>PR19UUW_D02-CF</v>
          </cell>
          <cell r="V516" t="str">
            <v>You’re highly satisfied with our service and find it easy to do business with us</v>
          </cell>
          <cell r="W516" t="str">
            <v>PR19 new</v>
          </cell>
          <cell r="X516" t="str">
            <v>D02-CF</v>
          </cell>
          <cell r="Y516" t="str">
            <v>D-MeX: Developer services measure of experience</v>
          </cell>
          <cell r="Z516" t="str">
            <v>As per Ofwat definition</v>
          </cell>
          <cell r="AA516" t="str">
            <v/>
          </cell>
          <cell r="AB516">
            <v>0.23</v>
          </cell>
          <cell r="AC516">
            <v>0.77</v>
          </cell>
          <cell r="AD516" t="str">
            <v/>
          </cell>
          <cell r="AE516" t="str">
            <v/>
          </cell>
          <cell r="AF516" t="str">
            <v/>
          </cell>
          <cell r="AG516" t="str">
            <v/>
          </cell>
          <cell r="AH516" t="str">
            <v/>
          </cell>
          <cell r="AI516">
            <v>1</v>
          </cell>
          <cell r="AJ516" t="str">
            <v>Out &amp; under</v>
          </cell>
          <cell r="AK516" t="str">
            <v xml:space="preserve">Revenue </v>
          </cell>
          <cell r="AL516" t="str">
            <v>In-period</v>
          </cell>
          <cell r="AM516" t="str">
            <v>Developer services measure of experience (D-MeX)</v>
          </cell>
          <cell r="AN516" t="str">
            <v>score</v>
          </cell>
          <cell r="AO516" t="str">
            <v>D-MeX score</v>
          </cell>
          <cell r="AP516">
            <v>2</v>
          </cell>
          <cell r="AQ516" t="str">
            <v>Up</v>
          </cell>
          <cell r="AR516" t="str">
            <v>D-MeX: Developer services measure of experience</v>
          </cell>
          <cell r="BI516" t="str">
            <v/>
          </cell>
          <cell r="BJ516" t="str">
            <v/>
          </cell>
          <cell r="BK516" t="str">
            <v/>
          </cell>
          <cell r="BL516" t="str">
            <v/>
          </cell>
          <cell r="BM516" t="str">
            <v/>
          </cell>
          <cell r="CD516" t="str">
            <v>Yes</v>
          </cell>
          <cell r="CE516" t="str">
            <v>Yes</v>
          </cell>
          <cell r="CF516" t="str">
            <v>Yes</v>
          </cell>
          <cell r="CG516" t="str">
            <v>Yes</v>
          </cell>
          <cell r="CH516" t="str">
            <v>Yes</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v>1</v>
          </cell>
          <cell r="DW516" t="str">
            <v/>
          </cell>
        </row>
        <row r="517">
          <cell r="U517" t="str">
            <v>PR19UUW_D03-HH</v>
          </cell>
          <cell r="V517" t="str">
            <v>You’re highly satisfied with our service and find it easy to do business with us</v>
          </cell>
          <cell r="W517" t="str">
            <v>PR19 new</v>
          </cell>
          <cell r="X517" t="str">
            <v>D03-HH</v>
          </cell>
          <cell r="Y517" t="str">
            <v>Priority services for customers in vulnerable circumstances</v>
          </cell>
          <cell r="Z517"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AA517" t="str">
            <v/>
          </cell>
          <cell r="AB517" t="str">
            <v/>
          </cell>
          <cell r="AC517" t="str">
            <v/>
          </cell>
          <cell r="AD517" t="str">
            <v/>
          </cell>
          <cell r="AE517">
            <v>1</v>
          </cell>
          <cell r="AF517" t="str">
            <v/>
          </cell>
          <cell r="AG517" t="str">
            <v/>
          </cell>
          <cell r="AH517" t="str">
            <v/>
          </cell>
          <cell r="AI517">
            <v>1</v>
          </cell>
          <cell r="AJ517" t="str">
            <v>NFI</v>
          </cell>
          <cell r="AK517" t="str">
            <v/>
          </cell>
          <cell r="AL517" t="str">
            <v/>
          </cell>
          <cell r="AM517" t="str">
            <v>Billing, debt, vfm, affordability, vulnerability</v>
          </cell>
          <cell r="AN517" t="str">
            <v>%</v>
          </cell>
          <cell r="AO517" t="str">
            <v>Percentage of applicable households</v>
          </cell>
          <cell r="AP517">
            <v>1</v>
          </cell>
          <cell r="AQ517" t="str">
            <v>Up</v>
          </cell>
          <cell r="AR517" t="str">
            <v>Priority services for customers in vulnerable circumstances</v>
          </cell>
          <cell r="BI517" t="str">
            <v>4.0 / 17.5 / 45</v>
          </cell>
          <cell r="BJ517" t="str">
            <v>4.8 / 35 / 90</v>
          </cell>
          <cell r="BK517" t="str">
            <v>5.5 / 35 / 90</v>
          </cell>
          <cell r="BL517" t="str">
            <v>6.3 / 35 / 90</v>
          </cell>
          <cell r="BM517" t="str">
            <v>7.0 / 35 / 90</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No</v>
          </cell>
          <cell r="DV517">
            <v>1</v>
          </cell>
          <cell r="DW517" t="str">
            <v/>
          </cell>
        </row>
        <row r="518">
          <cell r="U518" t="str">
            <v>PR19UUW_D04-CF</v>
          </cell>
          <cell r="V518" t="str">
            <v>You’re highly satisfied with our service and find it easy to do business with us</v>
          </cell>
          <cell r="W518" t="str">
            <v>PR19 new</v>
          </cell>
          <cell r="X518" t="str">
            <v>D04-CF</v>
          </cell>
          <cell r="Y518" t="str">
            <v>Street works performance</v>
          </cell>
          <cell r="Z518"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AA518" t="str">
            <v/>
          </cell>
          <cell r="AB518">
            <v>0.91</v>
          </cell>
          <cell r="AC518">
            <v>0.09</v>
          </cell>
          <cell r="AD518" t="str">
            <v/>
          </cell>
          <cell r="AE518" t="str">
            <v/>
          </cell>
          <cell r="AF518" t="str">
            <v/>
          </cell>
          <cell r="AG518" t="str">
            <v/>
          </cell>
          <cell r="AH518" t="str">
            <v/>
          </cell>
          <cell r="AI518">
            <v>1</v>
          </cell>
          <cell r="AJ518" t="str">
            <v>NFI</v>
          </cell>
          <cell r="AK518" t="str">
            <v/>
          </cell>
          <cell r="AL518" t="str">
            <v/>
          </cell>
          <cell r="AM518" t="str">
            <v>Street works</v>
          </cell>
          <cell r="AN518" t="str">
            <v>%</v>
          </cell>
          <cell r="AO518" t="str">
            <v xml:space="preserve">Percentage non-compliance against the Safety at Street works and Roads Works Code of Practice and the specification for the reinstatement of openings in highways (3rd Edition). </v>
          </cell>
          <cell r="AP518">
            <v>2</v>
          </cell>
          <cell r="AQ518" t="str">
            <v>Down</v>
          </cell>
          <cell r="AR518" t="str">
            <v/>
          </cell>
        </row>
        <row r="519">
          <cell r="U519" t="str">
            <v>PR19UUW_D05-HH</v>
          </cell>
          <cell r="V519" t="str">
            <v>You’re highly satisfied with our service and find it easy to do business with us</v>
          </cell>
          <cell r="W519" t="str">
            <v>PR19 new</v>
          </cell>
          <cell r="X519" t="str">
            <v>D05-HH</v>
          </cell>
          <cell r="Y519" t="str">
            <v>Priority Services- BSI accreditation</v>
          </cell>
          <cell r="Z519"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AA519" t="str">
            <v/>
          </cell>
          <cell r="AB519" t="str">
            <v/>
          </cell>
          <cell r="AC519" t="str">
            <v/>
          </cell>
          <cell r="AD519" t="str">
            <v/>
          </cell>
          <cell r="AE519">
            <v>1</v>
          </cell>
          <cell r="AF519" t="str">
            <v/>
          </cell>
          <cell r="AG519" t="str">
            <v/>
          </cell>
          <cell r="AH519" t="str">
            <v/>
          </cell>
          <cell r="AI519">
            <v>1</v>
          </cell>
          <cell r="AJ519" t="str">
            <v>NFI</v>
          </cell>
          <cell r="AK519" t="str">
            <v/>
          </cell>
          <cell r="AL519" t="str">
            <v/>
          </cell>
          <cell r="AM519" t="str">
            <v>Billing, debt, vfm, affordability, vulnerability</v>
          </cell>
          <cell r="AN519" t="str">
            <v>Text</v>
          </cell>
          <cell r="AO519" t="str">
            <v>Pass/fail</v>
          </cell>
          <cell r="AP519">
            <v>0</v>
          </cell>
          <cell r="AQ519" t="str">
            <v>Up</v>
          </cell>
          <cell r="AR519" t="str">
            <v/>
          </cell>
        </row>
        <row r="520">
          <cell r="U520" t="str">
            <v>PR19UUW_E01-HH</v>
          </cell>
          <cell r="V520" t="str">
            <v>We will improve the way we work to keep bills down and improve services for you and future customers</v>
          </cell>
          <cell r="W520" t="str">
            <v>PR19 new</v>
          </cell>
          <cell r="X520" t="str">
            <v>E01-HH</v>
          </cell>
          <cell r="Y520" t="str">
            <v>Number of customers lifted out of water poverty</v>
          </cell>
          <cell r="Z520"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AA520" t="str">
            <v/>
          </cell>
          <cell r="AB520" t="str">
            <v/>
          </cell>
          <cell r="AC520" t="str">
            <v/>
          </cell>
          <cell r="AD520" t="str">
            <v/>
          </cell>
          <cell r="AE520">
            <v>1</v>
          </cell>
          <cell r="AF520" t="str">
            <v/>
          </cell>
          <cell r="AG520" t="str">
            <v/>
          </cell>
          <cell r="AH520" t="str">
            <v/>
          </cell>
          <cell r="AI520">
            <v>1</v>
          </cell>
          <cell r="AJ520" t="str">
            <v>Out &amp; under</v>
          </cell>
          <cell r="AK520" t="str">
            <v xml:space="preserve">Revenue </v>
          </cell>
          <cell r="AL520" t="str">
            <v>In-period</v>
          </cell>
          <cell r="AM520" t="str">
            <v>Billing, debt, vfm, affordability, vulnerability</v>
          </cell>
          <cell r="AN520" t="str">
            <v>nr</v>
          </cell>
          <cell r="AO520" t="str">
            <v>Number of customers lifted out of water poverty due to our intervention in year</v>
          </cell>
          <cell r="AP520">
            <v>0</v>
          </cell>
          <cell r="AQ520" t="str">
            <v>Up</v>
          </cell>
          <cell r="AR520" t="str">
            <v/>
          </cell>
        </row>
        <row r="521">
          <cell r="U521" t="str">
            <v>PR19UUW_E10-HH</v>
          </cell>
          <cell r="V521" t="str">
            <v/>
          </cell>
          <cell r="W521" t="str">
            <v/>
          </cell>
          <cell r="X521" t="str">
            <v>E10-HH</v>
          </cell>
          <cell r="Y521" t="str">
            <v>Voids</v>
          </cell>
          <cell r="Z521" t="str">
            <v/>
          </cell>
          <cell r="AA521" t="str">
            <v/>
          </cell>
          <cell r="AB521" t="str">
            <v/>
          </cell>
          <cell r="AC521" t="str">
            <v/>
          </cell>
          <cell r="AD521" t="str">
            <v/>
          </cell>
          <cell r="AE521">
            <v>1</v>
          </cell>
          <cell r="AF521" t="str">
            <v/>
          </cell>
          <cell r="AG521" t="str">
            <v/>
          </cell>
          <cell r="AH521" t="str">
            <v/>
          </cell>
          <cell r="AI521">
            <v>1</v>
          </cell>
          <cell r="AJ521" t="str">
            <v>Out &amp; under</v>
          </cell>
          <cell r="AK521" t="str">
            <v xml:space="preserve">Revenue </v>
          </cell>
          <cell r="AL521" t="str">
            <v>In-period</v>
          </cell>
          <cell r="AM521" t="str">
            <v>Billing, debt, vfm, affordability, vulnerability</v>
          </cell>
          <cell r="AP521">
            <v>2</v>
          </cell>
          <cell r="AR521" t="str">
            <v/>
          </cell>
        </row>
        <row r="522">
          <cell r="U522" t="str">
            <v>PR19UUW_E03-CF</v>
          </cell>
          <cell r="V522" t="str">
            <v>We will improve the way we work to keep bills down and improve services for you and future customers</v>
          </cell>
          <cell r="W522" t="str">
            <v>PR19 new</v>
          </cell>
          <cell r="X522" t="str">
            <v>E03-CF</v>
          </cell>
          <cell r="Y522" t="str">
            <v>Non-household vacancy incentive scheme</v>
          </cell>
          <cell r="Z522"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AA522" t="str">
            <v/>
          </cell>
          <cell r="AB522">
            <v>0.5</v>
          </cell>
          <cell r="AC522">
            <v>0.5</v>
          </cell>
          <cell r="AD522" t="str">
            <v/>
          </cell>
          <cell r="AE522" t="str">
            <v/>
          </cell>
          <cell r="AF522" t="str">
            <v/>
          </cell>
          <cell r="AG522" t="str">
            <v/>
          </cell>
          <cell r="AH522" t="str">
            <v/>
          </cell>
          <cell r="AI522">
            <v>1</v>
          </cell>
          <cell r="AJ522" t="str">
            <v>Out</v>
          </cell>
          <cell r="AK522" t="str">
            <v xml:space="preserve">Revenue </v>
          </cell>
          <cell r="AL522" t="str">
            <v>In-period</v>
          </cell>
          <cell r="AM522" t="str">
            <v>Voids and gap sites</v>
          </cell>
          <cell r="AN522" t="str">
            <v>nr</v>
          </cell>
          <cell r="AO522" t="str">
            <v>Number of vacancy incentive payments made</v>
          </cell>
          <cell r="AP522">
            <v>0</v>
          </cell>
          <cell r="AQ522" t="str">
            <v>Up</v>
          </cell>
          <cell r="AR522" t="str">
            <v/>
          </cell>
        </row>
        <row r="523">
          <cell r="U523" t="str">
            <v>PR19UUW_E04-CF</v>
          </cell>
          <cell r="V523" t="str">
            <v>We will improve the way we work to keep bills down and improve services for you and future customers</v>
          </cell>
          <cell r="W523" t="str">
            <v>PR19 new</v>
          </cell>
          <cell r="X523" t="str">
            <v>E04-CF</v>
          </cell>
          <cell r="Y523" t="str">
            <v>Gap sites (Wholesale)</v>
          </cell>
          <cell r="Z523"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AA523" t="str">
            <v/>
          </cell>
          <cell r="AB523">
            <v>0.5</v>
          </cell>
          <cell r="AC523">
            <v>0.5</v>
          </cell>
          <cell r="AD523" t="str">
            <v/>
          </cell>
          <cell r="AE523" t="str">
            <v/>
          </cell>
          <cell r="AF523" t="str">
            <v/>
          </cell>
          <cell r="AG523" t="str">
            <v/>
          </cell>
          <cell r="AH523" t="str">
            <v/>
          </cell>
          <cell r="AI523">
            <v>1</v>
          </cell>
          <cell r="AJ523" t="str">
            <v>Out</v>
          </cell>
          <cell r="AK523" t="str">
            <v xml:space="preserve">Revenue </v>
          </cell>
          <cell r="AL523" t="str">
            <v>In-period</v>
          </cell>
          <cell r="AM523" t="str">
            <v>Billing, debt, vfm, affordability, vulnerability</v>
          </cell>
          <cell r="AN523" t="str">
            <v>nr</v>
          </cell>
          <cell r="AO523" t="str">
            <v>Number of gap site incentive payments paid to retailers following the successful registration of the supply point in the market</v>
          </cell>
          <cell r="AP523">
            <v>0</v>
          </cell>
          <cell r="AQ523" t="str">
            <v>Up</v>
          </cell>
          <cell r="AR523" t="str">
            <v/>
          </cell>
        </row>
        <row r="524">
          <cell r="U524" t="str">
            <v>PR19UUW_E05-HH</v>
          </cell>
          <cell r="V524" t="str">
            <v>We will improve the way we work to keep bills down and improve services for you and future customers</v>
          </cell>
          <cell r="W524" t="str">
            <v>PR19 new</v>
          </cell>
          <cell r="X524" t="str">
            <v>E05-HH</v>
          </cell>
          <cell r="Y524" t="str">
            <v>Gap sites (Retail)</v>
          </cell>
          <cell r="Z524"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AA524" t="str">
            <v/>
          </cell>
          <cell r="AB524" t="str">
            <v/>
          </cell>
          <cell r="AC524" t="str">
            <v/>
          </cell>
          <cell r="AD524" t="str">
            <v/>
          </cell>
          <cell r="AE524">
            <v>1</v>
          </cell>
          <cell r="AF524" t="str">
            <v/>
          </cell>
          <cell r="AG524" t="str">
            <v/>
          </cell>
          <cell r="AH524" t="str">
            <v/>
          </cell>
          <cell r="AI524">
            <v>1</v>
          </cell>
          <cell r="AJ524" t="str">
            <v>Out</v>
          </cell>
          <cell r="AK524" t="str">
            <v xml:space="preserve">Revenue </v>
          </cell>
          <cell r="AL524" t="str">
            <v>In-period</v>
          </cell>
          <cell r="AM524" t="str">
            <v>Billing, debt, vfm, affordability, vulnerability</v>
          </cell>
          <cell r="AN524" t="str">
            <v>nr</v>
          </cell>
          <cell r="AO524"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AP524">
            <v>0</v>
          </cell>
          <cell r="AQ524" t="str">
            <v>Up</v>
          </cell>
          <cell r="AR524" t="str">
            <v/>
          </cell>
        </row>
        <row r="525">
          <cell r="U525" t="str">
            <v>PR19UUW_E06-CF</v>
          </cell>
          <cell r="V525" t="str">
            <v>We will improve the way we work to keep bills down and improve services for you and future customers</v>
          </cell>
          <cell r="W525" t="str">
            <v>PR19 new</v>
          </cell>
          <cell r="X525" t="str">
            <v>E06-CF</v>
          </cell>
          <cell r="Y525" t="str">
            <v>Systems thinking capability</v>
          </cell>
          <cell r="Z525"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AA525" t="str">
            <v/>
          </cell>
          <cell r="AB525">
            <v>0.5</v>
          </cell>
          <cell r="AC525">
            <v>0.5</v>
          </cell>
          <cell r="AD525" t="str">
            <v/>
          </cell>
          <cell r="AE525" t="str">
            <v/>
          </cell>
          <cell r="AF525" t="str">
            <v/>
          </cell>
          <cell r="AG525" t="str">
            <v/>
          </cell>
          <cell r="AH525" t="str">
            <v/>
          </cell>
          <cell r="AI525">
            <v>1</v>
          </cell>
          <cell r="AJ525" t="str">
            <v>NFI</v>
          </cell>
          <cell r="AK525" t="str">
            <v/>
          </cell>
          <cell r="AL525" t="str">
            <v/>
          </cell>
          <cell r="AM525" t="str">
            <v>Sustainability/innovation</v>
          </cell>
          <cell r="AN525" t="str">
            <v>nr</v>
          </cell>
          <cell r="AO525" t="str">
            <v xml:space="preserve">Capability Maturity Level </v>
          </cell>
          <cell r="AP525">
            <v>0</v>
          </cell>
          <cell r="AQ525" t="str">
            <v>Up</v>
          </cell>
          <cell r="AR525" t="str">
            <v/>
          </cell>
        </row>
        <row r="526">
          <cell r="U526" t="str">
            <v>PR19UUW_E07-DP</v>
          </cell>
          <cell r="V526" t="str">
            <v>We will improve the way we work to keep bills down and improve services for you and future customers</v>
          </cell>
          <cell r="W526" t="str">
            <v>PR19 new</v>
          </cell>
          <cell r="X526" t="str">
            <v>E07-DP</v>
          </cell>
          <cell r="Y526" t="str">
            <v>Successful delivery of direct procurement of Manchester and Pennine resilience</v>
          </cell>
          <cell r="Z526"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AA526" t="str">
            <v/>
          </cell>
          <cell r="AB526">
            <v>1</v>
          </cell>
          <cell r="AC526" t="str">
            <v/>
          </cell>
          <cell r="AD526" t="str">
            <v/>
          </cell>
          <cell r="AE526" t="str">
            <v/>
          </cell>
          <cell r="AF526" t="str">
            <v/>
          </cell>
          <cell r="AG526" t="str">
            <v/>
          </cell>
          <cell r="AH526" t="str">
            <v/>
          </cell>
          <cell r="AI526">
            <v>1</v>
          </cell>
          <cell r="AJ526" t="str">
            <v>NFI</v>
          </cell>
          <cell r="AK526" t="str">
            <v/>
          </cell>
          <cell r="AL526" t="str">
            <v/>
          </cell>
          <cell r="AM526" t="str">
            <v>Resilience</v>
          </cell>
          <cell r="AN526" t="str">
            <v>nr</v>
          </cell>
          <cell r="AO526" t="str">
            <v>Number of new projects which have a direct procurement contract awarded in each year</v>
          </cell>
          <cell r="AP526">
            <v>0</v>
          </cell>
          <cell r="AQ526" t="str">
            <v>Up</v>
          </cell>
          <cell r="AR526" t="str">
            <v/>
          </cell>
        </row>
        <row r="527">
          <cell r="U527" t="str">
            <v>PR19UUW_E08-WR</v>
          </cell>
          <cell r="V527" t="str">
            <v>We will improve the way we work to keep bills down and improve services for you and future customers</v>
          </cell>
          <cell r="W527" t="str">
            <v>PR19 new</v>
          </cell>
          <cell r="X527" t="str">
            <v>E08-WR</v>
          </cell>
          <cell r="Y527" t="str">
            <v>Strategic regional solution development (Severn Thames transfer)</v>
          </cell>
          <cell r="Z527" t="str">
            <v/>
          </cell>
          <cell r="AA527">
            <v>1</v>
          </cell>
          <cell r="AB527" t="str">
            <v/>
          </cell>
          <cell r="AC527" t="str">
            <v/>
          </cell>
          <cell r="AD527" t="str">
            <v/>
          </cell>
          <cell r="AE527" t="str">
            <v/>
          </cell>
          <cell r="AF527" t="str">
            <v/>
          </cell>
          <cell r="AG527" t="str">
            <v/>
          </cell>
          <cell r="AH527" t="str">
            <v/>
          </cell>
          <cell r="AI527">
            <v>1</v>
          </cell>
          <cell r="AJ527" t="str">
            <v/>
          </cell>
          <cell r="AK527" t="str">
            <v/>
          </cell>
          <cell r="AL527" t="str">
            <v/>
          </cell>
          <cell r="AM527" t="str">
            <v/>
          </cell>
          <cell r="AP527">
            <v>0</v>
          </cell>
          <cell r="AR527" t="str">
            <v/>
          </cell>
        </row>
        <row r="528">
          <cell r="U528" t="str">
            <v>PR19UUW_E09-HH</v>
          </cell>
          <cell r="V528" t="str">
            <v>We will improve the way we work to keep bills down and improve services for you and future customers</v>
          </cell>
          <cell r="W528" t="str">
            <v>PR14 continuation</v>
          </cell>
          <cell r="X528" t="str">
            <v>E09-HH</v>
          </cell>
          <cell r="Y528" t="str">
            <v>Customers say that we offer value for money</v>
          </cell>
          <cell r="Z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AA528" t="str">
            <v/>
          </cell>
          <cell r="AB528" t="str">
            <v/>
          </cell>
          <cell r="AC528" t="str">
            <v/>
          </cell>
          <cell r="AD528" t="str">
            <v/>
          </cell>
          <cell r="AE528">
            <v>1</v>
          </cell>
          <cell r="AF528" t="str">
            <v/>
          </cell>
          <cell r="AG528" t="str">
            <v/>
          </cell>
          <cell r="AH528" t="str">
            <v/>
          </cell>
          <cell r="AI528">
            <v>1</v>
          </cell>
          <cell r="AJ528" t="str">
            <v>NFI</v>
          </cell>
          <cell r="AK528" t="str">
            <v/>
          </cell>
          <cell r="AL528" t="str">
            <v/>
          </cell>
          <cell r="AM528" t="str">
            <v>Billing, debt, vfm</v>
          </cell>
          <cell r="AN528" t="str">
            <v>%</v>
          </cell>
          <cell r="AO528" t="str">
            <v>Percentage of customers who, when surveyed, are satisfied we provide value for money</v>
          </cell>
          <cell r="AP528">
            <v>0</v>
          </cell>
          <cell r="AQ528" t="str">
            <v>Up</v>
          </cell>
          <cell r="AR528" t="str">
            <v/>
          </cell>
        </row>
        <row r="529">
          <cell r="U529" t="str">
            <v>PR19UUW_F01-WWN</v>
          </cell>
          <cell r="V529" t="str">
            <v>We collect and recycle your wastewater</v>
          </cell>
          <cell r="W529" t="str">
            <v>PR14 revision</v>
          </cell>
          <cell r="X529" t="str">
            <v>F01-WWN</v>
          </cell>
          <cell r="Y529" t="str">
            <v>Sewer collapses</v>
          </cell>
          <cell r="Z529" t="str">
            <v>As per Ofwat definition</v>
          </cell>
          <cell r="AA529" t="str">
            <v/>
          </cell>
          <cell r="AB529" t="str">
            <v/>
          </cell>
          <cell r="AC529">
            <v>1</v>
          </cell>
          <cell r="AD529" t="str">
            <v/>
          </cell>
          <cell r="AE529" t="str">
            <v/>
          </cell>
          <cell r="AF529" t="str">
            <v/>
          </cell>
          <cell r="AG529" t="str">
            <v/>
          </cell>
          <cell r="AH529" t="str">
            <v/>
          </cell>
          <cell r="AI529">
            <v>1</v>
          </cell>
          <cell r="AJ529" t="str">
            <v>Under</v>
          </cell>
          <cell r="AK529" t="str">
            <v xml:space="preserve">Revenue </v>
          </cell>
          <cell r="AL529" t="str">
            <v>In-period</v>
          </cell>
          <cell r="AM529" t="str">
            <v>Sewer blockages/collapses</v>
          </cell>
          <cell r="AN529" t="str">
            <v>number</v>
          </cell>
          <cell r="AO529" t="str">
            <v>Number of collapses per 1000km of sewer network</v>
          </cell>
          <cell r="AP529">
            <v>2</v>
          </cell>
          <cell r="AQ529" t="str">
            <v>Down</v>
          </cell>
          <cell r="AR529" t="str">
            <v>Sewer collapses</v>
          </cell>
          <cell r="BI529">
            <v>15.51</v>
          </cell>
          <cell r="BJ529">
            <v>14.9</v>
          </cell>
          <cell r="BK529">
            <v>14.29</v>
          </cell>
          <cell r="BL529">
            <v>13.68</v>
          </cell>
          <cell r="BM529">
            <v>13.07</v>
          </cell>
          <cell r="CD529" t="str">
            <v>Yes</v>
          </cell>
          <cell r="CE529" t="str">
            <v>Yes</v>
          </cell>
          <cell r="CF529" t="str">
            <v>Yes</v>
          </cell>
          <cell r="CG529" t="str">
            <v>Yes</v>
          </cell>
          <cell r="CH529" t="str">
            <v>Yes</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v>-0.311</v>
          </cell>
          <cell r="DN529" t="str">
            <v/>
          </cell>
          <cell r="DO529" t="str">
            <v/>
          </cell>
          <cell r="DP529" t="str">
            <v/>
          </cell>
          <cell r="DQ529" t="str">
            <v/>
          </cell>
          <cell r="DR529" t="str">
            <v/>
          </cell>
          <cell r="DS529" t="str">
            <v/>
          </cell>
          <cell r="DT529" t="str">
            <v/>
          </cell>
          <cell r="DU529" t="str">
            <v>No</v>
          </cell>
          <cell r="DV529">
            <v>1</v>
          </cell>
          <cell r="DW529" t="str">
            <v/>
          </cell>
        </row>
        <row r="530">
          <cell r="U530" t="str">
            <v>PR19UUW_F02-WWN</v>
          </cell>
          <cell r="V530" t="str">
            <v>We collect and recycle your wastewater</v>
          </cell>
          <cell r="W530" t="str">
            <v>PR14 revision</v>
          </cell>
          <cell r="X530" t="str">
            <v>F02-WWN</v>
          </cell>
          <cell r="Y530" t="str">
            <v>Sewer blockages</v>
          </cell>
          <cell r="Z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AA530" t="str">
            <v/>
          </cell>
          <cell r="AB530" t="str">
            <v/>
          </cell>
          <cell r="AC530">
            <v>1</v>
          </cell>
          <cell r="AD530" t="str">
            <v/>
          </cell>
          <cell r="AE530" t="str">
            <v/>
          </cell>
          <cell r="AF530" t="str">
            <v/>
          </cell>
          <cell r="AG530" t="str">
            <v/>
          </cell>
          <cell r="AH530" t="str">
            <v/>
          </cell>
          <cell r="AI530">
            <v>1</v>
          </cell>
          <cell r="AJ530" t="str">
            <v>Out &amp; under</v>
          </cell>
          <cell r="AK530" t="str">
            <v xml:space="preserve">Revenue </v>
          </cell>
          <cell r="AL530" t="str">
            <v>In-period</v>
          </cell>
          <cell r="AM530" t="str">
            <v>Sewer blockages/collapses</v>
          </cell>
          <cell r="AN530" t="str">
            <v>number</v>
          </cell>
          <cell r="AO530" t="str">
            <v>Incidents per 1,000 km of sewers</v>
          </cell>
          <cell r="AP530">
            <v>0</v>
          </cell>
          <cell r="AQ530" t="str">
            <v>Down</v>
          </cell>
        </row>
        <row r="531">
          <cell r="U531" t="str">
            <v>PR19UUW_G01-WWN</v>
          </cell>
          <cell r="V531" t="str">
            <v>The risk of sewer flooding for homes and businesses is reduced</v>
          </cell>
          <cell r="W531" t="str">
            <v>PR19 new</v>
          </cell>
          <cell r="X531" t="str">
            <v>G01-WWN</v>
          </cell>
          <cell r="Y531" t="str">
            <v>Risk of sewer flooding in a storm</v>
          </cell>
          <cell r="Z531" t="str">
            <v>As per Ofwat definition</v>
          </cell>
          <cell r="AA531" t="str">
            <v/>
          </cell>
          <cell r="AB531" t="str">
            <v/>
          </cell>
          <cell r="AC531">
            <v>1</v>
          </cell>
          <cell r="AD531" t="str">
            <v/>
          </cell>
          <cell r="AE531" t="str">
            <v/>
          </cell>
          <cell r="AF531" t="str">
            <v/>
          </cell>
          <cell r="AG531" t="str">
            <v/>
          </cell>
          <cell r="AH531" t="str">
            <v/>
          </cell>
          <cell r="AI531">
            <v>1</v>
          </cell>
          <cell r="AJ531" t="str">
            <v>NFI</v>
          </cell>
          <cell r="AK531" t="str">
            <v/>
          </cell>
          <cell r="AL531" t="str">
            <v/>
          </cell>
          <cell r="AM531" t="str">
            <v>Sewer flooding</v>
          </cell>
          <cell r="AN531" t="str">
            <v>%</v>
          </cell>
          <cell r="AO531" t="str">
            <v>Percentage of population at risk</v>
          </cell>
          <cell r="AP531">
            <v>2</v>
          </cell>
          <cell r="AQ531" t="str">
            <v>Down</v>
          </cell>
          <cell r="AR531" t="str">
            <v>Risk of sewer flooding in a storm</v>
          </cell>
          <cell r="BI531">
            <v>15.44</v>
          </cell>
          <cell r="BJ531">
            <v>15.33</v>
          </cell>
          <cell r="BK531">
            <v>15.22</v>
          </cell>
          <cell r="BL531">
            <v>15.12</v>
          </cell>
          <cell r="BM531">
            <v>15.02</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v>1</v>
          </cell>
          <cell r="DW531" t="str">
            <v/>
          </cell>
        </row>
        <row r="532">
          <cell r="U532" t="str">
            <v>PR19UUW_G02-WWN</v>
          </cell>
          <cell r="V532" t="str">
            <v>The risk of sewer flooding for homes and businesses is reduced</v>
          </cell>
          <cell r="W532" t="str">
            <v>PR14 revision</v>
          </cell>
          <cell r="X532" t="str">
            <v>G02-WWN</v>
          </cell>
          <cell r="Y532" t="str">
            <v>Internal sewer flooding</v>
          </cell>
          <cell r="Z532" t="str">
            <v>As per Ofwat definition</v>
          </cell>
          <cell r="AA532" t="str">
            <v/>
          </cell>
          <cell r="AB532" t="str">
            <v/>
          </cell>
          <cell r="AC532">
            <v>1</v>
          </cell>
          <cell r="AD532" t="str">
            <v/>
          </cell>
          <cell r="AE532" t="str">
            <v/>
          </cell>
          <cell r="AF532" t="str">
            <v/>
          </cell>
          <cell r="AG532" t="str">
            <v/>
          </cell>
          <cell r="AH532" t="str">
            <v/>
          </cell>
          <cell r="AI532">
            <v>1</v>
          </cell>
          <cell r="AJ532" t="str">
            <v>Out &amp; under</v>
          </cell>
          <cell r="AK532" t="str">
            <v xml:space="preserve">Revenue </v>
          </cell>
          <cell r="AL532" t="str">
            <v>In-period</v>
          </cell>
          <cell r="AM532" t="str">
            <v>Sewer flooding</v>
          </cell>
          <cell r="AN532" t="str">
            <v>number</v>
          </cell>
          <cell r="AO532" t="str">
            <v>Number of incidents per 10,000 sewer connections</v>
          </cell>
          <cell r="AP532">
            <v>2</v>
          </cell>
          <cell r="AQ532" t="str">
            <v>Down</v>
          </cell>
          <cell r="AR532" t="str">
            <v>Internal sewer flooding</v>
          </cell>
          <cell r="BI532">
            <v>1.68</v>
          </cell>
          <cell r="BJ532">
            <v>1.63</v>
          </cell>
          <cell r="BK532">
            <v>1.58</v>
          </cell>
          <cell r="BL532">
            <v>1.44</v>
          </cell>
          <cell r="BM532">
            <v>1.34</v>
          </cell>
          <cell r="CD532" t="str">
            <v>Yes</v>
          </cell>
          <cell r="CE532" t="str">
            <v>Yes</v>
          </cell>
          <cell r="CF532" t="str">
            <v>Yes</v>
          </cell>
          <cell r="CG532" t="str">
            <v>Yes</v>
          </cell>
          <cell r="CH532" t="str">
            <v>Yes</v>
          </cell>
          <cell r="CI532" t="str">
            <v/>
          </cell>
          <cell r="CJ532" t="str">
            <v/>
          </cell>
          <cell r="CK532" t="str">
            <v/>
          </cell>
          <cell r="CL532" t="str">
            <v/>
          </cell>
          <cell r="CM532" t="str">
            <v/>
          </cell>
          <cell r="CN532">
            <v>2.75</v>
          </cell>
          <cell r="CO532">
            <v>3</v>
          </cell>
          <cell r="CP532">
            <v>3.4</v>
          </cell>
          <cell r="CQ532">
            <v>3.6</v>
          </cell>
          <cell r="CR532">
            <v>4</v>
          </cell>
          <cell r="CS532" t="str">
            <v/>
          </cell>
          <cell r="CT532" t="str">
            <v/>
          </cell>
          <cell r="CU532" t="str">
            <v/>
          </cell>
          <cell r="CV532" t="str">
            <v/>
          </cell>
          <cell r="CW532" t="str">
            <v/>
          </cell>
          <cell r="CX532" t="str">
            <v/>
          </cell>
          <cell r="CY532" t="str">
            <v/>
          </cell>
          <cell r="CZ532" t="str">
            <v/>
          </cell>
          <cell r="DA532" t="str">
            <v/>
          </cell>
          <cell r="DB532" t="str">
            <v/>
          </cell>
          <cell r="DC532">
            <v>1.48</v>
          </cell>
          <cell r="DD532">
            <v>1.42</v>
          </cell>
          <cell r="DE532">
            <v>1.36</v>
          </cell>
          <cell r="DF532">
            <v>1.25</v>
          </cell>
          <cell r="DG532">
            <v>1.1599999999999999</v>
          </cell>
          <cell r="DH532" t="str">
            <v/>
          </cell>
          <cell r="DI532" t="str">
            <v/>
          </cell>
          <cell r="DJ532" t="str">
            <v/>
          </cell>
          <cell r="DK532" t="str">
            <v/>
          </cell>
          <cell r="DL532" t="str">
            <v/>
          </cell>
          <cell r="DM532">
            <v>-6.7510000000000003</v>
          </cell>
          <cell r="DN532" t="str">
            <v/>
          </cell>
          <cell r="DO532" t="str">
            <v/>
          </cell>
          <cell r="DP532" t="str">
            <v/>
          </cell>
          <cell r="DQ532">
            <v>6.7510000000000003</v>
          </cell>
          <cell r="DR532" t="str">
            <v/>
          </cell>
          <cell r="DS532" t="str">
            <v/>
          </cell>
          <cell r="DT532" t="str">
            <v/>
          </cell>
          <cell r="DU532" t="str">
            <v/>
          </cell>
          <cell r="DV532">
            <v>1</v>
          </cell>
          <cell r="DW532" t="str">
            <v/>
          </cell>
        </row>
        <row r="533">
          <cell r="U533" t="str">
            <v>PR19UUW_G03-WWN</v>
          </cell>
          <cell r="V533" t="str">
            <v>The risk of sewer flooding for homes and businesses is reduced</v>
          </cell>
          <cell r="W533" t="str">
            <v>PR14 revision</v>
          </cell>
          <cell r="X533" t="str">
            <v>G03-WWN</v>
          </cell>
          <cell r="Y533" t="str">
            <v>External flooding Incidents</v>
          </cell>
          <cell r="Z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AA533" t="str">
            <v/>
          </cell>
          <cell r="AB533" t="str">
            <v/>
          </cell>
          <cell r="AC533">
            <v>1</v>
          </cell>
          <cell r="AD533" t="str">
            <v/>
          </cell>
          <cell r="AE533" t="str">
            <v/>
          </cell>
          <cell r="AF533" t="str">
            <v/>
          </cell>
          <cell r="AG533" t="str">
            <v/>
          </cell>
          <cell r="AH533" t="str">
            <v/>
          </cell>
          <cell r="AI533">
            <v>1</v>
          </cell>
          <cell r="AJ533" t="str">
            <v>Out &amp; under</v>
          </cell>
          <cell r="AK533" t="str">
            <v xml:space="preserve">Revenue </v>
          </cell>
          <cell r="AL533" t="str">
            <v>In-period</v>
          </cell>
          <cell r="AM533" t="str">
            <v>Sewer flooding</v>
          </cell>
          <cell r="AN533" t="str">
            <v>number</v>
          </cell>
          <cell r="AO533" t="str">
            <v>Number of incidents per 10,000 sewer connections</v>
          </cell>
          <cell r="AP533">
            <v>0</v>
          </cell>
          <cell r="AQ533" t="str">
            <v>Down</v>
          </cell>
        </row>
        <row r="534">
          <cell r="U534" t="str">
            <v>PR19UUW_G04-WWN</v>
          </cell>
          <cell r="V534" t="str">
            <v>The risk of sewer flooding for homes and businesses is reduced</v>
          </cell>
          <cell r="W534" t="str">
            <v>PR19 new</v>
          </cell>
          <cell r="X534" t="str">
            <v>G04-WWN</v>
          </cell>
          <cell r="Y534" t="str">
            <v>Raising customer awareness to reduce the risk of flooding</v>
          </cell>
          <cell r="Z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AA534" t="str">
            <v/>
          </cell>
          <cell r="AB534" t="str">
            <v/>
          </cell>
          <cell r="AC534">
            <v>1</v>
          </cell>
          <cell r="AD534" t="str">
            <v/>
          </cell>
          <cell r="AE534" t="str">
            <v/>
          </cell>
          <cell r="AF534" t="str">
            <v/>
          </cell>
          <cell r="AG534" t="str">
            <v/>
          </cell>
          <cell r="AH534" t="str">
            <v/>
          </cell>
          <cell r="AI534">
            <v>1</v>
          </cell>
          <cell r="AJ534" t="str">
            <v>Out &amp; under</v>
          </cell>
          <cell r="AK534" t="str">
            <v xml:space="preserve">Revenue </v>
          </cell>
          <cell r="AL534" t="str">
            <v>In-period</v>
          </cell>
          <cell r="AM534" t="str">
            <v>Customer education/awareness</v>
          </cell>
          <cell r="AN534" t="str">
            <v>%</v>
          </cell>
          <cell r="AO534" t="str">
            <v xml:space="preserve">Increase in customer awareness from the 2018/19 baseline (%) </v>
          </cell>
          <cell r="AP534">
            <v>1</v>
          </cell>
          <cell r="AQ534" t="str">
            <v>Up</v>
          </cell>
          <cell r="AR534" t="str">
            <v/>
          </cell>
        </row>
        <row r="535">
          <cell r="U535" t="str">
            <v>PR19UUW_G05-WWN</v>
          </cell>
          <cell r="V535" t="str">
            <v>The risk of sewer flooding for homes and businesses is reduced</v>
          </cell>
          <cell r="W535" t="str">
            <v>PR19 new</v>
          </cell>
          <cell r="X535" t="str">
            <v>G05-WWN</v>
          </cell>
          <cell r="Y535" t="str">
            <v>Hydraulic internal flood risk resilience</v>
          </cell>
          <cell r="Z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AA535" t="str">
            <v/>
          </cell>
          <cell r="AB535" t="str">
            <v/>
          </cell>
          <cell r="AC535">
            <v>1</v>
          </cell>
          <cell r="AD535" t="str">
            <v/>
          </cell>
          <cell r="AE535" t="str">
            <v/>
          </cell>
          <cell r="AF535" t="str">
            <v/>
          </cell>
          <cell r="AG535" t="str">
            <v/>
          </cell>
          <cell r="AH535" t="str">
            <v/>
          </cell>
          <cell r="AI535">
            <v>1</v>
          </cell>
          <cell r="AJ535" t="str">
            <v>Out &amp; under</v>
          </cell>
          <cell r="AK535" t="str">
            <v xml:space="preserve">Revenue </v>
          </cell>
          <cell r="AL535" t="str">
            <v>In-period</v>
          </cell>
          <cell r="AM535" t="str">
            <v>Sewer flooding</v>
          </cell>
          <cell r="AN535" t="str">
            <v>nr</v>
          </cell>
          <cell r="AO535" t="str">
            <v>Annual number of modelled incidents at high risk properties</v>
          </cell>
          <cell r="AP535">
            <v>2</v>
          </cell>
          <cell r="AQ535" t="str">
            <v>Down</v>
          </cell>
          <cell r="AR535" t="str">
            <v/>
          </cell>
        </row>
        <row r="536">
          <cell r="U536" t="str">
            <v>PR19UUW_G06-WWN</v>
          </cell>
          <cell r="V536" t="str">
            <v>The risk of sewer flooding for homes and businesses is reduced</v>
          </cell>
          <cell r="W536" t="str">
            <v>PR19 new</v>
          </cell>
          <cell r="X536" t="str">
            <v>G06-WWN</v>
          </cell>
          <cell r="Y536" t="str">
            <v>Hydraulic external flood risk resilience</v>
          </cell>
          <cell r="Z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AA536" t="str">
            <v/>
          </cell>
          <cell r="AB536" t="str">
            <v/>
          </cell>
          <cell r="AC536">
            <v>1</v>
          </cell>
          <cell r="AD536" t="str">
            <v/>
          </cell>
          <cell r="AE536" t="str">
            <v/>
          </cell>
          <cell r="AF536" t="str">
            <v/>
          </cell>
          <cell r="AG536" t="str">
            <v/>
          </cell>
          <cell r="AH536" t="str">
            <v/>
          </cell>
          <cell r="AI536">
            <v>1</v>
          </cell>
          <cell r="AJ536" t="str">
            <v>Out &amp; under</v>
          </cell>
          <cell r="AK536" t="str">
            <v xml:space="preserve">Revenue </v>
          </cell>
          <cell r="AL536" t="str">
            <v>In-period</v>
          </cell>
          <cell r="AM536" t="str">
            <v>Sewer flooding</v>
          </cell>
          <cell r="AN536" t="str">
            <v>nr</v>
          </cell>
          <cell r="AO536" t="str">
            <v>Annual number of modelled incidents at high risk properties</v>
          </cell>
          <cell r="AP536">
            <v>2</v>
          </cell>
          <cell r="AQ536" t="str">
            <v>Down</v>
          </cell>
          <cell r="AR536" t="str">
            <v/>
          </cell>
        </row>
        <row r="537">
          <cell r="U537" t="str">
            <v>PR19WSH_Wt1</v>
          </cell>
          <cell r="V537" t="str">
            <v>Safe, clean water for all</v>
          </cell>
          <cell r="W537" t="str">
            <v>PR19 new</v>
          </cell>
          <cell r="X537" t="str">
            <v>Wt1</v>
          </cell>
          <cell r="Y537" t="str">
            <v>Water quality compliance (CRI)</v>
          </cell>
          <cell r="Z537" t="str">
            <v>The DWI's Compliance Risk Index</v>
          </cell>
          <cell r="AA537" t="str">
            <v/>
          </cell>
          <cell r="AB537">
            <v>1</v>
          </cell>
          <cell r="AC537" t="str">
            <v/>
          </cell>
          <cell r="AD537" t="str">
            <v/>
          </cell>
          <cell r="AE537" t="str">
            <v/>
          </cell>
          <cell r="AF537" t="str">
            <v/>
          </cell>
          <cell r="AG537" t="str">
            <v/>
          </cell>
          <cell r="AH537" t="str">
            <v/>
          </cell>
          <cell r="AI537">
            <v>1</v>
          </cell>
          <cell r="AJ537" t="str">
            <v>Under</v>
          </cell>
          <cell r="AK537" t="str">
            <v xml:space="preserve">Revenue </v>
          </cell>
          <cell r="AL537" t="str">
            <v>In-period</v>
          </cell>
          <cell r="AM537" t="str">
            <v>Water quality compliance</v>
          </cell>
          <cell r="AN537" t="str">
            <v>number</v>
          </cell>
          <cell r="AO537" t="str">
            <v>Numerical CRI score</v>
          </cell>
          <cell r="AP537">
            <v>2</v>
          </cell>
          <cell r="AQ537" t="str">
            <v>Down</v>
          </cell>
          <cell r="AR537" t="str">
            <v>Water quality compliance (CRI)</v>
          </cell>
          <cell r="BI537">
            <v>0</v>
          </cell>
          <cell r="BJ537">
            <v>0</v>
          </cell>
          <cell r="BK537">
            <v>0</v>
          </cell>
          <cell r="BL537">
            <v>0</v>
          </cell>
          <cell r="BM537">
            <v>0</v>
          </cell>
          <cell r="CD537" t="str">
            <v>Yes</v>
          </cell>
          <cell r="CE537" t="str">
            <v>Yes</v>
          </cell>
          <cell r="CF537" t="str">
            <v>Yes</v>
          </cell>
          <cell r="CG537" t="str">
            <v>Yes</v>
          </cell>
          <cell r="CH537" t="str">
            <v>Yes</v>
          </cell>
          <cell r="CI537" t="str">
            <v/>
          </cell>
          <cell r="CJ537" t="str">
            <v/>
          </cell>
          <cell r="CK537" t="str">
            <v/>
          </cell>
          <cell r="CL537" t="str">
            <v/>
          </cell>
          <cell r="CM537" t="str">
            <v/>
          </cell>
          <cell r="CN537">
            <v>9.5</v>
          </cell>
          <cell r="CO537">
            <v>9.5</v>
          </cell>
          <cell r="CP537">
            <v>9.5</v>
          </cell>
          <cell r="CQ537">
            <v>9.5</v>
          </cell>
          <cell r="CR537">
            <v>9.5</v>
          </cell>
          <cell r="CS537">
            <v>2</v>
          </cell>
          <cell r="CT537">
            <v>2</v>
          </cell>
          <cell r="CU537">
            <v>2</v>
          </cell>
          <cell r="CV537">
            <v>2</v>
          </cell>
          <cell r="CW537">
            <v>2</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v>-0.48799999999999999</v>
          </cell>
          <cell r="DN537" t="str">
            <v/>
          </cell>
          <cell r="DO537" t="str">
            <v/>
          </cell>
          <cell r="DP537" t="str">
            <v/>
          </cell>
          <cell r="DQ537">
            <v>0</v>
          </cell>
          <cell r="DR537" t="str">
            <v/>
          </cell>
          <cell r="DS537" t="str">
            <v/>
          </cell>
          <cell r="DT537" t="str">
            <v/>
          </cell>
          <cell r="DU537" t="str">
            <v/>
          </cell>
          <cell r="DV537">
            <v>1</v>
          </cell>
          <cell r="DW537" t="str">
            <v/>
          </cell>
        </row>
        <row r="538">
          <cell r="U538" t="str">
            <v>PR19WSH_Wt2</v>
          </cell>
          <cell r="V538" t="str">
            <v>Safe, clean water for all</v>
          </cell>
          <cell r="W538" t="str">
            <v>PR14 continuation</v>
          </cell>
          <cell r="X538" t="str">
            <v>Wt2</v>
          </cell>
          <cell r="Y538" t="str">
            <v>Water supply interruptions</v>
          </cell>
          <cell r="Z538" t="str">
            <v>Supply interruptions greater than three hours (expressed in minutes per property).</v>
          </cell>
          <cell r="AA538" t="str">
            <v/>
          </cell>
          <cell r="AB538">
            <v>1</v>
          </cell>
          <cell r="AC538" t="str">
            <v/>
          </cell>
          <cell r="AD538" t="str">
            <v/>
          </cell>
          <cell r="AE538" t="str">
            <v/>
          </cell>
          <cell r="AF538" t="str">
            <v/>
          </cell>
          <cell r="AG538" t="str">
            <v/>
          </cell>
          <cell r="AH538" t="str">
            <v/>
          </cell>
          <cell r="AI538">
            <v>1</v>
          </cell>
          <cell r="AJ538" t="str">
            <v>Out &amp; under</v>
          </cell>
          <cell r="AK538" t="str">
            <v xml:space="preserve">Revenue </v>
          </cell>
          <cell r="AL538" t="str">
            <v>In-period</v>
          </cell>
          <cell r="AM538" t="str">
            <v>Supply interruptions</v>
          </cell>
          <cell r="AN538" t="str">
            <v>hh:mm:ss</v>
          </cell>
          <cell r="AO538" t="str">
            <v>Hours:minutes:seconds per property per year</v>
          </cell>
          <cell r="AP538">
            <v>0</v>
          </cell>
          <cell r="AQ538" t="str">
            <v>Down</v>
          </cell>
          <cell r="AR538" t="str">
            <v>Water supply interruptions</v>
          </cell>
          <cell r="BI538">
            <v>4.5138888888888893E-3</v>
          </cell>
          <cell r="BJ538">
            <v>4.2592592592592595E-3</v>
          </cell>
          <cell r="BK538">
            <v>3.9930555555555561E-3</v>
          </cell>
          <cell r="BL538">
            <v>3.7384259259259263E-3</v>
          </cell>
          <cell r="BM538">
            <v>3.472222222222222E-3</v>
          </cell>
          <cell r="CD538" t="str">
            <v>Yes</v>
          </cell>
          <cell r="CE538" t="str">
            <v>Yes</v>
          </cell>
          <cell r="CF538" t="str">
            <v>Yes</v>
          </cell>
          <cell r="CG538" t="str">
            <v>Yes</v>
          </cell>
          <cell r="CH538" t="str">
            <v>Yes</v>
          </cell>
          <cell r="CI538" t="str">
            <v/>
          </cell>
          <cell r="CJ538" t="str">
            <v/>
          </cell>
          <cell r="CK538" t="str">
            <v/>
          </cell>
          <cell r="CL538" t="str">
            <v/>
          </cell>
          <cell r="CM538" t="str">
            <v/>
          </cell>
          <cell r="CN538">
            <v>1.5798611111111114E-2</v>
          </cell>
          <cell r="CO538">
            <v>1.5798611111111114E-2</v>
          </cell>
          <cell r="CP538">
            <v>1.5798611111111114E-2</v>
          </cell>
          <cell r="CQ538">
            <v>1.5798611111111114E-2</v>
          </cell>
          <cell r="CR538">
            <v>1.5798611111111114E-2</v>
          </cell>
          <cell r="DC538">
            <v>3.4606481481481485E-3</v>
          </cell>
          <cell r="DD538">
            <v>3.0092592592592588E-3</v>
          </cell>
          <cell r="DE538">
            <v>2.615740740740741E-3</v>
          </cell>
          <cell r="DF538">
            <v>2.1990740740740742E-3</v>
          </cell>
          <cell r="DG538">
            <v>1.8865740740740742E-3</v>
          </cell>
          <cell r="DH538" t="str">
            <v/>
          </cell>
          <cell r="DI538" t="str">
            <v/>
          </cell>
          <cell r="DK538" t="str">
            <v/>
          </cell>
          <cell r="DL538" t="str">
            <v/>
          </cell>
          <cell r="DM538">
            <v>-0.61</v>
          </cell>
          <cell r="DN538" t="str">
            <v/>
          </cell>
          <cell r="DO538" t="str">
            <v/>
          </cell>
          <cell r="DP538" t="str">
            <v/>
          </cell>
          <cell r="DQ538">
            <v>0.61</v>
          </cell>
          <cell r="DR538" t="str">
            <v/>
          </cell>
          <cell r="DS538" t="str">
            <v/>
          </cell>
          <cell r="DT538" t="str">
            <v/>
          </cell>
          <cell r="DU538" t="str">
            <v/>
          </cell>
          <cell r="DV538">
            <v>1</v>
          </cell>
          <cell r="DW538" t="str">
            <v/>
          </cell>
        </row>
        <row r="539">
          <cell r="U539" t="str">
            <v>PR19WSH_Wt3</v>
          </cell>
          <cell r="V539" t="str">
            <v>Safe, clean water for all</v>
          </cell>
          <cell r="W539" t="str">
            <v>PR14 revision</v>
          </cell>
          <cell r="X539" t="str">
            <v>Wt3</v>
          </cell>
          <cell r="Y539" t="str">
            <v>Acceptability of drinking water</v>
          </cell>
          <cell r="Z539" t="str">
            <v>The number of contacts received from customers in the calendar year regarding the appearance, taste or odour of drinking water, per 1,000 population served.</v>
          </cell>
          <cell r="AA539" t="str">
            <v/>
          </cell>
          <cell r="AB539">
            <v>1</v>
          </cell>
          <cell r="AC539" t="str">
            <v/>
          </cell>
          <cell r="AD539" t="str">
            <v/>
          </cell>
          <cell r="AE539" t="str">
            <v/>
          </cell>
          <cell r="AF539" t="str">
            <v/>
          </cell>
          <cell r="AG539" t="str">
            <v/>
          </cell>
          <cell r="AH539" t="str">
            <v/>
          </cell>
          <cell r="AI539">
            <v>1</v>
          </cell>
          <cell r="AJ539" t="str">
            <v>Out &amp; under</v>
          </cell>
          <cell r="AK539" t="str">
            <v xml:space="preserve">Revenue </v>
          </cell>
          <cell r="AL539" t="str">
            <v>In-period</v>
          </cell>
          <cell r="AM539" t="str">
            <v>Customer contacts - water quality</v>
          </cell>
          <cell r="AN539" t="str">
            <v>Number</v>
          </cell>
          <cell r="AO539" t="str">
            <v>No. of contacts per 1,000 population</v>
          </cell>
          <cell r="AP539">
            <v>2</v>
          </cell>
          <cell r="AQ539" t="str">
            <v>Down</v>
          </cell>
        </row>
        <row r="540">
          <cell r="U540" t="str">
            <v>PR19WSH_Wt4</v>
          </cell>
          <cell r="V540" t="str">
            <v>Safe, clean water for all</v>
          </cell>
          <cell r="W540" t="str">
            <v>PR19 new</v>
          </cell>
          <cell r="X540" t="str">
            <v>Wt4</v>
          </cell>
          <cell r="Y540" t="str">
            <v>Mains repairs</v>
          </cell>
          <cell r="Z540" t="str">
            <v>The number of bursts of water mains per 1000km.</v>
          </cell>
          <cell r="AA540" t="str">
            <v/>
          </cell>
          <cell r="AB540">
            <v>1</v>
          </cell>
          <cell r="AC540" t="str">
            <v/>
          </cell>
          <cell r="AD540" t="str">
            <v/>
          </cell>
          <cell r="AE540" t="str">
            <v/>
          </cell>
          <cell r="AF540" t="str">
            <v/>
          </cell>
          <cell r="AG540" t="str">
            <v/>
          </cell>
          <cell r="AH540" t="str">
            <v/>
          </cell>
          <cell r="AI540">
            <v>1</v>
          </cell>
          <cell r="AJ540" t="str">
            <v>Under</v>
          </cell>
          <cell r="AK540" t="str">
            <v xml:space="preserve">Revenue </v>
          </cell>
          <cell r="AL540" t="str">
            <v>In-period</v>
          </cell>
          <cell r="AM540" t="str">
            <v>Water mains bursts</v>
          </cell>
          <cell r="AN540" t="str">
            <v>number</v>
          </cell>
          <cell r="AO540" t="str">
            <v>Number of repairs per 1000 km of mains</v>
          </cell>
          <cell r="AP540">
            <v>1</v>
          </cell>
          <cell r="AQ540" t="str">
            <v>Down</v>
          </cell>
          <cell r="AR540" t="str">
            <v>Mains repairs</v>
          </cell>
          <cell r="BI540">
            <v>138.9</v>
          </cell>
          <cell r="BJ540">
            <v>137</v>
          </cell>
          <cell r="BK540">
            <v>135.1</v>
          </cell>
          <cell r="BL540">
            <v>133.1</v>
          </cell>
          <cell r="BM540">
            <v>131.19999999999999</v>
          </cell>
          <cell r="CD540" t="str">
            <v>Yes</v>
          </cell>
          <cell r="CE540" t="str">
            <v>Yes</v>
          </cell>
          <cell r="CF540" t="str">
            <v>Yes</v>
          </cell>
          <cell r="CG540" t="str">
            <v>Yes</v>
          </cell>
          <cell r="CH540" t="str">
            <v>Yes</v>
          </cell>
          <cell r="CI540" t="str">
            <v/>
          </cell>
          <cell r="CJ540" t="str">
            <v/>
          </cell>
          <cell r="CK540" t="str">
            <v/>
          </cell>
          <cell r="CL540" t="str">
            <v/>
          </cell>
          <cell r="CM540" t="str">
            <v/>
          </cell>
          <cell r="CN540">
            <v>194.5</v>
          </cell>
          <cell r="CO540">
            <v>194.5</v>
          </cell>
          <cell r="CP540">
            <v>194.5</v>
          </cell>
          <cell r="CQ540">
            <v>194.5</v>
          </cell>
          <cell r="CR540">
            <v>194.5</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v>-0.10199999999999999</v>
          </cell>
          <cell r="DN540" t="str">
            <v/>
          </cell>
          <cell r="DO540" t="str">
            <v/>
          </cell>
          <cell r="DP540" t="str">
            <v/>
          </cell>
          <cell r="DQ540" t="str">
            <v/>
          </cell>
          <cell r="DR540" t="str">
            <v/>
          </cell>
          <cell r="DS540" t="str">
            <v/>
          </cell>
          <cell r="DT540" t="str">
            <v/>
          </cell>
          <cell r="DU540" t="str">
            <v/>
          </cell>
          <cell r="DV540">
            <v>1</v>
          </cell>
          <cell r="DW540" t="str">
            <v/>
          </cell>
        </row>
        <row r="541">
          <cell r="U541" t="str">
            <v>PR19WSH_Wt5</v>
          </cell>
          <cell r="V541" t="str">
            <v>Safe, clean water for all</v>
          </cell>
          <cell r="W541" t="str">
            <v>PR19 new</v>
          </cell>
          <cell r="X541" t="str">
            <v>Wt5</v>
          </cell>
          <cell r="Y541" t="str">
            <v>Unplanned outage</v>
          </cell>
          <cell r="Z541" t="str">
            <v>The company’s total unplanned outage as a proportion of the company’s total production capacity (%); where unplanned outage is a temporary loss of maximum production capacity.</v>
          </cell>
          <cell r="AA541" t="str">
            <v/>
          </cell>
          <cell r="AB541">
            <v>1</v>
          </cell>
          <cell r="AC541" t="str">
            <v/>
          </cell>
          <cell r="AD541" t="str">
            <v/>
          </cell>
          <cell r="AE541" t="str">
            <v/>
          </cell>
          <cell r="AF541" t="str">
            <v/>
          </cell>
          <cell r="AG541" t="str">
            <v/>
          </cell>
          <cell r="AH541" t="str">
            <v/>
          </cell>
          <cell r="AI541">
            <v>1</v>
          </cell>
          <cell r="AJ541" t="str">
            <v>Under</v>
          </cell>
          <cell r="AK541" t="str">
            <v xml:space="preserve">Revenue </v>
          </cell>
          <cell r="AL541" t="str">
            <v>In-period</v>
          </cell>
          <cell r="AM541" t="str">
            <v>Water outage</v>
          </cell>
          <cell r="AN541" t="str">
            <v>%</v>
          </cell>
          <cell r="AO541" t="str">
            <v>Percentage of peak week production capacity</v>
          </cell>
          <cell r="AP541">
            <v>2</v>
          </cell>
          <cell r="AQ541" t="str">
            <v>Down</v>
          </cell>
          <cell r="AR541" t="str">
            <v>Unplanned outage</v>
          </cell>
          <cell r="BI541">
            <v>2.34</v>
          </cell>
          <cell r="BJ541">
            <v>2.34</v>
          </cell>
          <cell r="BK541">
            <v>2.34</v>
          </cell>
          <cell r="BL541">
            <v>2.34</v>
          </cell>
          <cell r="BM541">
            <v>2.34</v>
          </cell>
          <cell r="CD541" t="str">
            <v>Yes</v>
          </cell>
          <cell r="CE541" t="str">
            <v>Yes</v>
          </cell>
          <cell r="CF541" t="str">
            <v>Yes</v>
          </cell>
          <cell r="CG541" t="str">
            <v>Yes</v>
          </cell>
          <cell r="CH541" t="str">
            <v>Yes</v>
          </cell>
          <cell r="CI541" t="str">
            <v/>
          </cell>
          <cell r="CJ541" t="str">
            <v/>
          </cell>
          <cell r="CK541" t="str">
            <v/>
          </cell>
          <cell r="CL541" t="str">
            <v/>
          </cell>
          <cell r="CM541" t="str">
            <v/>
          </cell>
          <cell r="CN541">
            <v>4.68</v>
          </cell>
          <cell r="CO541">
            <v>4.68</v>
          </cell>
          <cell r="CP541">
            <v>4.68</v>
          </cell>
          <cell r="CQ541">
            <v>4.68</v>
          </cell>
          <cell r="CR541">
            <v>4.68</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v>-0.81899999999999995</v>
          </cell>
          <cell r="DN541" t="str">
            <v/>
          </cell>
          <cell r="DO541" t="str">
            <v/>
          </cell>
          <cell r="DP541" t="str">
            <v/>
          </cell>
          <cell r="DQ541" t="str">
            <v/>
          </cell>
          <cell r="DR541" t="str">
            <v/>
          </cell>
          <cell r="DS541" t="str">
            <v/>
          </cell>
          <cell r="DT541" t="str">
            <v/>
          </cell>
          <cell r="DU541" t="str">
            <v/>
          </cell>
          <cell r="DV541">
            <v>1</v>
          </cell>
          <cell r="DW541" t="str">
            <v/>
          </cell>
        </row>
        <row r="542">
          <cell r="U542" t="str">
            <v>PR19WSH_Wt6</v>
          </cell>
          <cell r="V542" t="str">
            <v>Safe, clean water for all</v>
          </cell>
          <cell r="W542" t="str">
            <v>PR19 new</v>
          </cell>
          <cell r="X542" t="str">
            <v>Wt6</v>
          </cell>
          <cell r="Y542" t="str">
            <v>Tap water quality event risk index</v>
          </cell>
          <cell r="Z542" t="str">
            <v>The quality of tap water supplied as defined by the Drinking Water Inspectorate’s Event Risk Index (ERI).</v>
          </cell>
          <cell r="AA542" t="str">
            <v/>
          </cell>
          <cell r="AB542">
            <v>1</v>
          </cell>
          <cell r="AC542" t="str">
            <v/>
          </cell>
          <cell r="AD542" t="str">
            <v/>
          </cell>
          <cell r="AE542" t="str">
            <v/>
          </cell>
          <cell r="AF542" t="str">
            <v/>
          </cell>
          <cell r="AG542" t="str">
            <v/>
          </cell>
          <cell r="AH542" t="str">
            <v/>
          </cell>
          <cell r="AI542">
            <v>1</v>
          </cell>
          <cell r="AJ542" t="str">
            <v>NFI</v>
          </cell>
          <cell r="AK542" t="str">
            <v/>
          </cell>
          <cell r="AL542" t="str">
            <v/>
          </cell>
          <cell r="AM542" t="str">
            <v>Water quality compliance</v>
          </cell>
          <cell r="AN542" t="str">
            <v>nr</v>
          </cell>
          <cell r="AO542" t="str">
            <v/>
          </cell>
          <cell r="AP542">
            <v>3</v>
          </cell>
          <cell r="AQ542" t="str">
            <v>Down</v>
          </cell>
          <cell r="AR542" t="str">
            <v/>
          </cell>
        </row>
        <row r="543">
          <cell r="U543" t="str">
            <v>PR19WSH_Wt7</v>
          </cell>
          <cell r="V543" t="str">
            <v>Safe, clean water for all</v>
          </cell>
          <cell r="W543" t="str">
            <v>PR19 new</v>
          </cell>
          <cell r="X543" t="str">
            <v>Wt7</v>
          </cell>
          <cell r="Y543" t="str">
            <v>Water catchments improved</v>
          </cell>
          <cell r="Z543" t="str">
            <v>The number of our Water Treatment Works with catchments designated as Safeguard Zones under the Water Framework Directive.</v>
          </cell>
          <cell r="AA543">
            <v>1</v>
          </cell>
          <cell r="AB543" t="str">
            <v/>
          </cell>
          <cell r="AC543" t="str">
            <v/>
          </cell>
          <cell r="AD543" t="str">
            <v/>
          </cell>
          <cell r="AE543" t="str">
            <v/>
          </cell>
          <cell r="AF543" t="str">
            <v/>
          </cell>
          <cell r="AG543" t="str">
            <v/>
          </cell>
          <cell r="AH543" t="str">
            <v/>
          </cell>
          <cell r="AI543">
            <v>1</v>
          </cell>
          <cell r="AJ543" t="str">
            <v>NFI</v>
          </cell>
          <cell r="AK543" t="str">
            <v/>
          </cell>
          <cell r="AL543" t="str">
            <v/>
          </cell>
          <cell r="AM543" t="str">
            <v>Catchment management</v>
          </cell>
          <cell r="AN543" t="str">
            <v>nr</v>
          </cell>
          <cell r="AO543" t="str">
            <v/>
          </cell>
          <cell r="AP543">
            <v>0</v>
          </cell>
          <cell r="AQ543" t="str">
            <v>Down</v>
          </cell>
          <cell r="AR543" t="str">
            <v/>
          </cell>
        </row>
        <row r="544">
          <cell r="U544" t="str">
            <v>PR19WSH_Wt8</v>
          </cell>
          <cell r="V544" t="str">
            <v>Safe, clean water for all</v>
          </cell>
          <cell r="W544" t="str">
            <v>PR19 new</v>
          </cell>
          <cell r="X544" t="str">
            <v>Wt8</v>
          </cell>
          <cell r="Y544" t="str">
            <v>Lead pipes replaced</v>
          </cell>
          <cell r="Z544" t="str">
            <v>Number of lead pipes replaced (cumulative over an AMP).</v>
          </cell>
          <cell r="AA544" t="str">
            <v/>
          </cell>
          <cell r="AB544">
            <v>1</v>
          </cell>
          <cell r="AC544" t="str">
            <v/>
          </cell>
          <cell r="AD544" t="str">
            <v/>
          </cell>
          <cell r="AE544" t="str">
            <v/>
          </cell>
          <cell r="AF544" t="str">
            <v/>
          </cell>
          <cell r="AG544" t="str">
            <v/>
          </cell>
          <cell r="AH544" t="str">
            <v/>
          </cell>
          <cell r="AI544">
            <v>1</v>
          </cell>
          <cell r="AJ544" t="str">
            <v>Out &amp; under</v>
          </cell>
          <cell r="AK544" t="str">
            <v xml:space="preserve">Revenue </v>
          </cell>
          <cell r="AL544" t="str">
            <v>In-period</v>
          </cell>
          <cell r="AM544" t="str">
            <v>Water quality compliance</v>
          </cell>
          <cell r="AN544" t="str">
            <v>nr</v>
          </cell>
          <cell r="AO544" t="str">
            <v/>
          </cell>
          <cell r="AP544">
            <v>0</v>
          </cell>
          <cell r="AQ544" t="str">
            <v>Up</v>
          </cell>
          <cell r="AR544" t="str">
            <v/>
          </cell>
        </row>
        <row r="545">
          <cell r="U545" t="str">
            <v>PR19WSH_En1</v>
          </cell>
          <cell r="V545" t="str">
            <v>Safeguard our environment for future generations</v>
          </cell>
          <cell r="W545" t="str">
            <v>PR14 revision</v>
          </cell>
          <cell r="X545" t="str">
            <v>En1</v>
          </cell>
          <cell r="Y545" t="str">
            <v>Treatment works compliance</v>
          </cell>
          <cell r="Z545" t="str">
            <v>Percentage of sewage treatment works and water treatment works that are compliant with their discharge consents, as defined in the Environment Agency’s Environmental Performance Assessment (EPA) methodology</v>
          </cell>
          <cell r="AA545" t="str">
            <v/>
          </cell>
          <cell r="AB545" t="str">
            <v/>
          </cell>
          <cell r="AC545">
            <v>1</v>
          </cell>
          <cell r="AD545" t="str">
            <v/>
          </cell>
          <cell r="AE545" t="str">
            <v/>
          </cell>
          <cell r="AF545" t="str">
            <v/>
          </cell>
          <cell r="AG545" t="str">
            <v/>
          </cell>
          <cell r="AH545" t="str">
            <v/>
          </cell>
          <cell r="AI545">
            <v>1</v>
          </cell>
          <cell r="AJ545" t="str">
            <v>Under</v>
          </cell>
          <cell r="AK545" t="str">
            <v xml:space="preserve">Revenue </v>
          </cell>
          <cell r="AL545" t="str">
            <v>In-period</v>
          </cell>
          <cell r="AM545" t="str">
            <v>WwTW numeric consents</v>
          </cell>
          <cell r="AN545" t="str">
            <v>%</v>
          </cell>
          <cell r="AO545" t="str">
            <v>Percentage compliance</v>
          </cell>
          <cell r="AP545">
            <v>2</v>
          </cell>
          <cell r="AQ545" t="str">
            <v>Up</v>
          </cell>
          <cell r="AR545" t="str">
            <v>Treatment works compliance</v>
          </cell>
          <cell r="BI545">
            <v>100</v>
          </cell>
          <cell r="BJ545">
            <v>100</v>
          </cell>
          <cell r="BK545">
            <v>100</v>
          </cell>
          <cell r="BL545">
            <v>100</v>
          </cell>
          <cell r="BM545">
            <v>100</v>
          </cell>
          <cell r="CD545" t="str">
            <v>Yes</v>
          </cell>
          <cell r="CE545" t="str">
            <v>Yes</v>
          </cell>
          <cell r="CF545" t="str">
            <v>Yes</v>
          </cell>
          <cell r="CG545" t="str">
            <v>Yes</v>
          </cell>
          <cell r="CH545" t="str">
            <v>Yes</v>
          </cell>
          <cell r="CI545" t="str">
            <v/>
          </cell>
          <cell r="CJ545" t="str">
            <v/>
          </cell>
          <cell r="CK545" t="str">
            <v/>
          </cell>
          <cell r="CL545" t="str">
            <v/>
          </cell>
          <cell r="CM545" t="str">
            <v/>
          </cell>
          <cell r="CN545">
            <v>95</v>
          </cell>
          <cell r="CO545">
            <v>95</v>
          </cell>
          <cell r="CP545">
            <v>95</v>
          </cell>
          <cell r="CQ545">
            <v>95</v>
          </cell>
          <cell r="CR545">
            <v>95</v>
          </cell>
          <cell r="CS545">
            <v>99</v>
          </cell>
          <cell r="CT545">
            <v>99</v>
          </cell>
          <cell r="CU545">
            <v>99</v>
          </cell>
          <cell r="CV545">
            <v>99</v>
          </cell>
          <cell r="CW545">
            <v>99</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v>-0.7</v>
          </cell>
          <cell r="DN545" t="str">
            <v/>
          </cell>
          <cell r="DO545" t="str">
            <v/>
          </cell>
          <cell r="DP545" t="str">
            <v/>
          </cell>
          <cell r="DQ545" t="str">
            <v/>
          </cell>
          <cell r="DR545" t="str">
            <v/>
          </cell>
          <cell r="DS545" t="str">
            <v/>
          </cell>
          <cell r="DT545" t="str">
            <v/>
          </cell>
          <cell r="DU545" t="str">
            <v/>
          </cell>
          <cell r="DV545">
            <v>1</v>
          </cell>
          <cell r="DW545" t="str">
            <v/>
          </cell>
        </row>
        <row r="546">
          <cell r="U546" t="str">
            <v>PR19WSH_En2</v>
          </cell>
          <cell r="V546" t="str">
            <v/>
          </cell>
          <cell r="W546" t="str">
            <v/>
          </cell>
          <cell r="X546" t="str">
            <v>En2</v>
          </cell>
          <cell r="Y546" t="str">
            <v xml:space="preserve">Wastewater treatment works 'look-up table' compliance </v>
          </cell>
          <cell r="Z546" t="str">
            <v/>
          </cell>
          <cell r="AA546" t="str">
            <v/>
          </cell>
          <cell r="AB546" t="str">
            <v/>
          </cell>
          <cell r="AC546" t="str">
            <v/>
          </cell>
          <cell r="AD546" t="str">
            <v/>
          </cell>
          <cell r="AE546" t="str">
            <v/>
          </cell>
          <cell r="AF546" t="str">
            <v/>
          </cell>
          <cell r="AG546" t="str">
            <v/>
          </cell>
          <cell r="AH546" t="str">
            <v/>
          </cell>
          <cell r="AI546">
            <v>0</v>
          </cell>
          <cell r="AJ546" t="str">
            <v>NFI</v>
          </cell>
          <cell r="AK546" t="str">
            <v/>
          </cell>
          <cell r="AL546" t="str">
            <v/>
          </cell>
          <cell r="AM546" t="str">
            <v/>
          </cell>
          <cell r="AN546" t="str">
            <v/>
          </cell>
          <cell r="AO546" t="str">
            <v/>
          </cell>
          <cell r="AP546">
            <v>2</v>
          </cell>
          <cell r="AQ546" t="str">
            <v>Up</v>
          </cell>
          <cell r="AR546" t="str">
            <v/>
          </cell>
        </row>
        <row r="547">
          <cell r="U547" t="str">
            <v>PR19WSH_En3</v>
          </cell>
          <cell r="V547" t="str">
            <v>Safeguard our environment for future generations</v>
          </cell>
          <cell r="W547" t="str">
            <v>PR14 revision</v>
          </cell>
          <cell r="X547" t="str">
            <v>En3</v>
          </cell>
          <cell r="Y547" t="str">
            <v>Pollution incidents</v>
          </cell>
          <cell r="Z547" t="str">
            <v>Category 1 - 3 pollution incidents per 10,000km of sewer, as reported to the Environment Agency and Natural Resources Wales.</v>
          </cell>
          <cell r="AA547" t="str">
            <v/>
          </cell>
          <cell r="AB547">
            <v>0</v>
          </cell>
          <cell r="AC547">
            <v>1</v>
          </cell>
          <cell r="AD547" t="str">
            <v/>
          </cell>
          <cell r="AE547" t="str">
            <v/>
          </cell>
          <cell r="AF547" t="str">
            <v/>
          </cell>
          <cell r="AG547" t="str">
            <v/>
          </cell>
          <cell r="AH547" t="str">
            <v/>
          </cell>
          <cell r="AI547">
            <v>1</v>
          </cell>
          <cell r="AJ547" t="str">
            <v>Out &amp; under</v>
          </cell>
          <cell r="AK547" t="str">
            <v xml:space="preserve">Revenue </v>
          </cell>
          <cell r="AL547" t="str">
            <v>In-period</v>
          </cell>
          <cell r="AM547" t="str">
            <v>Pollution incidents</v>
          </cell>
          <cell r="AN547" t="str">
            <v>number</v>
          </cell>
          <cell r="AO547" t="str">
            <v>Number of pollution incidents per 10,000 km of the wastewater
 network</v>
          </cell>
          <cell r="AP547">
            <v>2</v>
          </cell>
          <cell r="AQ547" t="str">
            <v>Down</v>
          </cell>
          <cell r="AR547" t="str">
            <v>Pollution incidents</v>
          </cell>
          <cell r="BI547">
            <v>24.51</v>
          </cell>
          <cell r="BJ547">
            <v>23.74</v>
          </cell>
          <cell r="BK547">
            <v>23</v>
          </cell>
          <cell r="BL547">
            <v>22.4</v>
          </cell>
          <cell r="BM547">
            <v>19.5</v>
          </cell>
          <cell r="CD547" t="str">
            <v>Yes</v>
          </cell>
          <cell r="CE547" t="str">
            <v>Yes</v>
          </cell>
          <cell r="CF547" t="str">
            <v>Yes</v>
          </cell>
          <cell r="CG547" t="str">
            <v>Yes</v>
          </cell>
          <cell r="CH547" t="str">
            <v>Yes</v>
          </cell>
          <cell r="CI547" t="str">
            <v/>
          </cell>
          <cell r="CJ547" t="str">
            <v/>
          </cell>
          <cell r="CK547" t="str">
            <v/>
          </cell>
          <cell r="CL547" t="str">
            <v/>
          </cell>
          <cell r="CM547" t="str">
            <v/>
          </cell>
          <cell r="CN547">
            <v>36.76</v>
          </cell>
          <cell r="CO547">
            <v>36.76</v>
          </cell>
          <cell r="CP547">
            <v>36.76</v>
          </cell>
          <cell r="CQ547">
            <v>36.76</v>
          </cell>
          <cell r="CR547">
            <v>36.76</v>
          </cell>
          <cell r="CS547" t="str">
            <v/>
          </cell>
          <cell r="CT547" t="str">
            <v/>
          </cell>
          <cell r="CU547" t="str">
            <v/>
          </cell>
          <cell r="CV547" t="str">
            <v/>
          </cell>
          <cell r="CW547" t="str">
            <v/>
          </cell>
          <cell r="CX547" t="str">
            <v/>
          </cell>
          <cell r="CY547" t="str">
            <v/>
          </cell>
          <cell r="CZ547" t="str">
            <v/>
          </cell>
          <cell r="DA547" t="str">
            <v/>
          </cell>
          <cell r="DB547" t="str">
            <v/>
          </cell>
          <cell r="DC547">
            <v>18.510000000000002</v>
          </cell>
          <cell r="DD547">
            <v>14.74</v>
          </cell>
          <cell r="DE547">
            <v>14</v>
          </cell>
          <cell r="DF547">
            <v>12.4</v>
          </cell>
          <cell r="DG547">
            <v>10.5</v>
          </cell>
          <cell r="DH547" t="str">
            <v/>
          </cell>
          <cell r="DI547" t="str">
            <v/>
          </cell>
          <cell r="DJ547" t="str">
            <v/>
          </cell>
          <cell r="DK547" t="str">
            <v/>
          </cell>
          <cell r="DL547" t="str">
            <v/>
          </cell>
          <cell r="DM547">
            <v>-0.215</v>
          </cell>
          <cell r="DN547" t="str">
            <v/>
          </cell>
          <cell r="DO547" t="str">
            <v/>
          </cell>
          <cell r="DP547" t="str">
            <v/>
          </cell>
          <cell r="DQ547">
            <v>0.17799999999999999</v>
          </cell>
          <cell r="DR547" t="str">
            <v/>
          </cell>
          <cell r="DS547" t="str">
            <v/>
          </cell>
          <cell r="DT547" t="str">
            <v/>
          </cell>
          <cell r="DU547" t="str">
            <v>No</v>
          </cell>
          <cell r="DV547">
            <v>1</v>
          </cell>
          <cell r="DW547" t="str">
            <v/>
          </cell>
        </row>
        <row r="548">
          <cell r="U548" t="str">
            <v>PR19WSH_En4</v>
          </cell>
          <cell r="V548" t="str">
            <v>Safeguard our environment for future generations</v>
          </cell>
          <cell r="W548" t="str">
            <v>PR14 revision</v>
          </cell>
          <cell r="X548" t="str">
            <v>En4</v>
          </cell>
          <cell r="Y548" t="str">
            <v>Leakage</v>
          </cell>
          <cell r="Z548" t="str">
            <v xml:space="preserve">Leakage in mega-litres per day (Ml/d). Three-year average. </v>
          </cell>
          <cell r="AA548" t="str">
            <v/>
          </cell>
          <cell r="AB548">
            <v>1</v>
          </cell>
          <cell r="AC548" t="str">
            <v/>
          </cell>
          <cell r="AD548" t="str">
            <v/>
          </cell>
          <cell r="AE548" t="str">
            <v/>
          </cell>
          <cell r="AF548" t="str">
            <v/>
          </cell>
          <cell r="AG548" t="str">
            <v/>
          </cell>
          <cell r="AH548" t="str">
            <v/>
          </cell>
          <cell r="AI548">
            <v>1</v>
          </cell>
          <cell r="AJ548" t="str">
            <v>Out &amp; under</v>
          </cell>
          <cell r="AK548" t="str">
            <v xml:space="preserve">Revenue </v>
          </cell>
          <cell r="AL548" t="str">
            <v>In-period</v>
          </cell>
          <cell r="AM548" t="str">
            <v>Leakage</v>
          </cell>
          <cell r="AN548" t="str">
            <v>%</v>
          </cell>
          <cell r="AO548" t="str">
            <v>Percentage reduction from baseline (2019-20) using 3 year average</v>
          </cell>
          <cell r="AP548">
            <v>1</v>
          </cell>
          <cell r="AQ548" t="str">
            <v>Up</v>
          </cell>
          <cell r="AR548" t="str">
            <v>Leakage</v>
          </cell>
          <cell r="BI548">
            <v>1.8</v>
          </cell>
          <cell r="BJ548">
            <v>4.2</v>
          </cell>
          <cell r="BK548">
            <v>7.3</v>
          </cell>
          <cell r="BL548">
            <v>10.3</v>
          </cell>
          <cell r="BM548">
            <v>13.3</v>
          </cell>
          <cell r="CD548" t="str">
            <v>Yes</v>
          </cell>
          <cell r="CE548" t="str">
            <v>Yes</v>
          </cell>
          <cell r="CF548" t="str">
            <v>Yes</v>
          </cell>
          <cell r="CG548" t="str">
            <v>Yes</v>
          </cell>
          <cell r="CH548" t="str">
            <v>Yes</v>
          </cell>
          <cell r="CI548" t="str">
            <v/>
          </cell>
          <cell r="CJ548" t="str">
            <v/>
          </cell>
          <cell r="CK548" t="str">
            <v/>
          </cell>
          <cell r="CL548" t="str">
            <v/>
          </cell>
          <cell r="CM548" t="str">
            <v/>
          </cell>
          <cell r="CN548">
            <v>-5</v>
          </cell>
          <cell r="CO548">
            <v>-5</v>
          </cell>
          <cell r="CP548">
            <v>-5</v>
          </cell>
          <cell r="CQ548">
            <v>-5</v>
          </cell>
          <cell r="CR548">
            <v>-5</v>
          </cell>
          <cell r="CS548" t="str">
            <v/>
          </cell>
          <cell r="CT548" t="str">
            <v/>
          </cell>
          <cell r="CU548" t="str">
            <v/>
          </cell>
          <cell r="CV548" t="str">
            <v/>
          </cell>
          <cell r="CW548" t="str">
            <v/>
          </cell>
          <cell r="CX548" t="str">
            <v/>
          </cell>
          <cell r="CY548" t="str">
            <v/>
          </cell>
          <cell r="CZ548" t="str">
            <v/>
          </cell>
          <cell r="DA548" t="str">
            <v/>
          </cell>
          <cell r="DB548" t="str">
            <v/>
          </cell>
          <cell r="DC548">
            <v>11.5</v>
          </cell>
          <cell r="DD548">
            <v>13.7</v>
          </cell>
          <cell r="DE548">
            <v>16.5</v>
          </cell>
          <cell r="DF548">
            <v>19.3</v>
          </cell>
          <cell r="DG548">
            <v>22.1</v>
          </cell>
          <cell r="DH548" t="str">
            <v/>
          </cell>
          <cell r="DI548" t="str">
            <v/>
          </cell>
          <cell r="DJ548" t="str">
            <v/>
          </cell>
          <cell r="DK548" t="str">
            <v/>
          </cell>
          <cell r="DL548" t="str">
            <v/>
          </cell>
          <cell r="DM548">
            <v>-0.16800000000000001</v>
          </cell>
          <cell r="DN548" t="str">
            <v/>
          </cell>
          <cell r="DO548" t="str">
            <v/>
          </cell>
          <cell r="DP548" t="str">
            <v/>
          </cell>
          <cell r="DQ548">
            <v>0.14299999999999999</v>
          </cell>
          <cell r="DR548" t="str">
            <v/>
          </cell>
          <cell r="DS548" t="str">
            <v/>
          </cell>
          <cell r="DT548" t="str">
            <v/>
          </cell>
          <cell r="DU548" t="str">
            <v/>
          </cell>
          <cell r="DV548">
            <v>1</v>
          </cell>
          <cell r="DW548" t="str">
            <v/>
          </cell>
        </row>
        <row r="549">
          <cell r="U549" t="str">
            <v>PR19WSH_En5</v>
          </cell>
          <cell r="V549" t="str">
            <v>Safeguard our environment for future generations</v>
          </cell>
          <cell r="W549" t="str">
            <v>PR19 new</v>
          </cell>
          <cell r="X549" t="str">
            <v>En5</v>
          </cell>
          <cell r="Y549" t="str">
            <v>Per capita consumption</v>
          </cell>
          <cell r="Z549" t="str">
            <v>Average amount of water used by each person that lives in a residential property (litres per head per day). Three-year average.</v>
          </cell>
          <cell r="AA549" t="str">
            <v/>
          </cell>
          <cell r="AB549">
            <v>1</v>
          </cell>
          <cell r="AC549" t="str">
            <v/>
          </cell>
          <cell r="AD549" t="str">
            <v/>
          </cell>
          <cell r="AE549" t="str">
            <v/>
          </cell>
          <cell r="AF549" t="str">
            <v/>
          </cell>
          <cell r="AG549" t="str">
            <v/>
          </cell>
          <cell r="AH549" t="str">
            <v/>
          </cell>
          <cell r="AI549">
            <v>1</v>
          </cell>
          <cell r="AJ549" t="str">
            <v>Under</v>
          </cell>
          <cell r="AK549" t="str">
            <v xml:space="preserve">Revenue </v>
          </cell>
          <cell r="AL549" t="str">
            <v>End of period</v>
          </cell>
          <cell r="AM549" t="str">
            <v>Water consumption</v>
          </cell>
          <cell r="AN549" t="str">
            <v xml:space="preserve">% </v>
          </cell>
          <cell r="AO549" t="str">
            <v>Percentage reduction from baseline (2019-20) using 3 year average</v>
          </cell>
          <cell r="AP549">
            <v>1</v>
          </cell>
          <cell r="AQ549" t="str">
            <v>Up</v>
          </cell>
          <cell r="AR549" t="str">
            <v>Per capita consumption</v>
          </cell>
          <cell r="BI549">
            <v>1</v>
          </cell>
          <cell r="BJ549">
            <v>2</v>
          </cell>
          <cell r="BK549">
            <v>3</v>
          </cell>
          <cell r="BL549">
            <v>4.5999999999999996</v>
          </cell>
          <cell r="BM549">
            <v>6.3</v>
          </cell>
          <cell r="CD549" t="str">
            <v>Yes</v>
          </cell>
          <cell r="CE549" t="str">
            <v>Yes</v>
          </cell>
          <cell r="CF549" t="str">
            <v>Yes</v>
          </cell>
          <cell r="CG549" t="str">
            <v>Yes</v>
          </cell>
          <cell r="CH549" t="str">
            <v>Yes</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v>-0.13500000000000001</v>
          </cell>
          <cell r="DN549" t="str">
            <v/>
          </cell>
          <cell r="DO549" t="str">
            <v/>
          </cell>
          <cell r="DP549" t="str">
            <v/>
          </cell>
          <cell r="DQ549" t="str">
            <v/>
          </cell>
          <cell r="DR549" t="str">
            <v/>
          </cell>
          <cell r="DS549" t="str">
            <v/>
          </cell>
          <cell r="DT549" t="str">
            <v/>
          </cell>
          <cell r="DU549" t="str">
            <v/>
          </cell>
          <cell r="DV549">
            <v>1</v>
          </cell>
          <cell r="DW549" t="str">
            <v/>
          </cell>
        </row>
        <row r="550">
          <cell r="U550" t="str">
            <v>PR19WSH_En6</v>
          </cell>
          <cell r="V550" t="str">
            <v>Safeguard our environment for future generations</v>
          </cell>
          <cell r="W550" t="str">
            <v>PR19 new</v>
          </cell>
          <cell r="X550" t="str">
            <v>En6</v>
          </cell>
          <cell r="Y550" t="str">
            <v>km of river improved</v>
          </cell>
          <cell r="Z550" t="str">
            <v>The length (in km) of river with improved water quality, as a result of Welsh Water action (cumulative within an AMP).</v>
          </cell>
          <cell r="AA550">
            <v>0.28999999999999998</v>
          </cell>
          <cell r="AB550" t="str">
            <v/>
          </cell>
          <cell r="AC550">
            <v>0.71</v>
          </cell>
          <cell r="AD550" t="str">
            <v/>
          </cell>
          <cell r="AE550" t="str">
            <v/>
          </cell>
          <cell r="AF550" t="str">
            <v/>
          </cell>
          <cell r="AG550" t="str">
            <v/>
          </cell>
          <cell r="AH550" t="str">
            <v/>
          </cell>
          <cell r="AI550">
            <v>1</v>
          </cell>
          <cell r="AJ550" t="str">
            <v>Out &amp; under</v>
          </cell>
          <cell r="AK550" t="str">
            <v xml:space="preserve">Revenue </v>
          </cell>
          <cell r="AL550" t="str">
            <v>End of period</v>
          </cell>
          <cell r="AM550" t="str">
            <v>Environmental</v>
          </cell>
          <cell r="AN550" t="str">
            <v>km</v>
          </cell>
          <cell r="AO550" t="str">
            <v>km of river</v>
          </cell>
          <cell r="AP550">
            <v>0</v>
          </cell>
          <cell r="AQ550" t="str">
            <v>Up</v>
          </cell>
          <cell r="AR550" t="str">
            <v/>
          </cell>
        </row>
        <row r="551">
          <cell r="U551" t="str">
            <v>PR19WSH_En7</v>
          </cell>
          <cell r="V551" t="str">
            <v>Safeguard our environment for future generations</v>
          </cell>
          <cell r="W551" t="str">
            <v>PR19 new</v>
          </cell>
          <cell r="X551" t="str">
            <v>En7</v>
          </cell>
          <cell r="Y551" t="str">
            <v>Bioresources product quality</v>
          </cell>
          <cell r="Z551" t="str">
            <v>The percentage of our total Waste Water sludge processed through our Advanced Anaerobic Digestion facilities, producing an Enhanced Treated biosolids product and meeting the Biosolids Accreditation Scheme (BAS) accredited standard.</v>
          </cell>
          <cell r="AA551" t="str">
            <v/>
          </cell>
          <cell r="AB551" t="str">
            <v/>
          </cell>
          <cell r="AC551" t="str">
            <v/>
          </cell>
          <cell r="AD551">
            <v>1</v>
          </cell>
          <cell r="AE551" t="str">
            <v/>
          </cell>
          <cell r="AF551" t="str">
            <v/>
          </cell>
          <cell r="AG551" t="str">
            <v/>
          </cell>
          <cell r="AH551" t="str">
            <v/>
          </cell>
          <cell r="AI551">
            <v>1</v>
          </cell>
          <cell r="AJ551" t="str">
            <v>Out &amp; under</v>
          </cell>
          <cell r="AK551" t="str">
            <v xml:space="preserve">Revenue </v>
          </cell>
          <cell r="AL551" t="str">
            <v>In-period</v>
          </cell>
          <cell r="AM551" t="str">
            <v>Bioresources (sludge)</v>
          </cell>
          <cell r="AN551" t="str">
            <v>%</v>
          </cell>
          <cell r="AO551" t="str">
            <v/>
          </cell>
          <cell r="AP551">
            <v>1</v>
          </cell>
          <cell r="AQ551" t="str">
            <v>Up</v>
          </cell>
          <cell r="AR551" t="str">
            <v/>
          </cell>
        </row>
        <row r="552">
          <cell r="U552" t="str">
            <v>PR19WSH_En8</v>
          </cell>
          <cell r="V552" t="str">
            <v>Safeguard our environment for future generations</v>
          </cell>
          <cell r="W552" t="str">
            <v>PR19 new</v>
          </cell>
          <cell r="X552" t="str">
            <v>En8</v>
          </cell>
          <cell r="Y552" t="str">
            <v>Bioresources disposal compliance</v>
          </cell>
          <cell r="Z552" t="str">
            <v>The percentage of wastewater sludge disposed of satisfactorily.</v>
          </cell>
          <cell r="AA552" t="str">
            <v/>
          </cell>
          <cell r="AB552" t="str">
            <v/>
          </cell>
          <cell r="AC552" t="str">
            <v/>
          </cell>
          <cell r="AD552">
            <v>1</v>
          </cell>
          <cell r="AE552" t="str">
            <v/>
          </cell>
          <cell r="AF552" t="str">
            <v/>
          </cell>
          <cell r="AG552" t="str">
            <v/>
          </cell>
          <cell r="AH552" t="str">
            <v/>
          </cell>
          <cell r="AI552">
            <v>1</v>
          </cell>
          <cell r="AJ552" t="str">
            <v>Under</v>
          </cell>
          <cell r="AK552" t="str">
            <v xml:space="preserve">Revenue </v>
          </cell>
          <cell r="AL552" t="str">
            <v>In-period</v>
          </cell>
          <cell r="AM552" t="str">
            <v>Bioresources (sludge)</v>
          </cell>
          <cell r="AN552" t="str">
            <v>%</v>
          </cell>
          <cell r="AO552" t="str">
            <v/>
          </cell>
          <cell r="AP552">
            <v>2</v>
          </cell>
          <cell r="AQ552" t="str">
            <v>Up</v>
          </cell>
          <cell r="AR552" t="str">
            <v/>
          </cell>
        </row>
        <row r="553">
          <cell r="U553" t="str">
            <v>PR19WSH_Sv1</v>
          </cell>
          <cell r="V553" t="str">
            <v>Personal service that's right for you</v>
          </cell>
          <cell r="W553" t="str">
            <v>PR19 new</v>
          </cell>
          <cell r="X553" t="str">
            <v>Sv1</v>
          </cell>
          <cell r="Y553" t="str">
            <v>C-MeX: Customer measure of experience</v>
          </cell>
          <cell r="Z553" t="str">
            <v>Customer Experience Measure of satisfaction</v>
          </cell>
          <cell r="AA553" t="str">
            <v/>
          </cell>
          <cell r="AB553" t="str">
            <v/>
          </cell>
          <cell r="AC553" t="str">
            <v/>
          </cell>
          <cell r="AD553" t="str">
            <v/>
          </cell>
          <cell r="AE553">
            <v>1</v>
          </cell>
          <cell r="AF553" t="str">
            <v/>
          </cell>
          <cell r="AG553" t="str">
            <v/>
          </cell>
          <cell r="AH553" t="str">
            <v/>
          </cell>
          <cell r="AI553">
            <v>1</v>
          </cell>
          <cell r="AJ553" t="str">
            <v>Out &amp; under</v>
          </cell>
          <cell r="AK553" t="str">
            <v xml:space="preserve">Revenue </v>
          </cell>
          <cell r="AL553" t="str">
            <v>In-period</v>
          </cell>
          <cell r="AM553" t="str">
            <v>Customer measure of experience (C-MeX)</v>
          </cell>
          <cell r="AN553" t="str">
            <v>score</v>
          </cell>
          <cell r="AO553" t="str">
            <v>C-MeX score</v>
          </cell>
          <cell r="AP553">
            <v>2</v>
          </cell>
          <cell r="AQ553" t="str">
            <v>Up</v>
          </cell>
          <cell r="AR553" t="str">
            <v>C-MeX: Customer measure of experience</v>
          </cell>
          <cell r="BI553" t="str">
            <v>Upper Quartile</v>
          </cell>
          <cell r="BJ553" t="str">
            <v>Upper Quartile</v>
          </cell>
          <cell r="BK553" t="str">
            <v>Upper Quartile</v>
          </cell>
          <cell r="BL553" t="str">
            <v>Upper Quartile</v>
          </cell>
          <cell r="BM553" t="str">
            <v>Upper Quartile</v>
          </cell>
          <cell r="CD553" t="str">
            <v>Yes</v>
          </cell>
          <cell r="CE553" t="str">
            <v>Yes</v>
          </cell>
          <cell r="CF553" t="str">
            <v>Yes</v>
          </cell>
          <cell r="CG553" t="str">
            <v>Yes</v>
          </cell>
          <cell r="CH553" t="str">
            <v>Yes</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v>1</v>
          </cell>
          <cell r="DW553" t="str">
            <v/>
          </cell>
        </row>
        <row r="554">
          <cell r="U554" t="str">
            <v>PR19WSH_Sv2</v>
          </cell>
          <cell r="V554" t="str">
            <v>Personal service that's right for you</v>
          </cell>
          <cell r="W554" t="str">
            <v>PR19 new</v>
          </cell>
          <cell r="X554" t="str">
            <v>Sv2</v>
          </cell>
          <cell r="Y554" t="str">
            <v>D-MeX: Developer services measure of experience</v>
          </cell>
          <cell r="Z554" t="str">
            <v>Developer Services Experience Measure of satisfaction</v>
          </cell>
          <cell r="AA554" t="str">
            <v/>
          </cell>
          <cell r="AB554">
            <v>0.6</v>
          </cell>
          <cell r="AC554">
            <v>0.4</v>
          </cell>
          <cell r="AD554" t="str">
            <v/>
          </cell>
          <cell r="AE554" t="str">
            <v/>
          </cell>
          <cell r="AF554" t="str">
            <v/>
          </cell>
          <cell r="AG554" t="str">
            <v/>
          </cell>
          <cell r="AH554" t="str">
            <v/>
          </cell>
          <cell r="AI554">
            <v>1</v>
          </cell>
          <cell r="AJ554" t="str">
            <v>Out &amp; under</v>
          </cell>
          <cell r="AK554" t="str">
            <v xml:space="preserve">Revenue </v>
          </cell>
          <cell r="AL554" t="str">
            <v>In-period</v>
          </cell>
          <cell r="AM554" t="str">
            <v>Developer services measure of experience (D-MeX)</v>
          </cell>
          <cell r="AN554" t="str">
            <v>score</v>
          </cell>
          <cell r="AO554" t="str">
            <v>D-MeX score</v>
          </cell>
          <cell r="AP554">
            <v>2</v>
          </cell>
          <cell r="AQ554" t="str">
            <v>Up</v>
          </cell>
          <cell r="AR554" t="str">
            <v>D-MeX: Developer services measure of experience</v>
          </cell>
          <cell r="BI554" t="str">
            <v>Upper Quartile</v>
          </cell>
          <cell r="BJ554" t="str">
            <v>Upper Quartile</v>
          </cell>
          <cell r="BK554" t="str">
            <v>Upper Quartile</v>
          </cell>
          <cell r="BL554" t="str">
            <v>Upper Quartile</v>
          </cell>
          <cell r="BM554" t="str">
            <v>Upper Quartile</v>
          </cell>
          <cell r="CD554" t="str">
            <v>Yes</v>
          </cell>
          <cell r="CE554" t="str">
            <v>Yes</v>
          </cell>
          <cell r="CF554" t="str">
            <v>Yes</v>
          </cell>
          <cell r="CG554" t="str">
            <v>Yes</v>
          </cell>
          <cell r="CH554" t="str">
            <v>Yes</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v>1</v>
          </cell>
          <cell r="DW554" t="str">
            <v/>
          </cell>
        </row>
        <row r="555">
          <cell r="U555" t="str">
            <v>PR19WSH_Sv3</v>
          </cell>
          <cell r="V555" t="str">
            <v>Personal service that's right for you</v>
          </cell>
          <cell r="W555" t="str">
            <v>PR14 revision</v>
          </cell>
          <cell r="X555" t="str">
            <v>Sv3</v>
          </cell>
          <cell r="Y555" t="str">
            <v>Customer trust</v>
          </cell>
          <cell r="Z555" t="str">
            <v>The customer trust score is calculated from the CCWater’s survey question: “How much do you trust your water and sewerage company?”.</v>
          </cell>
          <cell r="AA555">
            <v>4.3999999999999997E-2</v>
          </cell>
          <cell r="AB555">
            <v>0.34200000000000003</v>
          </cell>
          <cell r="AC555">
            <v>0.48399999999999999</v>
          </cell>
          <cell r="AD555">
            <v>4.4999999999999998E-2</v>
          </cell>
          <cell r="AE555">
            <v>8.5000000000000006E-2</v>
          </cell>
          <cell r="AF555" t="str">
            <v/>
          </cell>
          <cell r="AG555" t="str">
            <v/>
          </cell>
          <cell r="AH555" t="str">
            <v/>
          </cell>
          <cell r="AI555">
            <v>1</v>
          </cell>
          <cell r="AJ555" t="str">
            <v>NFI</v>
          </cell>
          <cell r="AK555" t="str">
            <v/>
          </cell>
          <cell r="AL555" t="str">
            <v/>
          </cell>
          <cell r="AM555" t="str">
            <v>Customer service/satisfaction (exc. billing etc.)</v>
          </cell>
          <cell r="AN555" t="str">
            <v>score</v>
          </cell>
          <cell r="AO555" t="str">
            <v>Score out of 10</v>
          </cell>
          <cell r="AP555">
            <v>2</v>
          </cell>
          <cell r="AQ555" t="str">
            <v>Up</v>
          </cell>
          <cell r="AR555" t="str">
            <v/>
          </cell>
        </row>
        <row r="556">
          <cell r="U556" t="str">
            <v>PR19WSH_Sv4</v>
          </cell>
          <cell r="V556" t="str">
            <v>Personal service that's right for you</v>
          </cell>
          <cell r="W556" t="str">
            <v>PR14 revision</v>
          </cell>
          <cell r="X556" t="str">
            <v>Sv4</v>
          </cell>
          <cell r="Y556" t="str">
            <v>Business customer satisfaction</v>
          </cell>
          <cell r="Z556" t="str">
            <v>The average customer score out of 5 from four quarterly business customer satisfaction surveys.</v>
          </cell>
          <cell r="AA556" t="str">
            <v/>
          </cell>
          <cell r="AB556" t="str">
            <v/>
          </cell>
          <cell r="AC556" t="str">
            <v/>
          </cell>
          <cell r="AD556" t="str">
            <v/>
          </cell>
          <cell r="AE556" t="str">
            <v/>
          </cell>
          <cell r="AF556">
            <v>1</v>
          </cell>
          <cell r="AG556" t="str">
            <v/>
          </cell>
          <cell r="AH556" t="str">
            <v/>
          </cell>
          <cell r="AI556">
            <v>1</v>
          </cell>
          <cell r="AJ556" t="str">
            <v>Out &amp; under</v>
          </cell>
          <cell r="AK556" t="str">
            <v xml:space="preserve">Revenue </v>
          </cell>
          <cell r="AL556" t="str">
            <v>In-period</v>
          </cell>
          <cell r="AM556" t="str">
            <v>Customer service/satisfaction (exc. billing etc.)</v>
          </cell>
          <cell r="AN556" t="str">
            <v>score</v>
          </cell>
          <cell r="AO556" t="str">
            <v>Score out of 5</v>
          </cell>
          <cell r="AP556">
            <v>1</v>
          </cell>
          <cell r="AQ556" t="str">
            <v>Up</v>
          </cell>
          <cell r="AR556" t="str">
            <v/>
          </cell>
        </row>
        <row r="557">
          <cell r="U557" t="str">
            <v>PR19WSH_Sv5</v>
          </cell>
          <cell r="V557" t="str">
            <v/>
          </cell>
          <cell r="W557" t="str">
            <v/>
          </cell>
          <cell r="X557" t="str">
            <v>Sv5</v>
          </cell>
          <cell r="Y557" t="str">
            <v>Priority services for customers in vulnerable circumstances</v>
          </cell>
          <cell r="Z557" t="str">
            <v/>
          </cell>
          <cell r="AA557" t="str">
            <v/>
          </cell>
          <cell r="AB557" t="str">
            <v/>
          </cell>
          <cell r="AC557" t="str">
            <v/>
          </cell>
          <cell r="AD557" t="str">
            <v/>
          </cell>
          <cell r="AE557" t="str">
            <v/>
          </cell>
          <cell r="AF557" t="str">
            <v/>
          </cell>
          <cell r="AG557" t="str">
            <v/>
          </cell>
          <cell r="AH557" t="str">
            <v/>
          </cell>
          <cell r="AI557">
            <v>0</v>
          </cell>
          <cell r="AJ557" t="str">
            <v>NFI</v>
          </cell>
          <cell r="AK557" t="str">
            <v/>
          </cell>
          <cell r="AL557" t="str">
            <v/>
          </cell>
          <cell r="AM557" t="str">
            <v/>
          </cell>
          <cell r="AN557" t="str">
            <v>%</v>
          </cell>
          <cell r="AO557" t="str">
            <v>Percentage of applicable households</v>
          </cell>
          <cell r="AP557">
            <v>1</v>
          </cell>
          <cell r="AQ557" t="str">
            <v/>
          </cell>
          <cell r="AR557" t="str">
            <v>Priority services for customers in vulnerable circumstances</v>
          </cell>
          <cell r="BI557" t="str">
            <v>4.3 / 17.5 / 45</v>
          </cell>
          <cell r="BJ557" t="str">
            <v>5.0 / 35 / 90</v>
          </cell>
          <cell r="BK557" t="str">
            <v>5.6 / 35 / 90</v>
          </cell>
          <cell r="BL557" t="str">
            <v>6.3 / 35 / 90</v>
          </cell>
          <cell r="BM557" t="str">
            <v>7.0 / 35 / 90</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v>1</v>
          </cell>
          <cell r="DW557" t="str">
            <v/>
          </cell>
        </row>
        <row r="558">
          <cell r="U558" t="str">
            <v>PR19WSH_Sv6</v>
          </cell>
          <cell r="V558" t="str">
            <v>Personal service that's right for you</v>
          </cell>
          <cell r="W558" t="str">
            <v>PR19 new</v>
          </cell>
          <cell r="X558" t="str">
            <v>Sv6</v>
          </cell>
          <cell r="Y558" t="str">
            <v xml:space="preserve">Customers on Welsh language register </v>
          </cell>
          <cell r="Z558" t="str">
            <v>Number of customers registered for our Welsh language services (e.g. proactive text alert/correspondence, etc.).</v>
          </cell>
          <cell r="AA558" t="str">
            <v/>
          </cell>
          <cell r="AB558" t="str">
            <v/>
          </cell>
          <cell r="AC558" t="str">
            <v/>
          </cell>
          <cell r="AD558" t="str">
            <v/>
          </cell>
          <cell r="AE558">
            <v>1</v>
          </cell>
          <cell r="AF558" t="str">
            <v/>
          </cell>
          <cell r="AG558" t="str">
            <v/>
          </cell>
          <cell r="AH558" t="str">
            <v/>
          </cell>
          <cell r="AI558">
            <v>1</v>
          </cell>
          <cell r="AJ558" t="str">
            <v>NFI</v>
          </cell>
          <cell r="AK558" t="str">
            <v/>
          </cell>
          <cell r="AL558" t="str">
            <v/>
          </cell>
          <cell r="AM558" t="str">
            <v>Community/partnerships</v>
          </cell>
          <cell r="AN558" t="str">
            <v>nr</v>
          </cell>
          <cell r="AO558" t="str">
            <v/>
          </cell>
          <cell r="AP558">
            <v>0</v>
          </cell>
          <cell r="AQ558" t="str">
            <v>Up</v>
          </cell>
          <cell r="AR558" t="str">
            <v/>
          </cell>
        </row>
        <row r="559">
          <cell r="U559" t="str">
            <v>PR19WSH_Rt1</v>
          </cell>
          <cell r="V559" t="str">
            <v>Put things right if they go wrong</v>
          </cell>
          <cell r="W559" t="str">
            <v>PR14 revision</v>
          </cell>
          <cell r="X559" t="str">
            <v>Rt1</v>
          </cell>
          <cell r="Y559" t="str">
            <v>Internal sewer flooding</v>
          </cell>
          <cell r="Z559" t="str">
            <v>The number of internal flooding incidents per year, including sewer flooding due to severe weather events</v>
          </cell>
          <cell r="AA559" t="str">
            <v/>
          </cell>
          <cell r="AB559" t="str">
            <v/>
          </cell>
          <cell r="AC559">
            <v>1</v>
          </cell>
          <cell r="AD559" t="str">
            <v/>
          </cell>
          <cell r="AE559" t="str">
            <v/>
          </cell>
          <cell r="AF559" t="str">
            <v/>
          </cell>
          <cell r="AG559" t="str">
            <v/>
          </cell>
          <cell r="AH559" t="str">
            <v/>
          </cell>
          <cell r="AI559">
            <v>1</v>
          </cell>
          <cell r="AJ559" t="str">
            <v>Out &amp; under</v>
          </cell>
          <cell r="AK559" t="str">
            <v xml:space="preserve">Revenue </v>
          </cell>
          <cell r="AL559" t="str">
            <v>In-period</v>
          </cell>
          <cell r="AM559" t="str">
            <v>Sewer flooding</v>
          </cell>
          <cell r="AN559" t="str">
            <v>number</v>
          </cell>
          <cell r="AO559" t="str">
            <v>Number of incidents per 10,000 sewer connections</v>
          </cell>
          <cell r="AP559">
            <v>2</v>
          </cell>
          <cell r="AQ559" t="str">
            <v>Down</v>
          </cell>
          <cell r="AR559" t="str">
            <v>Internal sewer flooding</v>
          </cell>
          <cell r="BI559">
            <v>1.68</v>
          </cell>
          <cell r="BJ559">
            <v>1.63</v>
          </cell>
          <cell r="BK559">
            <v>1.58</v>
          </cell>
          <cell r="BL559">
            <v>1.44</v>
          </cell>
          <cell r="BM559">
            <v>1.34</v>
          </cell>
          <cell r="CD559" t="str">
            <v>Yes</v>
          </cell>
          <cell r="CE559" t="str">
            <v>Yes</v>
          </cell>
          <cell r="CF559" t="str">
            <v>Yes</v>
          </cell>
          <cell r="CG559" t="str">
            <v>Yes</v>
          </cell>
          <cell r="CH559" t="str">
            <v>Yes</v>
          </cell>
          <cell r="CI559" t="str">
            <v/>
          </cell>
          <cell r="CJ559" t="str">
            <v/>
          </cell>
          <cell r="CK559" t="str">
            <v/>
          </cell>
          <cell r="CL559" t="str">
            <v/>
          </cell>
          <cell r="CM559" t="str">
            <v/>
          </cell>
          <cell r="CN559">
            <v>3.35</v>
          </cell>
          <cell r="CO559">
            <v>3.35</v>
          </cell>
          <cell r="CP559">
            <v>3.35</v>
          </cell>
          <cell r="CQ559">
            <v>3.35</v>
          </cell>
          <cell r="CR559">
            <v>3.35</v>
          </cell>
          <cell r="CS559" t="str">
            <v/>
          </cell>
          <cell r="CT559" t="str">
            <v/>
          </cell>
          <cell r="CU559" t="str">
            <v/>
          </cell>
          <cell r="CV559" t="str">
            <v/>
          </cell>
          <cell r="CW559" t="str">
            <v/>
          </cell>
          <cell r="CX559" t="str">
            <v/>
          </cell>
          <cell r="CY559" t="str">
            <v/>
          </cell>
          <cell r="CZ559" t="str">
            <v/>
          </cell>
          <cell r="DA559" t="str">
            <v/>
          </cell>
          <cell r="DB559" t="str">
            <v/>
          </cell>
          <cell r="DC559">
            <v>1.21</v>
          </cell>
          <cell r="DD559">
            <v>1.17</v>
          </cell>
          <cell r="DE559">
            <v>1.1100000000000001</v>
          </cell>
          <cell r="DF559">
            <v>0.95</v>
          </cell>
          <cell r="DG559">
            <v>0.87</v>
          </cell>
          <cell r="DH559" t="str">
            <v/>
          </cell>
          <cell r="DI559" t="str">
            <v/>
          </cell>
          <cell r="DJ559" t="str">
            <v/>
          </cell>
          <cell r="DK559" t="str">
            <v/>
          </cell>
          <cell r="DL559" t="str">
            <v/>
          </cell>
          <cell r="DM559">
            <v>-4.2729999999999997</v>
          </cell>
          <cell r="DN559" t="str">
            <v/>
          </cell>
          <cell r="DO559" t="str">
            <v/>
          </cell>
          <cell r="DP559" t="str">
            <v/>
          </cell>
          <cell r="DQ559">
            <v>4.2729999999999997</v>
          </cell>
          <cell r="DR559" t="str">
            <v/>
          </cell>
          <cell r="DS559" t="str">
            <v/>
          </cell>
          <cell r="DT559" t="str">
            <v/>
          </cell>
          <cell r="DU559" t="str">
            <v/>
          </cell>
          <cell r="DV559">
            <v>1</v>
          </cell>
          <cell r="DW559" t="str">
            <v/>
          </cell>
        </row>
        <row r="560">
          <cell r="U560" t="str">
            <v>PR19WSH_Rt2</v>
          </cell>
          <cell r="V560" t="str">
            <v>Put things right if they go wrong</v>
          </cell>
          <cell r="W560" t="str">
            <v>PR19 new</v>
          </cell>
          <cell r="X560" t="str">
            <v>Rt2</v>
          </cell>
          <cell r="Y560" t="str">
            <v>Sewer flooding on customer property (external)</v>
          </cell>
          <cell r="Z560" t="str">
            <v>The number of external flooding incidents per year within property curtilage.</v>
          </cell>
          <cell r="AA560" t="str">
            <v/>
          </cell>
          <cell r="AB560" t="str">
            <v/>
          </cell>
          <cell r="AC560">
            <v>1</v>
          </cell>
          <cell r="AD560" t="str">
            <v/>
          </cell>
          <cell r="AE560" t="str">
            <v/>
          </cell>
          <cell r="AF560" t="str">
            <v/>
          </cell>
          <cell r="AG560" t="str">
            <v/>
          </cell>
          <cell r="AH560" t="str">
            <v/>
          </cell>
          <cell r="AI560">
            <v>1</v>
          </cell>
          <cell r="AJ560" t="str">
            <v>Out &amp; under</v>
          </cell>
          <cell r="AK560" t="str">
            <v xml:space="preserve">Revenue </v>
          </cell>
          <cell r="AL560" t="str">
            <v>In-period</v>
          </cell>
          <cell r="AM560" t="str">
            <v>Sewer flooding</v>
          </cell>
          <cell r="AN560" t="str">
            <v>number</v>
          </cell>
          <cell r="AO560" t="str">
            <v>Number of incidents per 10,000 sewer connections</v>
          </cell>
          <cell r="AP560">
            <v>2</v>
          </cell>
          <cell r="AQ560" t="str">
            <v>Down</v>
          </cell>
        </row>
        <row r="561">
          <cell r="U561" t="str">
            <v>PR19WSH_Rt3</v>
          </cell>
          <cell r="V561" t="str">
            <v>Put things right if they go wrong</v>
          </cell>
          <cell r="W561" t="str">
            <v>PR19 new</v>
          </cell>
          <cell r="X561" t="str">
            <v>Rt3</v>
          </cell>
          <cell r="Y561" t="str">
            <v>Sewer collapses</v>
          </cell>
          <cell r="Z561" t="str">
            <v>The number of collapses on sewers per 1000km.</v>
          </cell>
          <cell r="AA561" t="str">
            <v/>
          </cell>
          <cell r="AB561" t="str">
            <v/>
          </cell>
          <cell r="AC561">
            <v>1</v>
          </cell>
          <cell r="AD561" t="str">
            <v/>
          </cell>
          <cell r="AE561" t="str">
            <v/>
          </cell>
          <cell r="AF561" t="str">
            <v/>
          </cell>
          <cell r="AG561" t="str">
            <v/>
          </cell>
          <cell r="AH561" t="str">
            <v/>
          </cell>
          <cell r="AI561">
            <v>1</v>
          </cell>
          <cell r="AJ561" t="str">
            <v>Under</v>
          </cell>
          <cell r="AK561" t="str">
            <v xml:space="preserve">Revenue </v>
          </cell>
          <cell r="AL561" t="str">
            <v>In-period</v>
          </cell>
          <cell r="AM561" t="str">
            <v>Asset/equipment failure</v>
          </cell>
          <cell r="AN561" t="str">
            <v>number</v>
          </cell>
          <cell r="AO561" t="str">
            <v>Number of collapses per 1000km of sewer network</v>
          </cell>
          <cell r="AP561">
            <v>2</v>
          </cell>
          <cell r="AQ561" t="str">
            <v>Down</v>
          </cell>
          <cell r="AR561" t="str">
            <v>Sewer collapses</v>
          </cell>
          <cell r="BI561">
            <v>7.2</v>
          </cell>
          <cell r="BJ561">
            <v>7.2</v>
          </cell>
          <cell r="BK561">
            <v>7.2</v>
          </cell>
          <cell r="BL561">
            <v>7.2</v>
          </cell>
          <cell r="BM561">
            <v>7.2</v>
          </cell>
          <cell r="CD561" t="str">
            <v>Yes</v>
          </cell>
          <cell r="CE561" t="str">
            <v>Yes</v>
          </cell>
          <cell r="CF561" t="str">
            <v>Yes</v>
          </cell>
          <cell r="CG561" t="str">
            <v>Yes</v>
          </cell>
          <cell r="CH561" t="str">
            <v>Yes</v>
          </cell>
          <cell r="CI561" t="str">
            <v/>
          </cell>
          <cell r="CJ561" t="str">
            <v/>
          </cell>
          <cell r="CK561" t="str">
            <v/>
          </cell>
          <cell r="CL561" t="str">
            <v/>
          </cell>
          <cell r="CM561" t="str">
            <v/>
          </cell>
          <cell r="CN561">
            <v>10.8</v>
          </cell>
          <cell r="CO561">
            <v>10.8</v>
          </cell>
          <cell r="CP561">
            <v>10.8</v>
          </cell>
          <cell r="CQ561">
            <v>10.8</v>
          </cell>
          <cell r="CR561">
            <v>10.8</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v>-0.14000000000000001</v>
          </cell>
          <cell r="DN561" t="str">
            <v/>
          </cell>
          <cell r="DO561" t="str">
            <v/>
          </cell>
          <cell r="DP561" t="str">
            <v/>
          </cell>
          <cell r="DQ561" t="str">
            <v/>
          </cell>
          <cell r="DR561" t="str">
            <v/>
          </cell>
          <cell r="DS561" t="str">
            <v/>
          </cell>
          <cell r="DT561" t="str">
            <v/>
          </cell>
          <cell r="DU561" t="str">
            <v/>
          </cell>
          <cell r="DV561">
            <v>1</v>
          </cell>
          <cell r="DW561" t="str">
            <v/>
          </cell>
        </row>
        <row r="562">
          <cell r="U562" t="str">
            <v>PR19WSH_Rt4</v>
          </cell>
          <cell r="V562" t="str">
            <v>Put things right if they go wrong</v>
          </cell>
          <cell r="W562" t="str">
            <v>PR19 new</v>
          </cell>
          <cell r="X562" t="str">
            <v>Rt4</v>
          </cell>
          <cell r="Y562" t="str">
            <v>Total complaints</v>
          </cell>
          <cell r="Z562" t="str">
            <v>The number of household written and telephone complaints per 10,000 customers.</v>
          </cell>
          <cell r="AA562" t="str">
            <v/>
          </cell>
          <cell r="AB562">
            <v>0.375</v>
          </cell>
          <cell r="AC562">
            <v>0.53200000000000003</v>
          </cell>
          <cell r="AD562" t="str">
            <v/>
          </cell>
          <cell r="AE562">
            <v>9.2999999999999999E-2</v>
          </cell>
          <cell r="AF562" t="str">
            <v/>
          </cell>
          <cell r="AG562" t="str">
            <v/>
          </cell>
          <cell r="AH562" t="str">
            <v/>
          </cell>
          <cell r="AI562">
            <v>1</v>
          </cell>
          <cell r="AJ562" t="str">
            <v>Out &amp; under</v>
          </cell>
          <cell r="AK562" t="str">
            <v xml:space="preserve">Revenue </v>
          </cell>
          <cell r="AL562" t="str">
            <v>In-period</v>
          </cell>
          <cell r="AM562" t="str">
            <v>Customer contacts - other</v>
          </cell>
          <cell r="AN562" t="str">
            <v>nr</v>
          </cell>
          <cell r="AO562" t="str">
            <v>Complaints per 10,000 connections</v>
          </cell>
          <cell r="AP562">
            <v>1</v>
          </cell>
          <cell r="AQ562" t="str">
            <v>Down</v>
          </cell>
          <cell r="AR562" t="str">
            <v/>
          </cell>
        </row>
        <row r="563">
          <cell r="U563" t="str">
            <v>PR19WSH_Rt5</v>
          </cell>
          <cell r="V563" t="str">
            <v>Put things right if they go wrong</v>
          </cell>
          <cell r="W563" t="str">
            <v>PR14 revision</v>
          </cell>
          <cell r="X563" t="str">
            <v>Rt5</v>
          </cell>
          <cell r="Y563" t="str">
            <v>Worst served customer for water service</v>
          </cell>
          <cell r="Z563" t="str">
            <v>The number of customers that have had repeat incidents of low water pressure or interruptions to water supply.</v>
          </cell>
          <cell r="AA563" t="str">
            <v/>
          </cell>
          <cell r="AB563">
            <v>1</v>
          </cell>
          <cell r="AC563" t="str">
            <v/>
          </cell>
          <cell r="AD563" t="str">
            <v/>
          </cell>
          <cell r="AE563" t="str">
            <v/>
          </cell>
          <cell r="AF563" t="str">
            <v/>
          </cell>
          <cell r="AG563" t="str">
            <v/>
          </cell>
          <cell r="AH563" t="str">
            <v/>
          </cell>
          <cell r="AI563">
            <v>1</v>
          </cell>
          <cell r="AJ563" t="str">
            <v>NFI</v>
          </cell>
          <cell r="AK563" t="str">
            <v/>
          </cell>
          <cell r="AL563" t="str">
            <v/>
          </cell>
          <cell r="AM563" t="str">
            <v>Supply interruptions</v>
          </cell>
          <cell r="AN563" t="str">
            <v>nr</v>
          </cell>
          <cell r="AO563" t="str">
            <v>Number of customers</v>
          </cell>
          <cell r="AP563">
            <v>0</v>
          </cell>
          <cell r="AQ563" t="str">
            <v>Down</v>
          </cell>
          <cell r="AR563" t="str">
            <v/>
          </cell>
        </row>
        <row r="564">
          <cell r="U564" t="str">
            <v>PR19WSH_Rt6</v>
          </cell>
          <cell r="V564" t="str">
            <v>Put things right if they go wrong</v>
          </cell>
          <cell r="W564" t="str">
            <v>PR14 revision</v>
          </cell>
          <cell r="X564" t="str">
            <v>Rt6</v>
          </cell>
          <cell r="Y564" t="str">
            <v>Worst served customer for wastewater service</v>
          </cell>
          <cell r="Z564" t="str">
            <v>The number of properties at risk of repeat internal or serious external flooding.</v>
          </cell>
          <cell r="AA564" t="str">
            <v/>
          </cell>
          <cell r="AB564" t="str">
            <v/>
          </cell>
          <cell r="AC564">
            <v>1</v>
          </cell>
          <cell r="AD564" t="str">
            <v/>
          </cell>
          <cell r="AE564" t="str">
            <v/>
          </cell>
          <cell r="AF564" t="str">
            <v/>
          </cell>
          <cell r="AG564" t="str">
            <v/>
          </cell>
          <cell r="AH564" t="str">
            <v/>
          </cell>
          <cell r="AI564">
            <v>1</v>
          </cell>
          <cell r="AJ564" t="str">
            <v>NFI</v>
          </cell>
          <cell r="AK564" t="str">
            <v/>
          </cell>
          <cell r="AL564" t="str">
            <v/>
          </cell>
          <cell r="AM564" t="str">
            <v>Sewer flooding</v>
          </cell>
          <cell r="AN564" t="str">
            <v>nr</v>
          </cell>
          <cell r="AO564" t="str">
            <v/>
          </cell>
          <cell r="AP564">
            <v>0</v>
          </cell>
          <cell r="AQ564" t="str">
            <v>Down</v>
          </cell>
          <cell r="AR564" t="str">
            <v/>
          </cell>
        </row>
        <row r="565">
          <cell r="U565" t="str">
            <v>PR19WSH_Bl1</v>
          </cell>
          <cell r="V565" t="str">
            <v>Fair bills for everyone</v>
          </cell>
          <cell r="W565" t="str">
            <v>PR14 continuation</v>
          </cell>
          <cell r="X565" t="str">
            <v>Bl1</v>
          </cell>
          <cell r="Y565" t="str">
            <v>Change in average household bill</v>
          </cell>
          <cell r="Z565" t="str">
            <v>The percentage annual increase in the average household bill.</v>
          </cell>
          <cell r="AA565" t="str">
            <v/>
          </cell>
          <cell r="AB565" t="str">
            <v/>
          </cell>
          <cell r="AC565" t="str">
            <v/>
          </cell>
          <cell r="AD565" t="str">
            <v/>
          </cell>
          <cell r="AE565">
            <v>1</v>
          </cell>
          <cell r="AF565" t="str">
            <v/>
          </cell>
          <cell r="AG565" t="str">
            <v/>
          </cell>
          <cell r="AH565" t="str">
            <v/>
          </cell>
          <cell r="AI565">
            <v>1</v>
          </cell>
          <cell r="AJ565" t="str">
            <v>NFI</v>
          </cell>
          <cell r="AK565" t="str">
            <v/>
          </cell>
          <cell r="AL565" t="str">
            <v/>
          </cell>
          <cell r="AM565" t="str">
            <v>Billing, debt, vfm, affordability, vulnerability</v>
          </cell>
          <cell r="AN565" t="str">
            <v>%</v>
          </cell>
          <cell r="AO565" t="str">
            <v/>
          </cell>
          <cell r="AP565">
            <v>1</v>
          </cell>
          <cell r="AQ565" t="str">
            <v>Down</v>
          </cell>
          <cell r="AR565" t="str">
            <v/>
          </cell>
        </row>
        <row r="566">
          <cell r="U566" t="str">
            <v>PR19WSH_Bl2</v>
          </cell>
          <cell r="V566" t="str">
            <v>Fair bills for everyone</v>
          </cell>
          <cell r="W566" t="str">
            <v>PR14 revision</v>
          </cell>
          <cell r="X566" t="str">
            <v>Bl2</v>
          </cell>
          <cell r="Y566" t="str">
            <v>Vulnerable customers on social tariffs</v>
          </cell>
          <cell r="Z566" t="str">
            <v xml:space="preserve">The unique number of customers who are benefiting from our financial assistance schemes. </v>
          </cell>
          <cell r="AA566" t="str">
            <v/>
          </cell>
          <cell r="AB566" t="str">
            <v/>
          </cell>
          <cell r="AC566" t="str">
            <v/>
          </cell>
          <cell r="AD566" t="str">
            <v/>
          </cell>
          <cell r="AE566">
            <v>1</v>
          </cell>
          <cell r="AF566" t="str">
            <v/>
          </cell>
          <cell r="AG566" t="str">
            <v/>
          </cell>
          <cell r="AH566" t="str">
            <v/>
          </cell>
          <cell r="AI566">
            <v>1</v>
          </cell>
          <cell r="AJ566" t="str">
            <v>NFI</v>
          </cell>
          <cell r="AK566" t="str">
            <v/>
          </cell>
          <cell r="AL566" t="str">
            <v/>
          </cell>
          <cell r="AM566" t="str">
            <v>Billing, debt, vfm, affordability, vulnerability</v>
          </cell>
          <cell r="AN566" t="str">
            <v>nr</v>
          </cell>
          <cell r="AO566" t="str">
            <v/>
          </cell>
          <cell r="AP566">
            <v>0</v>
          </cell>
          <cell r="AQ566" t="str">
            <v>Up</v>
          </cell>
          <cell r="AR566" t="str">
            <v/>
          </cell>
        </row>
        <row r="567">
          <cell r="U567" t="str">
            <v>PR19WSH_Bl3</v>
          </cell>
          <cell r="V567" t="str">
            <v>Fair bills for everyone</v>
          </cell>
          <cell r="W567" t="str">
            <v>PR19 new</v>
          </cell>
          <cell r="X567" t="str">
            <v>Bl3</v>
          </cell>
          <cell r="Y567" t="str">
            <v xml:space="preserve">Company level of bad debt </v>
          </cell>
          <cell r="Z567" t="str">
            <v>The annual doubtful debt charge as a proportion of total revenue.</v>
          </cell>
          <cell r="AA567" t="str">
            <v/>
          </cell>
          <cell r="AB567" t="str">
            <v/>
          </cell>
          <cell r="AC567" t="str">
            <v/>
          </cell>
          <cell r="AD567" t="str">
            <v/>
          </cell>
          <cell r="AE567">
            <v>0.89200000000000002</v>
          </cell>
          <cell r="AF567">
            <v>0.108</v>
          </cell>
          <cell r="AG567" t="str">
            <v/>
          </cell>
          <cell r="AH567" t="str">
            <v/>
          </cell>
          <cell r="AI567">
            <v>1</v>
          </cell>
          <cell r="AJ567" t="str">
            <v>NFI</v>
          </cell>
          <cell r="AK567" t="str">
            <v/>
          </cell>
          <cell r="AL567" t="str">
            <v/>
          </cell>
          <cell r="AM567" t="str">
            <v>Billing, debt, vfm, affordability, vulnerability</v>
          </cell>
          <cell r="AN567" t="str">
            <v>%</v>
          </cell>
          <cell r="AO567" t="str">
            <v/>
          </cell>
          <cell r="AP567">
            <v>1</v>
          </cell>
          <cell r="AQ567" t="str">
            <v>Down</v>
          </cell>
          <cell r="AR567" t="str">
            <v/>
          </cell>
        </row>
        <row r="568">
          <cell r="U568" t="str">
            <v>PR19WSH_Bl4</v>
          </cell>
          <cell r="V568" t="str">
            <v>Fair bills for everyone</v>
          </cell>
          <cell r="W568" t="str">
            <v>PR19 new</v>
          </cell>
          <cell r="X568" t="str">
            <v>Bl4</v>
          </cell>
          <cell r="Y568" t="str">
            <v>Unbilled properties</v>
          </cell>
          <cell r="Z568" t="str">
            <v>The percentage of connected properties (both household and non-household) that are void. Voids are vacant properties which are not billed for water and/or waste water services.</v>
          </cell>
          <cell r="AA568" t="str">
            <v/>
          </cell>
          <cell r="AB568" t="str">
            <v/>
          </cell>
          <cell r="AC568" t="str">
            <v/>
          </cell>
          <cell r="AD568" t="str">
            <v/>
          </cell>
          <cell r="AE568">
            <v>0.89200000000000002</v>
          </cell>
          <cell r="AF568">
            <v>0.108</v>
          </cell>
          <cell r="AG568" t="str">
            <v/>
          </cell>
          <cell r="AH568" t="str">
            <v/>
          </cell>
          <cell r="AI568">
            <v>1</v>
          </cell>
          <cell r="AJ568" t="str">
            <v>Out &amp; under</v>
          </cell>
          <cell r="AK568" t="str">
            <v>Revenue</v>
          </cell>
          <cell r="AL568" t="str">
            <v>In-period</v>
          </cell>
          <cell r="AM568" t="str">
            <v>Billing, debt, vfm, affordability, vulnerability</v>
          </cell>
          <cell r="AN568" t="str">
            <v>%</v>
          </cell>
          <cell r="AO568" t="str">
            <v/>
          </cell>
          <cell r="AP568">
            <v>2</v>
          </cell>
          <cell r="AQ568" t="str">
            <v>Down</v>
          </cell>
          <cell r="AR568" t="str">
            <v/>
          </cell>
        </row>
        <row r="569">
          <cell r="U569" t="str">
            <v>PR19WSH_Bl5</v>
          </cell>
          <cell r="V569" t="str">
            <v>Fair bills for everyone</v>
          </cell>
          <cell r="W569" t="str">
            <v>PR19 new</v>
          </cell>
          <cell r="X569" t="str">
            <v>Bl5</v>
          </cell>
          <cell r="Y569" t="str">
            <v xml:space="preserve">Financial resilience </v>
          </cell>
          <cell r="Z569" t="str">
            <v>Our overall financial resilience as reflected in the credit ratings given by the three main credit rating agencies: Moody’s, Standard &amp; Poor’s (S&amp;P) and Fitch.</v>
          </cell>
          <cell r="AA569">
            <v>4.3999999999999997E-2</v>
          </cell>
          <cell r="AB569">
            <v>0.33800000000000002</v>
          </cell>
          <cell r="AC569">
            <v>0.48</v>
          </cell>
          <cell r="AD569">
            <v>4.3999999999999997E-2</v>
          </cell>
          <cell r="AE569">
            <v>8.4000000000000005E-2</v>
          </cell>
          <cell r="AF569">
            <v>0.01</v>
          </cell>
          <cell r="AG569" t="str">
            <v/>
          </cell>
          <cell r="AH569" t="str">
            <v/>
          </cell>
          <cell r="AI569">
            <v>1</v>
          </cell>
          <cell r="AJ569" t="str">
            <v>NFI</v>
          </cell>
          <cell r="AK569" t="str">
            <v/>
          </cell>
          <cell r="AL569" t="str">
            <v/>
          </cell>
          <cell r="AM569" t="str">
            <v>Resilience</v>
          </cell>
          <cell r="AN569" t="str">
            <v>category</v>
          </cell>
          <cell r="AO569" t="str">
            <v/>
          </cell>
          <cell r="AP569">
            <v>0</v>
          </cell>
          <cell r="AQ569" t="str">
            <v>Up</v>
          </cell>
          <cell r="AR569" t="str">
            <v/>
          </cell>
        </row>
        <row r="570">
          <cell r="U570" t="str">
            <v>PR19WSH_Ft1</v>
          </cell>
          <cell r="V570" t="str">
            <v>Create a better future for all our communities</v>
          </cell>
          <cell r="W570" t="str">
            <v>PR19 new</v>
          </cell>
          <cell r="X570" t="str">
            <v>Ft1</v>
          </cell>
          <cell r="Y570" t="str">
            <v>Risk of severe restrictions in a drought</v>
          </cell>
          <cell r="Z570" t="str">
            <v>Percentage of the population the company serves, that would experience severe supply restrictions (e.g. standpipes or rota cuts) in a 1-in-200 year drought.</v>
          </cell>
          <cell r="AA570">
            <v>0.115</v>
          </cell>
          <cell r="AB570">
            <v>0.88500000000000001</v>
          </cell>
          <cell r="AC570" t="str">
            <v/>
          </cell>
          <cell r="AD570" t="str">
            <v/>
          </cell>
          <cell r="AE570" t="str">
            <v/>
          </cell>
          <cell r="AF570" t="str">
            <v/>
          </cell>
          <cell r="AG570" t="str">
            <v/>
          </cell>
          <cell r="AH570" t="str">
            <v/>
          </cell>
          <cell r="AI570">
            <v>1</v>
          </cell>
          <cell r="AJ570" t="str">
            <v>NFI</v>
          </cell>
          <cell r="AK570" t="str">
            <v/>
          </cell>
          <cell r="AL570" t="str">
            <v/>
          </cell>
          <cell r="AM570" t="str">
            <v>Resilience</v>
          </cell>
          <cell r="AN570" t="str">
            <v>%</v>
          </cell>
          <cell r="AO570" t="str">
            <v>Percentage of population at risk</v>
          </cell>
          <cell r="AP570">
            <v>1</v>
          </cell>
          <cell r="AQ570" t="str">
            <v>Down</v>
          </cell>
          <cell r="AR570" t="str">
            <v>Risk of severe restrictions in a drought</v>
          </cell>
          <cell r="BI570">
            <v>4.5</v>
          </cell>
          <cell r="BJ570">
            <v>4.5</v>
          </cell>
          <cell r="BK570">
            <v>4.5</v>
          </cell>
          <cell r="BL570">
            <v>4.5</v>
          </cell>
          <cell r="BM570">
            <v>0</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v>1</v>
          </cell>
          <cell r="DW570" t="str">
            <v/>
          </cell>
        </row>
        <row r="571">
          <cell r="U571" t="str">
            <v>PR19WSH_Ft2</v>
          </cell>
          <cell r="V571" t="str">
            <v>Create a better future for all our communities</v>
          </cell>
          <cell r="W571" t="str">
            <v>PR19 new</v>
          </cell>
          <cell r="X571" t="str">
            <v>Ft2</v>
          </cell>
          <cell r="Y571" t="str">
            <v>Risk of sewer flooding in a storm</v>
          </cell>
          <cell r="Z571" t="str">
            <v>Percentage of population at risk of sewer flooding in a 1-in-50 year storm.</v>
          </cell>
          <cell r="AA571" t="str">
            <v/>
          </cell>
          <cell r="AB571" t="str">
            <v/>
          </cell>
          <cell r="AC571">
            <v>1</v>
          </cell>
          <cell r="AD571" t="str">
            <v/>
          </cell>
          <cell r="AE571" t="str">
            <v/>
          </cell>
          <cell r="AF571" t="str">
            <v/>
          </cell>
          <cell r="AG571" t="str">
            <v/>
          </cell>
          <cell r="AH571" t="str">
            <v/>
          </cell>
          <cell r="AI571">
            <v>1</v>
          </cell>
          <cell r="AJ571" t="str">
            <v>NFI</v>
          </cell>
          <cell r="AK571" t="str">
            <v/>
          </cell>
          <cell r="AL571" t="str">
            <v/>
          </cell>
          <cell r="AM571" t="str">
            <v>Resilience</v>
          </cell>
          <cell r="AN571" t="str">
            <v>%</v>
          </cell>
          <cell r="AO571" t="str">
            <v>Percentage of population at risk</v>
          </cell>
          <cell r="AP571">
            <v>2</v>
          </cell>
          <cell r="AQ571" t="str">
            <v>Down</v>
          </cell>
          <cell r="AR571" t="str">
            <v>Risk of sewer flooding in a storm</v>
          </cell>
          <cell r="BI571">
            <v>30.69</v>
          </cell>
          <cell r="BJ571">
            <v>30.38</v>
          </cell>
          <cell r="BK571">
            <v>30.07</v>
          </cell>
          <cell r="BL571">
            <v>29.76</v>
          </cell>
          <cell r="BM571">
            <v>29.45</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v>1</v>
          </cell>
          <cell r="DW571" t="str">
            <v/>
          </cell>
        </row>
        <row r="572">
          <cell r="U572" t="str">
            <v>PR19WSH_Ft3</v>
          </cell>
          <cell r="V572" t="str">
            <v>Create a better future for all our communities</v>
          </cell>
          <cell r="W572" t="str">
            <v>PR14 revision</v>
          </cell>
          <cell r="X572" t="str">
            <v>Ft3</v>
          </cell>
          <cell r="Y572" t="str">
            <v>Energy self-sufficiency</v>
          </cell>
          <cell r="Z572" t="str">
            <v xml:space="preserve">Electricity generated and gas injected to grid as a percentage of all electricity and gas consumed (gas expressed as an electricity equivalent). </v>
          </cell>
          <cell r="AA572">
            <v>4.3999999999999997E-2</v>
          </cell>
          <cell r="AB572">
            <v>0.33800000000000002</v>
          </cell>
          <cell r="AC572">
            <v>0.48</v>
          </cell>
          <cell r="AD572">
            <v>4.3999999999999997E-2</v>
          </cell>
          <cell r="AE572">
            <v>8.4000000000000005E-2</v>
          </cell>
          <cell r="AF572">
            <v>0.01</v>
          </cell>
          <cell r="AG572" t="str">
            <v/>
          </cell>
          <cell r="AH572" t="str">
            <v/>
          </cell>
          <cell r="AI572">
            <v>1</v>
          </cell>
          <cell r="AJ572" t="str">
            <v>NFI</v>
          </cell>
          <cell r="AK572" t="str">
            <v/>
          </cell>
          <cell r="AL572" t="str">
            <v/>
          </cell>
          <cell r="AM572" t="str">
            <v>Energy/emissions</v>
          </cell>
          <cell r="AN572" t="str">
            <v>%</v>
          </cell>
          <cell r="AO572" t="str">
            <v/>
          </cell>
          <cell r="AP572">
            <v>0</v>
          </cell>
          <cell r="AQ572" t="str">
            <v>Up</v>
          </cell>
          <cell r="AR572" t="str">
            <v/>
          </cell>
        </row>
        <row r="573">
          <cell r="U573" t="str">
            <v>PR19WSH_Ft4</v>
          </cell>
          <cell r="V573" t="str">
            <v>Create a better future for all our communities</v>
          </cell>
          <cell r="W573" t="str">
            <v>PR14 continuation</v>
          </cell>
          <cell r="X573" t="str">
            <v>Ft4</v>
          </cell>
          <cell r="Y573" t="str">
            <v>Surface water removed from sewers</v>
          </cell>
          <cell r="Z573" t="str">
            <v>The volume of surface water removed from the sewers (measured in metres cubed)</v>
          </cell>
          <cell r="AA573" t="str">
            <v/>
          </cell>
          <cell r="AB573" t="str">
            <v/>
          </cell>
          <cell r="AC573">
            <v>1</v>
          </cell>
          <cell r="AD573" t="str">
            <v/>
          </cell>
          <cell r="AE573" t="str">
            <v/>
          </cell>
          <cell r="AF573" t="str">
            <v/>
          </cell>
          <cell r="AG573" t="str">
            <v/>
          </cell>
          <cell r="AH573" t="str">
            <v/>
          </cell>
          <cell r="AI573">
            <v>1</v>
          </cell>
          <cell r="AJ573" t="str">
            <v>Out &amp; under</v>
          </cell>
          <cell r="AK573" t="str">
            <v xml:space="preserve">Revenue </v>
          </cell>
          <cell r="AL573" t="str">
            <v>In-period</v>
          </cell>
          <cell r="AM573" t="str">
            <v>Environmental</v>
          </cell>
          <cell r="AN573" t="str">
            <v>nr</v>
          </cell>
          <cell r="AO573" t="str">
            <v>per m3 of water removed from sewers</v>
          </cell>
          <cell r="AP573">
            <v>0</v>
          </cell>
          <cell r="AQ573" t="str">
            <v>Up</v>
          </cell>
          <cell r="AR573" t="str">
            <v/>
          </cell>
        </row>
        <row r="574">
          <cell r="U574" t="str">
            <v>PR19WSH_Ft5</v>
          </cell>
          <cell r="V574" t="str">
            <v>Create a better future for all our communities</v>
          </cell>
          <cell r="W574" t="str">
            <v>PR14 revision</v>
          </cell>
          <cell r="X574" t="str">
            <v>Ft5</v>
          </cell>
          <cell r="Y574" t="str">
            <v>Asset Resilience (reservoirs)</v>
          </cell>
          <cell r="Z574" t="str">
            <v xml:space="preserve">A score for critical water resources assets based on the company resilience scorecard. Critical assets are those for which failure would have a major impact on service to customers or on the environment. </v>
          </cell>
          <cell r="AA574">
            <v>1</v>
          </cell>
          <cell r="AB574" t="str">
            <v/>
          </cell>
          <cell r="AC574" t="str">
            <v/>
          </cell>
          <cell r="AD574" t="str">
            <v/>
          </cell>
          <cell r="AE574" t="str">
            <v/>
          </cell>
          <cell r="AF574" t="str">
            <v/>
          </cell>
          <cell r="AG574" t="str">
            <v/>
          </cell>
          <cell r="AH574" t="str">
            <v/>
          </cell>
          <cell r="AI574">
            <v>1</v>
          </cell>
          <cell r="AJ574" t="str">
            <v>NFI</v>
          </cell>
          <cell r="AK574" t="str">
            <v/>
          </cell>
          <cell r="AL574" t="str">
            <v/>
          </cell>
          <cell r="AM574" t="str">
            <v>Resilience</v>
          </cell>
          <cell r="AN574" t="str">
            <v>%</v>
          </cell>
          <cell r="AO574" t="str">
            <v/>
          </cell>
          <cell r="AP574">
            <v>1</v>
          </cell>
          <cell r="AQ574" t="str">
            <v>Up</v>
          </cell>
          <cell r="AR574" t="str">
            <v/>
          </cell>
        </row>
        <row r="575">
          <cell r="U575" t="str">
            <v>PR19WSH_Ft6</v>
          </cell>
          <cell r="V575" t="str">
            <v>Create a better future for all our communities</v>
          </cell>
          <cell r="W575" t="str">
            <v>PR14 revision</v>
          </cell>
          <cell r="X575" t="str">
            <v>Ft6</v>
          </cell>
          <cell r="Y575" t="str">
            <v>Asset Resilience (water network+ above ground)</v>
          </cell>
          <cell r="Z575" t="str">
            <v xml:space="preserve">A score for critical water network plus above ground assets based on the company resilience scorecard. Critical assets are those for which failure would have a major impact on service to customers or on the environment. </v>
          </cell>
          <cell r="AA575" t="str">
            <v/>
          </cell>
          <cell r="AB575">
            <v>1</v>
          </cell>
          <cell r="AC575" t="str">
            <v/>
          </cell>
          <cell r="AD575" t="str">
            <v/>
          </cell>
          <cell r="AE575" t="str">
            <v/>
          </cell>
          <cell r="AF575" t="str">
            <v/>
          </cell>
          <cell r="AG575" t="str">
            <v/>
          </cell>
          <cell r="AH575" t="str">
            <v/>
          </cell>
          <cell r="AI575">
            <v>1</v>
          </cell>
          <cell r="AJ575" t="str">
            <v>NFI</v>
          </cell>
          <cell r="AK575" t="str">
            <v/>
          </cell>
          <cell r="AL575" t="str">
            <v/>
          </cell>
          <cell r="AM575" t="str">
            <v>Resilience</v>
          </cell>
          <cell r="AN575" t="str">
            <v>%</v>
          </cell>
          <cell r="AO575" t="str">
            <v/>
          </cell>
          <cell r="AP575">
            <v>1</v>
          </cell>
          <cell r="AQ575" t="str">
            <v>Up</v>
          </cell>
          <cell r="AR575" t="str">
            <v/>
          </cell>
        </row>
        <row r="576">
          <cell r="U576" t="str">
            <v>PR19WSH_Ft7</v>
          </cell>
          <cell r="V576" t="str">
            <v>Create a better future for all our communities</v>
          </cell>
          <cell r="W576" t="str">
            <v>PR14 revision</v>
          </cell>
          <cell r="X576" t="str">
            <v>Ft7</v>
          </cell>
          <cell r="Y576" t="str">
            <v>Asset Resilience (water network+ below ground)</v>
          </cell>
          <cell r="Z576" t="str">
            <v xml:space="preserve">A score for critical water network plus below ground assets based on the company resilience scorecard. Critical assets are those for which failure would have a major impact on service to customers or on the environment. </v>
          </cell>
          <cell r="AA576" t="str">
            <v/>
          </cell>
          <cell r="AB576">
            <v>1</v>
          </cell>
          <cell r="AC576" t="str">
            <v/>
          </cell>
          <cell r="AD576" t="str">
            <v/>
          </cell>
          <cell r="AE576" t="str">
            <v/>
          </cell>
          <cell r="AF576" t="str">
            <v/>
          </cell>
          <cell r="AG576" t="str">
            <v/>
          </cell>
          <cell r="AH576" t="str">
            <v/>
          </cell>
          <cell r="AI576">
            <v>1</v>
          </cell>
          <cell r="AJ576" t="str">
            <v>NFI</v>
          </cell>
          <cell r="AK576" t="str">
            <v/>
          </cell>
          <cell r="AL576" t="str">
            <v/>
          </cell>
          <cell r="AM576" t="str">
            <v>Resilience</v>
          </cell>
          <cell r="AN576" t="str">
            <v>%</v>
          </cell>
          <cell r="AO576" t="str">
            <v/>
          </cell>
          <cell r="AP576">
            <v>1</v>
          </cell>
          <cell r="AQ576" t="str">
            <v>Up</v>
          </cell>
          <cell r="AR576" t="str">
            <v/>
          </cell>
        </row>
        <row r="577">
          <cell r="U577" t="str">
            <v>PR19WSH_Ft8</v>
          </cell>
          <cell r="V577" t="str">
            <v>Create a better future for all our communities</v>
          </cell>
          <cell r="W577" t="str">
            <v>PR14 revision</v>
          </cell>
          <cell r="X577" t="str">
            <v>Ft8</v>
          </cell>
          <cell r="Y577" t="str">
            <v>Asset Resilience (waste network+ above ground)</v>
          </cell>
          <cell r="Z577" t="str">
            <v xml:space="preserve">A score for critical wastewater network plus above ground assets based on the company resilience scorecard. Critical assets are those for which failure would have a major impact on service to customers or on the environment. </v>
          </cell>
          <cell r="AA577" t="str">
            <v/>
          </cell>
          <cell r="AB577" t="str">
            <v/>
          </cell>
          <cell r="AC577">
            <v>1</v>
          </cell>
          <cell r="AD577" t="str">
            <v/>
          </cell>
          <cell r="AE577" t="str">
            <v/>
          </cell>
          <cell r="AF577" t="str">
            <v/>
          </cell>
          <cell r="AG577" t="str">
            <v/>
          </cell>
          <cell r="AH577" t="str">
            <v/>
          </cell>
          <cell r="AI577">
            <v>1</v>
          </cell>
          <cell r="AJ577" t="str">
            <v>NFI</v>
          </cell>
          <cell r="AK577" t="str">
            <v/>
          </cell>
          <cell r="AL577" t="str">
            <v/>
          </cell>
          <cell r="AM577" t="str">
            <v>Resilience</v>
          </cell>
          <cell r="AN577" t="str">
            <v>%</v>
          </cell>
          <cell r="AO577" t="str">
            <v/>
          </cell>
          <cell r="AP577">
            <v>1</v>
          </cell>
          <cell r="AQ577" t="str">
            <v>Up</v>
          </cell>
          <cell r="AR577" t="str">
            <v/>
          </cell>
        </row>
        <row r="578">
          <cell r="U578" t="str">
            <v>PR19WSH_Ft9</v>
          </cell>
          <cell r="V578" t="str">
            <v>Create a better future for all our communities</v>
          </cell>
          <cell r="W578" t="str">
            <v>PR14 revision</v>
          </cell>
          <cell r="X578" t="str">
            <v>Ft9</v>
          </cell>
          <cell r="Y578" t="str">
            <v>Asset Resilience (waste network+ below ground)</v>
          </cell>
          <cell r="Z578" t="str">
            <v xml:space="preserve">A score for critical wastewater network plus below ground assets based on the company resilience scorecard. Critical assets are those for which failure would have a major impact on service to customers or on the environment. </v>
          </cell>
          <cell r="AA578" t="str">
            <v/>
          </cell>
          <cell r="AB578" t="str">
            <v/>
          </cell>
          <cell r="AC578">
            <v>1</v>
          </cell>
          <cell r="AD578" t="str">
            <v/>
          </cell>
          <cell r="AE578" t="str">
            <v/>
          </cell>
          <cell r="AF578" t="str">
            <v/>
          </cell>
          <cell r="AG578" t="str">
            <v/>
          </cell>
          <cell r="AH578" t="str">
            <v/>
          </cell>
          <cell r="AI578">
            <v>1</v>
          </cell>
          <cell r="AJ578" t="str">
            <v>NFI</v>
          </cell>
          <cell r="AK578" t="str">
            <v/>
          </cell>
          <cell r="AL578" t="str">
            <v/>
          </cell>
          <cell r="AM578" t="str">
            <v>Resilience</v>
          </cell>
          <cell r="AN578" t="str">
            <v>%</v>
          </cell>
          <cell r="AO578" t="str">
            <v/>
          </cell>
          <cell r="AP578">
            <v>1</v>
          </cell>
          <cell r="AQ578" t="str">
            <v>Up</v>
          </cell>
          <cell r="AR578" t="str">
            <v/>
          </cell>
        </row>
        <row r="579">
          <cell r="U579" t="str">
            <v>PR19WSH_Ft10</v>
          </cell>
          <cell r="V579" t="str">
            <v>Create a better future for all our communities</v>
          </cell>
          <cell r="W579" t="str">
            <v>PR19 new</v>
          </cell>
          <cell r="X579" t="str">
            <v>Ft10</v>
          </cell>
          <cell r="Y579" t="str">
            <v>Community education</v>
          </cell>
          <cell r="Z579" t="str">
            <v>The total number of children and adults who have participated in our educational activities.</v>
          </cell>
          <cell r="AA579" t="str">
            <v/>
          </cell>
          <cell r="AB579">
            <v>0.41399999999999998</v>
          </cell>
          <cell r="AC579">
            <v>0.58599999999999997</v>
          </cell>
          <cell r="AD579" t="str">
            <v/>
          </cell>
          <cell r="AE579" t="str">
            <v/>
          </cell>
          <cell r="AF579" t="str">
            <v/>
          </cell>
          <cell r="AG579" t="str">
            <v/>
          </cell>
          <cell r="AH579" t="str">
            <v/>
          </cell>
          <cell r="AI579">
            <v>1</v>
          </cell>
          <cell r="AJ579" t="str">
            <v>Under</v>
          </cell>
          <cell r="AK579" t="str">
            <v/>
          </cell>
          <cell r="AL579" t="str">
            <v/>
          </cell>
          <cell r="AM579" t="str">
            <v>Customer education/awareness</v>
          </cell>
          <cell r="AN579" t="str">
            <v>nr</v>
          </cell>
          <cell r="AO579" t="str">
            <v/>
          </cell>
          <cell r="AP579">
            <v>0</v>
          </cell>
          <cell r="AQ579" t="str">
            <v>Up</v>
          </cell>
          <cell r="AR579" t="str">
            <v/>
          </cell>
        </row>
        <row r="580">
          <cell r="U580" t="str">
            <v>PR19WSH_Ft11</v>
          </cell>
          <cell r="V580" t="str">
            <v>Create a better future for all our communities</v>
          </cell>
          <cell r="W580" t="str">
            <v>PR19 new</v>
          </cell>
          <cell r="X580" t="str">
            <v>Ft11</v>
          </cell>
          <cell r="Y580" t="str">
            <v>Visitors to recreational facilities</v>
          </cell>
          <cell r="Z580" t="str">
            <v>The number of visitors to our recreational sites across Wales.</v>
          </cell>
          <cell r="AA580">
            <v>1</v>
          </cell>
          <cell r="AB580" t="str">
            <v/>
          </cell>
          <cell r="AC580" t="str">
            <v/>
          </cell>
          <cell r="AD580" t="str">
            <v/>
          </cell>
          <cell r="AE580" t="str">
            <v/>
          </cell>
          <cell r="AF580" t="str">
            <v/>
          </cell>
          <cell r="AG580" t="str">
            <v/>
          </cell>
          <cell r="AH580" t="str">
            <v/>
          </cell>
          <cell r="AI580">
            <v>1</v>
          </cell>
          <cell r="AJ580" t="str">
            <v>Out &amp; under</v>
          </cell>
          <cell r="AK580" t="str">
            <v/>
          </cell>
          <cell r="AL580" t="str">
            <v/>
          </cell>
          <cell r="AM580" t="str">
            <v>Customer education/awareness</v>
          </cell>
          <cell r="AN580" t="str">
            <v>nr</v>
          </cell>
          <cell r="AO580" t="str">
            <v/>
          </cell>
          <cell r="AP580">
            <v>0</v>
          </cell>
          <cell r="AQ580" t="str">
            <v>Up</v>
          </cell>
          <cell r="AR580" t="str">
            <v/>
          </cell>
        </row>
        <row r="581">
          <cell r="U581" t="str">
            <v>PR19WSH_Co1</v>
          </cell>
          <cell r="V581" t="str">
            <v>Colleague Promises</v>
          </cell>
          <cell r="W581" t="str">
            <v>PR14 new</v>
          </cell>
          <cell r="X581" t="str">
            <v>Co1</v>
          </cell>
          <cell r="Y581" t="str">
            <v>Reportable injuries</v>
          </cell>
          <cell r="Z581" t="str">
            <v>The number of RIDDOR (Reporting of Injuries, Diseases and Dangerous Occurrences Regulations) injuries recorded per year.</v>
          </cell>
          <cell r="AA581">
            <v>0.04</v>
          </cell>
          <cell r="AB581">
            <v>0.39</v>
          </cell>
          <cell r="AC581">
            <v>0.31</v>
          </cell>
          <cell r="AD581">
            <v>7.0000000000000007E-2</v>
          </cell>
          <cell r="AE581">
            <v>0.17</v>
          </cell>
          <cell r="AF581">
            <v>0.02</v>
          </cell>
          <cell r="AG581" t="str">
            <v/>
          </cell>
          <cell r="AH581" t="str">
            <v/>
          </cell>
          <cell r="AI581">
            <v>1</v>
          </cell>
          <cell r="AJ581" t="str">
            <v>NFI</v>
          </cell>
          <cell r="AK581" t="str">
            <v/>
          </cell>
          <cell r="AL581" t="str">
            <v/>
          </cell>
          <cell r="AM581" t="str">
            <v>Health &amp; safety</v>
          </cell>
          <cell r="AN581" t="str">
            <v>nr</v>
          </cell>
          <cell r="AO581" t="str">
            <v/>
          </cell>
          <cell r="AP581">
            <v>0</v>
          </cell>
          <cell r="AQ581" t="str">
            <v>Down</v>
          </cell>
          <cell r="AR581" t="str">
            <v/>
          </cell>
        </row>
        <row r="582">
          <cell r="U582" t="str">
            <v>PR19WSH_Co2</v>
          </cell>
          <cell r="V582" t="str">
            <v>Colleague Promises</v>
          </cell>
          <cell r="W582" t="str">
            <v>PR19 new</v>
          </cell>
          <cell r="X582" t="str">
            <v>Co2</v>
          </cell>
          <cell r="Y582" t="str">
            <v>Employee training and expertise</v>
          </cell>
          <cell r="Z582" t="str">
            <v>The percentage of our employees who are evaluated as having the necessary skills, experience and knowledge to carry out their specific role safely.</v>
          </cell>
          <cell r="AA582">
            <v>0.04</v>
          </cell>
          <cell r="AB582">
            <v>0.39</v>
          </cell>
          <cell r="AC582">
            <v>0.31</v>
          </cell>
          <cell r="AD582">
            <v>7.0000000000000007E-2</v>
          </cell>
          <cell r="AE582">
            <v>0.17</v>
          </cell>
          <cell r="AF582">
            <v>0.02</v>
          </cell>
          <cell r="AG582" t="str">
            <v/>
          </cell>
          <cell r="AH582" t="str">
            <v/>
          </cell>
          <cell r="AI582">
            <v>1</v>
          </cell>
          <cell r="AJ582" t="str">
            <v>NFI</v>
          </cell>
          <cell r="AK582" t="str">
            <v/>
          </cell>
          <cell r="AL582" t="str">
            <v/>
          </cell>
          <cell r="AM582" t="str">
            <v>*** new primary category required ***</v>
          </cell>
          <cell r="AN582" t="str">
            <v>%</v>
          </cell>
          <cell r="AO582" t="str">
            <v/>
          </cell>
          <cell r="AP582">
            <v>1</v>
          </cell>
          <cell r="AQ582" t="str">
            <v>Up</v>
          </cell>
          <cell r="AR582" t="str">
            <v/>
          </cell>
        </row>
        <row r="583">
          <cell r="U583" t="str">
            <v>PR19WSH_Co3</v>
          </cell>
          <cell r="V583" t="str">
            <v>Colleague Promises</v>
          </cell>
          <cell r="W583" t="str">
            <v>PR19 new</v>
          </cell>
          <cell r="X583" t="str">
            <v>Co3</v>
          </cell>
          <cell r="Y583" t="str">
            <v>Employee Engagement</v>
          </cell>
          <cell r="Z583" t="str">
            <v>The employee engagement score derived from an annual survey of colleague sentiment.</v>
          </cell>
          <cell r="AA583">
            <v>0.04</v>
          </cell>
          <cell r="AB583">
            <v>0.39</v>
          </cell>
          <cell r="AC583">
            <v>0.31</v>
          </cell>
          <cell r="AD583">
            <v>7.0000000000000007E-2</v>
          </cell>
          <cell r="AE583">
            <v>0.17</v>
          </cell>
          <cell r="AF583">
            <v>0.02</v>
          </cell>
          <cell r="AG583" t="str">
            <v/>
          </cell>
          <cell r="AH583" t="str">
            <v/>
          </cell>
          <cell r="AI583">
            <v>1</v>
          </cell>
          <cell r="AJ583" t="str">
            <v>NFI</v>
          </cell>
          <cell r="AK583" t="str">
            <v/>
          </cell>
          <cell r="AL583" t="str">
            <v/>
          </cell>
          <cell r="AM583" t="str">
            <v>*** new primary category required ***</v>
          </cell>
          <cell r="AN583" t="str">
            <v>%</v>
          </cell>
          <cell r="AO583" t="str">
            <v/>
          </cell>
          <cell r="AP583">
            <v>0</v>
          </cell>
          <cell r="AQ583" t="str">
            <v>Up</v>
          </cell>
          <cell r="AR583" t="str">
            <v/>
          </cell>
        </row>
        <row r="584">
          <cell r="U584" t="str">
            <v>PR19WSH_Bl6</v>
          </cell>
          <cell r="V584" t="str">
            <v>Fair bills for everyone</v>
          </cell>
          <cell r="W584" t="str">
            <v>PR19 new</v>
          </cell>
          <cell r="X584" t="str">
            <v>Bl6</v>
          </cell>
          <cell r="Y584" t="str">
            <v>Delivery of our reservoirs enhancement programme</v>
          </cell>
          <cell r="Z584" t="str">
            <v>The cumulative total of schemes delivered in our impounding reservoirs enhancement programme.</v>
          </cell>
          <cell r="AA584">
            <v>1</v>
          </cell>
          <cell r="AB584" t="str">
            <v/>
          </cell>
          <cell r="AC584" t="str">
            <v/>
          </cell>
          <cell r="AD584" t="str">
            <v/>
          </cell>
          <cell r="AE584" t="str">
            <v/>
          </cell>
          <cell r="AF584" t="str">
            <v/>
          </cell>
          <cell r="AG584" t="str">
            <v/>
          </cell>
          <cell r="AH584" t="str">
            <v/>
          </cell>
          <cell r="AI584">
            <v>1</v>
          </cell>
          <cell r="AJ584" t="str">
            <v>Under</v>
          </cell>
          <cell r="AK584" t="str">
            <v xml:space="preserve">Revenue </v>
          </cell>
          <cell r="AL584" t="str">
            <v>In-period</v>
          </cell>
          <cell r="AM584" t="str">
            <v>Billing, debt, vfm, affordability, vulnerability</v>
          </cell>
          <cell r="AN584" t="str">
            <v>£m</v>
          </cell>
          <cell r="AO584" t="str">
            <v/>
          </cell>
          <cell r="AP584">
            <v>0</v>
          </cell>
          <cell r="AQ584" t="str">
            <v>Up</v>
          </cell>
          <cell r="AR584" t="str">
            <v/>
          </cell>
        </row>
        <row r="585">
          <cell r="U585" t="str">
            <v>PR19WSH_Bl8</v>
          </cell>
          <cell r="V585" t="str">
            <v>Fair bills for everyone</v>
          </cell>
          <cell r="W585" t="str">
            <v>PR19 new</v>
          </cell>
          <cell r="X585" t="str">
            <v>Bl8</v>
          </cell>
          <cell r="Y585" t="str">
            <v>Delivery of our water network improvement programme</v>
          </cell>
          <cell r="Z585" t="str">
            <v xml:space="preserve">The totex value spent against our programme to improve the performance of our water networks in response to the DWI notices. </v>
          </cell>
          <cell r="AA585" t="str">
            <v/>
          </cell>
          <cell r="AB585">
            <v>1</v>
          </cell>
          <cell r="AC585" t="str">
            <v/>
          </cell>
          <cell r="AD585" t="str">
            <v/>
          </cell>
          <cell r="AE585" t="str">
            <v/>
          </cell>
          <cell r="AF585" t="str">
            <v/>
          </cell>
          <cell r="AG585" t="str">
            <v/>
          </cell>
          <cell r="AH585" t="str">
            <v/>
          </cell>
          <cell r="AI585">
            <v>1</v>
          </cell>
          <cell r="AJ585" t="str">
            <v>Under</v>
          </cell>
          <cell r="AK585" t="str">
            <v xml:space="preserve">Revenue </v>
          </cell>
          <cell r="AL585" t="str">
            <v>End of period</v>
          </cell>
          <cell r="AM585" t="str">
            <v>Billing, debt, vfm, affordability, vulnerability</v>
          </cell>
          <cell r="AN585" t="str">
            <v>£m</v>
          </cell>
          <cell r="AO585" t="str">
            <v/>
          </cell>
          <cell r="AP585">
            <v>0</v>
          </cell>
          <cell r="AQ585" t="str">
            <v>Up</v>
          </cell>
          <cell r="AR585" t="str">
            <v/>
          </cell>
        </row>
        <row r="586">
          <cell r="U586" t="str">
            <v>PR19WSH_En9</v>
          </cell>
          <cell r="V586" t="str">
            <v/>
          </cell>
          <cell r="W586" t="str">
            <v/>
          </cell>
          <cell r="X586" t="str">
            <v>En9</v>
          </cell>
          <cell r="Y586" t="str">
            <v>Combined sewer overflow storage systems</v>
          </cell>
          <cell r="Z586" t="str">
            <v/>
          </cell>
          <cell r="AA586" t="str">
            <v/>
          </cell>
          <cell r="AB586" t="str">
            <v/>
          </cell>
          <cell r="AC586">
            <v>1</v>
          </cell>
          <cell r="AD586" t="str">
            <v/>
          </cell>
          <cell r="AE586" t="str">
            <v/>
          </cell>
          <cell r="AF586" t="str">
            <v/>
          </cell>
          <cell r="AG586" t="str">
            <v/>
          </cell>
          <cell r="AH586" t="str">
            <v/>
          </cell>
          <cell r="AI586">
            <v>1</v>
          </cell>
          <cell r="AJ586" t="str">
            <v>Under</v>
          </cell>
          <cell r="AK586" t="str">
            <v xml:space="preserve">Revenue </v>
          </cell>
          <cell r="AL586" t="str">
            <v>End of period</v>
          </cell>
          <cell r="AM586" t="str">
            <v/>
          </cell>
          <cell r="AN586" t="str">
            <v/>
          </cell>
          <cell r="AO586" t="str">
            <v>Cubic metres of equivalent storage volume</v>
          </cell>
          <cell r="AP586">
            <v>0</v>
          </cell>
          <cell r="AQ586" t="str">
            <v>Up</v>
          </cell>
          <cell r="AR586" t="str">
            <v/>
          </cell>
        </row>
        <row r="587">
          <cell r="U587" t="str">
            <v>PR19WSH_NEP01</v>
          </cell>
          <cell r="V587" t="str">
            <v/>
          </cell>
          <cell r="W587" t="str">
            <v/>
          </cell>
          <cell r="X587" t="str">
            <v>NEP01</v>
          </cell>
          <cell r="Y587" t="str">
            <v>WINEP Delivery</v>
          </cell>
          <cell r="Z587" t="str">
            <v/>
          </cell>
          <cell r="AA587" t="str">
            <v/>
          </cell>
          <cell r="AB587" t="str">
            <v/>
          </cell>
          <cell r="AC587" t="str">
            <v/>
          </cell>
          <cell r="AD587" t="str">
            <v/>
          </cell>
          <cell r="AE587" t="str">
            <v/>
          </cell>
          <cell r="AF587" t="str">
            <v/>
          </cell>
          <cell r="AG587" t="str">
            <v/>
          </cell>
          <cell r="AH587" t="str">
            <v/>
          </cell>
          <cell r="AI587">
            <v>0</v>
          </cell>
          <cell r="AJ587" t="str">
            <v>NFI</v>
          </cell>
          <cell r="AK587" t="str">
            <v/>
          </cell>
          <cell r="AL587" t="str">
            <v/>
          </cell>
          <cell r="AM587" t="str">
            <v/>
          </cell>
          <cell r="AN587" t="str">
            <v/>
          </cell>
          <cell r="AO587" t="str">
            <v>WINEP requirements met or not met in each year</v>
          </cell>
          <cell r="AP587">
            <v>0</v>
          </cell>
          <cell r="AQ587" t="str">
            <v/>
          </cell>
          <cell r="AR587" t="str">
            <v/>
          </cell>
        </row>
        <row r="588">
          <cell r="U588" t="str">
            <v>PR19WSH_BI10</v>
          </cell>
          <cell r="V588" t="str">
            <v/>
          </cell>
          <cell r="W588" t="str">
            <v/>
          </cell>
          <cell r="X588" t="str">
            <v>BI10</v>
          </cell>
          <cell r="Y588" t="str">
            <v>Delivery of our South Wales Grid water supply resilience scheme</v>
          </cell>
          <cell r="Z588" t="str">
            <v/>
          </cell>
          <cell r="AA588" t="str">
            <v/>
          </cell>
          <cell r="AB588">
            <v>1</v>
          </cell>
          <cell r="AC588" t="str">
            <v/>
          </cell>
          <cell r="AD588" t="str">
            <v/>
          </cell>
          <cell r="AE588" t="str">
            <v/>
          </cell>
          <cell r="AF588" t="str">
            <v/>
          </cell>
          <cell r="AG588" t="str">
            <v/>
          </cell>
          <cell r="AH588" t="str">
            <v/>
          </cell>
          <cell r="AI588">
            <v>1</v>
          </cell>
          <cell r="AJ588" t="str">
            <v>Under</v>
          </cell>
          <cell r="AK588" t="str">
            <v xml:space="preserve">Revenue </v>
          </cell>
          <cell r="AL588" t="str">
            <v>End of period</v>
          </cell>
          <cell r="AM588" t="str">
            <v/>
          </cell>
          <cell r="AP588">
            <v>0</v>
          </cell>
          <cell r="AR588" t="str">
            <v/>
          </cell>
        </row>
        <row r="589">
          <cell r="U589" t="str">
            <v>PR19WSH_DWMP</v>
          </cell>
          <cell r="V589" t="str">
            <v/>
          </cell>
          <cell r="W589" t="str">
            <v/>
          </cell>
          <cell r="X589" t="str">
            <v>DWMP</v>
          </cell>
          <cell r="Y589" t="str">
            <v>Delivery of DWMPs</v>
          </cell>
          <cell r="Z589" t="str">
            <v/>
          </cell>
          <cell r="AA589" t="str">
            <v/>
          </cell>
          <cell r="AB589" t="str">
            <v/>
          </cell>
          <cell r="AC589" t="str">
            <v/>
          </cell>
          <cell r="AD589" t="str">
            <v/>
          </cell>
          <cell r="AE589" t="str">
            <v/>
          </cell>
          <cell r="AF589" t="str">
            <v/>
          </cell>
          <cell r="AG589" t="str">
            <v/>
          </cell>
          <cell r="AH589" t="str">
            <v/>
          </cell>
          <cell r="AI589">
            <v>0</v>
          </cell>
          <cell r="AP589">
            <v>0</v>
          </cell>
        </row>
        <row r="590">
          <cell r="U590" t="str">
            <v>PR19WSX_A1</v>
          </cell>
          <cell r="V590" t="str">
            <v>Affordable bills</v>
          </cell>
          <cell r="W590" t="str">
            <v>PR19 new</v>
          </cell>
          <cell r="X590" t="str">
            <v>A1</v>
          </cell>
          <cell r="Y590" t="str">
            <v>Total bill reduction to customers on social tariffs per 10,000 households</v>
          </cell>
          <cell r="Z590" t="str">
            <v>Total bill reduction to customers receiving a social tariff, divided by the number of residential customers, expressed as £ per 10,000 households</v>
          </cell>
          <cell r="AA590" t="str">
            <v/>
          </cell>
          <cell r="AB590" t="str">
            <v/>
          </cell>
          <cell r="AC590" t="str">
            <v/>
          </cell>
          <cell r="AD590" t="str">
            <v/>
          </cell>
          <cell r="AE590">
            <v>1</v>
          </cell>
          <cell r="AF590" t="str">
            <v/>
          </cell>
          <cell r="AG590" t="str">
            <v/>
          </cell>
          <cell r="AH590" t="str">
            <v/>
          </cell>
          <cell r="AI590">
            <v>1</v>
          </cell>
          <cell r="AJ590" t="str">
            <v>Out &amp; under</v>
          </cell>
          <cell r="AK590" t="str">
            <v xml:space="preserve">Revenue </v>
          </cell>
          <cell r="AL590" t="str">
            <v>In-period</v>
          </cell>
          <cell r="AM590" t="str">
            <v>Affordability/vulnerability</v>
          </cell>
          <cell r="AN590" t="str">
            <v>nr</v>
          </cell>
          <cell r="AO590" t="str">
            <v>£ per 10,000 households</v>
          </cell>
          <cell r="AP590">
            <v>0</v>
          </cell>
          <cell r="AQ590" t="str">
            <v>Up</v>
          </cell>
          <cell r="AR590" t="str">
            <v/>
          </cell>
        </row>
        <row r="591">
          <cell r="U591" t="str">
            <v>PR19WSX_A2</v>
          </cell>
          <cell r="V591" t="str">
            <v>Affordable bills</v>
          </cell>
          <cell r="W591" t="str">
            <v>PR19 new</v>
          </cell>
          <cell r="X591" t="str">
            <v>A2</v>
          </cell>
          <cell r="Y591" t="str">
            <v>Successful applications for assistance received by the independent advice sector/third parties</v>
          </cell>
          <cell r="Z591" t="str">
            <v>Number of successful applications for assistance received by the independent advice sector/third parties that are funded</v>
          </cell>
          <cell r="AA591" t="str">
            <v/>
          </cell>
          <cell r="AB591" t="str">
            <v/>
          </cell>
          <cell r="AC591" t="str">
            <v/>
          </cell>
          <cell r="AD591" t="str">
            <v/>
          </cell>
          <cell r="AE591">
            <v>1</v>
          </cell>
          <cell r="AF591" t="str">
            <v/>
          </cell>
          <cell r="AG591" t="str">
            <v/>
          </cell>
          <cell r="AH591" t="str">
            <v/>
          </cell>
          <cell r="AI591">
            <v>1</v>
          </cell>
          <cell r="AJ591" t="str">
            <v>NFI</v>
          </cell>
          <cell r="AK591" t="str">
            <v/>
          </cell>
          <cell r="AL591" t="str">
            <v/>
          </cell>
          <cell r="AM591" t="str">
            <v>Affordability/vulnerability</v>
          </cell>
          <cell r="AN591" t="str">
            <v>nr</v>
          </cell>
          <cell r="AO591" t="str">
            <v>Number of applications</v>
          </cell>
          <cell r="AP591">
            <v>0</v>
          </cell>
          <cell r="AQ591" t="str">
            <v>Up</v>
          </cell>
          <cell r="AR591" t="str">
            <v/>
          </cell>
        </row>
        <row r="592">
          <cell r="U592" t="str">
            <v>PR19WSX_A3</v>
          </cell>
          <cell r="V592" t="str">
            <v>Affordable bills</v>
          </cell>
          <cell r="W592" t="str">
            <v>PR19 new</v>
          </cell>
          <cell r="X592" t="str">
            <v>A3</v>
          </cell>
          <cell r="Y592" t="str">
            <v>Void sites</v>
          </cell>
          <cell r="Z592" t="str">
            <v>Percentage of all connected properties that are void</v>
          </cell>
          <cell r="AA592" t="str">
            <v/>
          </cell>
          <cell r="AB592" t="str">
            <v/>
          </cell>
          <cell r="AC592" t="str">
            <v/>
          </cell>
          <cell r="AD592" t="str">
            <v/>
          </cell>
          <cell r="AE592">
            <v>1</v>
          </cell>
          <cell r="AF592" t="str">
            <v/>
          </cell>
          <cell r="AG592" t="str">
            <v/>
          </cell>
          <cell r="AH592" t="str">
            <v/>
          </cell>
          <cell r="AI592">
            <v>1</v>
          </cell>
          <cell r="AJ592" t="str">
            <v>Out &amp; under</v>
          </cell>
          <cell r="AK592" t="str">
            <v xml:space="preserve">Revenue </v>
          </cell>
          <cell r="AL592" t="str">
            <v>In-period</v>
          </cell>
          <cell r="AM592" t="str">
            <v>Voids and gap sites</v>
          </cell>
          <cell r="AN592" t="str">
            <v>%</v>
          </cell>
          <cell r="AO592" t="str">
            <v>Percentage of properties</v>
          </cell>
          <cell r="AP592">
            <v>2</v>
          </cell>
          <cell r="AQ592" t="str">
            <v>Down</v>
          </cell>
          <cell r="AR592" t="str">
            <v/>
          </cell>
        </row>
        <row r="593">
          <cell r="U593" t="str">
            <v>PR19WSX_A4</v>
          </cell>
          <cell r="V593" t="str">
            <v>Affordable bills</v>
          </cell>
          <cell r="W593" t="str">
            <v>PR19 new</v>
          </cell>
          <cell r="X593" t="str">
            <v>A4</v>
          </cell>
          <cell r="Y593" t="str">
            <v>Gap sites</v>
          </cell>
          <cell r="Z593" t="str">
            <v>Number of properties newly billed over the year that were connected to our water supply and/or sewerage systems more than two financial years previously</v>
          </cell>
          <cell r="AA593" t="str">
            <v/>
          </cell>
          <cell r="AB593" t="str">
            <v/>
          </cell>
          <cell r="AC593" t="str">
            <v/>
          </cell>
          <cell r="AD593" t="str">
            <v/>
          </cell>
          <cell r="AE593">
            <v>1</v>
          </cell>
          <cell r="AF593" t="str">
            <v/>
          </cell>
          <cell r="AG593" t="str">
            <v/>
          </cell>
          <cell r="AH593" t="str">
            <v/>
          </cell>
          <cell r="AI593">
            <v>1</v>
          </cell>
          <cell r="AJ593" t="str">
            <v>Out &amp; under</v>
          </cell>
          <cell r="AK593" t="str">
            <v xml:space="preserve">Revenue </v>
          </cell>
          <cell r="AL593" t="str">
            <v>In-period</v>
          </cell>
          <cell r="AM593" t="str">
            <v>Voids and gap sites</v>
          </cell>
          <cell r="AN593" t="str">
            <v>nr</v>
          </cell>
          <cell r="AO593" t="str">
            <v>Number of gap sites discovered</v>
          </cell>
          <cell r="AP593">
            <v>0</v>
          </cell>
          <cell r="AQ593" t="str">
            <v>Up</v>
          </cell>
          <cell r="AR593" t="str">
            <v/>
          </cell>
        </row>
        <row r="594">
          <cell r="U594" t="str">
            <v>PR19WSX_X1</v>
          </cell>
          <cell r="V594" t="str">
            <v>Excellent service for customers</v>
          </cell>
          <cell r="W594" t="str">
            <v>PR19 new</v>
          </cell>
          <cell r="X594" t="str">
            <v>X1</v>
          </cell>
          <cell r="Y594" t="str">
            <v>C-MeX: Customer measure of experience</v>
          </cell>
          <cell r="Z594" t="str">
            <v>Customer measure of experience (C-MeX)</v>
          </cell>
          <cell r="AA594" t="str">
            <v/>
          </cell>
          <cell r="AB594" t="str">
            <v/>
          </cell>
          <cell r="AC594" t="str">
            <v/>
          </cell>
          <cell r="AD594" t="str">
            <v/>
          </cell>
          <cell r="AE594">
            <v>1</v>
          </cell>
          <cell r="AF594" t="str">
            <v/>
          </cell>
          <cell r="AG594" t="str">
            <v/>
          </cell>
          <cell r="AH594" t="str">
            <v/>
          </cell>
          <cell r="AI594">
            <v>1</v>
          </cell>
          <cell r="AJ594" t="str">
            <v>Out &amp; under</v>
          </cell>
          <cell r="AK594" t="str">
            <v xml:space="preserve">Revenue </v>
          </cell>
          <cell r="AL594" t="str">
            <v>In-period</v>
          </cell>
          <cell r="AM594" t="str">
            <v>Customer measure of experience (C-MeX)</v>
          </cell>
          <cell r="AN594" t="str">
            <v>score</v>
          </cell>
          <cell r="AO594" t="str">
            <v>C-MeX score</v>
          </cell>
          <cell r="AP594">
            <v>2</v>
          </cell>
          <cell r="AQ594" t="str">
            <v>Up</v>
          </cell>
          <cell r="AR594" t="str">
            <v>C-MeX: Customer measure of experience</v>
          </cell>
          <cell r="BI594" t="str">
            <v>n/a</v>
          </cell>
          <cell r="BJ594" t="str">
            <v>n/a</v>
          </cell>
          <cell r="BK594" t="str">
            <v>n/a</v>
          </cell>
          <cell r="BL594" t="str">
            <v>n/a</v>
          </cell>
          <cell r="BM594" t="str">
            <v>n/a</v>
          </cell>
          <cell r="CD594" t="str">
            <v>Yes</v>
          </cell>
          <cell r="CE594" t="str">
            <v>Yes</v>
          </cell>
          <cell r="CF594" t="str">
            <v>Yes</v>
          </cell>
          <cell r="CG594" t="str">
            <v>Yes</v>
          </cell>
          <cell r="CH594" t="str">
            <v>Yes</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v>1</v>
          </cell>
          <cell r="DW594" t="str">
            <v/>
          </cell>
        </row>
        <row r="595">
          <cell r="U595" t="str">
            <v>PR19WSX_X2</v>
          </cell>
          <cell r="V595" t="str">
            <v>Excellent service for customers</v>
          </cell>
          <cell r="W595" t="str">
            <v>PR19 new</v>
          </cell>
          <cell r="X595" t="str">
            <v>X2</v>
          </cell>
          <cell r="Y595" t="str">
            <v>D-MeX: Developer services measure of experience</v>
          </cell>
          <cell r="Z595" t="str">
            <v>Developer services measure of experience (D-MeX)</v>
          </cell>
          <cell r="AA595" t="str">
            <v/>
          </cell>
          <cell r="AB595">
            <v>0.37</v>
          </cell>
          <cell r="AC595">
            <v>0.63</v>
          </cell>
          <cell r="AD595" t="str">
            <v/>
          </cell>
          <cell r="AE595" t="str">
            <v/>
          </cell>
          <cell r="AF595" t="str">
            <v/>
          </cell>
          <cell r="AG595" t="str">
            <v/>
          </cell>
          <cell r="AH595" t="str">
            <v/>
          </cell>
          <cell r="AI595">
            <v>1</v>
          </cell>
          <cell r="AJ595" t="str">
            <v>Out &amp; under</v>
          </cell>
          <cell r="AK595" t="str">
            <v xml:space="preserve">Revenue </v>
          </cell>
          <cell r="AL595" t="str">
            <v>In-period</v>
          </cell>
          <cell r="AM595" t="str">
            <v>Developer services measure of experience (D-MeX)</v>
          </cell>
          <cell r="AN595" t="str">
            <v>score</v>
          </cell>
          <cell r="AO595" t="str">
            <v>D-MeX Score</v>
          </cell>
          <cell r="AP595">
            <v>2</v>
          </cell>
          <cell r="AQ595" t="str">
            <v>Up</v>
          </cell>
          <cell r="AR595" t="str">
            <v>D-MeX: Developer services measure of experience</v>
          </cell>
          <cell r="BI595" t="str">
            <v>n/a</v>
          </cell>
          <cell r="BJ595" t="str">
            <v>n/a</v>
          </cell>
          <cell r="BK595" t="str">
            <v>n/a</v>
          </cell>
          <cell r="BL595" t="str">
            <v>n/a</v>
          </cell>
          <cell r="BM595" t="str">
            <v>n/a</v>
          </cell>
          <cell r="CD595" t="str">
            <v>Yes</v>
          </cell>
          <cell r="CE595" t="str">
            <v>Yes</v>
          </cell>
          <cell r="CF595" t="str">
            <v>Yes</v>
          </cell>
          <cell r="CG595" t="str">
            <v>Yes</v>
          </cell>
          <cell r="CH595" t="str">
            <v>Yes</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v>1</v>
          </cell>
          <cell r="DW595" t="str">
            <v/>
          </cell>
        </row>
        <row r="596">
          <cell r="U596" t="str">
            <v>PR19WSX_X3</v>
          </cell>
          <cell r="V596" t="str">
            <v>Excellent service for customers</v>
          </cell>
          <cell r="W596" t="str">
            <v>PR14 continuation</v>
          </cell>
          <cell r="X596" t="str">
            <v>X3</v>
          </cell>
          <cell r="Y596" t="str">
            <v>Value for money</v>
          </cell>
          <cell r="Z596" t="str">
            <v>The percentage of customers rating overall service as good value for money when asked in an annual tracking telephone survey</v>
          </cell>
          <cell r="AA596" t="str">
            <v/>
          </cell>
          <cell r="AB596" t="str">
            <v/>
          </cell>
          <cell r="AC596" t="str">
            <v/>
          </cell>
          <cell r="AD596" t="str">
            <v/>
          </cell>
          <cell r="AE596">
            <v>1</v>
          </cell>
          <cell r="AF596" t="str">
            <v/>
          </cell>
          <cell r="AG596" t="str">
            <v/>
          </cell>
          <cell r="AH596" t="str">
            <v/>
          </cell>
          <cell r="AI596">
            <v>1</v>
          </cell>
          <cell r="AJ596" t="str">
            <v>NFI</v>
          </cell>
          <cell r="AK596" t="str">
            <v/>
          </cell>
          <cell r="AL596" t="str">
            <v/>
          </cell>
          <cell r="AM596" t="str">
            <v>Affordability/vulnerability</v>
          </cell>
          <cell r="AN596" t="str">
            <v>%</v>
          </cell>
          <cell r="AO596" t="str">
            <v>Percentage rating the service as good value for money</v>
          </cell>
          <cell r="AP596">
            <v>0</v>
          </cell>
          <cell r="AQ596" t="str">
            <v>Up</v>
          </cell>
          <cell r="AR596" t="str">
            <v/>
          </cell>
        </row>
        <row r="597">
          <cell r="U597" t="str">
            <v>PR19WSX_C1</v>
          </cell>
          <cell r="V597" t="str">
            <v>Better relationships with customers and communities</v>
          </cell>
          <cell r="W597" t="str">
            <v>PR19 new</v>
          </cell>
          <cell r="X597" t="str">
            <v>C1</v>
          </cell>
          <cell r="Y597" t="str">
            <v>Priority services for customers in vulnerable circumstances</v>
          </cell>
          <cell r="Z597"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AA597" t="str">
            <v/>
          </cell>
          <cell r="AB597" t="str">
            <v/>
          </cell>
          <cell r="AC597" t="str">
            <v/>
          </cell>
          <cell r="AD597" t="str">
            <v/>
          </cell>
          <cell r="AE597">
            <v>1</v>
          </cell>
          <cell r="AF597" t="str">
            <v/>
          </cell>
          <cell r="AG597" t="str">
            <v/>
          </cell>
          <cell r="AH597" t="str">
            <v/>
          </cell>
          <cell r="AI597">
            <v>1</v>
          </cell>
          <cell r="AJ597" t="str">
            <v>NFI</v>
          </cell>
          <cell r="AK597" t="str">
            <v/>
          </cell>
          <cell r="AL597" t="str">
            <v/>
          </cell>
          <cell r="AM597" t="str">
            <v>Affordability/vulnerability</v>
          </cell>
          <cell r="AN597" t="str">
            <v>%</v>
          </cell>
          <cell r="AO597" t="str">
            <v>Percentage of applicable households</v>
          </cell>
          <cell r="AP597">
            <v>1</v>
          </cell>
          <cell r="AQ597" t="str">
            <v>Up</v>
          </cell>
          <cell r="AR597" t="str">
            <v>Priority services for customers in vulnerable circumstances</v>
          </cell>
          <cell r="BI597" t="str">
            <v>2.8 / 17.5 / 45</v>
          </cell>
          <cell r="BJ597" t="str">
            <v>3.9 / 35 / 90</v>
          </cell>
          <cell r="BK597" t="str">
            <v>4.9 / 35 / 90</v>
          </cell>
          <cell r="BL597" t="str">
            <v>6.0 / 35 / 90</v>
          </cell>
          <cell r="BM597" t="str">
            <v>7.0 / 35 / 90</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v>1</v>
          </cell>
          <cell r="DW597" t="str">
            <v/>
          </cell>
        </row>
        <row r="598">
          <cell r="U598" t="str">
            <v>PR19WSX_C2</v>
          </cell>
          <cell r="V598" t="str">
            <v>Better relationships with customers and communities</v>
          </cell>
          <cell r="W598" t="str">
            <v>PR14 continuation</v>
          </cell>
          <cell r="X598" t="str">
            <v>C2</v>
          </cell>
          <cell r="Y598" t="str">
            <v>Delivering for customers in vulnerable circumstances</v>
          </cell>
          <cell r="Z598" t="str">
            <v>The accessibility and inclusivity of the company's services to customers, specifically meeting the BS 18477 British Standard on inclusive service provision and retaining our Customer Service Excellence Award</v>
          </cell>
          <cell r="AA598" t="str">
            <v/>
          </cell>
          <cell r="AB598" t="str">
            <v/>
          </cell>
          <cell r="AC598" t="str">
            <v/>
          </cell>
          <cell r="AD598" t="str">
            <v/>
          </cell>
          <cell r="AE598">
            <v>1</v>
          </cell>
          <cell r="AF598" t="str">
            <v/>
          </cell>
          <cell r="AG598" t="str">
            <v/>
          </cell>
          <cell r="AH598" t="str">
            <v/>
          </cell>
          <cell r="AI598">
            <v>1</v>
          </cell>
          <cell r="AJ598" t="str">
            <v>NFI</v>
          </cell>
          <cell r="AK598" t="str">
            <v/>
          </cell>
          <cell r="AL598" t="str">
            <v/>
          </cell>
          <cell r="AM598" t="str">
            <v>Affordability/vulnerability</v>
          </cell>
          <cell r="AN598" t="str">
            <v>text</v>
          </cell>
          <cell r="AO598" t="str">
            <v>Compliance with BS 18477 and achievement of the Customer Service Excellence award/ Non-compliance with BS 18477 and no achievement of the Customer Service Excellence Award</v>
          </cell>
          <cell r="AP598">
            <v>0</v>
          </cell>
          <cell r="AQ598" t="str">
            <v>text</v>
          </cell>
          <cell r="AR598" t="str">
            <v/>
          </cell>
        </row>
        <row r="599">
          <cell r="U599" t="str">
            <v>PR19WSX_C3</v>
          </cell>
          <cell r="V599" t="str">
            <v>Better relationships with customers and communities</v>
          </cell>
          <cell r="W599" t="str">
            <v>PR19 new</v>
          </cell>
          <cell r="X599" t="str">
            <v>C3</v>
          </cell>
          <cell r="Y599" t="str">
            <v>Number of children/students engaged</v>
          </cell>
          <cell r="Z599" t="str">
            <v xml:space="preserve">Number of children/students directly engaged on subjects that will help us achieve our other objectives e.g. water efficiency and sewer misuse. </v>
          </cell>
          <cell r="AA599">
            <v>0.25</v>
          </cell>
          <cell r="AB599">
            <v>0.25</v>
          </cell>
          <cell r="AC599">
            <v>0.25</v>
          </cell>
          <cell r="AD599">
            <v>0.25</v>
          </cell>
          <cell r="AE599" t="str">
            <v/>
          </cell>
          <cell r="AF599" t="str">
            <v/>
          </cell>
          <cell r="AG599" t="str">
            <v/>
          </cell>
          <cell r="AH599" t="str">
            <v/>
          </cell>
          <cell r="AI599">
            <v>1</v>
          </cell>
          <cell r="AJ599" t="str">
            <v>Out &amp; under</v>
          </cell>
          <cell r="AK599" t="str">
            <v xml:space="preserve">Revenue </v>
          </cell>
          <cell r="AL599" t="str">
            <v>In-period</v>
          </cell>
          <cell r="AM599" t="str">
            <v>Customer education/awareness</v>
          </cell>
          <cell r="AN599" t="str">
            <v>nr</v>
          </cell>
          <cell r="AO599" t="str">
            <v>Number of children/students engaged</v>
          </cell>
          <cell r="AP599">
            <v>0</v>
          </cell>
          <cell r="AQ599" t="str">
            <v>Up</v>
          </cell>
          <cell r="AR599" t="str">
            <v/>
          </cell>
        </row>
        <row r="600">
          <cell r="U600" t="str">
            <v>PR19WSX_W1</v>
          </cell>
          <cell r="V600" t="str">
            <v>Efficient use of water</v>
          </cell>
          <cell r="W600" t="str">
            <v>PR14 revision</v>
          </cell>
          <cell r="X600" t="str">
            <v>W1</v>
          </cell>
          <cell r="Y600" t="str">
            <v>Leakage</v>
          </cell>
          <cell r="Z600" t="str">
            <v>Percentage reduction in leakage expressed as a three year average</v>
          </cell>
          <cell r="AA600" t="str">
            <v/>
          </cell>
          <cell r="AB600">
            <v>1</v>
          </cell>
          <cell r="AC600" t="str">
            <v/>
          </cell>
          <cell r="AD600" t="str">
            <v/>
          </cell>
          <cell r="AE600" t="str">
            <v/>
          </cell>
          <cell r="AF600" t="str">
            <v/>
          </cell>
          <cell r="AG600" t="str">
            <v/>
          </cell>
          <cell r="AH600" t="str">
            <v/>
          </cell>
          <cell r="AI600">
            <v>1</v>
          </cell>
          <cell r="AJ600" t="str">
            <v>Out &amp; under</v>
          </cell>
          <cell r="AK600" t="str">
            <v xml:space="preserve">Revenue </v>
          </cell>
          <cell r="AL600" t="str">
            <v>In-period</v>
          </cell>
          <cell r="AM600" t="str">
            <v>Leakage</v>
          </cell>
          <cell r="AN600" t="str">
            <v>%</v>
          </cell>
          <cell r="AO600" t="str">
            <v>Percentage reduction from baseline (2019-20) using 3 year average</v>
          </cell>
          <cell r="AP600">
            <v>1</v>
          </cell>
          <cell r="AQ600" t="str">
            <v>Up</v>
          </cell>
          <cell r="AR600" t="str">
            <v>Leakage</v>
          </cell>
          <cell r="BI600">
            <v>1.6</v>
          </cell>
          <cell r="BJ600">
            <v>3.9</v>
          </cell>
          <cell r="BK600">
            <v>6.9</v>
          </cell>
          <cell r="BL600">
            <v>9.9</v>
          </cell>
          <cell r="BM600">
            <v>12.8</v>
          </cell>
          <cell r="CD600" t="str">
            <v>Yes</v>
          </cell>
          <cell r="CE600" t="str">
            <v>Yes</v>
          </cell>
          <cell r="CF600" t="str">
            <v>Yes</v>
          </cell>
          <cell r="CG600" t="str">
            <v>Yes</v>
          </cell>
          <cell r="CH600" t="str">
            <v>Yes</v>
          </cell>
          <cell r="CI600">
            <v>-45.4</v>
          </cell>
          <cell r="CJ600">
            <v>-45.4</v>
          </cell>
          <cell r="CK600">
            <v>-45.4</v>
          </cell>
          <cell r="CL600">
            <v>-45.4</v>
          </cell>
          <cell r="CM600">
            <v>-45.4</v>
          </cell>
          <cell r="CN600">
            <v>-25</v>
          </cell>
          <cell r="CO600">
            <v>-25</v>
          </cell>
          <cell r="CP600">
            <v>-25</v>
          </cell>
          <cell r="CQ600">
            <v>-25</v>
          </cell>
          <cell r="CR600">
            <v>-25</v>
          </cell>
          <cell r="CS600" t="str">
            <v/>
          </cell>
          <cell r="CT600" t="str">
            <v/>
          </cell>
          <cell r="CU600" t="str">
            <v/>
          </cell>
          <cell r="CV600" t="str">
            <v/>
          </cell>
          <cell r="CW600" t="str">
            <v/>
          </cell>
          <cell r="CX600" t="str">
            <v/>
          </cell>
          <cell r="CY600" t="str">
            <v/>
          </cell>
          <cell r="CZ600" t="str">
            <v/>
          </cell>
          <cell r="DA600" t="str">
            <v/>
          </cell>
          <cell r="DB600" t="str">
            <v/>
          </cell>
          <cell r="DC600">
            <v>35.6</v>
          </cell>
          <cell r="DD600">
            <v>36.200000000000003</v>
          </cell>
          <cell r="DE600">
            <v>37.1</v>
          </cell>
          <cell r="DF600">
            <v>38.1</v>
          </cell>
          <cell r="DG600">
            <v>39.299999999999997</v>
          </cell>
          <cell r="DH600" t="str">
            <v>*</v>
          </cell>
          <cell r="DI600" t="str">
            <v>*</v>
          </cell>
          <cell r="DJ600" t="str">
            <v>*</v>
          </cell>
          <cell r="DK600" t="str">
            <v>*</v>
          </cell>
          <cell r="DL600" t="str">
            <v>*</v>
          </cell>
          <cell r="DM600">
            <v>-0.33</v>
          </cell>
          <cell r="DN600" t="str">
            <v/>
          </cell>
          <cell r="DO600" t="str">
            <v/>
          </cell>
          <cell r="DP600">
            <v>-0.47099999999999997</v>
          </cell>
          <cell r="DQ600">
            <v>0.22</v>
          </cell>
          <cell r="DR600" t="str">
            <v/>
          </cell>
          <cell r="DS600" t="str">
            <v/>
          </cell>
          <cell r="DT600">
            <v>0.47099999999999997</v>
          </cell>
          <cell r="DU600" t="str">
            <v/>
          </cell>
          <cell r="DV600">
            <v>1</v>
          </cell>
          <cell r="DW600" t="str">
            <v/>
          </cell>
        </row>
        <row r="601">
          <cell r="U601" t="str">
            <v>PR19WSX_W2</v>
          </cell>
          <cell r="V601" t="str">
            <v>Efficient use of water</v>
          </cell>
          <cell r="W601" t="str">
            <v>PR14 revision</v>
          </cell>
          <cell r="X601" t="str">
            <v>W2</v>
          </cell>
          <cell r="Y601" t="str">
            <v>Per capita consumption</v>
          </cell>
          <cell r="Z601" t="str">
            <v>Average amount of water used by each person that lives in a residential property (litres per person per day)</v>
          </cell>
          <cell r="AA601" t="str">
            <v/>
          </cell>
          <cell r="AB601">
            <v>1</v>
          </cell>
          <cell r="AC601" t="str">
            <v/>
          </cell>
          <cell r="AD601" t="str">
            <v/>
          </cell>
          <cell r="AE601" t="str">
            <v/>
          </cell>
          <cell r="AF601" t="str">
            <v/>
          </cell>
          <cell r="AG601" t="str">
            <v/>
          </cell>
          <cell r="AH601" t="str">
            <v/>
          </cell>
          <cell r="AI601">
            <v>1</v>
          </cell>
          <cell r="AJ601" t="str">
            <v>Out &amp; under</v>
          </cell>
          <cell r="AK601" t="str">
            <v xml:space="preserve">Revenue </v>
          </cell>
          <cell r="AL601" t="str">
            <v>End of period</v>
          </cell>
          <cell r="AM601" t="str">
            <v>Water consumption</v>
          </cell>
          <cell r="AN601" t="str">
            <v xml:space="preserve">% </v>
          </cell>
          <cell r="AO601" t="str">
            <v>Percentage reduction from baseline (2019-20) using 3 year average</v>
          </cell>
          <cell r="AP601">
            <v>1</v>
          </cell>
          <cell r="AQ601" t="str">
            <v>Up</v>
          </cell>
          <cell r="AR601" t="str">
            <v>Per capita consumption</v>
          </cell>
          <cell r="BI601">
            <v>0.1</v>
          </cell>
          <cell r="BJ601">
            <v>0.2</v>
          </cell>
          <cell r="BK601">
            <v>0.3</v>
          </cell>
          <cell r="BL601">
            <v>0.4</v>
          </cell>
          <cell r="BM601">
            <v>0.9</v>
          </cell>
          <cell r="CD601" t="str">
            <v>Yes</v>
          </cell>
          <cell r="CE601" t="str">
            <v>Yes</v>
          </cell>
          <cell r="CF601" t="str">
            <v>Yes</v>
          </cell>
          <cell r="CG601" t="str">
            <v>Yes</v>
          </cell>
          <cell r="CH601" t="str">
            <v>Yes</v>
          </cell>
          <cell r="CI601" t="str">
            <v/>
          </cell>
          <cell r="CJ601" t="str">
            <v/>
          </cell>
          <cell r="CK601" t="str">
            <v/>
          </cell>
          <cell r="CL601" t="str">
            <v/>
          </cell>
          <cell r="CM601" t="str">
            <v/>
          </cell>
          <cell r="CN601">
            <v>-12.7</v>
          </cell>
          <cell r="CO601">
            <v>-12.7</v>
          </cell>
          <cell r="CP601">
            <v>-12.7</v>
          </cell>
          <cell r="CQ601">
            <v>-12.7</v>
          </cell>
          <cell r="CR601">
            <v>-12.7</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v>-0.13</v>
          </cell>
          <cell r="DN601">
            <v>-0.43</v>
          </cell>
          <cell r="DO601" t="str">
            <v/>
          </cell>
          <cell r="DP601" t="str">
            <v/>
          </cell>
          <cell r="DQ601">
            <v>9.0999999999999998E-2</v>
          </cell>
          <cell r="DR601" t="str">
            <v/>
          </cell>
          <cell r="DS601" t="str">
            <v/>
          </cell>
          <cell r="DT601" t="str">
            <v/>
          </cell>
          <cell r="DU601" t="str">
            <v/>
          </cell>
          <cell r="DV601">
            <v>1</v>
          </cell>
          <cell r="DW601" t="str">
            <v/>
          </cell>
        </row>
        <row r="602">
          <cell r="U602" t="str">
            <v>PR19WSX_W3</v>
          </cell>
          <cell r="V602" t="str">
            <v>Efficient use of water</v>
          </cell>
          <cell r="W602" t="str">
            <v>PR14 continuation</v>
          </cell>
          <cell r="X602" t="str">
            <v>W3</v>
          </cell>
          <cell r="Y602" t="str">
            <v>Customer reported leaks fixed within a day</v>
          </cell>
          <cell r="Z602" t="str">
            <v>Percentage of customer reported leaks fixed by the end of the next working day (on water mains - excludes service pipes)</v>
          </cell>
          <cell r="AA602" t="str">
            <v/>
          </cell>
          <cell r="AB602">
            <v>1</v>
          </cell>
          <cell r="AC602" t="str">
            <v/>
          </cell>
          <cell r="AD602" t="str">
            <v/>
          </cell>
          <cell r="AE602" t="str">
            <v/>
          </cell>
          <cell r="AF602" t="str">
            <v/>
          </cell>
          <cell r="AG602" t="str">
            <v/>
          </cell>
          <cell r="AH602" t="str">
            <v/>
          </cell>
          <cell r="AI602">
            <v>1</v>
          </cell>
          <cell r="AJ602" t="str">
            <v>Out &amp; under</v>
          </cell>
          <cell r="AK602" t="str">
            <v xml:space="preserve">Revenue </v>
          </cell>
          <cell r="AL602" t="str">
            <v>In-period</v>
          </cell>
          <cell r="AM602" t="str">
            <v>Leakage</v>
          </cell>
          <cell r="AN602" t="str">
            <v>%</v>
          </cell>
          <cell r="AO602" t="str">
            <v>Percentage of leaks fixed</v>
          </cell>
          <cell r="AP602">
            <v>0</v>
          </cell>
          <cell r="AQ602" t="str">
            <v>Up</v>
          </cell>
          <cell r="AR602" t="str">
            <v/>
          </cell>
        </row>
        <row r="603">
          <cell r="U603" t="str">
            <v>PR19WSX_W4</v>
          </cell>
          <cell r="V603" t="str">
            <v>Efficient use of water</v>
          </cell>
          <cell r="W603" t="str">
            <v>PR14 revision</v>
          </cell>
          <cell r="X603" t="str">
            <v>W4</v>
          </cell>
          <cell r="Y603" t="str">
            <v>Volume of water saved by water efficiency engagement</v>
          </cell>
          <cell r="Z603" t="str">
            <v>Volume of water saved by helping customers reduce the amount of water they use because of our engagement programme</v>
          </cell>
          <cell r="AA603" t="str">
            <v/>
          </cell>
          <cell r="AB603">
            <v>1</v>
          </cell>
          <cell r="AC603" t="str">
            <v/>
          </cell>
          <cell r="AD603" t="str">
            <v/>
          </cell>
          <cell r="AE603" t="str">
            <v/>
          </cell>
          <cell r="AF603" t="str">
            <v/>
          </cell>
          <cell r="AG603" t="str">
            <v/>
          </cell>
          <cell r="AH603" t="str">
            <v/>
          </cell>
          <cell r="AI603">
            <v>1</v>
          </cell>
          <cell r="AJ603" t="str">
            <v>NFI</v>
          </cell>
          <cell r="AK603" t="str">
            <v/>
          </cell>
          <cell r="AL603" t="str">
            <v/>
          </cell>
          <cell r="AM603" t="str">
            <v>Water consumption</v>
          </cell>
          <cell r="AN603" t="str">
            <v>nr</v>
          </cell>
          <cell r="AO603" t="str">
            <v>Megalitres per day - cumulative</v>
          </cell>
          <cell r="AP603">
            <v>1</v>
          </cell>
          <cell r="AQ603" t="str">
            <v>Up</v>
          </cell>
          <cell r="AR603" t="str">
            <v/>
          </cell>
        </row>
        <row r="604">
          <cell r="U604" t="str">
            <v>PR19WSX_Q1</v>
          </cell>
          <cell r="V604" t="str">
            <v>Excellent drinking water quality</v>
          </cell>
          <cell r="W604" t="str">
            <v>PR19 new</v>
          </cell>
          <cell r="X604" t="str">
            <v>Q1</v>
          </cell>
          <cell r="Y604" t="str">
            <v>Water quality compliance (CRI)</v>
          </cell>
          <cell r="Z604" t="str">
            <v>The DWI's Compliance Risk Index (CRI)</v>
          </cell>
          <cell r="AA604" t="str">
            <v/>
          </cell>
          <cell r="AB604">
            <v>1</v>
          </cell>
          <cell r="AC604" t="str">
            <v/>
          </cell>
          <cell r="AD604" t="str">
            <v/>
          </cell>
          <cell r="AE604" t="str">
            <v/>
          </cell>
          <cell r="AF604" t="str">
            <v/>
          </cell>
          <cell r="AG604" t="str">
            <v/>
          </cell>
          <cell r="AH604" t="str">
            <v/>
          </cell>
          <cell r="AI604">
            <v>1</v>
          </cell>
          <cell r="AJ604" t="str">
            <v>Under</v>
          </cell>
          <cell r="AK604" t="str">
            <v xml:space="preserve">Revenue </v>
          </cell>
          <cell r="AL604" t="str">
            <v>In-period</v>
          </cell>
          <cell r="AM604" t="str">
            <v>Water quality compliance</v>
          </cell>
          <cell r="AN604" t="str">
            <v>number</v>
          </cell>
          <cell r="AO604" t="str">
            <v>Numerical CRI score</v>
          </cell>
          <cell r="AP604">
            <v>2</v>
          </cell>
          <cell r="AQ604" t="str">
            <v>Down</v>
          </cell>
          <cell r="AR604" t="str">
            <v>Water quality compliance (CRI)</v>
          </cell>
          <cell r="BI604">
            <v>0</v>
          </cell>
          <cell r="BJ604">
            <v>0</v>
          </cell>
          <cell r="BK604">
            <v>0</v>
          </cell>
          <cell r="BL604">
            <v>0</v>
          </cell>
          <cell r="BM604">
            <v>0</v>
          </cell>
          <cell r="CD604" t="str">
            <v>Yes</v>
          </cell>
          <cell r="CE604" t="str">
            <v>Yes</v>
          </cell>
          <cell r="CF604" t="str">
            <v>Yes</v>
          </cell>
          <cell r="CG604" t="str">
            <v>Yes</v>
          </cell>
          <cell r="CH604" t="str">
            <v>Yes</v>
          </cell>
          <cell r="CI604" t="str">
            <v/>
          </cell>
          <cell r="CJ604" t="str">
            <v/>
          </cell>
          <cell r="CK604" t="str">
            <v/>
          </cell>
          <cell r="CL604" t="str">
            <v/>
          </cell>
          <cell r="CM604" t="str">
            <v/>
          </cell>
          <cell r="CN604">
            <v>9.5</v>
          </cell>
          <cell r="CO604">
            <v>9.5</v>
          </cell>
          <cell r="CP604">
            <v>9.5</v>
          </cell>
          <cell r="CQ604">
            <v>9.5</v>
          </cell>
          <cell r="CR604">
            <v>9.5</v>
          </cell>
          <cell r="CS604">
            <v>2</v>
          </cell>
          <cell r="CT604">
            <v>2</v>
          </cell>
          <cell r="CU604">
            <v>2</v>
          </cell>
          <cell r="CV604">
            <v>2</v>
          </cell>
          <cell r="CW604">
            <v>2</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v>-0.57999999999999996</v>
          </cell>
          <cell r="DN604">
            <v>-2.5</v>
          </cell>
          <cell r="DO604" t="str">
            <v/>
          </cell>
          <cell r="DP604" t="str">
            <v/>
          </cell>
          <cell r="DQ604">
            <v>0</v>
          </cell>
          <cell r="DR604" t="str">
            <v/>
          </cell>
          <cell r="DS604" t="str">
            <v/>
          </cell>
          <cell r="DT604" t="str">
            <v/>
          </cell>
          <cell r="DU604" t="str">
            <v/>
          </cell>
          <cell r="DV604">
            <v>1</v>
          </cell>
          <cell r="DW604" t="str">
            <v/>
          </cell>
        </row>
        <row r="605">
          <cell r="U605" t="str">
            <v>PR19WSX_Q2</v>
          </cell>
          <cell r="V605" t="str">
            <v>Excellent drinking water quality</v>
          </cell>
          <cell r="W605" t="str">
            <v>PR14 revision</v>
          </cell>
          <cell r="X605" t="str">
            <v>Q2</v>
          </cell>
          <cell r="Y605" t="str">
            <v>Water quality customer contacts (appearance, taste and odour)</v>
          </cell>
          <cell r="Z605" t="str">
            <v>Number of times companies contact us about the appearance, taste or odour of their tap water</v>
          </cell>
          <cell r="AA605" t="str">
            <v/>
          </cell>
          <cell r="AB605">
            <v>1</v>
          </cell>
          <cell r="AC605" t="str">
            <v/>
          </cell>
          <cell r="AD605" t="str">
            <v/>
          </cell>
          <cell r="AE605" t="str">
            <v/>
          </cell>
          <cell r="AF605" t="str">
            <v/>
          </cell>
          <cell r="AG605" t="str">
            <v/>
          </cell>
          <cell r="AH605" t="str">
            <v/>
          </cell>
          <cell r="AI605">
            <v>1</v>
          </cell>
          <cell r="AJ605" t="str">
            <v>Out &amp; under</v>
          </cell>
          <cell r="AK605" t="str">
            <v xml:space="preserve">Revenue </v>
          </cell>
          <cell r="AL605" t="str">
            <v>In-period</v>
          </cell>
          <cell r="AM605" t="str">
            <v>Customer contacts - water quality</v>
          </cell>
          <cell r="AN605" t="str">
            <v>Number</v>
          </cell>
          <cell r="AO605" t="str">
            <v>No. of contacts per 1,000 population</v>
          </cell>
          <cell r="AP605">
            <v>2</v>
          </cell>
          <cell r="AQ605" t="str">
            <v>Down</v>
          </cell>
        </row>
        <row r="606">
          <cell r="U606" t="str">
            <v>PR19WSX_Q3</v>
          </cell>
          <cell r="V606" t="str">
            <v>Excellent drinking water quality</v>
          </cell>
          <cell r="W606" t="str">
            <v>PR19 new</v>
          </cell>
          <cell r="X606" t="str">
            <v>Q3</v>
          </cell>
          <cell r="Y606" t="str">
            <v>Tackling water quality at home and in the work place</v>
          </cell>
          <cell r="Z606" t="str">
            <v>Inspections and customer lead pipe replacement aimed at improvement of water quality</v>
          </cell>
          <cell r="AA606" t="str">
            <v/>
          </cell>
          <cell r="AB606">
            <v>1</v>
          </cell>
          <cell r="AC606" t="str">
            <v/>
          </cell>
          <cell r="AD606" t="str">
            <v/>
          </cell>
          <cell r="AE606" t="str">
            <v/>
          </cell>
          <cell r="AF606" t="str">
            <v/>
          </cell>
          <cell r="AG606" t="str">
            <v/>
          </cell>
          <cell r="AH606" t="str">
            <v/>
          </cell>
          <cell r="AI606">
            <v>1</v>
          </cell>
          <cell r="AJ606" t="str">
            <v>Out &amp; under</v>
          </cell>
          <cell r="AK606" t="str">
            <v xml:space="preserve">Revenue </v>
          </cell>
          <cell r="AL606" t="str">
            <v>In-period</v>
          </cell>
          <cell r="AM606" t="str">
            <v>Water quality compliance</v>
          </cell>
          <cell r="AN606" t="str">
            <v>score</v>
          </cell>
          <cell r="AO606" t="str">
            <v>Index - cumulative</v>
          </cell>
          <cell r="AP606">
            <v>0</v>
          </cell>
          <cell r="AQ606" t="str">
            <v>Up</v>
          </cell>
          <cell r="AR606" t="str">
            <v/>
          </cell>
        </row>
        <row r="607">
          <cell r="U607" t="str">
            <v>PR19WSX_Q4</v>
          </cell>
          <cell r="V607" t="str">
            <v>Excellent drinking water quality</v>
          </cell>
          <cell r="W607" t="str">
            <v>PR19 new</v>
          </cell>
          <cell r="X607" t="str">
            <v>Q4</v>
          </cell>
          <cell r="Y607" t="str">
            <v>Lead communication service pipes replaced (Wessex Water assets)</v>
          </cell>
          <cell r="Z607" t="str">
            <v>Number of lead communication pipes replaced, including galvanised and other metallic pipes that include lead</v>
          </cell>
          <cell r="AA607" t="str">
            <v/>
          </cell>
          <cell r="AB607">
            <v>1</v>
          </cell>
          <cell r="AC607" t="str">
            <v/>
          </cell>
          <cell r="AD607" t="str">
            <v/>
          </cell>
          <cell r="AE607" t="str">
            <v/>
          </cell>
          <cell r="AF607" t="str">
            <v/>
          </cell>
          <cell r="AG607" t="str">
            <v/>
          </cell>
          <cell r="AH607" t="str">
            <v/>
          </cell>
          <cell r="AI607">
            <v>1</v>
          </cell>
          <cell r="AJ607" t="str">
            <v>Out &amp; under</v>
          </cell>
          <cell r="AK607" t="str">
            <v xml:space="preserve">Revenue </v>
          </cell>
          <cell r="AL607" t="str">
            <v>In-period</v>
          </cell>
          <cell r="AM607" t="str">
            <v>Water quality compliance</v>
          </cell>
          <cell r="AN607" t="str">
            <v>nr</v>
          </cell>
          <cell r="AO607" t="str">
            <v>Number of lead pipes replaced each year</v>
          </cell>
          <cell r="AP607">
            <v>0</v>
          </cell>
          <cell r="AQ607" t="str">
            <v>Up</v>
          </cell>
          <cell r="AR607" t="str">
            <v/>
          </cell>
        </row>
        <row r="608">
          <cell r="U608" t="str">
            <v>PR19WSX_Q5</v>
          </cell>
          <cell r="V608" t="str">
            <v>Excellent drinking water quality</v>
          </cell>
          <cell r="W608" t="str">
            <v>PR19 new</v>
          </cell>
          <cell r="X608" t="str">
            <v>Q5</v>
          </cell>
          <cell r="Y608" t="str">
            <v>Event risk index (Wessex Water) (ERI WW)</v>
          </cell>
          <cell r="Z608" t="str">
            <v>The DWI's Event Risk Index (ERI)</v>
          </cell>
          <cell r="AA608" t="str">
            <v/>
          </cell>
          <cell r="AB608">
            <v>1</v>
          </cell>
          <cell r="AC608" t="str">
            <v/>
          </cell>
          <cell r="AD608" t="str">
            <v/>
          </cell>
          <cell r="AE608" t="str">
            <v/>
          </cell>
          <cell r="AF608" t="str">
            <v/>
          </cell>
          <cell r="AG608" t="str">
            <v/>
          </cell>
          <cell r="AH608" t="str">
            <v/>
          </cell>
          <cell r="AI608">
            <v>1</v>
          </cell>
          <cell r="AJ608" t="str">
            <v>NFI</v>
          </cell>
          <cell r="AK608" t="str">
            <v/>
          </cell>
          <cell r="AL608" t="str">
            <v/>
          </cell>
          <cell r="AM608" t="str">
            <v>Water quality compliance</v>
          </cell>
          <cell r="AN608" t="str">
            <v>score</v>
          </cell>
          <cell r="AO608" t="str">
            <v>Index</v>
          </cell>
          <cell r="AP608">
            <v>3</v>
          </cell>
          <cell r="AQ608" t="str">
            <v>Down</v>
          </cell>
          <cell r="AR608" t="str">
            <v/>
          </cell>
        </row>
        <row r="609">
          <cell r="U609" t="str">
            <v>PR19WSX_F1</v>
          </cell>
          <cell r="V609" t="str">
            <v>Minimise sewer flooding</v>
          </cell>
          <cell r="W609" t="str">
            <v>PR14 revision</v>
          </cell>
          <cell r="X609" t="str">
            <v>F1</v>
          </cell>
          <cell r="Y609" t="str">
            <v>Internal sewer flooding</v>
          </cell>
          <cell r="Z609" t="str">
            <v>The number of internal flooding incidents per year, including all incident causes and sewer flooding due to severe weather events per 10,000 sewer connections</v>
          </cell>
          <cell r="AA609" t="str">
            <v/>
          </cell>
          <cell r="AB609" t="str">
            <v/>
          </cell>
          <cell r="AC609">
            <v>1</v>
          </cell>
          <cell r="AD609" t="str">
            <v/>
          </cell>
          <cell r="AE609" t="str">
            <v/>
          </cell>
          <cell r="AF609" t="str">
            <v/>
          </cell>
          <cell r="AG609" t="str">
            <v/>
          </cell>
          <cell r="AH609" t="str">
            <v/>
          </cell>
          <cell r="AI609">
            <v>1</v>
          </cell>
          <cell r="AJ609" t="str">
            <v>Out &amp; under</v>
          </cell>
          <cell r="AK609" t="str">
            <v xml:space="preserve">Revenue </v>
          </cell>
          <cell r="AL609" t="str">
            <v>In-period</v>
          </cell>
          <cell r="AM609" t="str">
            <v>Sewer flooding</v>
          </cell>
          <cell r="AN609" t="str">
            <v>number</v>
          </cell>
          <cell r="AO609" t="str">
            <v>Number of incidents per 10,000 sewer connections</v>
          </cell>
          <cell r="AP609">
            <v>2</v>
          </cell>
          <cell r="AQ609" t="str">
            <v>Down</v>
          </cell>
          <cell r="AR609" t="str">
            <v>Internal sewer flooding</v>
          </cell>
          <cell r="BI609">
            <v>1.68</v>
          </cell>
          <cell r="BJ609">
            <v>1.63</v>
          </cell>
          <cell r="BK609">
            <v>1.58</v>
          </cell>
          <cell r="BL609">
            <v>1.44</v>
          </cell>
          <cell r="BM609">
            <v>1.34</v>
          </cell>
          <cell r="CD609" t="str">
            <v>Yes</v>
          </cell>
          <cell r="CE609" t="str">
            <v>Yes</v>
          </cell>
          <cell r="CF609" t="str">
            <v>Yes</v>
          </cell>
          <cell r="CG609" t="str">
            <v>Yes</v>
          </cell>
          <cell r="CH609" t="str">
            <v>Yes</v>
          </cell>
          <cell r="CI609">
            <v>4.09</v>
          </cell>
          <cell r="CJ609">
            <v>4.09</v>
          </cell>
          <cell r="CK609">
            <v>4.09</v>
          </cell>
          <cell r="CL609">
            <v>4.09</v>
          </cell>
          <cell r="CM609">
            <v>4.09</v>
          </cell>
          <cell r="CN609">
            <v>2.56</v>
          </cell>
          <cell r="CO609">
            <v>2.56</v>
          </cell>
          <cell r="CP609">
            <v>2.56</v>
          </cell>
          <cell r="CQ609">
            <v>2.56</v>
          </cell>
          <cell r="CR609">
            <v>2.56</v>
          </cell>
          <cell r="CS609" t="str">
            <v/>
          </cell>
          <cell r="CT609" t="str">
            <v/>
          </cell>
          <cell r="CU609" t="str">
            <v/>
          </cell>
          <cell r="CV609" t="str">
            <v/>
          </cell>
          <cell r="CW609" t="str">
            <v/>
          </cell>
          <cell r="CX609" t="str">
            <v/>
          </cell>
          <cell r="CY609" t="str">
            <v/>
          </cell>
          <cell r="CZ609" t="str">
            <v/>
          </cell>
          <cell r="DA609" t="str">
            <v/>
          </cell>
          <cell r="DB609" t="str">
            <v/>
          </cell>
          <cell r="DC609">
            <v>0.93</v>
          </cell>
          <cell r="DD609">
            <v>0.9</v>
          </cell>
          <cell r="DE609">
            <v>0.87</v>
          </cell>
          <cell r="DF609">
            <v>0.8</v>
          </cell>
          <cell r="DG609">
            <v>0.74</v>
          </cell>
          <cell r="DH609" t="str">
            <v>*</v>
          </cell>
          <cell r="DI609" t="str">
            <v>*</v>
          </cell>
          <cell r="DJ609" t="str">
            <v>*</v>
          </cell>
          <cell r="DK609" t="str">
            <v>*</v>
          </cell>
          <cell r="DL609" t="str">
            <v>*</v>
          </cell>
          <cell r="DM609">
            <v>-5.69</v>
          </cell>
          <cell r="DN609" t="str">
            <v/>
          </cell>
          <cell r="DO609" t="str">
            <v/>
          </cell>
          <cell r="DP609">
            <v>-18.177</v>
          </cell>
          <cell r="DQ609">
            <v>5.69</v>
          </cell>
          <cell r="DR609" t="str">
            <v/>
          </cell>
          <cell r="DS609" t="str">
            <v/>
          </cell>
          <cell r="DT609">
            <v>18.177</v>
          </cell>
          <cell r="DU609" t="str">
            <v/>
          </cell>
          <cell r="DV609">
            <v>1</v>
          </cell>
          <cell r="DW609" t="str">
            <v/>
          </cell>
        </row>
        <row r="610">
          <cell r="U610" t="str">
            <v>PR19WSX_F2</v>
          </cell>
          <cell r="V610" t="str">
            <v>Minimise sewer flooding</v>
          </cell>
          <cell r="W610" t="str">
            <v>PR19 new</v>
          </cell>
          <cell r="X610" t="str">
            <v>F2</v>
          </cell>
          <cell r="Y610" t="str">
            <v>Customer property sewer flooding (external)</v>
          </cell>
          <cell r="Z610" t="str">
            <v>The number of external sewer flooding incidents, including all incident causes and flooding due to severe weather events per 10,000 sewer connections (in line with Ofwat shadow reporting)</v>
          </cell>
          <cell r="AA610" t="str">
            <v/>
          </cell>
          <cell r="AB610" t="str">
            <v/>
          </cell>
          <cell r="AC610">
            <v>1</v>
          </cell>
          <cell r="AD610" t="str">
            <v/>
          </cell>
          <cell r="AE610" t="str">
            <v/>
          </cell>
          <cell r="AF610" t="str">
            <v/>
          </cell>
          <cell r="AG610" t="str">
            <v/>
          </cell>
          <cell r="AH610" t="str">
            <v/>
          </cell>
          <cell r="AI610">
            <v>1</v>
          </cell>
          <cell r="AJ610" t="str">
            <v>Out &amp; under</v>
          </cell>
          <cell r="AK610" t="str">
            <v xml:space="preserve">Revenue </v>
          </cell>
          <cell r="AL610" t="str">
            <v>In-period</v>
          </cell>
          <cell r="AM610" t="str">
            <v>Sewer flooding</v>
          </cell>
          <cell r="AN610" t="str">
            <v>number</v>
          </cell>
          <cell r="AO610" t="str">
            <v>Number of incidents per 10,000 sewer connections</v>
          </cell>
          <cell r="AP610">
            <v>2</v>
          </cell>
          <cell r="AQ610" t="str">
            <v>Down</v>
          </cell>
        </row>
        <row r="611">
          <cell r="U611" t="str">
            <v>PR19WSX_F3</v>
          </cell>
          <cell r="V611" t="str">
            <v>Minimise sewer flooding</v>
          </cell>
          <cell r="W611" t="str">
            <v>PR14 continuation</v>
          </cell>
          <cell r="X611" t="str">
            <v>F3</v>
          </cell>
          <cell r="Y611" t="str">
            <v>Sewer flooding risk</v>
          </cell>
          <cell r="Z611" t="str">
            <v>Overall risk of flooding as measured by sewer flooding risk grid</v>
          </cell>
          <cell r="AA611" t="str">
            <v/>
          </cell>
          <cell r="AB611" t="str">
            <v/>
          </cell>
          <cell r="AC611">
            <v>1</v>
          </cell>
          <cell r="AD611" t="str">
            <v/>
          </cell>
          <cell r="AE611" t="str">
            <v/>
          </cell>
          <cell r="AF611" t="str">
            <v/>
          </cell>
          <cell r="AG611" t="str">
            <v/>
          </cell>
          <cell r="AH611" t="str">
            <v/>
          </cell>
          <cell r="AI611">
            <v>1</v>
          </cell>
          <cell r="AJ611" t="str">
            <v>Under</v>
          </cell>
          <cell r="AK611" t="str">
            <v xml:space="preserve">Revenue </v>
          </cell>
          <cell r="AL611" t="str">
            <v>In-period</v>
          </cell>
          <cell r="AM611" t="str">
            <v>Sewer flooding</v>
          </cell>
          <cell r="AN611" t="str">
            <v>score</v>
          </cell>
          <cell r="AO611" t="str">
            <v>Index</v>
          </cell>
          <cell r="AP611">
            <v>0</v>
          </cell>
          <cell r="AQ611" t="str">
            <v>Down</v>
          </cell>
          <cell r="AR611" t="str">
            <v/>
          </cell>
        </row>
        <row r="612">
          <cell r="U612" t="str">
            <v>PR19WSX_F4</v>
          </cell>
          <cell r="V612" t="str">
            <v>Minimise sewer flooding</v>
          </cell>
          <cell r="W612" t="str">
            <v>PR14 continuation</v>
          </cell>
          <cell r="X612" t="str">
            <v>F4</v>
          </cell>
          <cell r="Y612" t="str">
            <v>North Bristol Sewer Scheme - Trym catchment</v>
          </cell>
          <cell r="Z612" t="str">
            <v>Delivery of additional capacity for the Trym catchment by 2022/23 in line with the agreed North Bristol Sewerage strategy</v>
          </cell>
          <cell r="AA612" t="str">
            <v/>
          </cell>
          <cell r="AB612" t="str">
            <v/>
          </cell>
          <cell r="AC612">
            <v>1</v>
          </cell>
          <cell r="AD612" t="str">
            <v/>
          </cell>
          <cell r="AE612" t="str">
            <v/>
          </cell>
          <cell r="AF612" t="str">
            <v/>
          </cell>
          <cell r="AG612" t="str">
            <v/>
          </cell>
          <cell r="AH612" t="str">
            <v/>
          </cell>
          <cell r="AI612">
            <v>1</v>
          </cell>
          <cell r="AJ612" t="str">
            <v>Under</v>
          </cell>
          <cell r="AK612" t="str">
            <v xml:space="preserve">Revenue </v>
          </cell>
          <cell r="AL612" t="str">
            <v>In-period</v>
          </cell>
          <cell r="AM612" t="str">
            <v>Resilience</v>
          </cell>
          <cell r="AN612" t="str">
            <v>nr</v>
          </cell>
          <cell r="AO612" t="str">
            <v>Months of delays</v>
          </cell>
          <cell r="AP612">
            <v>0</v>
          </cell>
          <cell r="AQ612" t="str">
            <v>Down</v>
          </cell>
          <cell r="AR612" t="str">
            <v/>
          </cell>
        </row>
        <row r="613">
          <cell r="U613" t="str">
            <v>PR19WSX_R1</v>
          </cell>
          <cell r="V613" t="str">
            <v>Resilient services</v>
          </cell>
          <cell r="W613" t="str">
            <v>PR14 revision</v>
          </cell>
          <cell r="X613" t="str">
            <v>R1</v>
          </cell>
          <cell r="Y613" t="str">
            <v>Water supply interruptions</v>
          </cell>
          <cell r="Z613" t="str">
            <v>Number of minutes lost per property with supply interruptions greater than three hours including planned, unplanned and third party interruptions</v>
          </cell>
          <cell r="AA613" t="str">
            <v/>
          </cell>
          <cell r="AB613">
            <v>1</v>
          </cell>
          <cell r="AC613" t="str">
            <v/>
          </cell>
          <cell r="AD613" t="str">
            <v/>
          </cell>
          <cell r="AE613" t="str">
            <v/>
          </cell>
          <cell r="AF613" t="str">
            <v/>
          </cell>
          <cell r="AG613" t="str">
            <v/>
          </cell>
          <cell r="AH613" t="str">
            <v/>
          </cell>
          <cell r="AI613">
            <v>1</v>
          </cell>
          <cell r="AJ613" t="str">
            <v>Out &amp; under</v>
          </cell>
          <cell r="AK613" t="str">
            <v xml:space="preserve">Revenue </v>
          </cell>
          <cell r="AL613" t="str">
            <v>In-period</v>
          </cell>
          <cell r="AM613" t="str">
            <v>Supply interruptions</v>
          </cell>
          <cell r="AN613" t="str">
            <v>hh:mm:ss</v>
          </cell>
          <cell r="AO613" t="str">
            <v>Hours:minutes:seconds per property per year</v>
          </cell>
          <cell r="AP613">
            <v>0</v>
          </cell>
          <cell r="AQ613" t="str">
            <v>Down</v>
          </cell>
          <cell r="AR613" t="str">
            <v>Water supply interruptions</v>
          </cell>
          <cell r="BI613">
            <v>4.5138888888888893E-3</v>
          </cell>
          <cell r="BJ613">
            <v>4.2592592592592595E-3</v>
          </cell>
          <cell r="BK613">
            <v>3.9930555555555561E-3</v>
          </cell>
          <cell r="BL613">
            <v>3.7384259259259263E-3</v>
          </cell>
          <cell r="BM613">
            <v>3.472222222222222E-3</v>
          </cell>
          <cell r="CD613" t="str">
            <v>Yes</v>
          </cell>
          <cell r="CE613" t="str">
            <v>Yes</v>
          </cell>
          <cell r="CF613" t="str">
            <v>Yes</v>
          </cell>
          <cell r="CG613" t="str">
            <v>Yes</v>
          </cell>
          <cell r="CH613" t="str">
            <v>Yes</v>
          </cell>
          <cell r="CI613">
            <v>1.3391203703703704E-2</v>
          </cell>
          <cell r="CJ613">
            <v>1.3391203703703704E-2</v>
          </cell>
          <cell r="CK613">
            <v>1.3391203703703704E-2</v>
          </cell>
          <cell r="CL613">
            <v>1.3391203703703704E-2</v>
          </cell>
          <cell r="CM613">
            <v>1.3391203703703704E-2</v>
          </cell>
          <cell r="CN613">
            <v>1.1793981481481482E-2</v>
          </cell>
          <cell r="CO613">
            <v>1.1793981481481482E-2</v>
          </cell>
          <cell r="CP613">
            <v>1.1793981481481482E-2</v>
          </cell>
          <cell r="CQ613">
            <v>1.1793981481481482E-2</v>
          </cell>
          <cell r="CR613">
            <v>1.1793981481481482E-2</v>
          </cell>
          <cell r="CS613" t="str">
            <v/>
          </cell>
          <cell r="CT613" t="str">
            <v/>
          </cell>
          <cell r="CU613" t="str">
            <v/>
          </cell>
          <cell r="CV613" t="str">
            <v/>
          </cell>
          <cell r="CW613" t="str">
            <v/>
          </cell>
          <cell r="CX613" t="str">
            <v/>
          </cell>
          <cell r="CY613" t="str">
            <v/>
          </cell>
          <cell r="CZ613" t="str">
            <v/>
          </cell>
          <cell r="DA613" t="str">
            <v/>
          </cell>
          <cell r="DB613" t="str">
            <v/>
          </cell>
          <cell r="DC613">
            <v>9.0277777777777784E-4</v>
          </cell>
          <cell r="DD613">
            <v>9.0277777777777784E-4</v>
          </cell>
          <cell r="DE613">
            <v>9.0277777777777784E-4</v>
          </cell>
          <cell r="DF613">
            <v>9.0277777777777784E-4</v>
          </cell>
          <cell r="DG613">
            <v>9.0277777777777784E-4</v>
          </cell>
          <cell r="DH613" t="str">
            <v>*</v>
          </cell>
          <cell r="DI613" t="str">
            <v>*</v>
          </cell>
          <cell r="DJ613" t="str">
            <v>*</v>
          </cell>
          <cell r="DK613" t="str">
            <v>*</v>
          </cell>
          <cell r="DL613" t="str">
            <v>*</v>
          </cell>
          <cell r="DM613">
            <v>-0.14000000000000001</v>
          </cell>
          <cell r="DN613" t="str">
            <v/>
          </cell>
          <cell r="DO613" t="str">
            <v/>
          </cell>
          <cell r="DP613">
            <v>-0.3</v>
          </cell>
          <cell r="DQ613">
            <v>0.14000000000000001</v>
          </cell>
          <cell r="DR613" t="str">
            <v/>
          </cell>
          <cell r="DS613" t="str">
            <v/>
          </cell>
          <cell r="DT613">
            <v>0.3</v>
          </cell>
          <cell r="DU613" t="str">
            <v/>
          </cell>
          <cell r="DV613">
            <v>1</v>
          </cell>
          <cell r="DW613" t="str">
            <v/>
          </cell>
        </row>
        <row r="614">
          <cell r="U614" t="str">
            <v>PR19WSX_R2</v>
          </cell>
          <cell r="V614" t="str">
            <v>Resilient services</v>
          </cell>
          <cell r="W614" t="str">
            <v>PR19 new</v>
          </cell>
          <cell r="X614" t="str">
            <v>R2</v>
          </cell>
          <cell r="Y614" t="str">
            <v>Risk of severe restrictions in a drought</v>
          </cell>
          <cell r="Z614" t="str">
            <v>Percentage of the population the company serves, that would experience severe supply restrictions (e.g. standpipes or rota cuts) in a 1-in-200 year drought</v>
          </cell>
          <cell r="AA614">
            <v>1</v>
          </cell>
          <cell r="AB614" t="str">
            <v/>
          </cell>
          <cell r="AC614" t="str">
            <v/>
          </cell>
          <cell r="AD614" t="str">
            <v/>
          </cell>
          <cell r="AE614" t="str">
            <v/>
          </cell>
          <cell r="AF614" t="str">
            <v/>
          </cell>
          <cell r="AG614" t="str">
            <v/>
          </cell>
          <cell r="AH614" t="str">
            <v/>
          </cell>
          <cell r="AI614">
            <v>1</v>
          </cell>
          <cell r="AJ614" t="str">
            <v>NFI</v>
          </cell>
          <cell r="AK614" t="str">
            <v/>
          </cell>
          <cell r="AL614" t="str">
            <v/>
          </cell>
          <cell r="AM614" t="str">
            <v>Supply restrictions</v>
          </cell>
          <cell r="AN614" t="str">
            <v>%</v>
          </cell>
          <cell r="AO614" t="str">
            <v>Percentage of population at risk</v>
          </cell>
          <cell r="AP614">
            <v>1</v>
          </cell>
          <cell r="AQ614" t="str">
            <v>Down</v>
          </cell>
          <cell r="AR614" t="str">
            <v>Risk of severe restrictions in a drought</v>
          </cell>
          <cell r="BI614">
            <v>0</v>
          </cell>
          <cell r="BJ614">
            <v>0</v>
          </cell>
          <cell r="BK614">
            <v>0</v>
          </cell>
          <cell r="BL614">
            <v>0</v>
          </cell>
          <cell r="BM614">
            <v>0</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v>1</v>
          </cell>
          <cell r="DW614" t="str">
            <v/>
          </cell>
        </row>
        <row r="615">
          <cell r="U615" t="str">
            <v>PR19WSX_R3</v>
          </cell>
          <cell r="V615" t="str">
            <v>Resilient services</v>
          </cell>
          <cell r="W615" t="str">
            <v>PR19 new</v>
          </cell>
          <cell r="X615" t="str">
            <v>R3</v>
          </cell>
          <cell r="Y615" t="str">
            <v>Risk of sewer flooding in a storm</v>
          </cell>
          <cell r="Z615" t="str">
            <v>Percentage of population at risk of sewer flooding in a 1-in-50 year storm</v>
          </cell>
          <cell r="AA615" t="str">
            <v/>
          </cell>
          <cell r="AB615" t="str">
            <v/>
          </cell>
          <cell r="AC615">
            <v>1</v>
          </cell>
          <cell r="AD615" t="str">
            <v/>
          </cell>
          <cell r="AE615" t="str">
            <v/>
          </cell>
          <cell r="AF615" t="str">
            <v/>
          </cell>
          <cell r="AG615" t="str">
            <v/>
          </cell>
          <cell r="AH615" t="str">
            <v/>
          </cell>
          <cell r="AI615">
            <v>1</v>
          </cell>
          <cell r="AJ615" t="str">
            <v>NFI</v>
          </cell>
          <cell r="AK615" t="str">
            <v/>
          </cell>
          <cell r="AL615" t="str">
            <v/>
          </cell>
          <cell r="AM615" t="str">
            <v>Sewer flooding</v>
          </cell>
          <cell r="AN615" t="str">
            <v>%</v>
          </cell>
          <cell r="AO615" t="str">
            <v>Percentage of population at risk</v>
          </cell>
          <cell r="AP615">
            <v>2</v>
          </cell>
          <cell r="AQ615" t="str">
            <v>Down</v>
          </cell>
          <cell r="AR615" t="str">
            <v>Risk of sewer flooding in a storm</v>
          </cell>
          <cell r="BI615" t="str">
            <v>12.93​</v>
          </cell>
          <cell r="BJ615" t="str">
            <v>11.93​</v>
          </cell>
          <cell r="BK615" t="str">
            <v>9.45​</v>
          </cell>
          <cell r="BL615" t="str">
            <v>8.91​</v>
          </cell>
          <cell r="BM615" t="str">
            <v>8.37​</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v>1</v>
          </cell>
          <cell r="DW615" t="str">
            <v/>
          </cell>
        </row>
        <row r="616">
          <cell r="U616" t="str">
            <v>PR19WSX_R4</v>
          </cell>
          <cell r="V616" t="str">
            <v>Resilient services</v>
          </cell>
          <cell r="W616" t="str">
            <v>PR14 continuation</v>
          </cell>
          <cell r="X616" t="str">
            <v>R4</v>
          </cell>
          <cell r="Y616" t="str">
            <v>Mains repairs</v>
          </cell>
          <cell r="Z616" t="str">
            <v>Number of mains bursts/repairs on water mains per year (water mains only - excludes service pipes)</v>
          </cell>
          <cell r="AA616" t="str">
            <v/>
          </cell>
          <cell r="AB616">
            <v>1</v>
          </cell>
          <cell r="AC616" t="str">
            <v/>
          </cell>
          <cell r="AD616" t="str">
            <v/>
          </cell>
          <cell r="AE616" t="str">
            <v/>
          </cell>
          <cell r="AF616" t="str">
            <v/>
          </cell>
          <cell r="AG616" t="str">
            <v/>
          </cell>
          <cell r="AH616" t="str">
            <v/>
          </cell>
          <cell r="AI616">
            <v>1</v>
          </cell>
          <cell r="AJ616" t="str">
            <v>Under</v>
          </cell>
          <cell r="AK616" t="str">
            <v xml:space="preserve">Revenue </v>
          </cell>
          <cell r="AL616" t="str">
            <v>In-period</v>
          </cell>
          <cell r="AM616" t="str">
            <v>Water mains bursts</v>
          </cell>
          <cell r="AN616" t="str">
            <v>number</v>
          </cell>
          <cell r="AO616" t="str">
            <v>Number of repairs per 1000 km of mains</v>
          </cell>
          <cell r="AP616">
            <v>1</v>
          </cell>
          <cell r="AQ616" t="str">
            <v>Down</v>
          </cell>
          <cell r="AR616" t="str">
            <v>Mains repairs</v>
          </cell>
          <cell r="BI616">
            <v>161.4</v>
          </cell>
          <cell r="BJ616">
            <v>159.1</v>
          </cell>
          <cell r="BK616">
            <v>156.9</v>
          </cell>
          <cell r="BL616">
            <v>154.6</v>
          </cell>
          <cell r="BM616">
            <v>152.4</v>
          </cell>
          <cell r="CD616" t="str">
            <v>Yes</v>
          </cell>
          <cell r="CE616" t="str">
            <v>Yes</v>
          </cell>
          <cell r="CF616" t="str">
            <v>Yes</v>
          </cell>
          <cell r="CG616" t="str">
            <v>Yes</v>
          </cell>
          <cell r="CH616" t="str">
            <v>Yes</v>
          </cell>
          <cell r="CI616" t="str">
            <v/>
          </cell>
          <cell r="CJ616" t="str">
            <v/>
          </cell>
          <cell r="CK616" t="str">
            <v/>
          </cell>
          <cell r="CL616" t="str">
            <v/>
          </cell>
          <cell r="CM616" t="str">
            <v/>
          </cell>
          <cell r="CN616">
            <v>225.9</v>
          </cell>
          <cell r="CO616">
            <v>225.9</v>
          </cell>
          <cell r="CP616">
            <v>225.9</v>
          </cell>
          <cell r="CQ616">
            <v>225.9</v>
          </cell>
          <cell r="CR616">
            <v>225.9</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v>-4.5999999999999999E-2</v>
          </cell>
          <cell r="DN616">
            <v>-0.38</v>
          </cell>
          <cell r="DO616" t="str">
            <v/>
          </cell>
          <cell r="DP616" t="str">
            <v/>
          </cell>
          <cell r="DQ616" t="str">
            <v/>
          </cell>
          <cell r="DR616" t="str">
            <v/>
          </cell>
          <cell r="DS616" t="str">
            <v/>
          </cell>
          <cell r="DT616" t="str">
            <v/>
          </cell>
          <cell r="DU616" t="str">
            <v/>
          </cell>
          <cell r="DV616">
            <v>1</v>
          </cell>
          <cell r="DW616" t="str">
            <v/>
          </cell>
        </row>
        <row r="617">
          <cell r="U617" t="str">
            <v>PR19WSX_R5</v>
          </cell>
          <cell r="V617" t="str">
            <v>Resilient services</v>
          </cell>
          <cell r="W617" t="str">
            <v>PR19 new</v>
          </cell>
          <cell r="X617" t="str">
            <v>R5</v>
          </cell>
          <cell r="Y617" t="str">
            <v>Unplanned outage</v>
          </cell>
          <cell r="Z617" t="str">
            <v>Annualised unavailable output, based on the peak week production capacity (or PWPC)</v>
          </cell>
          <cell r="AA617" t="str">
            <v/>
          </cell>
          <cell r="AB617">
            <v>1</v>
          </cell>
          <cell r="AC617" t="str">
            <v/>
          </cell>
          <cell r="AD617" t="str">
            <v/>
          </cell>
          <cell r="AE617" t="str">
            <v/>
          </cell>
          <cell r="AF617" t="str">
            <v/>
          </cell>
          <cell r="AG617" t="str">
            <v/>
          </cell>
          <cell r="AH617" t="str">
            <v/>
          </cell>
          <cell r="AI617">
            <v>1</v>
          </cell>
          <cell r="AJ617" t="str">
            <v>Under</v>
          </cell>
          <cell r="AK617" t="str">
            <v xml:space="preserve">Revenue </v>
          </cell>
          <cell r="AL617" t="str">
            <v>In-period</v>
          </cell>
          <cell r="AM617" t="str">
            <v>Water outage</v>
          </cell>
          <cell r="AN617" t="str">
            <v>%</v>
          </cell>
          <cell r="AO617" t="str">
            <v>Percentage of peak week production capacity</v>
          </cell>
          <cell r="AP617">
            <v>2</v>
          </cell>
          <cell r="AQ617" t="str">
            <v>Down</v>
          </cell>
          <cell r="AR617" t="str">
            <v>Unplanned outage</v>
          </cell>
          <cell r="BI617">
            <v>2.34</v>
          </cell>
          <cell r="BJ617">
            <v>2.34</v>
          </cell>
          <cell r="BK617">
            <v>2.34</v>
          </cell>
          <cell r="BL617">
            <v>2.34</v>
          </cell>
          <cell r="BM617">
            <v>2.34</v>
          </cell>
          <cell r="CD617" t="str">
            <v>Yes</v>
          </cell>
          <cell r="CE617" t="str">
            <v>Yes</v>
          </cell>
          <cell r="CF617" t="str">
            <v>Yes</v>
          </cell>
          <cell r="CG617" t="str">
            <v>Yes</v>
          </cell>
          <cell r="CH617" t="str">
            <v>Yes</v>
          </cell>
          <cell r="CI617" t="str">
            <v/>
          </cell>
          <cell r="CJ617" t="str">
            <v/>
          </cell>
          <cell r="CK617" t="str">
            <v/>
          </cell>
          <cell r="CL617" t="str">
            <v/>
          </cell>
          <cell r="CM617" t="str">
            <v/>
          </cell>
          <cell r="CN617">
            <v>4.68</v>
          </cell>
          <cell r="CO617">
            <v>4.68</v>
          </cell>
          <cell r="CP617">
            <v>4.68</v>
          </cell>
          <cell r="CQ617">
            <v>4.68</v>
          </cell>
          <cell r="CR617">
            <v>4.68</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v>-0.24299999999999999</v>
          </cell>
          <cell r="DN617" t="str">
            <v/>
          </cell>
          <cell r="DO617" t="str">
            <v/>
          </cell>
          <cell r="DP617" t="str">
            <v/>
          </cell>
          <cell r="DQ617" t="str">
            <v/>
          </cell>
          <cell r="DR617" t="str">
            <v/>
          </cell>
          <cell r="DS617" t="str">
            <v/>
          </cell>
          <cell r="DT617" t="str">
            <v/>
          </cell>
          <cell r="DU617" t="str">
            <v/>
          </cell>
          <cell r="DV617">
            <v>1</v>
          </cell>
          <cell r="DW617" t="str">
            <v/>
          </cell>
        </row>
        <row r="618">
          <cell r="U618" t="str">
            <v>PR19WSX_R6</v>
          </cell>
          <cell r="V618" t="str">
            <v>Resilient services</v>
          </cell>
          <cell r="W618" t="str">
            <v>PR14 continuation</v>
          </cell>
          <cell r="X618" t="str">
            <v>R6</v>
          </cell>
          <cell r="Y618" t="str">
            <v>Sewer collapses</v>
          </cell>
          <cell r="Z618" t="str">
            <v>Number of sewer collapses per thousand kilometres of all sewers causing an impact on service to customers or the environment</v>
          </cell>
          <cell r="AA618" t="str">
            <v/>
          </cell>
          <cell r="AB618" t="str">
            <v/>
          </cell>
          <cell r="AC618">
            <v>1</v>
          </cell>
          <cell r="AD618" t="str">
            <v/>
          </cell>
          <cell r="AE618" t="str">
            <v/>
          </cell>
          <cell r="AF618" t="str">
            <v/>
          </cell>
          <cell r="AG618" t="str">
            <v/>
          </cell>
          <cell r="AH618" t="str">
            <v/>
          </cell>
          <cell r="AI618">
            <v>1</v>
          </cell>
          <cell r="AJ618" t="str">
            <v>Under</v>
          </cell>
          <cell r="AK618" t="str">
            <v xml:space="preserve">Revenue </v>
          </cell>
          <cell r="AL618" t="str">
            <v>In-period</v>
          </cell>
          <cell r="AM618" t="str">
            <v>Resilience</v>
          </cell>
          <cell r="AN618" t="str">
            <v>number</v>
          </cell>
          <cell r="AO618" t="str">
            <v>Number of collapses per 1000km of sewer network</v>
          </cell>
          <cell r="AP618">
            <v>2</v>
          </cell>
          <cell r="AQ618" t="str">
            <v>Down</v>
          </cell>
          <cell r="AR618" t="str">
            <v>Sewer collapses</v>
          </cell>
          <cell r="BI618">
            <v>6.33</v>
          </cell>
          <cell r="BJ618">
            <v>6.33</v>
          </cell>
          <cell r="BK618">
            <v>6.33</v>
          </cell>
          <cell r="BL618">
            <v>6.33</v>
          </cell>
          <cell r="BM618">
            <v>6.33</v>
          </cell>
          <cell r="CD618" t="str">
            <v>Yes</v>
          </cell>
          <cell r="CE618" t="str">
            <v>Yes</v>
          </cell>
          <cell r="CF618" t="str">
            <v>Yes</v>
          </cell>
          <cell r="CG618" t="str">
            <v>Yes</v>
          </cell>
          <cell r="CH618" t="str">
            <v>Yes</v>
          </cell>
          <cell r="CI618" t="str">
            <v/>
          </cell>
          <cell r="CJ618" t="str">
            <v/>
          </cell>
          <cell r="CK618" t="str">
            <v/>
          </cell>
          <cell r="CL618" t="str">
            <v/>
          </cell>
          <cell r="CM618" t="str">
            <v/>
          </cell>
          <cell r="CN618">
            <v>9.5</v>
          </cell>
          <cell r="CO618">
            <v>9.5</v>
          </cell>
          <cell r="CP618">
            <v>9.5</v>
          </cell>
          <cell r="CQ618">
            <v>9.5</v>
          </cell>
          <cell r="CR618">
            <v>9.5</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v>-0.125</v>
          </cell>
          <cell r="DN618">
            <v>-0.99</v>
          </cell>
          <cell r="DO618" t="str">
            <v/>
          </cell>
          <cell r="DP618" t="str">
            <v/>
          </cell>
          <cell r="DQ618" t="str">
            <v/>
          </cell>
          <cell r="DR618" t="str">
            <v/>
          </cell>
          <cell r="DS618" t="str">
            <v/>
          </cell>
          <cell r="DT618" t="str">
            <v/>
          </cell>
          <cell r="DU618" t="str">
            <v/>
          </cell>
          <cell r="DV618">
            <v>1</v>
          </cell>
          <cell r="DW618" t="str">
            <v/>
          </cell>
        </row>
        <row r="619">
          <cell r="U619" t="str">
            <v>PR19WSX_R7</v>
          </cell>
          <cell r="V619" t="str">
            <v>Resilient services</v>
          </cell>
          <cell r="W619" t="str">
            <v>PR14 continuation</v>
          </cell>
          <cell r="X619" t="str">
            <v>R7</v>
          </cell>
          <cell r="Y619" t="str">
            <v>Restrictions on water use (hosepipe bans)</v>
          </cell>
          <cell r="Z619" t="str">
            <v>The number of temporary use (hosepipe) bans imposed on customer to restrict their water use</v>
          </cell>
          <cell r="AA619">
            <v>1</v>
          </cell>
          <cell r="AB619" t="str">
            <v/>
          </cell>
          <cell r="AC619" t="str">
            <v/>
          </cell>
          <cell r="AD619" t="str">
            <v/>
          </cell>
          <cell r="AE619" t="str">
            <v/>
          </cell>
          <cell r="AF619" t="str">
            <v/>
          </cell>
          <cell r="AG619" t="str">
            <v/>
          </cell>
          <cell r="AH619" t="str">
            <v/>
          </cell>
          <cell r="AI619">
            <v>1</v>
          </cell>
          <cell r="AJ619" t="str">
            <v>Under</v>
          </cell>
          <cell r="AK619" t="str">
            <v xml:space="preserve">Revenue </v>
          </cell>
          <cell r="AL619" t="str">
            <v>In-period</v>
          </cell>
          <cell r="AM619" t="str">
            <v>Supply restrictions</v>
          </cell>
          <cell r="AN619" t="str">
            <v>nr</v>
          </cell>
          <cell r="AO619" t="str">
            <v>Number of hosepipe bans</v>
          </cell>
          <cell r="AP619">
            <v>0</v>
          </cell>
          <cell r="AQ619" t="str">
            <v>Down</v>
          </cell>
          <cell r="AR619" t="str">
            <v/>
          </cell>
        </row>
        <row r="620">
          <cell r="U620" t="str">
            <v>PR19WSX_E1</v>
          </cell>
          <cell r="V620" t="str">
            <v>Protecting and enhancing the environment</v>
          </cell>
          <cell r="W620" t="str">
            <v>PR14 revision</v>
          </cell>
          <cell r="X620" t="str">
            <v>E1</v>
          </cell>
          <cell r="Y620" t="str">
            <v>Treatment works compliance</v>
          </cell>
          <cell r="Z620" t="str">
            <v>Percentage of sewage treatment works and water treatment works that are compliant with their discharge permit as reported to the Environment Agency</v>
          </cell>
          <cell r="AA620" t="str">
            <v/>
          </cell>
          <cell r="AB620" t="str">
            <v/>
          </cell>
          <cell r="AC620">
            <v>1</v>
          </cell>
          <cell r="AD620" t="str">
            <v/>
          </cell>
          <cell r="AE620" t="str">
            <v/>
          </cell>
          <cell r="AF620" t="str">
            <v/>
          </cell>
          <cell r="AG620" t="str">
            <v/>
          </cell>
          <cell r="AH620" t="str">
            <v/>
          </cell>
          <cell r="AI620">
            <v>1</v>
          </cell>
          <cell r="AJ620" t="str">
            <v>Under</v>
          </cell>
          <cell r="AK620" t="str">
            <v xml:space="preserve">Revenue </v>
          </cell>
          <cell r="AL620" t="str">
            <v>In-period</v>
          </cell>
          <cell r="AM620" t="str">
            <v>Environmental</v>
          </cell>
          <cell r="AN620" t="str">
            <v>%</v>
          </cell>
          <cell r="AO620" t="str">
            <v>Percentage compliance</v>
          </cell>
          <cell r="AP620">
            <v>2</v>
          </cell>
          <cell r="AQ620" t="str">
            <v>Up</v>
          </cell>
          <cell r="AR620" t="str">
            <v>Treatment works compliance</v>
          </cell>
          <cell r="BI620">
            <v>100</v>
          </cell>
          <cell r="BJ620">
            <v>100</v>
          </cell>
          <cell r="BK620">
            <v>100</v>
          </cell>
          <cell r="BL620">
            <v>100</v>
          </cell>
          <cell r="BM620">
            <v>100</v>
          </cell>
          <cell r="CD620" t="str">
            <v>Yes</v>
          </cell>
          <cell r="CE620" t="str">
            <v>Yes</v>
          </cell>
          <cell r="CF620" t="str">
            <v>Yes</v>
          </cell>
          <cell r="CG620" t="str">
            <v>Yes</v>
          </cell>
          <cell r="CH620" t="str">
            <v>Yes</v>
          </cell>
          <cell r="CI620" t="str">
            <v/>
          </cell>
          <cell r="CJ620" t="str">
            <v/>
          </cell>
          <cell r="CK620" t="str">
            <v/>
          </cell>
          <cell r="CL620" t="str">
            <v/>
          </cell>
          <cell r="CM620" t="str">
            <v/>
          </cell>
          <cell r="CN620">
            <v>97.7</v>
          </cell>
          <cell r="CO620">
            <v>97.7</v>
          </cell>
          <cell r="CP620">
            <v>97.7</v>
          </cell>
          <cell r="CQ620">
            <v>97.7</v>
          </cell>
          <cell r="CR620">
            <v>97.7</v>
          </cell>
          <cell r="CS620">
            <v>99</v>
          </cell>
          <cell r="CT620">
            <v>99</v>
          </cell>
          <cell r="CU620">
            <v>99</v>
          </cell>
          <cell r="CV620">
            <v>99</v>
          </cell>
          <cell r="CW620">
            <v>99</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v>-0.53</v>
          </cell>
          <cell r="DN620">
            <v>-2.2999999999999998</v>
          </cell>
          <cell r="DO620" t="str">
            <v/>
          </cell>
          <cell r="DP620" t="str">
            <v/>
          </cell>
          <cell r="DQ620" t="str">
            <v/>
          </cell>
          <cell r="DR620" t="str">
            <v/>
          </cell>
          <cell r="DS620" t="str">
            <v/>
          </cell>
          <cell r="DT620" t="str">
            <v/>
          </cell>
          <cell r="DU620" t="str">
            <v/>
          </cell>
          <cell r="DV620">
            <v>1</v>
          </cell>
          <cell r="DW620" t="str">
            <v/>
          </cell>
        </row>
        <row r="621">
          <cell r="U621" t="str">
            <v>PR19WSX_E2</v>
          </cell>
          <cell r="V621" t="str">
            <v>Protecting and enhancing the environment</v>
          </cell>
          <cell r="W621" t="str">
            <v>PR14 revision</v>
          </cell>
          <cell r="X621" t="str">
            <v>E2</v>
          </cell>
          <cell r="Y621" t="str">
            <v>Pollution incidents</v>
          </cell>
          <cell r="Z621" t="str">
            <v>Category 1-3 pollution incidents per 10,000km of wastewater network, as reported to the Environment Agency</v>
          </cell>
          <cell r="AA621" t="str">
            <v/>
          </cell>
          <cell r="AB621" t="str">
            <v/>
          </cell>
          <cell r="AC621">
            <v>1</v>
          </cell>
          <cell r="AD621" t="str">
            <v/>
          </cell>
          <cell r="AE621" t="str">
            <v/>
          </cell>
          <cell r="AF621" t="str">
            <v/>
          </cell>
          <cell r="AG621" t="str">
            <v/>
          </cell>
          <cell r="AH621" t="str">
            <v/>
          </cell>
          <cell r="AI621">
            <v>1</v>
          </cell>
          <cell r="AJ621" t="str">
            <v>Out &amp; under</v>
          </cell>
          <cell r="AK621" t="str">
            <v xml:space="preserve">Revenue </v>
          </cell>
          <cell r="AL621" t="str">
            <v>In-period</v>
          </cell>
          <cell r="AM621" t="str">
            <v>Pollution incidents</v>
          </cell>
          <cell r="AN621" t="str">
            <v>number</v>
          </cell>
          <cell r="AO621" t="str">
            <v>Number of pollution incidents per 10,000 km of the wastewater
 network</v>
          </cell>
          <cell r="AP621">
            <v>2</v>
          </cell>
          <cell r="AQ621" t="str">
            <v>Down</v>
          </cell>
          <cell r="AR621" t="str">
            <v>Pollution incidents</v>
          </cell>
          <cell r="BI621">
            <v>24.51</v>
          </cell>
          <cell r="BJ621">
            <v>23.74</v>
          </cell>
          <cell r="BK621">
            <v>23</v>
          </cell>
          <cell r="BL621">
            <v>22.4</v>
          </cell>
          <cell r="BM621">
            <v>19.5</v>
          </cell>
          <cell r="CD621" t="str">
            <v>Yes</v>
          </cell>
          <cell r="CE621" t="str">
            <v>Yes</v>
          </cell>
          <cell r="CF621" t="str">
            <v>Yes</v>
          </cell>
          <cell r="CG621" t="str">
            <v>Yes</v>
          </cell>
          <cell r="CH621" t="str">
            <v>Yes</v>
          </cell>
          <cell r="CI621">
            <v>98</v>
          </cell>
          <cell r="CJ621">
            <v>98</v>
          </cell>
          <cell r="CK621">
            <v>98</v>
          </cell>
          <cell r="CL621">
            <v>98</v>
          </cell>
          <cell r="CM621">
            <v>98</v>
          </cell>
          <cell r="CN621">
            <v>41.6</v>
          </cell>
          <cell r="CO621">
            <v>41.6</v>
          </cell>
          <cell r="CP621">
            <v>41.6</v>
          </cell>
          <cell r="CQ621">
            <v>41.6</v>
          </cell>
          <cell r="CR621">
            <v>41.6</v>
          </cell>
          <cell r="CS621" t="str">
            <v/>
          </cell>
          <cell r="CT621" t="str">
            <v/>
          </cell>
          <cell r="CU621" t="str">
            <v/>
          </cell>
          <cell r="CV621" t="str">
            <v/>
          </cell>
          <cell r="CW621" t="str">
            <v/>
          </cell>
          <cell r="CX621" t="str">
            <v/>
          </cell>
          <cell r="CY621" t="str">
            <v/>
          </cell>
          <cell r="CZ621" t="str">
            <v/>
          </cell>
          <cell r="DA621" t="str">
            <v/>
          </cell>
          <cell r="DB621" t="str">
            <v/>
          </cell>
          <cell r="DC621">
            <v>11.83</v>
          </cell>
          <cell r="DD621">
            <v>11.46</v>
          </cell>
          <cell r="DE621">
            <v>11.11</v>
          </cell>
          <cell r="DF621">
            <v>10.82</v>
          </cell>
          <cell r="DG621">
            <v>9.42</v>
          </cell>
          <cell r="DH621" t="str">
            <v>*</v>
          </cell>
          <cell r="DI621" t="str">
            <v>*</v>
          </cell>
          <cell r="DJ621" t="str">
            <v>*</v>
          </cell>
          <cell r="DK621" t="str">
            <v>*</v>
          </cell>
          <cell r="DL621" t="str">
            <v>*</v>
          </cell>
          <cell r="DM621">
            <v>-0.27</v>
          </cell>
          <cell r="DN621" t="str">
            <v/>
          </cell>
          <cell r="DO621" t="str">
            <v/>
          </cell>
          <cell r="DP621">
            <v>-0.85399999999999998</v>
          </cell>
          <cell r="DQ621">
            <v>0.26</v>
          </cell>
          <cell r="DR621" t="str">
            <v/>
          </cell>
          <cell r="DS621" t="str">
            <v/>
          </cell>
          <cell r="DT621">
            <v>0.85399999999999998</v>
          </cell>
          <cell r="DU621" t="str">
            <v/>
          </cell>
          <cell r="DV621">
            <v>1</v>
          </cell>
          <cell r="DW621" t="str">
            <v/>
          </cell>
        </row>
        <row r="622">
          <cell r="U622" t="str">
            <v>PR19WSX_E3</v>
          </cell>
          <cell r="V622" t="str">
            <v>Protecting and enhancing the environment</v>
          </cell>
          <cell r="W622" t="str">
            <v>PR14 continuation</v>
          </cell>
          <cell r="X622" t="str">
            <v>E3</v>
          </cell>
          <cell r="Y622" t="str">
            <v>Abstraction Incentive Mechanism (Mere)</v>
          </cell>
          <cell r="Z622" t="str">
            <v>The volume of water abstracted from the Mere source and exported from the catchment over the course of the year when river flows are low</v>
          </cell>
          <cell r="AA622">
            <v>1</v>
          </cell>
          <cell r="AB622" t="str">
            <v/>
          </cell>
          <cell r="AC622" t="str">
            <v/>
          </cell>
          <cell r="AD622" t="str">
            <v/>
          </cell>
          <cell r="AE622" t="str">
            <v/>
          </cell>
          <cell r="AF622" t="str">
            <v/>
          </cell>
          <cell r="AG622" t="str">
            <v/>
          </cell>
          <cell r="AH622" t="str">
            <v/>
          </cell>
          <cell r="AI622">
            <v>1</v>
          </cell>
          <cell r="AJ622" t="str">
            <v>Out &amp; under</v>
          </cell>
          <cell r="AK622" t="str">
            <v xml:space="preserve">Revenue </v>
          </cell>
          <cell r="AL622" t="str">
            <v>In-period</v>
          </cell>
          <cell r="AM622" t="str">
            <v>Water resources/ abstraction</v>
          </cell>
          <cell r="AN622" t="str">
            <v>nr</v>
          </cell>
          <cell r="AO622" t="str">
            <v>Megalitres per year</v>
          </cell>
          <cell r="AP622">
            <v>0</v>
          </cell>
          <cell r="AQ622" t="str">
            <v>Down</v>
          </cell>
          <cell r="AR622" t="str">
            <v/>
          </cell>
        </row>
        <row r="623">
          <cell r="U623" t="str">
            <v>PR19WSX_E4</v>
          </cell>
          <cell r="V623" t="str">
            <v>Protecting and enhancing the environment</v>
          </cell>
          <cell r="W623" t="str">
            <v>PR19 new</v>
          </cell>
          <cell r="X623" t="str">
            <v>E4</v>
          </cell>
          <cell r="Y623" t="str">
            <v>Natural capital: improve Sites of Special Scientific Interest (SSSI sites)</v>
          </cell>
          <cell r="Z623" t="str">
            <v>Percentage of actions delivered to improve SSSI sites on Wessex Water landholding as agreed with Natural England</v>
          </cell>
          <cell r="AA623">
            <v>1</v>
          </cell>
          <cell r="AB623" t="str">
            <v/>
          </cell>
          <cell r="AC623" t="str">
            <v/>
          </cell>
          <cell r="AD623" t="str">
            <v/>
          </cell>
          <cell r="AE623" t="str">
            <v/>
          </cell>
          <cell r="AF623" t="str">
            <v/>
          </cell>
          <cell r="AG623" t="str">
            <v/>
          </cell>
          <cell r="AH623" t="str">
            <v/>
          </cell>
          <cell r="AI623">
            <v>1</v>
          </cell>
          <cell r="AJ623" t="str">
            <v>Out &amp; under</v>
          </cell>
          <cell r="AK623" t="str">
            <v xml:space="preserve">Revenue </v>
          </cell>
          <cell r="AL623" t="str">
            <v>In-period</v>
          </cell>
          <cell r="AM623" t="str">
            <v>Biodiversity/SSSIs</v>
          </cell>
          <cell r="AN623" t="str">
            <v>%</v>
          </cell>
          <cell r="AO623" t="str">
            <v>Percentage of agreed actions delivered - cumulative</v>
          </cell>
          <cell r="AP623">
            <v>0</v>
          </cell>
          <cell r="AQ623" t="str">
            <v>Up</v>
          </cell>
          <cell r="AR623" t="str">
            <v/>
          </cell>
        </row>
        <row r="624">
          <cell r="U624" t="str">
            <v>PR19WSX_E5</v>
          </cell>
          <cell r="V624" t="str">
            <v>Protecting and enhancing the environment</v>
          </cell>
          <cell r="W624" t="str">
            <v>PR14 revision</v>
          </cell>
          <cell r="X624" t="str">
            <v>E5</v>
          </cell>
          <cell r="Y624" t="str">
            <v>Greenhouse gas emissions</v>
          </cell>
          <cell r="Z624" t="str">
            <v>Annual gross greenhouse gas emissions from operational services</v>
          </cell>
          <cell r="AA624">
            <v>0.03</v>
          </cell>
          <cell r="AB624">
            <v>0.25</v>
          </cell>
          <cell r="AC624">
            <v>0.54</v>
          </cell>
          <cell r="AD624">
            <v>0.18</v>
          </cell>
          <cell r="AE624" t="str">
            <v/>
          </cell>
          <cell r="AF624" t="str">
            <v/>
          </cell>
          <cell r="AG624" t="str">
            <v/>
          </cell>
          <cell r="AH624" t="str">
            <v/>
          </cell>
          <cell r="AI624">
            <v>1</v>
          </cell>
          <cell r="AJ624" t="str">
            <v>Under</v>
          </cell>
          <cell r="AK624" t="str">
            <v xml:space="preserve">Revenue </v>
          </cell>
          <cell r="AL624" t="str">
            <v>In-period</v>
          </cell>
          <cell r="AM624" t="str">
            <v>Energy/emissions</v>
          </cell>
          <cell r="AN624" t="str">
            <v>nr</v>
          </cell>
          <cell r="AO624" t="str">
            <v>Kiloton of CO2 equivalent (KtCO2e)</v>
          </cell>
          <cell r="AP624">
            <v>0</v>
          </cell>
          <cell r="AQ624" t="str">
            <v>Down</v>
          </cell>
          <cell r="AR624" t="str">
            <v/>
          </cell>
        </row>
        <row r="625">
          <cell r="U625" t="str">
            <v>PR19WSX_E6</v>
          </cell>
          <cell r="V625" t="str">
            <v>Protecting and enhancing the environment</v>
          </cell>
          <cell r="W625" t="str">
            <v>PR19 new</v>
          </cell>
          <cell r="X625" t="str">
            <v>E6</v>
          </cell>
          <cell r="Y625" t="str">
            <v>Working with communities to improve bathing water experience</v>
          </cell>
          <cell r="Z625" t="str">
            <v>Number of beaches with community projects that have been agreed by the Catchment Panel which improves bathing water experience</v>
          </cell>
          <cell r="AA625" t="str">
            <v/>
          </cell>
          <cell r="AB625" t="str">
            <v/>
          </cell>
          <cell r="AC625">
            <v>1</v>
          </cell>
          <cell r="AD625" t="str">
            <v/>
          </cell>
          <cell r="AE625" t="str">
            <v/>
          </cell>
          <cell r="AF625" t="str">
            <v/>
          </cell>
          <cell r="AG625" t="str">
            <v/>
          </cell>
          <cell r="AH625" t="str">
            <v/>
          </cell>
          <cell r="AI625">
            <v>1</v>
          </cell>
          <cell r="AJ625" t="str">
            <v>Out &amp; under</v>
          </cell>
          <cell r="AK625" t="str">
            <v xml:space="preserve">Revenue </v>
          </cell>
          <cell r="AL625" t="str">
            <v>In-period</v>
          </cell>
          <cell r="AM625" t="str">
            <v>Community/partnerships</v>
          </cell>
          <cell r="AN625" t="str">
            <v>nr</v>
          </cell>
          <cell r="AO625" t="str">
            <v>Number of beaches - cumulative</v>
          </cell>
          <cell r="AP625">
            <v>0</v>
          </cell>
          <cell r="AQ625" t="str">
            <v>Up</v>
          </cell>
          <cell r="AR625" t="str">
            <v/>
          </cell>
        </row>
        <row r="626">
          <cell r="U626" t="str">
            <v>PR19WSX_E7</v>
          </cell>
          <cell r="V626" t="str">
            <v>Protecting and enhancing the environment</v>
          </cell>
          <cell r="W626" t="str">
            <v>PR19 new</v>
          </cell>
          <cell r="X626" t="str">
            <v>E7</v>
          </cell>
          <cell r="Y626" t="str">
            <v>Working with catchment partners to improve natural capital</v>
          </cell>
          <cell r="Z626" t="str">
            <v>Number of schemes working with catchment partners to improve natural capital on non-Wessex Water landholding (excluding SSSI sites)</v>
          </cell>
          <cell r="AA626" t="str">
            <v/>
          </cell>
          <cell r="AB626" t="str">
            <v/>
          </cell>
          <cell r="AC626">
            <v>1</v>
          </cell>
          <cell r="AD626" t="str">
            <v/>
          </cell>
          <cell r="AE626" t="str">
            <v/>
          </cell>
          <cell r="AF626" t="str">
            <v/>
          </cell>
          <cell r="AG626" t="str">
            <v/>
          </cell>
          <cell r="AH626" t="str">
            <v/>
          </cell>
          <cell r="AI626">
            <v>1</v>
          </cell>
          <cell r="AJ626" t="str">
            <v>Out &amp; under</v>
          </cell>
          <cell r="AK626" t="str">
            <v xml:space="preserve">Revenue </v>
          </cell>
          <cell r="AL626" t="str">
            <v>In-period</v>
          </cell>
          <cell r="AM626" t="str">
            <v>Community/partnerships</v>
          </cell>
          <cell r="AN626" t="str">
            <v>nr</v>
          </cell>
          <cell r="AO626" t="str">
            <v>Number of schemes - cumulative</v>
          </cell>
          <cell r="AP626">
            <v>0</v>
          </cell>
          <cell r="AQ626" t="str">
            <v>Up</v>
          </cell>
          <cell r="AR626" t="str">
            <v/>
          </cell>
        </row>
        <row r="627">
          <cell r="U627" t="str">
            <v>PR19WSX_E8</v>
          </cell>
          <cell r="V627" t="str">
            <v>Protecting and enhancing the environment</v>
          </cell>
          <cell r="W627" t="str">
            <v>PR14 revision</v>
          </cell>
          <cell r="X627" t="str">
            <v>E8</v>
          </cell>
          <cell r="Y627" t="str">
            <v>Satisfactory sludge disposal</v>
          </cell>
          <cell r="Z627" t="str">
            <v>Percentage of sludge disposed that complies with appropriate legislation and regulation, as reported to the Environment Agency</v>
          </cell>
          <cell r="AA627" t="str">
            <v/>
          </cell>
          <cell r="AB627" t="str">
            <v/>
          </cell>
          <cell r="AC627" t="str">
            <v/>
          </cell>
          <cell r="AD627">
            <v>1</v>
          </cell>
          <cell r="AE627" t="str">
            <v/>
          </cell>
          <cell r="AF627" t="str">
            <v/>
          </cell>
          <cell r="AG627" t="str">
            <v/>
          </cell>
          <cell r="AH627" t="str">
            <v/>
          </cell>
          <cell r="AI627">
            <v>1</v>
          </cell>
          <cell r="AJ627" t="str">
            <v>Under</v>
          </cell>
          <cell r="AK627" t="str">
            <v xml:space="preserve">Revenue </v>
          </cell>
          <cell r="AL627" t="str">
            <v>In-period</v>
          </cell>
          <cell r="AM627" t="str">
            <v>Bioresources (sludge)</v>
          </cell>
          <cell r="AN627" t="str">
            <v>%</v>
          </cell>
          <cell r="AO627" t="str">
            <v>Percentage of sludge</v>
          </cell>
          <cell r="AP627">
            <v>2</v>
          </cell>
          <cell r="AQ627" t="str">
            <v>Up</v>
          </cell>
          <cell r="AR627" t="str">
            <v/>
          </cell>
        </row>
        <row r="628">
          <cell r="U628" t="str">
            <v>PR19WSX_E9</v>
          </cell>
          <cell r="V628" t="str">
            <v>Protecting and enhancing the environment</v>
          </cell>
          <cell r="W628" t="str">
            <v>PR19 new</v>
          </cell>
          <cell r="X628" t="str">
            <v>E9</v>
          </cell>
          <cell r="Y628" t="str">
            <v>Reduce frequent spilling overflows (non-WINEP)</v>
          </cell>
          <cell r="Z628" t="str">
            <v>Number of combined sewer overflows (CSO) improvements achieved in addition to WINEP requirements</v>
          </cell>
          <cell r="AA628" t="str">
            <v/>
          </cell>
          <cell r="AB628" t="str">
            <v/>
          </cell>
          <cell r="AC628">
            <v>1</v>
          </cell>
          <cell r="AD628" t="str">
            <v/>
          </cell>
          <cell r="AE628" t="str">
            <v/>
          </cell>
          <cell r="AF628" t="str">
            <v/>
          </cell>
          <cell r="AG628" t="str">
            <v/>
          </cell>
          <cell r="AH628" t="str">
            <v/>
          </cell>
          <cell r="AI628">
            <v>1</v>
          </cell>
          <cell r="AJ628" t="str">
            <v>Out</v>
          </cell>
          <cell r="AK628" t="str">
            <v xml:space="preserve">Revenue </v>
          </cell>
          <cell r="AL628" t="str">
            <v>In-period</v>
          </cell>
          <cell r="AM628" t="str">
            <v>Environmental</v>
          </cell>
          <cell r="AN628" t="str">
            <v>nr</v>
          </cell>
          <cell r="AO628" t="str">
            <v>Number of schemes</v>
          </cell>
          <cell r="AP628">
            <v>0</v>
          </cell>
          <cell r="AQ628" t="str">
            <v>Up</v>
          </cell>
          <cell r="AR628" t="str">
            <v/>
          </cell>
        </row>
        <row r="629">
          <cell r="U629" t="str">
            <v>PR19WSX_E10</v>
          </cell>
          <cell r="V629" t="str">
            <v>Protecting and enhancing the environment</v>
          </cell>
          <cell r="W629" t="str">
            <v>PR19 new</v>
          </cell>
          <cell r="X629" t="str">
            <v>E10</v>
          </cell>
          <cell r="Y629" t="str">
            <v>Length of river with improved water quality through WINEP delivery</v>
          </cell>
          <cell r="Z629" t="str">
            <v>Length of river with improved water quality through WINEP delivery</v>
          </cell>
          <cell r="AA629" t="str">
            <v/>
          </cell>
          <cell r="AB629" t="str">
            <v/>
          </cell>
          <cell r="AC629">
            <v>1</v>
          </cell>
          <cell r="AD629" t="str">
            <v/>
          </cell>
          <cell r="AE629" t="str">
            <v/>
          </cell>
          <cell r="AF629" t="str">
            <v/>
          </cell>
          <cell r="AG629" t="str">
            <v/>
          </cell>
          <cell r="AH629" t="str">
            <v/>
          </cell>
          <cell r="AI629">
            <v>1</v>
          </cell>
          <cell r="AJ629" t="str">
            <v>Under</v>
          </cell>
          <cell r="AK629" t="str">
            <v xml:space="preserve">Revenue </v>
          </cell>
          <cell r="AL629" t="str">
            <v>In-period</v>
          </cell>
          <cell r="AM629" t="str">
            <v>Environmental</v>
          </cell>
          <cell r="AN629" t="str">
            <v>nr</v>
          </cell>
          <cell r="AO629" t="str">
            <v>Kilometre (Km) of river improved - cumulative</v>
          </cell>
          <cell r="AP629">
            <v>1</v>
          </cell>
          <cell r="AQ629" t="str">
            <v>Up</v>
          </cell>
          <cell r="AR629" t="str">
            <v/>
          </cell>
        </row>
        <row r="630">
          <cell r="U630" t="str">
            <v>PR19WSX_E11</v>
          </cell>
          <cell r="V630" t="str">
            <v>Protecting and enhancing the environment</v>
          </cell>
          <cell r="W630" t="str">
            <v>PR19 new</v>
          </cell>
          <cell r="X630" t="str">
            <v>E11</v>
          </cell>
          <cell r="Y630" t="str">
            <v>Km of river improved (non-WINEP)</v>
          </cell>
          <cell r="Z630" t="str">
            <v>Length of river with improved quality by company action outside of the WINEP. Improvements will include additional nutrient removal through out-performance of our STWs, and/or additional catchment management off-setting</v>
          </cell>
          <cell r="AA630" t="str">
            <v/>
          </cell>
          <cell r="AB630" t="str">
            <v/>
          </cell>
          <cell r="AC630">
            <v>1</v>
          </cell>
          <cell r="AD630" t="str">
            <v/>
          </cell>
          <cell r="AE630" t="str">
            <v/>
          </cell>
          <cell r="AF630" t="str">
            <v/>
          </cell>
          <cell r="AG630" t="str">
            <v/>
          </cell>
          <cell r="AH630" t="str">
            <v/>
          </cell>
          <cell r="AI630">
            <v>1</v>
          </cell>
          <cell r="AJ630" t="str">
            <v>Out</v>
          </cell>
          <cell r="AK630" t="str">
            <v xml:space="preserve">Revenue </v>
          </cell>
          <cell r="AL630" t="str">
            <v>In-period</v>
          </cell>
          <cell r="AM630" t="str">
            <v>Environmental</v>
          </cell>
          <cell r="AN630" t="str">
            <v>nr</v>
          </cell>
          <cell r="AO630" t="str">
            <v xml:space="preserve">Kilometre (Km) of river improved </v>
          </cell>
          <cell r="AP630">
            <v>1</v>
          </cell>
          <cell r="AQ630" t="str">
            <v>Up</v>
          </cell>
          <cell r="AR630" t="str">
            <v/>
          </cell>
        </row>
        <row r="631">
          <cell r="U631" t="str">
            <v>PR19WSX_E12</v>
          </cell>
          <cell r="V631" t="str">
            <v>Protecting and enhancing the environment</v>
          </cell>
          <cell r="W631" t="str">
            <v>PR19 new</v>
          </cell>
          <cell r="X631" t="str">
            <v>E12</v>
          </cell>
          <cell r="Y631" t="str">
            <v>Abstraction Incentive Mechanism (Stubhampton)</v>
          </cell>
          <cell r="Z631" t="str">
            <v>The volume of water abstracted from the Stubhampton source over the course of the year when river flows are low</v>
          </cell>
          <cell r="AA631">
            <v>1</v>
          </cell>
          <cell r="AB631" t="str">
            <v/>
          </cell>
          <cell r="AC631" t="str">
            <v/>
          </cell>
          <cell r="AD631" t="str">
            <v/>
          </cell>
          <cell r="AE631" t="str">
            <v/>
          </cell>
          <cell r="AF631" t="str">
            <v/>
          </cell>
          <cell r="AG631" t="str">
            <v/>
          </cell>
          <cell r="AH631" t="str">
            <v/>
          </cell>
          <cell r="AI631">
            <v>1</v>
          </cell>
          <cell r="AJ631" t="str">
            <v>Out &amp; under</v>
          </cell>
          <cell r="AK631" t="str">
            <v xml:space="preserve">Revenue </v>
          </cell>
          <cell r="AL631" t="str">
            <v>In-period</v>
          </cell>
          <cell r="AM631" t="str">
            <v>Water resources/ abstraction</v>
          </cell>
          <cell r="AN631" t="str">
            <v>nr</v>
          </cell>
          <cell r="AO631" t="str">
            <v>Megalitres per year</v>
          </cell>
          <cell r="AP631">
            <v>0</v>
          </cell>
          <cell r="AQ631" t="str">
            <v>Down</v>
          </cell>
          <cell r="AR631" t="str">
            <v/>
          </cell>
        </row>
        <row r="632">
          <cell r="U632" t="str">
            <v>PR19WSX_NEP01</v>
          </cell>
          <cell r="V632" t="str">
            <v/>
          </cell>
          <cell r="W632" t="str">
            <v/>
          </cell>
          <cell r="X632" t="str">
            <v>NEP01</v>
          </cell>
          <cell r="Y632" t="str">
            <v>WINEP Delivery</v>
          </cell>
          <cell r="Z632" t="str">
            <v/>
          </cell>
          <cell r="AA632" t="str">
            <v/>
          </cell>
          <cell r="AB632" t="str">
            <v/>
          </cell>
          <cell r="AC632" t="str">
            <v/>
          </cell>
          <cell r="AD632" t="str">
            <v/>
          </cell>
          <cell r="AE632" t="str">
            <v/>
          </cell>
          <cell r="AF632" t="str">
            <v/>
          </cell>
          <cell r="AG632" t="str">
            <v/>
          </cell>
          <cell r="AH632" t="str">
            <v/>
          </cell>
          <cell r="AI632">
            <v>0</v>
          </cell>
          <cell r="AJ632" t="str">
            <v>NFI</v>
          </cell>
          <cell r="AK632" t="str">
            <v/>
          </cell>
          <cell r="AL632" t="str">
            <v/>
          </cell>
          <cell r="AM632" t="str">
            <v/>
          </cell>
          <cell r="AN632" t="str">
            <v/>
          </cell>
          <cell r="AO632" t="str">
            <v>WINEP requirements met or not met in each year</v>
          </cell>
          <cell r="AP632">
            <v>0</v>
          </cell>
          <cell r="AQ632" t="str">
            <v/>
          </cell>
          <cell r="AR632" t="str">
            <v/>
          </cell>
        </row>
        <row r="633">
          <cell r="U633" t="str">
            <v>PR19WSX_SEC</v>
          </cell>
          <cell r="V633" t="str">
            <v/>
          </cell>
          <cell r="W633" t="str">
            <v/>
          </cell>
          <cell r="X633" t="str">
            <v>SEC</v>
          </cell>
          <cell r="Y633" t="str">
            <v>Delivery of security (non-SEMD)</v>
          </cell>
          <cell r="Z633" t="str">
            <v/>
          </cell>
          <cell r="AA633" t="str">
            <v/>
          </cell>
          <cell r="AB633">
            <v>1</v>
          </cell>
          <cell r="AC633" t="str">
            <v/>
          </cell>
          <cell r="AD633" t="str">
            <v/>
          </cell>
          <cell r="AE633" t="str">
            <v/>
          </cell>
          <cell r="AF633" t="str">
            <v/>
          </cell>
          <cell r="AG633" t="str">
            <v/>
          </cell>
          <cell r="AH633" t="str">
            <v/>
          </cell>
          <cell r="AI633">
            <v>1</v>
          </cell>
          <cell r="AP633">
            <v>0</v>
          </cell>
        </row>
        <row r="634">
          <cell r="U634" t="str">
            <v>PR19WSX_DWMP</v>
          </cell>
          <cell r="V634" t="str">
            <v/>
          </cell>
          <cell r="W634" t="str">
            <v/>
          </cell>
          <cell r="X634" t="str">
            <v>DWMP</v>
          </cell>
          <cell r="Y634" t="str">
            <v>Delivery of DWMPs</v>
          </cell>
          <cell r="Z634" t="str">
            <v/>
          </cell>
          <cell r="AA634" t="str">
            <v/>
          </cell>
          <cell r="AB634" t="str">
            <v/>
          </cell>
          <cell r="AC634" t="str">
            <v/>
          </cell>
          <cell r="AD634" t="str">
            <v/>
          </cell>
          <cell r="AE634" t="str">
            <v/>
          </cell>
          <cell r="AF634" t="str">
            <v/>
          </cell>
          <cell r="AG634" t="str">
            <v/>
          </cell>
          <cell r="AH634" t="str">
            <v/>
          </cell>
          <cell r="AI634">
            <v>0</v>
          </cell>
          <cell r="AP634">
            <v>0</v>
          </cell>
        </row>
        <row r="635">
          <cell r="U635" t="str">
            <v>PR19WSX_TBC</v>
          </cell>
          <cell r="V635" t="str">
            <v/>
          </cell>
          <cell r="W635" t="str">
            <v/>
          </cell>
          <cell r="X635" t="str">
            <v>TBC</v>
          </cell>
          <cell r="Y635" t="str">
            <v>WINEP requirements (Bristol (Avonmouth) STW)</v>
          </cell>
          <cell r="Z635" t="str">
            <v/>
          </cell>
          <cell r="AA635" t="str">
            <v/>
          </cell>
          <cell r="AB635" t="str">
            <v/>
          </cell>
          <cell r="AC635" t="str">
            <v/>
          </cell>
          <cell r="AD635" t="str">
            <v/>
          </cell>
          <cell r="AE635" t="str">
            <v/>
          </cell>
          <cell r="AF635" t="str">
            <v/>
          </cell>
          <cell r="AG635" t="str">
            <v/>
          </cell>
          <cell r="AH635" t="str">
            <v/>
          </cell>
          <cell r="AI635">
            <v>0</v>
          </cell>
          <cell r="AP635">
            <v>0</v>
          </cell>
        </row>
        <row r="636">
          <cell r="U636" t="str">
            <v>PR19YKY_1</v>
          </cell>
          <cell r="V636" t="str">
            <v>Bills: we will use innovation to improve service, eradicate waste and reduce costs so no one need worry about paying our bill. We will not waste money.</v>
          </cell>
          <cell r="W636" t="str">
            <v>PR14 continuation</v>
          </cell>
          <cell r="X636">
            <v>1</v>
          </cell>
          <cell r="Y636" t="str">
            <v>Working with others</v>
          </cell>
          <cell r="Z636" t="str">
            <v xml:space="preserve">The number of projects we deliver in partnership with independent agencies, organisations or individuals.  </v>
          </cell>
          <cell r="AA636">
            <v>0.57999999999999996</v>
          </cell>
          <cell r="AB636">
            <v>0</v>
          </cell>
          <cell r="AC636">
            <v>0.42</v>
          </cell>
          <cell r="AD636">
            <v>0</v>
          </cell>
          <cell r="AE636">
            <v>0</v>
          </cell>
          <cell r="AF636">
            <v>0</v>
          </cell>
          <cell r="AG636">
            <v>0</v>
          </cell>
          <cell r="AH636">
            <v>0</v>
          </cell>
          <cell r="AI636">
            <v>1</v>
          </cell>
          <cell r="AJ636" t="str">
            <v>Out</v>
          </cell>
          <cell r="AK636" t="str">
            <v xml:space="preserve">Revenue </v>
          </cell>
          <cell r="AL636" t="str">
            <v>End of period</v>
          </cell>
          <cell r="AM636" t="str">
            <v>Community/partnerships</v>
          </cell>
          <cell r="AN636" t="str">
            <v>nr</v>
          </cell>
          <cell r="AO636" t="str">
            <v>Number of projects</v>
          </cell>
          <cell r="AP636">
            <v>0</v>
          </cell>
          <cell r="AQ636" t="str">
            <v>Up</v>
          </cell>
          <cell r="AR636" t="str">
            <v/>
          </cell>
        </row>
        <row r="637">
          <cell r="U637" t="str">
            <v>PR19YKY_2</v>
          </cell>
          <cell r="V637" t="str">
            <v xml:space="preserve">Environment: we will remove surface water from our sewers and recycle all waste water, protecting the environment from sewer flooding and pollution. </v>
          </cell>
          <cell r="W637" t="str">
            <v>PR14 revision</v>
          </cell>
          <cell r="X637">
            <v>2</v>
          </cell>
          <cell r="Y637" t="str">
            <v>Land conserved and enhanced</v>
          </cell>
          <cell r="Z637" t="str">
            <v xml:space="preserve">The area of land conserved and enhanced in the Yorkshire Water region through land management and biodiversity focussed projects and investments on our land, and land not owned by Yorkshire Water.  
</v>
          </cell>
          <cell r="AA637">
            <v>0.7</v>
          </cell>
          <cell r="AB637">
            <v>0</v>
          </cell>
          <cell r="AC637">
            <v>0.3</v>
          </cell>
          <cell r="AD637">
            <v>0</v>
          </cell>
          <cell r="AE637">
            <v>0</v>
          </cell>
          <cell r="AF637">
            <v>0</v>
          </cell>
          <cell r="AG637">
            <v>0</v>
          </cell>
          <cell r="AH637">
            <v>0</v>
          </cell>
          <cell r="AI637">
            <v>1</v>
          </cell>
          <cell r="AJ637" t="str">
            <v>Out &amp; under</v>
          </cell>
          <cell r="AK637" t="str">
            <v xml:space="preserve">Revenue </v>
          </cell>
          <cell r="AL637" t="str">
            <v>End of period</v>
          </cell>
          <cell r="AM637" t="str">
            <v>Environmental</v>
          </cell>
          <cell r="AN637" t="str">
            <v>nr</v>
          </cell>
          <cell r="AO637" t="str">
            <v>Ha of Land</v>
          </cell>
          <cell r="AP637">
            <v>0</v>
          </cell>
          <cell r="AQ637" t="str">
            <v>Up</v>
          </cell>
          <cell r="AR637" t="str">
            <v/>
          </cell>
        </row>
        <row r="638">
          <cell r="U638" t="str">
            <v>PR19YKY_3</v>
          </cell>
          <cell r="V638" t="str">
            <v xml:space="preserve">Environment: we will remove surface water from our sewers and recycle all waste water, protecting the environment from sewer flooding and pollution. </v>
          </cell>
          <cell r="W638" t="str">
            <v>PR19 new</v>
          </cell>
          <cell r="X638">
            <v>3</v>
          </cell>
          <cell r="Y638" t="str">
            <v>Integrated catchment management</v>
          </cell>
          <cell r="Z638" t="str">
            <v>The percentage of catchments in which Yorkshire Water operates, where, working with stakeholders, we implement the Natural Capital Operator approach in practice.</v>
          </cell>
          <cell r="AA638">
            <v>0.69</v>
          </cell>
          <cell r="AB638">
            <v>0</v>
          </cell>
          <cell r="AC638">
            <v>0.31</v>
          </cell>
          <cell r="AD638">
            <v>0</v>
          </cell>
          <cell r="AE638">
            <v>0</v>
          </cell>
          <cell r="AF638">
            <v>0</v>
          </cell>
          <cell r="AG638">
            <v>0</v>
          </cell>
          <cell r="AH638">
            <v>0</v>
          </cell>
          <cell r="AI638">
            <v>1</v>
          </cell>
          <cell r="AJ638" t="str">
            <v>NFI</v>
          </cell>
          <cell r="AK638" t="str">
            <v/>
          </cell>
          <cell r="AL638" t="str">
            <v/>
          </cell>
          <cell r="AM638" t="str">
            <v>Catchment management</v>
          </cell>
          <cell r="AN638" t="str">
            <v>%</v>
          </cell>
          <cell r="AO638" t="str">
            <v>% of catchments</v>
          </cell>
          <cell r="AP638">
            <v>1</v>
          </cell>
          <cell r="AQ638" t="str">
            <v>Up</v>
          </cell>
          <cell r="AR638" t="str">
            <v/>
          </cell>
        </row>
        <row r="639">
          <cell r="U639" t="str">
            <v>PR19YKY_4</v>
          </cell>
          <cell r="V639" t="str">
            <v xml:space="preserve">Environment: we will remove surface water from our sewers and recycle all waste water, protecting the environment from sewer flooding and pollution. </v>
          </cell>
          <cell r="W639" t="str">
            <v>PR14 revision</v>
          </cell>
          <cell r="X639">
            <v>4</v>
          </cell>
          <cell r="Y639" t="str">
            <v>Length of river improved</v>
          </cell>
          <cell r="Z639" t="str">
            <v xml:space="preserve">The number of kilometres of river improved in the Yorkshire Water region </v>
          </cell>
          <cell r="AA639">
            <v>0.04</v>
          </cell>
          <cell r="AB639">
            <v>0</v>
          </cell>
          <cell r="AC639">
            <v>0.96</v>
          </cell>
          <cell r="AD639">
            <v>0</v>
          </cell>
          <cell r="AE639">
            <v>0</v>
          </cell>
          <cell r="AF639">
            <v>0</v>
          </cell>
          <cell r="AG639">
            <v>0</v>
          </cell>
          <cell r="AH639">
            <v>0</v>
          </cell>
          <cell r="AI639">
            <v>1</v>
          </cell>
          <cell r="AJ639" t="str">
            <v>Out &amp; under</v>
          </cell>
          <cell r="AK639" t="str">
            <v xml:space="preserve">Revenue </v>
          </cell>
          <cell r="AL639" t="str">
            <v>End of period</v>
          </cell>
          <cell r="AM639" t="str">
            <v>Environmental</v>
          </cell>
          <cell r="AN639" t="str">
            <v>km</v>
          </cell>
          <cell r="AO639" t="str">
            <v>Km of river</v>
          </cell>
          <cell r="AP639">
            <v>2</v>
          </cell>
          <cell r="AQ639" t="str">
            <v>Up</v>
          </cell>
          <cell r="AR639" t="str">
            <v/>
          </cell>
        </row>
        <row r="640">
          <cell r="U640" t="str">
            <v>PR19YKY_5</v>
          </cell>
          <cell r="V640" t="str">
            <v xml:space="preserve">Environment: we will remove surface water from our sewers and recycle all waste water, protecting the environment from sewer flooding and pollution. </v>
          </cell>
          <cell r="W640" t="str">
            <v>PR19 new</v>
          </cell>
          <cell r="X640">
            <v>5</v>
          </cell>
          <cell r="Y640" t="str">
            <v>Biosecurity implementation</v>
          </cell>
          <cell r="Z640" t="str">
            <v>The number of pathways of invasive species spread, where biosecurity interventions have reduced the risk of that spread</v>
          </cell>
          <cell r="AA640">
            <v>0.7</v>
          </cell>
          <cell r="AB640">
            <v>0</v>
          </cell>
          <cell r="AC640">
            <v>0</v>
          </cell>
          <cell r="AD640">
            <v>0.3</v>
          </cell>
          <cell r="AE640">
            <v>0</v>
          </cell>
          <cell r="AF640">
            <v>0</v>
          </cell>
          <cell r="AG640">
            <v>0</v>
          </cell>
          <cell r="AH640">
            <v>0</v>
          </cell>
          <cell r="AI640">
            <v>1</v>
          </cell>
          <cell r="AJ640" t="str">
            <v>NFI</v>
          </cell>
          <cell r="AK640" t="str">
            <v/>
          </cell>
          <cell r="AL640" t="str">
            <v/>
          </cell>
          <cell r="AM640" t="str">
            <v>Environmental</v>
          </cell>
          <cell r="AN640" t="str">
            <v>nr</v>
          </cell>
          <cell r="AO640" t="str">
            <v>Number of pathways</v>
          </cell>
          <cell r="AP640">
            <v>0</v>
          </cell>
          <cell r="AQ640" t="str">
            <v>Up</v>
          </cell>
          <cell r="AR640" t="str">
            <v/>
          </cell>
        </row>
        <row r="641">
          <cell r="U641" t="str">
            <v>PR19YKY_6a</v>
          </cell>
          <cell r="V641" t="str">
            <v xml:space="preserve">Environment: we will remove surface water from our sewers and recycle all waste water, protecting the environment from sewer flooding and pollution. </v>
          </cell>
          <cell r="W641" t="str">
            <v>PR19 new</v>
          </cell>
          <cell r="X641" t="str">
            <v>6a</v>
          </cell>
          <cell r="Y641" t="str">
            <v>Operational Carbon</v>
          </cell>
          <cell r="Z641" t="str">
            <v>The reduction in our total carbon footprint (CO2e)</v>
          </cell>
          <cell r="AA641">
            <v>0.09</v>
          </cell>
          <cell r="AB641">
            <v>0.12</v>
          </cell>
          <cell r="AC641">
            <v>0.24</v>
          </cell>
          <cell r="AD641">
            <v>0.55000000000000004</v>
          </cell>
          <cell r="AE641">
            <v>0</v>
          </cell>
          <cell r="AF641">
            <v>0</v>
          </cell>
          <cell r="AG641">
            <v>0</v>
          </cell>
          <cell r="AH641">
            <v>0</v>
          </cell>
          <cell r="AI641">
            <v>1</v>
          </cell>
          <cell r="AJ641" t="str">
            <v>Out &amp; under</v>
          </cell>
          <cell r="AK641" t="str">
            <v xml:space="preserve">Revenue </v>
          </cell>
          <cell r="AL641" t="str">
            <v>In-period</v>
          </cell>
          <cell r="AM641" t="str">
            <v>Energy/emissions</v>
          </cell>
          <cell r="AN641" t="str">
            <v>%</v>
          </cell>
          <cell r="AO641" t="str">
            <v>% reduction in operational carbon emissions from a 2019-20 baseline</v>
          </cell>
          <cell r="AP641">
            <v>1</v>
          </cell>
          <cell r="AQ641" t="str">
            <v>Up</v>
          </cell>
          <cell r="AR641" t="str">
            <v/>
          </cell>
        </row>
        <row r="642">
          <cell r="U642" t="str">
            <v>PR19YKY_6b</v>
          </cell>
          <cell r="V642" t="str">
            <v/>
          </cell>
          <cell r="W642" t="str">
            <v/>
          </cell>
          <cell r="X642" t="str">
            <v>6b</v>
          </cell>
          <cell r="Y642" t="str">
            <v>Capital carbon and emissions arising from owned land</v>
          </cell>
          <cell r="Z642" t="str">
            <v/>
          </cell>
          <cell r="AA642">
            <v>0.09</v>
          </cell>
          <cell r="AB642">
            <v>0.12</v>
          </cell>
          <cell r="AC642">
            <v>0.24</v>
          </cell>
          <cell r="AD642">
            <v>0.55000000000000004</v>
          </cell>
          <cell r="AE642">
            <v>0</v>
          </cell>
          <cell r="AF642">
            <v>0</v>
          </cell>
          <cell r="AG642">
            <v>0</v>
          </cell>
          <cell r="AH642">
            <v>0</v>
          </cell>
          <cell r="AI642">
            <v>1</v>
          </cell>
          <cell r="AJ642" t="str">
            <v>NFI</v>
          </cell>
          <cell r="AK642" t="str">
            <v/>
          </cell>
          <cell r="AL642" t="str">
            <v/>
          </cell>
          <cell r="AM642" t="str">
            <v/>
          </cell>
          <cell r="AN642" t="str">
            <v>%</v>
          </cell>
          <cell r="AO642" t="str">
            <v>% reduction in capital carbon and emissions arising from owned land from a 2019-20 baseline</v>
          </cell>
          <cell r="AP642">
            <v>1</v>
          </cell>
          <cell r="AQ642" t="str">
            <v>%</v>
          </cell>
          <cell r="AR642" t="str">
            <v/>
          </cell>
        </row>
        <row r="643">
          <cell r="U643" t="str">
            <v>PR19YKY_7</v>
          </cell>
          <cell r="V643" t="str">
            <v xml:space="preserve">Water Supply: we will always provide you with enough safe water, we will not waste water and always protect the environment. </v>
          </cell>
          <cell r="W643" t="str">
            <v>PR19 new</v>
          </cell>
          <cell r="X643">
            <v>7</v>
          </cell>
          <cell r="Y643" t="str">
            <v>Education</v>
          </cell>
          <cell r="Z643" t="str">
            <v>The number of learning hours that we provide to raise understanding of the value of water</v>
          </cell>
          <cell r="AA643">
            <v>0.36</v>
          </cell>
          <cell r="AB643">
            <v>0.26</v>
          </cell>
          <cell r="AC643">
            <v>0.24</v>
          </cell>
          <cell r="AD643">
            <v>0.14000000000000001</v>
          </cell>
          <cell r="AE643">
            <v>0</v>
          </cell>
          <cell r="AF643">
            <v>0</v>
          </cell>
          <cell r="AG643">
            <v>0</v>
          </cell>
          <cell r="AH643">
            <v>0</v>
          </cell>
          <cell r="AI643">
            <v>1</v>
          </cell>
          <cell r="AJ643" t="str">
            <v>Under</v>
          </cell>
          <cell r="AK643" t="str">
            <v xml:space="preserve">Revenue </v>
          </cell>
          <cell r="AL643" t="str">
            <v>In-period</v>
          </cell>
          <cell r="AM643" t="str">
            <v>Customer education/awareness</v>
          </cell>
          <cell r="AN643" t="str">
            <v>nr</v>
          </cell>
          <cell r="AO643" t="str">
            <v>Number of hours</v>
          </cell>
          <cell r="AP643">
            <v>0</v>
          </cell>
          <cell r="AQ643" t="str">
            <v>Up</v>
          </cell>
          <cell r="AR643" t="str">
            <v/>
          </cell>
        </row>
        <row r="644">
          <cell r="U644" t="str">
            <v>PR19YKY_8</v>
          </cell>
          <cell r="V644" t="str">
            <v>Bills: we will use innovation to improve service, eradicate waste and reduce costs so no one need worry about paying our bill. We will not waste money.</v>
          </cell>
          <cell r="W644" t="str">
            <v>PR14 revision</v>
          </cell>
          <cell r="X644">
            <v>8</v>
          </cell>
          <cell r="Y644" t="str">
            <v>Creating value from waste</v>
          </cell>
          <cell r="Z644" t="str">
            <v>The additional environment, social and financial benefit we create from resources currently under-used or classified as waste</v>
          </cell>
          <cell r="AA644">
            <v>0</v>
          </cell>
          <cell r="AB644">
            <v>7.0000000000000007E-2</v>
          </cell>
          <cell r="AC644">
            <v>0.28999999999999998</v>
          </cell>
          <cell r="AD644">
            <v>0.64</v>
          </cell>
          <cell r="AE644">
            <v>0</v>
          </cell>
          <cell r="AF644">
            <v>0</v>
          </cell>
          <cell r="AG644">
            <v>0</v>
          </cell>
          <cell r="AH644">
            <v>0</v>
          </cell>
          <cell r="AI644">
            <v>1</v>
          </cell>
          <cell r="AJ644" t="str">
            <v>NFI</v>
          </cell>
          <cell r="AK644" t="str">
            <v/>
          </cell>
          <cell r="AL644" t="str">
            <v/>
          </cell>
          <cell r="AM644" t="str">
            <v>Sustainability/innovation</v>
          </cell>
          <cell r="AN644" t="str">
            <v>£m</v>
          </cell>
          <cell r="AO644" t="str">
            <v>£ Benefit (net economic value)</v>
          </cell>
          <cell r="AP644">
            <v>0</v>
          </cell>
          <cell r="AQ644" t="str">
            <v>Up</v>
          </cell>
          <cell r="AR644" t="str">
            <v/>
          </cell>
        </row>
        <row r="645">
          <cell r="U645" t="str">
            <v>PR19YKY_9</v>
          </cell>
          <cell r="V645" t="str">
            <v xml:space="preserve">Water Supply: we will always provide you with enough safe water, we will not waste water and always protect the environment. </v>
          </cell>
          <cell r="W645" t="str">
            <v>PR19 new</v>
          </cell>
          <cell r="X645">
            <v>9</v>
          </cell>
          <cell r="Y645" t="str">
            <v>Water recycling</v>
          </cell>
          <cell r="Z645" t="str">
            <v xml:space="preserve">The volume of water recycled in our clean and wastewater treatment sites, reducing the volume of water abstracted from the environment. 
</v>
          </cell>
          <cell r="AA645">
            <v>0</v>
          </cell>
          <cell r="AB645">
            <v>0.32</v>
          </cell>
          <cell r="AC645">
            <v>0.68</v>
          </cell>
          <cell r="AD645">
            <v>0</v>
          </cell>
          <cell r="AE645">
            <v>0</v>
          </cell>
          <cell r="AF645">
            <v>0</v>
          </cell>
          <cell r="AG645">
            <v>0</v>
          </cell>
          <cell r="AH645">
            <v>0</v>
          </cell>
          <cell r="AI645">
            <v>1</v>
          </cell>
          <cell r="AJ645" t="str">
            <v>Out &amp; under</v>
          </cell>
          <cell r="AK645" t="str">
            <v xml:space="preserve">Revenue </v>
          </cell>
          <cell r="AL645" t="str">
            <v>In-period</v>
          </cell>
          <cell r="AM645" t="str">
            <v>Water consumption</v>
          </cell>
          <cell r="AN645" t="str">
            <v>nr</v>
          </cell>
          <cell r="AO645" t="str">
            <v>Megalitres (Ml) per day</v>
          </cell>
          <cell r="AP645">
            <v>2</v>
          </cell>
          <cell r="AQ645" t="str">
            <v>Up</v>
          </cell>
          <cell r="AR645" t="str">
            <v/>
          </cell>
        </row>
        <row r="646">
          <cell r="U646" t="str">
            <v>PR19YKY_10</v>
          </cell>
          <cell r="V646" t="str">
            <v>Customers: we will develop the deepest possible understanding of our customers’ needs and wants and ensure that we develop a service tailored and personalised to meet those needs.</v>
          </cell>
          <cell r="W646" t="str">
            <v>PR19 new</v>
          </cell>
          <cell r="X646">
            <v>10</v>
          </cell>
          <cell r="Y646" t="str">
            <v>D-MeX: Developer services measure of experience</v>
          </cell>
          <cell r="Z646" t="str">
            <v>Score based on Developer Services Measure</v>
          </cell>
          <cell r="AA646">
            <v>0</v>
          </cell>
          <cell r="AB646">
            <v>0.26</v>
          </cell>
          <cell r="AC646">
            <v>0.74</v>
          </cell>
          <cell r="AD646">
            <v>0</v>
          </cell>
          <cell r="AE646">
            <v>0</v>
          </cell>
          <cell r="AF646">
            <v>0</v>
          </cell>
          <cell r="AG646">
            <v>0</v>
          </cell>
          <cell r="AH646">
            <v>0</v>
          </cell>
          <cell r="AI646">
            <v>1</v>
          </cell>
          <cell r="AJ646" t="str">
            <v>Out &amp; under</v>
          </cell>
          <cell r="AK646" t="str">
            <v xml:space="preserve">Revenue </v>
          </cell>
          <cell r="AL646" t="str">
            <v>In-period</v>
          </cell>
          <cell r="AM646" t="str">
            <v>Developer services measure of experience (D-MeX)</v>
          </cell>
          <cell r="AN646" t="str">
            <v>score</v>
          </cell>
          <cell r="AO646" t="str">
            <v xml:space="preserve">D-MeX score </v>
          </cell>
          <cell r="AP646">
            <v>2</v>
          </cell>
          <cell r="AQ646" t="str">
            <v>Up</v>
          </cell>
          <cell r="AR646" t="str">
            <v>D-MeX: Developer services measure of experience</v>
          </cell>
          <cell r="BI646" t="str">
            <v/>
          </cell>
          <cell r="BJ646" t="str">
            <v/>
          </cell>
          <cell r="BK646" t="str">
            <v/>
          </cell>
          <cell r="BL646" t="str">
            <v/>
          </cell>
          <cell r="BM646" t="str">
            <v/>
          </cell>
          <cell r="CD646" t="str">
            <v>Yes</v>
          </cell>
          <cell r="CE646" t="str">
            <v>Yes</v>
          </cell>
          <cell r="CF646" t="str">
            <v>Yes</v>
          </cell>
          <cell r="CG646" t="str">
            <v>Yes</v>
          </cell>
          <cell r="CH646" t="str">
            <v>Yes</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t="str">
            <v/>
          </cell>
          <cell r="CV646" t="str">
            <v/>
          </cell>
          <cell r="CW646" t="str">
            <v/>
          </cell>
          <cell r="CX646" t="str">
            <v/>
          </cell>
          <cell r="CY646" t="str">
            <v/>
          </cell>
          <cell r="CZ646" t="str">
            <v/>
          </cell>
          <cell r="DA646" t="str">
            <v/>
          </cell>
          <cell r="DB646" t="str">
            <v/>
          </cell>
          <cell r="DC646" t="str">
            <v/>
          </cell>
          <cell r="DD646" t="str">
            <v/>
          </cell>
          <cell r="DE646" t="str">
            <v/>
          </cell>
          <cell r="DF646" t="str">
            <v/>
          </cell>
          <cell r="DG646" t="str">
            <v/>
          </cell>
          <cell r="DH646" t="str">
            <v/>
          </cell>
          <cell r="DI646" t="str">
            <v/>
          </cell>
          <cell r="DJ646" t="str">
            <v/>
          </cell>
          <cell r="DK646" t="str">
            <v/>
          </cell>
          <cell r="DL646" t="str">
            <v/>
          </cell>
          <cell r="DM646" t="str">
            <v/>
          </cell>
          <cell r="DN646" t="str">
            <v/>
          </cell>
          <cell r="DO646" t="str">
            <v/>
          </cell>
          <cell r="DP646" t="str">
            <v/>
          </cell>
          <cell r="DQ646" t="str">
            <v/>
          </cell>
          <cell r="DR646" t="str">
            <v/>
          </cell>
          <cell r="DS646" t="str">
            <v/>
          </cell>
          <cell r="DT646" t="str">
            <v/>
          </cell>
          <cell r="DU646" t="str">
            <v/>
          </cell>
          <cell r="DV646">
            <v>1</v>
          </cell>
          <cell r="DW646" t="str">
            <v/>
          </cell>
        </row>
        <row r="647">
          <cell r="U647" t="str">
            <v>PR19YKY_11</v>
          </cell>
          <cell r="V647" t="str">
            <v>Bills: we will use innovation to improve service, eradicate waste and reduce costs so no one need worry about paying our bill. We will not waste money.</v>
          </cell>
          <cell r="W647" t="str">
            <v>PR19 new</v>
          </cell>
          <cell r="X647">
            <v>11</v>
          </cell>
          <cell r="Y647" t="str">
            <v>Affordability of bills</v>
          </cell>
          <cell r="Z647" t="str">
            <v>The percentage of residential customers who find their water and sewage bill affordable</v>
          </cell>
          <cell r="AA647">
            <v>0</v>
          </cell>
          <cell r="AB647">
            <v>0</v>
          </cell>
          <cell r="AC647">
            <v>0</v>
          </cell>
          <cell r="AD647">
            <v>0</v>
          </cell>
          <cell r="AE647">
            <v>1</v>
          </cell>
          <cell r="AF647">
            <v>0</v>
          </cell>
          <cell r="AG647">
            <v>0</v>
          </cell>
          <cell r="AH647">
            <v>0</v>
          </cell>
          <cell r="AI647">
            <v>1</v>
          </cell>
          <cell r="AJ647" t="str">
            <v>NFI</v>
          </cell>
          <cell r="AK647" t="str">
            <v/>
          </cell>
          <cell r="AL647" t="str">
            <v/>
          </cell>
          <cell r="AM647" t="str">
            <v>Billing, debt, vfm, affordability, vulnerability</v>
          </cell>
          <cell r="AN647" t="str">
            <v>%</v>
          </cell>
          <cell r="AO647" t="str">
            <v xml:space="preserve">% of customers </v>
          </cell>
          <cell r="AP647">
            <v>0</v>
          </cell>
          <cell r="AQ647" t="str">
            <v>Up</v>
          </cell>
          <cell r="AR647" t="str">
            <v/>
          </cell>
        </row>
        <row r="648">
          <cell r="U648" t="str">
            <v>PR19YKY_12</v>
          </cell>
          <cell r="V648" t="str">
            <v>Customers: we will develop the deepest possible understanding of our customers’ needs and wants and ensure that we develop a service tailored and personalised to meet those needs.</v>
          </cell>
          <cell r="W648" t="str">
            <v>PR14 continuation</v>
          </cell>
          <cell r="X648">
            <v>12</v>
          </cell>
          <cell r="Y648" t="str">
            <v>Direct support given to customers</v>
          </cell>
          <cell r="Z648" t="str">
            <v>The number of our residential customers who receive financial support through one of our approved schemes each year.</v>
          </cell>
          <cell r="AA648">
            <v>0</v>
          </cell>
          <cell r="AB648">
            <v>0</v>
          </cell>
          <cell r="AC648">
            <v>0</v>
          </cell>
          <cell r="AD648">
            <v>0</v>
          </cell>
          <cell r="AE648">
            <v>1</v>
          </cell>
          <cell r="AF648">
            <v>0</v>
          </cell>
          <cell r="AG648">
            <v>0</v>
          </cell>
          <cell r="AH648">
            <v>0</v>
          </cell>
          <cell r="AI648">
            <v>1</v>
          </cell>
          <cell r="AJ648" t="str">
            <v>NFI</v>
          </cell>
          <cell r="AK648" t="str">
            <v/>
          </cell>
          <cell r="AL648" t="str">
            <v/>
          </cell>
          <cell r="AM648" t="str">
            <v>Billing, debt, vfm, affordability, vulnerability</v>
          </cell>
          <cell r="AN648" t="str">
            <v>nr</v>
          </cell>
          <cell r="AO648" t="str">
            <v>Number of customers receiving financial support</v>
          </cell>
          <cell r="AP648">
            <v>0</v>
          </cell>
          <cell r="AQ648" t="str">
            <v>Up</v>
          </cell>
          <cell r="AR648" t="str">
            <v/>
          </cell>
        </row>
        <row r="649">
          <cell r="U649" t="str">
            <v>PR19YKY_13</v>
          </cell>
          <cell r="V649" t="str">
            <v>Bills: we will use innovation to improve service, eradicate waste and reduce costs so no one need worry about paying our bill. We will not waste money.</v>
          </cell>
          <cell r="W649" t="str">
            <v>PR14 continuation</v>
          </cell>
          <cell r="X649">
            <v>13</v>
          </cell>
          <cell r="Y649" t="str">
            <v>Cost of bad debt</v>
          </cell>
          <cell r="Z649" t="str">
            <v>The cost of unrecovered residential customers bills (‘bad debt’) to all customers, expressed as a proportion of the average annual bill.</v>
          </cell>
          <cell r="AA649">
            <v>0</v>
          </cell>
          <cell r="AB649">
            <v>0</v>
          </cell>
          <cell r="AC649">
            <v>0</v>
          </cell>
          <cell r="AD649">
            <v>0</v>
          </cell>
          <cell r="AE649">
            <v>1</v>
          </cell>
          <cell r="AF649">
            <v>0</v>
          </cell>
          <cell r="AG649">
            <v>0</v>
          </cell>
          <cell r="AH649">
            <v>0</v>
          </cell>
          <cell r="AI649">
            <v>1</v>
          </cell>
          <cell r="AJ649" t="str">
            <v>NFI</v>
          </cell>
          <cell r="AK649" t="str">
            <v/>
          </cell>
          <cell r="AL649" t="str">
            <v/>
          </cell>
          <cell r="AM649" t="str">
            <v>Billing, debt, vfm, affordability, vulnerability</v>
          </cell>
          <cell r="AN649" t="str">
            <v>%</v>
          </cell>
          <cell r="AO649" t="str">
            <v>% of the bill per customer resulting from bad debt</v>
          </cell>
          <cell r="AP649">
            <v>2</v>
          </cell>
          <cell r="AQ649" t="str">
            <v>Down</v>
          </cell>
          <cell r="AR649" t="str">
            <v/>
          </cell>
        </row>
        <row r="650">
          <cell r="U650" t="str">
            <v>PR19YKY_14</v>
          </cell>
          <cell r="V650" t="str">
            <v>Customers: we will develop the deepest possible understanding of our customers’ needs and wants and ensure that we develop a service tailored and personalised to meet those needs.</v>
          </cell>
          <cell r="W650" t="str">
            <v>PR19 new</v>
          </cell>
          <cell r="X650">
            <v>14</v>
          </cell>
          <cell r="Y650" t="str">
            <v>Priority services awareness</v>
          </cell>
          <cell r="Z650" t="str">
            <v>The percentage of customers that are aware of the services provided under the Priority Services Register</v>
          </cell>
          <cell r="AA650">
            <v>0</v>
          </cell>
          <cell r="AB650">
            <v>0</v>
          </cell>
          <cell r="AC650">
            <v>0</v>
          </cell>
          <cell r="AD650">
            <v>0</v>
          </cell>
          <cell r="AE650">
            <v>1</v>
          </cell>
          <cell r="AF650">
            <v>0</v>
          </cell>
          <cell r="AG650">
            <v>0</v>
          </cell>
          <cell r="AH650">
            <v>0</v>
          </cell>
          <cell r="AI650">
            <v>1</v>
          </cell>
          <cell r="AJ650" t="str">
            <v>NFI</v>
          </cell>
          <cell r="AK650" t="str">
            <v/>
          </cell>
          <cell r="AL650" t="str">
            <v/>
          </cell>
          <cell r="AM650" t="str">
            <v>Billing, debt, vfm, affordability, vulnerability</v>
          </cell>
          <cell r="AN650" t="str">
            <v>%</v>
          </cell>
          <cell r="AO650" t="str">
            <v>% customers aware of Priority Services Register</v>
          </cell>
          <cell r="AP650">
            <v>0</v>
          </cell>
          <cell r="AQ650" t="str">
            <v>Up</v>
          </cell>
          <cell r="AR650" t="str">
            <v/>
          </cell>
        </row>
        <row r="651">
          <cell r="U651" t="str">
            <v>PR19YKY_15</v>
          </cell>
          <cell r="V651" t="str">
            <v>Customers: we will develop the deepest possible understanding of our customers’ needs and wants and ensure that we develop a service tailored and personalised to meet those needs.</v>
          </cell>
          <cell r="W651" t="str">
            <v>PR19 new</v>
          </cell>
          <cell r="X651">
            <v>15</v>
          </cell>
          <cell r="Y651" t="str">
            <v>Priority services satisfaction</v>
          </cell>
          <cell r="Z651" t="str">
            <v xml:space="preserve">The percentage of customers on our Priority Services Register who are satisfied with their experience of the Priority Services Register </v>
          </cell>
          <cell r="AA651">
            <v>0</v>
          </cell>
          <cell r="AB651">
            <v>0</v>
          </cell>
          <cell r="AC651">
            <v>0</v>
          </cell>
          <cell r="AD651">
            <v>0</v>
          </cell>
          <cell r="AE651">
            <v>1</v>
          </cell>
          <cell r="AF651">
            <v>0</v>
          </cell>
          <cell r="AG651">
            <v>0</v>
          </cell>
          <cell r="AH651">
            <v>0</v>
          </cell>
          <cell r="AI651">
            <v>1</v>
          </cell>
          <cell r="AJ651" t="str">
            <v>NFI</v>
          </cell>
          <cell r="AK651" t="str">
            <v/>
          </cell>
          <cell r="AL651" t="str">
            <v/>
          </cell>
          <cell r="AM651" t="str">
            <v>Billing, debt, vfm, affordability, vulnerability</v>
          </cell>
          <cell r="AN651" t="str">
            <v>%</v>
          </cell>
          <cell r="AO651" t="str">
            <v>% of customers on the Priority Services Register who are satisfied</v>
          </cell>
          <cell r="AP651">
            <v>0</v>
          </cell>
          <cell r="AQ651" t="str">
            <v>Up</v>
          </cell>
          <cell r="AR651" t="str">
            <v/>
          </cell>
        </row>
        <row r="652">
          <cell r="U652" t="str">
            <v>PR19YKY_16</v>
          </cell>
          <cell r="V652" t="str">
            <v>Customers: we will develop the deepest possible understanding of our customers’ needs and wants and ensure that we develop a service tailored and personalised to meet those needs.</v>
          </cell>
          <cell r="W652" t="str">
            <v>PR19 new</v>
          </cell>
          <cell r="X652">
            <v>16</v>
          </cell>
          <cell r="Y652" t="str">
            <v>Inclusive customer service</v>
          </cell>
          <cell r="Z652" t="str">
            <v xml:space="preserve">The percentage improvement in the services provided to customers in vulnerable circumstances, as reviewed and assessed by a panel of independent third-party organisations and charities. </v>
          </cell>
          <cell r="AA652">
            <v>0</v>
          </cell>
          <cell r="AB652">
            <v>0</v>
          </cell>
          <cell r="AC652">
            <v>0</v>
          </cell>
          <cell r="AD652">
            <v>0</v>
          </cell>
          <cell r="AE652">
            <v>1</v>
          </cell>
          <cell r="AF652">
            <v>0</v>
          </cell>
          <cell r="AG652">
            <v>0</v>
          </cell>
          <cell r="AH652">
            <v>0</v>
          </cell>
          <cell r="AI652">
            <v>1</v>
          </cell>
          <cell r="AJ652" t="str">
            <v>NFI</v>
          </cell>
          <cell r="AK652" t="str">
            <v/>
          </cell>
          <cell r="AL652" t="str">
            <v/>
          </cell>
          <cell r="AM652" t="str">
            <v>Billing, debt, vfm, affordability, vulnerability</v>
          </cell>
          <cell r="AN652" t="str">
            <v>%</v>
          </cell>
          <cell r="AO652" t="str">
            <v>% improvement</v>
          </cell>
          <cell r="AP652">
            <v>0</v>
          </cell>
          <cell r="AQ652" t="str">
            <v>Up</v>
          </cell>
          <cell r="AR652" t="str">
            <v/>
          </cell>
        </row>
        <row r="653">
          <cell r="U653" t="str">
            <v>PR19YKY_17</v>
          </cell>
          <cell r="V653" t="str">
            <v>Bills: we will use innovation to improve service, eradicate waste and reduce costs so no one need worry about paying our bill. We will not waste money.</v>
          </cell>
          <cell r="W653" t="str">
            <v>PR19 new</v>
          </cell>
          <cell r="X653">
            <v>17</v>
          </cell>
          <cell r="Y653" t="str">
            <v>Gap sites</v>
          </cell>
          <cell r="Z653" t="str">
            <v>The percentage of all legitimate identified gap sites added to the billing file within 12 months of identification.  Identified Gap Sites will be from both customer contacts and proactively from annual billing file reconciliation with external data sets.</v>
          </cell>
          <cell r="AA653">
            <v>0</v>
          </cell>
          <cell r="AB653">
            <v>0</v>
          </cell>
          <cell r="AC653">
            <v>0</v>
          </cell>
          <cell r="AD653">
            <v>0</v>
          </cell>
          <cell r="AE653">
            <v>1</v>
          </cell>
          <cell r="AF653">
            <v>0</v>
          </cell>
          <cell r="AG653">
            <v>0</v>
          </cell>
          <cell r="AH653">
            <v>0</v>
          </cell>
          <cell r="AI653">
            <v>1</v>
          </cell>
          <cell r="AJ653" t="str">
            <v>Under</v>
          </cell>
          <cell r="AK653" t="str">
            <v xml:space="preserve">Revenue </v>
          </cell>
          <cell r="AL653" t="str">
            <v>In-period</v>
          </cell>
          <cell r="AM653" t="str">
            <v>Billing, debt, vfm, affordability, vulnerability</v>
          </cell>
          <cell r="AN653" t="str">
            <v>%</v>
          </cell>
          <cell r="AO653" t="str">
            <v>% of all legitimate identified Gap Sites</v>
          </cell>
          <cell r="AP653">
            <v>0</v>
          </cell>
          <cell r="AQ653" t="str">
            <v>Up</v>
          </cell>
          <cell r="AR653" t="str">
            <v/>
          </cell>
        </row>
        <row r="654">
          <cell r="U654" t="str">
            <v>PR19YKY_18</v>
          </cell>
          <cell r="V654" t="str">
            <v>Bills: we will use innovation to improve service, eradicate waste and reduce costs so no one need worry about paying our bill. We will not waste money.</v>
          </cell>
          <cell r="W654" t="str">
            <v>PR19 new</v>
          </cell>
          <cell r="X654">
            <v>18</v>
          </cell>
          <cell r="Y654" t="str">
            <v>Managing void properties</v>
          </cell>
          <cell r="Z654" t="str">
            <v>The percentage of residential properties in the Yorkshire Water region verified as voids</v>
          </cell>
          <cell r="AA654">
            <v>0</v>
          </cell>
          <cell r="AB654">
            <v>0</v>
          </cell>
          <cell r="AC654">
            <v>0</v>
          </cell>
          <cell r="AD654">
            <v>0</v>
          </cell>
          <cell r="AE654">
            <v>1</v>
          </cell>
          <cell r="AF654">
            <v>0</v>
          </cell>
          <cell r="AG654">
            <v>0</v>
          </cell>
          <cell r="AH654">
            <v>0</v>
          </cell>
          <cell r="AI654">
            <v>1</v>
          </cell>
          <cell r="AJ654" t="str">
            <v>Out &amp; under</v>
          </cell>
          <cell r="AK654" t="str">
            <v xml:space="preserve">Revenue </v>
          </cell>
          <cell r="AL654" t="str">
            <v>In-period</v>
          </cell>
          <cell r="AM654" t="str">
            <v>Billing, debt, vfm, affordability, vulnerability</v>
          </cell>
          <cell r="AN654" t="str">
            <v>%</v>
          </cell>
          <cell r="AO654" t="str">
            <v>% of properties showing as empty, that are verified as voids</v>
          </cell>
          <cell r="AP654">
            <v>2</v>
          </cell>
          <cell r="AQ654" t="str">
            <v>Down</v>
          </cell>
          <cell r="AR654" t="str">
            <v/>
          </cell>
        </row>
        <row r="655">
          <cell r="U655" t="str">
            <v>PR19YKY_19</v>
          </cell>
          <cell r="V655" t="str">
            <v>Customers: we will develop the deepest possible understanding of our customers’ needs and wants and ensure that we develop a service tailored and personalised to meet those needs.</v>
          </cell>
          <cell r="W655" t="str">
            <v>PR19 new</v>
          </cell>
          <cell r="X655">
            <v>19</v>
          </cell>
          <cell r="Y655" t="str">
            <v>C-MeX: Customer measure of experience</v>
          </cell>
          <cell r="Z655" t="str">
            <v>Score based on Customer Experience Measure</v>
          </cell>
          <cell r="AA655">
            <v>0</v>
          </cell>
          <cell r="AB655">
            <v>0</v>
          </cell>
          <cell r="AC655">
            <v>0</v>
          </cell>
          <cell r="AD655">
            <v>0</v>
          </cell>
          <cell r="AE655">
            <v>1</v>
          </cell>
          <cell r="AF655">
            <v>0</v>
          </cell>
          <cell r="AG655">
            <v>0</v>
          </cell>
          <cell r="AH655">
            <v>0</v>
          </cell>
          <cell r="AI655">
            <v>1</v>
          </cell>
          <cell r="AJ655" t="str">
            <v>Out &amp; under</v>
          </cell>
          <cell r="AK655" t="str">
            <v xml:space="preserve">Revenue </v>
          </cell>
          <cell r="AL655" t="str">
            <v>In-period</v>
          </cell>
          <cell r="AM655" t="str">
            <v>Customer measure of experience (C-MeX)</v>
          </cell>
          <cell r="AN655" t="str">
            <v>score</v>
          </cell>
          <cell r="AO655" t="str">
            <v xml:space="preserve">C-MeX score </v>
          </cell>
          <cell r="AP655">
            <v>2</v>
          </cell>
          <cell r="AQ655" t="str">
            <v>Up</v>
          </cell>
          <cell r="AR655" t="str">
            <v>C-MeX: Customer measure of experience</v>
          </cell>
          <cell r="BI655" t="str">
            <v/>
          </cell>
          <cell r="BJ655" t="str">
            <v/>
          </cell>
          <cell r="BK655" t="str">
            <v/>
          </cell>
          <cell r="BL655" t="str">
            <v/>
          </cell>
          <cell r="BM655" t="str">
            <v/>
          </cell>
          <cell r="CD655" t="str">
            <v>Yes</v>
          </cell>
          <cell r="CE655" t="str">
            <v>Yes</v>
          </cell>
          <cell r="CF655" t="str">
            <v>Yes</v>
          </cell>
          <cell r="CG655" t="str">
            <v>Yes</v>
          </cell>
          <cell r="CH655" t="str">
            <v>Yes</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C655" t="str">
            <v/>
          </cell>
          <cell r="DD655" t="str">
            <v/>
          </cell>
          <cell r="DE655" t="str">
            <v/>
          </cell>
          <cell r="DF655" t="str">
            <v/>
          </cell>
          <cell r="DG655" t="str">
            <v/>
          </cell>
          <cell r="DH655" t="str">
            <v/>
          </cell>
          <cell r="DI655" t="str">
            <v/>
          </cell>
          <cell r="DJ655" t="str">
            <v/>
          </cell>
          <cell r="DK655" t="str">
            <v/>
          </cell>
          <cell r="DL655" t="str">
            <v/>
          </cell>
          <cell r="DM655" t="str">
            <v/>
          </cell>
          <cell r="DN655" t="str">
            <v/>
          </cell>
          <cell r="DO655" t="str">
            <v/>
          </cell>
          <cell r="DP655" t="str">
            <v/>
          </cell>
          <cell r="DQ655" t="str">
            <v/>
          </cell>
          <cell r="DR655" t="str">
            <v/>
          </cell>
          <cell r="DS655" t="str">
            <v/>
          </cell>
          <cell r="DT655" t="str">
            <v/>
          </cell>
          <cell r="DU655" t="str">
            <v/>
          </cell>
          <cell r="DV655">
            <v>1</v>
          </cell>
          <cell r="DW655" t="str">
            <v/>
          </cell>
        </row>
        <row r="656">
          <cell r="U656" t="str">
            <v>PR19YKY_20</v>
          </cell>
          <cell r="V656" t="str">
            <v xml:space="preserve">Water Supply: we will always provide you with enough safe water, we will not waste water and always protect the environment. </v>
          </cell>
          <cell r="W656" t="str">
            <v>PR14 revision</v>
          </cell>
          <cell r="X656">
            <v>20</v>
          </cell>
          <cell r="Y656" t="str">
            <v>Water quality compliance (CRI)</v>
          </cell>
          <cell r="Z656" t="str">
            <v>The score achieved for Water Quality Compliance against the DWI's Compliance Risk Index (CRI)</v>
          </cell>
          <cell r="AA656">
            <v>0</v>
          </cell>
          <cell r="AB656">
            <v>1</v>
          </cell>
          <cell r="AC656">
            <v>0</v>
          </cell>
          <cell r="AD656">
            <v>0</v>
          </cell>
          <cell r="AE656">
            <v>0</v>
          </cell>
          <cell r="AF656">
            <v>0</v>
          </cell>
          <cell r="AG656">
            <v>0</v>
          </cell>
          <cell r="AH656">
            <v>0</v>
          </cell>
          <cell r="AI656">
            <v>1</v>
          </cell>
          <cell r="AJ656" t="str">
            <v>Under</v>
          </cell>
          <cell r="AK656" t="str">
            <v xml:space="preserve">Revenue </v>
          </cell>
          <cell r="AL656" t="str">
            <v>In-period</v>
          </cell>
          <cell r="AM656" t="str">
            <v>Water quality compliance</v>
          </cell>
          <cell r="AN656" t="str">
            <v>number</v>
          </cell>
          <cell r="AO656" t="str">
            <v>Numerical CRI score</v>
          </cell>
          <cell r="AP656">
            <v>2</v>
          </cell>
          <cell r="AQ656" t="str">
            <v>Down</v>
          </cell>
          <cell r="AR656" t="str">
            <v>Water quality compliance (CRI)</v>
          </cell>
          <cell r="BI656">
            <v>0</v>
          </cell>
          <cell r="BJ656">
            <v>0</v>
          </cell>
          <cell r="BK656">
            <v>0</v>
          </cell>
          <cell r="BL656">
            <v>0</v>
          </cell>
          <cell r="BM656">
            <v>0</v>
          </cell>
          <cell r="CD656" t="str">
            <v>Yes</v>
          </cell>
          <cell r="CE656" t="str">
            <v>Yes</v>
          </cell>
          <cell r="CF656" t="str">
            <v>Yes</v>
          </cell>
          <cell r="CG656" t="str">
            <v>Yes</v>
          </cell>
          <cell r="CH656" t="str">
            <v>Yes</v>
          </cell>
          <cell r="CI656" t="str">
            <v/>
          </cell>
          <cell r="CJ656" t="str">
            <v/>
          </cell>
          <cell r="CK656" t="str">
            <v/>
          </cell>
          <cell r="CL656" t="str">
            <v/>
          </cell>
          <cell r="CM656" t="str">
            <v/>
          </cell>
          <cell r="CN656">
            <v>9.5</v>
          </cell>
          <cell r="CO656">
            <v>9.5</v>
          </cell>
          <cell r="CP656">
            <v>9.5</v>
          </cell>
          <cell r="CQ656">
            <v>9.5</v>
          </cell>
          <cell r="CR656">
            <v>9.5</v>
          </cell>
          <cell r="CS656">
            <v>2</v>
          </cell>
          <cell r="CT656">
            <v>2</v>
          </cell>
          <cell r="CU656">
            <v>1.5</v>
          </cell>
          <cell r="CV656">
            <v>1.5</v>
          </cell>
          <cell r="CW656">
            <v>1.5</v>
          </cell>
          <cell r="CX656" t="str">
            <v/>
          </cell>
          <cell r="CY656" t="str">
            <v/>
          </cell>
          <cell r="CZ656" t="str">
            <v/>
          </cell>
          <cell r="DA656" t="str">
            <v/>
          </cell>
          <cell r="DB656" t="str">
            <v/>
          </cell>
          <cell r="DC656" t="str">
            <v/>
          </cell>
          <cell r="DD656" t="str">
            <v/>
          </cell>
          <cell r="DE656" t="str">
            <v/>
          </cell>
          <cell r="DF656" t="str">
            <v/>
          </cell>
          <cell r="DG656" t="str">
            <v/>
          </cell>
          <cell r="DH656" t="str">
            <v/>
          </cell>
          <cell r="DI656" t="str">
            <v/>
          </cell>
          <cell r="DJ656" t="str">
            <v/>
          </cell>
          <cell r="DK656" t="str">
            <v/>
          </cell>
          <cell r="DL656" t="str">
            <v/>
          </cell>
          <cell r="DM656">
            <v>-1.226</v>
          </cell>
          <cell r="DN656" t="str">
            <v/>
          </cell>
          <cell r="DO656" t="str">
            <v/>
          </cell>
          <cell r="DP656" t="str">
            <v/>
          </cell>
          <cell r="DQ656">
            <v>0</v>
          </cell>
          <cell r="DR656" t="str">
            <v/>
          </cell>
          <cell r="DS656" t="str">
            <v/>
          </cell>
          <cell r="DT656" t="str">
            <v/>
          </cell>
          <cell r="DU656" t="str">
            <v/>
          </cell>
          <cell r="DV656">
            <v>1</v>
          </cell>
          <cell r="DW656" t="str">
            <v/>
          </cell>
        </row>
        <row r="657">
          <cell r="U657" t="str">
            <v>PR19YKY_21</v>
          </cell>
          <cell r="V657" t="str">
            <v xml:space="preserve">Water Supply: we will always provide you with enough safe water, we will not waste water and always protect the environment. </v>
          </cell>
          <cell r="W657" t="str">
            <v>PR14 revision</v>
          </cell>
          <cell r="X657">
            <v>21</v>
          </cell>
          <cell r="Y657" t="str">
            <v>Water supply interruptions</v>
          </cell>
          <cell r="Z657" t="str">
            <v>The number of minutes lost per property with supply interruptions of three hours or longer (including planned, unplanned and caused by a third party).</v>
          </cell>
          <cell r="AA657">
            <v>0</v>
          </cell>
          <cell r="AB657">
            <v>1</v>
          </cell>
          <cell r="AC657">
            <v>0</v>
          </cell>
          <cell r="AD657">
            <v>0</v>
          </cell>
          <cell r="AE657">
            <v>0</v>
          </cell>
          <cell r="AF657">
            <v>0</v>
          </cell>
          <cell r="AG657">
            <v>0</v>
          </cell>
          <cell r="AH657">
            <v>0</v>
          </cell>
          <cell r="AI657">
            <v>1</v>
          </cell>
          <cell r="AJ657" t="str">
            <v>Out &amp; under</v>
          </cell>
          <cell r="AK657" t="str">
            <v xml:space="preserve">Revenue </v>
          </cell>
          <cell r="AL657" t="str">
            <v>In-period</v>
          </cell>
          <cell r="AM657" t="str">
            <v>Supply interruptions</v>
          </cell>
          <cell r="AN657" t="str">
            <v>hh:mm:ss</v>
          </cell>
          <cell r="AO657" t="str">
            <v>Hours:minutes:seconds per property per year</v>
          </cell>
          <cell r="AP657">
            <v>0</v>
          </cell>
          <cell r="AQ657" t="str">
            <v>Down</v>
          </cell>
          <cell r="AR657" t="str">
            <v>Water supply interruptions</v>
          </cell>
          <cell r="BI657">
            <v>4.5138888888888893E-3</v>
          </cell>
          <cell r="BJ657">
            <v>4.2592592592592595E-3</v>
          </cell>
          <cell r="BK657">
            <v>3.9930555555555561E-3</v>
          </cell>
          <cell r="BL657">
            <v>3.7384259259259263E-3</v>
          </cell>
          <cell r="BM657">
            <v>3.472222222222222E-3</v>
          </cell>
          <cell r="CD657" t="str">
            <v>Yes</v>
          </cell>
          <cell r="CE657" t="str">
            <v>Yes</v>
          </cell>
          <cell r="CF657" t="str">
            <v>Yes</v>
          </cell>
          <cell r="CG657" t="str">
            <v>Yes</v>
          </cell>
          <cell r="CH657" t="str">
            <v>Yes</v>
          </cell>
          <cell r="CI657">
            <v>1.3391203703703704E-2</v>
          </cell>
          <cell r="CJ657">
            <v>1.3391203703703704E-2</v>
          </cell>
          <cell r="CK657">
            <v>1.3391203703703704E-2</v>
          </cell>
          <cell r="CL657">
            <v>1.3391203703703704E-2</v>
          </cell>
          <cell r="CM657">
            <v>1.3391203703703704E-2</v>
          </cell>
          <cell r="CN657">
            <v>1.1793981481481482E-2</v>
          </cell>
          <cell r="CO657">
            <v>1.1793981481481482E-2</v>
          </cell>
          <cell r="CP657">
            <v>1.1793981481481482E-2</v>
          </cell>
          <cell r="CQ657">
            <v>1.1793981481481482E-2</v>
          </cell>
          <cell r="CR657">
            <v>1.1793981481481482E-2</v>
          </cell>
          <cell r="CS657" t="str">
            <v/>
          </cell>
          <cell r="CT657" t="str">
            <v/>
          </cell>
          <cell r="CU657" t="str">
            <v/>
          </cell>
          <cell r="CV657" t="str">
            <v/>
          </cell>
          <cell r="CW657" t="str">
            <v/>
          </cell>
          <cell r="CX657" t="str">
            <v/>
          </cell>
          <cell r="CY657" t="str">
            <v/>
          </cell>
          <cell r="CZ657" t="str">
            <v/>
          </cell>
          <cell r="DA657" t="str">
            <v/>
          </cell>
          <cell r="DB657" t="str">
            <v/>
          </cell>
          <cell r="DC657">
            <v>6.9444444444444447E-4</v>
          </cell>
          <cell r="DD657">
            <v>6.9444444444444447E-4</v>
          </cell>
          <cell r="DE657">
            <v>6.9444444444444447E-4</v>
          </cell>
          <cell r="DF657">
            <v>6.9444444444444447E-4</v>
          </cell>
          <cell r="DG657">
            <v>6.9444444444444447E-4</v>
          </cell>
          <cell r="DH657" t="str">
            <v>*</v>
          </cell>
          <cell r="DI657" t="str">
            <v>*</v>
          </cell>
          <cell r="DJ657" t="str">
            <v>*</v>
          </cell>
          <cell r="DK657" t="str">
            <v>*</v>
          </cell>
          <cell r="DL657" t="str">
            <v>*</v>
          </cell>
          <cell r="DM657">
            <v>-1.228</v>
          </cell>
          <cell r="DN657" t="str">
            <v/>
          </cell>
          <cell r="DO657" t="str">
            <v/>
          </cell>
          <cell r="DP657">
            <v>-3.173</v>
          </cell>
          <cell r="DQ657">
            <v>1.228</v>
          </cell>
          <cell r="DR657" t="str">
            <v/>
          </cell>
          <cell r="DS657" t="str">
            <v/>
          </cell>
          <cell r="DT657">
            <v>3.173</v>
          </cell>
          <cell r="DU657" t="str">
            <v/>
          </cell>
          <cell r="DV657">
            <v>1</v>
          </cell>
          <cell r="DW657" t="str">
            <v/>
          </cell>
        </row>
        <row r="658">
          <cell r="U658" t="str">
            <v>PR19YKY_22</v>
          </cell>
          <cell r="V658" t="str">
            <v xml:space="preserve">Water Supply: we will always provide you with enough safe water, we will not waste water and always protect the environment. </v>
          </cell>
          <cell r="W658" t="str">
            <v>PR14 revision</v>
          </cell>
          <cell r="X658">
            <v>22</v>
          </cell>
          <cell r="Y658" t="str">
            <v>Leakage</v>
          </cell>
          <cell r="Z658" t="str">
            <v>The Ml of water lost from water pipes</v>
          </cell>
          <cell r="AA658">
            <v>0</v>
          </cell>
          <cell r="AB658">
            <v>1</v>
          </cell>
          <cell r="AC658">
            <v>0</v>
          </cell>
          <cell r="AD658">
            <v>0</v>
          </cell>
          <cell r="AE658">
            <v>0</v>
          </cell>
          <cell r="AF658">
            <v>0</v>
          </cell>
          <cell r="AG658">
            <v>0</v>
          </cell>
          <cell r="AH658">
            <v>0</v>
          </cell>
          <cell r="AI658">
            <v>1</v>
          </cell>
          <cell r="AJ658" t="str">
            <v>Out &amp; under</v>
          </cell>
          <cell r="AK658" t="str">
            <v xml:space="preserve">Revenue </v>
          </cell>
          <cell r="AL658" t="str">
            <v>In-period</v>
          </cell>
          <cell r="AM658" t="str">
            <v>Leakage</v>
          </cell>
          <cell r="AN658" t="str">
            <v>%</v>
          </cell>
          <cell r="AO658" t="str">
            <v>Percentage reduction from baseline (2019-20) using 3 year average</v>
          </cell>
          <cell r="AP658">
            <v>1</v>
          </cell>
          <cell r="AQ658" t="str">
            <v>Up</v>
          </cell>
          <cell r="AR658" t="str">
            <v>Leakage</v>
          </cell>
          <cell r="BI658">
            <v>3.4</v>
          </cell>
          <cell r="BJ658">
            <v>7.4</v>
          </cell>
          <cell r="BK658">
            <v>9.4</v>
          </cell>
          <cell r="BL658">
            <v>11.7</v>
          </cell>
          <cell r="BM658">
            <v>15</v>
          </cell>
          <cell r="CD658" t="str">
            <v>Yes</v>
          </cell>
          <cell r="CE658" t="str">
            <v>Yes</v>
          </cell>
          <cell r="CF658" t="str">
            <v>Yes</v>
          </cell>
          <cell r="CG658" t="str">
            <v>Yes</v>
          </cell>
          <cell r="CH658" t="str">
            <v>Yes</v>
          </cell>
          <cell r="CI658">
            <v>-20</v>
          </cell>
          <cell r="CJ658">
            <v>-20</v>
          </cell>
          <cell r="CK658">
            <v>-20</v>
          </cell>
          <cell r="CL658">
            <v>-20</v>
          </cell>
          <cell r="CM658">
            <v>-20</v>
          </cell>
          <cell r="CN658">
            <v>0</v>
          </cell>
          <cell r="CO658">
            <v>0</v>
          </cell>
          <cell r="CP658">
            <v>0</v>
          </cell>
          <cell r="CQ658">
            <v>0</v>
          </cell>
          <cell r="CR658">
            <v>0</v>
          </cell>
          <cell r="CS658" t="str">
            <v/>
          </cell>
          <cell r="CT658" t="str">
            <v/>
          </cell>
          <cell r="CU658" t="str">
            <v/>
          </cell>
          <cell r="CV658" t="str">
            <v/>
          </cell>
          <cell r="CW658" t="str">
            <v/>
          </cell>
          <cell r="CX658" t="str">
            <v/>
          </cell>
          <cell r="CY658" t="str">
            <v/>
          </cell>
          <cell r="CZ658" t="str">
            <v/>
          </cell>
          <cell r="DA658" t="str">
            <v/>
          </cell>
          <cell r="DB658" t="str">
            <v/>
          </cell>
          <cell r="DC658" t="str">
            <v>*</v>
          </cell>
          <cell r="DD658" t="str">
            <v>*</v>
          </cell>
          <cell r="DE658" t="str">
            <v>*</v>
          </cell>
          <cell r="DF658" t="str">
            <v>*</v>
          </cell>
          <cell r="DG658" t="str">
            <v>*</v>
          </cell>
          <cell r="DH658" t="str">
            <v/>
          </cell>
          <cell r="DI658" t="str">
            <v/>
          </cell>
          <cell r="DJ658" t="str">
            <v/>
          </cell>
          <cell r="DK658" t="str">
            <v/>
          </cell>
          <cell r="DL658" t="str">
            <v/>
          </cell>
          <cell r="DM658">
            <v>-0.16700000000000001</v>
          </cell>
          <cell r="DN658">
            <v>-0.253</v>
          </cell>
          <cell r="DO658" t="str">
            <v/>
          </cell>
          <cell r="DP658" t="str">
            <v/>
          </cell>
          <cell r="DQ658">
            <v>0.13900000000000001</v>
          </cell>
          <cell r="DR658" t="str">
            <v/>
          </cell>
          <cell r="DS658" t="str">
            <v/>
          </cell>
          <cell r="DT658" t="str">
            <v/>
          </cell>
          <cell r="DU658" t="str">
            <v/>
          </cell>
          <cell r="DV658">
            <v>1</v>
          </cell>
          <cell r="DW658" t="str">
            <v/>
          </cell>
        </row>
        <row r="659">
          <cell r="U659" t="str">
            <v>PR19YKY_23</v>
          </cell>
          <cell r="V659" t="str">
            <v xml:space="preserve">Water Supply: we will always provide you with enough safe water, we will not waste water and always protect the environment. </v>
          </cell>
          <cell r="W659" t="str">
            <v>PR19 new</v>
          </cell>
          <cell r="X659">
            <v>23</v>
          </cell>
          <cell r="Y659" t="str">
            <v>Unplanned outage</v>
          </cell>
          <cell r="Z659" t="str">
            <v xml:space="preserve">The temporary loss of maximum production capacity. Reported as lost capacity (flow rate) as a proportion of total company maximum production capacity. </v>
          </cell>
          <cell r="AA659">
            <v>0</v>
          </cell>
          <cell r="AB659">
            <v>1</v>
          </cell>
          <cell r="AC659">
            <v>0</v>
          </cell>
          <cell r="AD659">
            <v>0</v>
          </cell>
          <cell r="AE659">
            <v>0</v>
          </cell>
          <cell r="AF659">
            <v>0</v>
          </cell>
          <cell r="AG659">
            <v>0</v>
          </cell>
          <cell r="AH659">
            <v>0</v>
          </cell>
          <cell r="AI659">
            <v>1</v>
          </cell>
          <cell r="AJ659" t="str">
            <v>Under</v>
          </cell>
          <cell r="AK659" t="str">
            <v xml:space="preserve">Revenue </v>
          </cell>
          <cell r="AL659" t="str">
            <v>In-period</v>
          </cell>
          <cell r="AM659" t="str">
            <v>Water outage</v>
          </cell>
          <cell r="AN659" t="str">
            <v>%</v>
          </cell>
          <cell r="AO659" t="str">
            <v>Percentage of peak week production capacity</v>
          </cell>
          <cell r="AP659">
            <v>2</v>
          </cell>
          <cell r="AQ659" t="str">
            <v>Down</v>
          </cell>
          <cell r="AR659" t="str">
            <v>Unplanned outage</v>
          </cell>
          <cell r="BI659">
            <v>5.12</v>
          </cell>
          <cell r="BJ659">
            <v>4.42</v>
          </cell>
          <cell r="BK659">
            <v>3.73</v>
          </cell>
          <cell r="BL659">
            <v>3.03</v>
          </cell>
          <cell r="BM659">
            <v>2.34</v>
          </cell>
          <cell r="CD659" t="str">
            <v>Yes</v>
          </cell>
          <cell r="CE659" t="str">
            <v>Yes</v>
          </cell>
          <cell r="CF659" t="str">
            <v>Yes</v>
          </cell>
          <cell r="CG659" t="str">
            <v>Yes</v>
          </cell>
          <cell r="CH659" t="str">
            <v>Yes</v>
          </cell>
          <cell r="CI659" t="str">
            <v/>
          </cell>
          <cell r="CJ659" t="str">
            <v/>
          </cell>
          <cell r="CK659" t="str">
            <v/>
          </cell>
          <cell r="CL659" t="str">
            <v/>
          </cell>
          <cell r="CM659" t="str">
            <v/>
          </cell>
          <cell r="CN659">
            <v>10.23</v>
          </cell>
          <cell r="CO659">
            <v>10.23</v>
          </cell>
          <cell r="CP659">
            <v>10.23</v>
          </cell>
          <cell r="CQ659">
            <v>10.23</v>
          </cell>
          <cell r="CR659">
            <v>10.23</v>
          </cell>
          <cell r="CS659">
            <v>6.14</v>
          </cell>
          <cell r="CT659">
            <v>5.3</v>
          </cell>
          <cell r="CU659">
            <v>4.4800000000000004</v>
          </cell>
          <cell r="CV659">
            <v>3.64</v>
          </cell>
          <cell r="CW659">
            <v>2.81</v>
          </cell>
          <cell r="CX659" t="str">
            <v/>
          </cell>
          <cell r="CY659" t="str">
            <v/>
          </cell>
          <cell r="CZ659" t="str">
            <v/>
          </cell>
          <cell r="DA659" t="str">
            <v/>
          </cell>
          <cell r="DB659" t="str">
            <v/>
          </cell>
          <cell r="DC659" t="str">
            <v/>
          </cell>
          <cell r="DD659" t="str">
            <v/>
          </cell>
          <cell r="DE659" t="str">
            <v/>
          </cell>
          <cell r="DF659" t="str">
            <v/>
          </cell>
          <cell r="DG659" t="str">
            <v/>
          </cell>
          <cell r="DH659" t="str">
            <v/>
          </cell>
          <cell r="DI659" t="str">
            <v/>
          </cell>
          <cell r="DJ659" t="str">
            <v/>
          </cell>
          <cell r="DK659" t="str">
            <v/>
          </cell>
          <cell r="DL659" t="str">
            <v/>
          </cell>
          <cell r="DM659">
            <v>-1.7989999999999999</v>
          </cell>
          <cell r="DN659" t="str">
            <v/>
          </cell>
          <cell r="DO659" t="str">
            <v/>
          </cell>
          <cell r="DP659" t="str">
            <v/>
          </cell>
          <cell r="DQ659" t="str">
            <v/>
          </cell>
          <cell r="DR659" t="str">
            <v/>
          </cell>
          <cell r="DS659" t="str">
            <v/>
          </cell>
          <cell r="DT659" t="str">
            <v/>
          </cell>
          <cell r="DU659" t="str">
            <v/>
          </cell>
          <cell r="DV659">
            <v>1</v>
          </cell>
          <cell r="DW659" t="str">
            <v/>
          </cell>
        </row>
        <row r="660">
          <cell r="U660" t="str">
            <v>PR19YKY_24</v>
          </cell>
          <cell r="V660" t="str">
            <v xml:space="preserve">Water Supply: we will always provide you with enough safe water, we will not waste water and always protect the environment. </v>
          </cell>
          <cell r="W660" t="str">
            <v>PR14 revision</v>
          </cell>
          <cell r="X660">
            <v>24</v>
          </cell>
          <cell r="Y660" t="str">
            <v>Mains repairs</v>
          </cell>
          <cell r="Z660" t="str">
            <v xml:space="preserve">The number of mains repairs per thousand kilometres of total length of mains. Mains bursts include all physical repair work to mains from which water is lost. </v>
          </cell>
          <cell r="AA660">
            <v>0</v>
          </cell>
          <cell r="AB660">
            <v>1</v>
          </cell>
          <cell r="AC660">
            <v>0</v>
          </cell>
          <cell r="AD660">
            <v>0</v>
          </cell>
          <cell r="AE660">
            <v>0</v>
          </cell>
          <cell r="AF660">
            <v>0</v>
          </cell>
          <cell r="AG660">
            <v>0</v>
          </cell>
          <cell r="AH660">
            <v>0</v>
          </cell>
          <cell r="AI660">
            <v>1</v>
          </cell>
          <cell r="AJ660" t="str">
            <v>Under</v>
          </cell>
          <cell r="AK660" t="str">
            <v xml:space="preserve">Revenue </v>
          </cell>
          <cell r="AL660" t="str">
            <v>In-period</v>
          </cell>
          <cell r="AM660" t="str">
            <v>Water mains bursts</v>
          </cell>
          <cell r="AN660" t="str">
            <v>number</v>
          </cell>
          <cell r="AO660" t="str">
            <v>Number of repairs per 1000 km of mains</v>
          </cell>
          <cell r="AP660">
            <v>1</v>
          </cell>
          <cell r="AQ660" t="str">
            <v>Down</v>
          </cell>
          <cell r="AR660" t="str">
            <v>Mains repairs</v>
          </cell>
          <cell r="BI660">
            <v>186.1</v>
          </cell>
          <cell r="BJ660">
            <v>183.6</v>
          </cell>
          <cell r="BK660">
            <v>181</v>
          </cell>
          <cell r="BL660">
            <v>178.4</v>
          </cell>
          <cell r="BM660">
            <v>175.8</v>
          </cell>
          <cell r="CD660" t="str">
            <v>Yes</v>
          </cell>
          <cell r="CE660" t="str">
            <v>Yes</v>
          </cell>
          <cell r="CF660" t="str">
            <v>Yes</v>
          </cell>
          <cell r="CG660" t="str">
            <v>Yes</v>
          </cell>
          <cell r="CH660" t="str">
            <v>Yes</v>
          </cell>
          <cell r="CI660" t="str">
            <v/>
          </cell>
          <cell r="CJ660" t="str">
            <v/>
          </cell>
          <cell r="CK660" t="str">
            <v/>
          </cell>
          <cell r="CL660" t="str">
            <v/>
          </cell>
          <cell r="CM660" t="str">
            <v/>
          </cell>
          <cell r="CN660" t="str">
            <v/>
          </cell>
          <cell r="CO660" t="str">
            <v/>
          </cell>
          <cell r="CP660" t="str">
            <v/>
          </cell>
          <cell r="CQ660" t="str">
            <v/>
          </cell>
          <cell r="CR660" t="str">
            <v/>
          </cell>
          <cell r="CS660">
            <v>196.1</v>
          </cell>
          <cell r="CT660">
            <v>193.6</v>
          </cell>
          <cell r="CU660">
            <v>191</v>
          </cell>
          <cell r="CV660">
            <v>188.4</v>
          </cell>
          <cell r="CW660">
            <v>185.8</v>
          </cell>
          <cell r="CX660" t="str">
            <v/>
          </cell>
          <cell r="CY660" t="str">
            <v/>
          </cell>
          <cell r="CZ660" t="str">
            <v/>
          </cell>
          <cell r="DA660" t="str">
            <v/>
          </cell>
          <cell r="DB660" t="str">
            <v/>
          </cell>
          <cell r="DC660" t="str">
            <v/>
          </cell>
          <cell r="DD660" t="str">
            <v/>
          </cell>
          <cell r="DE660" t="str">
            <v/>
          </cell>
          <cell r="DF660" t="str">
            <v/>
          </cell>
          <cell r="DG660" t="str">
            <v/>
          </cell>
          <cell r="DH660" t="str">
            <v/>
          </cell>
          <cell r="DI660" t="str">
            <v/>
          </cell>
          <cell r="DJ660" t="str">
            <v/>
          </cell>
          <cell r="DK660" t="str">
            <v/>
          </cell>
          <cell r="DL660" t="str">
            <v/>
          </cell>
          <cell r="DM660">
            <v>-0.16700000000000001</v>
          </cell>
          <cell r="DN660" t="str">
            <v/>
          </cell>
          <cell r="DO660" t="str">
            <v/>
          </cell>
          <cell r="DP660" t="str">
            <v/>
          </cell>
          <cell r="DQ660" t="str">
            <v/>
          </cell>
          <cell r="DR660" t="str">
            <v/>
          </cell>
          <cell r="DS660" t="str">
            <v/>
          </cell>
          <cell r="DT660" t="str">
            <v/>
          </cell>
          <cell r="DU660" t="str">
            <v/>
          </cell>
          <cell r="DV660">
            <v>1</v>
          </cell>
          <cell r="DW660" t="str">
            <v/>
          </cell>
        </row>
        <row r="661">
          <cell r="U661" t="str">
            <v>PR19YKY_25</v>
          </cell>
          <cell r="V661" t="str">
            <v xml:space="preserve">Water Supply: we will always provide you with enough safe water, we will not waste water and always protect the environment. </v>
          </cell>
          <cell r="W661" t="str">
            <v>PR14 revision</v>
          </cell>
          <cell r="X661">
            <v>25</v>
          </cell>
          <cell r="Y661" t="str">
            <v>Per capita consumption</v>
          </cell>
          <cell r="Z661" t="str">
            <v xml:space="preserve">The average amount of water used by each customer that lives in a household property (litres per head per day). </v>
          </cell>
          <cell r="AA661">
            <v>0</v>
          </cell>
          <cell r="AB661">
            <v>1</v>
          </cell>
          <cell r="AC661">
            <v>0</v>
          </cell>
          <cell r="AD661">
            <v>0</v>
          </cell>
          <cell r="AE661">
            <v>0</v>
          </cell>
          <cell r="AF661">
            <v>0</v>
          </cell>
          <cell r="AG661">
            <v>0</v>
          </cell>
          <cell r="AH661">
            <v>0</v>
          </cell>
          <cell r="AI661">
            <v>1</v>
          </cell>
          <cell r="AJ661" t="str">
            <v>Out &amp; under</v>
          </cell>
          <cell r="AK661" t="str">
            <v xml:space="preserve">Revenue </v>
          </cell>
          <cell r="AL661" t="str">
            <v>End of period</v>
          </cell>
          <cell r="AM661" t="str">
            <v>Water consumption</v>
          </cell>
          <cell r="AN661" t="str">
            <v xml:space="preserve">% </v>
          </cell>
          <cell r="AO661" t="str">
            <v>Percentage reduction from baseline (2019-20) using 3 year average</v>
          </cell>
          <cell r="AP661">
            <v>1</v>
          </cell>
          <cell r="AQ661" t="str">
            <v>Up</v>
          </cell>
          <cell r="AR661" t="str">
            <v>Per capita consumption</v>
          </cell>
          <cell r="BI661">
            <v>2.4</v>
          </cell>
          <cell r="BJ661">
            <v>4.9000000000000004</v>
          </cell>
          <cell r="BK661">
            <v>7.4</v>
          </cell>
          <cell r="BL661">
            <v>8.3000000000000007</v>
          </cell>
          <cell r="BM661">
            <v>8.9</v>
          </cell>
          <cell r="CD661" t="str">
            <v>Yes</v>
          </cell>
          <cell r="CE661" t="str">
            <v>Yes</v>
          </cell>
          <cell r="CF661" t="str">
            <v>Yes</v>
          </cell>
          <cell r="CG661" t="str">
            <v>Yes</v>
          </cell>
          <cell r="CH661" t="str">
            <v>Yes</v>
          </cell>
          <cell r="CI661">
            <v>-17.600000000000001</v>
          </cell>
          <cell r="CJ661">
            <v>-17.600000000000001</v>
          </cell>
          <cell r="CK661">
            <v>-17.600000000000001</v>
          </cell>
          <cell r="CL661">
            <v>-17.600000000000001</v>
          </cell>
          <cell r="CM661">
            <v>-17.600000000000001</v>
          </cell>
          <cell r="CN661">
            <v>-16</v>
          </cell>
          <cell r="CO661">
            <v>-16</v>
          </cell>
          <cell r="CP661">
            <v>-16</v>
          </cell>
          <cell r="CQ661">
            <v>-16</v>
          </cell>
          <cell r="CR661">
            <v>-16</v>
          </cell>
          <cell r="CS661" t="str">
            <v/>
          </cell>
          <cell r="CT661" t="str">
            <v/>
          </cell>
          <cell r="CU661" t="str">
            <v/>
          </cell>
          <cell r="CV661" t="str">
            <v/>
          </cell>
          <cell r="CW661" t="str">
            <v/>
          </cell>
          <cell r="CX661" t="str">
            <v/>
          </cell>
          <cell r="CY661" t="str">
            <v/>
          </cell>
          <cell r="CZ661" t="str">
            <v/>
          </cell>
          <cell r="DA661" t="str">
            <v/>
          </cell>
          <cell r="DB661" t="str">
            <v/>
          </cell>
          <cell r="DC661">
            <v>12.3</v>
          </cell>
          <cell r="DD661">
            <v>12.3</v>
          </cell>
          <cell r="DE661">
            <v>12.3</v>
          </cell>
          <cell r="DF661">
            <v>12.3</v>
          </cell>
          <cell r="DG661">
            <v>12.3</v>
          </cell>
          <cell r="DH661" t="str">
            <v>*</v>
          </cell>
          <cell r="DI661" t="str">
            <v>*</v>
          </cell>
          <cell r="DJ661" t="str">
            <v>*</v>
          </cell>
          <cell r="DK661" t="str">
            <v>*</v>
          </cell>
          <cell r="DL661" t="str">
            <v>*</v>
          </cell>
          <cell r="DM661">
            <v>-0.222</v>
          </cell>
          <cell r="DN661" t="str">
            <v/>
          </cell>
          <cell r="DO661" t="str">
            <v/>
          </cell>
          <cell r="DP661">
            <v>-0.78700000000000003</v>
          </cell>
          <cell r="DQ661">
            <v>0.185</v>
          </cell>
          <cell r="DR661" t="str">
            <v/>
          </cell>
          <cell r="DS661" t="str">
            <v/>
          </cell>
          <cell r="DT661">
            <v>0.78700000000000003</v>
          </cell>
          <cell r="DU661" t="str">
            <v/>
          </cell>
          <cell r="DV661">
            <v>1</v>
          </cell>
          <cell r="DW661" t="str">
            <v/>
          </cell>
        </row>
        <row r="662">
          <cell r="U662" t="str">
            <v>PR19YKY_26</v>
          </cell>
          <cell r="V662" t="str">
            <v xml:space="preserve">Water Supply: we will always provide you with enough safe water, we will not waste water and always protect the environment. </v>
          </cell>
          <cell r="W662" t="str">
            <v>PR14 revision</v>
          </cell>
          <cell r="X662">
            <v>26</v>
          </cell>
          <cell r="Y662" t="str">
            <v xml:space="preserve">Drinking water contacts </v>
          </cell>
          <cell r="Z662" t="str">
            <v xml:space="preserve">The number  of contacts received about drinking water  (taste and odour, and appearance) </v>
          </cell>
          <cell r="AA662">
            <v>0</v>
          </cell>
          <cell r="AB662">
            <v>1</v>
          </cell>
          <cell r="AC662">
            <v>0</v>
          </cell>
          <cell r="AD662">
            <v>0</v>
          </cell>
          <cell r="AE662">
            <v>0</v>
          </cell>
          <cell r="AF662">
            <v>0</v>
          </cell>
          <cell r="AG662">
            <v>0</v>
          </cell>
          <cell r="AH662">
            <v>0</v>
          </cell>
          <cell r="AI662">
            <v>1</v>
          </cell>
          <cell r="AJ662" t="str">
            <v>Out &amp; under</v>
          </cell>
          <cell r="AK662" t="str">
            <v xml:space="preserve">Revenue </v>
          </cell>
          <cell r="AL662" t="str">
            <v>In-period</v>
          </cell>
          <cell r="AM662" t="str">
            <v>Customer contacts - water quality</v>
          </cell>
          <cell r="AN662" t="str">
            <v>Number</v>
          </cell>
          <cell r="AO662" t="str">
            <v>No. of contacts per 1,000 population</v>
          </cell>
          <cell r="AP662">
            <v>2</v>
          </cell>
          <cell r="AQ662" t="str">
            <v>Down</v>
          </cell>
        </row>
        <row r="663">
          <cell r="U663" t="str">
            <v>PR19YKY_27</v>
          </cell>
          <cell r="V663" t="str">
            <v xml:space="preserve">Water Supply: we will always provide you with enough safe water, we will not waste water and always protect the environment. </v>
          </cell>
          <cell r="W663" t="str">
            <v>PR14 revision</v>
          </cell>
          <cell r="X663">
            <v>27</v>
          </cell>
          <cell r="Y663" t="str">
            <v xml:space="preserve">Significant water supply events </v>
          </cell>
          <cell r="Z663" t="str">
            <v>The number of supply interruption events lasting for a duration of 12 hours or longer, irrespective of whether it is planned, unplanned or caused by a third party</v>
          </cell>
          <cell r="AA663">
            <v>0</v>
          </cell>
          <cell r="AB663">
            <v>1</v>
          </cell>
          <cell r="AC663">
            <v>0</v>
          </cell>
          <cell r="AD663">
            <v>0</v>
          </cell>
          <cell r="AE663">
            <v>0</v>
          </cell>
          <cell r="AF663">
            <v>0</v>
          </cell>
          <cell r="AG663">
            <v>0</v>
          </cell>
          <cell r="AH663">
            <v>0</v>
          </cell>
          <cell r="AI663">
            <v>1</v>
          </cell>
          <cell r="AJ663" t="str">
            <v>Out &amp; under</v>
          </cell>
          <cell r="AK663" t="str">
            <v xml:space="preserve">Revenue </v>
          </cell>
          <cell r="AL663" t="str">
            <v>In-period</v>
          </cell>
          <cell r="AM663" t="str">
            <v>Supply interruptions</v>
          </cell>
          <cell r="AN663" t="str">
            <v>nr</v>
          </cell>
          <cell r="AO663" t="str">
            <v>Number of events where one or more properties has an interruption of 12 hours or longer</v>
          </cell>
          <cell r="AP663">
            <v>0</v>
          </cell>
          <cell r="AQ663" t="str">
            <v>Down</v>
          </cell>
          <cell r="AR663" t="str">
            <v/>
          </cell>
        </row>
        <row r="664">
          <cell r="U664" t="str">
            <v>PR19YKY_28</v>
          </cell>
          <cell r="V664" t="str">
            <v xml:space="preserve">Water Supply: we will always provide you with enough safe water, we will not waste water and always protect the environment. </v>
          </cell>
          <cell r="W664" t="str">
            <v>PR14 continuation</v>
          </cell>
          <cell r="X664">
            <v>28</v>
          </cell>
          <cell r="Y664" t="str">
            <v>Low pressure</v>
          </cell>
          <cell r="Z664" t="str">
            <v>Number of properties receiving low water pressure</v>
          </cell>
          <cell r="AA664">
            <v>0</v>
          </cell>
          <cell r="AB664">
            <v>1</v>
          </cell>
          <cell r="AC664">
            <v>0</v>
          </cell>
          <cell r="AD664">
            <v>0</v>
          </cell>
          <cell r="AE664">
            <v>0</v>
          </cell>
          <cell r="AF664">
            <v>0</v>
          </cell>
          <cell r="AG664">
            <v>0</v>
          </cell>
          <cell r="AH664">
            <v>0</v>
          </cell>
          <cell r="AI664">
            <v>1</v>
          </cell>
          <cell r="AJ664" t="str">
            <v>Out &amp; under</v>
          </cell>
          <cell r="AK664" t="str">
            <v xml:space="preserve">Revenue </v>
          </cell>
          <cell r="AL664" t="str">
            <v>In-period</v>
          </cell>
          <cell r="AM664" t="str">
            <v>Low pressure</v>
          </cell>
          <cell r="AN664" t="str">
            <v>number</v>
          </cell>
          <cell r="AO664" t="str">
            <v>No. of properties per 10,000 connections</v>
          </cell>
          <cell r="AP664">
            <v>0</v>
          </cell>
          <cell r="AQ664" t="str">
            <v>Down</v>
          </cell>
        </row>
        <row r="665">
          <cell r="U665" t="str">
            <v>PR19YKY_29</v>
          </cell>
          <cell r="V665" t="str">
            <v xml:space="preserve">Water Supply: we will always provide you with enough safe water, we will not waste water and always protect the environment. </v>
          </cell>
          <cell r="W665" t="str">
            <v>PR19 new</v>
          </cell>
          <cell r="X665">
            <v>29</v>
          </cell>
          <cell r="Y665" t="str">
            <v>Repairing or replacing customer owned pipes</v>
          </cell>
          <cell r="Z665" t="str">
            <v>The total number of residential supply pipe repairs and renewals carried out by us each year.</v>
          </cell>
          <cell r="AA665">
            <v>0</v>
          </cell>
          <cell r="AB665">
            <v>1</v>
          </cell>
          <cell r="AC665">
            <v>0</v>
          </cell>
          <cell r="AD665">
            <v>0</v>
          </cell>
          <cell r="AE665">
            <v>0</v>
          </cell>
          <cell r="AF665">
            <v>0</v>
          </cell>
          <cell r="AG665">
            <v>0</v>
          </cell>
          <cell r="AH665">
            <v>0</v>
          </cell>
          <cell r="AI665">
            <v>1</v>
          </cell>
          <cell r="AJ665" t="str">
            <v>Out &amp; under</v>
          </cell>
          <cell r="AK665" t="str">
            <v xml:space="preserve">Revenue </v>
          </cell>
          <cell r="AL665" t="str">
            <v>In-period</v>
          </cell>
          <cell r="AM665" t="str">
            <v>Supply interruptions</v>
          </cell>
          <cell r="AN665" t="str">
            <v>nr</v>
          </cell>
          <cell r="AO665" t="str">
            <v>Number of residential supply pipe repairs and renewals</v>
          </cell>
          <cell r="AP665">
            <v>0</v>
          </cell>
          <cell r="AQ665" t="str">
            <v>Up</v>
          </cell>
          <cell r="AR665" t="str">
            <v/>
          </cell>
        </row>
        <row r="666">
          <cell r="U666" t="str">
            <v>PR19YKY_30</v>
          </cell>
          <cell r="V666" t="str">
            <v xml:space="preserve">Environment: we will remove surface water from our sewers and recycle all waste water, protecting the environment from sewer flooding and pollution. </v>
          </cell>
          <cell r="W666" t="str">
            <v>PR14 revision</v>
          </cell>
          <cell r="X666">
            <v>30</v>
          </cell>
          <cell r="Y666" t="str">
            <v>Pollution incidents</v>
          </cell>
          <cell r="Z666" t="str">
            <v xml:space="preserve">The number of pollution incidents resulting from Yorkshire Water sewage assets
</v>
          </cell>
          <cell r="AA666">
            <v>0</v>
          </cell>
          <cell r="AB666">
            <v>0</v>
          </cell>
          <cell r="AC666">
            <v>1</v>
          </cell>
          <cell r="AD666">
            <v>0</v>
          </cell>
          <cell r="AE666">
            <v>0</v>
          </cell>
          <cell r="AF666">
            <v>0</v>
          </cell>
          <cell r="AG666">
            <v>0</v>
          </cell>
          <cell r="AH666">
            <v>0</v>
          </cell>
          <cell r="AI666">
            <v>1</v>
          </cell>
          <cell r="AJ666" t="str">
            <v>Out &amp; under</v>
          </cell>
          <cell r="AK666" t="str">
            <v xml:space="preserve">Revenue </v>
          </cell>
          <cell r="AL666" t="str">
            <v>In-period</v>
          </cell>
          <cell r="AM666" t="str">
            <v>Pollution incidents</v>
          </cell>
          <cell r="AN666" t="str">
            <v>number</v>
          </cell>
          <cell r="AO666" t="str">
            <v>Number of pollution incidents per 10,000 km of the wastewater
 network</v>
          </cell>
          <cell r="AP666">
            <v>2</v>
          </cell>
          <cell r="AQ666" t="str">
            <v>Down</v>
          </cell>
          <cell r="AR666" t="str">
            <v>Pollution incidents</v>
          </cell>
          <cell r="BI666">
            <v>24.51</v>
          </cell>
          <cell r="BJ666">
            <v>23.74</v>
          </cell>
          <cell r="BK666">
            <v>23</v>
          </cell>
          <cell r="BL666">
            <v>22.4</v>
          </cell>
          <cell r="BM666">
            <v>19.5</v>
          </cell>
          <cell r="CD666" t="str">
            <v>Yes</v>
          </cell>
          <cell r="CE666" t="str">
            <v>Yes</v>
          </cell>
          <cell r="CF666" t="str">
            <v>Yes</v>
          </cell>
          <cell r="CG666" t="str">
            <v>Yes</v>
          </cell>
          <cell r="CH666" t="str">
            <v>Yes</v>
          </cell>
          <cell r="CI666">
            <v>98</v>
          </cell>
          <cell r="CJ666">
            <v>98</v>
          </cell>
          <cell r="CK666">
            <v>98</v>
          </cell>
          <cell r="CL666">
            <v>98</v>
          </cell>
          <cell r="CM666">
            <v>98</v>
          </cell>
          <cell r="CN666">
            <v>41.6</v>
          </cell>
          <cell r="CO666">
            <v>41.6</v>
          </cell>
          <cell r="CP666">
            <v>41.6</v>
          </cell>
          <cell r="CQ666">
            <v>41.6</v>
          </cell>
          <cell r="CR666">
            <v>41.6</v>
          </cell>
          <cell r="CS666" t="str">
            <v/>
          </cell>
          <cell r="CT666" t="str">
            <v/>
          </cell>
          <cell r="CU666" t="str">
            <v/>
          </cell>
          <cell r="CV666" t="str">
            <v/>
          </cell>
          <cell r="CW666" t="str">
            <v/>
          </cell>
          <cell r="CX666" t="str">
            <v/>
          </cell>
          <cell r="CY666" t="str">
            <v/>
          </cell>
          <cell r="CZ666" t="str">
            <v/>
          </cell>
          <cell r="DA666" t="str">
            <v/>
          </cell>
          <cell r="DB666" t="str">
            <v/>
          </cell>
          <cell r="DC666">
            <v>11.83</v>
          </cell>
          <cell r="DD666">
            <v>11.46</v>
          </cell>
          <cell r="DE666">
            <v>11.11</v>
          </cell>
          <cell r="DF666">
            <v>10.82</v>
          </cell>
          <cell r="DG666">
            <v>9.42</v>
          </cell>
          <cell r="DH666" t="str">
            <v>*</v>
          </cell>
          <cell r="DI666" t="str">
            <v>*</v>
          </cell>
          <cell r="DJ666" t="str">
            <v>*</v>
          </cell>
          <cell r="DK666" t="str">
            <v>*</v>
          </cell>
          <cell r="DL666" t="str">
            <v>*</v>
          </cell>
          <cell r="DM666">
            <v>-0.68600000000000005</v>
          </cell>
          <cell r="DN666" t="str">
            <v/>
          </cell>
          <cell r="DO666" t="str">
            <v/>
          </cell>
          <cell r="DP666">
            <v>-1.1950000000000001</v>
          </cell>
          <cell r="DQ666">
            <v>0.436</v>
          </cell>
          <cell r="DR666" t="str">
            <v/>
          </cell>
          <cell r="DS666" t="str">
            <v/>
          </cell>
          <cell r="DT666">
            <v>0.6</v>
          </cell>
          <cell r="DU666" t="str">
            <v/>
          </cell>
          <cell r="DV666">
            <v>1</v>
          </cell>
          <cell r="DW666" t="str">
            <v/>
          </cell>
        </row>
        <row r="667">
          <cell r="U667" t="str">
            <v>PR19YKY_31</v>
          </cell>
          <cell r="V667" t="str">
            <v xml:space="preserve">Environment: we will remove surface water from our sewers and recycle all waste water, protecting the environment from sewer flooding and pollution. </v>
          </cell>
          <cell r="W667" t="str">
            <v>PR14 revision</v>
          </cell>
          <cell r="X667">
            <v>31</v>
          </cell>
          <cell r="Y667" t="str">
            <v>Internal sewer flooding</v>
          </cell>
          <cell r="Z667" t="str">
            <v xml:space="preserve">The number of incidents of internal sewer flooding of homes and businesses in the year. </v>
          </cell>
          <cell r="AA667">
            <v>0</v>
          </cell>
          <cell r="AB667">
            <v>0</v>
          </cell>
          <cell r="AC667">
            <v>1</v>
          </cell>
          <cell r="AD667">
            <v>0</v>
          </cell>
          <cell r="AE667">
            <v>0</v>
          </cell>
          <cell r="AF667">
            <v>0</v>
          </cell>
          <cell r="AG667">
            <v>0</v>
          </cell>
          <cell r="AH667">
            <v>0</v>
          </cell>
          <cell r="AI667">
            <v>1</v>
          </cell>
          <cell r="AJ667" t="str">
            <v>Out &amp; under</v>
          </cell>
          <cell r="AK667" t="str">
            <v xml:space="preserve">Revenue </v>
          </cell>
          <cell r="AL667" t="str">
            <v>In-period</v>
          </cell>
          <cell r="AM667" t="str">
            <v>Sewer flooding</v>
          </cell>
          <cell r="AN667" t="str">
            <v>number</v>
          </cell>
          <cell r="AO667" t="str">
            <v>Number of incidents per 10,000 sewer connections</v>
          </cell>
          <cell r="AP667">
            <v>2</v>
          </cell>
          <cell r="AQ667" t="str">
            <v>Down</v>
          </cell>
          <cell r="AR667" t="str">
            <v>Internal sewer flooding</v>
          </cell>
          <cell r="BI667">
            <v>1.68</v>
          </cell>
          <cell r="BJ667">
            <v>1.63</v>
          </cell>
          <cell r="BK667">
            <v>1.58</v>
          </cell>
          <cell r="BL667">
            <v>1.44</v>
          </cell>
          <cell r="BM667">
            <v>1.34</v>
          </cell>
          <cell r="CD667" t="str">
            <v>Yes</v>
          </cell>
          <cell r="CE667" t="str">
            <v>Yes</v>
          </cell>
          <cell r="CF667" t="str">
            <v>Yes</v>
          </cell>
          <cell r="CG667" t="str">
            <v>Yes</v>
          </cell>
          <cell r="CH667" t="str">
            <v>Yes</v>
          </cell>
          <cell r="CI667" t="str">
            <v/>
          </cell>
          <cell r="CJ667" t="str">
            <v/>
          </cell>
          <cell r="CK667" t="str">
            <v/>
          </cell>
          <cell r="CL667" t="str">
            <v/>
          </cell>
          <cell r="CM667" t="str">
            <v/>
          </cell>
          <cell r="CN667">
            <v>2.75</v>
          </cell>
          <cell r="CO667">
            <v>3.2</v>
          </cell>
          <cell r="CP667">
            <v>3.8</v>
          </cell>
          <cell r="CQ667">
            <v>4.3</v>
          </cell>
          <cell r="CR667">
            <v>4.9000000000000004</v>
          </cell>
          <cell r="CS667" t="str">
            <v/>
          </cell>
          <cell r="CT667" t="str">
            <v/>
          </cell>
          <cell r="CU667" t="str">
            <v/>
          </cell>
          <cell r="CV667" t="str">
            <v/>
          </cell>
          <cell r="CW667" t="str">
            <v/>
          </cell>
          <cell r="CX667" t="str">
            <v/>
          </cell>
          <cell r="CY667" t="str">
            <v/>
          </cell>
          <cell r="CZ667" t="str">
            <v/>
          </cell>
          <cell r="DA667" t="str">
            <v/>
          </cell>
          <cell r="DB667" t="str">
            <v/>
          </cell>
          <cell r="DC667">
            <v>0.82</v>
          </cell>
          <cell r="DD667">
            <v>0.81</v>
          </cell>
          <cell r="DE667">
            <v>0.8</v>
          </cell>
          <cell r="DF667">
            <v>0.69</v>
          </cell>
          <cell r="DG667">
            <v>0.63</v>
          </cell>
          <cell r="DH667" t="str">
            <v/>
          </cell>
          <cell r="DI667" t="str">
            <v/>
          </cell>
          <cell r="DJ667" t="str">
            <v/>
          </cell>
          <cell r="DK667" t="str">
            <v/>
          </cell>
          <cell r="DL667" t="str">
            <v/>
          </cell>
          <cell r="DM667">
            <v>-8.4350000000000005</v>
          </cell>
          <cell r="DN667" t="str">
            <v/>
          </cell>
          <cell r="DO667" t="str">
            <v/>
          </cell>
          <cell r="DP667" t="str">
            <v/>
          </cell>
          <cell r="DQ667">
            <v>8.4350000000000005</v>
          </cell>
          <cell r="DR667" t="str">
            <v/>
          </cell>
          <cell r="DS667" t="str">
            <v/>
          </cell>
          <cell r="DT667" t="str">
            <v/>
          </cell>
          <cell r="DU667" t="str">
            <v/>
          </cell>
          <cell r="DV667">
            <v>1</v>
          </cell>
          <cell r="DW667" t="str">
            <v/>
          </cell>
        </row>
        <row r="668">
          <cell r="U668" t="str">
            <v>PR19YKY_32</v>
          </cell>
          <cell r="V668" t="str">
            <v xml:space="preserve">Environment: we will remove surface water from our sewers and recycle all waste water, protecting the environment from sewer flooding and pollution. </v>
          </cell>
          <cell r="W668" t="str">
            <v>PR19 new</v>
          </cell>
          <cell r="X668">
            <v>32</v>
          </cell>
          <cell r="Y668" t="str">
            <v>Treatment works compliance</v>
          </cell>
          <cell r="Z668" t="str">
            <v>The performance of our water and wastewater assets to treat and dispose of wastewater in line with the discharge permit conditions.</v>
          </cell>
          <cell r="AA668">
            <v>0</v>
          </cell>
          <cell r="AB668">
            <v>0.05</v>
          </cell>
          <cell r="AC668">
            <v>0.95</v>
          </cell>
          <cell r="AD668">
            <v>0</v>
          </cell>
          <cell r="AE668">
            <v>0</v>
          </cell>
          <cell r="AF668">
            <v>0</v>
          </cell>
          <cell r="AG668">
            <v>0</v>
          </cell>
          <cell r="AH668">
            <v>0</v>
          </cell>
          <cell r="AI668">
            <v>1</v>
          </cell>
          <cell r="AJ668" t="str">
            <v>Under</v>
          </cell>
          <cell r="AK668" t="str">
            <v xml:space="preserve">Revenue </v>
          </cell>
          <cell r="AL668" t="str">
            <v>In-period</v>
          </cell>
          <cell r="AM668" t="str">
            <v>WTW discharge consents</v>
          </cell>
          <cell r="AN668" t="str">
            <v>%</v>
          </cell>
          <cell r="AO668" t="str">
            <v>Percentage compliance</v>
          </cell>
          <cell r="AP668">
            <v>2</v>
          </cell>
          <cell r="AQ668" t="str">
            <v>Up</v>
          </cell>
          <cell r="AR668" t="str">
            <v>Treatment works compliance</v>
          </cell>
          <cell r="BI668">
            <v>100</v>
          </cell>
          <cell r="BJ668">
            <v>100</v>
          </cell>
          <cell r="BK668">
            <v>100</v>
          </cell>
          <cell r="BL668">
            <v>100</v>
          </cell>
          <cell r="BM668">
            <v>100</v>
          </cell>
          <cell r="CD668" t="str">
            <v>Yes</v>
          </cell>
          <cell r="CE668" t="str">
            <v>Yes</v>
          </cell>
          <cell r="CF668" t="str">
            <v>Yes</v>
          </cell>
          <cell r="CG668" t="str">
            <v>Yes</v>
          </cell>
          <cell r="CH668" t="str">
            <v>Yes</v>
          </cell>
          <cell r="CI668" t="str">
            <v/>
          </cell>
          <cell r="CJ668" t="str">
            <v/>
          </cell>
          <cell r="CK668" t="str">
            <v/>
          </cell>
          <cell r="CL668" t="str">
            <v/>
          </cell>
          <cell r="CM668" t="str">
            <v/>
          </cell>
          <cell r="CN668" t="str">
            <v/>
          </cell>
          <cell r="CO668" t="str">
            <v/>
          </cell>
          <cell r="CP668" t="str">
            <v/>
          </cell>
          <cell r="CQ668" t="str">
            <v/>
          </cell>
          <cell r="CR668" t="str">
            <v/>
          </cell>
          <cell r="CS668">
            <v>99</v>
          </cell>
          <cell r="CT668">
            <v>99</v>
          </cell>
          <cell r="CU668">
            <v>99</v>
          </cell>
          <cell r="CV668">
            <v>99</v>
          </cell>
          <cell r="CW668">
            <v>99</v>
          </cell>
          <cell r="CX668" t="str">
            <v/>
          </cell>
          <cell r="CY668" t="str">
            <v/>
          </cell>
          <cell r="CZ668" t="str">
            <v/>
          </cell>
          <cell r="DA668" t="str">
            <v/>
          </cell>
          <cell r="DB668" t="str">
            <v/>
          </cell>
          <cell r="DC668" t="str">
            <v/>
          </cell>
          <cell r="DD668" t="str">
            <v/>
          </cell>
          <cell r="DE668" t="str">
            <v/>
          </cell>
          <cell r="DF668" t="str">
            <v/>
          </cell>
          <cell r="DG668" t="str">
            <v/>
          </cell>
          <cell r="DH668" t="str">
            <v/>
          </cell>
          <cell r="DI668" t="str">
            <v/>
          </cell>
          <cell r="DJ668" t="str">
            <v/>
          </cell>
          <cell r="DK668" t="str">
            <v/>
          </cell>
          <cell r="DL668" t="str">
            <v/>
          </cell>
          <cell r="DM668">
            <v>-1.1879999999999999</v>
          </cell>
          <cell r="DN668" t="str">
            <v/>
          </cell>
          <cell r="DO668" t="str">
            <v/>
          </cell>
          <cell r="DP668" t="str">
            <v/>
          </cell>
          <cell r="DQ668" t="str">
            <v/>
          </cell>
          <cell r="DR668" t="str">
            <v/>
          </cell>
          <cell r="DS668" t="str">
            <v/>
          </cell>
          <cell r="DT668" t="str">
            <v/>
          </cell>
          <cell r="DU668" t="str">
            <v/>
          </cell>
          <cell r="DV668">
            <v>1</v>
          </cell>
          <cell r="DW668" t="str">
            <v/>
          </cell>
        </row>
        <row r="669">
          <cell r="U669" t="str">
            <v>PR19YKY_33</v>
          </cell>
          <cell r="V669" t="str">
            <v xml:space="preserve">Environment: we will remove surface water from our sewers and recycle all waste water, protecting the environment from sewer flooding and pollution. </v>
          </cell>
          <cell r="W669" t="str">
            <v>PR14 revision</v>
          </cell>
          <cell r="X669">
            <v>33</v>
          </cell>
          <cell r="Y669" t="str">
            <v>Sewer collapses</v>
          </cell>
          <cell r="Z669" t="str">
            <v xml:space="preserve">The number of sewer collapses per thousand kilometres of all sewers. </v>
          </cell>
          <cell r="AA669">
            <v>0</v>
          </cell>
          <cell r="AB669">
            <v>0</v>
          </cell>
          <cell r="AC669">
            <v>1</v>
          </cell>
          <cell r="AD669">
            <v>0</v>
          </cell>
          <cell r="AE669">
            <v>0</v>
          </cell>
          <cell r="AF669">
            <v>0</v>
          </cell>
          <cell r="AG669">
            <v>0</v>
          </cell>
          <cell r="AH669">
            <v>0</v>
          </cell>
          <cell r="AI669">
            <v>1</v>
          </cell>
          <cell r="AJ669" t="str">
            <v>Under</v>
          </cell>
          <cell r="AK669" t="str">
            <v xml:space="preserve">Revenue </v>
          </cell>
          <cell r="AL669" t="str">
            <v>In-period</v>
          </cell>
          <cell r="AM669" t="str">
            <v>Sewer blockages/collapses</v>
          </cell>
          <cell r="AN669" t="str">
            <v>number</v>
          </cell>
          <cell r="AO669" t="str">
            <v>Number of collapses per 1000km of sewer network</v>
          </cell>
          <cell r="AP669">
            <v>2</v>
          </cell>
          <cell r="AQ669" t="str">
            <v>Down</v>
          </cell>
          <cell r="AR669" t="str">
            <v>Sewer collapses</v>
          </cell>
          <cell r="BI669">
            <v>18.260000000000002</v>
          </cell>
          <cell r="BJ669">
            <v>17.55</v>
          </cell>
          <cell r="BK669">
            <v>16.829999999999998</v>
          </cell>
          <cell r="BL669">
            <v>16.11</v>
          </cell>
          <cell r="BM669">
            <v>15.39</v>
          </cell>
          <cell r="CD669" t="str">
            <v>Yes</v>
          </cell>
          <cell r="CE669" t="str">
            <v>Yes</v>
          </cell>
          <cell r="CF669" t="str">
            <v>Yes</v>
          </cell>
          <cell r="CG669" t="str">
            <v>Yes</v>
          </cell>
          <cell r="CH669" t="str">
            <v>Yes</v>
          </cell>
          <cell r="CI669" t="str">
            <v/>
          </cell>
          <cell r="CJ669" t="str">
            <v/>
          </cell>
          <cell r="CK669" t="str">
            <v/>
          </cell>
          <cell r="CL669" t="str">
            <v/>
          </cell>
          <cell r="CM669" t="str">
            <v/>
          </cell>
          <cell r="CN669" t="str">
            <v/>
          </cell>
          <cell r="CO669" t="str">
            <v/>
          </cell>
          <cell r="CP669" t="str">
            <v/>
          </cell>
          <cell r="CQ669" t="str">
            <v/>
          </cell>
          <cell r="CR669" t="str">
            <v/>
          </cell>
          <cell r="CS669" t="str">
            <v/>
          </cell>
          <cell r="CT669" t="str">
            <v/>
          </cell>
          <cell r="CU669" t="str">
            <v/>
          </cell>
          <cell r="CV669" t="str">
            <v/>
          </cell>
          <cell r="CW669" t="str">
            <v/>
          </cell>
          <cell r="CX669" t="str">
            <v/>
          </cell>
          <cell r="CY669" t="str">
            <v/>
          </cell>
          <cell r="CZ669" t="str">
            <v/>
          </cell>
          <cell r="DA669" t="str">
            <v/>
          </cell>
          <cell r="DB669" t="str">
            <v/>
          </cell>
          <cell r="DC669" t="str">
            <v/>
          </cell>
          <cell r="DD669" t="str">
            <v/>
          </cell>
          <cell r="DE669" t="str">
            <v/>
          </cell>
          <cell r="DF669" t="str">
            <v/>
          </cell>
          <cell r="DG669" t="str">
            <v/>
          </cell>
          <cell r="DH669" t="str">
            <v/>
          </cell>
          <cell r="DI669" t="str">
            <v/>
          </cell>
          <cell r="DJ669" t="str">
            <v/>
          </cell>
          <cell r="DK669" t="str">
            <v/>
          </cell>
          <cell r="DL669" t="str">
            <v/>
          </cell>
          <cell r="DM669">
            <v>-0.221</v>
          </cell>
          <cell r="DN669" t="str">
            <v/>
          </cell>
          <cell r="DO669" t="str">
            <v/>
          </cell>
          <cell r="DP669" t="str">
            <v/>
          </cell>
          <cell r="DQ669" t="str">
            <v/>
          </cell>
          <cell r="DR669" t="str">
            <v/>
          </cell>
          <cell r="DS669" t="str">
            <v/>
          </cell>
          <cell r="DT669" t="str">
            <v/>
          </cell>
          <cell r="DU669" t="str">
            <v/>
          </cell>
          <cell r="DV669">
            <v>1</v>
          </cell>
          <cell r="DW669" t="str">
            <v/>
          </cell>
        </row>
        <row r="670">
          <cell r="U670" t="str">
            <v>PR19YKY_34</v>
          </cell>
          <cell r="V670" t="str">
            <v xml:space="preserve">Environment: we will remove surface water from our sewers and recycle all waste water, protecting the environment from sewer flooding and pollution. </v>
          </cell>
          <cell r="W670" t="str">
            <v>PR19 new</v>
          </cell>
          <cell r="X670">
            <v>34</v>
          </cell>
          <cell r="Y670" t="str">
            <v>Risk of sewer flooding in a storm</v>
          </cell>
          <cell r="Z670" t="str">
            <v xml:space="preserve">The population vulnerable to sewer flooding in a 1:50 year rainfall event. </v>
          </cell>
          <cell r="AA670">
            <v>0</v>
          </cell>
          <cell r="AB670">
            <v>0</v>
          </cell>
          <cell r="AC670">
            <v>1</v>
          </cell>
          <cell r="AD670">
            <v>0</v>
          </cell>
          <cell r="AE670">
            <v>0</v>
          </cell>
          <cell r="AF670">
            <v>0</v>
          </cell>
          <cell r="AG670">
            <v>0</v>
          </cell>
          <cell r="AH670">
            <v>0</v>
          </cell>
          <cell r="AI670">
            <v>1</v>
          </cell>
          <cell r="AJ670" t="str">
            <v>NFI</v>
          </cell>
          <cell r="AK670" t="str">
            <v/>
          </cell>
          <cell r="AL670" t="str">
            <v/>
          </cell>
          <cell r="AM670" t="str">
            <v>Resilience</v>
          </cell>
          <cell r="AN670" t="str">
            <v>%</v>
          </cell>
          <cell r="AO670" t="str">
            <v>Percentage of population at risk</v>
          </cell>
          <cell r="AP670">
            <v>2</v>
          </cell>
          <cell r="AQ670" t="str">
            <v>Down</v>
          </cell>
          <cell r="AR670" t="str">
            <v>Risk of sewer flooding in a storm</v>
          </cell>
          <cell r="BI670">
            <v>22.2</v>
          </cell>
          <cell r="BJ670">
            <v>22.2</v>
          </cell>
          <cell r="BK670">
            <v>22.2</v>
          </cell>
          <cell r="BL670">
            <v>22.2</v>
          </cell>
          <cell r="BM670">
            <v>22.2</v>
          </cell>
          <cell r="CD670" t="str">
            <v/>
          </cell>
          <cell r="CE670" t="str">
            <v/>
          </cell>
          <cell r="CF670" t="str">
            <v/>
          </cell>
          <cell r="CG670" t="str">
            <v/>
          </cell>
          <cell r="CH670" t="str">
            <v/>
          </cell>
          <cell r="CI670" t="str">
            <v/>
          </cell>
          <cell r="CJ670" t="str">
            <v/>
          </cell>
          <cell r="CK670" t="str">
            <v/>
          </cell>
          <cell r="CL670" t="str">
            <v/>
          </cell>
          <cell r="CM670" t="str">
            <v/>
          </cell>
          <cell r="CN670" t="str">
            <v/>
          </cell>
          <cell r="CO670" t="str">
            <v/>
          </cell>
          <cell r="CP670" t="str">
            <v/>
          </cell>
          <cell r="CQ670" t="str">
            <v/>
          </cell>
          <cell r="CR670" t="str">
            <v/>
          </cell>
          <cell r="CS670" t="str">
            <v/>
          </cell>
          <cell r="CT670" t="str">
            <v/>
          </cell>
          <cell r="CU670" t="str">
            <v/>
          </cell>
          <cell r="CV670" t="str">
            <v/>
          </cell>
          <cell r="CW670" t="str">
            <v/>
          </cell>
          <cell r="CX670" t="str">
            <v/>
          </cell>
          <cell r="CY670" t="str">
            <v/>
          </cell>
          <cell r="CZ670" t="str">
            <v/>
          </cell>
          <cell r="DA670" t="str">
            <v/>
          </cell>
          <cell r="DB670" t="str">
            <v/>
          </cell>
          <cell r="DC670" t="str">
            <v/>
          </cell>
          <cell r="DD670" t="str">
            <v/>
          </cell>
          <cell r="DE670" t="str">
            <v/>
          </cell>
          <cell r="DF670" t="str">
            <v/>
          </cell>
          <cell r="DG670" t="str">
            <v/>
          </cell>
          <cell r="DH670" t="str">
            <v/>
          </cell>
          <cell r="DI670" t="str">
            <v/>
          </cell>
          <cell r="DJ670" t="str">
            <v/>
          </cell>
          <cell r="DK670" t="str">
            <v/>
          </cell>
          <cell r="DL670" t="str">
            <v/>
          </cell>
          <cell r="DM670" t="str">
            <v/>
          </cell>
          <cell r="DN670" t="str">
            <v/>
          </cell>
          <cell r="DO670" t="str">
            <v/>
          </cell>
          <cell r="DP670" t="str">
            <v/>
          </cell>
          <cell r="DQ670" t="str">
            <v/>
          </cell>
          <cell r="DR670" t="str">
            <v/>
          </cell>
          <cell r="DS670" t="str">
            <v/>
          </cell>
          <cell r="DT670" t="str">
            <v/>
          </cell>
          <cell r="DU670" t="str">
            <v/>
          </cell>
          <cell r="DV670">
            <v>1</v>
          </cell>
          <cell r="DW670" t="str">
            <v/>
          </cell>
        </row>
        <row r="671">
          <cell r="U671" t="str">
            <v>PR19YKY_35</v>
          </cell>
          <cell r="V671" t="str">
            <v xml:space="preserve">Environment: we will remove surface water from our sewers and recycle all waste water, protecting the environment from sewer flooding and pollution. </v>
          </cell>
          <cell r="W671" t="str">
            <v>PR14 revision</v>
          </cell>
          <cell r="X671">
            <v>35</v>
          </cell>
          <cell r="Y671" t="str">
            <v>External sewer flooding</v>
          </cell>
          <cell r="Z671" t="str">
            <v xml:space="preserve">The number of external flooding incidents per year caused by the escape of water originating from public sewers, affecting properties or single curtilages.
</v>
          </cell>
          <cell r="AA671">
            <v>0</v>
          </cell>
          <cell r="AB671">
            <v>0</v>
          </cell>
          <cell r="AC671">
            <v>1</v>
          </cell>
          <cell r="AD671">
            <v>0</v>
          </cell>
          <cell r="AE671">
            <v>0</v>
          </cell>
          <cell r="AF671">
            <v>0</v>
          </cell>
          <cell r="AG671">
            <v>0</v>
          </cell>
          <cell r="AH671">
            <v>0</v>
          </cell>
          <cell r="AI671">
            <v>1</v>
          </cell>
          <cell r="AJ671" t="str">
            <v>Out &amp; under</v>
          </cell>
          <cell r="AK671" t="str">
            <v xml:space="preserve">Revenue </v>
          </cell>
          <cell r="AL671" t="str">
            <v>In-period</v>
          </cell>
          <cell r="AM671" t="str">
            <v>Sewer flooding</v>
          </cell>
          <cell r="AN671" t="str">
            <v>number</v>
          </cell>
          <cell r="AO671" t="str">
            <v>Number of incidents per 10,000 sewer connections</v>
          </cell>
          <cell r="AP671">
            <v>0</v>
          </cell>
          <cell r="AQ671" t="str">
            <v>Down</v>
          </cell>
        </row>
        <row r="672">
          <cell r="U672" t="str">
            <v>PR19YKY_36</v>
          </cell>
          <cell r="V672" t="str">
            <v xml:space="preserve">Environment: we will remove surface water from our sewers and recycle all waste water, protecting the environment from sewer flooding and pollution. </v>
          </cell>
          <cell r="W672" t="str">
            <v>PR14 continuation</v>
          </cell>
          <cell r="X672">
            <v>36</v>
          </cell>
          <cell r="Y672" t="str">
            <v>Bathing water quality</v>
          </cell>
          <cell r="Z672" t="str">
            <v xml:space="preserve">The number of designated bathing waters where we exceed European Union Bathing Water Directive requirements. </v>
          </cell>
          <cell r="AA672">
            <v>0</v>
          </cell>
          <cell r="AB672">
            <v>0</v>
          </cell>
          <cell r="AC672">
            <v>1</v>
          </cell>
          <cell r="AD672">
            <v>0</v>
          </cell>
          <cell r="AE672">
            <v>0</v>
          </cell>
          <cell r="AF672">
            <v>0</v>
          </cell>
          <cell r="AG672">
            <v>0</v>
          </cell>
          <cell r="AH672">
            <v>0</v>
          </cell>
          <cell r="AI672">
            <v>1</v>
          </cell>
          <cell r="AJ672" t="str">
            <v>Out &amp; under</v>
          </cell>
          <cell r="AK672" t="str">
            <v xml:space="preserve">Revenue </v>
          </cell>
          <cell r="AL672" t="str">
            <v>In-period</v>
          </cell>
          <cell r="AM672" t="str">
            <v>Environmental</v>
          </cell>
          <cell r="AN672" t="str">
            <v>nr</v>
          </cell>
          <cell r="AO672" t="str">
            <v>Number of Bathing Waters</v>
          </cell>
          <cell r="AP672">
            <v>0</v>
          </cell>
          <cell r="AQ672" t="str">
            <v>Up</v>
          </cell>
          <cell r="AR672" t="str">
            <v/>
          </cell>
        </row>
        <row r="673">
          <cell r="U673" t="str">
            <v>PR19YKY_37</v>
          </cell>
          <cell r="V673" t="str">
            <v xml:space="preserve">Environment: we will remove surface water from our sewers and recycle all waste water, protecting the environment from sewer flooding and pollution. </v>
          </cell>
          <cell r="W673" t="str">
            <v>PR19 new</v>
          </cell>
          <cell r="X673">
            <v>37</v>
          </cell>
          <cell r="Y673" t="str">
            <v>Surface water management</v>
          </cell>
          <cell r="Z673" t="str">
            <v xml:space="preserve">The number of Hectares (Ha) of surface water run-off removed or attenuated from the public sewer network as a result of blue-green infrastructure or surface water disconnection. </v>
          </cell>
          <cell r="AA673">
            <v>0</v>
          </cell>
          <cell r="AB673">
            <v>0.16</v>
          </cell>
          <cell r="AC673">
            <v>0.84</v>
          </cell>
          <cell r="AD673">
            <v>0</v>
          </cell>
          <cell r="AE673">
            <v>0</v>
          </cell>
          <cell r="AF673">
            <v>0</v>
          </cell>
          <cell r="AG673">
            <v>0</v>
          </cell>
          <cell r="AH673">
            <v>0</v>
          </cell>
          <cell r="AI673">
            <v>1</v>
          </cell>
          <cell r="AJ673" t="str">
            <v>Out &amp; under</v>
          </cell>
          <cell r="AK673" t="str">
            <v xml:space="preserve">Revenue </v>
          </cell>
          <cell r="AL673" t="str">
            <v>In-period</v>
          </cell>
          <cell r="AM673" t="str">
            <v>Environmental</v>
          </cell>
          <cell r="AN673" t="str">
            <v>nr</v>
          </cell>
          <cell r="AO673" t="str">
            <v>Hectares of surface water removed or attenuated from the public sewer network</v>
          </cell>
          <cell r="AP673">
            <v>0</v>
          </cell>
          <cell r="AQ673" t="str">
            <v>Up</v>
          </cell>
          <cell r="AR673" t="str">
            <v/>
          </cell>
        </row>
        <row r="674">
          <cell r="U674" t="str">
            <v>PR19YKY_38</v>
          </cell>
          <cell r="V674" t="str">
            <v xml:space="preserve">Water Supply: we will always provide you with enough safe water, we will not waste water and always protect the environment. </v>
          </cell>
          <cell r="W674" t="str">
            <v>PR19 new</v>
          </cell>
          <cell r="X674">
            <v>38</v>
          </cell>
          <cell r="Y674" t="str">
            <v>Risk of severe restrictions in a drought</v>
          </cell>
          <cell r="Z674" t="str">
            <v xml:space="preserve">The percentage of population at risk of experiencing severe restrictions (such as standpipes or rota cuts) in a 1 in 200-year drought. </v>
          </cell>
          <cell r="AA674">
            <v>1</v>
          </cell>
          <cell r="AB674">
            <v>0</v>
          </cell>
          <cell r="AC674">
            <v>0</v>
          </cell>
          <cell r="AD674">
            <v>0</v>
          </cell>
          <cell r="AE674">
            <v>0</v>
          </cell>
          <cell r="AF674">
            <v>0</v>
          </cell>
          <cell r="AG674">
            <v>0</v>
          </cell>
          <cell r="AH674">
            <v>0</v>
          </cell>
          <cell r="AI674">
            <v>1</v>
          </cell>
          <cell r="AJ674" t="str">
            <v>NFI</v>
          </cell>
          <cell r="AK674" t="str">
            <v/>
          </cell>
          <cell r="AL674" t="str">
            <v/>
          </cell>
          <cell r="AM674" t="str">
            <v>Resilience</v>
          </cell>
          <cell r="AN674" t="str">
            <v>%</v>
          </cell>
          <cell r="AO674" t="str">
            <v>Percentage of population at risk</v>
          </cell>
          <cell r="AP674">
            <v>1</v>
          </cell>
          <cell r="AQ674" t="str">
            <v>Down</v>
          </cell>
          <cell r="AR674" t="str">
            <v>Risk of severe restrictions in a drought</v>
          </cell>
          <cell r="BI674">
            <v>0</v>
          </cell>
          <cell r="BJ674">
            <v>0</v>
          </cell>
          <cell r="BK674">
            <v>0</v>
          </cell>
          <cell r="BL674">
            <v>0</v>
          </cell>
          <cell r="BM674">
            <v>0</v>
          </cell>
          <cell r="CD674" t="str">
            <v/>
          </cell>
          <cell r="CE674" t="str">
            <v/>
          </cell>
          <cell r="CF674" t="str">
            <v/>
          </cell>
          <cell r="CG674" t="str">
            <v/>
          </cell>
          <cell r="CH674" t="str">
            <v/>
          </cell>
          <cell r="CI674" t="str">
            <v/>
          </cell>
          <cell r="CJ674" t="str">
            <v/>
          </cell>
          <cell r="CK674" t="str">
            <v/>
          </cell>
          <cell r="CL674" t="str">
            <v/>
          </cell>
          <cell r="CM674" t="str">
            <v/>
          </cell>
          <cell r="CN674" t="str">
            <v/>
          </cell>
          <cell r="CO674" t="str">
            <v/>
          </cell>
          <cell r="CP674" t="str">
            <v/>
          </cell>
          <cell r="CQ674" t="str">
            <v/>
          </cell>
          <cell r="CR674" t="str">
            <v/>
          </cell>
          <cell r="CS674" t="str">
            <v/>
          </cell>
          <cell r="CT674" t="str">
            <v/>
          </cell>
          <cell r="CU674" t="str">
            <v/>
          </cell>
          <cell r="CV674" t="str">
            <v/>
          </cell>
          <cell r="CW674" t="str">
            <v/>
          </cell>
          <cell r="CX674" t="str">
            <v/>
          </cell>
          <cell r="CY674" t="str">
            <v/>
          </cell>
          <cell r="CZ674" t="str">
            <v/>
          </cell>
          <cell r="DA674" t="str">
            <v/>
          </cell>
          <cell r="DB674" t="str">
            <v/>
          </cell>
          <cell r="DC674" t="str">
            <v/>
          </cell>
          <cell r="DD674" t="str">
            <v/>
          </cell>
          <cell r="DE674" t="str">
            <v/>
          </cell>
          <cell r="DF674" t="str">
            <v/>
          </cell>
          <cell r="DG674" t="str">
            <v/>
          </cell>
          <cell r="DH674" t="str">
            <v/>
          </cell>
          <cell r="DI674" t="str">
            <v/>
          </cell>
          <cell r="DJ674" t="str">
            <v/>
          </cell>
          <cell r="DK674" t="str">
            <v/>
          </cell>
          <cell r="DL674" t="str">
            <v/>
          </cell>
          <cell r="DM674" t="str">
            <v/>
          </cell>
          <cell r="DN674" t="str">
            <v/>
          </cell>
          <cell r="DO674" t="str">
            <v/>
          </cell>
          <cell r="DP674" t="str">
            <v/>
          </cell>
          <cell r="DQ674" t="str">
            <v/>
          </cell>
          <cell r="DR674" t="str">
            <v/>
          </cell>
          <cell r="DS674" t="str">
            <v/>
          </cell>
          <cell r="DT674" t="str">
            <v/>
          </cell>
          <cell r="DU674" t="str">
            <v/>
          </cell>
          <cell r="DV674">
            <v>1</v>
          </cell>
          <cell r="DW674" t="str">
            <v/>
          </cell>
        </row>
        <row r="675">
          <cell r="U675" t="str">
            <v>PR19YKY_40</v>
          </cell>
          <cell r="V675" t="str">
            <v xml:space="preserve">Environment: we will remove surface water from our sewers and recycle all waste water, protecting the environment from sewer flooding and pollution. </v>
          </cell>
          <cell r="W675" t="str">
            <v>PR19 new</v>
          </cell>
          <cell r="X675">
            <v>40</v>
          </cell>
          <cell r="Y675" t="str">
            <v>Quality agricultural products</v>
          </cell>
          <cell r="Z675" t="str">
            <v>The percentage of biosolids sent to agricultural land that achieves Biosolids Assurance Scheme (BAS) certification.</v>
          </cell>
          <cell r="AA675">
            <v>0</v>
          </cell>
          <cell r="AB675">
            <v>0</v>
          </cell>
          <cell r="AC675">
            <v>0</v>
          </cell>
          <cell r="AD675">
            <v>1</v>
          </cell>
          <cell r="AE675">
            <v>0</v>
          </cell>
          <cell r="AF675">
            <v>0</v>
          </cell>
          <cell r="AG675">
            <v>0</v>
          </cell>
          <cell r="AH675">
            <v>0</v>
          </cell>
          <cell r="AI675">
            <v>1</v>
          </cell>
          <cell r="AJ675" t="str">
            <v>Under</v>
          </cell>
          <cell r="AK675" t="str">
            <v xml:space="preserve">Revenue </v>
          </cell>
          <cell r="AL675" t="str">
            <v>In-period</v>
          </cell>
          <cell r="AM675" t="str">
            <v>Bioresources (sludge)</v>
          </cell>
          <cell r="AN675" t="str">
            <v>%</v>
          </cell>
          <cell r="AO675" t="str">
            <v xml:space="preserve">% of biosolids achieving BAS accreditation </v>
          </cell>
          <cell r="AP675">
            <v>0</v>
          </cell>
          <cell r="AQ675" t="str">
            <v>Up</v>
          </cell>
          <cell r="AR675" t="str">
            <v/>
          </cell>
        </row>
        <row r="676">
          <cell r="U676" t="str">
            <v>PR19YKY_41</v>
          </cell>
          <cell r="V676" t="str">
            <v xml:space="preserve">Environment: we will remove surface water from our sewers and recycle all waste water, protecting the environment from sewer flooding and pollution. </v>
          </cell>
          <cell r="W676" t="str">
            <v>PR14 revision</v>
          </cell>
          <cell r="X676">
            <v>41</v>
          </cell>
          <cell r="Y676" t="str">
            <v xml:space="preserve">Renewable energy generation </v>
          </cell>
          <cell r="Z676" t="str">
            <v xml:space="preserve">The gigawatt- hours of energy generated from the biogas we produce. </v>
          </cell>
          <cell r="AA676">
            <v>0</v>
          </cell>
          <cell r="AB676">
            <v>0</v>
          </cell>
          <cell r="AC676">
            <v>0</v>
          </cell>
          <cell r="AD676">
            <v>1</v>
          </cell>
          <cell r="AE676">
            <v>0</v>
          </cell>
          <cell r="AF676">
            <v>0</v>
          </cell>
          <cell r="AG676">
            <v>0</v>
          </cell>
          <cell r="AH676">
            <v>0</v>
          </cell>
          <cell r="AI676">
            <v>1</v>
          </cell>
          <cell r="AJ676" t="str">
            <v>NFI</v>
          </cell>
          <cell r="AK676" t="str">
            <v/>
          </cell>
          <cell r="AL676" t="str">
            <v/>
          </cell>
          <cell r="AM676" t="str">
            <v>Energy/emissions</v>
          </cell>
          <cell r="AN676" t="str">
            <v>nr</v>
          </cell>
          <cell r="AO676" t="str">
            <v>GWh</v>
          </cell>
          <cell r="AP676">
            <v>0</v>
          </cell>
          <cell r="AQ676" t="str">
            <v>Up</v>
          </cell>
          <cell r="AR676" t="str">
            <v/>
          </cell>
        </row>
        <row r="677">
          <cell r="U677" t="str">
            <v>PR19YKY_NEP01</v>
          </cell>
          <cell r="V677" t="str">
            <v/>
          </cell>
          <cell r="W677" t="str">
            <v/>
          </cell>
          <cell r="X677" t="str">
            <v>NEP01</v>
          </cell>
          <cell r="Y677" t="str">
            <v>WINEP Delivery</v>
          </cell>
          <cell r="Z677" t="str">
            <v/>
          </cell>
          <cell r="AA677" t="str">
            <v/>
          </cell>
          <cell r="AB677" t="str">
            <v/>
          </cell>
          <cell r="AC677" t="str">
            <v/>
          </cell>
          <cell r="AD677" t="str">
            <v/>
          </cell>
          <cell r="AE677" t="str">
            <v/>
          </cell>
          <cell r="AF677" t="str">
            <v/>
          </cell>
          <cell r="AG677" t="str">
            <v/>
          </cell>
          <cell r="AH677" t="str">
            <v/>
          </cell>
          <cell r="AI677">
            <v>0</v>
          </cell>
          <cell r="AJ677" t="str">
            <v>NFI</v>
          </cell>
          <cell r="AK677" t="str">
            <v/>
          </cell>
          <cell r="AL677" t="str">
            <v/>
          </cell>
          <cell r="AM677" t="str">
            <v/>
          </cell>
          <cell r="AN677" t="str">
            <v/>
          </cell>
          <cell r="AO677" t="str">
            <v>WINEP requirements met or not met in each year</v>
          </cell>
          <cell r="AP677">
            <v>0</v>
          </cell>
          <cell r="AQ677" t="str">
            <v/>
          </cell>
          <cell r="AR677" t="str">
            <v/>
          </cell>
        </row>
        <row r="678">
          <cell r="U678" t="str">
            <v>PR19YKY_42</v>
          </cell>
          <cell r="V678" t="str">
            <v>Customers: we will develop the deepest possible understanding of our customers’ needs and wants and ensure that we develop a service tailored and personalised to meet those needs.</v>
          </cell>
          <cell r="W678" t="str">
            <v>PR19 new</v>
          </cell>
          <cell r="X678">
            <v>42</v>
          </cell>
          <cell r="Y678" t="str">
            <v>Priority services for customers in vulnerable circumstances</v>
          </cell>
          <cell r="Z678"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AA678">
            <v>0</v>
          </cell>
          <cell r="AB678">
            <v>0</v>
          </cell>
          <cell r="AC678">
            <v>0</v>
          </cell>
          <cell r="AD678">
            <v>0</v>
          </cell>
          <cell r="AE678">
            <v>1</v>
          </cell>
          <cell r="AF678">
            <v>0</v>
          </cell>
          <cell r="AG678">
            <v>0</v>
          </cell>
          <cell r="AH678">
            <v>0</v>
          </cell>
          <cell r="AI678">
            <v>1</v>
          </cell>
          <cell r="AJ678" t="str">
            <v>NFI</v>
          </cell>
          <cell r="AK678" t="str">
            <v/>
          </cell>
          <cell r="AL678" t="str">
            <v/>
          </cell>
          <cell r="AM678" t="str">
            <v>Billing, debt, vfm</v>
          </cell>
          <cell r="AN678" t="str">
            <v>%</v>
          </cell>
          <cell r="AO678" t="str">
            <v>Percentage of applicable households</v>
          </cell>
          <cell r="AP678">
            <v>1</v>
          </cell>
          <cell r="AQ678" t="str">
            <v>Up</v>
          </cell>
          <cell r="AR678" t="str">
            <v>Priority services for customers in vulnerable circumstances</v>
          </cell>
          <cell r="BI678" t="str">
            <v>4.0 / 17.5 / 45</v>
          </cell>
          <cell r="BJ678" t="str">
            <v>5.8 / 35 / 90</v>
          </cell>
          <cell r="BK678" t="str">
            <v>7.5 / 35 / 90</v>
          </cell>
          <cell r="BL678" t="str">
            <v>9.1 / 35 / 90</v>
          </cell>
          <cell r="BM678" t="str">
            <v>10 / 35 / 90</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t="str">
            <v/>
          </cell>
          <cell r="CV678" t="str">
            <v/>
          </cell>
          <cell r="CW678" t="str">
            <v/>
          </cell>
          <cell r="CX678" t="str">
            <v/>
          </cell>
          <cell r="CY678" t="str">
            <v/>
          </cell>
          <cell r="CZ678" t="str">
            <v/>
          </cell>
          <cell r="DA678" t="str">
            <v/>
          </cell>
          <cell r="DB678" t="str">
            <v/>
          </cell>
          <cell r="DC678" t="str">
            <v/>
          </cell>
          <cell r="DD678" t="str">
            <v/>
          </cell>
          <cell r="DE678" t="str">
            <v/>
          </cell>
          <cell r="DF678" t="str">
            <v/>
          </cell>
          <cell r="DG678" t="str">
            <v/>
          </cell>
          <cell r="DH678" t="str">
            <v/>
          </cell>
          <cell r="DI678" t="str">
            <v/>
          </cell>
          <cell r="DJ678" t="str">
            <v/>
          </cell>
          <cell r="DK678" t="str">
            <v/>
          </cell>
          <cell r="DL678" t="str">
            <v/>
          </cell>
          <cell r="DM678" t="str">
            <v/>
          </cell>
          <cell r="DN678" t="str">
            <v/>
          </cell>
          <cell r="DO678" t="str">
            <v/>
          </cell>
          <cell r="DP678" t="str">
            <v/>
          </cell>
          <cell r="DQ678" t="str">
            <v/>
          </cell>
          <cell r="DR678" t="str">
            <v/>
          </cell>
          <cell r="DS678" t="str">
            <v/>
          </cell>
          <cell r="DT678" t="str">
            <v/>
          </cell>
        </row>
      </sheetData>
      <sheetData sheetId="34">
        <row r="8">
          <cell r="B8" t="str">
            <v>AFW</v>
          </cell>
          <cell r="C8" t="str">
            <v>PR19AFW_W-A1</v>
          </cell>
          <cell r="D8" t="str">
            <v>AFW</v>
          </cell>
          <cell r="E8" t="str">
            <v>PR19AFW_W-D1</v>
          </cell>
          <cell r="F8" t="str">
            <v>AFW</v>
          </cell>
          <cell r="G8" t="str">
            <v>PR19AFW_W-B1</v>
          </cell>
          <cell r="H8" t="str">
            <v>AFW</v>
          </cell>
          <cell r="I8" t="str">
            <v>PR19AFW_R-B1</v>
          </cell>
          <cell r="J8" t="str">
            <v>AFW</v>
          </cell>
          <cell r="K8" t="str">
            <v>PR19AFW_W-D4</v>
          </cell>
          <cell r="L8" t="str">
            <v>AFW</v>
          </cell>
          <cell r="M8" t="str">
            <v>PR19AFW_W-D3</v>
          </cell>
          <cell r="N8" t="str">
            <v>ANH</v>
          </cell>
          <cell r="O8" t="str">
            <v>PR19ANH_7</v>
          </cell>
          <cell r="P8" t="str">
            <v>ANH</v>
          </cell>
          <cell r="Q8" t="str">
            <v>PR19ANH_8</v>
          </cell>
          <cell r="R8" t="str">
            <v>ANH</v>
          </cell>
          <cell r="S8" t="str">
            <v>PR19ANH_13</v>
          </cell>
          <cell r="T8" t="str">
            <v>ANH</v>
          </cell>
          <cell r="U8" t="str">
            <v>PR19ANH_14</v>
          </cell>
          <cell r="V8" t="str">
            <v>AFW</v>
          </cell>
          <cell r="W8" t="str">
            <v>PR19AFW_W-D2</v>
          </cell>
          <cell r="X8" t="str">
            <v>AFW</v>
          </cell>
          <cell r="Y8" t="str">
            <v>PR19AFW_R-N3</v>
          </cell>
          <cell r="Z8" t="str">
            <v>ANH</v>
          </cell>
          <cell r="AA8" t="str">
            <v>PR19ANH_10</v>
          </cell>
        </row>
        <row r="9">
          <cell r="B9" t="str">
            <v>ANH</v>
          </cell>
          <cell r="C9" t="str">
            <v>PR19ANH_3</v>
          </cell>
          <cell r="D9" t="str">
            <v>ANH</v>
          </cell>
          <cell r="E9" t="str">
            <v>PR19ANH_4</v>
          </cell>
          <cell r="F9" t="str">
            <v>ANH</v>
          </cell>
          <cell r="G9" t="str">
            <v>PR19ANH_5</v>
          </cell>
          <cell r="H9" t="str">
            <v>ANH</v>
          </cell>
          <cell r="I9" t="str">
            <v>PR19ANH_6</v>
          </cell>
          <cell r="J9" t="str">
            <v>ANH</v>
          </cell>
          <cell r="K9" t="str">
            <v>PR19ANH_11</v>
          </cell>
          <cell r="L9" t="str">
            <v>ANH</v>
          </cell>
          <cell r="M9" t="str">
            <v>PR19ANH_12</v>
          </cell>
          <cell r="N9" t="str">
            <v>HDD</v>
          </cell>
          <cell r="O9" t="str">
            <v>PR19HDD_E1</v>
          </cell>
          <cell r="P9" t="str">
            <v>HDD</v>
          </cell>
          <cell r="Q9" t="str">
            <v>PR19HDD_E2</v>
          </cell>
          <cell r="R9" t="str">
            <v>HDD</v>
          </cell>
          <cell r="S9" t="str">
            <v>PR19HDD_E5</v>
          </cell>
          <cell r="T9" t="str">
            <v>HDD</v>
          </cell>
          <cell r="U9" t="str">
            <v>PR19HDD_C4</v>
          </cell>
          <cell r="V9" t="str">
            <v>ANH</v>
          </cell>
          <cell r="W9" t="str">
            <v>PR19ANH_9</v>
          </cell>
          <cell r="X9" t="str">
            <v>ANH</v>
          </cell>
          <cell r="Y9" t="str">
            <v>PR19ANH_22</v>
          </cell>
          <cell r="Z9" t="str">
            <v>HDD</v>
          </cell>
          <cell r="AA9" t="str">
            <v>PR19HDD_E4</v>
          </cell>
        </row>
        <row r="10">
          <cell r="B10" t="str">
            <v>BRL</v>
          </cell>
          <cell r="C10" t="str">
            <v>PR19BRL_PC01</v>
          </cell>
          <cell r="D10" t="str">
            <v>BRL</v>
          </cell>
          <cell r="E10" t="str">
            <v>PR19BRL_PC02</v>
          </cell>
          <cell r="F10" t="str">
            <v>BRL</v>
          </cell>
          <cell r="G10" t="str">
            <v>PR19BRL_PC18</v>
          </cell>
          <cell r="H10" t="str">
            <v>BRL</v>
          </cell>
          <cell r="I10" t="str">
            <v>PR19BRL_PC19</v>
          </cell>
          <cell r="J10" t="str">
            <v>BRL</v>
          </cell>
          <cell r="K10" t="str">
            <v>PR19BRL_PC03</v>
          </cell>
          <cell r="L10" t="str">
            <v>BRL</v>
          </cell>
          <cell r="M10" t="str">
            <v>PR19BRL_PC04</v>
          </cell>
          <cell r="N10" t="str">
            <v>NES</v>
          </cell>
          <cell r="O10" t="str">
            <v>PR19NES_COM08</v>
          </cell>
          <cell r="P10" t="str">
            <v>NES</v>
          </cell>
          <cell r="Q10" t="str">
            <v>PR19NES_COM09</v>
          </cell>
          <cell r="R10" t="str">
            <v>NES</v>
          </cell>
          <cell r="S10" t="str">
            <v>PR19NES_COM14</v>
          </cell>
          <cell r="T10" t="str">
            <v>NES</v>
          </cell>
          <cell r="U10" t="str">
            <v>PR19NES_COM15</v>
          </cell>
          <cell r="V10" t="str">
            <v>BRL</v>
          </cell>
          <cell r="W10" t="str">
            <v>PR19BRL_PC05</v>
          </cell>
          <cell r="X10" t="str">
            <v>BRL</v>
          </cell>
          <cell r="Y10" t="str">
            <v>PR19BRL_PC27</v>
          </cell>
          <cell r="Z10" t="str">
            <v>NES</v>
          </cell>
          <cell r="AA10" t="str">
            <v>PR19NES_COM11</v>
          </cell>
        </row>
        <row r="11">
          <cell r="B11" t="str">
            <v>HDD</v>
          </cell>
          <cell r="C11" t="str">
            <v>PR19HDD_A1</v>
          </cell>
          <cell r="D11" t="str">
            <v>HDD</v>
          </cell>
          <cell r="E11" t="str">
            <v>PR19HDD_B1</v>
          </cell>
          <cell r="F11" t="str">
            <v>HDD</v>
          </cell>
          <cell r="G11" t="str">
            <v>PR19HDD_B2</v>
          </cell>
          <cell r="H11" t="str">
            <v>HDD</v>
          </cell>
          <cell r="I11" t="str">
            <v>PR19HDD_B3</v>
          </cell>
          <cell r="J11" t="str">
            <v>HDD</v>
          </cell>
          <cell r="K11" t="str">
            <v>PR19HDD_B5</v>
          </cell>
          <cell r="L11" t="str">
            <v>HDD</v>
          </cell>
          <cell r="M11" t="str">
            <v>PR19HDD_B6</v>
          </cell>
          <cell r="N11" t="str">
            <v>SRN</v>
          </cell>
          <cell r="O11" t="str">
            <v>PR19SRN_WWN01</v>
          </cell>
          <cell r="R11" t="str">
            <v>SRN</v>
          </cell>
          <cell r="S11" t="str">
            <v>PR19SRN_WWN04</v>
          </cell>
          <cell r="T11" t="str">
            <v>SRN</v>
          </cell>
          <cell r="U11" t="str">
            <v>PR19SRN_WWN05</v>
          </cell>
          <cell r="V11" t="str">
            <v>HDD</v>
          </cell>
          <cell r="W11" t="str">
            <v>PR19HDD_B4</v>
          </cell>
          <cell r="X11" t="str">
            <v>HDD</v>
          </cell>
          <cell r="Y11" t="str">
            <v>PR19HDD_H1</v>
          </cell>
          <cell r="Z11" t="str">
            <v>SRN</v>
          </cell>
          <cell r="AA11" t="str">
            <v>PR19SRN_WWN03</v>
          </cell>
        </row>
        <row r="12">
          <cell r="B12" t="str">
            <v>NES</v>
          </cell>
          <cell r="C12" t="str">
            <v>PR19NES_COM03</v>
          </cell>
          <cell r="D12" t="str">
            <v>NES</v>
          </cell>
          <cell r="E12" t="str">
            <v>PR19NES_COM04</v>
          </cell>
          <cell r="F12" t="str">
            <v>NES</v>
          </cell>
          <cell r="G12" t="str">
            <v>PR19NES_COM05</v>
          </cell>
          <cell r="H12" t="str">
            <v>NES</v>
          </cell>
          <cell r="I12" t="str">
            <v>PR19NES_COM07</v>
          </cell>
          <cell r="J12" t="str">
            <v>NES</v>
          </cell>
          <cell r="K12" t="str">
            <v>PR19NES_COM12</v>
          </cell>
          <cell r="L12" t="str">
            <v>NES</v>
          </cell>
          <cell r="M12" t="str">
            <v>PR19NES_COM13</v>
          </cell>
          <cell r="N12" t="str">
            <v>SVE</v>
          </cell>
          <cell r="O12" t="str">
            <v>PR19SVE_F01</v>
          </cell>
          <cell r="P12" t="str">
            <v>SRN</v>
          </cell>
          <cell r="Q12" t="str">
            <v>PR19SRN_WWN02</v>
          </cell>
          <cell r="R12" t="str">
            <v>SVE</v>
          </cell>
          <cell r="S12" t="str">
            <v>PR19SVE_F03</v>
          </cell>
          <cell r="T12" t="str">
            <v>SVE</v>
          </cell>
          <cell r="U12" t="str">
            <v>PR19SVE_C01</v>
          </cell>
          <cell r="V12" t="str">
            <v>NES</v>
          </cell>
          <cell r="W12" t="str">
            <v>PR19NES_COM10</v>
          </cell>
          <cell r="X12" t="str">
            <v>NES</v>
          </cell>
          <cell r="Y12" t="str">
            <v>PR19NES_COM16</v>
          </cell>
          <cell r="Z12" t="str">
            <v>SVE</v>
          </cell>
          <cell r="AA12" t="str">
            <v>PR19SVE_F04</v>
          </cell>
        </row>
        <row r="13">
          <cell r="B13" t="str">
            <v>PRT</v>
          </cell>
          <cell r="C13" t="str">
            <v>PR19PRT_PRT-Network Plus-01</v>
          </cell>
          <cell r="D13" t="str">
            <v>PRT</v>
          </cell>
          <cell r="E13" t="str">
            <v>PR19PRT_PRT-Network Plus-02</v>
          </cell>
          <cell r="F13" t="str">
            <v>NES1</v>
          </cell>
          <cell r="G13" t="str">
            <v>PR19NES_COM06</v>
          </cell>
          <cell r="H13" t="str">
            <v>PRT</v>
          </cell>
          <cell r="I13" t="str">
            <v>PR19PRT_PRT-Water Resources 03</v>
          </cell>
          <cell r="J13" t="str">
            <v>PRT</v>
          </cell>
          <cell r="K13" t="str">
            <v>PR19PRT_PRT-Network Plus-03</v>
          </cell>
          <cell r="L13" t="str">
            <v>PRT</v>
          </cell>
          <cell r="M13" t="str">
            <v>PR19PRT_PRT-Network Plus-04</v>
          </cell>
          <cell r="N13" t="str">
            <v>SWB</v>
          </cell>
          <cell r="O13" t="str">
            <v>PR19SWB_PC B1</v>
          </cell>
          <cell r="P13" t="str">
            <v>SVE</v>
          </cell>
          <cell r="Q13" t="str">
            <v>PR19SVE_F02</v>
          </cell>
          <cell r="R13" t="str">
            <v>SWB</v>
          </cell>
          <cell r="S13" t="str">
            <v>PR19SWB_PC B3</v>
          </cell>
          <cell r="T13" t="str">
            <v>SWB</v>
          </cell>
          <cell r="U13" t="str">
            <v>PR19SWB_PC B6</v>
          </cell>
          <cell r="V13" t="str">
            <v>PRT</v>
          </cell>
          <cell r="W13" t="str">
            <v>PR19PRT_PRT-Water Resources-04</v>
          </cell>
          <cell r="X13" t="str">
            <v>PRT</v>
          </cell>
          <cell r="Y13" t="str">
            <v>PR19PRT_PRT-Retail-05</v>
          </cell>
          <cell r="Z13" t="str">
            <v>SWB</v>
          </cell>
          <cell r="AA13" t="str">
            <v>PR19SWB_PC D2</v>
          </cell>
        </row>
        <row r="14">
          <cell r="B14" t="str">
            <v>SES</v>
          </cell>
          <cell r="C14" t="str">
            <v>PR19SES_A.4</v>
          </cell>
          <cell r="D14" t="str">
            <v>SES</v>
          </cell>
          <cell r="E14" t="str">
            <v>PR19SES_A.1</v>
          </cell>
          <cell r="F14" t="str">
            <v>PRT</v>
          </cell>
          <cell r="G14" t="str">
            <v>PR19PRT_PRT-Network Plus-07</v>
          </cell>
          <cell r="H14" t="str">
            <v>SES</v>
          </cell>
          <cell r="I14" t="str">
            <v>PR19SES_E.1</v>
          </cell>
          <cell r="J14" t="str">
            <v>SES</v>
          </cell>
          <cell r="K14" t="str">
            <v>PR19SES_A.2</v>
          </cell>
          <cell r="L14" t="str">
            <v>SES</v>
          </cell>
          <cell r="M14" t="str">
            <v>PR19SES_C.3</v>
          </cell>
          <cell r="N14" t="str">
            <v>TMS</v>
          </cell>
          <cell r="O14" t="str">
            <v>PR19TMS_CS03</v>
          </cell>
          <cell r="P14" t="str">
            <v>SWB</v>
          </cell>
          <cell r="Q14" t="str">
            <v>PR19SWB_PC F1</v>
          </cell>
          <cell r="R14" t="str">
            <v>TMS</v>
          </cell>
          <cell r="S14" t="str">
            <v>PR19TMS_CS02</v>
          </cell>
          <cell r="T14" t="str">
            <v>TMS</v>
          </cell>
          <cell r="U14" t="str">
            <v>PR19TMS_CS01</v>
          </cell>
          <cell r="V14" t="str">
            <v>SES</v>
          </cell>
          <cell r="W14" t="str">
            <v>PR19SES_C.1</v>
          </cell>
          <cell r="X14" t="str">
            <v>SES</v>
          </cell>
          <cell r="Y14" t="str">
            <v>PR19SES_B.5</v>
          </cell>
          <cell r="Z14" t="str">
            <v>TMS</v>
          </cell>
          <cell r="AA14" t="str">
            <v>PR19TMS_DS01</v>
          </cell>
        </row>
        <row r="15">
          <cell r="B15" t="str">
            <v>SEW</v>
          </cell>
          <cell r="C15" t="str">
            <v>PR19SEW_A.1</v>
          </cell>
          <cell r="D15" t="str">
            <v>SEW</v>
          </cell>
          <cell r="E15" t="str">
            <v>PR19SEW_B.1</v>
          </cell>
          <cell r="F15" t="str">
            <v>SES</v>
          </cell>
          <cell r="G15" t="str">
            <v>PR19SES_C.4</v>
          </cell>
          <cell r="H15" t="str">
            <v>SEW</v>
          </cell>
          <cell r="I15" t="str">
            <v>PR19SEW_E.1</v>
          </cell>
          <cell r="J15" t="str">
            <v>SEW</v>
          </cell>
          <cell r="K15" t="str">
            <v>PR19SEW_B.2</v>
          </cell>
          <cell r="L15" t="str">
            <v>SEW</v>
          </cell>
          <cell r="M15" t="str">
            <v>PR19SEW_B.3</v>
          </cell>
          <cell r="N15" t="str">
            <v>UUW</v>
          </cell>
          <cell r="O15" t="str">
            <v>PR19UUW_G02-WWN</v>
          </cell>
          <cell r="P15" t="str">
            <v>TMS</v>
          </cell>
          <cell r="Q15" t="str">
            <v>PR19TMS_ES01</v>
          </cell>
          <cell r="R15" t="str">
            <v>UUW</v>
          </cell>
          <cell r="S15" t="str">
            <v>PR19UUW_F01-WWN</v>
          </cell>
          <cell r="T15" t="str">
            <v>UUW</v>
          </cell>
          <cell r="U15" t="str">
            <v>PR19UUW_C02-CF</v>
          </cell>
          <cell r="V15" t="str">
            <v>SEW</v>
          </cell>
          <cell r="W15" t="str">
            <v>PR19SEW_G.1</v>
          </cell>
          <cell r="X15" t="str">
            <v>SEW</v>
          </cell>
          <cell r="Y15" t="str">
            <v>PR19SEW_J.1</v>
          </cell>
          <cell r="Z15" t="str">
            <v>UUW</v>
          </cell>
          <cell r="AA15" t="str">
            <v>PR19UUW_G01-WWN</v>
          </cell>
        </row>
        <row r="16">
          <cell r="B16" t="str">
            <v>SRN</v>
          </cell>
          <cell r="C16" t="str">
            <v>PR19SRN_WN02</v>
          </cell>
          <cell r="D16" t="str">
            <v>SRN</v>
          </cell>
          <cell r="E16" t="str">
            <v>PR19SRN_WN03</v>
          </cell>
          <cell r="F16" t="str">
            <v>SEW</v>
          </cell>
          <cell r="G16" t="str">
            <v>PR19SEW_D.1</v>
          </cell>
          <cell r="H16" t="str">
            <v>SRN</v>
          </cell>
          <cell r="I16" t="str">
            <v>PR19SRN_WR01</v>
          </cell>
          <cell r="J16" t="str">
            <v>SRN</v>
          </cell>
          <cell r="K16" t="str">
            <v>PR19SRN_WN05</v>
          </cell>
          <cell r="L16" t="str">
            <v>SRN</v>
          </cell>
          <cell r="M16" t="str">
            <v>PR19SRN_WN06</v>
          </cell>
          <cell r="N16" t="str">
            <v>WSH</v>
          </cell>
          <cell r="O16" t="str">
            <v>PR19WSH_Rt1</v>
          </cell>
          <cell r="P16" t="str">
            <v>UUW</v>
          </cell>
          <cell r="Q16" t="str">
            <v>PR19UUW_C01-WWN</v>
          </cell>
          <cell r="R16" t="str">
            <v>WSH</v>
          </cell>
          <cell r="S16" t="str">
            <v>PR19WSH_Rt3</v>
          </cell>
          <cell r="T16" t="str">
            <v>WSH</v>
          </cell>
          <cell r="U16" t="str">
            <v>PR19WSH_En1</v>
          </cell>
          <cell r="V16" t="str">
            <v>SRN</v>
          </cell>
          <cell r="W16" t="str">
            <v>PR19SRN_WR02</v>
          </cell>
          <cell r="X16" t="str">
            <v>SRN</v>
          </cell>
          <cell r="Y16" t="str">
            <v>PR19SRN_RR08</v>
          </cell>
          <cell r="Z16" t="str">
            <v>WSH</v>
          </cell>
          <cell r="AA16" t="str">
            <v>PR19WSH_Ft2</v>
          </cell>
        </row>
        <row r="17">
          <cell r="B17" t="str">
            <v>SSC</v>
          </cell>
          <cell r="C17" t="str">
            <v>PR19SSC_D1</v>
          </cell>
          <cell r="D17" t="str">
            <v>SSC</v>
          </cell>
          <cell r="E17" t="str">
            <v>PR19SSC_D2</v>
          </cell>
          <cell r="F17" t="str">
            <v>SRN</v>
          </cell>
          <cell r="G17" t="str">
            <v>PR19SRN_WN04</v>
          </cell>
          <cell r="H17" t="str">
            <v>SSC</v>
          </cell>
          <cell r="I17" t="str">
            <v>PR19SSC_C3</v>
          </cell>
          <cell r="J17" t="str">
            <v>SSC</v>
          </cell>
          <cell r="K17" t="str">
            <v>PR19SSC_D4</v>
          </cell>
          <cell r="L17" t="str">
            <v>SSC</v>
          </cell>
          <cell r="M17" t="str">
            <v>PR19SSC_D5</v>
          </cell>
          <cell r="N17" t="str">
            <v>WSX</v>
          </cell>
          <cell r="O17" t="str">
            <v>PR19WSX_F1</v>
          </cell>
          <cell r="P17" t="str">
            <v>WSH</v>
          </cell>
          <cell r="Q17" t="str">
            <v>PR19WSH_En3</v>
          </cell>
          <cell r="R17" t="str">
            <v>WSX</v>
          </cell>
          <cell r="S17" t="str">
            <v>PR19WSX_R6</v>
          </cell>
          <cell r="T17" t="str">
            <v>WSX</v>
          </cell>
          <cell r="U17" t="str">
            <v>PR19WSX_E1</v>
          </cell>
          <cell r="V17" t="str">
            <v>SSC</v>
          </cell>
          <cell r="W17" t="str">
            <v>PR19SSC_D3</v>
          </cell>
          <cell r="X17" t="str">
            <v>SSC</v>
          </cell>
          <cell r="Y17" t="str">
            <v>PR19SSC_B4</v>
          </cell>
          <cell r="Z17" t="str">
            <v>WSX</v>
          </cell>
          <cell r="AA17" t="str">
            <v>PR19WSX_R3</v>
          </cell>
        </row>
        <row r="18">
          <cell r="B18" t="str">
            <v>SVE</v>
          </cell>
          <cell r="C18" t="str">
            <v>PR19SVE_H01</v>
          </cell>
          <cell r="D18" t="str">
            <v>SVE</v>
          </cell>
          <cell r="E18" t="str">
            <v>PR19SVE_G01</v>
          </cell>
          <cell r="F18" t="str">
            <v>SSC</v>
          </cell>
          <cell r="G18" t="str">
            <v>PR19SSC_C1</v>
          </cell>
          <cell r="H18" t="str">
            <v>SSC1</v>
          </cell>
          <cell r="I18" t="str">
            <v>PR19SSC_C4</v>
          </cell>
          <cell r="J18" t="str">
            <v>SVE</v>
          </cell>
          <cell r="K18" t="str">
            <v>PR19SVE_G04</v>
          </cell>
          <cell r="L18" t="str">
            <v>SVE</v>
          </cell>
          <cell r="M18" t="str">
            <v>PR19SVE_G05</v>
          </cell>
          <cell r="N18" t="str">
            <v>YKY</v>
          </cell>
          <cell r="O18" t="str">
            <v>PR19YKY_31</v>
          </cell>
          <cell r="P18" t="str">
            <v>WSX</v>
          </cell>
          <cell r="Q18" t="str">
            <v>PR19WSX_E2</v>
          </cell>
          <cell r="R18" t="str">
            <v>YKY</v>
          </cell>
          <cell r="S18" t="str">
            <v>PR19YKY_33</v>
          </cell>
          <cell r="T18" t="str">
            <v>YKY</v>
          </cell>
          <cell r="U18" t="str">
            <v>PR19YKY_32</v>
          </cell>
          <cell r="V18" t="str">
            <v>SVE</v>
          </cell>
          <cell r="W18" t="str">
            <v>PR19SVE_G06</v>
          </cell>
          <cell r="X18" t="str">
            <v>SVE</v>
          </cell>
          <cell r="Y18" t="str">
            <v>PR19SVE_E02</v>
          </cell>
          <cell r="Z18" t="str">
            <v>YKY</v>
          </cell>
          <cell r="AA18" t="str">
            <v>PR19YKY_34</v>
          </cell>
        </row>
        <row r="19">
          <cell r="B19" t="str">
            <v>SWB</v>
          </cell>
          <cell r="C19" t="str">
            <v>PR19SWB_PC A1</v>
          </cell>
          <cell r="D19" t="str">
            <v>SWB</v>
          </cell>
          <cell r="E19" t="str">
            <v>PR19SWB_PC A2</v>
          </cell>
          <cell r="F19" t="str">
            <v>SSC1</v>
          </cell>
          <cell r="G19" t="str">
            <v>PR19SSC_C2</v>
          </cell>
          <cell r="H19" t="str">
            <v>SVE</v>
          </cell>
          <cell r="I19" t="str">
            <v>PR19SVE_G03</v>
          </cell>
          <cell r="J19" t="str">
            <v>SWB</v>
          </cell>
          <cell r="K19" t="str">
            <v>PR19SWB_PC A3</v>
          </cell>
          <cell r="L19" t="str">
            <v>SWB</v>
          </cell>
          <cell r="M19" t="str">
            <v>PR19SWB_PC A4</v>
          </cell>
          <cell r="P19" t="str">
            <v>YKY</v>
          </cell>
          <cell r="Q19" t="str">
            <v>PR19YKY_30</v>
          </cell>
          <cell r="V19" t="str">
            <v>SWB</v>
          </cell>
          <cell r="W19" t="str">
            <v>PR19SWB_PC D1</v>
          </cell>
          <cell r="X19" t="str">
            <v>SWB</v>
          </cell>
          <cell r="Y19" t="str">
            <v>PR19SWB_PC E6</v>
          </cell>
        </row>
        <row r="20">
          <cell r="B20" t="str">
            <v>TMS</v>
          </cell>
          <cell r="C20" t="str">
            <v>PR19TMS_BW06a</v>
          </cell>
          <cell r="D20" t="str">
            <v>TMS</v>
          </cell>
          <cell r="E20" t="str">
            <v>PR19TMS_BW03</v>
          </cell>
          <cell r="F20" t="str">
            <v>SVE</v>
          </cell>
          <cell r="G20" t="str">
            <v>PR19SVE_G02</v>
          </cell>
          <cell r="H20" t="str">
            <v>SWB</v>
          </cell>
          <cell r="I20" t="str">
            <v>PR19SWB_PC C3</v>
          </cell>
          <cell r="J20" t="str">
            <v>TMS</v>
          </cell>
          <cell r="K20" t="str">
            <v>PR19TMS_BW01</v>
          </cell>
          <cell r="L20" t="str">
            <v>TMS</v>
          </cell>
          <cell r="M20" t="str">
            <v>PR19TMS_BW02</v>
          </cell>
          <cell r="V20" t="str">
            <v>TMS</v>
          </cell>
          <cell r="W20" t="str">
            <v>PR19TMS_DW01</v>
          </cell>
          <cell r="X20" t="str">
            <v>TMS</v>
          </cell>
          <cell r="Y20" t="str">
            <v>PR19TMS_AR06</v>
          </cell>
        </row>
        <row r="21">
          <cell r="B21" t="str">
            <v>UUW</v>
          </cell>
          <cell r="C21" t="str">
            <v>PR19UUW_A01-CF</v>
          </cell>
          <cell r="D21" t="str">
            <v>UUW</v>
          </cell>
          <cell r="E21" t="str">
            <v>PR19UUW_B03-WN</v>
          </cell>
          <cell r="F21" t="str">
            <v>SWB</v>
          </cell>
          <cell r="G21" t="str">
            <v>PR19SWB_PC C2</v>
          </cell>
          <cell r="H21" t="str">
            <v>TMS</v>
          </cell>
          <cell r="I21" t="str">
            <v>PR19TMS_BW05</v>
          </cell>
          <cell r="J21" t="str">
            <v>UUW</v>
          </cell>
          <cell r="K21" t="str">
            <v>PR19UUW_B02-WN</v>
          </cell>
          <cell r="L21" t="str">
            <v>UUW</v>
          </cell>
          <cell r="M21" t="str">
            <v>PR19UUW_B04-CF</v>
          </cell>
          <cell r="V21" t="str">
            <v>UUW</v>
          </cell>
          <cell r="W21" t="str">
            <v>PR19UUW_B06-CF</v>
          </cell>
          <cell r="X21" t="str">
            <v>UUW</v>
          </cell>
          <cell r="Y21" t="str">
            <v>PR19UUW_D03-HH</v>
          </cell>
        </row>
        <row r="22">
          <cell r="B22" t="str">
            <v>WSH</v>
          </cell>
          <cell r="C22" t="str">
            <v>PR19WSH_Wt1</v>
          </cell>
          <cell r="D22" t="str">
            <v>WSH</v>
          </cell>
          <cell r="E22" t="str">
            <v>PR19WSH_Wt2</v>
          </cell>
          <cell r="F22" t="str">
            <v>TMS</v>
          </cell>
          <cell r="G22" t="str">
            <v>PR19TMS_BW04</v>
          </cell>
          <cell r="H22" t="str">
            <v>UUW</v>
          </cell>
          <cell r="I22" t="str">
            <v>PR19UUW_B05-WN</v>
          </cell>
          <cell r="J22" t="str">
            <v>WSH</v>
          </cell>
          <cell r="K22" t="str">
            <v>PR19WSH_Wt4</v>
          </cell>
          <cell r="L22" t="str">
            <v>WSH</v>
          </cell>
          <cell r="M22" t="str">
            <v>PR19WSH_Wt5</v>
          </cell>
          <cell r="V22" t="str">
            <v>WSH</v>
          </cell>
          <cell r="W22" t="str">
            <v>PR19WSH_Ft1</v>
          </cell>
          <cell r="X22" t="str">
            <v>WSH</v>
          </cell>
          <cell r="Y22" t="str">
            <v>PR19WSH_Sv5</v>
          </cell>
        </row>
        <row r="23">
          <cell r="B23" t="str">
            <v>WSX</v>
          </cell>
          <cell r="C23" t="str">
            <v>PR19WSX_Q1</v>
          </cell>
          <cell r="D23" t="str">
            <v>WSX</v>
          </cell>
          <cell r="E23" t="str">
            <v>PR19WSX_R1</v>
          </cell>
          <cell r="F23" t="str">
            <v>UUW</v>
          </cell>
          <cell r="G23" t="str">
            <v>PR19UUW_B01-WN</v>
          </cell>
          <cell r="H23" t="str">
            <v>WSH</v>
          </cell>
          <cell r="I23" t="str">
            <v>PR19WSH_En5</v>
          </cell>
          <cell r="J23" t="str">
            <v>WSX</v>
          </cell>
          <cell r="K23" t="str">
            <v>PR19WSX_R4</v>
          </cell>
          <cell r="L23" t="str">
            <v>WSX</v>
          </cell>
          <cell r="M23" t="str">
            <v>PR19WSX_R5</v>
          </cell>
          <cell r="V23" t="str">
            <v>WSX</v>
          </cell>
          <cell r="W23" t="str">
            <v>PR19WSX_R2</v>
          </cell>
          <cell r="X23" t="str">
            <v>WSX</v>
          </cell>
          <cell r="Y23" t="str">
            <v>PR19WSX_C1</v>
          </cell>
        </row>
        <row r="24">
          <cell r="B24" t="str">
            <v>YKY</v>
          </cell>
          <cell r="C24" t="str">
            <v>PR19YKY_20</v>
          </cell>
          <cell r="D24" t="str">
            <v>YKY</v>
          </cell>
          <cell r="E24" t="str">
            <v>PR19YKY_21</v>
          </cell>
          <cell r="F24" t="str">
            <v>WSH</v>
          </cell>
          <cell r="G24" t="str">
            <v>PR19WSH_En4</v>
          </cell>
          <cell r="H24" t="str">
            <v>WSX</v>
          </cell>
          <cell r="I24" t="str">
            <v>PR19WSX_W2</v>
          </cell>
          <cell r="J24" t="str">
            <v>YKY</v>
          </cell>
          <cell r="K24" t="str">
            <v>PR19YKY_24</v>
          </cell>
          <cell r="L24" t="str">
            <v>YKY</v>
          </cell>
          <cell r="M24" t="str">
            <v>PR19YKY_23</v>
          </cell>
          <cell r="V24" t="str">
            <v>YKY</v>
          </cell>
          <cell r="W24" t="str">
            <v>PR19YKY_38</v>
          </cell>
          <cell r="X24" t="str">
            <v>YKY</v>
          </cell>
          <cell r="Y24" t="str">
            <v>PR19YKY_42</v>
          </cell>
        </row>
        <row r="25">
          <cell r="F25" t="str">
            <v>WSX</v>
          </cell>
          <cell r="G25" t="str">
            <v>PR19WSX_W1</v>
          </cell>
          <cell r="H25" t="str">
            <v>YKY</v>
          </cell>
          <cell r="I25" t="str">
            <v>PR19YKY_25</v>
          </cell>
        </row>
        <row r="26">
          <cell r="F26" t="str">
            <v>YKY</v>
          </cell>
          <cell r="G26" t="str">
            <v>PR19YKY_22</v>
          </cell>
        </row>
        <row r="32">
          <cell r="C32" t="str">
            <v>AFW</v>
          </cell>
          <cell r="E32" t="str">
            <v>ANH</v>
          </cell>
          <cell r="G32" t="str">
            <v>BRL</v>
          </cell>
          <cell r="I32" t="str">
            <v>HDD</v>
          </cell>
          <cell r="K32" t="str">
            <v>NES</v>
          </cell>
          <cell r="M32" t="str">
            <v>PRT</v>
          </cell>
          <cell r="O32" t="str">
            <v>SES</v>
          </cell>
          <cell r="Q32" t="str">
            <v>SEW</v>
          </cell>
          <cell r="S32" t="str">
            <v>SRN</v>
          </cell>
          <cell r="U32" t="str">
            <v>SSC</v>
          </cell>
          <cell r="W32" t="str">
            <v>SVE</v>
          </cell>
          <cell r="Y32" t="str">
            <v>SWB</v>
          </cell>
          <cell r="AA32" t="str">
            <v>TMS</v>
          </cell>
          <cell r="AC32" t="str">
            <v>UUW</v>
          </cell>
          <cell r="AE32" t="str">
            <v>WSH</v>
          </cell>
          <cell r="AG32" t="str">
            <v>WSX</v>
          </cell>
          <cell r="AI32" t="str">
            <v>YKY</v>
          </cell>
        </row>
        <row r="33">
          <cell r="C33" t="str">
            <v>PR19AFW_W-B2</v>
          </cell>
          <cell r="E33" t="str">
            <v>PR19ANH_15</v>
          </cell>
          <cell r="G33" t="str">
            <v>PR19BRL_PC06</v>
          </cell>
          <cell r="I33" t="str">
            <v>PR19HDD_A2</v>
          </cell>
          <cell r="K33" t="str">
            <v>PR19NES_BES04</v>
          </cell>
          <cell r="M33" t="str">
            <v>PR19PRT_PRT-Network Plus-06</v>
          </cell>
          <cell r="O33" t="str">
            <v>PR19SES_A.3</v>
          </cell>
          <cell r="Q33" t="str">
            <v>PR19SEW_A.2</v>
          </cell>
          <cell r="S33" t="str">
            <v>PR19SRN_WN07</v>
          </cell>
          <cell r="U33" t="str">
            <v>PR19SSC_B1</v>
          </cell>
          <cell r="W33" t="str">
            <v>PR19SVE_A01</v>
          </cell>
          <cell r="Y33" t="str">
            <v>PR19SWB_PC A5</v>
          </cell>
          <cell r="AA33" t="str">
            <v>PR19TMS_BW07</v>
          </cell>
          <cell r="AC33" t="str">
            <v>PR19UUW_A02-WN</v>
          </cell>
          <cell r="AE33" t="str">
            <v>PR19WSH_Wt3</v>
          </cell>
          <cell r="AG33" t="str">
            <v>PR19WSX_A1</v>
          </cell>
          <cell r="AI33" t="str">
            <v>PR19YKY_1</v>
          </cell>
        </row>
        <row r="34">
          <cell r="C34" t="str">
            <v>PR19AFW_R-C4</v>
          </cell>
          <cell r="E34" t="str">
            <v>PR19ANH_16</v>
          </cell>
          <cell r="G34" t="str">
            <v>PR19BRL_PC07</v>
          </cell>
          <cell r="I34" t="str">
            <v>PR19HDD_A3</v>
          </cell>
          <cell r="K34" t="str">
            <v>PR19NES_BES08</v>
          </cell>
          <cell r="M34" t="str">
            <v>PR19PRT_PRT-Network Plus-05</v>
          </cell>
          <cell r="O34" t="str">
            <v>PR19SES_B.1</v>
          </cell>
          <cell r="Q34" t="str">
            <v>PR19SEW_A.3</v>
          </cell>
          <cell r="S34" t="str">
            <v>PR19SRN_WN08</v>
          </cell>
          <cell r="U34" t="str">
            <v>PR19SSC_B2</v>
          </cell>
          <cell r="W34" t="str">
            <v>PR19SVE_A03</v>
          </cell>
          <cell r="Y34" t="str">
            <v>PR19SWB_PC C1</v>
          </cell>
          <cell r="AA34" t="str">
            <v>PR19TMS_BW08</v>
          </cell>
          <cell r="AC34" t="str">
            <v>PR19UUW_A03-WN</v>
          </cell>
          <cell r="AE34" t="str">
            <v>PR19WSH_Wt8</v>
          </cell>
          <cell r="AG34" t="str">
            <v>PR19WSX_A3</v>
          </cell>
          <cell r="AI34" t="str">
            <v>PR19YKY_2</v>
          </cell>
        </row>
        <row r="35">
          <cell r="C35" t="str">
            <v>PR19AFW_W-B3</v>
          </cell>
          <cell r="E35" t="str">
            <v>PR19ANH_20</v>
          </cell>
          <cell r="G35" t="str">
            <v>PR19BRL_PC08</v>
          </cell>
          <cell r="I35" t="str">
            <v>PR19HDD_B7</v>
          </cell>
          <cell r="K35" t="str">
            <v>PR19NES_BES09</v>
          </cell>
          <cell r="M35" t="str">
            <v>PR19PRT_PRT-Network Plus-08</v>
          </cell>
          <cell r="O35" t="str">
            <v>PR19SES_B.4</v>
          </cell>
          <cell r="Q35" t="str">
            <v>PR19SEW_L.2</v>
          </cell>
          <cell r="S35" t="str">
            <v>PR19SRN_WR05</v>
          </cell>
          <cell r="U35" t="str">
            <v>PR19SSC_B3</v>
          </cell>
          <cell r="W35" t="str">
            <v>PR19SVE_B01</v>
          </cell>
          <cell r="Y35" t="str">
            <v>PR19SWB_PC D4</v>
          </cell>
          <cell r="AA35" t="str">
            <v>PR19TMS_BW09</v>
          </cell>
          <cell r="AC35" t="str">
            <v>PR19UUW_A04-WN</v>
          </cell>
          <cell r="AE35" t="str">
            <v>PR19WSH_Sv4</v>
          </cell>
          <cell r="AG35" t="str">
            <v>PR19WSX_A4</v>
          </cell>
          <cell r="AI35" t="str">
            <v>PR19YKY_7</v>
          </cell>
        </row>
        <row r="36">
          <cell r="C36" t="str">
            <v>PR19AFW_W-B4</v>
          </cell>
          <cell r="E36" t="str">
            <v>PR19ANH_23</v>
          </cell>
          <cell r="G36" t="str">
            <v>PR19BRL_PC09</v>
          </cell>
          <cell r="I36" t="str">
            <v>PR19HDD_C2</v>
          </cell>
          <cell r="K36" t="str">
            <v>PR19NES_BES11</v>
          </cell>
          <cell r="M36" t="str">
            <v>PR19PRT_PRT-Water Resources-02</v>
          </cell>
          <cell r="O36" t="str">
            <v>PR19SES_D.1</v>
          </cell>
          <cell r="Q36" t="str">
            <v>PR19SEW_L.3</v>
          </cell>
          <cell r="S36" t="str">
            <v>PR19SRN_RR02</v>
          </cell>
          <cell r="U36" t="str">
            <v>PR19SSC_C5</v>
          </cell>
          <cell r="W36" t="str">
            <v>PR19SVE_C03</v>
          </cell>
          <cell r="Y36" t="str">
            <v>PR19SWB_PC E2</v>
          </cell>
          <cell r="AA36" t="str">
            <v>PR19TMS_BW10</v>
          </cell>
          <cell r="AC36" t="str">
            <v>PR19UUW_A05-WN</v>
          </cell>
          <cell r="AE36" t="str">
            <v>PR19WSH_Bl4</v>
          </cell>
          <cell r="AG36" t="str">
            <v>PR19WSX_C3</v>
          </cell>
          <cell r="AI36" t="str">
            <v>PR19YKY_17</v>
          </cell>
        </row>
        <row r="37">
          <cell r="C37" t="str">
            <v>PR19AFW_W-B5</v>
          </cell>
          <cell r="E37" t="str">
            <v>PR19ANH_34</v>
          </cell>
          <cell r="G37" t="str">
            <v>PR19BRL_PC10</v>
          </cell>
          <cell r="I37" t="str">
            <v>PR19HDD_F1</v>
          </cell>
          <cell r="K37" t="str">
            <v>PR19NES_BES12</v>
          </cell>
          <cell r="M37" t="str">
            <v>PR19PRT_PRT-Water Resources-01</v>
          </cell>
          <cell r="O37" t="str">
            <v>PR19SES_E.2</v>
          </cell>
          <cell r="Q37" t="str">
            <v>PR19SEW_B.4</v>
          </cell>
          <cell r="S37" t="str">
            <v>PR19SRN_RR03</v>
          </cell>
          <cell r="U37" t="str">
            <v>PR19SSC_C7</v>
          </cell>
          <cell r="W37" t="str">
            <v>PR19SVE_G07</v>
          </cell>
          <cell r="Y37" t="str">
            <v>PR19SWB_PC F2</v>
          </cell>
          <cell r="AA37" t="str">
            <v>PR19TMS_DW02</v>
          </cell>
          <cell r="AC37" t="str">
            <v>PR19UUW_B07-WN</v>
          </cell>
          <cell r="AE37" t="str">
            <v>PR19WSH_Ft11</v>
          </cell>
          <cell r="AG37" t="str">
            <v>PR19WSX_W3</v>
          </cell>
          <cell r="AI37" t="str">
            <v>PR19YKY_18</v>
          </cell>
        </row>
        <row r="38">
          <cell r="C38" t="str">
            <v>PR19AFW_W-D5b</v>
          </cell>
          <cell r="E38" t="str">
            <v>PR19ANH_38</v>
          </cell>
          <cell r="G38" t="str">
            <v>PR19BRL_PC17</v>
          </cell>
          <cell r="I38" t="str">
            <v>PR19HDD_G3</v>
          </cell>
          <cell r="K38" t="str">
            <v>PR19NES_BES13</v>
          </cell>
          <cell r="M38" t="str">
            <v>PR19PRT_PRT-Water Resources-06</v>
          </cell>
          <cell r="O38" t="str">
            <v>PR19SES_E.6</v>
          </cell>
          <cell r="Q38" t="str">
            <v>PR19SEW_B.6</v>
          </cell>
          <cell r="S38" t="str">
            <v>PR19SRN_WN09</v>
          </cell>
          <cell r="U38" t="str">
            <v>PR19SSC_D6</v>
          </cell>
          <cell r="W38" t="str">
            <v>PR19SVE_G08</v>
          </cell>
          <cell r="Y38" t="str">
            <v>PR19SWB_PC F5</v>
          </cell>
          <cell r="AA38" t="str">
            <v>PR19TMS_DWS01</v>
          </cell>
          <cell r="AC38" t="str">
            <v>PR19UUW_B08-WN</v>
          </cell>
          <cell r="AE38" t="str">
            <v>PR19WSH_Bl6</v>
          </cell>
          <cell r="AG38" t="str">
            <v>PR19WSX_Q2</v>
          </cell>
          <cell r="AI38" t="str">
            <v>PR19YKY_26</v>
          </cell>
        </row>
        <row r="39">
          <cell r="C39" t="str">
            <v>PR19AFW_W-C2</v>
          </cell>
          <cell r="E39" t="str">
            <v>PR19ANH_39</v>
          </cell>
          <cell r="G39" t="str">
            <v>PR19BRL_PC20</v>
          </cell>
          <cell r="I39" t="str">
            <v>PR19HDD_B8</v>
          </cell>
          <cell r="K39" t="str">
            <v>PR19NES_BES14</v>
          </cell>
          <cell r="M39" t="str">
            <v>PR19PRT_PRT-Retail-02</v>
          </cell>
          <cell r="O39" t="str">
            <v>PR19SES_A.5</v>
          </cell>
          <cell r="Q39" t="str">
            <v>PR19SEW_H.1</v>
          </cell>
          <cell r="S39" t="str">
            <v>PR19SRN_WN11</v>
          </cell>
          <cell r="U39" t="str">
            <v>PR19SSC_D7</v>
          </cell>
          <cell r="W39" t="str">
            <v>PR19SVE_G09</v>
          </cell>
          <cell r="Y39" t="str">
            <v>PR19SWB_PC H2</v>
          </cell>
          <cell r="AA39" t="str">
            <v>PR19TMS_DWS02</v>
          </cell>
          <cell r="AC39" t="str">
            <v>PR19UUW_B09-DP</v>
          </cell>
          <cell r="AE39" t="str">
            <v>PR19WSH_Bl8</v>
          </cell>
          <cell r="AG39" t="str">
            <v>PR19WSX_Q3</v>
          </cell>
          <cell r="AI39" t="str">
            <v>PR19YKY_27</v>
          </cell>
        </row>
        <row r="40">
          <cell r="C40" t="str">
            <v>PR19AFW_W-N1</v>
          </cell>
          <cell r="E40" t="str">
            <v>PR19ANH_41</v>
          </cell>
          <cell r="G40" t="str">
            <v>PR19BRL_PC21</v>
          </cell>
          <cell r="K40" t="str">
            <v>PR19NES_BES18</v>
          </cell>
          <cell r="M40" t="str">
            <v>PR19PRT_PRT-Retail-03</v>
          </cell>
          <cell r="O40" t="str">
            <v>PR19SES_C.2</v>
          </cell>
          <cell r="Q40" t="str">
            <v>PR19SEW_H.2</v>
          </cell>
          <cell r="S40" t="str">
            <v>PR19SRN_WN13</v>
          </cell>
          <cell r="U40" t="str">
            <v>PR19SSC_D8</v>
          </cell>
          <cell r="W40" t="str">
            <v>PR19SVE_G10</v>
          </cell>
          <cell r="Y40" t="str">
            <v>PR19SWB_PCA6</v>
          </cell>
          <cell r="AA40" t="str">
            <v>PR19TMS_DWS03</v>
          </cell>
          <cell r="AC40" t="str">
            <v>PR19UUW_B10-WR</v>
          </cell>
          <cell r="AE40" t="str">
            <v>PR19WSH_BI10</v>
          </cell>
          <cell r="AG40" t="str">
            <v>PR19WSX_Q4</v>
          </cell>
          <cell r="AI40" t="str">
            <v>PR19YKY_28</v>
          </cell>
        </row>
        <row r="41">
          <cell r="C41" t="str">
            <v>PR19AFW_W-N2</v>
          </cell>
          <cell r="E41" t="str">
            <v>PR19ANH_47</v>
          </cell>
          <cell r="G41" t="str">
            <v>PR19BRL_PC22</v>
          </cell>
          <cell r="K41" t="str">
            <v>PR19NES_BES20</v>
          </cell>
          <cell r="M41" t="str">
            <v>PR19PRT_NEP02</v>
          </cell>
          <cell r="Q41" t="str">
            <v>PR19SEW_H.3</v>
          </cell>
          <cell r="S41" t="str">
            <v>PR19SRN_WR07</v>
          </cell>
          <cell r="U41" t="str">
            <v>PR19SSC_E2</v>
          </cell>
          <cell r="W41" t="str">
            <v>PR19SVE_G11</v>
          </cell>
          <cell r="Y41" t="str">
            <v>PR19SWB_PCA7</v>
          </cell>
          <cell r="AA41" t="str">
            <v>PR19TMS_ER01</v>
          </cell>
          <cell r="AC41" t="str">
            <v>PR19UUW_B11-WN</v>
          </cell>
          <cell r="AE41" t="str">
            <v>PR19WSH_VIS01</v>
          </cell>
          <cell r="AG41" t="str">
            <v>PR19WSX_R7</v>
          </cell>
          <cell r="AI41" t="str">
            <v>PR19YKY_29</v>
          </cell>
        </row>
        <row r="42">
          <cell r="E42" t="str">
            <v>PR19ANH_48</v>
          </cell>
          <cell r="G42" t="str">
            <v>PR19BRL_PC23</v>
          </cell>
          <cell r="K42" t="str">
            <v>PR19NES_BES21</v>
          </cell>
          <cell r="M42" t="str">
            <v>PR19PRT_15</v>
          </cell>
          <cell r="Q42" t="str">
            <v>PR19SEW_H.5</v>
          </cell>
          <cell r="W42" t="str">
            <v>PR19SVE_G12</v>
          </cell>
          <cell r="Y42" t="str">
            <v>PR19SWB_PCD5</v>
          </cell>
          <cell r="AA42" t="str">
            <v>PR19TMS_ER02</v>
          </cell>
          <cell r="AC42" t="str">
            <v>PR19UUW_C03-WR</v>
          </cell>
          <cell r="AE42" t="str">
            <v>PR19WSH_DPC01</v>
          </cell>
          <cell r="AG42" t="str">
            <v>PR19WSX_E3</v>
          </cell>
        </row>
        <row r="43">
          <cell r="G43" t="str">
            <v>PR19BRL_PC24</v>
          </cell>
          <cell r="K43" t="str">
            <v>PR19NES_BES24</v>
          </cell>
          <cell r="Q43" t="str">
            <v>PR19SEW_H.7</v>
          </cell>
          <cell r="W43" t="str">
            <v>PR19SVE_G13</v>
          </cell>
          <cell r="AA43" t="str">
            <v>PR19TMS_EW01</v>
          </cell>
          <cell r="AC43" t="str">
            <v>PR19UUW_C04-WR</v>
          </cell>
          <cell r="AE43" t="str">
            <v>PR19WSH_DPC02</v>
          </cell>
          <cell r="AG43" t="str">
            <v>PR19WSX_E4</v>
          </cell>
        </row>
        <row r="44">
          <cell r="G44" t="str">
            <v>PR19BRL_PC25</v>
          </cell>
          <cell r="K44" t="str">
            <v>PR19NES_BES25</v>
          </cell>
          <cell r="W44" t="str">
            <v>PR19SVE_H02</v>
          </cell>
          <cell r="AA44" t="str">
            <v>PR19TMS_EWS08</v>
          </cell>
          <cell r="AC44" t="str">
            <v>PR19UUW_E01-HH</v>
          </cell>
          <cell r="AG44" t="str">
            <v>PR19WSX_E12</v>
          </cell>
        </row>
        <row r="45">
          <cell r="G45" t="str">
            <v>PR19BRL_PC26</v>
          </cell>
          <cell r="K45" t="str">
            <v>PR19NES_BES26</v>
          </cell>
          <cell r="W45" t="str">
            <v>PR19SVE_H03</v>
          </cell>
          <cell r="AA45" t="str">
            <v>PR19TMS_M01</v>
          </cell>
          <cell r="AC45" t="str">
            <v>PR19UUW_E10-HH</v>
          </cell>
          <cell r="AG45" t="str">
            <v>PR19WSX_SEC</v>
          </cell>
        </row>
        <row r="46">
          <cell r="G46" t="str">
            <v>PR19BRL_PC28</v>
          </cell>
          <cell r="K46" t="str">
            <v>PR19NES_BES28</v>
          </cell>
          <cell r="W46" t="str">
            <v>PR19SVE_H04</v>
          </cell>
          <cell r="AA46" t="str">
            <v>PR19TMS_M02</v>
          </cell>
          <cell r="AC46" t="str">
            <v>PR19UUW_E03-CF</v>
          </cell>
        </row>
        <row r="47">
          <cell r="AC47" t="str">
            <v>PR19UUW_E04-CF</v>
          </cell>
        </row>
        <row r="48">
          <cell r="AC48" t="str">
            <v>PR19UUW_E05-HH</v>
          </cell>
        </row>
        <row r="49">
          <cell r="AC49" t="str">
            <v>PR19UUW_E07-DP</v>
          </cell>
        </row>
        <row r="58">
          <cell r="C58" t="str">
            <v>AFW</v>
          </cell>
          <cell r="E58" t="str">
            <v>ANH</v>
          </cell>
          <cell r="G58" t="str">
            <v>BRL</v>
          </cell>
          <cell r="I58" t="str">
            <v>HDD</v>
          </cell>
          <cell r="K58" t="str">
            <v>NES</v>
          </cell>
          <cell r="M58" t="str">
            <v>PRT</v>
          </cell>
          <cell r="O58" t="str">
            <v>SES</v>
          </cell>
          <cell r="Q58" t="str">
            <v>SEW</v>
          </cell>
          <cell r="S58" t="str">
            <v>SRN</v>
          </cell>
          <cell r="U58" t="str">
            <v>SSC</v>
          </cell>
          <cell r="W58" t="str">
            <v>SVE</v>
          </cell>
          <cell r="Y58" t="str">
            <v>SWB</v>
          </cell>
          <cell r="AA58" t="str">
            <v>TMS</v>
          </cell>
          <cell r="AC58" t="str">
            <v>UUW</v>
          </cell>
          <cell r="AE58" t="str">
            <v>WSH</v>
          </cell>
          <cell r="AG58" t="str">
            <v>WSX</v>
          </cell>
          <cell r="AI58" t="str">
            <v>YKY</v>
          </cell>
        </row>
        <row r="59">
          <cell r="E59" t="str">
            <v>PR19ANH_17</v>
          </cell>
          <cell r="I59" t="str">
            <v>PR19HDD_C1</v>
          </cell>
          <cell r="K59" t="str">
            <v>PR19NES_BES15</v>
          </cell>
          <cell r="S59" t="str">
            <v>PR19SRN_WWN07</v>
          </cell>
          <cell r="W59" t="str">
            <v>PR19SVE_C02</v>
          </cell>
          <cell r="Y59" t="str">
            <v>PR19SWB_PC B2</v>
          </cell>
          <cell r="AA59" t="str">
            <v>PR19TMS_CS04</v>
          </cell>
          <cell r="AC59" t="str">
            <v>PR19UUW_C05-WWN</v>
          </cell>
          <cell r="AE59" t="str">
            <v>PR19WSH_En6</v>
          </cell>
          <cell r="AG59" t="str">
            <v>PR19WSX_F2</v>
          </cell>
          <cell r="AI59" t="str">
            <v>PR19YKY_4</v>
          </cell>
        </row>
        <row r="60">
          <cell r="E60" t="str">
            <v>PR19ANH_19</v>
          </cell>
          <cell r="I60" t="str">
            <v>PR19HDD_C3</v>
          </cell>
          <cell r="K60" t="str">
            <v>PR19NES_BES16</v>
          </cell>
          <cell r="S60" t="str">
            <v>PR19SRN_BIO01</v>
          </cell>
          <cell r="W60" t="str">
            <v>PR19SVE_C04</v>
          </cell>
          <cell r="Y60" t="str">
            <v>PR19SWB_PC B4</v>
          </cell>
          <cell r="AA60" t="str">
            <v>PR19TMS_CS05</v>
          </cell>
          <cell r="AC60" t="str">
            <v>PR19UUW_C06-WWN</v>
          </cell>
          <cell r="AE60" t="str">
            <v>PR19WSH_En7</v>
          </cell>
          <cell r="AG60" t="str">
            <v>PR19WSX_F3</v>
          </cell>
          <cell r="AI60" t="str">
            <v>PR19YKY_6a</v>
          </cell>
        </row>
        <row r="61">
          <cell r="E61" t="str">
            <v>PR19ANH_32</v>
          </cell>
          <cell r="I61" t="str">
            <v>PR19HDD_E3</v>
          </cell>
          <cell r="K61" t="str">
            <v>PR19NES_BES17</v>
          </cell>
          <cell r="S61" t="str">
            <v>PR19SRN_BIO02</v>
          </cell>
          <cell r="W61" t="str">
            <v>PR19SVE_C05</v>
          </cell>
          <cell r="Y61" t="str">
            <v>PR19SWB_PC B5</v>
          </cell>
          <cell r="AA61" t="str">
            <v>PR19TMS_DS02</v>
          </cell>
          <cell r="AC61" t="str">
            <v>PR19UUW_C08-CF</v>
          </cell>
          <cell r="AE61" t="str">
            <v>PR19WSH_En8</v>
          </cell>
          <cell r="AG61" t="str">
            <v>PR19WSX_F4</v>
          </cell>
          <cell r="AI61" t="str">
            <v>PR19YKY_9</v>
          </cell>
        </row>
        <row r="62">
          <cell r="E62" t="str">
            <v>PR19ANH_42</v>
          </cell>
          <cell r="K62" t="str">
            <v>PR19NES_BES19</v>
          </cell>
          <cell r="S62" t="str">
            <v>PR19SRN_WWN09</v>
          </cell>
          <cell r="W62" t="str">
            <v>PR19SVE_F05</v>
          </cell>
          <cell r="Y62" t="str">
            <v>PR19SWB_PC B7</v>
          </cell>
          <cell r="AA62" t="str">
            <v>PR19TMS_ES02</v>
          </cell>
          <cell r="AC62" t="str">
            <v>PR19UUW_C09-BR</v>
          </cell>
          <cell r="AE62" t="str">
            <v>PR19WSH_Rt2</v>
          </cell>
          <cell r="AG62" t="str">
            <v>PR19WSX_E5</v>
          </cell>
          <cell r="AI62" t="str">
            <v>PR19YKY_35</v>
          </cell>
        </row>
        <row r="63">
          <cell r="E63" t="str">
            <v>PR19CMA_ANH-01</v>
          </cell>
          <cell r="K63" t="str">
            <v>PR19NES_BES27</v>
          </cell>
          <cell r="S63" t="str">
            <v>PR19SRN_WWN11</v>
          </cell>
          <cell r="W63" t="str">
            <v>PR19SVE_F06</v>
          </cell>
          <cell r="Y63" t="str">
            <v>PR19SWB_PC B9</v>
          </cell>
          <cell r="AA63" t="str">
            <v>PR19TMS_ES03</v>
          </cell>
          <cell r="AC63" t="str">
            <v>PR19UUW_C10-BR</v>
          </cell>
          <cell r="AE63" t="str">
            <v>PR19WSH_Rt4</v>
          </cell>
          <cell r="AG63" t="str">
            <v>PR19WSX_E6</v>
          </cell>
          <cell r="AI63" t="str">
            <v>PR19YKY_36</v>
          </cell>
        </row>
        <row r="64">
          <cell r="K64" t="str">
            <v>PR19NES_BES31</v>
          </cell>
          <cell r="S64" t="str">
            <v>PR19SRN_WWN12</v>
          </cell>
          <cell r="W64" t="str">
            <v>PR19SVE_F07</v>
          </cell>
          <cell r="Y64" t="str">
            <v>PR19SWB_PC D3</v>
          </cell>
          <cell r="AA64" t="str">
            <v>PR19TMS_ET01</v>
          </cell>
          <cell r="AC64" t="str">
            <v>PR19UUW_F02-WWN</v>
          </cell>
          <cell r="AE64" t="str">
            <v>PR19WSH_Ft4</v>
          </cell>
          <cell r="AG64" t="str">
            <v>PR19WSX_E7</v>
          </cell>
          <cell r="AI64" t="str">
            <v>PR19YKY_37</v>
          </cell>
        </row>
        <row r="65">
          <cell r="K65" t="str">
            <v>PR19NES_BES29</v>
          </cell>
          <cell r="S65" t="str">
            <v>PR19SRN_WWN13</v>
          </cell>
          <cell r="W65" t="str">
            <v>PR19SVE_F08</v>
          </cell>
          <cell r="Y65" t="str">
            <v>PR19SWB_PC E3</v>
          </cell>
          <cell r="AA65" t="str">
            <v>PR19TMS_ET04</v>
          </cell>
          <cell r="AC65" t="str">
            <v>PR19UUW_G03-WWN</v>
          </cell>
          <cell r="AE65" t="str">
            <v>PR19WSH_Ft10</v>
          </cell>
          <cell r="AG65" t="str">
            <v>PR19WSX_E8</v>
          </cell>
          <cell r="AI65" t="str">
            <v>PR19YKY_40</v>
          </cell>
        </row>
        <row r="66">
          <cell r="S66" t="str">
            <v>PR19SRN_WWN06</v>
          </cell>
          <cell r="W66" t="str">
            <v>PR19SVE_F09</v>
          </cell>
          <cell r="Y66" t="str">
            <v>PR19SWB_PC F6</v>
          </cell>
          <cell r="AA66" t="str">
            <v>PR19TMS_EWS01</v>
          </cell>
          <cell r="AC66" t="str">
            <v>PR19UUW_G04-WWN</v>
          </cell>
          <cell r="AE66" t="str">
            <v>PR19WSH_En9</v>
          </cell>
          <cell r="AG66" t="str">
            <v>PR19WSX_E9</v>
          </cell>
          <cell r="AI66" t="str">
            <v>PR19CMA_YKY-01</v>
          </cell>
        </row>
        <row r="67">
          <cell r="S67" t="str">
            <v>PR19SRN_WWN08</v>
          </cell>
          <cell r="Y67" t="str">
            <v>PR19SWB_PC H1</v>
          </cell>
          <cell r="AA67" t="str">
            <v>PR19TMS_EWS02</v>
          </cell>
          <cell r="AC67" t="str">
            <v>PR19UUW_G05-WWN</v>
          </cell>
          <cell r="AG67" t="str">
            <v>PR19WSX_E10</v>
          </cell>
        </row>
        <row r="68">
          <cell r="S68" t="str">
            <v>PR19SRN_WWN16</v>
          </cell>
          <cell r="AA68" t="str">
            <v>PR19TMS_EWS03</v>
          </cell>
          <cell r="AC68" t="str">
            <v>PR19UUW_G06-WWN</v>
          </cell>
          <cell r="AG68" t="str">
            <v>PR19WSX_E11</v>
          </cell>
        </row>
        <row r="69">
          <cell r="AA69" t="str">
            <v>PR19TMS_ET07</v>
          </cell>
          <cell r="AG69" t="str">
            <v>PR19WSX_E13</v>
          </cell>
        </row>
        <row r="78">
          <cell r="C78" t="str">
            <v>AFW</v>
          </cell>
          <cell r="E78" t="str">
            <v>ANH</v>
          </cell>
          <cell r="G78" t="str">
            <v>BRL</v>
          </cell>
          <cell r="I78" t="str">
            <v>HDD</v>
          </cell>
          <cell r="K78" t="str">
            <v>NES</v>
          </cell>
          <cell r="M78" t="str">
            <v>PRT</v>
          </cell>
          <cell r="O78" t="str">
            <v>SES</v>
          </cell>
          <cell r="Q78" t="str">
            <v>SEW</v>
          </cell>
          <cell r="S78" t="str">
            <v>SRN</v>
          </cell>
          <cell r="U78" t="str">
            <v>SSC</v>
          </cell>
          <cell r="W78" t="str">
            <v>SVE</v>
          </cell>
          <cell r="Y78" t="str">
            <v>SWB</v>
          </cell>
          <cell r="AA78" t="str">
            <v>TMS</v>
          </cell>
          <cell r="AC78" t="str">
            <v>UUW</v>
          </cell>
          <cell r="AE78" t="str">
            <v>WSH</v>
          </cell>
          <cell r="AG78" t="str">
            <v>WSX</v>
          </cell>
          <cell r="AI78" t="str">
            <v>YKY</v>
          </cell>
        </row>
        <row r="79">
          <cell r="C79" t="str">
            <v>PR19AFW_W-D5a</v>
          </cell>
          <cell r="E79" t="str">
            <v>PR19ANH_18</v>
          </cell>
          <cell r="G79" t="str">
            <v>PR19BRL_PC14</v>
          </cell>
          <cell r="I79" t="str">
            <v>PR19HDD_D1</v>
          </cell>
          <cell r="K79" t="str">
            <v>PR19NES_BES01</v>
          </cell>
          <cell r="M79" t="str">
            <v>PR19PRT_PRT-Network Plus-12</v>
          </cell>
          <cell r="O79" t="str">
            <v>PR19SES_B.2</v>
          </cell>
          <cell r="Q79" t="str">
            <v>PR19SEW_C.2</v>
          </cell>
          <cell r="S79" t="str">
            <v>PR19SRN_WR03</v>
          </cell>
          <cell r="U79" t="str">
            <v>PR19SSC_A3</v>
          </cell>
          <cell r="W79" t="str">
            <v>PR19SVE_A02</v>
          </cell>
          <cell r="Y79" t="str">
            <v>PR19SWB_PC B8</v>
          </cell>
          <cell r="AA79" t="str">
            <v>PR19TMS_AR05</v>
          </cell>
          <cell r="AC79" t="str">
            <v>PR19UUW_D04-CF</v>
          </cell>
          <cell r="AE79" t="str">
            <v>PR19WSH_Wt6</v>
          </cell>
          <cell r="AG79" t="str">
            <v>PR19WSX_A2</v>
          </cell>
          <cell r="AI79" t="str">
            <v>PR19YKY_3</v>
          </cell>
        </row>
        <row r="80">
          <cell r="C80" t="str">
            <v>PR19AFW_R-C2</v>
          </cell>
          <cell r="E80" t="str">
            <v>PR19ANH_21</v>
          </cell>
          <cell r="G80" t="str">
            <v>PR19BRL_PC15</v>
          </cell>
          <cell r="I80" t="str">
            <v>PR19HDD_G4</v>
          </cell>
          <cell r="K80" t="str">
            <v>PR19NES_BES02</v>
          </cell>
          <cell r="M80" t="str">
            <v>PR19PRT_PRT-Water Resources-05</v>
          </cell>
          <cell r="O80" t="str">
            <v>PR19SES_B.3</v>
          </cell>
          <cell r="Q80" t="str">
            <v>PR19SEW_C.3</v>
          </cell>
          <cell r="S80" t="str">
            <v>PR19SRN_WR04</v>
          </cell>
          <cell r="U80" t="str">
            <v>PR19SSC_C6</v>
          </cell>
          <cell r="W80" t="str">
            <v>PR19SVE_A04</v>
          </cell>
          <cell r="Y80" t="str">
            <v>PR19SWB_PC E5</v>
          </cell>
          <cell r="AA80" t="str">
            <v>PR19TMS_AWS02</v>
          </cell>
          <cell r="AC80" t="str">
            <v>PR19UUW_D05-HH</v>
          </cell>
          <cell r="AE80" t="str">
            <v>PR19WSH_Wt7</v>
          </cell>
          <cell r="AG80" t="str">
            <v>PR19WSX_X3</v>
          </cell>
          <cell r="AI80" t="str">
            <v>PR19YKY_5</v>
          </cell>
        </row>
        <row r="81">
          <cell r="C81" t="str">
            <v>PR19AFW_R-C3</v>
          </cell>
          <cell r="E81" t="str">
            <v>PR19ANH_24</v>
          </cell>
          <cell r="G81" t="str">
            <v>PR19BRL_PC16</v>
          </cell>
          <cell r="I81" t="str">
            <v>PR19HDD_H2</v>
          </cell>
          <cell r="K81" t="str">
            <v>PR19NES_BES03</v>
          </cell>
          <cell r="M81" t="str">
            <v>PR19PRT_PRT-Network Plus-09</v>
          </cell>
          <cell r="O81" t="str">
            <v>PR19SES_E.3</v>
          </cell>
          <cell r="Q81" t="str">
            <v>PR19SEW_C.4</v>
          </cell>
          <cell r="S81" t="str">
            <v>PR19SRN_RR04</v>
          </cell>
          <cell r="U81" t="str">
            <v>PR19SSC_C8</v>
          </cell>
          <cell r="W81" t="str">
            <v>PR19SVE_E01</v>
          </cell>
          <cell r="Y81" t="str">
            <v>PR19SWB_PC E7</v>
          </cell>
          <cell r="AA81" t="str">
            <v>PR19TMS_BW11</v>
          </cell>
          <cell r="AC81" t="str">
            <v>PR19UUW_E06-CF</v>
          </cell>
          <cell r="AE81" t="str">
            <v>PR19WSH_En2</v>
          </cell>
          <cell r="AG81" t="str">
            <v>PR19WSX_C2</v>
          </cell>
          <cell r="AI81" t="str">
            <v>PR19YKY_6b</v>
          </cell>
        </row>
        <row r="82">
          <cell r="C82" t="str">
            <v>PR19AFW_R-N4</v>
          </cell>
          <cell r="E82" t="str">
            <v>PR19ANH_25</v>
          </cell>
          <cell r="G82" t="str">
            <v>PR19BRL_NEP01</v>
          </cell>
          <cell r="I82" t="str">
            <v>PR19HDD_H3</v>
          </cell>
          <cell r="K82" t="str">
            <v>PR19NES_BES05</v>
          </cell>
          <cell r="M82" t="str">
            <v>PR19PRT_PRT-Retail-04</v>
          </cell>
          <cell r="O82" t="str">
            <v>PR19SES_E.4</v>
          </cell>
          <cell r="Q82" t="str">
            <v>PR19SEW_C.5</v>
          </cell>
          <cell r="S82" t="str">
            <v>PR19SRN_RR05</v>
          </cell>
          <cell r="U82" t="str">
            <v>PR19SSC_E1</v>
          </cell>
          <cell r="Y82" t="str">
            <v>PR19SWB_PC E8</v>
          </cell>
          <cell r="AA82" t="str">
            <v>PR19TMS_ER03</v>
          </cell>
          <cell r="AC82" t="str">
            <v>PR19UUW_E09-HH</v>
          </cell>
          <cell r="AE82" t="str">
            <v>PR19WSH_Sv3</v>
          </cell>
          <cell r="AG82" t="str">
            <v>PR19WSX_W4</v>
          </cell>
          <cell r="AI82" t="str">
            <v>PR19YKY_8</v>
          </cell>
        </row>
        <row r="83">
          <cell r="C83" t="str">
            <v>PR19AFW_R-N6</v>
          </cell>
          <cell r="E83" t="str">
            <v>PR19ANH_30</v>
          </cell>
          <cell r="G83" t="str">
            <v>PR19BRL_PC29</v>
          </cell>
          <cell r="I83" t="str">
            <v>PR19HDD_H4</v>
          </cell>
          <cell r="K83" t="str">
            <v>PR19NES_BES06</v>
          </cell>
          <cell r="M83" t="str">
            <v>PR19PRT_PRT-Network Plus-10</v>
          </cell>
          <cell r="O83" t="str">
            <v>PR19SES_E.5</v>
          </cell>
          <cell r="Q83" t="str">
            <v>PR19SEW_C.6</v>
          </cell>
          <cell r="S83" t="str">
            <v>PR19SRN_N01</v>
          </cell>
          <cell r="U83" t="str">
            <v>PR19SSC_E3</v>
          </cell>
          <cell r="Y83" t="str">
            <v>PR19SWB_PC F3</v>
          </cell>
          <cell r="AA83" t="str">
            <v>PR19TMS_ET02</v>
          </cell>
          <cell r="AE83" t="str">
            <v>PR19WSH_Sv6</v>
          </cell>
          <cell r="AG83" t="str">
            <v>PR19WSX_Q5</v>
          </cell>
          <cell r="AI83" t="str">
            <v>PR19YKY_11</v>
          </cell>
        </row>
        <row r="84">
          <cell r="C84" t="str">
            <v>PR19AFW_R-N7</v>
          </cell>
          <cell r="E84" t="str">
            <v>PR19ANH_35</v>
          </cell>
          <cell r="I84" t="str">
            <v>PR19HDD_NEP01</v>
          </cell>
          <cell r="K84" t="str">
            <v>PR19NES_BES07</v>
          </cell>
          <cell r="M84" t="str">
            <v>PR19PRT_NEP01</v>
          </cell>
          <cell r="O84" t="str">
            <v>PR19SES_B.6</v>
          </cell>
          <cell r="Q84" t="str">
            <v>PR19SEW_C.7</v>
          </cell>
          <cell r="S84" t="str">
            <v>PR19SRN_N02</v>
          </cell>
          <cell r="U84" t="str">
            <v>PR19SSC_E4</v>
          </cell>
          <cell r="Y84" t="str">
            <v>PR19SWB_PC F4</v>
          </cell>
          <cell r="AA84" t="str">
            <v>PR19TMS_ET05</v>
          </cell>
          <cell r="AE84" t="str">
            <v>PR19WSH_Rt5</v>
          </cell>
          <cell r="AG84" t="str">
            <v>PR19WSX_NEP01</v>
          </cell>
          <cell r="AI84" t="str">
            <v>PR19YKY_12</v>
          </cell>
        </row>
        <row r="85">
          <cell r="C85" t="str">
            <v>PR19AFW_R-N8</v>
          </cell>
          <cell r="E85" t="str">
            <v>PR19ANH_36</v>
          </cell>
          <cell r="K85" t="str">
            <v>PR19NES_BES22</v>
          </cell>
          <cell r="O85" t="str">
            <v>PR19SES_NEP01</v>
          </cell>
          <cell r="Q85" t="str">
            <v>PR19SEW_C.8</v>
          </cell>
          <cell r="S85" t="str">
            <v xml:space="preserve">PR19SRN_WN10 </v>
          </cell>
          <cell r="U85" t="str">
            <v>PR19SSC_F1</v>
          </cell>
          <cell r="Y85" t="str">
            <v>PR19SWB_PC G1</v>
          </cell>
          <cell r="AA85" t="str">
            <v>PR19TMS_ET06</v>
          </cell>
          <cell r="AE85" t="str">
            <v>PR19WSH_Rt6</v>
          </cell>
          <cell r="AG85" t="str">
            <v>PR19WSX_DWMP</v>
          </cell>
          <cell r="AI85" t="str">
            <v>PR19YKY_13</v>
          </cell>
        </row>
        <row r="86">
          <cell r="C86" t="str">
            <v>PR19AFW_R-N9</v>
          </cell>
          <cell r="E86" t="str">
            <v>PR19ANH_37</v>
          </cell>
          <cell r="K86" t="str">
            <v>PR19NES_BES01a</v>
          </cell>
          <cell r="Q86" t="str">
            <v>PR19SEW_C.9</v>
          </cell>
          <cell r="S86" t="str">
            <v xml:space="preserve">PR19SRN_WWN10 </v>
          </cell>
          <cell r="U86" t="str">
            <v>PR19SSC_F2</v>
          </cell>
          <cell r="Y86" t="str">
            <v>PR19SWB_PC G2</v>
          </cell>
          <cell r="AA86" t="str">
            <v>PR19TMS_EWS04</v>
          </cell>
          <cell r="AE86" t="str">
            <v>PR19WSH_Bl1</v>
          </cell>
          <cell r="AI86" t="str">
            <v>PR19YKY_14</v>
          </cell>
        </row>
        <row r="87">
          <cell r="C87" t="str">
            <v>PR19AFW_NEP01</v>
          </cell>
          <cell r="E87" t="str">
            <v>PR19ANH_40</v>
          </cell>
          <cell r="K87" t="str">
            <v>PR19NES_BES02a</v>
          </cell>
          <cell r="Q87" t="str">
            <v>PR19SEW_C.10</v>
          </cell>
          <cell r="S87" t="str">
            <v>PR19SRN_WWN15</v>
          </cell>
          <cell r="U87" t="str">
            <v>PR19SSC_NEP01</v>
          </cell>
          <cell r="Y87" t="str">
            <v>PR19SWB_PC G3</v>
          </cell>
          <cell r="AA87" t="str">
            <v>PR19TMS_AR07</v>
          </cell>
          <cell r="AE87" t="str">
            <v>PR19WSH_Bl2</v>
          </cell>
          <cell r="AI87" t="str">
            <v>PR19YKY_15</v>
          </cell>
        </row>
        <row r="88">
          <cell r="E88" t="str">
            <v>PR19ANH_NEP01</v>
          </cell>
          <cell r="K88" t="str">
            <v>PR19NES_BES23</v>
          </cell>
          <cell r="Q88" t="str">
            <v>PR19SEW_I.1</v>
          </cell>
          <cell r="S88" t="str">
            <v>PR19SRN_RR06</v>
          </cell>
          <cell r="Y88" t="str">
            <v>PR19SWB_PC G4</v>
          </cell>
          <cell r="AA88" t="str">
            <v>PR19TMS_NEP01</v>
          </cell>
          <cell r="AE88" t="str">
            <v>PR19WSH_Bl3</v>
          </cell>
          <cell r="AI88" t="str">
            <v>PR19YKY_16</v>
          </cell>
        </row>
        <row r="89">
          <cell r="E89" t="str">
            <v>PR19ANH_43</v>
          </cell>
          <cell r="K89" t="str">
            <v>PR19NES_BES30</v>
          </cell>
          <cell r="Q89" t="str">
            <v>PR19SEW_J.2</v>
          </cell>
          <cell r="S89" t="str">
            <v>PR19SRN_WN12</v>
          </cell>
          <cell r="AA89" t="str">
            <v>PR19TMS_DWMP</v>
          </cell>
          <cell r="AE89" t="str">
            <v>PR19WSH_Bl5</v>
          </cell>
          <cell r="AI89" t="str">
            <v>PR19YKY_41</v>
          </cell>
        </row>
        <row r="90">
          <cell r="E90" t="str">
            <v>PR19ANH_44</v>
          </cell>
          <cell r="K90" t="str">
            <v>PR19NES_NEP01</v>
          </cell>
          <cell r="Q90" t="str">
            <v>PR19SEW_L.1</v>
          </cell>
          <cell r="S90" t="str">
            <v>PR19SRN_RR07</v>
          </cell>
          <cell r="AA90" t="str">
            <v>PR19TMS_CC</v>
          </cell>
          <cell r="AE90" t="str">
            <v>PR19WSH_Ft3</v>
          </cell>
          <cell r="AI90" t="str">
            <v>PR19YKY_NEP01</v>
          </cell>
        </row>
        <row r="91">
          <cell r="E91" t="str">
            <v>PR19ANH_45</v>
          </cell>
          <cell r="K91" t="str">
            <v>PR19NES_BES32</v>
          </cell>
          <cell r="Q91" t="str">
            <v>PR19SEW_B.5</v>
          </cell>
          <cell r="S91" t="str">
            <v>PR19SRN_NEP01</v>
          </cell>
          <cell r="AE91" t="str">
            <v>PR19WSH_Ft5</v>
          </cell>
        </row>
        <row r="92">
          <cell r="E92" t="str">
            <v>PR19ANH_46</v>
          </cell>
          <cell r="Q92" t="str">
            <v>PR19SEW_H.4</v>
          </cell>
          <cell r="AE92" t="str">
            <v>PR19WSH_Ft6</v>
          </cell>
        </row>
        <row r="93">
          <cell r="Q93" t="str">
            <v>PR19SEW_H.6</v>
          </cell>
          <cell r="AE93" t="str">
            <v>PR19WSH_Ft7</v>
          </cell>
        </row>
        <row r="94">
          <cell r="Q94" t="str">
            <v>PR19SEW_C.11</v>
          </cell>
          <cell r="AE94" t="str">
            <v>PR19WSH_Ft8</v>
          </cell>
        </row>
        <row r="95">
          <cell r="Q95" t="str">
            <v>PR19SEW_NEP01</v>
          </cell>
          <cell r="AE95" t="str">
            <v>PR19WSH_Ft9</v>
          </cell>
        </row>
        <row r="96">
          <cell r="AE96" t="str">
            <v>PR19WSH_Co1</v>
          </cell>
        </row>
        <row r="97">
          <cell r="AE97" t="str">
            <v>PR19WSH_Co2</v>
          </cell>
        </row>
        <row r="98">
          <cell r="AE98" t="str">
            <v>PR19WSH_Co3</v>
          </cell>
        </row>
        <row r="99">
          <cell r="AE99" t="str">
            <v>PR19WSH_NEP01</v>
          </cell>
        </row>
        <row r="100">
          <cell r="AE100" t="str">
            <v>PR19WSH_DWMP</v>
          </cell>
        </row>
      </sheetData>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3 &gt;&gt;"/>
      <sheetName val="3A"/>
      <sheetName val="3B"/>
      <sheetName val="3C"/>
      <sheetName val="3D"/>
      <sheetName val="3E"/>
      <sheetName val="3F"/>
      <sheetName val="3G"/>
      <sheetName val="3H"/>
      <sheetName val="3I"/>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3">
          <cell r="J43">
            <v>-69.828999999999994</v>
          </cell>
        </row>
      </sheetData>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6">
          <cell r="J46">
            <v>114.157</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ow r="4">
          <cell r="B4" t="str">
            <v>Southern Water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43">
          <cell r="J43">
            <v>-69.828999999999994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46">
          <cell r="J46">
            <v>114.157</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sheetData sheetId="2">
        <row r="4">
          <cell r="B4" t="str">
            <v>Select company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14" customWidth="1"/>
    <col min="2" max="2" width="38.125" style="14" bestFit="1" customWidth="1"/>
    <col min="3" max="3" width="34.75" style="14" bestFit="1" customWidth="1"/>
    <col min="4" max="4" width="10.125" style="14" bestFit="1" customWidth="1"/>
    <col min="5" max="5" width="14.625" style="14" bestFit="1" customWidth="1"/>
    <col min="6" max="6" width="9" style="14"/>
    <col min="7" max="7" width="25.125" style="14" bestFit="1" customWidth="1"/>
    <col min="8" max="8" width="38.125" style="14" bestFit="1" customWidth="1"/>
    <col min="9" max="9" width="24.5" style="14" bestFit="1" customWidth="1"/>
    <col min="10" max="10" width="43.125" style="14" bestFit="1" customWidth="1"/>
    <col min="11" max="11" width="30.25" style="14" bestFit="1" customWidth="1"/>
    <col min="12" max="12" width="38.5" style="14" bestFit="1" customWidth="1"/>
    <col min="13" max="13" width="34" style="14" bestFit="1" customWidth="1"/>
    <col min="14" max="14" width="22" style="14" bestFit="1" customWidth="1"/>
    <col min="15" max="15" width="23.125" style="14" bestFit="1" customWidth="1"/>
    <col min="16" max="16" width="33.5" style="14" bestFit="1" customWidth="1"/>
    <col min="17" max="17" width="29.75" style="14" bestFit="1" customWidth="1"/>
    <col min="18" max="18" width="9" style="14"/>
    <col min="19" max="19" width="30.125" style="14" bestFit="1" customWidth="1"/>
    <col min="20" max="20" width="9" style="14"/>
    <col min="21" max="21" width="76.375" style="14" bestFit="1" customWidth="1"/>
    <col min="22" max="16384" width="9" style="14"/>
  </cols>
  <sheetData>
    <row r="1" spans="2:21" s="13" customFormat="1"/>
    <row r="2" spans="2:21" ht="45" customHeight="1">
      <c r="B2" s="101" t="s">
        <v>0</v>
      </c>
      <c r="C2" s="101"/>
      <c r="D2" s="101"/>
      <c r="E2" s="101"/>
      <c r="F2" s="101"/>
      <c r="G2" s="101"/>
      <c r="H2" s="101"/>
      <c r="I2" s="101"/>
      <c r="J2" s="101"/>
      <c r="K2" s="101"/>
      <c r="L2" s="101"/>
      <c r="M2" s="101"/>
      <c r="N2" s="101"/>
      <c r="O2" s="101"/>
      <c r="P2" s="101"/>
      <c r="Q2" s="101"/>
      <c r="R2" s="101"/>
      <c r="S2" s="101"/>
      <c r="T2" s="101"/>
      <c r="U2" s="101"/>
    </row>
    <row r="3" spans="2:21" s="13" customFormat="1" ht="15" customHeight="1" thickBot="1">
      <c r="B3" s="15"/>
      <c r="C3" s="15"/>
      <c r="H3" s="13">
        <f>COUNTA(H4:H104)+3</f>
        <v>61</v>
      </c>
      <c r="I3" s="13">
        <f t="shared" ref="I3:Q3" si="0">COUNTA(I4:I104)+3</f>
        <v>30</v>
      </c>
      <c r="J3" s="13">
        <f t="shared" si="0"/>
        <v>71</v>
      </c>
      <c r="K3" s="13">
        <f t="shared" si="0"/>
        <v>47</v>
      </c>
      <c r="L3" s="13">
        <f t="shared" si="0"/>
        <v>81</v>
      </c>
      <c r="M3" s="13">
        <f t="shared" si="0"/>
        <v>24</v>
      </c>
      <c r="N3" s="13">
        <f t="shared" si="0"/>
        <v>62</v>
      </c>
      <c r="O3" s="13">
        <f t="shared" si="0"/>
        <v>33</v>
      </c>
      <c r="P3" s="13">
        <f t="shared" si="0"/>
        <v>34</v>
      </c>
      <c r="Q3" s="13">
        <f t="shared" si="0"/>
        <v>54</v>
      </c>
    </row>
    <row r="4" spans="2:21" s="19" customFormat="1" ht="22.5" customHeight="1" thickBot="1">
      <c r="B4" s="16" t="s">
        <v>1</v>
      </c>
      <c r="C4" s="17" t="s">
        <v>2</v>
      </c>
      <c r="D4" s="17" t="s">
        <v>3</v>
      </c>
      <c r="E4" s="18" t="s">
        <v>4</v>
      </c>
      <c r="G4" s="16" t="s">
        <v>5</v>
      </c>
      <c r="H4" s="16" t="s">
        <v>6</v>
      </c>
      <c r="I4" s="16" t="s">
        <v>7</v>
      </c>
      <c r="J4" s="16" t="s">
        <v>8</v>
      </c>
      <c r="K4" s="16" t="s">
        <v>9</v>
      </c>
      <c r="L4" s="16" t="s">
        <v>10</v>
      </c>
      <c r="M4" s="16" t="s">
        <v>11</v>
      </c>
      <c r="N4" s="16" t="s">
        <v>12</v>
      </c>
      <c r="O4" s="16" t="s">
        <v>13</v>
      </c>
      <c r="P4" s="16" t="s">
        <v>14</v>
      </c>
      <c r="Q4" s="16" t="s">
        <v>15</v>
      </c>
      <c r="S4" s="16" t="s">
        <v>16</v>
      </c>
      <c r="U4" s="16" t="s">
        <v>17</v>
      </c>
    </row>
    <row r="5" spans="2:21" s="23" customFormat="1" ht="15" customHeight="1">
      <c r="B5" s="20"/>
      <c r="C5" s="21" t="s">
        <v>18</v>
      </c>
      <c r="D5" s="21" t="s">
        <v>19</v>
      </c>
      <c r="E5" s="22" t="s">
        <v>20</v>
      </c>
      <c r="G5" s="24" t="s">
        <v>21</v>
      </c>
      <c r="H5" s="24" t="s">
        <v>22</v>
      </c>
      <c r="I5" s="24" t="s">
        <v>23</v>
      </c>
      <c r="J5" s="24" t="s">
        <v>24</v>
      </c>
      <c r="K5" s="24" t="s">
        <v>25</v>
      </c>
      <c r="L5" s="24" t="s">
        <v>26</v>
      </c>
      <c r="M5" s="24" t="s">
        <v>27</v>
      </c>
      <c r="N5" s="24" t="s">
        <v>28</v>
      </c>
      <c r="O5" s="24" t="s">
        <v>29</v>
      </c>
      <c r="P5" s="24" t="s">
        <v>30</v>
      </c>
      <c r="Q5" s="24" t="s">
        <v>31</v>
      </c>
      <c r="S5" s="20" t="s">
        <v>32</v>
      </c>
      <c r="U5" s="20" t="s">
        <v>33</v>
      </c>
    </row>
    <row r="6" spans="2:21" s="23" customFormat="1" ht="15" customHeight="1">
      <c r="B6" s="25" t="s">
        <v>34</v>
      </c>
      <c r="C6" s="26" t="s">
        <v>34</v>
      </c>
      <c r="D6" s="26" t="s">
        <v>35</v>
      </c>
      <c r="E6" s="27" t="s">
        <v>36</v>
      </c>
      <c r="G6" s="28" t="s">
        <v>37</v>
      </c>
      <c r="H6" s="28" t="s">
        <v>38</v>
      </c>
      <c r="I6" s="28" t="s">
        <v>39</v>
      </c>
      <c r="J6" s="28" t="s">
        <v>40</v>
      </c>
      <c r="K6" s="28" t="s">
        <v>41</v>
      </c>
      <c r="L6" s="28" t="s">
        <v>42</v>
      </c>
      <c r="M6" s="28" t="s">
        <v>43</v>
      </c>
      <c r="N6" s="28" t="s">
        <v>44</v>
      </c>
      <c r="O6" s="28" t="s">
        <v>45</v>
      </c>
      <c r="P6" s="28" t="s">
        <v>46</v>
      </c>
      <c r="Q6" s="28" t="s">
        <v>47</v>
      </c>
      <c r="S6" s="25" t="s">
        <v>48</v>
      </c>
      <c r="U6" s="25" t="s">
        <v>49</v>
      </c>
    </row>
    <row r="7" spans="2:21" s="23" customFormat="1" ht="15" customHeight="1">
      <c r="B7" s="25" t="s">
        <v>50</v>
      </c>
      <c r="C7" s="26" t="s">
        <v>6</v>
      </c>
      <c r="D7" s="26" t="s">
        <v>51</v>
      </c>
      <c r="E7" s="27" t="s">
        <v>20</v>
      </c>
      <c r="G7" s="28" t="s">
        <v>52</v>
      </c>
      <c r="H7" s="28" t="s">
        <v>53</v>
      </c>
      <c r="I7" s="28" t="s">
        <v>54</v>
      </c>
      <c r="J7" s="28" t="s">
        <v>55</v>
      </c>
      <c r="K7" s="28" t="s">
        <v>56</v>
      </c>
      <c r="L7" s="28" t="s">
        <v>57</v>
      </c>
      <c r="M7" s="28" t="s">
        <v>58</v>
      </c>
      <c r="N7" s="28" t="s">
        <v>59</v>
      </c>
      <c r="O7" s="28" t="s">
        <v>60</v>
      </c>
      <c r="P7" s="28" t="s">
        <v>61</v>
      </c>
      <c r="Q7" s="28" t="s">
        <v>62</v>
      </c>
      <c r="S7" s="25" t="s">
        <v>63</v>
      </c>
      <c r="U7" s="25" t="s">
        <v>64</v>
      </c>
    </row>
    <row r="8" spans="2:21" s="23" customFormat="1" ht="15" customHeight="1">
      <c r="B8" s="25" t="s">
        <v>65</v>
      </c>
      <c r="C8" s="26" t="s">
        <v>66</v>
      </c>
      <c r="D8" s="26" t="s">
        <v>67</v>
      </c>
      <c r="E8" s="27" t="s">
        <v>36</v>
      </c>
      <c r="G8" s="28" t="s">
        <v>68</v>
      </c>
      <c r="H8" s="28" t="s">
        <v>69</v>
      </c>
      <c r="I8" s="28" t="s">
        <v>70</v>
      </c>
      <c r="J8" s="28" t="s">
        <v>71</v>
      </c>
      <c r="K8" s="28" t="s">
        <v>72</v>
      </c>
      <c r="L8" s="28" t="s">
        <v>73</v>
      </c>
      <c r="M8" s="28" t="s">
        <v>74</v>
      </c>
      <c r="N8" s="28" t="s">
        <v>75</v>
      </c>
      <c r="O8" s="28" t="s">
        <v>76</v>
      </c>
      <c r="P8" s="28" t="s">
        <v>77</v>
      </c>
      <c r="Q8" s="28" t="s">
        <v>78</v>
      </c>
      <c r="S8" s="25" t="s">
        <v>79</v>
      </c>
      <c r="U8" s="25" t="s">
        <v>80</v>
      </c>
    </row>
    <row r="9" spans="2:21" s="23" customFormat="1" ht="15" customHeight="1">
      <c r="B9" s="25" t="s">
        <v>81</v>
      </c>
      <c r="C9" s="26" t="s">
        <v>14</v>
      </c>
      <c r="D9" s="26" t="s">
        <v>82</v>
      </c>
      <c r="E9" s="27" t="s">
        <v>20</v>
      </c>
      <c r="G9" s="28" t="s">
        <v>83</v>
      </c>
      <c r="H9" s="28" t="s">
        <v>84</v>
      </c>
      <c r="I9" s="28" t="s">
        <v>85</v>
      </c>
      <c r="J9" s="28" t="s">
        <v>86</v>
      </c>
      <c r="K9" s="28" t="s">
        <v>87</v>
      </c>
      <c r="L9" s="28" t="s">
        <v>88</v>
      </c>
      <c r="M9" s="28" t="s">
        <v>89</v>
      </c>
      <c r="N9" s="28" t="s">
        <v>90</v>
      </c>
      <c r="O9" s="28" t="s">
        <v>91</v>
      </c>
      <c r="P9" s="28" t="s">
        <v>92</v>
      </c>
      <c r="Q9" s="28" t="s">
        <v>93</v>
      </c>
      <c r="S9" s="25" t="s">
        <v>94</v>
      </c>
    </row>
    <row r="10" spans="2:21" s="23" customFormat="1" ht="15" customHeight="1">
      <c r="B10" s="25" t="s">
        <v>95</v>
      </c>
      <c r="C10" s="26" t="s">
        <v>96</v>
      </c>
      <c r="D10" s="26" t="s">
        <v>97</v>
      </c>
      <c r="E10" s="27" t="s">
        <v>20</v>
      </c>
      <c r="G10" s="28" t="s">
        <v>98</v>
      </c>
      <c r="H10" s="28" t="s">
        <v>99</v>
      </c>
      <c r="I10" s="28" t="s">
        <v>100</v>
      </c>
      <c r="J10" s="28" t="s">
        <v>101</v>
      </c>
      <c r="K10" s="28" t="s">
        <v>102</v>
      </c>
      <c r="L10" s="28" t="s">
        <v>103</v>
      </c>
      <c r="M10" s="28" t="s">
        <v>104</v>
      </c>
      <c r="N10" s="28" t="s">
        <v>105</v>
      </c>
      <c r="O10" s="28" t="s">
        <v>106</v>
      </c>
      <c r="P10" s="28" t="s">
        <v>107</v>
      </c>
      <c r="Q10" s="28" t="s">
        <v>108</v>
      </c>
      <c r="S10" s="25" t="s">
        <v>109</v>
      </c>
    </row>
    <row r="11" spans="2:21" s="23" customFormat="1" ht="15" customHeight="1">
      <c r="B11" s="25" t="s">
        <v>110</v>
      </c>
      <c r="C11" s="26" t="s">
        <v>7</v>
      </c>
      <c r="D11" s="26" t="s">
        <v>111</v>
      </c>
      <c r="E11" s="27" t="s">
        <v>20</v>
      </c>
      <c r="G11" s="28" t="s">
        <v>112</v>
      </c>
      <c r="H11" s="28" t="s">
        <v>113</v>
      </c>
      <c r="I11" s="28" t="s">
        <v>114</v>
      </c>
      <c r="J11" s="28" t="s">
        <v>115</v>
      </c>
      <c r="K11" s="28" t="s">
        <v>116</v>
      </c>
      <c r="L11" s="28" t="s">
        <v>117</v>
      </c>
      <c r="M11" s="28" t="s">
        <v>118</v>
      </c>
      <c r="N11" s="28" t="s">
        <v>119</v>
      </c>
      <c r="O11" s="28" t="s">
        <v>120</v>
      </c>
      <c r="P11" s="28" t="s">
        <v>121</v>
      </c>
      <c r="Q11" s="28" t="s">
        <v>122</v>
      </c>
      <c r="S11" s="25" t="s">
        <v>123</v>
      </c>
    </row>
    <row r="12" spans="2:21" s="23" customFormat="1" ht="15" customHeight="1">
      <c r="B12" s="25" t="s">
        <v>124</v>
      </c>
      <c r="C12" s="26" t="s">
        <v>125</v>
      </c>
      <c r="D12" s="26" t="s">
        <v>126</v>
      </c>
      <c r="E12" s="27" t="s">
        <v>36</v>
      </c>
      <c r="G12" s="28" t="s">
        <v>127</v>
      </c>
      <c r="H12" s="28" t="s">
        <v>128</v>
      </c>
      <c r="I12" s="28" t="s">
        <v>129</v>
      </c>
      <c r="J12" s="28" t="s">
        <v>130</v>
      </c>
      <c r="K12" s="28" t="s">
        <v>131</v>
      </c>
      <c r="L12" s="28" t="s">
        <v>132</v>
      </c>
      <c r="M12" s="28" t="s">
        <v>133</v>
      </c>
      <c r="N12" s="28" t="s">
        <v>134</v>
      </c>
      <c r="O12" s="28" t="s">
        <v>135</v>
      </c>
      <c r="P12" s="28" t="s">
        <v>136</v>
      </c>
      <c r="Q12" s="28" t="s">
        <v>137</v>
      </c>
    </row>
    <row r="13" spans="2:21" s="23" customFormat="1" ht="15" customHeight="1">
      <c r="B13" s="25" t="s">
        <v>138</v>
      </c>
      <c r="C13" s="26" t="s">
        <v>139</v>
      </c>
      <c r="D13" s="26" t="s">
        <v>140</v>
      </c>
      <c r="E13" s="27" t="s">
        <v>20</v>
      </c>
      <c r="G13" s="28" t="s">
        <v>141</v>
      </c>
      <c r="H13" s="28" t="s">
        <v>142</v>
      </c>
      <c r="I13" s="28" t="s">
        <v>143</v>
      </c>
      <c r="J13" s="28" t="s">
        <v>144</v>
      </c>
      <c r="K13" s="28" t="s">
        <v>145</v>
      </c>
      <c r="L13" s="28" t="s">
        <v>146</v>
      </c>
      <c r="M13" s="28" t="s">
        <v>147</v>
      </c>
      <c r="N13" s="28" t="s">
        <v>148</v>
      </c>
      <c r="O13" s="28" t="s">
        <v>149</v>
      </c>
      <c r="P13" s="28" t="s">
        <v>150</v>
      </c>
      <c r="Q13" s="28" t="s">
        <v>151</v>
      </c>
    </row>
    <row r="14" spans="2:21" s="23" customFormat="1" ht="15" customHeight="1">
      <c r="B14" s="25" t="s">
        <v>152</v>
      </c>
      <c r="C14" s="26" t="s">
        <v>153</v>
      </c>
      <c r="D14" s="26" t="s">
        <v>154</v>
      </c>
      <c r="E14" s="27" t="s">
        <v>36</v>
      </c>
      <c r="G14" s="28" t="s">
        <v>155</v>
      </c>
      <c r="H14" s="28" t="s">
        <v>156</v>
      </c>
      <c r="I14" s="28" t="s">
        <v>157</v>
      </c>
      <c r="J14" s="28" t="s">
        <v>158</v>
      </c>
      <c r="K14" s="28" t="s">
        <v>159</v>
      </c>
      <c r="L14" s="28" t="s">
        <v>160</v>
      </c>
      <c r="M14" s="28" t="s">
        <v>161</v>
      </c>
      <c r="N14" s="28" t="s">
        <v>162</v>
      </c>
      <c r="O14" s="28" t="s">
        <v>163</v>
      </c>
      <c r="P14" s="28" t="s">
        <v>164</v>
      </c>
      <c r="Q14" s="28" t="s">
        <v>165</v>
      </c>
    </row>
    <row r="15" spans="2:21" s="23" customFormat="1" ht="15" customHeight="1">
      <c r="B15" s="25" t="s">
        <v>166</v>
      </c>
      <c r="C15" s="26" t="s">
        <v>167</v>
      </c>
      <c r="D15" s="26" t="s">
        <v>168</v>
      </c>
      <c r="E15" s="27" t="s">
        <v>36</v>
      </c>
      <c r="G15" s="28" t="s">
        <v>169</v>
      </c>
      <c r="H15" s="28" t="s">
        <v>170</v>
      </c>
      <c r="I15" s="28" t="s">
        <v>171</v>
      </c>
      <c r="J15" s="28" t="s">
        <v>172</v>
      </c>
      <c r="K15" s="28" t="s">
        <v>173</v>
      </c>
      <c r="L15" s="28" t="s">
        <v>174</v>
      </c>
      <c r="M15" s="28" t="s">
        <v>175</v>
      </c>
      <c r="N15" s="28" t="s">
        <v>176</v>
      </c>
      <c r="O15" s="28" t="s">
        <v>177</v>
      </c>
      <c r="P15" s="28" t="s">
        <v>178</v>
      </c>
      <c r="Q15" s="28" t="s">
        <v>179</v>
      </c>
    </row>
    <row r="16" spans="2:21" s="23" customFormat="1" ht="15" customHeight="1">
      <c r="B16" s="25" t="s">
        <v>180</v>
      </c>
      <c r="C16" s="26" t="s">
        <v>11</v>
      </c>
      <c r="D16" s="26" t="s">
        <v>181</v>
      </c>
      <c r="E16" s="27" t="s">
        <v>20</v>
      </c>
      <c r="G16" s="28" t="s">
        <v>182</v>
      </c>
      <c r="H16" s="28" t="s">
        <v>183</v>
      </c>
      <c r="I16" s="28" t="s">
        <v>184</v>
      </c>
      <c r="J16" s="28" t="s">
        <v>185</v>
      </c>
      <c r="K16" s="28" t="s">
        <v>186</v>
      </c>
      <c r="L16" s="28" t="s">
        <v>187</v>
      </c>
      <c r="M16" s="28" t="s">
        <v>188</v>
      </c>
      <c r="N16" s="28" t="s">
        <v>189</v>
      </c>
      <c r="O16" s="28" t="s">
        <v>190</v>
      </c>
      <c r="P16" s="28" t="s">
        <v>191</v>
      </c>
      <c r="Q16" s="28" t="s">
        <v>192</v>
      </c>
    </row>
    <row r="17" spans="2:17" s="23" customFormat="1" ht="15" customHeight="1">
      <c r="B17" s="25" t="s">
        <v>193</v>
      </c>
      <c r="C17" s="26" t="s">
        <v>9</v>
      </c>
      <c r="D17" s="26" t="s">
        <v>194</v>
      </c>
      <c r="E17" s="27" t="s">
        <v>20</v>
      </c>
      <c r="G17" s="28" t="s">
        <v>195</v>
      </c>
      <c r="H17" s="28" t="s">
        <v>196</v>
      </c>
      <c r="I17" s="28" t="s">
        <v>197</v>
      </c>
      <c r="J17" s="28" t="s">
        <v>198</v>
      </c>
      <c r="K17" s="28" t="s">
        <v>199</v>
      </c>
      <c r="L17" s="28" t="s">
        <v>200</v>
      </c>
      <c r="M17" s="28" t="s">
        <v>201</v>
      </c>
      <c r="N17" s="28" t="s">
        <v>202</v>
      </c>
      <c r="O17" s="28" t="s">
        <v>203</v>
      </c>
      <c r="P17" s="28" t="s">
        <v>204</v>
      </c>
      <c r="Q17" s="28" t="s">
        <v>205</v>
      </c>
    </row>
    <row r="18" spans="2:17" s="23" customFormat="1" ht="15" customHeight="1">
      <c r="B18" s="25" t="s">
        <v>206</v>
      </c>
      <c r="C18" s="26" t="s">
        <v>207</v>
      </c>
      <c r="D18" s="26" t="s">
        <v>208</v>
      </c>
      <c r="E18" s="27" t="s">
        <v>36</v>
      </c>
      <c r="G18" s="28" t="s">
        <v>209</v>
      </c>
      <c r="H18" s="28" t="s">
        <v>210</v>
      </c>
      <c r="I18" s="28" t="s">
        <v>211</v>
      </c>
      <c r="J18" s="28" t="s">
        <v>212</v>
      </c>
      <c r="K18" s="28" t="s">
        <v>213</v>
      </c>
      <c r="L18" s="28" t="s">
        <v>214</v>
      </c>
      <c r="M18" s="28" t="s">
        <v>215</v>
      </c>
      <c r="N18" s="28" t="s">
        <v>216</v>
      </c>
      <c r="O18" s="28" t="s">
        <v>217</v>
      </c>
      <c r="P18" s="28" t="s">
        <v>218</v>
      </c>
      <c r="Q18" s="28" t="s">
        <v>219</v>
      </c>
    </row>
    <row r="19" spans="2:17" s="23" customFormat="1" ht="15" customHeight="1">
      <c r="B19" s="25" t="s">
        <v>220</v>
      </c>
      <c r="C19" s="26" t="s">
        <v>220</v>
      </c>
      <c r="D19" s="26" t="s">
        <v>221</v>
      </c>
      <c r="E19" s="27" t="s">
        <v>20</v>
      </c>
      <c r="G19" s="28" t="s">
        <v>222</v>
      </c>
      <c r="H19" s="28" t="s">
        <v>223</v>
      </c>
      <c r="I19" s="28" t="s">
        <v>224</v>
      </c>
      <c r="J19" s="28" t="s">
        <v>225</v>
      </c>
      <c r="K19" s="28" t="s">
        <v>226</v>
      </c>
      <c r="L19" s="28" t="s">
        <v>227</v>
      </c>
      <c r="M19" s="28" t="s">
        <v>228</v>
      </c>
      <c r="N19" s="28" t="s">
        <v>229</v>
      </c>
      <c r="O19" s="28" t="s">
        <v>230</v>
      </c>
      <c r="P19" s="28" t="s">
        <v>231</v>
      </c>
      <c r="Q19" s="28" t="s">
        <v>232</v>
      </c>
    </row>
    <row r="20" spans="2:17" s="23" customFormat="1" ht="15" customHeight="1">
      <c r="B20" s="25" t="s">
        <v>233</v>
      </c>
      <c r="C20" s="26" t="s">
        <v>12</v>
      </c>
      <c r="D20" s="26" t="s">
        <v>234</v>
      </c>
      <c r="E20" s="27" t="s">
        <v>20</v>
      </c>
      <c r="G20" s="28" t="s">
        <v>235</v>
      </c>
      <c r="H20" s="28" t="s">
        <v>236</v>
      </c>
      <c r="I20" s="28" t="s">
        <v>237</v>
      </c>
      <c r="J20" s="28" t="s">
        <v>238</v>
      </c>
      <c r="K20" s="28" t="s">
        <v>239</v>
      </c>
      <c r="L20" s="28" t="s">
        <v>240</v>
      </c>
      <c r="M20" s="28" t="s">
        <v>241</v>
      </c>
      <c r="N20" s="28" t="s">
        <v>242</v>
      </c>
      <c r="O20" s="28" t="s">
        <v>243</v>
      </c>
      <c r="P20" s="28" t="s">
        <v>244</v>
      </c>
      <c r="Q20" s="28" t="s">
        <v>245</v>
      </c>
    </row>
    <row r="21" spans="2:17" s="23" customFormat="1" ht="15" customHeight="1">
      <c r="B21" s="25" t="s">
        <v>246</v>
      </c>
      <c r="C21" s="26" t="s">
        <v>8</v>
      </c>
      <c r="D21" s="26" t="s">
        <v>247</v>
      </c>
      <c r="E21" s="27" t="s">
        <v>20</v>
      </c>
      <c r="G21" s="28" t="s">
        <v>248</v>
      </c>
      <c r="H21" s="28" t="s">
        <v>249</v>
      </c>
      <c r="I21" s="28" t="s">
        <v>250</v>
      </c>
      <c r="J21" s="28" t="s">
        <v>251</v>
      </c>
      <c r="K21" s="28" t="s">
        <v>252</v>
      </c>
      <c r="L21" s="28" t="s">
        <v>253</v>
      </c>
      <c r="M21" s="28" t="s">
        <v>254</v>
      </c>
      <c r="N21" s="28" t="s">
        <v>255</v>
      </c>
      <c r="O21" s="28" t="s">
        <v>256</v>
      </c>
      <c r="P21" s="28" t="s">
        <v>257</v>
      </c>
      <c r="Q21" s="28" t="s">
        <v>258</v>
      </c>
    </row>
    <row r="22" spans="2:17" s="23" customFormat="1" ht="15" customHeight="1">
      <c r="B22" s="25" t="s">
        <v>259</v>
      </c>
      <c r="C22" s="26" t="s">
        <v>13</v>
      </c>
      <c r="D22" s="26" t="s">
        <v>260</v>
      </c>
      <c r="E22" s="27" t="s">
        <v>20</v>
      </c>
      <c r="G22" s="28" t="s">
        <v>261</v>
      </c>
      <c r="H22" s="28" t="s">
        <v>262</v>
      </c>
      <c r="I22" s="28" t="s">
        <v>263</v>
      </c>
      <c r="J22" s="28" t="s">
        <v>264</v>
      </c>
      <c r="K22" s="28" t="s">
        <v>265</v>
      </c>
      <c r="L22" s="28" t="s">
        <v>266</v>
      </c>
      <c r="M22" s="28" t="s">
        <v>267</v>
      </c>
      <c r="N22" s="28" t="s">
        <v>268</v>
      </c>
      <c r="O22" s="28" t="s">
        <v>269</v>
      </c>
      <c r="P22" s="28" t="s">
        <v>270</v>
      </c>
      <c r="Q22" s="28" t="s">
        <v>271</v>
      </c>
    </row>
    <row r="23" spans="2:17" s="23" customFormat="1" ht="15" customHeight="1" thickBot="1">
      <c r="B23" s="30" t="s">
        <v>272</v>
      </c>
      <c r="C23" s="31" t="s">
        <v>15</v>
      </c>
      <c r="D23" s="31" t="s">
        <v>273</v>
      </c>
      <c r="E23" s="32" t="s">
        <v>20</v>
      </c>
      <c r="G23" s="28" t="s">
        <v>274</v>
      </c>
      <c r="H23" s="28" t="s">
        <v>275</v>
      </c>
      <c r="I23" s="28" t="s">
        <v>276</v>
      </c>
      <c r="J23" s="28" t="s">
        <v>277</v>
      </c>
      <c r="K23" s="28" t="s">
        <v>278</v>
      </c>
      <c r="L23" s="28" t="s">
        <v>279</v>
      </c>
      <c r="M23" s="28" t="s">
        <v>280</v>
      </c>
      <c r="N23" s="28" t="s">
        <v>281</v>
      </c>
      <c r="O23" s="28" t="s">
        <v>282</v>
      </c>
      <c r="P23" s="28" t="s">
        <v>283</v>
      </c>
      <c r="Q23" s="28" t="s">
        <v>284</v>
      </c>
    </row>
    <row r="24" spans="2:17" s="23" customFormat="1" ht="15" customHeight="1">
      <c r="G24" s="28" t="s">
        <v>285</v>
      </c>
      <c r="H24" s="28" t="s">
        <v>286</v>
      </c>
      <c r="I24" s="28" t="s">
        <v>287</v>
      </c>
      <c r="J24" s="28" t="s">
        <v>288</v>
      </c>
      <c r="K24" s="28" t="s">
        <v>289</v>
      </c>
      <c r="L24" s="28" t="s">
        <v>290</v>
      </c>
      <c r="M24" s="28" t="s">
        <v>291</v>
      </c>
      <c r="N24" s="28" t="s">
        <v>292</v>
      </c>
      <c r="O24" s="28" t="s">
        <v>293</v>
      </c>
      <c r="P24" s="28" t="s">
        <v>294</v>
      </c>
      <c r="Q24" s="28" t="s">
        <v>295</v>
      </c>
    </row>
    <row r="25" spans="2:17" s="23" customFormat="1" ht="15" customHeight="1">
      <c r="G25" s="28" t="s">
        <v>296</v>
      </c>
      <c r="H25" s="28" t="s">
        <v>297</v>
      </c>
      <c r="I25" s="28" t="s">
        <v>298</v>
      </c>
      <c r="J25" s="28" t="s">
        <v>299</v>
      </c>
      <c r="K25" s="28" t="s">
        <v>300</v>
      </c>
      <c r="L25" s="28" t="s">
        <v>301</v>
      </c>
      <c r="M25" s="28"/>
      <c r="N25" s="28" t="s">
        <v>302</v>
      </c>
      <c r="O25" s="28" t="s">
        <v>303</v>
      </c>
      <c r="P25" s="28" t="s">
        <v>304</v>
      </c>
      <c r="Q25" s="28" t="s">
        <v>305</v>
      </c>
    </row>
    <row r="26" spans="2:17">
      <c r="G26" s="28" t="s">
        <v>306</v>
      </c>
      <c r="H26" s="28" t="s">
        <v>307</v>
      </c>
      <c r="I26" s="28" t="s">
        <v>308</v>
      </c>
      <c r="J26" s="28" t="s">
        <v>309</v>
      </c>
      <c r="K26" s="29" t="s">
        <v>310</v>
      </c>
      <c r="L26" s="28" t="s">
        <v>311</v>
      </c>
      <c r="M26" s="28"/>
      <c r="N26" s="28" t="s">
        <v>312</v>
      </c>
      <c r="O26" s="28" t="s">
        <v>313</v>
      </c>
      <c r="P26" s="28" t="s">
        <v>314</v>
      </c>
      <c r="Q26" s="28" t="s">
        <v>315</v>
      </c>
    </row>
    <row r="27" spans="2:17">
      <c r="B27" s="114" t="s">
        <v>316</v>
      </c>
      <c r="C27" s="115"/>
      <c r="D27" s="115"/>
      <c r="E27" s="116"/>
      <c r="G27" s="29" t="s">
        <v>317</v>
      </c>
      <c r="H27" s="29" t="s">
        <v>318</v>
      </c>
      <c r="I27" s="29" t="s">
        <v>319</v>
      </c>
      <c r="J27" s="29" t="s">
        <v>320</v>
      </c>
      <c r="K27" s="29" t="s">
        <v>321</v>
      </c>
      <c r="L27" s="29" t="s">
        <v>322</v>
      </c>
      <c r="M27" s="29"/>
      <c r="N27" s="29" t="s">
        <v>323</v>
      </c>
      <c r="O27" s="29" t="s">
        <v>324</v>
      </c>
      <c r="P27" s="29" t="s">
        <v>325</v>
      </c>
      <c r="Q27" s="29" t="s">
        <v>326</v>
      </c>
    </row>
    <row r="28" spans="2:17">
      <c r="B28" s="117"/>
      <c r="E28" s="118"/>
      <c r="G28" s="29" t="s">
        <v>327</v>
      </c>
      <c r="H28" s="29" t="s">
        <v>328</v>
      </c>
      <c r="I28" s="29" t="s">
        <v>329</v>
      </c>
      <c r="J28" s="29" t="s">
        <v>330</v>
      </c>
      <c r="K28" s="29" t="s">
        <v>331</v>
      </c>
      <c r="L28" s="29" t="s">
        <v>332</v>
      </c>
      <c r="M28" s="29"/>
      <c r="N28" s="29" t="s">
        <v>333</v>
      </c>
      <c r="O28" s="29" t="s">
        <v>334</v>
      </c>
      <c r="P28" s="29" t="s">
        <v>335</v>
      </c>
      <c r="Q28" s="29" t="s">
        <v>336</v>
      </c>
    </row>
    <row r="29" spans="2:17">
      <c r="B29" s="117" t="s">
        <v>337</v>
      </c>
      <c r="E29" s="118"/>
      <c r="G29" s="29" t="s">
        <v>338</v>
      </c>
      <c r="H29" s="29" t="s">
        <v>339</v>
      </c>
      <c r="I29" s="29" t="s">
        <v>340</v>
      </c>
      <c r="J29" s="29" t="s">
        <v>341</v>
      </c>
      <c r="K29" s="29" t="s">
        <v>342</v>
      </c>
      <c r="L29" s="29" t="s">
        <v>343</v>
      </c>
      <c r="M29" s="29"/>
      <c r="N29" s="29" t="s">
        <v>344</v>
      </c>
      <c r="O29" s="29" t="s">
        <v>345</v>
      </c>
      <c r="P29" s="29" t="s">
        <v>346</v>
      </c>
      <c r="Q29" s="29" t="s">
        <v>347</v>
      </c>
    </row>
    <row r="30" spans="2:17">
      <c r="B30" s="117" t="s">
        <v>348</v>
      </c>
      <c r="E30" s="118"/>
      <c r="G30" s="29" t="s">
        <v>349</v>
      </c>
      <c r="H30" s="29" t="s">
        <v>350</v>
      </c>
      <c r="I30" s="29" t="s">
        <v>291</v>
      </c>
      <c r="J30" s="29" t="s">
        <v>351</v>
      </c>
      <c r="K30" s="29" t="s">
        <v>352</v>
      </c>
      <c r="L30" s="29" t="s">
        <v>353</v>
      </c>
      <c r="M30" s="29"/>
      <c r="N30" s="29" t="s">
        <v>354</v>
      </c>
      <c r="O30" s="29" t="s">
        <v>355</v>
      </c>
      <c r="P30" s="29" t="s">
        <v>356</v>
      </c>
      <c r="Q30" s="29" t="s">
        <v>357</v>
      </c>
    </row>
    <row r="31" spans="2:17">
      <c r="B31" s="119" t="s">
        <v>358</v>
      </c>
      <c r="C31" s="120"/>
      <c r="D31" s="120"/>
      <c r="E31" s="121"/>
      <c r="G31" s="102" t="s">
        <v>359</v>
      </c>
      <c r="H31" s="29" t="s">
        <v>360</v>
      </c>
      <c r="I31" s="29"/>
      <c r="J31" s="29" t="s">
        <v>361</v>
      </c>
      <c r="K31" s="29" t="s">
        <v>362</v>
      </c>
      <c r="L31" s="29" t="s">
        <v>363</v>
      </c>
      <c r="M31" s="29"/>
      <c r="N31" s="29" t="s">
        <v>364</v>
      </c>
      <c r="O31" s="29" t="s">
        <v>365</v>
      </c>
      <c r="P31" s="29" t="s">
        <v>366</v>
      </c>
      <c r="Q31" s="29" t="s">
        <v>367</v>
      </c>
    </row>
    <row r="32" spans="2:17">
      <c r="B32" s="23"/>
      <c r="C32" s="23"/>
      <c r="D32" s="23"/>
      <c r="E32" s="23"/>
      <c r="G32" s="102" t="s">
        <v>368</v>
      </c>
      <c r="H32" s="29" t="s">
        <v>369</v>
      </c>
      <c r="I32" s="29"/>
      <c r="J32" s="29" t="s">
        <v>370</v>
      </c>
      <c r="K32" s="29" t="s">
        <v>371</v>
      </c>
      <c r="L32" s="29" t="s">
        <v>372</v>
      </c>
      <c r="M32" s="29"/>
      <c r="N32" s="29" t="s">
        <v>373</v>
      </c>
      <c r="O32" s="29" t="s">
        <v>374</v>
      </c>
      <c r="P32" s="29" t="s">
        <v>375</v>
      </c>
      <c r="Q32" s="29" t="s">
        <v>376</v>
      </c>
    </row>
    <row r="33" spans="7:17">
      <c r="G33" s="29" t="s">
        <v>377</v>
      </c>
      <c r="H33" s="29" t="s">
        <v>378</v>
      </c>
      <c r="I33" s="29"/>
      <c r="J33" s="29" t="s">
        <v>379</v>
      </c>
      <c r="K33" s="29" t="s">
        <v>380</v>
      </c>
      <c r="L33" s="29" t="s">
        <v>381</v>
      </c>
      <c r="M33" s="29"/>
      <c r="N33" s="29" t="s">
        <v>382</v>
      </c>
      <c r="O33" s="29" t="s">
        <v>291</v>
      </c>
      <c r="P33" s="29" t="s">
        <v>383</v>
      </c>
      <c r="Q33" s="29" t="s">
        <v>384</v>
      </c>
    </row>
    <row r="34" spans="7:17">
      <c r="G34" s="29" t="s">
        <v>385</v>
      </c>
      <c r="H34" s="29" t="s">
        <v>386</v>
      </c>
      <c r="I34" s="29"/>
      <c r="J34" s="29" t="s">
        <v>387</v>
      </c>
      <c r="K34" s="29" t="s">
        <v>388</v>
      </c>
      <c r="L34" s="29" t="s">
        <v>389</v>
      </c>
      <c r="M34" s="29"/>
      <c r="N34" s="29" t="s">
        <v>390</v>
      </c>
      <c r="O34" s="29"/>
      <c r="P34" s="29" t="s">
        <v>291</v>
      </c>
      <c r="Q34" s="29" t="s">
        <v>391</v>
      </c>
    </row>
    <row r="35" spans="7:17">
      <c r="G35" s="29" t="s">
        <v>392</v>
      </c>
      <c r="H35" s="29" t="s">
        <v>393</v>
      </c>
      <c r="I35" s="29"/>
      <c r="J35" s="29" t="s">
        <v>394</v>
      </c>
      <c r="K35" s="29" t="s">
        <v>395</v>
      </c>
      <c r="L35" s="29" t="s">
        <v>396</v>
      </c>
      <c r="M35" s="29"/>
      <c r="N35" s="29" t="s">
        <v>397</v>
      </c>
      <c r="O35" s="29"/>
      <c r="P35" s="29"/>
      <c r="Q35" s="29" t="s">
        <v>398</v>
      </c>
    </row>
    <row r="36" spans="7:17">
      <c r="G36" s="29" t="s">
        <v>399</v>
      </c>
      <c r="H36" s="29" t="s">
        <v>400</v>
      </c>
      <c r="I36" s="29"/>
      <c r="J36" s="29" t="s">
        <v>401</v>
      </c>
      <c r="K36" s="29" t="s">
        <v>402</v>
      </c>
      <c r="L36" s="29" t="s">
        <v>403</v>
      </c>
      <c r="M36" s="29"/>
      <c r="N36" s="29" t="s">
        <v>404</v>
      </c>
      <c r="O36" s="29"/>
      <c r="P36" s="29"/>
      <c r="Q36" s="29" t="s">
        <v>405</v>
      </c>
    </row>
    <row r="37" spans="7:17">
      <c r="G37" s="29" t="s">
        <v>406</v>
      </c>
      <c r="H37" s="29" t="s">
        <v>407</v>
      </c>
      <c r="I37" s="29"/>
      <c r="J37" s="29" t="s">
        <v>408</v>
      </c>
      <c r="K37" s="29" t="s">
        <v>409</v>
      </c>
      <c r="L37" s="29" t="s">
        <v>410</v>
      </c>
      <c r="M37" s="29"/>
      <c r="N37" s="29" t="s">
        <v>411</v>
      </c>
      <c r="O37" s="29"/>
      <c r="P37" s="29"/>
      <c r="Q37" s="29" t="s">
        <v>412</v>
      </c>
    </row>
    <row r="38" spans="7:17">
      <c r="G38" s="29" t="s">
        <v>413</v>
      </c>
      <c r="H38" s="29" t="s">
        <v>414</v>
      </c>
      <c r="I38" s="29"/>
      <c r="J38" s="29" t="s">
        <v>415</v>
      </c>
      <c r="K38" s="29" t="s">
        <v>416</v>
      </c>
      <c r="L38" s="29" t="s">
        <v>417</v>
      </c>
      <c r="M38" s="29"/>
      <c r="N38" s="29" t="s">
        <v>418</v>
      </c>
      <c r="O38" s="29"/>
      <c r="P38" s="29"/>
      <c r="Q38" s="29" t="s">
        <v>419</v>
      </c>
    </row>
    <row r="39" spans="7:17">
      <c r="G39" s="29" t="s">
        <v>420</v>
      </c>
      <c r="H39" s="29" t="s">
        <v>421</v>
      </c>
      <c r="I39" s="29"/>
      <c r="J39" s="29" t="s">
        <v>422</v>
      </c>
      <c r="K39" s="29" t="s">
        <v>423</v>
      </c>
      <c r="L39" s="29" t="s">
        <v>424</v>
      </c>
      <c r="M39" s="29"/>
      <c r="N39" s="29" t="s">
        <v>425</v>
      </c>
      <c r="O39" s="29"/>
      <c r="P39" s="29"/>
      <c r="Q39" s="29" t="s">
        <v>426</v>
      </c>
    </row>
    <row r="40" spans="7:17">
      <c r="G40" s="29" t="s">
        <v>427</v>
      </c>
      <c r="H40" s="29" t="s">
        <v>428</v>
      </c>
      <c r="I40" s="29"/>
      <c r="J40" s="29" t="s">
        <v>429</v>
      </c>
      <c r="K40" s="29" t="s">
        <v>430</v>
      </c>
      <c r="L40" s="29" t="s">
        <v>431</v>
      </c>
      <c r="M40" s="29"/>
      <c r="N40" s="29" t="s">
        <v>432</v>
      </c>
      <c r="O40" s="29"/>
      <c r="P40" s="29"/>
      <c r="Q40" s="29" t="s">
        <v>433</v>
      </c>
    </row>
    <row r="41" spans="7:17">
      <c r="G41" s="29" t="s">
        <v>434</v>
      </c>
      <c r="H41" s="29" t="s">
        <v>435</v>
      </c>
      <c r="I41" s="29"/>
      <c r="J41" s="29" t="s">
        <v>436</v>
      </c>
      <c r="K41" s="29" t="s">
        <v>437</v>
      </c>
      <c r="L41" s="29" t="s">
        <v>438</v>
      </c>
      <c r="M41" s="29"/>
      <c r="N41" s="29" t="s">
        <v>439</v>
      </c>
      <c r="O41" s="29"/>
      <c r="P41" s="29"/>
      <c r="Q41" s="29" t="s">
        <v>440</v>
      </c>
    </row>
    <row r="42" spans="7:17">
      <c r="G42" s="29" t="s">
        <v>441</v>
      </c>
      <c r="H42" s="29" t="s">
        <v>442</v>
      </c>
      <c r="I42" s="29"/>
      <c r="J42" s="29" t="s">
        <v>443</v>
      </c>
      <c r="K42" s="29" t="s">
        <v>444</v>
      </c>
      <c r="L42" s="29" t="s">
        <v>445</v>
      </c>
      <c r="M42" s="29"/>
      <c r="N42" s="29" t="s">
        <v>446</v>
      </c>
      <c r="O42" s="29"/>
      <c r="P42" s="29"/>
      <c r="Q42" s="29" t="s">
        <v>447</v>
      </c>
    </row>
    <row r="43" spans="7:17">
      <c r="G43" s="29" t="s">
        <v>448</v>
      </c>
      <c r="H43" s="29" t="s">
        <v>449</v>
      </c>
      <c r="I43" s="29"/>
      <c r="J43" s="29" t="s">
        <v>450</v>
      </c>
      <c r="K43" s="29" t="s">
        <v>451</v>
      </c>
      <c r="L43" s="29" t="s">
        <v>452</v>
      </c>
      <c r="M43" s="29"/>
      <c r="N43" s="29" t="s">
        <v>453</v>
      </c>
      <c r="O43" s="29"/>
      <c r="P43" s="29"/>
      <c r="Q43" s="29" t="s">
        <v>454</v>
      </c>
    </row>
    <row r="44" spans="7:17">
      <c r="G44" s="29" t="s">
        <v>455</v>
      </c>
      <c r="H44" s="29" t="s">
        <v>456</v>
      </c>
      <c r="I44" s="29"/>
      <c r="J44" s="29" t="s">
        <v>457</v>
      </c>
      <c r="K44" s="29" t="s">
        <v>458</v>
      </c>
      <c r="L44" s="29" t="s">
        <v>459</v>
      </c>
      <c r="M44" s="29"/>
      <c r="N44" s="29" t="s">
        <v>460</v>
      </c>
      <c r="O44" s="29"/>
      <c r="P44" s="29"/>
      <c r="Q44" s="29" t="s">
        <v>461</v>
      </c>
    </row>
    <row r="45" spans="7:17">
      <c r="G45" s="29" t="s">
        <v>462</v>
      </c>
      <c r="H45" s="29" t="s">
        <v>463</v>
      </c>
      <c r="I45" s="29"/>
      <c r="J45" s="29" t="s">
        <v>464</v>
      </c>
      <c r="K45" s="29" t="s">
        <v>465</v>
      </c>
      <c r="L45" s="29" t="s">
        <v>466</v>
      </c>
      <c r="M45" s="29"/>
      <c r="N45" s="29" t="s">
        <v>467</v>
      </c>
      <c r="O45" s="29"/>
      <c r="P45" s="29"/>
      <c r="Q45" s="29" t="s">
        <v>468</v>
      </c>
    </row>
    <row r="46" spans="7:17">
      <c r="G46" s="29" t="s">
        <v>469</v>
      </c>
      <c r="H46" s="29" t="s">
        <v>470</v>
      </c>
      <c r="I46" s="29"/>
      <c r="J46" s="29" t="s">
        <v>471</v>
      </c>
      <c r="K46" s="29" t="s">
        <v>472</v>
      </c>
      <c r="L46" s="29" t="s">
        <v>473</v>
      </c>
      <c r="M46" s="29"/>
      <c r="N46" s="29" t="s">
        <v>474</v>
      </c>
      <c r="O46" s="29"/>
      <c r="P46" s="29"/>
      <c r="Q46" s="29" t="s">
        <v>475</v>
      </c>
    </row>
    <row r="47" spans="7:17">
      <c r="G47" s="29" t="s">
        <v>476</v>
      </c>
      <c r="H47" s="29" t="s">
        <v>477</v>
      </c>
      <c r="I47" s="29"/>
      <c r="J47" s="29" t="s">
        <v>478</v>
      </c>
      <c r="K47" s="29" t="s">
        <v>291</v>
      </c>
      <c r="L47" s="29" t="s">
        <v>479</v>
      </c>
      <c r="M47" s="29"/>
      <c r="N47" s="29" t="s">
        <v>480</v>
      </c>
      <c r="O47" s="29"/>
      <c r="P47" s="29"/>
      <c r="Q47" s="29" t="s">
        <v>481</v>
      </c>
    </row>
    <row r="48" spans="7:17">
      <c r="G48" s="29" t="s">
        <v>482</v>
      </c>
      <c r="H48" s="29" t="s">
        <v>483</v>
      </c>
      <c r="I48" s="29"/>
      <c r="J48" s="29" t="s">
        <v>484</v>
      </c>
      <c r="L48" s="29" t="s">
        <v>485</v>
      </c>
      <c r="M48" s="29"/>
      <c r="N48" s="29" t="s">
        <v>486</v>
      </c>
      <c r="O48" s="29"/>
      <c r="P48" s="29"/>
      <c r="Q48" s="29" t="s">
        <v>487</v>
      </c>
    </row>
    <row r="49" spans="2:17">
      <c r="G49" s="29" t="s">
        <v>488</v>
      </c>
      <c r="H49" s="29" t="s">
        <v>489</v>
      </c>
      <c r="I49" s="29"/>
      <c r="J49" s="29" t="s">
        <v>490</v>
      </c>
      <c r="L49" s="29" t="s">
        <v>491</v>
      </c>
      <c r="M49" s="29"/>
      <c r="N49" s="29" t="s">
        <v>492</v>
      </c>
      <c r="O49" s="29"/>
      <c r="P49" s="29"/>
      <c r="Q49" s="29" t="s">
        <v>493</v>
      </c>
    </row>
    <row r="50" spans="2:17">
      <c r="G50" s="29" t="s">
        <v>494</v>
      </c>
      <c r="H50" s="29" t="s">
        <v>495</v>
      </c>
      <c r="I50" s="29"/>
      <c r="J50" s="29" t="s">
        <v>496</v>
      </c>
      <c r="L50" s="29" t="s">
        <v>497</v>
      </c>
      <c r="M50" s="29"/>
      <c r="N50" s="29" t="s">
        <v>498</v>
      </c>
      <c r="O50" s="29"/>
      <c r="P50" s="29"/>
      <c r="Q50" s="29" t="s">
        <v>499</v>
      </c>
    </row>
    <row r="51" spans="2:17">
      <c r="G51" s="29" t="s">
        <v>500</v>
      </c>
      <c r="H51" s="29" t="s">
        <v>501</v>
      </c>
      <c r="I51" s="29"/>
      <c r="J51" s="29" t="s">
        <v>502</v>
      </c>
      <c r="K51" s="29"/>
      <c r="L51" s="29" t="s">
        <v>503</v>
      </c>
      <c r="M51" s="29"/>
      <c r="N51" s="29" t="s">
        <v>504</v>
      </c>
      <c r="O51" s="29"/>
      <c r="P51" s="29"/>
      <c r="Q51" s="29" t="s">
        <v>505</v>
      </c>
    </row>
    <row r="52" spans="2:17">
      <c r="G52" s="29" t="s">
        <v>506</v>
      </c>
      <c r="H52" s="29" t="s">
        <v>507</v>
      </c>
      <c r="I52" s="29"/>
      <c r="J52" s="29" t="s">
        <v>508</v>
      </c>
      <c r="K52" s="29"/>
      <c r="L52" s="29" t="s">
        <v>509</v>
      </c>
      <c r="M52" s="29"/>
      <c r="N52" s="29" t="s">
        <v>510</v>
      </c>
      <c r="O52" s="29"/>
      <c r="P52" s="29"/>
      <c r="Q52" s="29" t="s">
        <v>511</v>
      </c>
    </row>
    <row r="53" spans="2:17">
      <c r="G53" s="29" t="s">
        <v>512</v>
      </c>
      <c r="H53" s="29" t="s">
        <v>513</v>
      </c>
      <c r="I53" s="29"/>
      <c r="J53" s="29" t="s">
        <v>514</v>
      </c>
      <c r="K53" s="29"/>
      <c r="L53" s="29" t="s">
        <v>515</v>
      </c>
      <c r="M53" s="29"/>
      <c r="N53" s="29" t="s">
        <v>516</v>
      </c>
      <c r="O53" s="29"/>
      <c r="P53" s="29"/>
      <c r="Q53" s="29" t="s">
        <v>517</v>
      </c>
    </row>
    <row r="54" spans="2:17">
      <c r="G54" s="29" t="s">
        <v>518</v>
      </c>
      <c r="H54" s="29" t="s">
        <v>519</v>
      </c>
      <c r="I54" s="29"/>
      <c r="J54" s="29" t="s">
        <v>520</v>
      </c>
      <c r="K54" s="29"/>
      <c r="L54" s="29" t="s">
        <v>521</v>
      </c>
      <c r="M54" s="29"/>
      <c r="N54" s="29" t="s">
        <v>522</v>
      </c>
      <c r="O54" s="29"/>
      <c r="P54" s="29"/>
      <c r="Q54" s="29" t="s">
        <v>291</v>
      </c>
    </row>
    <row r="55" spans="2:17">
      <c r="G55" s="29" t="s">
        <v>523</v>
      </c>
      <c r="H55" s="29" t="s">
        <v>524</v>
      </c>
      <c r="I55" s="29"/>
      <c r="J55" s="29" t="s">
        <v>525</v>
      </c>
      <c r="K55" s="29"/>
      <c r="L55" s="29" t="s">
        <v>526</v>
      </c>
      <c r="M55" s="29"/>
      <c r="N55" s="29" t="s">
        <v>527</v>
      </c>
      <c r="O55" s="29"/>
      <c r="P55" s="29"/>
      <c r="Q55" s="29"/>
    </row>
    <row r="56" spans="2:17">
      <c r="G56" s="29" t="s">
        <v>528</v>
      </c>
      <c r="H56" s="29" t="s">
        <v>529</v>
      </c>
      <c r="I56" s="29"/>
      <c r="J56" s="29" t="s">
        <v>530</v>
      </c>
      <c r="K56" s="29"/>
      <c r="L56" s="29" t="s">
        <v>531</v>
      </c>
      <c r="M56" s="29"/>
      <c r="N56" s="29" t="s">
        <v>532</v>
      </c>
      <c r="O56" s="29"/>
      <c r="P56" s="29"/>
      <c r="Q56" s="29"/>
    </row>
    <row r="57" spans="2:17">
      <c r="G57" s="29" t="s">
        <v>533</v>
      </c>
      <c r="H57" s="29" t="s">
        <v>534</v>
      </c>
      <c r="I57" s="29"/>
      <c r="J57" s="29" t="s">
        <v>535</v>
      </c>
      <c r="K57" s="29"/>
      <c r="L57" s="29" t="s">
        <v>536</v>
      </c>
      <c r="M57" s="29"/>
      <c r="N57" s="29" t="s">
        <v>537</v>
      </c>
      <c r="O57" s="29"/>
      <c r="P57" s="29"/>
      <c r="Q57" s="29"/>
    </row>
    <row r="58" spans="2:17" ht="15" thickBot="1">
      <c r="G58" s="29" t="s">
        <v>538</v>
      </c>
      <c r="H58" s="29" t="s">
        <v>539</v>
      </c>
      <c r="I58" s="29"/>
      <c r="J58" s="29" t="s">
        <v>540</v>
      </c>
      <c r="K58" s="29"/>
      <c r="L58" s="29" t="s">
        <v>541</v>
      </c>
      <c r="M58" s="29"/>
      <c r="N58" s="29" t="s">
        <v>542</v>
      </c>
      <c r="O58" s="29"/>
      <c r="P58" s="29"/>
      <c r="Q58" s="29"/>
    </row>
    <row r="59" spans="2:17" ht="15" thickBot="1">
      <c r="B59" s="37" t="e">
        <f>INDEX(Lists!D5:D32,MATCH(#REF!,Lists!C5:C32,0))</f>
        <v>#REF!</v>
      </c>
      <c r="G59" s="29" t="s">
        <v>543</v>
      </c>
      <c r="H59" s="29" t="s">
        <v>544</v>
      </c>
      <c r="I59" s="29"/>
      <c r="J59" s="29" t="s">
        <v>545</v>
      </c>
      <c r="K59" s="29"/>
      <c r="L59" s="29" t="s">
        <v>546</v>
      </c>
      <c r="M59" s="29"/>
      <c r="N59" s="29" t="s">
        <v>547</v>
      </c>
      <c r="O59" s="29"/>
      <c r="P59" s="29"/>
      <c r="Q59" s="29"/>
    </row>
    <row r="60" spans="2:17">
      <c r="G60" s="29" t="s">
        <v>548</v>
      </c>
      <c r="H60" s="29" t="s">
        <v>549</v>
      </c>
      <c r="I60" s="29"/>
      <c r="J60" s="29" t="s">
        <v>550</v>
      </c>
      <c r="K60" s="29"/>
      <c r="L60" s="29" t="s">
        <v>551</v>
      </c>
      <c r="M60" s="29"/>
      <c r="N60" s="29" t="s">
        <v>552</v>
      </c>
      <c r="O60" s="29"/>
      <c r="P60" s="29"/>
      <c r="Q60" s="29"/>
    </row>
    <row r="61" spans="2:17">
      <c r="G61" s="29" t="s">
        <v>553</v>
      </c>
      <c r="H61" s="29" t="s">
        <v>291</v>
      </c>
      <c r="I61" s="29"/>
      <c r="J61" s="29" t="s">
        <v>554</v>
      </c>
      <c r="K61" s="29"/>
      <c r="L61" s="29" t="s">
        <v>555</v>
      </c>
      <c r="M61" s="29"/>
      <c r="N61" s="29" t="s">
        <v>556</v>
      </c>
      <c r="O61" s="29"/>
      <c r="P61" s="29"/>
      <c r="Q61" s="29"/>
    </row>
    <row r="62" spans="2:17">
      <c r="G62" s="29" t="s">
        <v>557</v>
      </c>
      <c r="H62" s="29"/>
      <c r="I62" s="29"/>
      <c r="J62" s="29" t="s">
        <v>558</v>
      </c>
      <c r="K62" s="29"/>
      <c r="L62" s="29" t="s">
        <v>559</v>
      </c>
      <c r="M62" s="29"/>
      <c r="N62" s="29" t="s">
        <v>291</v>
      </c>
      <c r="O62" s="29"/>
      <c r="P62" s="29"/>
      <c r="Q62" s="29"/>
    </row>
    <row r="63" spans="2:17">
      <c r="G63" s="29" t="s">
        <v>560</v>
      </c>
      <c r="H63" s="29"/>
      <c r="I63" s="29"/>
      <c r="J63" s="29" t="s">
        <v>561</v>
      </c>
      <c r="K63" s="29"/>
      <c r="L63" s="29" t="s">
        <v>562</v>
      </c>
      <c r="M63" s="29"/>
      <c r="N63" s="29"/>
      <c r="O63" s="29"/>
      <c r="P63" s="29"/>
      <c r="Q63" s="29"/>
    </row>
    <row r="64" spans="2:17">
      <c r="G64" s="29" t="s">
        <v>563</v>
      </c>
      <c r="H64" s="29"/>
      <c r="I64" s="29"/>
      <c r="J64" s="29" t="s">
        <v>564</v>
      </c>
      <c r="K64" s="29"/>
      <c r="L64" s="29" t="s">
        <v>565</v>
      </c>
      <c r="M64" s="29"/>
      <c r="N64" s="29"/>
      <c r="O64" s="29"/>
      <c r="P64" s="29"/>
      <c r="Q64" s="29"/>
    </row>
    <row r="65" spans="7:17">
      <c r="G65" s="29" t="s">
        <v>566</v>
      </c>
      <c r="H65" s="29"/>
      <c r="I65" s="29"/>
      <c r="J65" s="29" t="s">
        <v>567</v>
      </c>
      <c r="K65" s="29"/>
      <c r="L65" s="29" t="s">
        <v>568</v>
      </c>
      <c r="M65" s="29"/>
      <c r="N65" s="29"/>
      <c r="O65" s="29"/>
      <c r="P65" s="29"/>
      <c r="Q65" s="29"/>
    </row>
    <row r="66" spans="7:17">
      <c r="G66" s="29" t="s">
        <v>569</v>
      </c>
      <c r="H66" s="29"/>
      <c r="I66" s="29"/>
      <c r="J66" s="29" t="s">
        <v>570</v>
      </c>
      <c r="K66" s="29"/>
      <c r="L66" s="29" t="s">
        <v>571</v>
      </c>
      <c r="M66" s="29"/>
      <c r="N66" s="29"/>
      <c r="O66" s="29"/>
      <c r="P66" s="29"/>
      <c r="Q66" s="29"/>
    </row>
    <row r="67" spans="7:17">
      <c r="G67" s="29" t="s">
        <v>572</v>
      </c>
      <c r="H67" s="29"/>
      <c r="I67" s="29"/>
      <c r="J67" s="29" t="s">
        <v>573</v>
      </c>
      <c r="K67" s="29"/>
      <c r="L67" s="29" t="s">
        <v>574</v>
      </c>
      <c r="M67" s="29"/>
      <c r="N67" s="29"/>
      <c r="O67" s="29"/>
      <c r="P67" s="29"/>
      <c r="Q67" s="29"/>
    </row>
    <row r="68" spans="7:17">
      <c r="G68" s="29" t="s">
        <v>575</v>
      </c>
      <c r="H68" s="29"/>
      <c r="I68" s="29"/>
      <c r="J68" s="29" t="s">
        <v>576</v>
      </c>
      <c r="K68" s="29"/>
      <c r="L68" s="29" t="s">
        <v>577</v>
      </c>
      <c r="M68" s="29"/>
      <c r="N68" s="29"/>
      <c r="O68" s="29"/>
      <c r="P68" s="29"/>
      <c r="Q68" s="29"/>
    </row>
    <row r="69" spans="7:17">
      <c r="G69" s="29" t="s">
        <v>578</v>
      </c>
      <c r="H69" s="29"/>
      <c r="I69" s="29"/>
      <c r="J69" s="29" t="s">
        <v>579</v>
      </c>
      <c r="K69" s="29"/>
      <c r="L69" s="29" t="s">
        <v>580</v>
      </c>
      <c r="M69" s="29"/>
      <c r="N69" s="29"/>
      <c r="O69" s="29"/>
      <c r="P69" s="29"/>
      <c r="Q69" s="29"/>
    </row>
    <row r="70" spans="7:17">
      <c r="G70" s="29" t="s">
        <v>581</v>
      </c>
      <c r="H70" s="29"/>
      <c r="I70" s="29"/>
      <c r="J70" s="29" t="s">
        <v>582</v>
      </c>
      <c r="K70" s="29"/>
      <c r="L70" s="29" t="s">
        <v>583</v>
      </c>
      <c r="M70" s="29"/>
      <c r="N70" s="29"/>
      <c r="O70" s="29"/>
      <c r="P70" s="29"/>
      <c r="Q70" s="29"/>
    </row>
    <row r="71" spans="7:17">
      <c r="G71" s="29" t="s">
        <v>584</v>
      </c>
      <c r="H71" s="29"/>
      <c r="I71" s="29"/>
      <c r="J71" s="29" t="s">
        <v>291</v>
      </c>
      <c r="K71" s="29"/>
      <c r="L71" s="29" t="s">
        <v>585</v>
      </c>
      <c r="M71" s="29"/>
      <c r="N71" s="29"/>
      <c r="O71" s="29"/>
      <c r="P71" s="29"/>
      <c r="Q71" s="29"/>
    </row>
    <row r="72" spans="7:17">
      <c r="G72" s="29" t="s">
        <v>586</v>
      </c>
      <c r="H72" s="29"/>
      <c r="I72" s="29"/>
      <c r="J72" s="29"/>
      <c r="K72" s="29"/>
      <c r="L72" s="29" t="s">
        <v>587</v>
      </c>
      <c r="M72" s="29"/>
      <c r="N72" s="29"/>
      <c r="O72" s="29"/>
      <c r="P72" s="29"/>
      <c r="Q72" s="29"/>
    </row>
    <row r="73" spans="7:17">
      <c r="G73" s="29" t="s">
        <v>588</v>
      </c>
      <c r="H73" s="29"/>
      <c r="I73" s="29"/>
      <c r="J73" s="29"/>
      <c r="K73" s="29"/>
      <c r="L73" s="29" t="s">
        <v>589</v>
      </c>
      <c r="M73" s="29"/>
      <c r="N73" s="29"/>
      <c r="O73" s="29"/>
      <c r="P73" s="29"/>
      <c r="Q73" s="29"/>
    </row>
    <row r="74" spans="7:17">
      <c r="G74" s="29" t="s">
        <v>590</v>
      </c>
      <c r="H74" s="29"/>
      <c r="I74" s="29"/>
      <c r="J74" s="29"/>
      <c r="K74" s="29"/>
      <c r="L74" s="29" t="s">
        <v>591</v>
      </c>
      <c r="M74" s="29"/>
      <c r="N74" s="29"/>
      <c r="O74" s="29"/>
      <c r="P74" s="29"/>
      <c r="Q74" s="29"/>
    </row>
    <row r="75" spans="7:17">
      <c r="G75" s="29" t="s">
        <v>592</v>
      </c>
      <c r="H75" s="29"/>
      <c r="I75" s="29"/>
      <c r="J75" s="29"/>
      <c r="K75" s="29"/>
      <c r="L75" s="29" t="s">
        <v>593</v>
      </c>
      <c r="M75" s="29"/>
      <c r="N75" s="29"/>
      <c r="O75" s="29"/>
      <c r="P75" s="29"/>
      <c r="Q75" s="29"/>
    </row>
    <row r="76" spans="7:17">
      <c r="G76" s="29" t="s">
        <v>594</v>
      </c>
      <c r="H76" s="29"/>
      <c r="I76" s="29"/>
      <c r="J76" s="29"/>
      <c r="K76" s="29"/>
      <c r="L76" s="29" t="s">
        <v>595</v>
      </c>
      <c r="M76" s="29"/>
      <c r="N76" s="29"/>
      <c r="O76" s="29"/>
      <c r="P76" s="29"/>
      <c r="Q76" s="29"/>
    </row>
    <row r="77" spans="7:17">
      <c r="G77" s="29" t="s">
        <v>596</v>
      </c>
      <c r="H77" s="29"/>
      <c r="I77" s="29"/>
      <c r="J77" s="29"/>
      <c r="K77" s="29"/>
      <c r="L77" s="29" t="s">
        <v>597</v>
      </c>
      <c r="M77" s="29"/>
      <c r="N77" s="29"/>
      <c r="O77" s="29"/>
      <c r="P77" s="29"/>
      <c r="Q77" s="29"/>
    </row>
    <row r="78" spans="7:17">
      <c r="G78" s="29" t="s">
        <v>598</v>
      </c>
      <c r="H78" s="29"/>
      <c r="I78" s="29"/>
      <c r="J78" s="29"/>
      <c r="K78" s="29"/>
      <c r="L78" s="29" t="s">
        <v>599</v>
      </c>
      <c r="M78" s="29"/>
      <c r="N78" s="29"/>
      <c r="O78" s="29"/>
      <c r="P78" s="29"/>
      <c r="Q78" s="29"/>
    </row>
    <row r="79" spans="7:17">
      <c r="G79" s="29" t="s">
        <v>600</v>
      </c>
      <c r="H79" s="29"/>
      <c r="I79" s="29"/>
      <c r="J79" s="29"/>
      <c r="K79" s="29"/>
      <c r="L79" s="29" t="s">
        <v>601</v>
      </c>
      <c r="M79" s="29"/>
      <c r="N79" s="29"/>
      <c r="O79" s="29"/>
      <c r="P79" s="29"/>
      <c r="Q79" s="29"/>
    </row>
    <row r="80" spans="7:17">
      <c r="G80" s="29" t="s">
        <v>602</v>
      </c>
      <c r="H80" s="29"/>
      <c r="I80" s="29"/>
      <c r="J80" s="29"/>
      <c r="K80" s="29"/>
      <c r="L80" s="29" t="s">
        <v>603</v>
      </c>
      <c r="M80" s="29"/>
      <c r="N80" s="29"/>
      <c r="O80" s="29"/>
      <c r="P80" s="29"/>
      <c r="Q80" s="29"/>
    </row>
    <row r="81" spans="7:17">
      <c r="G81" s="29" t="s">
        <v>604</v>
      </c>
      <c r="H81" s="29"/>
      <c r="I81" s="29"/>
      <c r="J81" s="29"/>
      <c r="K81" s="29"/>
      <c r="L81" s="29" t="s">
        <v>291</v>
      </c>
      <c r="M81" s="29"/>
      <c r="N81" s="29"/>
      <c r="O81" s="29"/>
      <c r="P81" s="29"/>
      <c r="Q81" s="29"/>
    </row>
    <row r="82" spans="7:17">
      <c r="G82" s="29" t="s">
        <v>605</v>
      </c>
      <c r="H82" s="29"/>
      <c r="I82" s="29"/>
      <c r="J82" s="29"/>
      <c r="K82" s="29"/>
      <c r="L82" s="29"/>
      <c r="M82" s="29"/>
      <c r="N82" s="29"/>
      <c r="O82" s="29"/>
      <c r="P82" s="29"/>
      <c r="Q82" s="29"/>
    </row>
    <row r="83" spans="7:17">
      <c r="G83" s="29" t="s">
        <v>606</v>
      </c>
      <c r="H83" s="29"/>
      <c r="I83" s="29"/>
      <c r="J83" s="29"/>
      <c r="K83" s="29"/>
      <c r="L83" s="29"/>
      <c r="M83" s="29"/>
      <c r="N83" s="29"/>
      <c r="O83" s="29"/>
      <c r="P83" s="29"/>
      <c r="Q83" s="29"/>
    </row>
    <row r="84" spans="7:17">
      <c r="G84" s="29" t="s">
        <v>607</v>
      </c>
      <c r="H84" s="29"/>
      <c r="I84" s="29"/>
      <c r="J84" s="29"/>
      <c r="K84" s="29"/>
      <c r="L84" s="29"/>
      <c r="M84" s="29"/>
      <c r="N84" s="29"/>
      <c r="O84" s="29"/>
      <c r="P84" s="29"/>
      <c r="Q84" s="29"/>
    </row>
    <row r="85" spans="7:17">
      <c r="G85" s="29" t="s">
        <v>608</v>
      </c>
      <c r="H85" s="29"/>
      <c r="I85" s="29"/>
      <c r="J85" s="29"/>
      <c r="K85" s="29"/>
      <c r="L85" s="29"/>
      <c r="M85" s="29"/>
      <c r="N85" s="29"/>
      <c r="O85" s="29"/>
      <c r="P85" s="29"/>
      <c r="Q85" s="29"/>
    </row>
    <row r="86" spans="7:17">
      <c r="G86" s="29" t="s">
        <v>609</v>
      </c>
      <c r="H86" s="29"/>
      <c r="I86" s="29"/>
      <c r="J86" s="29"/>
      <c r="K86" s="29"/>
      <c r="L86" s="29"/>
      <c r="M86" s="29"/>
      <c r="N86" s="29"/>
      <c r="O86" s="29"/>
      <c r="P86" s="29"/>
      <c r="Q86" s="29"/>
    </row>
    <row r="87" spans="7:17">
      <c r="G87" s="29" t="s">
        <v>610</v>
      </c>
      <c r="H87" s="29"/>
      <c r="I87" s="29"/>
      <c r="J87" s="29"/>
      <c r="K87" s="29"/>
      <c r="L87" s="29"/>
      <c r="M87" s="29"/>
      <c r="N87" s="29"/>
      <c r="O87" s="29"/>
      <c r="P87" s="29"/>
      <c r="Q87" s="29"/>
    </row>
    <row r="88" spans="7:17">
      <c r="G88" s="29" t="s">
        <v>611</v>
      </c>
      <c r="H88" s="29"/>
      <c r="I88" s="29"/>
      <c r="J88" s="29"/>
      <c r="K88" s="29"/>
      <c r="L88" s="29"/>
      <c r="M88" s="29"/>
      <c r="N88" s="29"/>
      <c r="O88" s="29"/>
      <c r="P88" s="29"/>
      <c r="Q88" s="29"/>
    </row>
    <row r="89" spans="7:17">
      <c r="G89" s="29" t="s">
        <v>612</v>
      </c>
      <c r="H89" s="29"/>
      <c r="I89" s="29"/>
      <c r="J89" s="29"/>
      <c r="K89" s="29"/>
      <c r="L89" s="29"/>
      <c r="M89" s="29"/>
      <c r="N89" s="29"/>
      <c r="O89" s="29"/>
      <c r="P89" s="29"/>
      <c r="Q89" s="29"/>
    </row>
    <row r="90" spans="7:17">
      <c r="G90" s="29" t="s">
        <v>613</v>
      </c>
      <c r="H90" s="29"/>
      <c r="I90" s="29"/>
      <c r="J90" s="29"/>
      <c r="K90" s="29"/>
      <c r="L90" s="29"/>
      <c r="M90" s="29"/>
      <c r="N90" s="29"/>
      <c r="O90" s="29"/>
      <c r="P90" s="29"/>
      <c r="Q90" s="29"/>
    </row>
    <row r="91" spans="7:17">
      <c r="G91" s="29" t="s">
        <v>614</v>
      </c>
      <c r="H91" s="29"/>
      <c r="I91" s="29"/>
      <c r="J91" s="29"/>
      <c r="K91" s="29"/>
      <c r="L91" s="29"/>
      <c r="M91" s="29"/>
      <c r="N91" s="29"/>
      <c r="O91" s="29"/>
      <c r="P91" s="29"/>
      <c r="Q91" s="29"/>
    </row>
    <row r="92" spans="7:17">
      <c r="G92" s="29" t="s">
        <v>615</v>
      </c>
      <c r="H92" s="29"/>
      <c r="I92" s="29"/>
      <c r="J92" s="29"/>
      <c r="K92" s="29"/>
      <c r="L92" s="29"/>
      <c r="M92" s="29"/>
      <c r="N92" s="29"/>
      <c r="O92" s="29"/>
      <c r="P92" s="29"/>
      <c r="Q92" s="29"/>
    </row>
    <row r="93" spans="7:17">
      <c r="G93" s="29" t="s">
        <v>616</v>
      </c>
      <c r="H93" s="29"/>
      <c r="I93" s="29"/>
      <c r="J93" s="29"/>
      <c r="K93" s="29"/>
      <c r="L93" s="29"/>
      <c r="M93" s="29"/>
      <c r="N93" s="29"/>
      <c r="O93" s="29"/>
      <c r="P93" s="29"/>
      <c r="Q93" s="29"/>
    </row>
    <row r="94" spans="7:17">
      <c r="G94" s="29" t="s">
        <v>617</v>
      </c>
      <c r="H94" s="29"/>
      <c r="I94" s="29"/>
      <c r="J94" s="29"/>
      <c r="K94" s="29"/>
      <c r="L94" s="29"/>
      <c r="M94" s="29"/>
      <c r="N94" s="29"/>
      <c r="O94" s="29"/>
      <c r="P94" s="29"/>
      <c r="Q94" s="29"/>
    </row>
    <row r="95" spans="7:17">
      <c r="G95" s="29" t="s">
        <v>618</v>
      </c>
      <c r="H95" s="29"/>
      <c r="I95" s="29"/>
      <c r="J95" s="29"/>
      <c r="K95" s="29"/>
      <c r="L95" s="29"/>
      <c r="M95" s="29"/>
      <c r="N95" s="29"/>
      <c r="O95" s="29"/>
      <c r="P95" s="29"/>
      <c r="Q95" s="29"/>
    </row>
    <row r="96" spans="7:17">
      <c r="G96" s="29" t="s">
        <v>619</v>
      </c>
      <c r="H96" s="29"/>
      <c r="I96" s="29"/>
      <c r="J96" s="29"/>
      <c r="K96" s="29"/>
      <c r="L96" s="29"/>
      <c r="M96" s="29"/>
      <c r="N96" s="29"/>
      <c r="O96" s="29"/>
      <c r="P96" s="29"/>
      <c r="Q96" s="29"/>
    </row>
    <row r="97" spans="7:17">
      <c r="G97" s="29" t="s">
        <v>620</v>
      </c>
      <c r="H97" s="29"/>
      <c r="I97" s="29"/>
      <c r="J97" s="29"/>
      <c r="K97" s="29"/>
      <c r="L97" s="29"/>
      <c r="M97" s="29"/>
      <c r="N97" s="29"/>
      <c r="O97" s="29"/>
      <c r="P97" s="29"/>
      <c r="Q97" s="29"/>
    </row>
    <row r="98" spans="7:17">
      <c r="G98" s="29" t="s">
        <v>621</v>
      </c>
      <c r="H98" s="29"/>
      <c r="I98" s="29"/>
      <c r="J98" s="29"/>
      <c r="K98" s="29"/>
      <c r="L98" s="29"/>
      <c r="M98" s="29"/>
      <c r="N98" s="29"/>
      <c r="O98" s="29"/>
      <c r="P98" s="29"/>
      <c r="Q98" s="29"/>
    </row>
    <row r="99" spans="7:17">
      <c r="G99" s="29" t="s">
        <v>622</v>
      </c>
      <c r="H99" s="29"/>
      <c r="I99" s="29"/>
      <c r="J99" s="29"/>
      <c r="K99" s="29"/>
      <c r="L99" s="29"/>
      <c r="M99" s="29"/>
      <c r="N99" s="29"/>
      <c r="O99" s="29"/>
      <c r="P99" s="29"/>
      <c r="Q99" s="29"/>
    </row>
    <row r="100" spans="7:17">
      <c r="G100" s="29" t="s">
        <v>623</v>
      </c>
      <c r="H100" s="29"/>
      <c r="I100" s="29"/>
      <c r="J100" s="29"/>
      <c r="K100" s="29"/>
      <c r="L100" s="29"/>
      <c r="M100" s="29"/>
      <c r="N100" s="29"/>
      <c r="O100" s="29"/>
      <c r="P100" s="29"/>
      <c r="Q100" s="29"/>
    </row>
    <row r="101" spans="7:17">
      <c r="G101" s="29" t="s">
        <v>624</v>
      </c>
      <c r="H101" s="29"/>
      <c r="I101" s="29"/>
      <c r="J101" s="29"/>
      <c r="K101" s="29"/>
      <c r="L101" s="29"/>
      <c r="M101" s="29"/>
      <c r="N101" s="29"/>
      <c r="O101" s="29"/>
      <c r="P101" s="29"/>
      <c r="Q101" s="29"/>
    </row>
    <row r="102" spans="7:17">
      <c r="G102" s="29" t="s">
        <v>625</v>
      </c>
      <c r="H102" s="29"/>
      <c r="I102" s="29"/>
      <c r="J102" s="29"/>
      <c r="K102" s="29"/>
      <c r="L102" s="29"/>
      <c r="M102" s="29"/>
      <c r="N102" s="29"/>
      <c r="O102" s="29"/>
      <c r="P102" s="29"/>
      <c r="Q102" s="29"/>
    </row>
    <row r="103" spans="7:17">
      <c r="G103" s="29" t="s">
        <v>626</v>
      </c>
      <c r="H103" s="29"/>
      <c r="I103" s="29"/>
      <c r="J103" s="29"/>
      <c r="K103" s="29"/>
      <c r="L103" s="29"/>
      <c r="M103" s="29"/>
      <c r="N103" s="29"/>
      <c r="O103" s="29"/>
      <c r="P103" s="29"/>
      <c r="Q103" s="29"/>
    </row>
    <row r="104" spans="7:17">
      <c r="G104" s="29" t="s">
        <v>627</v>
      </c>
      <c r="H104" s="29"/>
      <c r="I104" s="29"/>
      <c r="J104" s="29"/>
      <c r="K104" s="29"/>
      <c r="L104" s="29"/>
      <c r="M104" s="29"/>
      <c r="N104" s="29"/>
      <c r="O104" s="29"/>
      <c r="P104" s="29"/>
      <c r="Q104" s="29"/>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zoomScale="70" zoomScaleNormal="70" workbookViewId="0"/>
  </sheetViews>
  <sheetFormatPr defaultColWidth="9" defaultRowHeight="14.25"/>
  <cols>
    <col min="1" max="1" width="9" style="14"/>
    <col min="2" max="2" width="19.25" style="14" bestFit="1" customWidth="1"/>
    <col min="3" max="3" width="200.25" style="14" bestFit="1" customWidth="1"/>
    <col min="4" max="4" width="10.75" style="14" bestFit="1" customWidth="1"/>
    <col min="5" max="5" width="16.75" style="14" bestFit="1" customWidth="1"/>
    <col min="6" max="6" width="16.75" style="14" customWidth="1"/>
    <col min="7" max="16384" width="9" style="14"/>
  </cols>
  <sheetData>
    <row r="1" spans="1:7">
      <c r="C1" s="14" t="e">
        <f>CONCATENATE(Lists!$B$59,"_APR2022_F10")</f>
        <v>#REF!</v>
      </c>
    </row>
    <row r="2" spans="1:7">
      <c r="A2" s="14" t="s">
        <v>3</v>
      </c>
      <c r="B2" s="14" t="s">
        <v>732</v>
      </c>
      <c r="C2" s="14" t="s">
        <v>733</v>
      </c>
      <c r="D2" s="14" t="s">
        <v>734</v>
      </c>
      <c r="E2" s="14" t="s">
        <v>735</v>
      </c>
      <c r="F2" s="14" t="s">
        <v>6585</v>
      </c>
      <c r="G2" s="14" t="s">
        <v>736</v>
      </c>
    </row>
    <row r="3" spans="1:7" ht="15">
      <c r="B3" s="34"/>
      <c r="C3" s="39"/>
      <c r="D3" s="38"/>
      <c r="E3" s="38"/>
      <c r="F3" s="38"/>
    </row>
    <row r="4" spans="1:7">
      <c r="B4" s="14" t="str">
        <f>'10A'!V9</f>
        <v>BN1208_GR</v>
      </c>
      <c r="C4" s="14" t="s">
        <v>6586</v>
      </c>
      <c r="E4" s="38" t="s">
        <v>738</v>
      </c>
      <c r="F4" s="38"/>
      <c r="G4" s="44" t="str">
        <f>IF(ISBLANK('10A'!E9),"##BLANK",'10A'!E9)</f>
        <v>##BLANK</v>
      </c>
    </row>
    <row r="5" spans="1:7">
      <c r="B5" s="14" t="str">
        <f>'10A'!V10</f>
        <v>BN1231_GR</v>
      </c>
      <c r="C5" s="14" t="s">
        <v>6587</v>
      </c>
      <c r="E5" s="38" t="s">
        <v>738</v>
      </c>
      <c r="F5" s="38"/>
      <c r="G5" s="44" t="str">
        <f>IF(ISBLANK('10A'!E10),"##BLANK",'10A'!E10)</f>
        <v>##BLANK</v>
      </c>
    </row>
    <row r="6" spans="1:7">
      <c r="B6" s="14" t="str">
        <f>'10A'!X16</f>
        <v>B1253NMT_AMI_GR</v>
      </c>
      <c r="C6" s="14" t="s">
        <v>6588</v>
      </c>
      <c r="E6" s="38" t="s">
        <v>738</v>
      </c>
      <c r="F6" s="38"/>
      <c r="G6" s="44" t="str">
        <f>IF(ISBLANK('10A'!G16),"##BLANK",'10A'!G16)</f>
        <v>##BLANK</v>
      </c>
    </row>
    <row r="7" spans="1:7">
      <c r="B7" s="14" t="str">
        <f>'10A'!X17</f>
        <v>B1256NMT_AMI_GR</v>
      </c>
      <c r="C7" s="14" t="s">
        <v>6589</v>
      </c>
      <c r="E7" s="38" t="s">
        <v>738</v>
      </c>
      <c r="F7" s="38"/>
      <c r="G7" s="44" t="str">
        <f>IF(ISBLANK('10A'!G17),"##BLANK",'10A'!G17)</f>
        <v>##BLANK</v>
      </c>
    </row>
    <row r="8" spans="1:7">
      <c r="B8" s="14" t="str">
        <f>'10A'!X18</f>
        <v>B0257NMT_AMI_GR</v>
      </c>
      <c r="C8" s="14" t="s">
        <v>6590</v>
      </c>
      <c r="E8" s="38" t="s">
        <v>738</v>
      </c>
      <c r="F8" s="38"/>
      <c r="G8" s="44" t="str">
        <f>IF(ISBLANK('10A'!G18),"##BLANK",'10A'!G18)</f>
        <v>##BLANK</v>
      </c>
    </row>
    <row r="9" spans="1:7">
      <c r="B9" s="14" t="str">
        <f>'10A'!X19</f>
        <v>B0258NMT_AMI_GR</v>
      </c>
      <c r="C9" s="14" t="s">
        <v>6591</v>
      </c>
      <c r="E9" s="38" t="s">
        <v>738</v>
      </c>
      <c r="F9" s="38"/>
      <c r="G9" s="44" t="str">
        <f>IF(ISBLANK('10A'!G19),"##BLANK",'10A'!G19)</f>
        <v>##BLANK</v>
      </c>
    </row>
    <row r="10" spans="1:7">
      <c r="B10" s="14" t="str">
        <f>'10A'!X22</f>
        <v>BN11711_AMI_GR</v>
      </c>
      <c r="C10" s="14" t="s">
        <v>6592</v>
      </c>
      <c r="E10" s="38" t="s">
        <v>738</v>
      </c>
      <c r="F10" s="38"/>
      <c r="G10" s="44" t="str">
        <f>IF(ISBLANK('10A'!G22),"##BLANK",'10A'!G22)</f>
        <v>##BLANK</v>
      </c>
    </row>
    <row r="11" spans="1:7">
      <c r="B11" s="14" t="str">
        <f>'10A'!X23</f>
        <v>BN10102_AMI_GR</v>
      </c>
      <c r="C11" s="14" t="s">
        <v>6593</v>
      </c>
      <c r="E11" s="38" t="s">
        <v>738</v>
      </c>
      <c r="F11" s="38"/>
      <c r="G11" s="44" t="str">
        <f>IF(ISBLANK('10A'!G23),"##BLANK",'10A'!G23)</f>
        <v>##BLANK</v>
      </c>
    </row>
    <row r="12" spans="1:7">
      <c r="B12" s="14" t="str">
        <f>'10A'!X24</f>
        <v>BN01004_AMI_GR</v>
      </c>
      <c r="C12" s="14" t="s">
        <v>6594</v>
      </c>
      <c r="E12" s="38" t="s">
        <v>738</v>
      </c>
      <c r="F12" s="38"/>
      <c r="G12" s="44" t="str">
        <f>IF(ISBLANK('10A'!G24),"##BLANK",'10A'!G24)</f>
        <v>##BLANK</v>
      </c>
    </row>
    <row r="13" spans="1:7">
      <c r="B13" s="14" t="str">
        <f>'10A'!X25</f>
        <v>BN01005_AMI_GR</v>
      </c>
      <c r="C13" s="14" t="s">
        <v>6595</v>
      </c>
      <c r="E13" s="38" t="s">
        <v>738</v>
      </c>
      <c r="F13" s="38"/>
      <c r="G13" s="44" t="str">
        <f>IF(ISBLANK('10A'!G25),"##BLANK",'10A'!G25)</f>
        <v>##BLANK</v>
      </c>
    </row>
    <row r="14" spans="1:7">
      <c r="B14" s="96" t="str">
        <f>'10A'!X26</f>
        <v>BN12001_AMI_GR</v>
      </c>
      <c r="C14" s="14" t="s">
        <v>6596</v>
      </c>
      <c r="E14" s="38" t="s">
        <v>738</v>
      </c>
      <c r="F14" s="38"/>
      <c r="G14" s="44" t="str">
        <f>IF(ISBLANK('10A'!G26),"##BLANK",'10A'!G26)</f>
        <v>##BLANK</v>
      </c>
    </row>
    <row r="15" spans="1:7">
      <c r="B15" s="96" t="str">
        <f>'10A'!X27</f>
        <v>BN12002_AMI_GR</v>
      </c>
      <c r="C15" s="14" t="s">
        <v>6597</v>
      </c>
      <c r="E15" s="38" t="s">
        <v>738</v>
      </c>
      <c r="F15" s="38"/>
      <c r="G15" s="44" t="str">
        <f>IF(ISBLANK('10A'!G27),"##BLANK",'10A'!G27)</f>
        <v>##BLANK</v>
      </c>
    </row>
    <row r="16" spans="1:7">
      <c r="B16" s="96" t="str">
        <f>'10A'!X28</f>
        <v>BN12004_AMI_GR</v>
      </c>
      <c r="C16" s="14" t="s">
        <v>6598</v>
      </c>
      <c r="E16" s="38" t="s">
        <v>738</v>
      </c>
      <c r="F16" s="38"/>
      <c r="G16" s="44" t="str">
        <f>IF(ISBLANK('10A'!G28),"##BLANK",'10A'!G28)</f>
        <v>##BLANK</v>
      </c>
    </row>
    <row r="17" spans="2:7">
      <c r="B17" s="96" t="str">
        <f>'10A'!X29</f>
        <v>BN12005_AMI_GR</v>
      </c>
      <c r="C17" s="14" t="s">
        <v>6599</v>
      </c>
      <c r="E17" s="38" t="s">
        <v>738</v>
      </c>
      <c r="F17" s="38"/>
      <c r="G17" s="44" t="str">
        <f>IF(ISBLANK('10A'!G29),"##BLANK",'10A'!G29)</f>
        <v>##BLANK</v>
      </c>
    </row>
    <row r="18" spans="2:7">
      <c r="B18" s="96" t="str">
        <f>'10A'!V32</f>
        <v>B0004WNPLI_GR</v>
      </c>
      <c r="C18" s="14" t="s">
        <v>6600</v>
      </c>
      <c r="E18" s="38" t="s">
        <v>738</v>
      </c>
      <c r="F18" s="38"/>
      <c r="G18" s="44" t="str">
        <f>IF(ISBLANK('10A'!E32),"##BLANK",'10A'!E32)</f>
        <v>##BLANK</v>
      </c>
    </row>
    <row r="19" spans="2:7">
      <c r="B19" s="14" t="str">
        <f>'10A'!V37</f>
        <v>S4033_GR</v>
      </c>
      <c r="C19" s="14" t="s">
        <v>6601</v>
      </c>
      <c r="E19" s="38" t="s">
        <v>738</v>
      </c>
      <c r="F19" s="38"/>
      <c r="G19" s="44" t="str">
        <f>IF(ISBLANK('10A'!E37),"##BLANK",'10A'!E37)</f>
        <v>##BLANK</v>
      </c>
    </row>
    <row r="20" spans="2:7">
      <c r="B20" s="14" t="str">
        <f>'10A'!V38</f>
        <v>S4034_GR</v>
      </c>
      <c r="C20" s="14" t="s">
        <v>6602</v>
      </c>
      <c r="E20" s="38" t="s">
        <v>738</v>
      </c>
      <c r="F20" s="38"/>
      <c r="G20" s="44" t="str">
        <f>IF(ISBLANK('10A'!E38),"##BLANK",'10A'!E38)</f>
        <v>##BLANK</v>
      </c>
    </row>
    <row r="21" spans="2:7">
      <c r="B21" s="14" t="str">
        <f>'10B'!AL10</f>
        <v>BNX1022_PLA</v>
      </c>
      <c r="C21" s="14" t="s">
        <v>6603</v>
      </c>
      <c r="E21" s="38" t="s">
        <v>738</v>
      </c>
      <c r="F21" s="38"/>
      <c r="G21" s="44" t="str">
        <f>IF(ISBLANK('10B'!C10),"##BLANK",'10B'!C10)</f>
        <v>##BLANK</v>
      </c>
    </row>
    <row r="22" spans="2:7">
      <c r="B22" s="14" t="str">
        <f>'10B'!AP10</f>
        <v>BN01005_EO_PC</v>
      </c>
      <c r="C22" s="14" t="s">
        <v>6604</v>
      </c>
      <c r="E22" s="38" t="s">
        <v>738</v>
      </c>
      <c r="F22" s="38"/>
      <c r="G22" s="44" t="str">
        <f>IF(ISBLANK('10B'!G10),"##BLANK",'10B'!G10)</f>
        <v>##BLANK</v>
      </c>
    </row>
    <row r="23" spans="2:7">
      <c r="B23" s="14" t="str">
        <f>'10B'!AQ10</f>
        <v>BN01006_EOC_PC</v>
      </c>
      <c r="C23" s="14" t="s">
        <v>6605</v>
      </c>
      <c r="E23" s="38" t="s">
        <v>738</v>
      </c>
      <c r="F23" s="38"/>
      <c r="G23" s="44">
        <f>IF(ISBLANK('10B'!H10),"##BLANK",'10B'!H10)</f>
        <v>0</v>
      </c>
    </row>
    <row r="24" spans="2:7">
      <c r="B24" s="14" t="str">
        <f>'10B'!AL15</f>
        <v>BNX1023_PLA</v>
      </c>
      <c r="C24" s="14" t="s">
        <v>6606</v>
      </c>
      <c r="E24" s="38" t="s">
        <v>738</v>
      </c>
      <c r="F24" s="38"/>
      <c r="G24" s="44" t="str">
        <f>IF(ISBLANK('10B'!C15),"##BLANK",'10B'!C15)</f>
        <v>##BLANK</v>
      </c>
    </row>
    <row r="25" spans="2:7">
      <c r="B25" s="14" t="str">
        <f>'10B'!AL16</f>
        <v>BNX1024_PLA</v>
      </c>
      <c r="C25" s="14" t="s">
        <v>6607</v>
      </c>
      <c r="E25" s="38" t="s">
        <v>738</v>
      </c>
      <c r="F25" s="38"/>
      <c r="G25" s="44" t="str">
        <f>IF(ISBLANK('10B'!C16),"##BLANK",'10B'!C16)</f>
        <v>##BLANK</v>
      </c>
    </row>
    <row r="26" spans="2:7">
      <c r="B26" s="14" t="str">
        <f>'10B'!AL17</f>
        <v>BNX1025_PLA</v>
      </c>
      <c r="C26" s="14" t="s">
        <v>6608</v>
      </c>
      <c r="E26" s="38" t="s">
        <v>738</v>
      </c>
      <c r="F26" s="38"/>
      <c r="G26" s="44" t="str">
        <f>IF(ISBLANK('10B'!C17),"##BLANK",'10B'!C17)</f>
        <v>##BLANK</v>
      </c>
    </row>
    <row r="27" spans="2:7">
      <c r="B27" s="14" t="str">
        <f>'10B'!AN15</f>
        <v>BN01007_PLA</v>
      </c>
      <c r="C27" s="14" t="s">
        <v>6609</v>
      </c>
      <c r="E27" s="38" t="s">
        <v>738</v>
      </c>
      <c r="F27" s="44" t="str">
        <f>IF(ISBLANK('10B'!E15),"##BLANK",'10B'!E15)</f>
        <v>##BLANK</v>
      </c>
      <c r="G27" s="44" t="str">
        <f>IF(ISBLANK('10B'!F15),"##BLANK",'10B'!F15)</f>
        <v>##BLANK</v>
      </c>
    </row>
    <row r="28" spans="2:7">
      <c r="B28" s="14" t="str">
        <f>'10B'!AN16</f>
        <v>BN01008_PLA</v>
      </c>
      <c r="C28" s="14" t="s">
        <v>6610</v>
      </c>
      <c r="E28" s="38" t="s">
        <v>738</v>
      </c>
      <c r="F28" s="44" t="str">
        <f>IF(ISBLANK('10B'!E16),"##BLANK",'10B'!E16)</f>
        <v>##BLANK</v>
      </c>
      <c r="G28" s="44" t="str">
        <f>IF(ISBLANK('10B'!F16),"##BLANK",'10B'!F16)</f>
        <v>##BLANK</v>
      </c>
    </row>
    <row r="29" spans="2:7">
      <c r="B29" s="14" t="str">
        <f>'10B'!AN17</f>
        <v>BN01009_PLA</v>
      </c>
      <c r="C29" s="14" t="s">
        <v>6611</v>
      </c>
      <c r="E29" s="38" t="s">
        <v>738</v>
      </c>
      <c r="F29" s="44" t="str">
        <f>IF(ISBLANK('10B'!E17),"##BLANK",'10B'!E17)</f>
        <v>##BLANK</v>
      </c>
      <c r="G29" s="44" t="str">
        <f>IF(ISBLANK('10B'!F17),"##BLANK",'10B'!F17)</f>
        <v>##BLANK</v>
      </c>
    </row>
    <row r="30" spans="2:7">
      <c r="B30" s="14" t="str">
        <f>'10C'!AJ10</f>
        <v>BNX1026_PLA</v>
      </c>
      <c r="C30" s="14" t="s">
        <v>6612</v>
      </c>
      <c r="E30" s="38" t="s">
        <v>738</v>
      </c>
      <c r="F30" s="38"/>
      <c r="G30" s="44" t="str">
        <f>IF(ISBLANK('10C'!C10),"##BLANK",'10C'!C10)</f>
        <v>##BLANK</v>
      </c>
    </row>
    <row r="31" spans="2:7">
      <c r="B31" s="14" t="str">
        <f>'10C'!AJ11</f>
        <v>BNX1027_PLA</v>
      </c>
      <c r="C31" s="14" t="s">
        <v>6613</v>
      </c>
      <c r="E31" s="38" t="s">
        <v>738</v>
      </c>
      <c r="F31" s="38"/>
      <c r="G31" s="44" t="str">
        <f>IF(ISBLANK('10C'!C11),"##BLANK",'10C'!C11)</f>
        <v>##BLANK</v>
      </c>
    </row>
    <row r="32" spans="2:7">
      <c r="B32" s="14" t="str">
        <f>'10C'!AJ12</f>
        <v>BNX1028_PLA</v>
      </c>
      <c r="C32" s="14" t="s">
        <v>6614</v>
      </c>
      <c r="E32" s="38" t="s">
        <v>738</v>
      </c>
      <c r="F32" s="38"/>
      <c r="G32" s="44" t="str">
        <f>IF(ISBLANK('10C'!C12),"##BLANK",'10C'!C12)</f>
        <v>##BLANK</v>
      </c>
    </row>
    <row r="33" spans="2:7">
      <c r="B33" s="14" t="str">
        <f>'10C'!AJ13</f>
        <v>BNX1029_PLA</v>
      </c>
      <c r="C33" s="14" t="s">
        <v>6615</v>
      </c>
      <c r="E33" s="38" t="s">
        <v>738</v>
      </c>
      <c r="F33" s="38"/>
      <c r="G33" s="44" t="str">
        <f>IF(ISBLANK('10C'!C13),"##BLANK",'10C'!C13)</f>
        <v>##BLANK</v>
      </c>
    </row>
    <row r="34" spans="2:7">
      <c r="B34" s="14" t="str">
        <f>'10C'!AN10</f>
        <v>BN01022_PLA</v>
      </c>
      <c r="C34" s="14" t="s">
        <v>6616</v>
      </c>
      <c r="E34" s="38" t="s">
        <v>738</v>
      </c>
      <c r="F34" s="38"/>
      <c r="G34" s="44" t="str">
        <f>IF(ISBLANK('10C'!G10),"##BLANK",'10C'!G10)</f>
        <v>##BLANK</v>
      </c>
    </row>
    <row r="35" spans="2:7">
      <c r="B35" s="14" t="str">
        <f>'10C'!AO10</f>
        <v>BN01026_PLA</v>
      </c>
      <c r="C35" s="14" t="s">
        <v>6617</v>
      </c>
      <c r="E35" s="38" t="s">
        <v>738</v>
      </c>
      <c r="F35" s="38"/>
      <c r="G35" s="44">
        <f>IF(ISBLANK('10C'!H10),"##BLANK",'10C'!H10)</f>
        <v>0</v>
      </c>
    </row>
    <row r="36" spans="2:7">
      <c r="B36" s="14" t="str">
        <f>'10C'!AN11</f>
        <v>BN01023_PLA</v>
      </c>
      <c r="C36" s="14" t="s">
        <v>6618</v>
      </c>
      <c r="E36" s="38" t="s">
        <v>738</v>
      </c>
      <c r="F36" s="38"/>
      <c r="G36" s="44" t="str">
        <f>IF(ISBLANK('10C'!G11),"##BLANK",'10C'!G11)</f>
        <v>##BLANK</v>
      </c>
    </row>
    <row r="37" spans="2:7">
      <c r="B37" s="14" t="str">
        <f>'10C'!AO11</f>
        <v>BN01027_PLA</v>
      </c>
      <c r="C37" s="14" t="s">
        <v>6619</v>
      </c>
      <c r="E37" s="38" t="s">
        <v>738</v>
      </c>
      <c r="F37" s="38"/>
      <c r="G37" s="44">
        <f>IF(ISBLANK('10C'!H11),"##BLANK",'10C'!H11)</f>
        <v>0</v>
      </c>
    </row>
    <row r="38" spans="2:7">
      <c r="B38" s="14" t="str">
        <f>'10C'!AN12</f>
        <v>BN01024_PLA</v>
      </c>
      <c r="C38" s="14" t="s">
        <v>6620</v>
      </c>
      <c r="E38" s="38" t="s">
        <v>738</v>
      </c>
      <c r="F38" s="38"/>
      <c r="G38" s="44" t="str">
        <f>IF(ISBLANK('10C'!G12),"##BLANK",'10C'!G12)</f>
        <v>##BLANK</v>
      </c>
    </row>
    <row r="39" spans="2:7">
      <c r="B39" s="14" t="str">
        <f>'10C'!AO12</f>
        <v>BN01028_PLA</v>
      </c>
      <c r="C39" s="14" t="s">
        <v>6621</v>
      </c>
      <c r="E39" s="38" t="s">
        <v>738</v>
      </c>
      <c r="F39" s="38"/>
      <c r="G39" s="44">
        <f>IF(ISBLANK('10C'!H12),"##BLANK",'10C'!H12)</f>
        <v>0</v>
      </c>
    </row>
    <row r="40" spans="2:7">
      <c r="B40" s="14" t="str">
        <f>'10C'!AN13</f>
        <v>BN01025_PLA</v>
      </c>
      <c r="C40" s="14" t="s">
        <v>6622</v>
      </c>
      <c r="E40" s="38" t="s">
        <v>738</v>
      </c>
      <c r="F40" s="38"/>
      <c r="G40" s="44" t="str">
        <f>IF(ISBLANK('10C'!G13),"##BLANK",'10C'!G13)</f>
        <v>##BLANK</v>
      </c>
    </row>
    <row r="41" spans="2:7">
      <c r="B41" s="14" t="str">
        <f>'10C'!AO13</f>
        <v>BN01029_PLA</v>
      </c>
      <c r="C41" s="14" t="s">
        <v>6623</v>
      </c>
      <c r="E41" s="38" t="s">
        <v>738</v>
      </c>
      <c r="F41" s="38"/>
      <c r="G41" s="44">
        <f>IF(ISBLANK('10C'!H13),"##BLANK",'10C'!H13)</f>
        <v>0</v>
      </c>
    </row>
    <row r="42" spans="2:7">
      <c r="B42" s="96" t="str">
        <f>'10C'!AM16</f>
        <v>BN01030_PLA</v>
      </c>
      <c r="C42" s="14" t="s">
        <v>6624</v>
      </c>
      <c r="E42" s="38" t="s">
        <v>738</v>
      </c>
      <c r="F42" s="38"/>
      <c r="G42" s="44" t="str">
        <f>IF(ISBLANK('10C'!F16),"##BLANK",'10C'!F16)</f>
        <v>##BLANK</v>
      </c>
    </row>
    <row r="43" spans="2:7">
      <c r="B43" s="14" t="str">
        <f>'10C'!AN24</f>
        <v>BN01031_PLA</v>
      </c>
      <c r="C43" s="14" t="s">
        <v>6625</v>
      </c>
      <c r="E43" s="38" t="s">
        <v>738</v>
      </c>
      <c r="F43" s="38"/>
      <c r="G43" s="44" t="str">
        <f>IF(ISBLANK('10C'!G24),"##BLANK",'10C'!G24)</f>
        <v>##BLANK</v>
      </c>
    </row>
    <row r="44" spans="2:7">
      <c r="B44" s="14" t="str">
        <f>'10C'!AO24</f>
        <v>BN01032_PLA</v>
      </c>
      <c r="C44" s="14" t="s">
        <v>6626</v>
      </c>
      <c r="E44" s="38" t="s">
        <v>738</v>
      </c>
      <c r="F44" s="38"/>
      <c r="G44" s="44">
        <f>IF(ISBLANK('10C'!H24),"##BLANK",'10C'!H24)</f>
        <v>0</v>
      </c>
    </row>
    <row r="45" spans="2:7">
      <c r="B45" s="14" t="str">
        <f>'10C'!AP24</f>
        <v>BN01033_PLA</v>
      </c>
      <c r="C45" s="14" t="s">
        <v>6627</v>
      </c>
      <c r="E45" s="38" t="s">
        <v>738</v>
      </c>
      <c r="F45" s="38"/>
      <c r="G45" s="44" t="str">
        <f>IF(ISBLANK('10C'!I24),"##BLANK",'10C'!I24)</f>
        <v>##BLANK</v>
      </c>
    </row>
    <row r="46" spans="2:7">
      <c r="B46" s="14" t="str">
        <f>'10C'!AQ24</f>
        <v>BN01034_PLA</v>
      </c>
      <c r="C46" s="14" t="s">
        <v>6628</v>
      </c>
      <c r="E46" s="38" t="s">
        <v>738</v>
      </c>
      <c r="F46" s="38"/>
      <c r="G46" s="44">
        <f>IF(ISBLANK('10C'!J24),"##BLANK",'10C'!J24)</f>
        <v>0</v>
      </c>
    </row>
    <row r="47" spans="2:7">
      <c r="B47" s="43" t="str">
        <f>'10C'!AR24</f>
        <v>BN01035_PLA</v>
      </c>
      <c r="C47" s="14" t="s">
        <v>6629</v>
      </c>
      <c r="E47" s="38" t="s">
        <v>738</v>
      </c>
      <c r="F47" s="38"/>
      <c r="G47" s="44" t="str">
        <f>IF(ISBLANK('10C'!K24),"##BLANK",'10C'!K24)</f>
        <v>##BLANK</v>
      </c>
    </row>
    <row r="48" spans="2:7">
      <c r="B48" s="43" t="str">
        <f>'10C'!AS24</f>
        <v>BN01036_PLA</v>
      </c>
      <c r="C48" s="14" t="s">
        <v>6630</v>
      </c>
      <c r="E48" s="38" t="s">
        <v>738</v>
      </c>
      <c r="F48" s="38"/>
      <c r="G48" s="44" t="str">
        <f>IF(ISBLANK('10C'!L24),"##BLANK",'10C'!L24)</f>
        <v>##BLANK</v>
      </c>
    </row>
    <row r="49" spans="2:7">
      <c r="B49" s="43" t="str">
        <f>'10C'!AT24</f>
        <v>BN01037_PLA</v>
      </c>
      <c r="C49" s="14" t="s">
        <v>6631</v>
      </c>
      <c r="E49" s="38" t="s">
        <v>738</v>
      </c>
      <c r="F49" s="38"/>
      <c r="G49" s="44" t="str">
        <f>IF(ISBLANK('10C'!M24),"##BLANK",'10C'!M24)</f>
        <v>##BLANK</v>
      </c>
    </row>
  </sheetData>
  <sheetProtection sort="0"/>
  <conditionalFormatting sqref="E4:F26 E30:F49 E27:E29">
    <cfRule type="expression" dxfId="635" priority="2">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zoomScale="70" zoomScaleNormal="70" workbookViewId="0"/>
  </sheetViews>
  <sheetFormatPr defaultColWidth="9" defaultRowHeight="14.25"/>
  <cols>
    <col min="1" max="1" width="9" style="14"/>
    <col min="2" max="2" width="17" style="14" bestFit="1" customWidth="1"/>
    <col min="3" max="3" width="106.25" style="14" bestFit="1" customWidth="1"/>
    <col min="4" max="4" width="10.75" style="14" bestFit="1" customWidth="1"/>
    <col min="5" max="5" width="17.25" style="14" bestFit="1" customWidth="1"/>
    <col min="6" max="16384" width="9" style="14"/>
  </cols>
  <sheetData>
    <row r="1" spans="1:6">
      <c r="C1" s="14" t="e">
        <f>CONCATENATE(Lists!$B$59,"_APR2022_F11")</f>
        <v>#REF!</v>
      </c>
    </row>
    <row r="2" spans="1:6">
      <c r="A2" s="14" t="s">
        <v>3</v>
      </c>
      <c r="B2" s="14" t="s">
        <v>732</v>
      </c>
      <c r="C2" s="14" t="s">
        <v>733</v>
      </c>
      <c r="D2" s="14" t="s">
        <v>734</v>
      </c>
      <c r="E2" s="14" t="s">
        <v>735</v>
      </c>
      <c r="F2" s="14" t="s">
        <v>736</v>
      </c>
    </row>
    <row r="3" spans="1:6" ht="15">
      <c r="B3" s="34"/>
      <c r="C3" s="39"/>
      <c r="D3" s="38"/>
      <c r="E3" s="38"/>
    </row>
    <row r="4" spans="1:6">
      <c r="B4" s="14" t="str">
        <f>'11A'!U9</f>
        <v>BR001_S1WBF</v>
      </c>
      <c r="C4" s="14" t="s">
        <v>6632</v>
      </c>
      <c r="E4" s="38" t="s">
        <v>738</v>
      </c>
      <c r="F4" s="44">
        <f>IF(ISBLANK('11A'!D9),"##BLANK",'11A'!D9)</f>
        <v>1231.6628000000001</v>
      </c>
    </row>
    <row r="5" spans="1:6">
      <c r="B5" s="14" t="str">
        <f>'11A'!V9</f>
        <v>BR002_S1WWBF</v>
      </c>
      <c r="C5" s="14" t="s">
        <v>6633</v>
      </c>
      <c r="E5" s="38" t="s">
        <v>738</v>
      </c>
      <c r="F5" s="44">
        <f>IF(ISBLANK('11A'!E9),"##BLANK",'11A'!E9)</f>
        <v>1184.1266000000001</v>
      </c>
    </row>
    <row r="6" spans="1:6">
      <c r="B6" s="14" t="str">
        <f>'11A'!W9</f>
        <v>BR003_S1TOBF</v>
      </c>
      <c r="C6" s="14" t="s">
        <v>6634</v>
      </c>
      <c r="E6" s="38" t="s">
        <v>738</v>
      </c>
      <c r="F6" s="44">
        <f>IF(ISBLANK('11A'!F9),"##BLANK",'11A'!F9)</f>
        <v>2415.7894000000001</v>
      </c>
    </row>
    <row r="7" spans="1:6">
      <c r="B7" s="14" t="str">
        <f>'11A'!U10</f>
        <v>BR004_S1WPG</v>
      </c>
      <c r="C7" s="14" t="s">
        <v>6635</v>
      </c>
      <c r="E7" s="38" t="s">
        <v>738</v>
      </c>
      <c r="F7" s="44">
        <f>IF(ISBLANK('11A'!D10),"##BLANK",'11A'!D10)</f>
        <v>1141.1701</v>
      </c>
    </row>
    <row r="8" spans="1:6">
      <c r="B8" s="14" t="str">
        <f>'11A'!V10</f>
        <v>BR005_S1WWPG</v>
      </c>
      <c r="C8" s="14" t="s">
        <v>6636</v>
      </c>
      <c r="E8" s="38" t="s">
        <v>738</v>
      </c>
      <c r="F8" s="44">
        <f>IF(ISBLANK('11A'!E10),"##BLANK",'11A'!E10)</f>
        <v>56678.362999999998</v>
      </c>
    </row>
    <row r="9" spans="1:6">
      <c r="B9" s="14" t="str">
        <f>'11A'!W10</f>
        <v>BR006_S1TOPG</v>
      </c>
      <c r="C9" s="14" t="s">
        <v>6637</v>
      </c>
      <c r="E9" s="38" t="s">
        <v>738</v>
      </c>
      <c r="F9" s="44">
        <f>IF(ISBLANK('11A'!F10),"##BLANK",'11A'!F10)</f>
        <v>57819.533100000001</v>
      </c>
    </row>
    <row r="10" spans="1:6">
      <c r="B10" s="14" t="str">
        <f>'11A'!U11</f>
        <v>BR007_S1WVT</v>
      </c>
      <c r="C10" s="14" t="s">
        <v>6638</v>
      </c>
      <c r="E10" s="38" t="s">
        <v>738</v>
      </c>
      <c r="F10" s="44">
        <f>IF(ISBLANK('11A'!D11),"##BLANK",'11A'!D11)</f>
        <v>1049.1196</v>
      </c>
    </row>
    <row r="11" spans="1:6">
      <c r="B11" s="14" t="str">
        <f>'11A'!V11</f>
        <v>BR008_S1WWVT</v>
      </c>
      <c r="C11" s="14" t="s">
        <v>6639</v>
      </c>
      <c r="E11" s="38" t="s">
        <v>738</v>
      </c>
      <c r="F11" s="44">
        <f>IF(ISBLANK('11A'!E11),"##BLANK",'11A'!E11)</f>
        <v>1049.1196</v>
      </c>
    </row>
    <row r="12" spans="1:6">
      <c r="B12" s="14" t="str">
        <f>'11A'!W11</f>
        <v>BR009_S1TOVT</v>
      </c>
      <c r="C12" s="14" t="s">
        <v>6640</v>
      </c>
      <c r="E12" s="38" t="s">
        <v>738</v>
      </c>
      <c r="F12" s="44">
        <f>IF(ISBLANK('11A'!F11),"##BLANK",'11A'!F11)</f>
        <v>2098.2392</v>
      </c>
    </row>
    <row r="13" spans="1:6">
      <c r="B13" s="14" t="str">
        <f>'11A'!U12</f>
        <v>BR010_S1WTO</v>
      </c>
      <c r="C13" s="14" t="s">
        <v>6641</v>
      </c>
      <c r="E13" s="38" t="s">
        <v>738</v>
      </c>
      <c r="F13" s="44">
        <f>IF(ISBLANK('11A'!D12),"##BLANK",'11A'!D12)</f>
        <v>3421.9525000000003</v>
      </c>
    </row>
    <row r="14" spans="1:6">
      <c r="B14" s="96" t="str">
        <f>'11A'!V12</f>
        <v>BR011_S1WWTO</v>
      </c>
      <c r="C14" s="14" t="s">
        <v>6642</v>
      </c>
      <c r="E14" s="38" t="s">
        <v>738</v>
      </c>
      <c r="F14" s="44">
        <f>IF(ISBLANK('11A'!E12),"##BLANK",'11A'!E12)</f>
        <v>58911.609199999999</v>
      </c>
    </row>
    <row r="15" spans="1:6">
      <c r="B15" s="96" t="str">
        <f>'11A'!W12</f>
        <v>BR012_S1TOTO</v>
      </c>
      <c r="C15" s="14" t="s">
        <v>6643</v>
      </c>
      <c r="E15" s="38" t="s">
        <v>738</v>
      </c>
      <c r="F15" s="44">
        <f>IF(ISBLANK('11A'!F12),"##BLANK",'11A'!F12)</f>
        <v>62333.561700000006</v>
      </c>
    </row>
    <row r="16" spans="1:6">
      <c r="B16" s="96" t="str">
        <f>'11A'!U14</f>
        <v>BR010_S1WCO</v>
      </c>
      <c r="C16" s="14" t="s">
        <v>6644</v>
      </c>
      <c r="E16" s="38" t="s">
        <v>738</v>
      </c>
      <c r="F16" s="44">
        <f>IF(ISBLANK('11A'!D14),"##BLANK",'11A'!D14)</f>
        <v>2251.7962000000002</v>
      </c>
    </row>
    <row r="17" spans="2:6">
      <c r="B17" s="96" t="str">
        <f>'11A'!V14</f>
        <v>BR011_S1WWCO</v>
      </c>
      <c r="C17" s="14" t="s">
        <v>6645</v>
      </c>
      <c r="E17" s="38" t="s">
        <v>738</v>
      </c>
      <c r="F17" s="44">
        <f>IF(ISBLANK('11A'!E14),"##BLANK",'11A'!E14)</f>
        <v>2169.5392999999999</v>
      </c>
    </row>
    <row r="18" spans="2:6">
      <c r="B18" s="96" t="str">
        <f>'11A'!W14</f>
        <v>BR012_S1TOCO</v>
      </c>
      <c r="C18" s="14" t="s">
        <v>6646</v>
      </c>
      <c r="E18" s="38" t="s">
        <v>738</v>
      </c>
      <c r="F18" s="44">
        <f>IF(ISBLANK('11A'!F14),"##BLANK",'11A'!F14)</f>
        <v>4421.3355000000001</v>
      </c>
    </row>
    <row r="19" spans="2:6">
      <c r="B19" s="14" t="str">
        <f>'11A'!U15</f>
        <v>BR013_S1WCH</v>
      </c>
      <c r="C19" s="14" t="s">
        <v>6647</v>
      </c>
      <c r="E19" s="38" t="s">
        <v>738</v>
      </c>
      <c r="F19" s="44">
        <f>IF(ISBLANK('11A'!D15),"##BLANK",'11A'!D15)</f>
        <v>1.4336298000000001</v>
      </c>
    </row>
    <row r="20" spans="2:6">
      <c r="B20" s="14" t="str">
        <f>'11A'!V15</f>
        <v>BR014_S1WWCH</v>
      </c>
      <c r="C20" s="14" t="s">
        <v>6648</v>
      </c>
      <c r="E20" s="38" t="s">
        <v>738</v>
      </c>
      <c r="F20" s="44">
        <f>IF(ISBLANK('11A'!E15),"##BLANK",'11A'!E15)</f>
        <v>30034.241000000002</v>
      </c>
    </row>
    <row r="21" spans="2:6">
      <c r="B21" s="14" t="str">
        <f>'11A'!W15</f>
        <v>BR015_S1TOCH</v>
      </c>
      <c r="C21" s="14" t="s">
        <v>6649</v>
      </c>
      <c r="E21" s="38" t="s">
        <v>738</v>
      </c>
      <c r="F21" s="44">
        <f>IF(ISBLANK('11A'!F15),"##BLANK",'11A'!F15)</f>
        <v>30035.674629800003</v>
      </c>
    </row>
    <row r="22" spans="2:6">
      <c r="B22" s="14" t="str">
        <f>'11A'!U16</f>
        <v>BR016_S1WNO</v>
      </c>
      <c r="C22" s="14" t="s">
        <v>6650</v>
      </c>
      <c r="E22" s="38" t="s">
        <v>738</v>
      </c>
      <c r="F22" s="44">
        <f>IF(ISBLANK('11A'!D16),"##BLANK",'11A'!D16)</f>
        <v>1168.7316000000001</v>
      </c>
    </row>
    <row r="23" spans="2:6">
      <c r="B23" s="14" t="str">
        <f>'11A'!V16</f>
        <v>BR017_S1WWNO</v>
      </c>
      <c r="C23" s="14" t="s">
        <v>6651</v>
      </c>
      <c r="E23" s="38" t="s">
        <v>738</v>
      </c>
      <c r="F23" s="44">
        <f>IF(ISBLANK('11A'!E16),"##BLANK",'11A'!E16)</f>
        <v>26707.841</v>
      </c>
    </row>
    <row r="24" spans="2:6">
      <c r="B24" s="14" t="str">
        <f>'11A'!W16</f>
        <v>BR018_S1TONO</v>
      </c>
      <c r="C24" s="14" t="s">
        <v>6652</v>
      </c>
      <c r="E24" s="38" t="s">
        <v>738</v>
      </c>
      <c r="F24" s="44">
        <f>IF(ISBLANK('11A'!F16),"##BLANK",'11A'!F16)</f>
        <v>27876.5726</v>
      </c>
    </row>
    <row r="25" spans="2:6">
      <c r="B25" s="14" t="str">
        <f>'11A'!U19</f>
        <v>BR019_S2WLB</v>
      </c>
      <c r="C25" s="14" t="s">
        <v>6653</v>
      </c>
      <c r="E25" s="38" t="s">
        <v>738</v>
      </c>
      <c r="F25" s="44">
        <f>IF(ISBLANK('11A'!D19),"##BLANK",'11A'!D19)</f>
        <v>31117.674999999999</v>
      </c>
    </row>
    <row r="26" spans="2:6">
      <c r="B26" s="14" t="str">
        <f>'11A'!V19</f>
        <v>BR020_S2WWLB</v>
      </c>
      <c r="C26" s="14" t="s">
        <v>6654</v>
      </c>
      <c r="E26" s="38" t="s">
        <v>738</v>
      </c>
      <c r="F26" s="44">
        <f>IF(ISBLANK('11A'!E19),"##BLANK",'11A'!E19)</f>
        <v>53215.580999999998</v>
      </c>
    </row>
    <row r="27" spans="2:6">
      <c r="B27" s="14" t="str">
        <f>'11A'!W19</f>
        <v>BR021_S2TOLB</v>
      </c>
      <c r="C27" s="14" t="s">
        <v>6655</v>
      </c>
      <c r="E27" s="38" t="s">
        <v>738</v>
      </c>
      <c r="F27" s="44">
        <f>IF(ISBLANK('11A'!F19),"##BLANK",'11A'!F19)</f>
        <v>84333.255999999994</v>
      </c>
    </row>
    <row r="28" spans="2:6">
      <c r="B28" s="14" t="str">
        <f>'11A'!U20</f>
        <v>BR043_S2WMB</v>
      </c>
      <c r="C28" s="14" t="s">
        <v>6656</v>
      </c>
      <c r="E28" s="38" t="s">
        <v>738</v>
      </c>
      <c r="F28" s="44">
        <f>IF(ISBLANK('11A'!D20),"##BLANK",'11A'!D20)</f>
        <v>0</v>
      </c>
    </row>
    <row r="29" spans="2:6">
      <c r="B29" s="14" t="str">
        <f>'11A'!V20</f>
        <v>BR044_S2WWMB</v>
      </c>
      <c r="C29" s="14" t="s">
        <v>6657</v>
      </c>
      <c r="E29" s="38" t="s">
        <v>738</v>
      </c>
      <c r="F29" s="44">
        <f>IF(ISBLANK('11A'!E20),"##BLANK",'11A'!E20)</f>
        <v>0</v>
      </c>
    </row>
    <row r="30" spans="2:6">
      <c r="B30" s="14" t="str">
        <f>'11A'!W20</f>
        <v>BR045_S2TOMB</v>
      </c>
      <c r="C30" s="14" t="s">
        <v>6658</v>
      </c>
      <c r="E30" s="38" t="s">
        <v>738</v>
      </c>
      <c r="F30" s="44">
        <f>IF(ISBLANK('11A'!F20),"##BLANK",'11A'!F20)</f>
        <v>0</v>
      </c>
    </row>
    <row r="31" spans="2:6">
      <c r="B31" s="14" t="str">
        <f>'11A'!U21</f>
        <v>BR046_S2WPH</v>
      </c>
      <c r="C31" s="14" t="s">
        <v>6659</v>
      </c>
      <c r="E31" s="38" t="s">
        <v>738</v>
      </c>
      <c r="F31" s="44">
        <f>IF(ISBLANK('11A'!D21),"##BLANK",'11A'!D21)</f>
        <v>0</v>
      </c>
    </row>
    <row r="32" spans="2:6">
      <c r="B32" s="14" t="str">
        <f>'11A'!V21</f>
        <v>BR047_S2WWPH</v>
      </c>
      <c r="C32" s="14" t="s">
        <v>6660</v>
      </c>
      <c r="E32" s="38" t="s">
        <v>738</v>
      </c>
      <c r="F32" s="44">
        <f>IF(ISBLANK('11A'!E21),"##BLANK",'11A'!E21)</f>
        <v>0</v>
      </c>
    </row>
    <row r="33" spans="2:6">
      <c r="B33" s="14" t="str">
        <f>'11A'!W21</f>
        <v>BR048_S2TOPH</v>
      </c>
      <c r="C33" s="14" t="s">
        <v>6661</v>
      </c>
      <c r="E33" s="38" t="s">
        <v>738</v>
      </c>
      <c r="F33" s="44">
        <f>IF(ISBLANK('11A'!F21),"##BLANK",'11A'!F21)</f>
        <v>0</v>
      </c>
    </row>
    <row r="34" spans="2:6">
      <c r="B34" s="14" t="str">
        <f>'11A'!U22</f>
        <v>BR049_S2WEV</v>
      </c>
      <c r="C34" s="14" t="s">
        <v>6662</v>
      </c>
      <c r="E34" s="38" t="s">
        <v>738</v>
      </c>
      <c r="F34" s="44">
        <f>IF(ISBLANK('11A'!D22),"##BLANK",'11A'!D22)</f>
        <v>0</v>
      </c>
    </row>
    <row r="35" spans="2:6">
      <c r="B35" s="14" t="str">
        <f>'11A'!V22</f>
        <v>BR050_S2WWEV</v>
      </c>
      <c r="C35" s="14" t="s">
        <v>6663</v>
      </c>
      <c r="E35" s="38" t="s">
        <v>738</v>
      </c>
      <c r="F35" s="44">
        <f>IF(ISBLANK('11A'!E22),"##BLANK",'11A'!E22)</f>
        <v>0</v>
      </c>
    </row>
    <row r="36" spans="2:6">
      <c r="B36" s="14" t="str">
        <f>'11A'!W22</f>
        <v>BR051_S2TOEV</v>
      </c>
      <c r="C36" s="14" t="s">
        <v>6664</v>
      </c>
      <c r="E36" s="38" t="s">
        <v>738</v>
      </c>
      <c r="F36" s="44">
        <f>IF(ISBLANK('11A'!F22),"##BLANK",'11A'!F22)</f>
        <v>0</v>
      </c>
    </row>
    <row r="37" spans="2:6">
      <c r="B37" s="14" t="str">
        <f>'11A'!U23</f>
        <v>BR052_S2WRE</v>
      </c>
      <c r="C37" s="14" t="s">
        <v>6665</v>
      </c>
      <c r="E37" s="38" t="s">
        <v>738</v>
      </c>
      <c r="F37" s="44">
        <f>IF(ISBLANK('11A'!D23),"##BLANK",'11A'!D23)</f>
        <v>0</v>
      </c>
    </row>
    <row r="38" spans="2:6">
      <c r="B38" s="14" t="str">
        <f>'11A'!V23</f>
        <v>BR053_S2WWRE</v>
      </c>
      <c r="C38" s="14" t="s">
        <v>6666</v>
      </c>
      <c r="E38" s="38" t="s">
        <v>738</v>
      </c>
      <c r="F38" s="44">
        <f>IF(ISBLANK('11A'!E23),"##BLANK",'11A'!E23)</f>
        <v>0</v>
      </c>
    </row>
    <row r="39" spans="2:6">
      <c r="B39" s="14" t="str">
        <f>'11A'!W23</f>
        <v>BR054_S2TORE</v>
      </c>
      <c r="C39" s="14" t="s">
        <v>6667</v>
      </c>
      <c r="E39" s="38" t="s">
        <v>738</v>
      </c>
      <c r="F39" s="44">
        <f>IF(ISBLANK('11A'!F23),"##BLANK",'11A'!F23)</f>
        <v>0</v>
      </c>
    </row>
    <row r="40" spans="2:6">
      <c r="B40" s="14" t="str">
        <f>'11A'!U24</f>
        <v>BR055_S2WTO</v>
      </c>
      <c r="C40" s="14" t="s">
        <v>6668</v>
      </c>
      <c r="E40" s="38" t="s">
        <v>738</v>
      </c>
      <c r="F40" s="44">
        <f>IF(ISBLANK('11A'!D24),"##BLANK",'11A'!D24)</f>
        <v>31117.674999999999</v>
      </c>
    </row>
    <row r="41" spans="2:6">
      <c r="B41" s="14" t="str">
        <f>'11A'!V24</f>
        <v>BR056_S2WWTO</v>
      </c>
      <c r="C41" s="14" t="s">
        <v>6669</v>
      </c>
      <c r="E41" s="38" t="s">
        <v>738</v>
      </c>
      <c r="F41" s="44">
        <f>IF(ISBLANK('11A'!E24),"##BLANK",'11A'!E24)</f>
        <v>53215.580999999998</v>
      </c>
    </row>
    <row r="42" spans="2:6">
      <c r="B42" s="96" t="str">
        <f>'11A'!W24</f>
        <v>BR057_S2TOTO</v>
      </c>
      <c r="C42" s="14" t="s">
        <v>6670</v>
      </c>
      <c r="E42" s="38" t="s">
        <v>738</v>
      </c>
      <c r="F42" s="44">
        <f>IF(ISBLANK('11A'!F24),"##BLANK",'11A'!F24)</f>
        <v>84333.255999999994</v>
      </c>
    </row>
    <row r="43" spans="2:6">
      <c r="B43" s="14" t="str">
        <f>'11A'!U26</f>
        <v>BR058_S2WCO</v>
      </c>
      <c r="C43" s="14" t="s">
        <v>6671</v>
      </c>
      <c r="E43" s="38" t="s">
        <v>738</v>
      </c>
      <c r="F43" s="44">
        <f>IF(ISBLANK('11A'!D26),"##BLANK",'11A'!D26)</f>
        <v>30799.653999999999</v>
      </c>
    </row>
    <row r="44" spans="2:6">
      <c r="B44" s="14" t="str">
        <f>'11A'!V26</f>
        <v>BR059_S2WWCO</v>
      </c>
      <c r="C44" s="14" t="s">
        <v>6672</v>
      </c>
      <c r="E44" s="38" t="s">
        <v>738</v>
      </c>
      <c r="F44" s="44">
        <f>IF(ISBLANK('11A'!E26),"##BLANK",'11A'!E26)</f>
        <v>52671.720999999998</v>
      </c>
    </row>
    <row r="45" spans="2:6">
      <c r="B45" s="14" t="str">
        <f>'11A'!W26</f>
        <v>BR060_S2TOCO</v>
      </c>
      <c r="C45" s="14" t="s">
        <v>6673</v>
      </c>
      <c r="E45" s="38" t="s">
        <v>738</v>
      </c>
      <c r="F45" s="44">
        <f>IF(ISBLANK('11A'!F26),"##BLANK",'11A'!F26)</f>
        <v>83471.375</v>
      </c>
    </row>
    <row r="46" spans="2:6">
      <c r="B46" s="14" t="str">
        <f>'11A'!U27</f>
        <v>BR061_S2WCH</v>
      </c>
      <c r="C46" s="14" t="s">
        <v>6674</v>
      </c>
      <c r="E46" s="38" t="s">
        <v>738</v>
      </c>
      <c r="F46" s="44">
        <f>IF(ISBLANK('11A'!D27),"##BLANK",'11A'!D27)</f>
        <v>117.24269</v>
      </c>
    </row>
    <row r="47" spans="2:6">
      <c r="B47" s="43" t="str">
        <f>'11A'!V27</f>
        <v>BR062_S2WWCH</v>
      </c>
      <c r="C47" s="14" t="s">
        <v>6675</v>
      </c>
      <c r="E47" s="38" t="s">
        <v>738</v>
      </c>
      <c r="F47" s="44">
        <f>IF(ISBLANK('11A'!E27),"##BLANK",'11A'!E27)</f>
        <v>200.50140999999999</v>
      </c>
    </row>
    <row r="48" spans="2:6">
      <c r="B48" s="43" t="str">
        <f>'11A'!W27</f>
        <v>BR063_S2TOCH</v>
      </c>
      <c r="C48" s="14" t="s">
        <v>6676</v>
      </c>
      <c r="E48" s="38" t="s">
        <v>738</v>
      </c>
      <c r="F48" s="44">
        <f>IF(ISBLANK('11A'!F27),"##BLANK",'11A'!F27)</f>
        <v>317.7441</v>
      </c>
    </row>
    <row r="49" spans="2:6">
      <c r="B49" s="43" t="str">
        <f>'11A'!U28</f>
        <v>BR064_S2WNO</v>
      </c>
      <c r="C49" s="14" t="s">
        <v>6677</v>
      </c>
      <c r="E49" s="38" t="s">
        <v>738</v>
      </c>
      <c r="F49" s="44">
        <f>IF(ISBLANK('11A'!D28),"##BLANK",'11A'!D28)</f>
        <v>200.77809999999999</v>
      </c>
    </row>
    <row r="50" spans="2:6">
      <c r="B50" s="14" t="str">
        <f>'11A'!V28</f>
        <v>BR065_S2WWNO</v>
      </c>
      <c r="C50" s="14" t="s">
        <v>6678</v>
      </c>
      <c r="E50" s="38" t="s">
        <v>738</v>
      </c>
      <c r="F50" s="44">
        <f>IF(ISBLANK('11A'!E28),"##BLANK",'11A'!E28)</f>
        <v>343.35867000000002</v>
      </c>
    </row>
    <row r="51" spans="2:6">
      <c r="B51" s="14" t="str">
        <f>'11A'!W28</f>
        <v>BR066_S2TONO</v>
      </c>
      <c r="C51" s="14" t="s">
        <v>6679</v>
      </c>
      <c r="E51" s="38" t="s">
        <v>738</v>
      </c>
      <c r="F51" s="44">
        <f>IF(ISBLANK('11A'!F28),"##BLANK",'11A'!F28)</f>
        <v>544.13677000000007</v>
      </c>
    </row>
    <row r="52" spans="2:6">
      <c r="B52" s="14" t="str">
        <f>'11A'!U31</f>
        <v>BR022_S3WBT</v>
      </c>
      <c r="C52" s="14" t="s">
        <v>6680</v>
      </c>
      <c r="E52" s="38" t="s">
        <v>738</v>
      </c>
      <c r="F52" s="44">
        <f>IF(ISBLANK('11A'!D31),"##BLANK",'11A'!D31)</f>
        <v>79.208054000000004</v>
      </c>
    </row>
    <row r="53" spans="2:6">
      <c r="B53" s="14" t="str">
        <f>'11A'!V31</f>
        <v>BR023_S3WWBT</v>
      </c>
      <c r="C53" s="14" t="s">
        <v>6681</v>
      </c>
      <c r="E53" s="38" t="s">
        <v>738</v>
      </c>
      <c r="F53" s="44">
        <f>IF(ISBLANK('11A'!E31),"##BLANK",'11A'!E31)</f>
        <v>79.208054000000004</v>
      </c>
    </row>
    <row r="54" spans="2:6">
      <c r="B54" s="14" t="str">
        <f>'11A'!W31</f>
        <v>BR024_S3TOBT</v>
      </c>
      <c r="C54" s="14" t="s">
        <v>6682</v>
      </c>
      <c r="E54" s="38" t="s">
        <v>738</v>
      </c>
      <c r="F54" s="44">
        <f>IF(ISBLANK('11A'!F31),"##BLANK",'11A'!F31)</f>
        <v>158.41610800000001</v>
      </c>
    </row>
    <row r="55" spans="2:6">
      <c r="B55" s="14" t="str">
        <f>'11A'!U32</f>
        <v>BR025_S3WOA</v>
      </c>
      <c r="C55" s="14" t="s">
        <v>6683</v>
      </c>
      <c r="E55" s="38" t="s">
        <v>738</v>
      </c>
      <c r="F55" s="44">
        <f>IF(ISBLANK('11A'!D32),"##BLANK",'11A'!D32)</f>
        <v>1371.0639000000001</v>
      </c>
    </row>
    <row r="56" spans="2:6">
      <c r="B56" s="14" t="str">
        <f>'11A'!V32</f>
        <v>BR026_S3WWOA</v>
      </c>
      <c r="C56" s="14" t="s">
        <v>6684</v>
      </c>
      <c r="E56" s="38" t="s">
        <v>738</v>
      </c>
      <c r="F56" s="44">
        <f>IF(ISBLANK('11A'!E32),"##BLANK",'11A'!E32)</f>
        <v>7580.6431000000002</v>
      </c>
    </row>
    <row r="57" spans="2:6">
      <c r="B57" s="14" t="str">
        <f>'11A'!W32</f>
        <v>BR027_S3TOOA</v>
      </c>
      <c r="C57" s="14" t="s">
        <v>6685</v>
      </c>
      <c r="E57" s="38" t="s">
        <v>738</v>
      </c>
      <c r="F57" s="44">
        <f>IF(ISBLANK('11A'!F32),"##BLANK",'11A'!F32)</f>
        <v>8951.7070000000003</v>
      </c>
    </row>
    <row r="58" spans="2:6">
      <c r="B58" s="14" t="str">
        <f>'11A'!U33</f>
        <v>BR067_S3WTL</v>
      </c>
      <c r="C58" s="14" t="s">
        <v>6686</v>
      </c>
      <c r="E58" s="38" t="s">
        <v>738</v>
      </c>
      <c r="F58" s="44">
        <f>IF(ISBLANK('11A'!D33),"##BLANK",'11A'!D33)</f>
        <v>2753.7375999999999</v>
      </c>
    </row>
    <row r="59" spans="2:6">
      <c r="B59" s="14" t="str">
        <f>'11A'!V33</f>
        <v>BR068_S3WWTL</v>
      </c>
      <c r="C59" s="14" t="s">
        <v>6687</v>
      </c>
      <c r="E59" s="38" t="s">
        <v>738</v>
      </c>
      <c r="F59" s="44">
        <f>IF(ISBLANK('11A'!E33),"##BLANK",'11A'!E33)</f>
        <v>4709.277</v>
      </c>
    </row>
    <row r="60" spans="2:6">
      <c r="B60" s="14" t="str">
        <f>'11A'!W33</f>
        <v>BR069_S3TOTL</v>
      </c>
      <c r="C60" s="14" t="s">
        <v>6688</v>
      </c>
      <c r="E60" s="38" t="s">
        <v>738</v>
      </c>
      <c r="F60" s="44">
        <f>IF(ISBLANK('11A'!F33),"##BLANK",'11A'!F33)</f>
        <v>7463.0146000000004</v>
      </c>
    </row>
    <row r="61" spans="2:6">
      <c r="B61" s="14" t="str">
        <f>'11A'!U34</f>
        <v>BR070_S3WTM</v>
      </c>
      <c r="C61" s="14" t="s">
        <v>6689</v>
      </c>
      <c r="E61" s="38" t="s">
        <v>738</v>
      </c>
      <c r="F61" s="44">
        <f>IF(ISBLANK('11A'!D34),"##BLANK",'11A'!D34)</f>
        <v>0</v>
      </c>
    </row>
    <row r="62" spans="2:6">
      <c r="B62" s="14" t="str">
        <f>'11A'!V34</f>
        <v>BR071_S3WWTM</v>
      </c>
      <c r="C62" s="14" t="s">
        <v>6690</v>
      </c>
      <c r="E62" s="38" t="s">
        <v>738</v>
      </c>
      <c r="F62" s="44">
        <f>IF(ISBLANK('11A'!E34),"##BLANK",'11A'!E34)</f>
        <v>0</v>
      </c>
    </row>
    <row r="63" spans="2:6">
      <c r="B63" s="14" t="str">
        <f>'11A'!W34</f>
        <v>BR072_S3TOTM</v>
      </c>
      <c r="C63" s="14" t="s">
        <v>6691</v>
      </c>
      <c r="E63" s="38" t="s">
        <v>738</v>
      </c>
      <c r="F63" s="44">
        <f>IF(ISBLANK('11A'!F34),"##BLANK",'11A'!F34)</f>
        <v>0</v>
      </c>
    </row>
    <row r="64" spans="2:6">
      <c r="B64" s="14" t="str">
        <f>'11A'!U35</f>
        <v>BR073_S3WH</v>
      </c>
      <c r="C64" s="14" t="s">
        <v>6692</v>
      </c>
      <c r="E64" s="38" t="s">
        <v>738</v>
      </c>
      <c r="F64" s="44">
        <f>IF(ISBLANK('11A'!D35),"##BLANK",'11A'!D35)</f>
        <v>0</v>
      </c>
    </row>
    <row r="65" spans="2:6">
      <c r="B65" s="14" t="str">
        <f>'11A'!V35</f>
        <v>BR074_S3WWH</v>
      </c>
      <c r="C65" s="14" t="s">
        <v>6693</v>
      </c>
      <c r="E65" s="38" t="s">
        <v>738</v>
      </c>
      <c r="F65" s="44">
        <f>IF(ISBLANK('11A'!E35),"##BLANK",'11A'!E35)</f>
        <v>0</v>
      </c>
    </row>
    <row r="66" spans="2:6">
      <c r="B66" s="14" t="str">
        <f>'11A'!W35</f>
        <v>BR075_S3TOH</v>
      </c>
      <c r="C66" s="14" t="s">
        <v>6694</v>
      </c>
      <c r="E66" s="38" t="s">
        <v>738</v>
      </c>
      <c r="F66" s="44">
        <f>IF(ISBLANK('11A'!F35),"##BLANK",'11A'!F35)</f>
        <v>0</v>
      </c>
    </row>
    <row r="67" spans="2:6">
      <c r="B67" s="14" t="str">
        <f>'11A'!U36</f>
        <v>BR031_S3WTO</v>
      </c>
      <c r="C67" s="14" t="s">
        <v>6695</v>
      </c>
      <c r="E67" s="38" t="s">
        <v>738</v>
      </c>
      <c r="F67" s="44">
        <f>IF(ISBLANK('11A'!D36),"##BLANK",'11A'!D36)</f>
        <v>4204.0095540000002</v>
      </c>
    </row>
    <row r="68" spans="2:6">
      <c r="B68" s="14" t="str">
        <f>'11A'!V36</f>
        <v>BR032_S3WWTO</v>
      </c>
      <c r="C68" s="14" t="s">
        <v>6696</v>
      </c>
      <c r="E68" s="38" t="s">
        <v>738</v>
      </c>
      <c r="F68" s="44">
        <f>IF(ISBLANK('11A'!E36),"##BLANK",'11A'!E36)</f>
        <v>12369.128154</v>
      </c>
    </row>
    <row r="69" spans="2:6">
      <c r="B69" s="14" t="str">
        <f>'11A'!W36</f>
        <v>BR033_S3TOTO</v>
      </c>
      <c r="C69" s="14" t="s">
        <v>6697</v>
      </c>
      <c r="E69" s="38" t="s">
        <v>738</v>
      </c>
      <c r="F69" s="44">
        <f>IF(ISBLANK('11A'!F36),"##BLANK",'11A'!F36)</f>
        <v>16573.137708000002</v>
      </c>
    </row>
    <row r="70" spans="2:6">
      <c r="B70" s="14" t="str">
        <f>'11A'!U38</f>
        <v>BR034_S3WCO</v>
      </c>
      <c r="C70" s="14" t="s">
        <v>6698</v>
      </c>
      <c r="E70" s="38" t="s">
        <v>738</v>
      </c>
      <c r="F70" s="44">
        <f>IF(ISBLANK('11A'!D38),"##BLANK",'11A'!D38)</f>
        <v>4135.0524999999998</v>
      </c>
    </row>
    <row r="71" spans="2:6">
      <c r="B71" s="14" t="str">
        <f>'11A'!V38</f>
        <v>BR035_S3WWCO</v>
      </c>
      <c r="C71" s="14" t="s">
        <v>6699</v>
      </c>
      <c r="E71" s="38" t="s">
        <v>738</v>
      </c>
      <c r="F71" s="44">
        <f>IF(ISBLANK('11A'!E38),"##BLANK",'11A'!E38)</f>
        <v>10686.45</v>
      </c>
    </row>
    <row r="72" spans="2:6">
      <c r="B72" s="14" t="str">
        <f>'11A'!W38</f>
        <v>BR036_S3TOCO</v>
      </c>
      <c r="C72" s="14" t="s">
        <v>6700</v>
      </c>
      <c r="E72" s="38" t="s">
        <v>738</v>
      </c>
      <c r="F72" s="44">
        <f>IF(ISBLANK('11A'!F38),"##BLANK",'11A'!F38)</f>
        <v>14821.502500000001</v>
      </c>
    </row>
    <row r="73" spans="2:6">
      <c r="B73" s="14" t="str">
        <f>'11A'!U39</f>
        <v>BR037_S3WCH</v>
      </c>
      <c r="C73" s="14" t="s">
        <v>6701</v>
      </c>
      <c r="E73" s="38" t="s">
        <v>738</v>
      </c>
      <c r="F73" s="44">
        <f>IF(ISBLANK('11A'!D39),"##BLANK",'11A'!D39)</f>
        <v>10.666010999999999</v>
      </c>
    </row>
    <row r="74" spans="2:6">
      <c r="B74" s="14" t="str">
        <f>'11A'!V39</f>
        <v>BR038_S3WWCH</v>
      </c>
      <c r="C74" s="14" t="s">
        <v>6702</v>
      </c>
      <c r="E74" s="38" t="s">
        <v>738</v>
      </c>
      <c r="F74" s="44">
        <f>IF(ISBLANK('11A'!E39),"##BLANK",'11A'!E39)</f>
        <v>1127.4359999999999</v>
      </c>
    </row>
    <row r="75" spans="2:6">
      <c r="B75" s="14" t="str">
        <f>'11A'!W39</f>
        <v>BR039_S3TOCH</v>
      </c>
      <c r="C75" s="14" t="s">
        <v>6703</v>
      </c>
      <c r="E75" s="38" t="s">
        <v>738</v>
      </c>
      <c r="F75" s="44">
        <f>IF(ISBLANK('11A'!F39),"##BLANK",'11A'!F39)</f>
        <v>1138.1020109999999</v>
      </c>
    </row>
    <row r="76" spans="2:6">
      <c r="B76" s="14" t="str">
        <f>'11A'!U40</f>
        <v>BR040_S3WNO</v>
      </c>
      <c r="C76" s="14" t="s">
        <v>6704</v>
      </c>
      <c r="E76" s="38" t="s">
        <v>738</v>
      </c>
      <c r="F76" s="44">
        <f>IF(ISBLANK('11A'!D40),"##BLANK",'11A'!D40)</f>
        <v>36.902126000000003</v>
      </c>
    </row>
    <row r="77" spans="2:6">
      <c r="B77" s="14" t="str">
        <f>'11A'!V40</f>
        <v>BR041_S3WWNO</v>
      </c>
      <c r="C77" s="14" t="s">
        <v>6705</v>
      </c>
      <c r="E77" s="38" t="s">
        <v>738</v>
      </c>
      <c r="F77" s="44">
        <f>IF(ISBLANK('11A'!E40),"##BLANK",'11A'!E40)</f>
        <v>533.85343</v>
      </c>
    </row>
    <row r="78" spans="2:6">
      <c r="B78" s="14" t="str">
        <f>'11A'!W40</f>
        <v>BR042_S3TONO</v>
      </c>
      <c r="C78" s="14" t="s">
        <v>6706</v>
      </c>
      <c r="E78" s="38" t="s">
        <v>738</v>
      </c>
      <c r="F78" s="44">
        <f>IF(ISBLANK('11A'!F40),"##BLANK",'11A'!F40)</f>
        <v>570.75555599999996</v>
      </c>
    </row>
    <row r="79" spans="2:6">
      <c r="B79" s="14" t="str">
        <f>'11A'!U43</f>
        <v>BR073_GEWLB</v>
      </c>
      <c r="C79" s="14" t="s">
        <v>6707</v>
      </c>
      <c r="E79" s="38" t="s">
        <v>738</v>
      </c>
      <c r="F79" s="44">
        <f>IF(ISBLANK('11A'!D43),"##BLANK",'11A'!D43)</f>
        <v>38743.637000000002</v>
      </c>
    </row>
    <row r="80" spans="2:6">
      <c r="B80" s="14" t="str">
        <f>'11A'!V43</f>
        <v>BR074_GEWWLB</v>
      </c>
      <c r="C80" s="14" t="s">
        <v>6708</v>
      </c>
      <c r="E80" s="38" t="s">
        <v>738</v>
      </c>
      <c r="F80" s="44">
        <f>IF(ISBLANK('11A'!E43),"##BLANK",'11A'!E43)</f>
        <v>124496.32000000001</v>
      </c>
    </row>
    <row r="81" spans="2:6">
      <c r="B81" s="14" t="str">
        <f>'11A'!W43</f>
        <v>BR075_GETOLB</v>
      </c>
      <c r="C81" s="14" t="s">
        <v>6709</v>
      </c>
      <c r="E81" s="38" t="s">
        <v>738</v>
      </c>
      <c r="F81" s="44">
        <f>IF(ISBLANK('11A'!F43),"##BLANK",'11A'!F43)</f>
        <v>163239.95699999999</v>
      </c>
    </row>
    <row r="82" spans="2:6">
      <c r="B82" s="14" t="str">
        <f>'11A'!U44</f>
        <v>BR076_GEWMB</v>
      </c>
      <c r="C82" s="14" t="s">
        <v>6710</v>
      </c>
      <c r="E82" s="38" t="s">
        <v>738</v>
      </c>
      <c r="F82" s="44">
        <f>IF(ISBLANK('11A'!D44),"##BLANK",'11A'!D44)</f>
        <v>7640.1022999999996</v>
      </c>
    </row>
    <row r="83" spans="2:6">
      <c r="B83" s="14" t="str">
        <f>'11A'!V44</f>
        <v>BR077_GEWWMB</v>
      </c>
      <c r="C83" s="14" t="s">
        <v>6711</v>
      </c>
      <c r="E83" s="38" t="s">
        <v>738</v>
      </c>
      <c r="F83" s="44">
        <f>IF(ISBLANK('11A'!E44),"##BLANK",'11A'!E44)</f>
        <v>71294.877999999997</v>
      </c>
    </row>
    <row r="84" spans="2:6">
      <c r="B84" s="14" t="str">
        <f>'11A'!W44</f>
        <v>BR078_GETOMB</v>
      </c>
      <c r="C84" s="14" t="s">
        <v>6712</v>
      </c>
      <c r="E84" s="38" t="s">
        <v>738</v>
      </c>
      <c r="F84" s="44">
        <f>IF(ISBLANK('11A'!F44),"##BLANK",'11A'!F44)</f>
        <v>78934.980299999996</v>
      </c>
    </row>
    <row r="85" spans="2:6">
      <c r="B85" s="14" t="str">
        <f>'11A'!U47</f>
        <v>BR079_ERWER</v>
      </c>
      <c r="C85" s="14" t="s">
        <v>6713</v>
      </c>
      <c r="E85" s="38" t="s">
        <v>738</v>
      </c>
      <c r="F85" s="44" t="str">
        <f>IF(ISBLANK('11A'!D47),"##BLANK",'11A'!D47)</f>
        <v>##BLANK</v>
      </c>
    </row>
    <row r="86" spans="2:6">
      <c r="B86" s="14" t="str">
        <f>'11A'!V47</f>
        <v>BR080_ERWWER</v>
      </c>
      <c r="C86" s="14" t="s">
        <v>6714</v>
      </c>
      <c r="E86" s="38" t="s">
        <v>738</v>
      </c>
      <c r="F86" s="44" t="str">
        <f>IF(ISBLANK('11A'!E47),"##BLANK",'11A'!E47)</f>
        <v>##BLANK</v>
      </c>
    </row>
    <row r="87" spans="2:6">
      <c r="B87" s="14" t="str">
        <f>'11A'!W47</f>
        <v>BR081_ERTOER</v>
      </c>
      <c r="C87" s="14" t="s">
        <v>6715</v>
      </c>
      <c r="E87" s="38" t="s">
        <v>738</v>
      </c>
      <c r="F87" s="44">
        <f>IF(ISBLANK('11A'!F47),"##BLANK",'11A'!F47)</f>
        <v>-2331.8543</v>
      </c>
    </row>
    <row r="88" spans="2:6">
      <c r="B88" s="14" t="str">
        <f>'11A'!U48</f>
        <v>BR082_ERWEB</v>
      </c>
      <c r="C88" s="14" t="s">
        <v>6716</v>
      </c>
      <c r="E88" s="38" t="s">
        <v>738</v>
      </c>
      <c r="F88" s="44" t="str">
        <f>IF(ISBLANK('11A'!D48),"##BLANK",'11A'!D48)</f>
        <v>##BLANK</v>
      </c>
    </row>
    <row r="89" spans="2:6">
      <c r="B89" s="14" t="str">
        <f>'11A'!V48</f>
        <v>BR083_ERWWEB</v>
      </c>
      <c r="C89" s="14" t="s">
        <v>6717</v>
      </c>
      <c r="E89" s="38" t="s">
        <v>738</v>
      </c>
      <c r="F89" s="44" t="str">
        <f>IF(ISBLANK('11A'!E48),"##BLANK",'11A'!E48)</f>
        <v>##BLANK</v>
      </c>
    </row>
    <row r="90" spans="2:6">
      <c r="B90" s="14" t="str">
        <f>'11A'!W48</f>
        <v>BR084_ERTOEB</v>
      </c>
      <c r="C90" s="14" t="s">
        <v>6718</v>
      </c>
      <c r="E90" s="38" t="s">
        <v>738</v>
      </c>
      <c r="F90" s="44">
        <f>IF(ISBLANK('11A'!F48),"##BLANK",'11A'!F48)</f>
        <v>0</v>
      </c>
    </row>
    <row r="91" spans="2:6">
      <c r="B91" s="14" t="str">
        <f>'11A'!U49</f>
        <v>BR085_ERWGO</v>
      </c>
      <c r="C91" s="14" t="s">
        <v>6719</v>
      </c>
      <c r="E91" s="38" t="s">
        <v>738</v>
      </c>
      <c r="F91" s="44" t="str">
        <f>IF(ISBLANK('11A'!D49),"##BLANK",'11A'!D49)</f>
        <v>##BLANK</v>
      </c>
    </row>
    <row r="92" spans="2:6">
      <c r="B92" s="14" t="str">
        <f>'11A'!V49</f>
        <v>BR086_ERWWGO</v>
      </c>
      <c r="C92" s="14" t="s">
        <v>6720</v>
      </c>
      <c r="E92" s="38" t="s">
        <v>738</v>
      </c>
      <c r="F92" s="44" t="str">
        <f>IF(ISBLANK('11A'!E49),"##BLANK",'11A'!E49)</f>
        <v>##BLANK</v>
      </c>
    </row>
    <row r="93" spans="2:6">
      <c r="B93" s="14" t="str">
        <f>'11A'!W49</f>
        <v>BR087_ERTOGO</v>
      </c>
      <c r="C93" s="14" t="s">
        <v>6721</v>
      </c>
      <c r="E93" s="38" t="s">
        <v>738</v>
      </c>
      <c r="F93" s="44">
        <f>IF(ISBLANK('11A'!F49),"##BLANK",'11A'!F49)</f>
        <v>0</v>
      </c>
    </row>
    <row r="94" spans="2:6">
      <c r="B94" s="14" t="str">
        <f>'11A'!U50</f>
        <v>BR088_ERWOR</v>
      </c>
      <c r="C94" s="14" t="s">
        <v>6722</v>
      </c>
      <c r="E94" s="38" t="s">
        <v>738</v>
      </c>
      <c r="F94" s="44" t="str">
        <f>IF(ISBLANK('11A'!D50),"##BLANK",'11A'!D50)</f>
        <v>##BLANK</v>
      </c>
    </row>
    <row r="95" spans="2:6">
      <c r="B95" s="14" t="str">
        <f>'11A'!V50</f>
        <v>BR089_ERWWOR</v>
      </c>
      <c r="C95" s="14" t="s">
        <v>6723</v>
      </c>
      <c r="E95" s="38" t="s">
        <v>738</v>
      </c>
      <c r="F95" s="44" t="str">
        <f>IF(ISBLANK('11A'!E50),"##BLANK",'11A'!E50)</f>
        <v>##BLANK</v>
      </c>
    </row>
    <row r="96" spans="2:6">
      <c r="B96" s="14" t="str">
        <f>'11A'!W50</f>
        <v>BR090_ERTOOR</v>
      </c>
      <c r="C96" s="14" t="s">
        <v>6724</v>
      </c>
      <c r="E96" s="38" t="s">
        <v>738</v>
      </c>
      <c r="F96" s="44">
        <f>IF(ISBLANK('11A'!F50),"##BLANK",'11A'!F50)</f>
        <v>0</v>
      </c>
    </row>
    <row r="97" spans="2:6">
      <c r="B97" s="14" t="str">
        <f>'11A'!U51</f>
        <v>BR091_ERWTR</v>
      </c>
      <c r="C97" s="14" t="s">
        <v>6725</v>
      </c>
      <c r="E97" s="38" t="s">
        <v>738</v>
      </c>
      <c r="F97" s="44" t="str">
        <f>IF(ISBLANK('11A'!D51),"##BLANK",'11A'!D51)</f>
        <v>##BLANK</v>
      </c>
    </row>
    <row r="98" spans="2:6">
      <c r="B98" s="14" t="str">
        <f>'11A'!V51</f>
        <v>BR092_ERWWTR</v>
      </c>
      <c r="C98" s="14" t="s">
        <v>6726</v>
      </c>
      <c r="E98" s="38" t="s">
        <v>738</v>
      </c>
      <c r="F98" s="44" t="str">
        <f>IF(ISBLANK('11A'!E51),"##BLANK",'11A'!E51)</f>
        <v>##BLANK</v>
      </c>
    </row>
    <row r="99" spans="2:6">
      <c r="B99" s="14" t="str">
        <f>'11A'!W51</f>
        <v>BR093_ERTOTR</v>
      </c>
      <c r="C99" s="14" t="s">
        <v>6727</v>
      </c>
      <c r="E99" s="38" t="s">
        <v>738</v>
      </c>
      <c r="F99" s="44">
        <f>IF(ISBLANK('11A'!F51),"##BLANK",'11A'!F51)</f>
        <v>-2331.8543</v>
      </c>
    </row>
    <row r="100" spans="2:6">
      <c r="B100" s="14" t="str">
        <f>'11A'!U54</f>
        <v>BR094_NEWLB</v>
      </c>
      <c r="C100" s="14" t="s">
        <v>6728</v>
      </c>
      <c r="E100" s="38" t="s">
        <v>738</v>
      </c>
      <c r="F100" s="44">
        <f>IF(ISBLANK('11A'!D54),"##BLANK",'11A'!D54)</f>
        <v>38722.824000000001</v>
      </c>
    </row>
    <row r="101" spans="2:6">
      <c r="B101" s="14" t="str">
        <f>'11A'!V54</f>
        <v>BR095_NEWWLB</v>
      </c>
      <c r="C101" s="14" t="s">
        <v>6729</v>
      </c>
      <c r="E101" s="38" t="s">
        <v>738</v>
      </c>
      <c r="F101" s="44">
        <f>IF(ISBLANK('11A'!E54),"##BLANK",'11A'!E54)</f>
        <v>122185.28</v>
      </c>
    </row>
    <row r="102" spans="2:6">
      <c r="B102" s="14" t="str">
        <f>'11A'!W54</f>
        <v>BR096_NETOLB</v>
      </c>
      <c r="C102" s="14" t="s">
        <v>6730</v>
      </c>
      <c r="E102" s="38" t="s">
        <v>738</v>
      </c>
      <c r="F102" s="44">
        <f>IF(ISBLANK('11A'!F54),"##BLANK",'11A'!F54)</f>
        <v>160908.10399999999</v>
      </c>
    </row>
    <row r="103" spans="2:6">
      <c r="B103" s="14" t="str">
        <f>'11A'!U55</f>
        <v>BR097_NEWMB</v>
      </c>
      <c r="C103" s="14" t="s">
        <v>6731</v>
      </c>
      <c r="E103" s="38" t="s">
        <v>738</v>
      </c>
      <c r="F103" s="44">
        <f>IF(ISBLANK('11A'!D55),"##BLANK",'11A'!D55)</f>
        <v>7640.1022999999996</v>
      </c>
    </row>
    <row r="104" spans="2:6">
      <c r="B104" s="14" t="str">
        <f>'11A'!V55</f>
        <v>BR098_NEWWMB</v>
      </c>
      <c r="C104" s="14" t="s">
        <v>6732</v>
      </c>
      <c r="E104" s="38" t="s">
        <v>738</v>
      </c>
      <c r="F104" s="44">
        <f>IF(ISBLANK('11A'!E55),"##BLANK",'11A'!E55)</f>
        <v>71294.877999999997</v>
      </c>
    </row>
    <row r="105" spans="2:6">
      <c r="B105" s="14" t="str">
        <f>'11A'!W55</f>
        <v>BR099_NETOMB</v>
      </c>
      <c r="C105" s="14" t="s">
        <v>6733</v>
      </c>
      <c r="E105" s="38" t="s">
        <v>738</v>
      </c>
      <c r="F105" s="44">
        <f>IF(ISBLANK('11A'!F55),"##BLANK",'11A'!F55)</f>
        <v>78934.980299999996</v>
      </c>
    </row>
    <row r="106" spans="2:6">
      <c r="B106" s="14" t="str">
        <f>'11A'!U56</f>
        <v>BR100_NEWNE</v>
      </c>
      <c r="C106" s="14" t="s">
        <v>6734</v>
      </c>
      <c r="E106" s="38" t="s">
        <v>738</v>
      </c>
      <c r="F106" s="44">
        <f>IF(ISBLANK('11A'!D56),"##BLANK",'11A'!D56)</f>
        <v>0</v>
      </c>
    </row>
    <row r="107" spans="2:6">
      <c r="B107" s="14" t="str">
        <f>'11A'!V56</f>
        <v>BR101_NEWWNE</v>
      </c>
      <c r="C107" s="14" t="s">
        <v>6735</v>
      </c>
      <c r="E107" s="38" t="s">
        <v>738</v>
      </c>
      <c r="F107" s="44">
        <f>IF(ISBLANK('11A'!E56),"##BLANK",'11A'!E56)</f>
        <v>0</v>
      </c>
    </row>
    <row r="108" spans="2:6">
      <c r="B108" s="14" t="str">
        <f>'11A'!W56</f>
        <v>BR102_NETONE</v>
      </c>
      <c r="C108" s="14" t="s">
        <v>6736</v>
      </c>
      <c r="E108" s="38" t="s">
        <v>738</v>
      </c>
      <c r="F108" s="44" t="str">
        <f>IF(ISBLANK('11A'!F56),"##BLANK",'11A'!F56)</f>
        <v>##BLANK</v>
      </c>
    </row>
    <row r="109" spans="2:6">
      <c r="B109" s="14" t="str">
        <f>'11A'!U62</f>
        <v>BR103_IRWTW</v>
      </c>
      <c r="C109" s="14" t="s">
        <v>6737</v>
      </c>
      <c r="E109" s="38" t="s">
        <v>738</v>
      </c>
      <c r="F109" s="44">
        <f>IF(ISBLANK('11A'!D62),"##BLANK",'11A'!D62)</f>
        <v>129.56397000000001</v>
      </c>
    </row>
    <row r="110" spans="2:6">
      <c r="B110" s="14" t="str">
        <f>'11A'!V63</f>
        <v>BR104_IRWWSF</v>
      </c>
      <c r="C110" s="14" t="s">
        <v>6738</v>
      </c>
      <c r="E110" s="38" t="s">
        <v>738</v>
      </c>
      <c r="F110" s="44">
        <f>IF(ISBLANK('11A'!E63),"##BLANK",'11A'!E63)</f>
        <v>244.96950000000001</v>
      </c>
    </row>
    <row r="111" spans="2:6">
      <c r="B111" s="14" t="str">
        <f>'11A'!V64</f>
        <v>BR105_IRWWSW</v>
      </c>
      <c r="C111" s="14" t="s">
        <v>6739</v>
      </c>
      <c r="E111" s="38" t="s">
        <v>738</v>
      </c>
      <c r="F111" s="44">
        <f>IF(ISBLANK('11A'!E64),"##BLANK",'11A'!E64)</f>
        <v>405.64711999999997</v>
      </c>
    </row>
  </sheetData>
  <sheetProtection sort="0"/>
  <conditionalFormatting sqref="E4:E49">
    <cfRule type="expression" dxfId="634" priority="2">
      <formula>$C4="New Bon"</formula>
    </cfRule>
  </conditionalFormatting>
  <conditionalFormatting sqref="E50:E111">
    <cfRule type="expression" dxfId="633" priority="1">
      <formula>$C50="New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70" zoomScaleNormal="70" zoomScaleSheetLayoutView="80" workbookViewId="0">
      <selection activeCell="H55" sqref="H55"/>
    </sheetView>
  </sheetViews>
  <sheetFormatPr defaultColWidth="9" defaultRowHeight="14.25"/>
  <sheetData/>
  <sheetProtection algorithmName="SHA-512" hashValue="8fD9Pd0FEbsjsJBMm+HeB2GuXseFXxYiA+w2JKHR+JjvkU2fxLLP53nEWlnfhH4MWI6iOpjlgY1UzEpqYD9MAw==" saltValue="iaGnXw1Xt/rj1MTzhaYsOA=="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85" zoomScaleNormal="85" zoomScaleSheetLayoutView="100" workbookViewId="0">
      <pane ySplit="6" topLeftCell="A7" activePane="bottomLeft" state="frozen"/>
      <selection activeCell="H55" sqref="H55"/>
      <selection pane="bottomLeft" activeCell="F9" sqref="F9"/>
    </sheetView>
  </sheetViews>
  <sheetFormatPr defaultColWidth="103.75" defaultRowHeight="15.75"/>
  <cols>
    <col min="1" max="1" width="2.5" style="2104" customWidth="1"/>
    <col min="2" max="2" width="22.25" style="2104" customWidth="1"/>
    <col min="3" max="3" width="13.5" style="2104" customWidth="1"/>
    <col min="4" max="4" width="5.5" style="2104" bestFit="1" customWidth="1"/>
    <col min="5" max="5" width="4.75" style="2104" bestFit="1" customWidth="1"/>
    <col min="6" max="6" width="9.375" style="2104" bestFit="1" customWidth="1"/>
    <col min="7" max="7" width="20.25" style="2104" bestFit="1" customWidth="1"/>
    <col min="8" max="8" width="14.25" style="2104" bestFit="1" customWidth="1"/>
    <col min="9" max="9" width="17.125" style="2104" bestFit="1" customWidth="1"/>
    <col min="10" max="10" width="23.125" style="2104" bestFit="1" customWidth="1"/>
    <col min="11" max="11" width="2.625" style="2104" customWidth="1"/>
    <col min="12" max="12" width="15.75" style="2099" bestFit="1" customWidth="1"/>
    <col min="13" max="13" width="2.625" style="2099" customWidth="1"/>
    <col min="14" max="14" width="47.5" style="2099" bestFit="1" customWidth="1"/>
    <col min="15" max="15" width="16.75" style="2099" customWidth="1"/>
    <col min="16" max="16" width="6.25" style="2101" customWidth="1"/>
    <col min="17" max="17" width="20.625" style="2104" bestFit="1" customWidth="1"/>
    <col min="18" max="18" width="6.25" style="2101" customWidth="1"/>
    <col min="19" max="22" width="6.25" style="2101" hidden="1" customWidth="1"/>
    <col min="23" max="23" width="6.25" style="2104" customWidth="1"/>
    <col min="24" max="24" width="10.125" style="2104" customWidth="1"/>
    <col min="25" max="25" width="25.125" style="2104" customWidth="1"/>
    <col min="26" max="26" width="15.125" style="2104" bestFit="1" customWidth="1"/>
    <col min="27" max="27" width="20.75" style="2104" bestFit="1" customWidth="1"/>
    <col min="28" max="28" width="14.75" style="2104" bestFit="1" customWidth="1"/>
    <col min="29" max="29" width="13.25" style="2104" bestFit="1" customWidth="1"/>
    <col min="30" max="30" width="23.125" style="2104" bestFit="1" customWidth="1"/>
    <col min="31" max="16384" width="103.75" style="2104"/>
  </cols>
  <sheetData>
    <row r="1" spans="1:30" s="2097" customFormat="1" ht="23.25">
      <c r="B1" s="2870" t="s">
        <v>628</v>
      </c>
      <c r="C1" s="2870"/>
      <c r="D1" s="2870"/>
      <c r="E1" s="2870"/>
      <c r="F1" s="2870"/>
      <c r="G1" s="2870"/>
      <c r="H1" s="2870"/>
      <c r="I1" s="2870"/>
      <c r="J1" s="2870"/>
      <c r="L1" s="2098"/>
      <c r="M1" s="2098"/>
      <c r="N1" s="2098"/>
      <c r="O1" s="2099"/>
      <c r="P1" s="2100"/>
      <c r="R1" s="2100"/>
      <c r="S1" s="2101"/>
      <c r="T1" s="2101"/>
      <c r="U1" s="2101"/>
      <c r="V1" s="2100"/>
      <c r="W1" s="2099"/>
      <c r="X1" s="2870" t="s">
        <v>6740</v>
      </c>
      <c r="Y1" s="2870"/>
      <c r="Z1" s="2870"/>
      <c r="AA1" s="2870"/>
      <c r="AB1" s="2870"/>
      <c r="AC1" s="2870"/>
      <c r="AD1" s="2870"/>
    </row>
    <row r="2" spans="1:30" s="2097" customFormat="1" ht="23.25">
      <c r="B2" s="2870" t="s">
        <v>9</v>
      </c>
      <c r="C2" s="2870"/>
      <c r="D2" s="2870"/>
      <c r="E2" s="2870"/>
      <c r="F2" s="2870"/>
      <c r="G2" s="2870"/>
      <c r="H2" s="2870"/>
      <c r="I2" s="2870"/>
      <c r="J2" s="2870"/>
      <c r="L2" s="2098"/>
      <c r="M2" s="2098"/>
      <c r="N2" s="2098"/>
      <c r="O2" s="2099"/>
      <c r="P2" s="2100"/>
      <c r="R2" s="2100"/>
      <c r="S2" s="2101"/>
      <c r="T2" s="2101"/>
      <c r="U2" s="2101"/>
      <c r="V2" s="2100"/>
      <c r="X2" s="2870"/>
      <c r="Y2" s="2870"/>
      <c r="Z2" s="2870"/>
      <c r="AA2" s="2870"/>
      <c r="AB2" s="2870"/>
      <c r="AC2" s="2870"/>
      <c r="AD2" s="2870"/>
    </row>
    <row r="3" spans="1:30" s="2102" customFormat="1" ht="19.5">
      <c r="B3" s="2871" t="s">
        <v>629</v>
      </c>
      <c r="C3" s="2872"/>
      <c r="D3" s="2872"/>
      <c r="E3" s="2872"/>
      <c r="F3" s="2872"/>
      <c r="G3" s="2872"/>
      <c r="H3" s="2872"/>
      <c r="I3" s="2872"/>
      <c r="J3" s="2872"/>
      <c r="K3" s="2872"/>
      <c r="L3" s="2872"/>
      <c r="M3" s="2872"/>
      <c r="N3" s="2872"/>
      <c r="O3" s="2099"/>
      <c r="P3" s="2100"/>
      <c r="Q3" s="2103" t="s">
        <v>6741</v>
      </c>
      <c r="R3" s="2100"/>
      <c r="S3" s="2101"/>
      <c r="T3" s="2101"/>
      <c r="U3" s="2101"/>
      <c r="V3" s="2100"/>
      <c r="X3" s="2873" t="s">
        <v>629</v>
      </c>
      <c r="Y3" s="2874"/>
      <c r="Z3" s="2874"/>
      <c r="AA3" s="2874"/>
      <c r="AB3" s="2874"/>
      <c r="AC3" s="2874"/>
      <c r="AD3" s="2875"/>
    </row>
    <row r="4" spans="1:30" ht="16.5" thickBot="1">
      <c r="B4" s="2105"/>
      <c r="C4" s="2105"/>
      <c r="D4" s="2105"/>
      <c r="E4" s="2105"/>
      <c r="F4" s="2876"/>
      <c r="G4" s="2876"/>
      <c r="H4" s="2876"/>
      <c r="I4" s="2876"/>
      <c r="J4" s="2876"/>
      <c r="L4" s="2098"/>
      <c r="P4" s="2100"/>
      <c r="Q4" s="2106"/>
      <c r="R4" s="2100"/>
      <c r="S4" s="2877" t="s">
        <v>6742</v>
      </c>
      <c r="T4" s="2877"/>
      <c r="U4" s="2877"/>
      <c r="V4" s="2100"/>
      <c r="X4" s="2105"/>
      <c r="Y4" s="2105"/>
      <c r="Z4" s="2876"/>
      <c r="AA4" s="2876"/>
      <c r="AB4" s="2876"/>
      <c r="AC4" s="2876"/>
      <c r="AD4" s="2876"/>
    </row>
    <row r="5" spans="1:30" thickTop="1">
      <c r="A5" s="12"/>
      <c r="B5" s="2878" t="s">
        <v>6743</v>
      </c>
      <c r="C5" s="2879"/>
      <c r="D5" s="2879" t="s">
        <v>6744</v>
      </c>
      <c r="E5" s="2879" t="s">
        <v>6745</v>
      </c>
      <c r="F5" s="2882" t="s">
        <v>6746</v>
      </c>
      <c r="G5" s="2882" t="s">
        <v>6747</v>
      </c>
      <c r="H5" s="2882"/>
      <c r="I5" s="2882"/>
      <c r="J5" s="2884" t="s">
        <v>6748</v>
      </c>
      <c r="K5" s="12"/>
      <c r="L5" s="2886" t="s">
        <v>6749</v>
      </c>
      <c r="M5" s="2107"/>
      <c r="N5" s="2886" t="s">
        <v>6750</v>
      </c>
      <c r="O5" s="2107"/>
      <c r="P5" s="2100"/>
      <c r="Q5" s="2106"/>
      <c r="R5" s="2100"/>
      <c r="S5" s="50" t="s">
        <v>6751</v>
      </c>
      <c r="T5" s="2108"/>
      <c r="U5" s="2108"/>
      <c r="V5" s="2100"/>
      <c r="X5" s="2878" t="s">
        <v>6743</v>
      </c>
      <c r="Y5" s="2879"/>
      <c r="Z5" s="2882" t="s">
        <v>6746</v>
      </c>
      <c r="AA5" s="2882" t="s">
        <v>6747</v>
      </c>
      <c r="AB5" s="2882"/>
      <c r="AC5" s="2882"/>
      <c r="AD5" s="2884" t="s">
        <v>6748</v>
      </c>
    </row>
    <row r="6" spans="1:30" ht="45.75" thickBot="1">
      <c r="A6" s="12"/>
      <c r="B6" s="2880"/>
      <c r="C6" s="2881"/>
      <c r="D6" s="2881"/>
      <c r="E6" s="2881"/>
      <c r="F6" s="2883"/>
      <c r="G6" s="2109" t="s">
        <v>6752</v>
      </c>
      <c r="H6" s="2109" t="s">
        <v>6753</v>
      </c>
      <c r="I6" s="2109" t="s">
        <v>6754</v>
      </c>
      <c r="J6" s="2885"/>
      <c r="K6" s="12"/>
      <c r="L6" s="2887"/>
      <c r="M6" s="2107"/>
      <c r="N6" s="2887"/>
      <c r="O6" s="2107"/>
      <c r="P6" s="2100"/>
      <c r="Q6" s="2106"/>
      <c r="R6" s="2100"/>
      <c r="S6" s="2104"/>
      <c r="T6" s="2104"/>
      <c r="U6" s="2104"/>
      <c r="V6" s="2100"/>
      <c r="X6" s="2880"/>
      <c r="Y6" s="2881"/>
      <c r="Z6" s="2883"/>
      <c r="AA6" s="2109" t="s">
        <v>6752</v>
      </c>
      <c r="AB6" s="2109" t="s">
        <v>6753</v>
      </c>
      <c r="AC6" s="2109" t="s">
        <v>6754</v>
      </c>
      <c r="AD6" s="2885"/>
    </row>
    <row r="7" spans="1:30" s="2106" customFormat="1" ht="16.5" thickTop="1" thickBot="1">
      <c r="A7" s="2110"/>
      <c r="B7" s="2111"/>
      <c r="C7" s="2111"/>
      <c r="D7" s="2111"/>
      <c r="E7" s="2111"/>
      <c r="F7" s="2112"/>
      <c r="G7" s="2112"/>
      <c r="H7" s="2112"/>
      <c r="I7" s="2112"/>
      <c r="J7" s="2112"/>
      <c r="K7" s="2110"/>
      <c r="L7" s="2111"/>
      <c r="M7" s="2107"/>
      <c r="N7" s="2107"/>
      <c r="O7" s="2107"/>
      <c r="P7" s="2100"/>
      <c r="R7" s="2100"/>
      <c r="V7" s="2100"/>
      <c r="W7" s="2104"/>
      <c r="X7" s="2113"/>
      <c r="Y7" s="2113"/>
      <c r="Z7" s="2114"/>
      <c r="AA7" s="2114"/>
      <c r="AB7" s="2114"/>
      <c r="AC7" s="2114"/>
      <c r="AD7" s="2114"/>
    </row>
    <row r="8" spans="1:30" thickTop="1">
      <c r="A8" s="12"/>
      <c r="B8" s="2890" t="s">
        <v>6755</v>
      </c>
      <c r="C8" s="2891"/>
      <c r="D8" s="51" t="s">
        <v>6756</v>
      </c>
      <c r="E8" s="51">
        <v>3</v>
      </c>
      <c r="F8" s="52">
        <v>844.53200000000004</v>
      </c>
      <c r="G8" s="52">
        <v>-47.369</v>
      </c>
      <c r="H8" s="52">
        <v>10.404</v>
      </c>
      <c r="I8" s="106">
        <v>-57.772999999999996</v>
      </c>
      <c r="J8" s="107">
        <v>786.75900000000001</v>
      </c>
      <c r="K8" s="12"/>
      <c r="L8" s="54" t="s">
        <v>6757</v>
      </c>
      <c r="M8" s="55"/>
      <c r="N8" s="56"/>
      <c r="O8" s="2115"/>
      <c r="P8" s="2100"/>
      <c r="Q8" s="2116">
        <v>0</v>
      </c>
      <c r="R8" s="2100"/>
      <c r="S8" s="57">
        <v>0</v>
      </c>
      <c r="T8" s="57">
        <v>0</v>
      </c>
      <c r="U8" s="57">
        <v>0</v>
      </c>
      <c r="V8" s="2100"/>
      <c r="X8" s="2890" t="s">
        <v>6755</v>
      </c>
      <c r="Y8" s="2891"/>
      <c r="Z8" s="52" t="s">
        <v>6758</v>
      </c>
      <c r="AA8" s="52" t="s">
        <v>6759</v>
      </c>
      <c r="AB8" s="52" t="s">
        <v>6760</v>
      </c>
      <c r="AC8" s="2117" t="s">
        <v>6761</v>
      </c>
      <c r="AD8" s="53" t="s">
        <v>6762</v>
      </c>
    </row>
    <row r="9" spans="1:30" ht="15">
      <c r="A9" s="12"/>
      <c r="B9" s="2888" t="s">
        <v>6763</v>
      </c>
      <c r="C9" s="2889"/>
      <c r="D9" s="58" t="s">
        <v>6756</v>
      </c>
      <c r="E9" s="58">
        <v>3</v>
      </c>
      <c r="F9" s="59">
        <v>-830.26599999999996</v>
      </c>
      <c r="G9" s="59">
        <v>20.8</v>
      </c>
      <c r="H9" s="59">
        <v>-8.3979999999999997</v>
      </c>
      <c r="I9" s="110">
        <v>29.198</v>
      </c>
      <c r="J9" s="111">
        <v>-801.06799999999998</v>
      </c>
      <c r="K9" s="12"/>
      <c r="L9" s="61" t="s">
        <v>6764</v>
      </c>
      <c r="M9" s="55"/>
      <c r="N9" s="62"/>
      <c r="O9" s="2115"/>
      <c r="P9" s="2100"/>
      <c r="Q9" s="2116">
        <v>0</v>
      </c>
      <c r="R9" s="2100"/>
      <c r="S9" s="57">
        <v>0</v>
      </c>
      <c r="T9" s="57">
        <v>0</v>
      </c>
      <c r="U9" s="57">
        <v>0</v>
      </c>
      <c r="V9" s="2100"/>
      <c r="X9" s="2888" t="s">
        <v>6763</v>
      </c>
      <c r="Y9" s="2889"/>
      <c r="Z9" s="59" t="s">
        <v>6765</v>
      </c>
      <c r="AA9" s="59" t="s">
        <v>6766</v>
      </c>
      <c r="AB9" s="59" t="s">
        <v>6767</v>
      </c>
      <c r="AC9" s="2118" t="s">
        <v>6768</v>
      </c>
      <c r="AD9" s="60" t="s">
        <v>6769</v>
      </c>
    </row>
    <row r="10" spans="1:30" ht="15">
      <c r="A10" s="12"/>
      <c r="B10" s="2888" t="s">
        <v>6770</v>
      </c>
      <c r="C10" s="2889"/>
      <c r="D10" s="58" t="s">
        <v>6756</v>
      </c>
      <c r="E10" s="58">
        <v>3</v>
      </c>
      <c r="F10" s="59">
        <v>1.5469999999999999</v>
      </c>
      <c r="G10" s="59">
        <v>21.013999999999999</v>
      </c>
      <c r="H10" s="59">
        <v>0</v>
      </c>
      <c r="I10" s="110">
        <v>21.013999999999999</v>
      </c>
      <c r="J10" s="111">
        <v>22.561</v>
      </c>
      <c r="K10" s="12"/>
      <c r="L10" s="61" t="s">
        <v>6771</v>
      </c>
      <c r="M10" s="55"/>
      <c r="N10" s="62"/>
      <c r="O10" s="2115"/>
      <c r="P10" s="2100"/>
      <c r="Q10" s="2116">
        <v>0</v>
      </c>
      <c r="R10" s="2100"/>
      <c r="S10" s="57">
        <v>0</v>
      </c>
      <c r="T10" s="57">
        <v>0</v>
      </c>
      <c r="U10" s="57">
        <v>0</v>
      </c>
      <c r="V10" s="2100"/>
      <c r="X10" s="2888" t="s">
        <v>6770</v>
      </c>
      <c r="Y10" s="2889"/>
      <c r="Z10" s="59" t="s">
        <v>6772</v>
      </c>
      <c r="AA10" s="59" t="s">
        <v>6773</v>
      </c>
      <c r="AB10" s="59" t="s">
        <v>6774</v>
      </c>
      <c r="AC10" s="2118" t="s">
        <v>6775</v>
      </c>
      <c r="AD10" s="60" t="s">
        <v>6776</v>
      </c>
    </row>
    <row r="11" spans="1:30" ht="15">
      <c r="A11" s="12"/>
      <c r="B11" s="2888" t="s">
        <v>6777</v>
      </c>
      <c r="C11" s="2889"/>
      <c r="D11" s="58" t="s">
        <v>6756</v>
      </c>
      <c r="E11" s="58">
        <v>3</v>
      </c>
      <c r="F11" s="110">
        <v>15.813000000000077</v>
      </c>
      <c r="G11" s="110">
        <v>-5.5549999999999997</v>
      </c>
      <c r="H11" s="110">
        <v>2.0060000000000002</v>
      </c>
      <c r="I11" s="110">
        <v>-7.5609999999999999</v>
      </c>
      <c r="J11" s="111">
        <v>8.2520000000000771</v>
      </c>
      <c r="K11" s="12"/>
      <c r="L11" s="61" t="s">
        <v>6778</v>
      </c>
      <c r="M11" s="55"/>
      <c r="N11" s="62"/>
      <c r="O11" s="2115"/>
      <c r="P11" s="2100"/>
      <c r="R11" s="2100"/>
      <c r="S11" s="2108"/>
      <c r="T11" s="2108"/>
      <c r="U11" s="2108"/>
      <c r="V11" s="2100"/>
      <c r="X11" s="2888" t="s">
        <v>6777</v>
      </c>
      <c r="Y11" s="2889"/>
      <c r="Z11" s="2118" t="s">
        <v>6779</v>
      </c>
      <c r="AA11" s="2118" t="s">
        <v>6780</v>
      </c>
      <c r="AB11" s="2118" t="s">
        <v>6781</v>
      </c>
      <c r="AC11" s="2118" t="s">
        <v>6782</v>
      </c>
      <c r="AD11" s="60" t="s">
        <v>6783</v>
      </c>
    </row>
    <row r="12" spans="1:30" ht="15">
      <c r="A12" s="12"/>
      <c r="B12" s="2892" t="s">
        <v>6784</v>
      </c>
      <c r="C12" s="2893"/>
      <c r="D12" s="2119" t="s">
        <v>6756</v>
      </c>
      <c r="E12" s="2119">
        <v>3</v>
      </c>
      <c r="F12" s="59">
        <v>1.77</v>
      </c>
      <c r="G12" s="59">
        <v>22.451000000000001</v>
      </c>
      <c r="H12" s="59">
        <v>0</v>
      </c>
      <c r="I12" s="110">
        <v>22.451000000000001</v>
      </c>
      <c r="J12" s="111">
        <v>24.221</v>
      </c>
      <c r="K12" s="12"/>
      <c r="L12" s="61" t="s">
        <v>6785</v>
      </c>
      <c r="M12" s="55"/>
      <c r="N12" s="62"/>
      <c r="O12" s="2115"/>
      <c r="P12" s="2100"/>
      <c r="Q12" s="2116">
        <v>0</v>
      </c>
      <c r="R12" s="2100"/>
      <c r="S12" s="57">
        <v>0</v>
      </c>
      <c r="T12" s="57">
        <v>0</v>
      </c>
      <c r="U12" s="57">
        <v>0</v>
      </c>
      <c r="V12" s="2100"/>
      <c r="X12" s="2892" t="s">
        <v>6784</v>
      </c>
      <c r="Y12" s="2893"/>
      <c r="Z12" s="59" t="s">
        <v>6786</v>
      </c>
      <c r="AA12" s="59" t="s">
        <v>6787</v>
      </c>
      <c r="AB12" s="59" t="s">
        <v>6788</v>
      </c>
      <c r="AC12" s="2118" t="s">
        <v>6789</v>
      </c>
      <c r="AD12" s="60" t="s">
        <v>6790</v>
      </c>
    </row>
    <row r="13" spans="1:30" ht="15">
      <c r="A13" s="12"/>
      <c r="B13" s="2894" t="s">
        <v>6791</v>
      </c>
      <c r="C13" s="2895"/>
      <c r="D13" s="2120" t="s">
        <v>6756</v>
      </c>
      <c r="E13" s="2120">
        <v>3</v>
      </c>
      <c r="F13" s="59">
        <v>4.7889999999999997</v>
      </c>
      <c r="G13" s="59">
        <v>0</v>
      </c>
      <c r="H13" s="59">
        <v>0</v>
      </c>
      <c r="I13" s="110">
        <v>0</v>
      </c>
      <c r="J13" s="111">
        <v>4.7889999999999997</v>
      </c>
      <c r="K13" s="12"/>
      <c r="L13" s="61" t="s">
        <v>6792</v>
      </c>
      <c r="M13" s="55"/>
      <c r="N13" s="62"/>
      <c r="O13" s="2115"/>
      <c r="P13" s="2100"/>
      <c r="Q13" s="2116">
        <v>0</v>
      </c>
      <c r="R13" s="2100"/>
      <c r="S13" s="57">
        <v>0</v>
      </c>
      <c r="T13" s="57">
        <v>0</v>
      </c>
      <c r="U13" s="57">
        <v>0</v>
      </c>
      <c r="V13" s="2100"/>
      <c r="X13" s="2894" t="s">
        <v>6791</v>
      </c>
      <c r="Y13" s="2895"/>
      <c r="Z13" s="59" t="s">
        <v>6793</v>
      </c>
      <c r="AA13" s="59" t="s">
        <v>6794</v>
      </c>
      <c r="AB13" s="59" t="s">
        <v>6795</v>
      </c>
      <c r="AC13" s="2118" t="s">
        <v>6796</v>
      </c>
      <c r="AD13" s="60" t="s">
        <v>6797</v>
      </c>
    </row>
    <row r="14" spans="1:30" ht="15">
      <c r="A14" s="12"/>
      <c r="B14" s="2896" t="s">
        <v>6798</v>
      </c>
      <c r="C14" s="2897"/>
      <c r="D14" s="2121" t="s">
        <v>6756</v>
      </c>
      <c r="E14" s="2121">
        <v>3</v>
      </c>
      <c r="F14" s="59">
        <v>-198.73699999999999</v>
      </c>
      <c r="G14" s="59">
        <v>-15.903</v>
      </c>
      <c r="H14" s="59">
        <v>0</v>
      </c>
      <c r="I14" s="110">
        <v>-15.903</v>
      </c>
      <c r="J14" s="111">
        <v>-214.64</v>
      </c>
      <c r="K14" s="12"/>
      <c r="L14" s="61" t="s">
        <v>6799</v>
      </c>
      <c r="M14" s="55"/>
      <c r="N14" s="62"/>
      <c r="O14" s="55"/>
      <c r="P14" s="2100"/>
      <c r="Q14" s="2116">
        <v>0</v>
      </c>
      <c r="R14" s="2100"/>
      <c r="S14" s="57">
        <v>0</v>
      </c>
      <c r="T14" s="57">
        <v>0</v>
      </c>
      <c r="U14" s="57">
        <v>0</v>
      </c>
      <c r="V14" s="2100"/>
      <c r="X14" s="2896" t="s">
        <v>6798</v>
      </c>
      <c r="Y14" s="2897"/>
      <c r="Z14" s="59" t="s">
        <v>6800</v>
      </c>
      <c r="AA14" s="59" t="s">
        <v>6801</v>
      </c>
      <c r="AB14" s="59" t="s">
        <v>6802</v>
      </c>
      <c r="AC14" s="2118" t="s">
        <v>6803</v>
      </c>
      <c r="AD14" s="60" t="s">
        <v>6804</v>
      </c>
    </row>
    <row r="15" spans="1:30" ht="15">
      <c r="A15" s="12"/>
      <c r="B15" s="2898" t="s">
        <v>6805</v>
      </c>
      <c r="C15" s="2899"/>
      <c r="D15" s="2122" t="s">
        <v>6756</v>
      </c>
      <c r="E15" s="2122">
        <v>3</v>
      </c>
      <c r="F15" s="59">
        <v>-2.2999999999999998</v>
      </c>
      <c r="G15" s="59">
        <v>0</v>
      </c>
      <c r="H15" s="59">
        <v>0</v>
      </c>
      <c r="I15" s="110">
        <v>0</v>
      </c>
      <c r="J15" s="111">
        <v>-2.2999999999999998</v>
      </c>
      <c r="K15" s="12"/>
      <c r="L15" s="61" t="s">
        <v>6806</v>
      </c>
      <c r="M15" s="55"/>
      <c r="N15" s="62"/>
      <c r="O15" s="55"/>
      <c r="P15" s="2100"/>
      <c r="Q15" s="2116">
        <v>0</v>
      </c>
      <c r="R15" s="2100"/>
      <c r="S15" s="57">
        <v>0</v>
      </c>
      <c r="T15" s="57">
        <v>0</v>
      </c>
      <c r="U15" s="57">
        <v>0</v>
      </c>
      <c r="V15" s="2100"/>
      <c r="X15" s="2898" t="s">
        <v>6805</v>
      </c>
      <c r="Y15" s="2899"/>
      <c r="Z15" s="59" t="s">
        <v>6807</v>
      </c>
      <c r="AA15" s="59" t="s">
        <v>6808</v>
      </c>
      <c r="AB15" s="59" t="s">
        <v>6809</v>
      </c>
      <c r="AC15" s="2118" t="s">
        <v>6810</v>
      </c>
      <c r="AD15" s="60" t="s">
        <v>6811</v>
      </c>
    </row>
    <row r="16" spans="1:30" ht="15">
      <c r="A16" s="12"/>
      <c r="B16" s="2898" t="s">
        <v>6812</v>
      </c>
      <c r="C16" s="2899"/>
      <c r="D16" s="2122" t="s">
        <v>6756</v>
      </c>
      <c r="E16" s="2122">
        <v>3</v>
      </c>
      <c r="F16" s="110">
        <v>-178.66499999999994</v>
      </c>
      <c r="G16" s="110">
        <v>0.99300000000000033</v>
      </c>
      <c r="H16" s="110">
        <v>2.0060000000000002</v>
      </c>
      <c r="I16" s="110">
        <v>-1.0129999999999999</v>
      </c>
      <c r="J16" s="111">
        <v>-179.67799999999994</v>
      </c>
      <c r="K16" s="12"/>
      <c r="L16" s="61" t="s">
        <v>6813</v>
      </c>
      <c r="M16" s="55"/>
      <c r="N16" s="62"/>
      <c r="O16" s="55"/>
      <c r="P16" s="2100"/>
      <c r="R16" s="2100"/>
      <c r="S16" s="2108"/>
      <c r="T16" s="2108"/>
      <c r="U16" s="2108"/>
      <c r="V16" s="2100"/>
      <c r="X16" s="2898" t="s">
        <v>6812</v>
      </c>
      <c r="Y16" s="2899"/>
      <c r="Z16" s="2118" t="s">
        <v>6814</v>
      </c>
      <c r="AA16" s="2118" t="s">
        <v>6815</v>
      </c>
      <c r="AB16" s="2118" t="s">
        <v>6816</v>
      </c>
      <c r="AC16" s="2118" t="s">
        <v>6817</v>
      </c>
      <c r="AD16" s="60" t="s">
        <v>6818</v>
      </c>
    </row>
    <row r="17" spans="1:30" ht="15">
      <c r="A17" s="12"/>
      <c r="B17" s="2898" t="s">
        <v>6819</v>
      </c>
      <c r="C17" s="2899"/>
      <c r="D17" s="2122" t="s">
        <v>6756</v>
      </c>
      <c r="E17" s="2122">
        <v>3</v>
      </c>
      <c r="F17" s="59">
        <v>-668.99699999999996</v>
      </c>
      <c r="G17" s="59">
        <v>0</v>
      </c>
      <c r="H17" s="59">
        <v>0</v>
      </c>
      <c r="I17" s="110">
        <v>0</v>
      </c>
      <c r="J17" s="111">
        <v>-668.99699999999996</v>
      </c>
      <c r="K17" s="12"/>
      <c r="L17" s="61" t="s">
        <v>6820</v>
      </c>
      <c r="M17" s="55"/>
      <c r="N17" s="62"/>
      <c r="O17" s="55"/>
      <c r="P17" s="2100"/>
      <c r="Q17" s="2116">
        <v>0</v>
      </c>
      <c r="R17" s="2100"/>
      <c r="S17" s="57">
        <v>0</v>
      </c>
      <c r="T17" s="57">
        <v>0</v>
      </c>
      <c r="U17" s="57">
        <v>0</v>
      </c>
      <c r="V17" s="2100"/>
      <c r="X17" s="2898" t="s">
        <v>6819</v>
      </c>
      <c r="Y17" s="2899"/>
      <c r="Z17" s="59" t="s">
        <v>6821</v>
      </c>
      <c r="AA17" s="59" t="s">
        <v>6822</v>
      </c>
      <c r="AB17" s="59" t="s">
        <v>6823</v>
      </c>
      <c r="AC17" s="2118" t="s">
        <v>6824</v>
      </c>
      <c r="AD17" s="60" t="s">
        <v>6825</v>
      </c>
    </row>
    <row r="18" spans="1:30" ht="15">
      <c r="A18" s="12"/>
      <c r="B18" s="2894" t="s">
        <v>6826</v>
      </c>
      <c r="C18" s="2895"/>
      <c r="D18" s="2120" t="s">
        <v>6756</v>
      </c>
      <c r="E18" s="2120">
        <v>3</v>
      </c>
      <c r="F18" s="110">
        <v>-847.66199999999992</v>
      </c>
      <c r="G18" s="110">
        <v>0.99300000000000033</v>
      </c>
      <c r="H18" s="110">
        <v>2.0060000000000002</v>
      </c>
      <c r="I18" s="110">
        <v>-1.0129999999999999</v>
      </c>
      <c r="J18" s="111">
        <v>-848.67499999999995</v>
      </c>
      <c r="K18" s="12"/>
      <c r="L18" s="61" t="s">
        <v>6827</v>
      </c>
      <c r="M18" s="55"/>
      <c r="N18" s="62"/>
      <c r="O18" s="55"/>
      <c r="P18" s="2100"/>
      <c r="R18" s="2100"/>
      <c r="S18" s="2108"/>
      <c r="T18" s="2108"/>
      <c r="U18" s="2108"/>
      <c r="V18" s="2100"/>
      <c r="X18" s="2894" t="s">
        <v>6826</v>
      </c>
      <c r="Y18" s="2895"/>
      <c r="Z18" s="2118" t="s">
        <v>6828</v>
      </c>
      <c r="AA18" s="2118" t="s">
        <v>6829</v>
      </c>
      <c r="AB18" s="2118" t="s">
        <v>6830</v>
      </c>
      <c r="AC18" s="2118" t="s">
        <v>6831</v>
      </c>
      <c r="AD18" s="60" t="s">
        <v>6832</v>
      </c>
    </row>
    <row r="19" spans="1:30" ht="15">
      <c r="A19" s="12"/>
      <c r="B19" s="2896" t="s">
        <v>6833</v>
      </c>
      <c r="C19" s="2897"/>
      <c r="D19" s="2120" t="s">
        <v>6756</v>
      </c>
      <c r="E19" s="2120">
        <v>3</v>
      </c>
      <c r="F19" s="124">
        <v>0</v>
      </c>
      <c r="G19" s="124">
        <v>0</v>
      </c>
      <c r="H19" s="124">
        <v>0</v>
      </c>
      <c r="I19" s="110">
        <v>0</v>
      </c>
      <c r="J19" s="111">
        <v>0</v>
      </c>
      <c r="K19" s="12"/>
      <c r="L19" s="61" t="s">
        <v>6834</v>
      </c>
      <c r="M19" s="55"/>
      <c r="N19" s="62"/>
      <c r="O19" s="55"/>
      <c r="P19" s="2100"/>
      <c r="R19" s="2100"/>
      <c r="S19" s="2108"/>
      <c r="T19" s="2108"/>
      <c r="U19" s="2108"/>
      <c r="V19" s="2100"/>
      <c r="X19" s="2896" t="s">
        <v>6833</v>
      </c>
      <c r="Y19" s="2897"/>
      <c r="Z19" s="2123" t="s">
        <v>6835</v>
      </c>
      <c r="AA19" s="2123" t="s">
        <v>6836</v>
      </c>
      <c r="AB19" s="2123" t="s">
        <v>6837</v>
      </c>
      <c r="AC19" s="2118" t="s">
        <v>6838</v>
      </c>
      <c r="AD19" s="60" t="s">
        <v>6839</v>
      </c>
    </row>
    <row r="20" spans="1:30" ht="15">
      <c r="A20" s="12"/>
      <c r="B20" s="2894" t="s">
        <v>6840</v>
      </c>
      <c r="C20" s="2895"/>
      <c r="D20" s="2120" t="s">
        <v>6756</v>
      </c>
      <c r="E20" s="2120">
        <v>3</v>
      </c>
      <c r="F20" s="59">
        <v>86.066000000000003</v>
      </c>
      <c r="G20" s="59">
        <v>-0.249</v>
      </c>
      <c r="H20" s="59">
        <v>0</v>
      </c>
      <c r="I20" s="110">
        <v>-0.249</v>
      </c>
      <c r="J20" s="111">
        <v>85.817000000000007</v>
      </c>
      <c r="K20" s="12"/>
      <c r="L20" s="61" t="s">
        <v>6841</v>
      </c>
      <c r="M20" s="55"/>
      <c r="N20" s="62"/>
      <c r="O20" s="55"/>
      <c r="P20" s="2100"/>
      <c r="Q20" s="2116">
        <v>0</v>
      </c>
      <c r="R20" s="2100"/>
      <c r="S20" s="57">
        <v>0</v>
      </c>
      <c r="T20" s="57">
        <v>0</v>
      </c>
      <c r="U20" s="57">
        <v>0</v>
      </c>
      <c r="V20" s="2100"/>
      <c r="X20" s="2894" t="s">
        <v>6840</v>
      </c>
      <c r="Y20" s="2895"/>
      <c r="Z20" s="59" t="s">
        <v>6842</v>
      </c>
      <c r="AA20" s="59" t="s">
        <v>6843</v>
      </c>
      <c r="AB20" s="59" t="s">
        <v>6844</v>
      </c>
      <c r="AC20" s="2118" t="s">
        <v>6845</v>
      </c>
      <c r="AD20" s="60" t="s">
        <v>6846</v>
      </c>
    </row>
    <row r="21" spans="1:30" ht="15">
      <c r="A21" s="12"/>
      <c r="B21" s="2894" t="s">
        <v>6847</v>
      </c>
      <c r="C21" s="2895"/>
      <c r="D21" s="2120" t="s">
        <v>6756</v>
      </c>
      <c r="E21" s="2120">
        <v>3</v>
      </c>
      <c r="F21" s="110">
        <v>-761.59599999999989</v>
      </c>
      <c r="G21" s="110">
        <v>0.74400000000000033</v>
      </c>
      <c r="H21" s="110">
        <v>2.0060000000000002</v>
      </c>
      <c r="I21" s="110">
        <v>-1.262</v>
      </c>
      <c r="J21" s="111">
        <v>-762.85799999999983</v>
      </c>
      <c r="K21" s="12"/>
      <c r="L21" s="61" t="s">
        <v>6848</v>
      </c>
      <c r="M21" s="55"/>
      <c r="N21" s="62"/>
      <c r="O21" s="55"/>
      <c r="P21" s="2100"/>
      <c r="R21" s="2100"/>
      <c r="S21" s="2108"/>
      <c r="T21" s="2108"/>
      <c r="U21" s="2108"/>
      <c r="V21" s="2100"/>
      <c r="X21" s="2894" t="s">
        <v>6847</v>
      </c>
      <c r="Y21" s="2895"/>
      <c r="Z21" s="2118" t="s">
        <v>6849</v>
      </c>
      <c r="AA21" s="2118" t="s">
        <v>6850</v>
      </c>
      <c r="AB21" s="2118" t="s">
        <v>6851</v>
      </c>
      <c r="AC21" s="2118" t="s">
        <v>6852</v>
      </c>
      <c r="AD21" s="60" t="s">
        <v>6853</v>
      </c>
    </row>
    <row r="22" spans="1:30" thickBot="1">
      <c r="A22" s="12"/>
      <c r="B22" s="2900" t="s">
        <v>6854</v>
      </c>
      <c r="C22" s="2901"/>
      <c r="D22" s="2124" t="s">
        <v>6756</v>
      </c>
      <c r="E22" s="2124">
        <v>3</v>
      </c>
      <c r="F22" s="63">
        <v>0</v>
      </c>
      <c r="G22" s="63">
        <v>0</v>
      </c>
      <c r="H22" s="63">
        <v>0</v>
      </c>
      <c r="I22" s="112">
        <v>0</v>
      </c>
      <c r="J22" s="113">
        <v>0</v>
      </c>
      <c r="K22" s="12"/>
      <c r="L22" s="2125" t="s">
        <v>6855</v>
      </c>
      <c r="M22" s="2126"/>
      <c r="N22" s="66"/>
      <c r="O22" s="2126"/>
      <c r="P22" s="2100"/>
      <c r="Q22" s="2116">
        <v>0</v>
      </c>
      <c r="R22" s="2100"/>
      <c r="S22" s="57">
        <v>0</v>
      </c>
      <c r="T22" s="57">
        <v>0</v>
      </c>
      <c r="U22" s="57">
        <v>0</v>
      </c>
      <c r="V22" s="2100"/>
      <c r="X22" s="2900" t="s">
        <v>6854</v>
      </c>
      <c r="Y22" s="2901"/>
      <c r="Z22" s="63" t="s">
        <v>6856</v>
      </c>
      <c r="AA22" s="63" t="s">
        <v>6857</v>
      </c>
      <c r="AB22" s="63" t="s">
        <v>6858</v>
      </c>
      <c r="AC22" s="64" t="s">
        <v>6859</v>
      </c>
      <c r="AD22" s="65" t="s">
        <v>6860</v>
      </c>
    </row>
    <row r="23" spans="1:30" ht="16.5" thickTop="1" thickBot="1">
      <c r="A23" s="12"/>
      <c r="B23" s="2127"/>
      <c r="C23" s="12"/>
      <c r="D23" s="2128"/>
      <c r="E23" s="2128"/>
      <c r="F23" s="2129"/>
      <c r="G23" s="2129"/>
      <c r="H23" s="2129"/>
      <c r="I23" s="2129"/>
      <c r="J23" s="2129"/>
      <c r="K23" s="12"/>
      <c r="L23" s="2130"/>
      <c r="M23" s="2130"/>
      <c r="N23" s="2130"/>
      <c r="O23" s="2130"/>
      <c r="P23" s="2131"/>
      <c r="R23" s="2131"/>
      <c r="S23" s="2132"/>
      <c r="T23" s="2133"/>
      <c r="U23" s="2133"/>
      <c r="V23" s="2131"/>
      <c r="X23" s="2127"/>
      <c r="Y23" s="12"/>
      <c r="Z23" s="2134"/>
      <c r="AA23" s="2134"/>
      <c r="AB23" s="2134"/>
      <c r="AC23" s="2134"/>
      <c r="AD23" s="2134"/>
    </row>
    <row r="24" spans="1:30" ht="16.5" thickTop="1" thickBot="1">
      <c r="A24" s="12"/>
      <c r="B24" s="2902" t="s">
        <v>6861</v>
      </c>
      <c r="C24" s="2903"/>
      <c r="D24" s="2107"/>
      <c r="E24" s="2107"/>
      <c r="F24" s="2135"/>
      <c r="G24" s="2135"/>
      <c r="H24" s="2135"/>
      <c r="I24" s="2135"/>
      <c r="J24" s="2135"/>
      <c r="K24" s="10"/>
      <c r="L24" s="2130"/>
      <c r="M24" s="2130"/>
      <c r="N24" s="2130"/>
      <c r="O24" s="2130"/>
      <c r="P24" s="2131"/>
      <c r="R24" s="2131"/>
      <c r="S24" s="2108"/>
      <c r="T24" s="2108"/>
      <c r="U24" s="2108"/>
      <c r="V24" s="2131"/>
      <c r="X24" s="2902" t="s">
        <v>6861</v>
      </c>
      <c r="Y24" s="2903"/>
      <c r="Z24" s="2136"/>
      <c r="AA24" s="2136"/>
      <c r="AB24" s="2136"/>
      <c r="AC24" s="2136"/>
      <c r="AD24" s="2136"/>
    </row>
    <row r="25" spans="1:30" thickTop="1">
      <c r="A25" s="12"/>
      <c r="B25" s="2904" t="s">
        <v>6862</v>
      </c>
      <c r="C25" s="2905"/>
      <c r="D25" s="2137" t="s">
        <v>6756</v>
      </c>
      <c r="E25" s="2137">
        <v>3</v>
      </c>
      <c r="F25" s="52">
        <v>0</v>
      </c>
      <c r="G25" s="52">
        <v>0</v>
      </c>
      <c r="H25" s="52">
        <v>0</v>
      </c>
      <c r="I25" s="106">
        <v>0</v>
      </c>
      <c r="J25" s="107">
        <v>0</v>
      </c>
      <c r="K25" s="10"/>
      <c r="L25" s="54" t="s">
        <v>6863</v>
      </c>
      <c r="M25" s="55"/>
      <c r="N25" s="56"/>
      <c r="O25" s="55"/>
      <c r="P25" s="2131"/>
      <c r="Q25" s="2116">
        <v>0</v>
      </c>
      <c r="R25" s="2131"/>
      <c r="S25" s="57">
        <v>0</v>
      </c>
      <c r="T25" s="57">
        <v>0</v>
      </c>
      <c r="U25" s="57">
        <v>0</v>
      </c>
      <c r="V25" s="2131"/>
      <c r="X25" s="2904" t="s">
        <v>6862</v>
      </c>
      <c r="Y25" s="2905"/>
      <c r="Z25" s="52" t="s">
        <v>6864</v>
      </c>
      <c r="AA25" s="52" t="s">
        <v>6865</v>
      </c>
      <c r="AB25" s="52" t="s">
        <v>6866</v>
      </c>
      <c r="AC25" s="2117" t="s">
        <v>6867</v>
      </c>
      <c r="AD25" s="53" t="s">
        <v>6868</v>
      </c>
    </row>
    <row r="26" spans="1:30" ht="15">
      <c r="A26" s="12"/>
      <c r="B26" s="2906" t="s">
        <v>6869</v>
      </c>
      <c r="C26" s="2907"/>
      <c r="D26" s="2138" t="s">
        <v>6756</v>
      </c>
      <c r="E26" s="2138">
        <v>3</v>
      </c>
      <c r="F26" s="59">
        <v>0</v>
      </c>
      <c r="G26" s="59">
        <v>0</v>
      </c>
      <c r="H26" s="59">
        <v>0</v>
      </c>
      <c r="I26" s="108">
        <v>0</v>
      </c>
      <c r="J26" s="109">
        <v>0</v>
      </c>
      <c r="K26" s="10"/>
      <c r="L26" s="61" t="s">
        <v>6870</v>
      </c>
      <c r="M26" s="55"/>
      <c r="N26" s="62"/>
      <c r="O26" s="55"/>
      <c r="P26" s="2100"/>
      <c r="Q26" s="2116">
        <v>0</v>
      </c>
      <c r="R26" s="2100"/>
      <c r="S26" s="57">
        <v>0</v>
      </c>
      <c r="T26" s="57">
        <v>0</v>
      </c>
      <c r="U26" s="57">
        <v>0</v>
      </c>
      <c r="V26" s="2100"/>
      <c r="X26" s="2906" t="s">
        <v>6871</v>
      </c>
      <c r="Y26" s="2907"/>
      <c r="Z26" s="59" t="s">
        <v>6872</v>
      </c>
      <c r="AA26" s="59" t="s">
        <v>6873</v>
      </c>
      <c r="AB26" s="59" t="s">
        <v>6874</v>
      </c>
      <c r="AC26" s="2139" t="s">
        <v>6875</v>
      </c>
      <c r="AD26" s="2140" t="s">
        <v>6876</v>
      </c>
    </row>
    <row r="27" spans="1:30" thickBot="1">
      <c r="A27" s="12"/>
      <c r="B27" s="2900" t="s">
        <v>6833</v>
      </c>
      <c r="C27" s="2901"/>
      <c r="D27" s="2124" t="s">
        <v>6756</v>
      </c>
      <c r="E27" s="2124">
        <v>3</v>
      </c>
      <c r="F27" s="104">
        <v>0</v>
      </c>
      <c r="G27" s="104">
        <v>0</v>
      </c>
      <c r="H27" s="104">
        <v>0</v>
      </c>
      <c r="I27" s="104">
        <v>0</v>
      </c>
      <c r="J27" s="105">
        <v>0</v>
      </c>
      <c r="K27" s="10"/>
      <c r="L27" s="2125" t="s">
        <v>6877</v>
      </c>
      <c r="M27" s="2126"/>
      <c r="N27" s="66"/>
      <c r="O27" s="2126"/>
      <c r="P27" s="2100"/>
      <c r="R27" s="2100"/>
      <c r="S27" s="2108"/>
      <c r="T27" s="2108"/>
      <c r="U27" s="2108"/>
      <c r="V27" s="2100"/>
      <c r="X27" s="2900" t="s">
        <v>6833</v>
      </c>
      <c r="Y27" s="2901"/>
      <c r="Z27" s="2141" t="s">
        <v>6878</v>
      </c>
      <c r="AA27" s="2141" t="s">
        <v>6879</v>
      </c>
      <c r="AB27" s="2141" t="s">
        <v>6880</v>
      </c>
      <c r="AC27" s="2141" t="s">
        <v>6881</v>
      </c>
      <c r="AD27" s="2142" t="s">
        <v>6882</v>
      </c>
    </row>
    <row r="28" spans="1:30" ht="16.5" thickTop="1" thickBot="1">
      <c r="A28" s="12"/>
      <c r="B28" s="2107"/>
      <c r="C28" s="2107"/>
      <c r="D28" s="2107"/>
      <c r="E28" s="2107"/>
      <c r="F28" s="2143"/>
      <c r="G28" s="2135"/>
      <c r="H28" s="2135"/>
      <c r="I28" s="2135"/>
      <c r="J28" s="2135"/>
      <c r="K28" s="10"/>
      <c r="L28" s="2130"/>
      <c r="M28" s="2130"/>
      <c r="N28" s="2130"/>
      <c r="O28" s="2130"/>
      <c r="P28" s="2131"/>
      <c r="R28" s="2131"/>
      <c r="S28" s="2132"/>
      <c r="T28" s="2133"/>
      <c r="U28" s="2133"/>
      <c r="V28" s="2131"/>
      <c r="X28" s="2107"/>
      <c r="Y28" s="2107"/>
      <c r="Z28" s="67"/>
      <c r="AA28" s="2136"/>
      <c r="AB28" s="2136"/>
      <c r="AC28" s="2136"/>
      <c r="AD28" s="2136"/>
    </row>
    <row r="29" spans="1:30" ht="16.5" thickTop="1" thickBot="1">
      <c r="A29" s="12"/>
      <c r="B29" s="2902" t="s">
        <v>6883</v>
      </c>
      <c r="C29" s="2903"/>
      <c r="D29" s="2107"/>
      <c r="E29" s="2107"/>
      <c r="F29" s="2143"/>
      <c r="G29" s="2135"/>
      <c r="H29" s="2135"/>
      <c r="I29" s="2135"/>
      <c r="J29" s="2135"/>
      <c r="K29" s="10"/>
      <c r="L29" s="2130"/>
      <c r="M29" s="2130"/>
      <c r="N29" s="2130"/>
      <c r="O29" s="2130"/>
      <c r="P29" s="2131"/>
      <c r="R29" s="2131"/>
      <c r="S29" s="2132"/>
      <c r="T29" s="2133"/>
      <c r="U29" s="2133"/>
      <c r="V29" s="2131"/>
      <c r="X29" s="2902" t="s">
        <v>6883</v>
      </c>
      <c r="Y29" s="2903"/>
      <c r="Z29" s="67"/>
      <c r="AA29" s="2136"/>
      <c r="AB29" s="2136"/>
      <c r="AC29" s="2136"/>
      <c r="AD29" s="2136"/>
    </row>
    <row r="30" spans="1:30" thickTop="1">
      <c r="A30" s="12"/>
      <c r="B30" s="2910" t="s">
        <v>6884</v>
      </c>
      <c r="C30" s="2911"/>
      <c r="D30" s="2144" t="s">
        <v>6756</v>
      </c>
      <c r="E30" s="2144">
        <v>3</v>
      </c>
      <c r="F30" s="2145"/>
      <c r="G30" s="2146"/>
      <c r="H30" s="2147">
        <v>0</v>
      </c>
      <c r="I30" s="2146"/>
      <c r="J30" s="2148"/>
      <c r="K30" s="10"/>
      <c r="L30" s="2149" t="s">
        <v>6885</v>
      </c>
      <c r="M30" s="2126"/>
      <c r="N30" s="2150"/>
      <c r="O30" s="2126"/>
      <c r="P30" s="2100"/>
      <c r="Q30" s="2116">
        <v>0</v>
      </c>
      <c r="R30" s="2100"/>
      <c r="S30" s="2132"/>
      <c r="U30" s="57">
        <v>0</v>
      </c>
      <c r="V30" s="2100"/>
      <c r="X30" s="2910" t="s">
        <v>6884</v>
      </c>
      <c r="Y30" s="2911"/>
      <c r="Z30" s="2151"/>
      <c r="AA30" s="2152"/>
      <c r="AB30" s="2153" t="s">
        <v>6886</v>
      </c>
      <c r="AC30" s="2152"/>
      <c r="AD30" s="2154"/>
    </row>
    <row r="31" spans="1:30" ht="15">
      <c r="A31" s="12"/>
      <c r="B31" s="2912" t="s">
        <v>6887</v>
      </c>
      <c r="C31" s="2913"/>
      <c r="D31" s="2155" t="s">
        <v>6756</v>
      </c>
      <c r="E31" s="2155">
        <v>3</v>
      </c>
      <c r="F31" s="2156"/>
      <c r="G31" s="2157"/>
      <c r="H31" s="2158">
        <v>6.6310000000000002</v>
      </c>
      <c r="I31" s="2157"/>
      <c r="J31" s="2159"/>
      <c r="K31" s="10"/>
      <c r="L31" s="2160" t="s">
        <v>6888</v>
      </c>
      <c r="M31" s="2126"/>
      <c r="N31" s="2161"/>
      <c r="O31" s="2126"/>
      <c r="P31" s="2100"/>
      <c r="Q31" s="2116">
        <v>0</v>
      </c>
      <c r="R31" s="2100"/>
      <c r="S31" s="2132"/>
      <c r="T31" s="2108"/>
      <c r="U31" s="57">
        <v>0</v>
      </c>
      <c r="V31" s="2100"/>
      <c r="X31" s="2912" t="s">
        <v>6887</v>
      </c>
      <c r="Y31" s="2913"/>
      <c r="Z31" s="2162"/>
      <c r="AA31" s="2163"/>
      <c r="AB31" s="2164" t="s">
        <v>6889</v>
      </c>
      <c r="AC31" s="2163"/>
      <c r="AD31" s="2165"/>
    </row>
    <row r="32" spans="1:30" ht="15">
      <c r="A32" s="12"/>
      <c r="B32" s="2912" t="s">
        <v>6890</v>
      </c>
      <c r="C32" s="2913"/>
      <c r="D32" s="2155" t="s">
        <v>6756</v>
      </c>
      <c r="E32" s="2155">
        <v>3</v>
      </c>
      <c r="F32" s="2156"/>
      <c r="G32" s="2157"/>
      <c r="H32" s="2158">
        <v>3.7730000000000001</v>
      </c>
      <c r="I32" s="2157"/>
      <c r="J32" s="2159"/>
      <c r="K32" s="10"/>
      <c r="L32" s="2160" t="s">
        <v>6891</v>
      </c>
      <c r="M32" s="2126"/>
      <c r="N32" s="2161"/>
      <c r="O32" s="2126"/>
      <c r="P32" s="2100"/>
      <c r="Q32" s="2116">
        <v>0</v>
      </c>
      <c r="R32" s="2100"/>
      <c r="S32" s="2132"/>
      <c r="T32" s="2108"/>
      <c r="U32" s="57">
        <v>0</v>
      </c>
      <c r="V32" s="2100"/>
      <c r="X32" s="2912" t="s">
        <v>6890</v>
      </c>
      <c r="Y32" s="2913"/>
      <c r="Z32" s="2162"/>
      <c r="AA32" s="2163"/>
      <c r="AB32" s="2164" t="s">
        <v>6892</v>
      </c>
      <c r="AC32" s="2163"/>
      <c r="AD32" s="2165"/>
    </row>
    <row r="33" spans="1:30" thickBot="1">
      <c r="A33" s="12"/>
      <c r="B33" s="2908" t="s">
        <v>6755</v>
      </c>
      <c r="C33" s="2909"/>
      <c r="D33" s="2166" t="s">
        <v>6756</v>
      </c>
      <c r="E33" s="2166">
        <v>3</v>
      </c>
      <c r="F33" s="2167"/>
      <c r="G33" s="2168"/>
      <c r="H33" s="103">
        <v>10.404</v>
      </c>
      <c r="I33" s="2168"/>
      <c r="J33" s="2169"/>
      <c r="K33" s="10"/>
      <c r="L33" s="2125" t="s">
        <v>6893</v>
      </c>
      <c r="M33" s="2126"/>
      <c r="N33" s="66"/>
      <c r="O33" s="2126"/>
      <c r="P33" s="2100"/>
      <c r="Q33" s="2116"/>
      <c r="R33" s="2100"/>
      <c r="S33" s="2132"/>
      <c r="T33" s="2108"/>
      <c r="V33" s="2100"/>
      <c r="X33" s="2908" t="s">
        <v>6755</v>
      </c>
      <c r="Y33" s="2909"/>
      <c r="Z33" s="2170"/>
      <c r="AA33" s="2171"/>
      <c r="AB33" s="2172" t="s">
        <v>6894</v>
      </c>
      <c r="AC33" s="2171"/>
      <c r="AD33" s="2173"/>
    </row>
    <row r="34" spans="1:30" ht="16.5" thickTop="1">
      <c r="A34" s="12"/>
      <c r="B34" s="12"/>
      <c r="C34" s="12"/>
      <c r="D34" s="12"/>
      <c r="E34" s="12"/>
      <c r="F34" s="12"/>
      <c r="G34" s="12"/>
      <c r="H34" s="12"/>
      <c r="I34" s="12"/>
      <c r="J34" s="12"/>
      <c r="K34" s="12"/>
      <c r="L34" s="2098"/>
      <c r="M34" s="2098"/>
      <c r="N34" s="2098"/>
      <c r="O34" s="2098"/>
      <c r="S34" s="2132"/>
    </row>
  </sheetData>
  <sheetProtection algorithmName="SHA-512" hashValue="QNJywOshXq0kZlW1WPOjFtLjYdIVYvszqm4xSMMjBX18Me4k6940PwZ6XYP46pGZXSh/HhlQp7kSeVjQOoUYtw==" saltValue="WeqOEM01NYJdigKlrzOHBQ==" spinCount="100000" sheet="1" objects="1" scenarios="1"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632" priority="5" operator="equal">
      <formula>0</formula>
    </cfRule>
  </conditionalFormatting>
  <conditionalFormatting sqref="Q9">
    <cfRule type="cellIs" dxfId="631" priority="4" operator="equal">
      <formula>0</formula>
    </cfRule>
  </conditionalFormatting>
  <conditionalFormatting sqref="Q10">
    <cfRule type="cellIs" dxfId="630" priority="3" operator="equal">
      <formula>0</formula>
    </cfRule>
  </conditionalFormatting>
  <conditionalFormatting sqref="Q33">
    <cfRule type="cellIs" dxfId="629" priority="2" operator="equal">
      <formula>0</formula>
    </cfRule>
  </conditionalFormatting>
  <conditionalFormatting sqref="Q30:Q32 Q25:Q26 Q22 Q20 Q17 Q12:Q15">
    <cfRule type="cellIs" dxfId="628" priority="1" operator="equal">
      <formula>0</formula>
    </cfRule>
  </conditionalFormatting>
  <dataValidations count="1">
    <dataValidation type="custom" allowBlank="1" showErrorMessage="1" errorTitle="Input Error" error="Please input a numeric value, in units of £m's." sqref="F8:H10 F12:H15 F17:H17 F20:H20 F22:H22 F25:H26" xr:uid="{0423593A-9F61-4571-A8D2-87504FC3227D}">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activeCell="H55" sqref="H55"/>
      <selection pane="bottomLeft" activeCell="B1" sqref="A1:XFD1048576"/>
    </sheetView>
  </sheetViews>
  <sheetFormatPr defaultColWidth="9.125" defaultRowHeight="14.25"/>
  <cols>
    <col min="1" max="1" width="1.625" style="490" customWidth="1"/>
    <col min="2" max="2" width="14" style="490" customWidth="1"/>
    <col min="3" max="3" width="32.625" style="490" customWidth="1"/>
    <col min="4" max="4" width="5.5" style="490" bestFit="1" customWidth="1"/>
    <col min="5" max="5" width="4.75" style="490" bestFit="1" customWidth="1"/>
    <col min="6" max="6" width="9" style="490" bestFit="1" customWidth="1"/>
    <col min="7" max="7" width="18.5" style="490" customWidth="1"/>
    <col min="8" max="8" width="9.75" style="490" bestFit="1" customWidth="1"/>
    <col min="9" max="9" width="11.75" style="490" bestFit="1" customWidth="1"/>
    <col min="10" max="10" width="23.125" style="824" bestFit="1" customWidth="1"/>
    <col min="11" max="11" width="1.625" style="490" customWidth="1"/>
    <col min="12" max="12" width="15.75" style="490" bestFit="1" customWidth="1"/>
    <col min="13" max="13" width="1.625" style="490" customWidth="1"/>
    <col min="14" max="14" width="29.5" style="490" bestFit="1" customWidth="1"/>
    <col min="15" max="16" width="1.625" style="490" customWidth="1"/>
    <col min="17" max="17" width="20.25" style="490" bestFit="1" customWidth="1"/>
    <col min="18" max="18" width="1.625" style="794" customWidth="1"/>
    <col min="19" max="19" width="20.25" style="794" hidden="1" customWidth="1"/>
    <col min="20" max="22" width="1.625" style="794" hidden="1" customWidth="1"/>
    <col min="23" max="23" width="1.625" style="490" customWidth="1"/>
    <col min="24" max="24" width="30.125" style="490" bestFit="1" customWidth="1"/>
    <col min="25" max="25" width="19.75" style="490" customWidth="1"/>
    <col min="26" max="26" width="13.125" style="490" bestFit="1" customWidth="1"/>
    <col min="27" max="27" width="19.125" style="490" customWidth="1"/>
    <col min="28" max="28" width="10.75" style="490" bestFit="1" customWidth="1"/>
    <col min="29" max="29" width="11.75" style="490" bestFit="1" customWidth="1"/>
    <col min="30" max="30" width="23.125" style="490" bestFit="1" customWidth="1"/>
    <col min="31" max="31" width="1.625" style="490" customWidth="1"/>
    <col min="32" max="16384" width="9.125" style="490"/>
  </cols>
  <sheetData>
    <row r="1" spans="1:31" s="792" customFormat="1" ht="23.25">
      <c r="B1" s="2914" t="s">
        <v>631</v>
      </c>
      <c r="C1" s="2914"/>
      <c r="D1" s="2914"/>
      <c r="E1" s="2914"/>
      <c r="F1" s="2914"/>
      <c r="G1" s="2914"/>
      <c r="H1" s="2914"/>
      <c r="I1" s="2914"/>
      <c r="J1" s="813"/>
      <c r="P1" s="814"/>
      <c r="Q1" s="798"/>
      <c r="R1" s="793"/>
      <c r="S1" s="794"/>
      <c r="T1" s="794"/>
      <c r="U1" s="794"/>
      <c r="V1" s="793"/>
      <c r="X1" s="2914" t="s">
        <v>6740</v>
      </c>
      <c r="Y1" s="2914"/>
      <c r="Z1" s="2914"/>
      <c r="AA1" s="2914"/>
      <c r="AB1" s="2914"/>
      <c r="AC1" s="2914"/>
      <c r="AD1" s="813"/>
      <c r="AE1" s="815"/>
    </row>
    <row r="2" spans="1:31" s="792" customFormat="1" ht="23.25">
      <c r="B2" s="2914" t="s">
        <v>9</v>
      </c>
      <c r="C2" s="2914"/>
      <c r="D2" s="2914"/>
      <c r="E2" s="2914"/>
      <c r="F2" s="2914"/>
      <c r="G2" s="2914"/>
      <c r="H2" s="2914"/>
      <c r="I2" s="2914"/>
      <c r="J2" s="813"/>
      <c r="P2" s="814"/>
      <c r="Q2" s="798"/>
      <c r="R2" s="793"/>
      <c r="S2" s="794"/>
      <c r="T2" s="794"/>
      <c r="U2" s="794"/>
      <c r="V2" s="793"/>
      <c r="X2" s="2914"/>
      <c r="Y2" s="2914"/>
      <c r="Z2" s="2914"/>
      <c r="AA2" s="2914"/>
      <c r="AB2" s="2914"/>
      <c r="AC2" s="2914"/>
      <c r="AD2" s="813"/>
      <c r="AE2" s="815"/>
    </row>
    <row r="3" spans="1:31" s="795" customFormat="1" ht="19.5">
      <c r="B3" s="2915" t="s">
        <v>632</v>
      </c>
      <c r="C3" s="2916"/>
      <c r="D3" s="2916"/>
      <c r="E3" s="2916"/>
      <c r="F3" s="2916"/>
      <c r="G3" s="2916"/>
      <c r="H3" s="2916"/>
      <c r="I3" s="2916"/>
      <c r="J3" s="2916"/>
      <c r="K3" s="2916"/>
      <c r="L3" s="2916"/>
      <c r="M3" s="2916"/>
      <c r="N3" s="2916"/>
      <c r="P3" s="816"/>
      <c r="Q3" s="796" t="s">
        <v>6741</v>
      </c>
      <c r="R3" s="793"/>
      <c r="S3" s="794"/>
      <c r="T3" s="794"/>
      <c r="U3" s="794"/>
      <c r="V3" s="793"/>
      <c r="X3" s="2917" t="s">
        <v>632</v>
      </c>
      <c r="Y3" s="2918"/>
      <c r="Z3" s="2918"/>
      <c r="AA3" s="2918"/>
      <c r="AB3" s="2918"/>
      <c r="AC3" s="2918"/>
      <c r="AD3" s="2919"/>
      <c r="AE3" s="817"/>
    </row>
    <row r="4" spans="1:31" ht="16.5" thickBot="1">
      <c r="B4" s="797"/>
      <c r="C4" s="797"/>
      <c r="D4" s="797"/>
      <c r="E4" s="797"/>
      <c r="F4" s="2920"/>
      <c r="G4" s="2920"/>
      <c r="H4" s="2920"/>
      <c r="I4" s="2920"/>
      <c r="J4" s="818"/>
      <c r="P4" s="510"/>
      <c r="Q4" s="798"/>
      <c r="R4" s="793"/>
      <c r="S4" s="2921" t="s">
        <v>6742</v>
      </c>
      <c r="T4" s="2921"/>
      <c r="U4" s="2921"/>
      <c r="V4" s="793"/>
      <c r="X4" s="797"/>
      <c r="Y4" s="797"/>
      <c r="Z4" s="2920"/>
      <c r="AA4" s="2920"/>
      <c r="AB4" s="2920"/>
      <c r="AC4" s="2920"/>
      <c r="AD4" s="818"/>
      <c r="AE4" s="819"/>
    </row>
    <row r="5" spans="1:31" ht="15.75" thickTop="1">
      <c r="A5" s="496"/>
      <c r="B5" s="2922" t="s">
        <v>6743</v>
      </c>
      <c r="C5" s="2923"/>
      <c r="D5" s="2926" t="s">
        <v>6744</v>
      </c>
      <c r="E5" s="2926" t="s">
        <v>6745</v>
      </c>
      <c r="F5" s="2923" t="s">
        <v>6746</v>
      </c>
      <c r="G5" s="2923" t="s">
        <v>6747</v>
      </c>
      <c r="H5" s="2923"/>
      <c r="I5" s="2923"/>
      <c r="J5" s="2928" t="s">
        <v>6748</v>
      </c>
      <c r="K5" s="496"/>
      <c r="L5" s="2930" t="s">
        <v>6749</v>
      </c>
      <c r="M5" s="496"/>
      <c r="N5" s="2930" t="s">
        <v>6750</v>
      </c>
      <c r="O5" s="496"/>
      <c r="P5" s="510"/>
      <c r="Q5" s="798"/>
      <c r="R5" s="793"/>
      <c r="S5" s="502" t="s">
        <v>6751</v>
      </c>
      <c r="T5" s="799"/>
      <c r="U5" s="799"/>
      <c r="V5" s="793"/>
      <c r="X5" s="2922" t="s">
        <v>6743</v>
      </c>
      <c r="Y5" s="2923"/>
      <c r="Z5" s="2923" t="s">
        <v>6746</v>
      </c>
      <c r="AA5" s="2923" t="s">
        <v>6747</v>
      </c>
      <c r="AB5" s="2923"/>
      <c r="AC5" s="2923"/>
      <c r="AD5" s="2928" t="s">
        <v>6748</v>
      </c>
      <c r="AE5" s="820"/>
    </row>
    <row r="6" spans="1:31" ht="60.75" thickBot="1">
      <c r="A6" s="496"/>
      <c r="B6" s="2924"/>
      <c r="C6" s="2925"/>
      <c r="D6" s="2927"/>
      <c r="E6" s="2927"/>
      <c r="F6" s="2925"/>
      <c r="G6" s="529" t="s">
        <v>6752</v>
      </c>
      <c r="H6" s="529" t="s">
        <v>6753</v>
      </c>
      <c r="I6" s="529" t="s">
        <v>6754</v>
      </c>
      <c r="J6" s="2929"/>
      <c r="K6" s="496"/>
      <c r="L6" s="2931"/>
      <c r="M6" s="496"/>
      <c r="N6" s="2931"/>
      <c r="O6" s="496"/>
      <c r="P6" s="510"/>
      <c r="Q6" s="798"/>
      <c r="R6" s="793"/>
      <c r="S6" s="490"/>
      <c r="T6" s="490"/>
      <c r="U6" s="490"/>
      <c r="V6" s="793"/>
      <c r="X6" s="2924"/>
      <c r="Y6" s="2925"/>
      <c r="Z6" s="2925"/>
      <c r="AA6" s="529" t="s">
        <v>6752</v>
      </c>
      <c r="AB6" s="529" t="s">
        <v>6753</v>
      </c>
      <c r="AC6" s="529" t="s">
        <v>6754</v>
      </c>
      <c r="AD6" s="2929"/>
      <c r="AE6" s="820"/>
    </row>
    <row r="7" spans="1:31" ht="17.25" thickTop="1" thickBot="1">
      <c r="A7" s="496"/>
      <c r="B7" s="821"/>
      <c r="C7" s="822"/>
      <c r="D7" s="822"/>
      <c r="E7" s="822"/>
      <c r="F7" s="562"/>
      <c r="G7" s="562"/>
      <c r="H7" s="562"/>
      <c r="I7" s="562"/>
      <c r="J7" s="500"/>
      <c r="K7" s="496"/>
      <c r="L7" s="496"/>
      <c r="M7" s="496"/>
      <c r="N7" s="496"/>
      <c r="O7" s="496"/>
      <c r="P7" s="510"/>
      <c r="Q7" s="798"/>
      <c r="R7" s="793"/>
      <c r="S7" s="798"/>
      <c r="T7" s="798"/>
      <c r="U7" s="798"/>
      <c r="V7" s="793"/>
      <c r="X7" s="821"/>
      <c r="Y7" s="822"/>
      <c r="Z7" s="562"/>
      <c r="AA7" s="562"/>
      <c r="AB7" s="562"/>
      <c r="AC7" s="562"/>
      <c r="AD7" s="500"/>
      <c r="AE7" s="500"/>
    </row>
    <row r="8" spans="1:31" ht="30.75" thickTop="1">
      <c r="A8" s="496"/>
      <c r="B8" s="2936" t="s">
        <v>6847</v>
      </c>
      <c r="C8" s="2937"/>
      <c r="D8" s="504" t="s">
        <v>6756</v>
      </c>
      <c r="E8" s="504">
        <v>3</v>
      </c>
      <c r="F8" s="122">
        <f>IFERROR('1A'!F21,0)</f>
        <v>-761.59599999999989</v>
      </c>
      <c r="G8" s="122">
        <f>IFERROR('1A'!G21,0)</f>
        <v>0.74400000000000033</v>
      </c>
      <c r="H8" s="122">
        <f>IFERROR('1A'!H21,0)</f>
        <v>2.0060000000000002</v>
      </c>
      <c r="I8" s="106">
        <f>IFERROR(G8-H8,0)</f>
        <v>-1.262</v>
      </c>
      <c r="J8" s="123">
        <f>IFERROR(F8+I8,0)</f>
        <v>-762.85799999999983</v>
      </c>
      <c r="K8" s="496"/>
      <c r="L8" s="509" t="s">
        <v>6895</v>
      </c>
      <c r="M8" s="496"/>
      <c r="N8" s="509"/>
      <c r="O8" s="496"/>
      <c r="P8" s="510"/>
      <c r="Q8" s="487"/>
      <c r="R8" s="793"/>
      <c r="S8" s="799"/>
      <c r="T8" s="799"/>
      <c r="U8" s="799"/>
      <c r="V8" s="793"/>
      <c r="X8" s="2936" t="s">
        <v>6847</v>
      </c>
      <c r="Y8" s="2937"/>
      <c r="Z8" s="122" t="s">
        <v>6849</v>
      </c>
      <c r="AA8" s="122" t="s">
        <v>6850</v>
      </c>
      <c r="AB8" s="122" t="s">
        <v>6851</v>
      </c>
      <c r="AC8" s="106" t="s">
        <v>6852</v>
      </c>
      <c r="AD8" s="123" t="s">
        <v>6853</v>
      </c>
      <c r="AE8" s="823"/>
    </row>
    <row r="9" spans="1:31" ht="30">
      <c r="A9" s="496"/>
      <c r="B9" s="2932" t="s">
        <v>6896</v>
      </c>
      <c r="C9" s="2933"/>
      <c r="D9" s="571" t="s">
        <v>6756</v>
      </c>
      <c r="E9" s="571">
        <v>3</v>
      </c>
      <c r="F9" s="804">
        <v>-18.439</v>
      </c>
      <c r="G9" s="804">
        <v>0</v>
      </c>
      <c r="H9" s="804">
        <v>0</v>
      </c>
      <c r="I9" s="110">
        <f t="shared" ref="I9:I11" si="0">IFERROR(G9-H9,0)</f>
        <v>0</v>
      </c>
      <c r="J9" s="109">
        <f t="shared" ref="J9:J11" si="1">IFERROR(F9+I9,0)</f>
        <v>-18.439</v>
      </c>
      <c r="K9" s="496"/>
      <c r="L9" s="517" t="s">
        <v>6897</v>
      </c>
      <c r="M9" s="496"/>
      <c r="N9" s="517"/>
      <c r="O9" s="496"/>
      <c r="P9" s="510"/>
      <c r="Q9" s="487">
        <f>IF( SUM( S9:U9 ) = 0, 0, $S$5 )</f>
        <v>0</v>
      </c>
      <c r="R9" s="793"/>
      <c r="S9" s="511">
        <f t="shared" ref="S9" si="2" xml:space="preserve"> IF( ISNUMBER( F9 ), 0, 1 )</f>
        <v>0</v>
      </c>
      <c r="T9" s="511">
        <f t="shared" ref="T9:T10" si="3" xml:space="preserve"> IF( ISNUMBER( G9 ), 0, 1 )</f>
        <v>0</v>
      </c>
      <c r="U9" s="511">
        <f t="shared" ref="U9:U10" si="4" xml:space="preserve"> IF( ISNUMBER( H9 ), 0, 1 )</f>
        <v>0</v>
      </c>
      <c r="V9" s="793"/>
      <c r="X9" s="2932" t="s">
        <v>6896</v>
      </c>
      <c r="Y9" s="2933"/>
      <c r="Z9" s="804" t="s">
        <v>6898</v>
      </c>
      <c r="AA9" s="804" t="s">
        <v>6899</v>
      </c>
      <c r="AB9" s="804" t="s">
        <v>6900</v>
      </c>
      <c r="AC9" s="110" t="s">
        <v>6901</v>
      </c>
      <c r="AD9" s="109" t="s">
        <v>6902</v>
      </c>
      <c r="AE9" s="823"/>
    </row>
    <row r="10" spans="1:31" ht="30">
      <c r="A10" s="496"/>
      <c r="B10" s="2938" t="s">
        <v>6903</v>
      </c>
      <c r="C10" s="2939"/>
      <c r="D10" s="513" t="s">
        <v>6756</v>
      </c>
      <c r="E10" s="513">
        <v>3</v>
      </c>
      <c r="F10" s="804">
        <v>13.29</v>
      </c>
      <c r="G10" s="804">
        <v>0</v>
      </c>
      <c r="H10" s="804">
        <v>0</v>
      </c>
      <c r="I10" s="110">
        <f t="shared" si="0"/>
        <v>0</v>
      </c>
      <c r="J10" s="109">
        <f t="shared" si="1"/>
        <v>13.29</v>
      </c>
      <c r="K10" s="496"/>
      <c r="L10" s="517" t="s">
        <v>6904</v>
      </c>
      <c r="M10" s="496"/>
      <c r="N10" s="517"/>
      <c r="O10" s="496"/>
      <c r="P10" s="510"/>
      <c r="Q10" s="487">
        <f>IF( SUM( S10:U10 ) = 0, 0, $S$5 )</f>
        <v>0</v>
      </c>
      <c r="R10" s="793"/>
      <c r="S10" s="511">
        <f t="shared" ref="S10" si="5" xml:space="preserve"> IF( ISNUMBER( F10 ), 0, 1 )</f>
        <v>0</v>
      </c>
      <c r="T10" s="511">
        <f t="shared" si="3"/>
        <v>0</v>
      </c>
      <c r="U10" s="511">
        <f t="shared" si="4"/>
        <v>0</v>
      </c>
      <c r="V10" s="793"/>
      <c r="X10" s="2938" t="s">
        <v>6903</v>
      </c>
      <c r="Y10" s="2939"/>
      <c r="Z10" s="804" t="s">
        <v>6905</v>
      </c>
      <c r="AA10" s="804" t="s">
        <v>6906</v>
      </c>
      <c r="AB10" s="804" t="s">
        <v>6907</v>
      </c>
      <c r="AC10" s="110" t="s">
        <v>6908</v>
      </c>
      <c r="AD10" s="109" t="s">
        <v>6909</v>
      </c>
      <c r="AE10" s="823"/>
    </row>
    <row r="11" spans="1:31" ht="30.75" thickBot="1">
      <c r="A11" s="496"/>
      <c r="B11" s="2934" t="s">
        <v>6910</v>
      </c>
      <c r="C11" s="2935"/>
      <c r="D11" s="520" t="s">
        <v>6756</v>
      </c>
      <c r="E11" s="520">
        <v>3</v>
      </c>
      <c r="F11" s="112">
        <f>IFERROR(SUM( F8:F10 ),0)</f>
        <v>-766.74499999999989</v>
      </c>
      <c r="G11" s="112">
        <f>IFERROR(SUM( G8:G10 ),0)</f>
        <v>0.74400000000000033</v>
      </c>
      <c r="H11" s="112">
        <f>IFERROR(SUM( H8:H10 ),0)</f>
        <v>2.0060000000000002</v>
      </c>
      <c r="I11" s="112">
        <f t="shared" si="0"/>
        <v>-1.262</v>
      </c>
      <c r="J11" s="105">
        <f t="shared" si="1"/>
        <v>-768.00699999999983</v>
      </c>
      <c r="K11" s="496"/>
      <c r="L11" s="523" t="s">
        <v>6911</v>
      </c>
      <c r="M11" s="496"/>
      <c r="N11" s="523"/>
      <c r="O11" s="496"/>
      <c r="P11" s="510"/>
      <c r="Q11" s="487"/>
      <c r="R11" s="793"/>
      <c r="S11" s="799"/>
      <c r="T11" s="799"/>
      <c r="U11" s="799"/>
      <c r="V11" s="793"/>
      <c r="X11" s="2934" t="s">
        <v>6910</v>
      </c>
      <c r="Y11" s="2935"/>
      <c r="Z11" s="112" t="s">
        <v>6912</v>
      </c>
      <c r="AA11" s="112" t="s">
        <v>6913</v>
      </c>
      <c r="AB11" s="112" t="s">
        <v>6914</v>
      </c>
      <c r="AC11" s="112" t="s">
        <v>6915</v>
      </c>
      <c r="AD11" s="105" t="s">
        <v>6916</v>
      </c>
      <c r="AE11" s="823"/>
    </row>
    <row r="12" spans="1:31" ht="15" thickTop="1"/>
  </sheetData>
  <sheetProtection algorithmName="SHA-512" hashValue="fN8UnSHoeWVvOxmXSAv6ZlDPA66wKpDx+bIl0VVKzC6FbOc9E1rgrfXAYDmxW59lPcybUHxV9PPHkauVmor4fg==" saltValue="qNugMMHrmvXIqlBeBxfbNA==" spinCount="100000" sheet="1" objects="1" scenarios="1"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627" priority="16" operator="equal">
      <formula>0</formula>
    </cfRule>
  </conditionalFormatting>
  <conditionalFormatting sqref="Q8">
    <cfRule type="cellIs" dxfId="626"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70" zoomScaleNormal="70" zoomScaleSheetLayoutView="100" workbookViewId="0">
      <pane ySplit="6" topLeftCell="A28" activePane="bottomLeft" state="frozen"/>
      <selection activeCell="H55" sqref="H55"/>
      <selection pane="bottomLeft" sqref="A1:XFD1048576"/>
    </sheetView>
  </sheetViews>
  <sheetFormatPr defaultColWidth="9.125" defaultRowHeight="14.25"/>
  <cols>
    <col min="1" max="1" width="1.625" style="490" customWidth="1"/>
    <col min="2" max="2" width="14.125" style="490" customWidth="1"/>
    <col min="3" max="3" width="22.125" style="490" customWidth="1"/>
    <col min="4" max="4" width="5.5" style="490" bestFit="1" customWidth="1"/>
    <col min="5" max="5" width="4.75" style="490" bestFit="1" customWidth="1"/>
    <col min="6" max="6" width="18.25" style="490" customWidth="1"/>
    <col min="7" max="7" width="19.75" style="490" customWidth="1"/>
    <col min="8" max="8" width="9.75" style="490" bestFit="1" customWidth="1"/>
    <col min="9" max="9" width="11.75" style="490" bestFit="1" customWidth="1"/>
    <col min="10" max="10" width="23.125" style="824" bestFit="1" customWidth="1"/>
    <col min="11" max="11" width="1.625" style="490" customWidth="1"/>
    <col min="12" max="12" width="15.75" style="490" bestFit="1" customWidth="1"/>
    <col min="13" max="13" width="1.625" style="490" customWidth="1"/>
    <col min="14" max="14" width="29.5" style="490" bestFit="1" customWidth="1"/>
    <col min="15" max="16" width="1.625" style="490" customWidth="1"/>
    <col min="17" max="17" width="25.125" style="490" customWidth="1"/>
    <col min="18" max="18" width="1.625" style="794" customWidth="1"/>
    <col min="19" max="21" width="8.125" style="794" hidden="1" customWidth="1"/>
    <col min="22" max="22" width="1.625" style="794" hidden="1" customWidth="1"/>
    <col min="23" max="23" width="1.625" style="490" customWidth="1"/>
    <col min="24" max="24" width="40.625" style="490" bestFit="1" customWidth="1"/>
    <col min="25" max="25" width="9.75" style="490" customWidth="1"/>
    <col min="26" max="26" width="16.125" style="490" bestFit="1" customWidth="1"/>
    <col min="27" max="27" width="19.25" style="490" bestFit="1" customWidth="1"/>
    <col min="28" max="28" width="14.25" style="490" bestFit="1" customWidth="1"/>
    <col min="29" max="29" width="17.125" style="490" bestFit="1" customWidth="1"/>
    <col min="30" max="30" width="23.125" style="490" bestFit="1" customWidth="1"/>
    <col min="31" max="31" width="26.125" style="490" customWidth="1"/>
    <col min="32" max="16384" width="9.125" style="490"/>
  </cols>
  <sheetData>
    <row r="1" spans="1:30" s="792" customFormat="1" ht="23.25">
      <c r="B1" s="2914" t="s">
        <v>633</v>
      </c>
      <c r="C1" s="2914"/>
      <c r="D1" s="2914"/>
      <c r="E1" s="2914"/>
      <c r="F1" s="2914"/>
      <c r="G1" s="2914"/>
      <c r="H1" s="2914"/>
      <c r="I1" s="2914"/>
      <c r="J1" s="813"/>
      <c r="P1" s="814"/>
      <c r="R1" s="825"/>
      <c r="S1" s="794"/>
      <c r="T1" s="794"/>
      <c r="U1" s="794"/>
      <c r="V1" s="825"/>
      <c r="X1" s="2914" t="s">
        <v>6740</v>
      </c>
      <c r="Y1" s="2914"/>
      <c r="Z1" s="2914"/>
      <c r="AA1" s="2914"/>
      <c r="AB1" s="2914"/>
      <c r="AC1" s="2914"/>
      <c r="AD1" s="813"/>
    </row>
    <row r="2" spans="1:30" s="792" customFormat="1" ht="23.25">
      <c r="B2" s="2914" t="s">
        <v>9</v>
      </c>
      <c r="C2" s="2914"/>
      <c r="D2" s="2914"/>
      <c r="E2" s="2914"/>
      <c r="F2" s="2914"/>
      <c r="G2" s="2914"/>
      <c r="H2" s="2914"/>
      <c r="I2" s="2914"/>
      <c r="J2" s="813"/>
      <c r="P2" s="814"/>
      <c r="R2" s="825"/>
      <c r="S2" s="794"/>
      <c r="T2" s="794"/>
      <c r="U2" s="794"/>
      <c r="V2" s="825"/>
      <c r="X2" s="2914"/>
      <c r="Y2" s="2914"/>
      <c r="Z2" s="2914"/>
      <c r="AA2" s="2914"/>
      <c r="AB2" s="2914"/>
      <c r="AC2" s="2914"/>
      <c r="AD2" s="813"/>
    </row>
    <row r="3" spans="1:30" s="795" customFormat="1" ht="19.5">
      <c r="B3" s="2940" t="s">
        <v>634</v>
      </c>
      <c r="C3" s="2941"/>
      <c r="D3" s="2941"/>
      <c r="E3" s="2941"/>
      <c r="F3" s="2941"/>
      <c r="G3" s="2941"/>
      <c r="H3" s="2941"/>
      <c r="I3" s="2941"/>
      <c r="J3" s="2941"/>
      <c r="K3" s="2941"/>
      <c r="L3" s="2941"/>
      <c r="M3" s="2941"/>
      <c r="N3" s="2941"/>
      <c r="P3" s="816"/>
      <c r="Q3" s="796" t="s">
        <v>6741</v>
      </c>
      <c r="R3" s="825"/>
      <c r="S3" s="794"/>
      <c r="T3" s="794"/>
      <c r="U3" s="794"/>
      <c r="V3" s="825"/>
      <c r="X3" s="2942" t="s">
        <v>634</v>
      </c>
      <c r="Y3" s="2943"/>
      <c r="Z3" s="2943"/>
      <c r="AA3" s="2943"/>
      <c r="AB3" s="2943"/>
      <c r="AC3" s="2943"/>
      <c r="AD3" s="2944"/>
    </row>
    <row r="4" spans="1:30" ht="16.5" thickBot="1">
      <c r="B4" s="797"/>
      <c r="C4" s="797"/>
      <c r="D4" s="797"/>
      <c r="E4" s="797"/>
      <c r="F4" s="2920"/>
      <c r="G4" s="2920"/>
      <c r="H4" s="2920"/>
      <c r="I4" s="2920"/>
      <c r="J4" s="818"/>
      <c r="P4" s="510"/>
      <c r="R4" s="825"/>
      <c r="S4" s="2921" t="s">
        <v>6742</v>
      </c>
      <c r="T4" s="2921"/>
      <c r="U4" s="2921"/>
      <c r="V4" s="825"/>
      <c r="X4" s="797"/>
      <c r="Y4" s="797"/>
      <c r="Z4" s="2920"/>
      <c r="AA4" s="2920"/>
      <c r="AB4" s="2920"/>
      <c r="AC4" s="2920"/>
      <c r="AD4" s="818"/>
    </row>
    <row r="5" spans="1:30" ht="15.75" thickTop="1">
      <c r="A5" s="496"/>
      <c r="B5" s="2922" t="s">
        <v>6743</v>
      </c>
      <c r="C5" s="2923"/>
      <c r="D5" s="2926" t="s">
        <v>6744</v>
      </c>
      <c r="E5" s="2926" t="s">
        <v>6745</v>
      </c>
      <c r="F5" s="2923" t="s">
        <v>6746</v>
      </c>
      <c r="G5" s="2923" t="s">
        <v>6747</v>
      </c>
      <c r="H5" s="2923"/>
      <c r="I5" s="2923"/>
      <c r="J5" s="2928" t="s">
        <v>6748</v>
      </c>
      <c r="K5" s="496"/>
      <c r="L5" s="2930" t="s">
        <v>6749</v>
      </c>
      <c r="M5" s="496"/>
      <c r="N5" s="2930" t="s">
        <v>6750</v>
      </c>
      <c r="O5" s="496"/>
      <c r="P5" s="510"/>
      <c r="R5" s="825"/>
      <c r="S5" s="502" t="s">
        <v>6751</v>
      </c>
      <c r="T5" s="799"/>
      <c r="U5" s="799"/>
      <c r="V5" s="825"/>
      <c r="X5" s="2922" t="s">
        <v>6743</v>
      </c>
      <c r="Y5" s="2923"/>
      <c r="Z5" s="2923" t="s">
        <v>6746</v>
      </c>
      <c r="AA5" s="2923" t="s">
        <v>6747</v>
      </c>
      <c r="AB5" s="2923"/>
      <c r="AC5" s="2923"/>
      <c r="AD5" s="2928" t="s">
        <v>6748</v>
      </c>
    </row>
    <row r="6" spans="1:30" ht="45.75" thickBot="1">
      <c r="A6" s="496"/>
      <c r="B6" s="2924"/>
      <c r="C6" s="2925"/>
      <c r="D6" s="2927"/>
      <c r="E6" s="2927"/>
      <c r="F6" s="2925"/>
      <c r="G6" s="529" t="s">
        <v>6752</v>
      </c>
      <c r="H6" s="529" t="s">
        <v>6753</v>
      </c>
      <c r="I6" s="529" t="s">
        <v>6754</v>
      </c>
      <c r="J6" s="2929"/>
      <c r="K6" s="496"/>
      <c r="L6" s="2931"/>
      <c r="M6" s="496"/>
      <c r="N6" s="2931"/>
      <c r="O6" s="496"/>
      <c r="P6" s="510"/>
      <c r="R6" s="825"/>
      <c r="S6" s="490"/>
      <c r="T6" s="490"/>
      <c r="U6" s="490"/>
      <c r="V6" s="825"/>
      <c r="X6" s="2924"/>
      <c r="Y6" s="2925"/>
      <c r="Z6" s="2925"/>
      <c r="AA6" s="529" t="s">
        <v>6752</v>
      </c>
      <c r="AB6" s="529" t="s">
        <v>6753</v>
      </c>
      <c r="AC6" s="529" t="s">
        <v>6754</v>
      </c>
      <c r="AD6" s="2929"/>
    </row>
    <row r="7" spans="1:30" ht="17.25" thickTop="1" thickBot="1">
      <c r="A7" s="496"/>
      <c r="B7" s="821"/>
      <c r="C7" s="822"/>
      <c r="D7" s="822"/>
      <c r="E7" s="822"/>
      <c r="F7" s="562"/>
      <c r="G7" s="562"/>
      <c r="H7" s="562"/>
      <c r="I7" s="562"/>
      <c r="J7" s="500"/>
      <c r="K7" s="496"/>
      <c r="L7" s="496"/>
      <c r="M7" s="496"/>
      <c r="N7" s="496"/>
      <c r="O7" s="496"/>
      <c r="P7" s="510"/>
      <c r="R7" s="825"/>
      <c r="S7" s="798"/>
      <c r="T7" s="798"/>
      <c r="U7" s="798"/>
      <c r="V7" s="825"/>
      <c r="X7" s="821"/>
      <c r="Y7" s="822"/>
      <c r="Z7" s="562"/>
      <c r="AA7" s="562"/>
      <c r="AB7" s="562"/>
      <c r="AC7" s="562"/>
      <c r="AD7" s="500"/>
    </row>
    <row r="8" spans="1:30" ht="16.5" thickTop="1" thickBot="1">
      <c r="A8" s="496"/>
      <c r="B8" s="2945" t="s">
        <v>6917</v>
      </c>
      <c r="C8" s="2946"/>
      <c r="D8" s="826"/>
      <c r="E8" s="826"/>
      <c r="F8" s="562"/>
      <c r="G8" s="562"/>
      <c r="H8" s="562"/>
      <c r="I8" s="562"/>
      <c r="J8" s="500"/>
      <c r="K8" s="496"/>
      <c r="L8" s="809"/>
      <c r="M8" s="496"/>
      <c r="N8" s="496"/>
      <c r="O8" s="496"/>
      <c r="P8" s="510"/>
      <c r="R8" s="825"/>
      <c r="S8" s="490"/>
      <c r="T8" s="490"/>
      <c r="U8" s="490"/>
      <c r="V8" s="825"/>
      <c r="X8" s="2945" t="s">
        <v>6917</v>
      </c>
      <c r="Y8" s="2946"/>
      <c r="Z8" s="562"/>
      <c r="AA8" s="562"/>
      <c r="AB8" s="562"/>
      <c r="AC8" s="562"/>
      <c r="AD8" s="500"/>
    </row>
    <row r="9" spans="1:30" ht="15.75" thickTop="1">
      <c r="A9" s="496"/>
      <c r="B9" s="2936" t="s">
        <v>6918</v>
      </c>
      <c r="C9" s="2937"/>
      <c r="D9" s="504" t="s">
        <v>6756</v>
      </c>
      <c r="E9" s="504">
        <v>3</v>
      </c>
      <c r="F9" s="802">
        <v>6712.3890000000001</v>
      </c>
      <c r="G9" s="802">
        <v>-241.73</v>
      </c>
      <c r="H9" s="802">
        <v>0.51800000000000002</v>
      </c>
      <c r="I9" s="106">
        <f>IFERROR(G9-H9,0)</f>
        <v>-242.24799999999999</v>
      </c>
      <c r="J9" s="123">
        <f>IFERROR(F9+I9,0)</f>
        <v>6470.1410000000005</v>
      </c>
      <c r="K9" s="496"/>
      <c r="L9" s="509" t="s">
        <v>6919</v>
      </c>
      <c r="M9" s="496"/>
      <c r="N9" s="509"/>
      <c r="O9" s="496"/>
      <c r="P9" s="827"/>
      <c r="Q9" s="487">
        <f>IF( SUM( S9:U9 ) = 0, 0, $S$5 )</f>
        <v>0</v>
      </c>
      <c r="R9" s="825"/>
      <c r="S9" s="511">
        <f xml:space="preserve"> IF( ISNUMBER( F9 ), 0, 1 )</f>
        <v>0</v>
      </c>
      <c r="T9" s="511">
        <f t="shared" ref="T9:T14" si="0" xml:space="preserve"> IF( ISNUMBER( G9 ), 0, 1 )</f>
        <v>0</v>
      </c>
      <c r="U9" s="511">
        <f t="shared" ref="U9:U14" si="1" xml:space="preserve"> IF( ISNUMBER( H9 ), 0, 1 )</f>
        <v>0</v>
      </c>
      <c r="V9" s="825"/>
      <c r="X9" s="2936" t="s">
        <v>6918</v>
      </c>
      <c r="Y9" s="2937"/>
      <c r="Z9" s="802" t="s">
        <v>6920</v>
      </c>
      <c r="AA9" s="802" t="s">
        <v>6921</v>
      </c>
      <c r="AB9" s="802" t="s">
        <v>6922</v>
      </c>
      <c r="AC9" s="106" t="s">
        <v>6923</v>
      </c>
      <c r="AD9" s="123" t="s">
        <v>6924</v>
      </c>
    </row>
    <row r="10" spans="1:30" ht="15">
      <c r="A10" s="496"/>
      <c r="B10" s="2932" t="s">
        <v>6925</v>
      </c>
      <c r="C10" s="2933"/>
      <c r="D10" s="571" t="s">
        <v>6756</v>
      </c>
      <c r="E10" s="571">
        <v>3</v>
      </c>
      <c r="F10" s="804">
        <v>100.072</v>
      </c>
      <c r="G10" s="804">
        <v>-3.6539999999999999</v>
      </c>
      <c r="H10" s="804">
        <v>0</v>
      </c>
      <c r="I10" s="110">
        <f>IFERROR(G10-H10,0)</f>
        <v>-3.6539999999999999</v>
      </c>
      <c r="J10" s="109">
        <f t="shared" ref="J10:J15" si="2">IFERROR(F10+I10,0)</f>
        <v>96.418000000000006</v>
      </c>
      <c r="K10" s="496"/>
      <c r="L10" s="517" t="s">
        <v>6926</v>
      </c>
      <c r="M10" s="496"/>
      <c r="N10" s="517"/>
      <c r="O10" s="496"/>
      <c r="P10" s="827"/>
      <c r="Q10" s="487">
        <f t="shared" ref="Q10:Q14" si="3">IF( SUM( S10:U10 ) = 0, 0, $S$5 )</f>
        <v>0</v>
      </c>
      <c r="R10" s="825"/>
      <c r="S10" s="511">
        <f t="shared" ref="S10:S14" si="4" xml:space="preserve"> IF( ISNUMBER( F10 ), 0, 1 )</f>
        <v>0</v>
      </c>
      <c r="T10" s="511">
        <f t="shared" si="0"/>
        <v>0</v>
      </c>
      <c r="U10" s="511">
        <f t="shared" si="1"/>
        <v>0</v>
      </c>
      <c r="V10" s="825"/>
      <c r="X10" s="2932" t="s">
        <v>6925</v>
      </c>
      <c r="Y10" s="2933"/>
      <c r="Z10" s="804" t="s">
        <v>6927</v>
      </c>
      <c r="AA10" s="804" t="s">
        <v>6928</v>
      </c>
      <c r="AB10" s="804" t="s">
        <v>6929</v>
      </c>
      <c r="AC10" s="110" t="s">
        <v>6930</v>
      </c>
      <c r="AD10" s="109" t="s">
        <v>6931</v>
      </c>
    </row>
    <row r="11" spans="1:30" ht="15">
      <c r="A11" s="496"/>
      <c r="B11" s="2938" t="s">
        <v>6932</v>
      </c>
      <c r="C11" s="2939"/>
      <c r="D11" s="513" t="s">
        <v>6756</v>
      </c>
      <c r="E11" s="513">
        <v>3</v>
      </c>
      <c r="F11" s="804">
        <v>0</v>
      </c>
      <c r="G11" s="804">
        <v>0</v>
      </c>
      <c r="H11" s="804">
        <v>0</v>
      </c>
      <c r="I11" s="110">
        <f t="shared" ref="I11:I15" si="5">IFERROR(G11-H11,0)</f>
        <v>0</v>
      </c>
      <c r="J11" s="109">
        <f t="shared" si="2"/>
        <v>0</v>
      </c>
      <c r="K11" s="496"/>
      <c r="L11" s="517" t="s">
        <v>6933</v>
      </c>
      <c r="M11" s="496"/>
      <c r="N11" s="517"/>
      <c r="O11" s="496"/>
      <c r="P11" s="827"/>
      <c r="Q11" s="487">
        <f t="shared" si="3"/>
        <v>0</v>
      </c>
      <c r="R11" s="825"/>
      <c r="S11" s="511">
        <f t="shared" si="4"/>
        <v>0</v>
      </c>
      <c r="T11" s="511">
        <f t="shared" si="0"/>
        <v>0</v>
      </c>
      <c r="U11" s="511">
        <f t="shared" si="1"/>
        <v>0</v>
      </c>
      <c r="V11" s="825"/>
      <c r="X11" s="2938" t="s">
        <v>6932</v>
      </c>
      <c r="Y11" s="2939"/>
      <c r="Z11" s="804" t="s">
        <v>6934</v>
      </c>
      <c r="AA11" s="804" t="s">
        <v>6935</v>
      </c>
      <c r="AB11" s="804" t="s">
        <v>6936</v>
      </c>
      <c r="AC11" s="110" t="s">
        <v>6937</v>
      </c>
      <c r="AD11" s="109" t="s">
        <v>6938</v>
      </c>
    </row>
    <row r="12" spans="1:30" ht="15">
      <c r="A12" s="496"/>
      <c r="B12" s="2947" t="s">
        <v>6939</v>
      </c>
      <c r="C12" s="2948"/>
      <c r="D12" s="513" t="s">
        <v>6756</v>
      </c>
      <c r="E12" s="513">
        <v>3</v>
      </c>
      <c r="F12" s="804">
        <v>29.2</v>
      </c>
      <c r="G12" s="804">
        <v>0</v>
      </c>
      <c r="H12" s="804">
        <v>0</v>
      </c>
      <c r="I12" s="110">
        <f t="shared" si="5"/>
        <v>0</v>
      </c>
      <c r="J12" s="109">
        <f t="shared" si="2"/>
        <v>29.2</v>
      </c>
      <c r="K12" s="496"/>
      <c r="L12" s="517" t="s">
        <v>6940</v>
      </c>
      <c r="M12" s="496"/>
      <c r="N12" s="517"/>
      <c r="O12" s="496"/>
      <c r="P12" s="827"/>
      <c r="Q12" s="487">
        <f t="shared" si="3"/>
        <v>0</v>
      </c>
      <c r="R12" s="825"/>
      <c r="S12" s="511">
        <f t="shared" si="4"/>
        <v>0</v>
      </c>
      <c r="T12" s="511">
        <f t="shared" si="0"/>
        <v>0</v>
      </c>
      <c r="U12" s="511">
        <f t="shared" si="1"/>
        <v>0</v>
      </c>
      <c r="V12" s="825"/>
      <c r="X12" s="2947" t="s">
        <v>6939</v>
      </c>
      <c r="Y12" s="2948"/>
      <c r="Z12" s="804" t="s">
        <v>6941</v>
      </c>
      <c r="AA12" s="804" t="s">
        <v>6942</v>
      </c>
      <c r="AB12" s="804" t="s">
        <v>6943</v>
      </c>
      <c r="AC12" s="110" t="s">
        <v>6944</v>
      </c>
      <c r="AD12" s="109" t="s">
        <v>6945</v>
      </c>
    </row>
    <row r="13" spans="1:30" ht="15">
      <c r="A13" s="496"/>
      <c r="B13" s="2949" t="s">
        <v>6946</v>
      </c>
      <c r="C13" s="2950"/>
      <c r="D13" s="513" t="s">
        <v>6756</v>
      </c>
      <c r="E13" s="513">
        <v>3</v>
      </c>
      <c r="F13" s="804">
        <v>45.576000000000001</v>
      </c>
      <c r="G13" s="804">
        <v>0</v>
      </c>
      <c r="H13" s="804">
        <v>0</v>
      </c>
      <c r="I13" s="110">
        <f t="shared" si="5"/>
        <v>0</v>
      </c>
      <c r="J13" s="109">
        <f t="shared" si="2"/>
        <v>45.576000000000001</v>
      </c>
      <c r="K13" s="496"/>
      <c r="L13" s="517" t="s">
        <v>6947</v>
      </c>
      <c r="M13" s="496"/>
      <c r="N13" s="517"/>
      <c r="O13" s="496"/>
      <c r="P13" s="827"/>
      <c r="Q13" s="487">
        <f t="shared" si="3"/>
        <v>0</v>
      </c>
      <c r="R13" s="825"/>
      <c r="S13" s="511">
        <f t="shared" si="4"/>
        <v>0</v>
      </c>
      <c r="T13" s="511">
        <f t="shared" si="0"/>
        <v>0</v>
      </c>
      <c r="U13" s="511">
        <f t="shared" si="1"/>
        <v>0</v>
      </c>
      <c r="V13" s="825"/>
      <c r="X13" s="2949" t="s">
        <v>6946</v>
      </c>
      <c r="Y13" s="2950"/>
      <c r="Z13" s="804" t="s">
        <v>6948</v>
      </c>
      <c r="AA13" s="804" t="s">
        <v>6949</v>
      </c>
      <c r="AB13" s="804" t="s">
        <v>6950</v>
      </c>
      <c r="AC13" s="110" t="s">
        <v>6951</v>
      </c>
      <c r="AD13" s="109" t="s">
        <v>6952</v>
      </c>
    </row>
    <row r="14" spans="1:30" ht="15">
      <c r="A14" s="496"/>
      <c r="B14" s="2932" t="s">
        <v>6953</v>
      </c>
      <c r="C14" s="2933"/>
      <c r="D14" s="571" t="s">
        <v>6756</v>
      </c>
      <c r="E14" s="571">
        <v>3</v>
      </c>
      <c r="F14" s="804">
        <v>0</v>
      </c>
      <c r="G14" s="804">
        <v>0</v>
      </c>
      <c r="H14" s="804">
        <v>0</v>
      </c>
      <c r="I14" s="110">
        <f t="shared" si="5"/>
        <v>0</v>
      </c>
      <c r="J14" s="109">
        <f t="shared" si="2"/>
        <v>0</v>
      </c>
      <c r="K14" s="496"/>
      <c r="L14" s="517" t="s">
        <v>6954</v>
      </c>
      <c r="M14" s="496"/>
      <c r="N14" s="517"/>
      <c r="O14" s="496"/>
      <c r="P14" s="827"/>
      <c r="Q14" s="487">
        <f t="shared" si="3"/>
        <v>0</v>
      </c>
      <c r="R14" s="825"/>
      <c r="S14" s="511">
        <f t="shared" si="4"/>
        <v>0</v>
      </c>
      <c r="T14" s="511">
        <f t="shared" si="0"/>
        <v>0</v>
      </c>
      <c r="U14" s="511">
        <f t="shared" si="1"/>
        <v>0</v>
      </c>
      <c r="V14" s="825"/>
      <c r="X14" s="2932" t="s">
        <v>6953</v>
      </c>
      <c r="Y14" s="2933"/>
      <c r="Z14" s="804" t="s">
        <v>6955</v>
      </c>
      <c r="AA14" s="804" t="s">
        <v>6956</v>
      </c>
      <c r="AB14" s="804" t="s">
        <v>6957</v>
      </c>
      <c r="AC14" s="110" t="s">
        <v>6958</v>
      </c>
      <c r="AD14" s="109" t="s">
        <v>6959</v>
      </c>
    </row>
    <row r="15" spans="1:30" ht="15.75" thickBot="1">
      <c r="A15" s="496"/>
      <c r="B15" s="2951" t="s">
        <v>6960</v>
      </c>
      <c r="C15" s="2952"/>
      <c r="D15" s="828" t="s">
        <v>6756</v>
      </c>
      <c r="E15" s="828">
        <v>3</v>
      </c>
      <c r="F15" s="112">
        <f>IFERROR(SUM(F9:F14),0)</f>
        <v>6887.2370000000001</v>
      </c>
      <c r="G15" s="112">
        <f>IFERROR(SUM(G9:G14),0)</f>
        <v>-245.38399999999999</v>
      </c>
      <c r="H15" s="112">
        <f>IFERROR(SUM(H9:H14),0)</f>
        <v>0.51800000000000002</v>
      </c>
      <c r="I15" s="112">
        <f t="shared" si="5"/>
        <v>-245.90199999999999</v>
      </c>
      <c r="J15" s="105">
        <f t="shared" si="2"/>
        <v>6641.335</v>
      </c>
      <c r="K15" s="496"/>
      <c r="L15" s="523" t="s">
        <v>6961</v>
      </c>
      <c r="M15" s="496"/>
      <c r="N15" s="523"/>
      <c r="O15" s="496"/>
      <c r="P15" s="827"/>
      <c r="R15" s="825"/>
      <c r="V15" s="825"/>
      <c r="X15" s="2951" t="s">
        <v>6962</v>
      </c>
      <c r="Y15" s="2952"/>
      <c r="Z15" s="112" t="s">
        <v>6963</v>
      </c>
      <c r="AA15" s="112" t="s">
        <v>6964</v>
      </c>
      <c r="AB15" s="112" t="s">
        <v>6965</v>
      </c>
      <c r="AC15" s="112" t="s">
        <v>6966</v>
      </c>
      <c r="AD15" s="105" t="s">
        <v>6967</v>
      </c>
    </row>
    <row r="16" spans="1:30" ht="17.25" thickTop="1" thickBot="1">
      <c r="A16" s="496"/>
      <c r="B16" s="561"/>
      <c r="C16" s="561"/>
      <c r="D16" s="561"/>
      <c r="E16" s="561"/>
      <c r="F16" s="152"/>
      <c r="G16" s="152"/>
      <c r="H16" s="152"/>
      <c r="I16" s="152"/>
      <c r="J16" s="153"/>
      <c r="K16" s="496"/>
      <c r="L16" s="829"/>
      <c r="M16" s="496"/>
      <c r="N16" s="496"/>
      <c r="O16" s="496"/>
      <c r="P16" s="827"/>
      <c r="R16" s="825"/>
      <c r="V16" s="825"/>
      <c r="X16" s="561"/>
      <c r="Y16" s="561"/>
      <c r="Z16" s="152"/>
      <c r="AA16" s="152"/>
      <c r="AB16" s="152"/>
      <c r="AC16" s="152"/>
      <c r="AD16" s="153"/>
    </row>
    <row r="17" spans="1:30" ht="16.5" thickTop="1" thickBot="1">
      <c r="A17" s="496"/>
      <c r="B17" s="2945" t="s">
        <v>6968</v>
      </c>
      <c r="C17" s="2946"/>
      <c r="D17" s="826"/>
      <c r="E17" s="826"/>
      <c r="F17" s="152"/>
      <c r="G17" s="152"/>
      <c r="H17" s="152"/>
      <c r="I17" s="152"/>
      <c r="J17" s="153"/>
      <c r="K17" s="496"/>
      <c r="L17" s="809"/>
      <c r="M17" s="496"/>
      <c r="N17" s="496"/>
      <c r="O17" s="496"/>
      <c r="P17" s="827"/>
      <c r="R17" s="825"/>
      <c r="V17" s="825"/>
      <c r="X17" s="2945" t="s">
        <v>6968</v>
      </c>
      <c r="Y17" s="2946"/>
      <c r="Z17" s="152"/>
      <c r="AA17" s="152"/>
      <c r="AB17" s="152"/>
      <c r="AC17" s="152"/>
      <c r="AD17" s="153"/>
    </row>
    <row r="18" spans="1:30" ht="15.75" thickTop="1">
      <c r="A18" s="496"/>
      <c r="B18" s="2936" t="s">
        <v>6969</v>
      </c>
      <c r="C18" s="2937"/>
      <c r="D18" s="504" t="s">
        <v>6756</v>
      </c>
      <c r="E18" s="504">
        <v>3</v>
      </c>
      <c r="F18" s="802">
        <v>10.194000000000001</v>
      </c>
      <c r="G18" s="802">
        <v>0</v>
      </c>
      <c r="H18" s="802">
        <v>0</v>
      </c>
      <c r="I18" s="106">
        <f t="shared" ref="I18:I22" si="6">IFERROR(G18-H18,0)</f>
        <v>0</v>
      </c>
      <c r="J18" s="123">
        <f t="shared" ref="J18:J22" si="7">IFERROR(F18+I18,0)</f>
        <v>10.194000000000001</v>
      </c>
      <c r="K18" s="496"/>
      <c r="L18" s="509" t="s">
        <v>6970</v>
      </c>
      <c r="M18" s="496"/>
      <c r="N18" s="509"/>
      <c r="O18" s="496"/>
      <c r="P18" s="827"/>
      <c r="Q18" s="487">
        <f t="shared" ref="Q18:Q21" si="8">IF( SUM( S18:U18 ) = 0, 0, $S$5 )</f>
        <v>0</v>
      </c>
      <c r="R18" s="825"/>
      <c r="S18" s="511">
        <f t="shared" ref="S18:S21" si="9" xml:space="preserve"> IF( ISNUMBER( F18 ), 0, 1 )</f>
        <v>0</v>
      </c>
      <c r="T18" s="511">
        <f t="shared" ref="T18:T21" si="10" xml:space="preserve"> IF( ISNUMBER( G18 ), 0, 1 )</f>
        <v>0</v>
      </c>
      <c r="U18" s="511">
        <f t="shared" ref="U18:U21" si="11" xml:space="preserve"> IF( ISNUMBER( H18 ), 0, 1 )</f>
        <v>0</v>
      </c>
      <c r="V18" s="825"/>
      <c r="X18" s="2936" t="s">
        <v>6969</v>
      </c>
      <c r="Y18" s="2937"/>
      <c r="Z18" s="802" t="s">
        <v>6971</v>
      </c>
      <c r="AA18" s="802" t="s">
        <v>6972</v>
      </c>
      <c r="AB18" s="802" t="s">
        <v>6973</v>
      </c>
      <c r="AC18" s="106" t="s">
        <v>6974</v>
      </c>
      <c r="AD18" s="123" t="s">
        <v>6975</v>
      </c>
    </row>
    <row r="19" spans="1:30" ht="15">
      <c r="A19" s="496"/>
      <c r="B19" s="2932" t="s">
        <v>6976</v>
      </c>
      <c r="C19" s="2933"/>
      <c r="D19" s="571" t="s">
        <v>6756</v>
      </c>
      <c r="E19" s="571">
        <v>3</v>
      </c>
      <c r="F19" s="804">
        <v>528.94899999999996</v>
      </c>
      <c r="G19" s="804">
        <v>-285</v>
      </c>
      <c r="H19" s="804">
        <v>1.488</v>
      </c>
      <c r="I19" s="110">
        <f t="shared" si="6"/>
        <v>-286.488</v>
      </c>
      <c r="J19" s="109">
        <f t="shared" si="7"/>
        <v>242.46099999999996</v>
      </c>
      <c r="K19" s="496"/>
      <c r="L19" s="517" t="s">
        <v>6977</v>
      </c>
      <c r="M19" s="496"/>
      <c r="N19" s="517"/>
      <c r="O19" s="496"/>
      <c r="P19" s="827"/>
      <c r="Q19" s="487">
        <f t="shared" si="8"/>
        <v>0</v>
      </c>
      <c r="R19" s="825"/>
      <c r="S19" s="511">
        <f t="shared" si="9"/>
        <v>0</v>
      </c>
      <c r="T19" s="511">
        <f t="shared" si="10"/>
        <v>0</v>
      </c>
      <c r="U19" s="511">
        <f t="shared" si="11"/>
        <v>0</v>
      </c>
      <c r="V19" s="825"/>
      <c r="X19" s="2932" t="s">
        <v>6976</v>
      </c>
      <c r="Y19" s="2933"/>
      <c r="Z19" s="804" t="s">
        <v>6978</v>
      </c>
      <c r="AA19" s="804" t="s">
        <v>6979</v>
      </c>
      <c r="AB19" s="804" t="s">
        <v>6980</v>
      </c>
      <c r="AC19" s="110" t="s">
        <v>6981</v>
      </c>
      <c r="AD19" s="109" t="s">
        <v>6982</v>
      </c>
    </row>
    <row r="20" spans="1:30" ht="15">
      <c r="A20" s="496"/>
      <c r="B20" s="2953" t="s">
        <v>6946</v>
      </c>
      <c r="C20" s="2954"/>
      <c r="D20" s="805" t="s">
        <v>6756</v>
      </c>
      <c r="E20" s="805">
        <v>3</v>
      </c>
      <c r="F20" s="804">
        <v>0</v>
      </c>
      <c r="G20" s="804">
        <v>0</v>
      </c>
      <c r="H20" s="804">
        <v>0</v>
      </c>
      <c r="I20" s="110">
        <f t="shared" si="6"/>
        <v>0</v>
      </c>
      <c r="J20" s="109">
        <f t="shared" si="7"/>
        <v>0</v>
      </c>
      <c r="K20" s="496"/>
      <c r="L20" s="517" t="s">
        <v>6983</v>
      </c>
      <c r="M20" s="496"/>
      <c r="N20" s="517"/>
      <c r="O20" s="496"/>
      <c r="P20" s="827"/>
      <c r="Q20" s="487">
        <f t="shared" si="8"/>
        <v>0</v>
      </c>
      <c r="R20" s="825"/>
      <c r="S20" s="511">
        <f t="shared" si="9"/>
        <v>0</v>
      </c>
      <c r="T20" s="511">
        <f t="shared" si="10"/>
        <v>0</v>
      </c>
      <c r="U20" s="511">
        <f t="shared" si="11"/>
        <v>0</v>
      </c>
      <c r="V20" s="825"/>
      <c r="X20" s="2953" t="s">
        <v>6946</v>
      </c>
      <c r="Y20" s="2954"/>
      <c r="Z20" s="804" t="s">
        <v>6984</v>
      </c>
      <c r="AA20" s="804" t="s">
        <v>6985</v>
      </c>
      <c r="AB20" s="804" t="s">
        <v>6986</v>
      </c>
      <c r="AC20" s="110" t="s">
        <v>6987</v>
      </c>
      <c r="AD20" s="109" t="s">
        <v>6988</v>
      </c>
    </row>
    <row r="21" spans="1:30" ht="15">
      <c r="A21" s="496"/>
      <c r="B21" s="2947" t="s">
        <v>6989</v>
      </c>
      <c r="C21" s="2948"/>
      <c r="D21" s="513" t="s">
        <v>6756</v>
      </c>
      <c r="E21" s="513">
        <v>3</v>
      </c>
      <c r="F21" s="804">
        <v>157.43700000000001</v>
      </c>
      <c r="G21" s="804">
        <v>285</v>
      </c>
      <c r="H21" s="804">
        <v>0</v>
      </c>
      <c r="I21" s="110">
        <f t="shared" si="6"/>
        <v>285</v>
      </c>
      <c r="J21" s="109">
        <f t="shared" si="7"/>
        <v>442.43700000000001</v>
      </c>
      <c r="K21" s="496"/>
      <c r="L21" s="517" t="s">
        <v>6990</v>
      </c>
      <c r="M21" s="496"/>
      <c r="N21" s="517"/>
      <c r="O21" s="496"/>
      <c r="P21" s="827"/>
      <c r="Q21" s="487">
        <f t="shared" si="8"/>
        <v>0</v>
      </c>
      <c r="R21" s="825"/>
      <c r="S21" s="511">
        <f t="shared" si="9"/>
        <v>0</v>
      </c>
      <c r="T21" s="511">
        <f t="shared" si="10"/>
        <v>0</v>
      </c>
      <c r="U21" s="511">
        <f t="shared" si="11"/>
        <v>0</v>
      </c>
      <c r="V21" s="825"/>
      <c r="X21" s="2947" t="s">
        <v>6989</v>
      </c>
      <c r="Y21" s="2948"/>
      <c r="Z21" s="804" t="s">
        <v>6991</v>
      </c>
      <c r="AA21" s="804" t="s">
        <v>6992</v>
      </c>
      <c r="AB21" s="804" t="s">
        <v>6993</v>
      </c>
      <c r="AC21" s="110" t="s">
        <v>6994</v>
      </c>
      <c r="AD21" s="109" t="s">
        <v>6995</v>
      </c>
    </row>
    <row r="22" spans="1:30" ht="15.75" thickBot="1">
      <c r="A22" s="496"/>
      <c r="B22" s="2955" t="s">
        <v>6996</v>
      </c>
      <c r="C22" s="2956"/>
      <c r="D22" s="520" t="s">
        <v>6756</v>
      </c>
      <c r="E22" s="520">
        <v>3</v>
      </c>
      <c r="F22" s="112">
        <f>IFERROR(SUM(F18:F21),0)</f>
        <v>696.57999999999993</v>
      </c>
      <c r="G22" s="112">
        <f>IFERROR(SUM(G18:G21),0)</f>
        <v>0</v>
      </c>
      <c r="H22" s="112">
        <f>IFERROR(SUM(H18:H21),0)</f>
        <v>1.488</v>
      </c>
      <c r="I22" s="112">
        <f t="shared" si="6"/>
        <v>-1.488</v>
      </c>
      <c r="J22" s="105">
        <f t="shared" si="7"/>
        <v>695.09199999999987</v>
      </c>
      <c r="K22" s="496"/>
      <c r="L22" s="523" t="s">
        <v>6997</v>
      </c>
      <c r="M22" s="496"/>
      <c r="N22" s="523"/>
      <c r="O22" s="496"/>
      <c r="P22" s="827"/>
      <c r="R22" s="825"/>
      <c r="V22" s="825"/>
      <c r="X22" s="2955" t="s">
        <v>6998</v>
      </c>
      <c r="Y22" s="2956"/>
      <c r="Z22" s="112" t="s">
        <v>6999</v>
      </c>
      <c r="AA22" s="112" t="s">
        <v>7000</v>
      </c>
      <c r="AB22" s="112" t="s">
        <v>7001</v>
      </c>
      <c r="AC22" s="112" t="s">
        <v>7002</v>
      </c>
      <c r="AD22" s="105" t="s">
        <v>7003</v>
      </c>
    </row>
    <row r="23" spans="1:30" ht="17.25" thickTop="1" thickBot="1">
      <c r="A23" s="496"/>
      <c r="B23" s="830"/>
      <c r="C23" s="830"/>
      <c r="D23" s="830"/>
      <c r="E23" s="830"/>
      <c r="F23" s="152"/>
      <c r="G23" s="152"/>
      <c r="H23" s="152"/>
      <c r="I23" s="152"/>
      <c r="J23" s="153"/>
      <c r="K23" s="496"/>
      <c r="L23" s="829"/>
      <c r="M23" s="496"/>
      <c r="N23" s="496"/>
      <c r="O23" s="496"/>
      <c r="P23" s="827"/>
      <c r="R23" s="831"/>
      <c r="V23" s="831"/>
      <c r="X23" s="830"/>
      <c r="Y23" s="830"/>
      <c r="Z23" s="152"/>
      <c r="AA23" s="152"/>
      <c r="AB23" s="152"/>
      <c r="AC23" s="152"/>
      <c r="AD23" s="153"/>
    </row>
    <row r="24" spans="1:30" ht="16.5" thickTop="1" thickBot="1">
      <c r="A24" s="496"/>
      <c r="B24" s="2945" t="s">
        <v>7004</v>
      </c>
      <c r="C24" s="2946"/>
      <c r="D24" s="826"/>
      <c r="E24" s="826"/>
      <c r="F24" s="152"/>
      <c r="G24" s="152"/>
      <c r="H24" s="152"/>
      <c r="I24" s="152"/>
      <c r="J24" s="153"/>
      <c r="K24" s="496"/>
      <c r="L24" s="809"/>
      <c r="M24" s="496"/>
      <c r="N24" s="496"/>
      <c r="O24" s="496"/>
      <c r="P24" s="827"/>
      <c r="R24" s="831"/>
      <c r="V24" s="831"/>
      <c r="X24" s="2945" t="s">
        <v>7004</v>
      </c>
      <c r="Y24" s="2946"/>
      <c r="Z24" s="152"/>
      <c r="AA24" s="152"/>
      <c r="AB24" s="152"/>
      <c r="AC24" s="152"/>
      <c r="AD24" s="153"/>
    </row>
    <row r="25" spans="1:30" ht="15.75" thickTop="1">
      <c r="A25" s="496"/>
      <c r="B25" s="2936" t="s">
        <v>7005</v>
      </c>
      <c r="C25" s="2937"/>
      <c r="D25" s="504" t="s">
        <v>6756</v>
      </c>
      <c r="E25" s="504">
        <v>3</v>
      </c>
      <c r="F25" s="802">
        <v>-198.435</v>
      </c>
      <c r="G25" s="802">
        <v>-2.81</v>
      </c>
      <c r="H25" s="802">
        <v>0</v>
      </c>
      <c r="I25" s="106">
        <f t="shared" ref="I25:I31" si="12">IFERROR(G25-H25,0)</f>
        <v>-2.81</v>
      </c>
      <c r="J25" s="123">
        <f t="shared" ref="J25:J31" si="13">IFERROR(F25+I25,0)</f>
        <v>-201.245</v>
      </c>
      <c r="K25" s="496"/>
      <c r="L25" s="509" t="s">
        <v>7006</v>
      </c>
      <c r="M25" s="496"/>
      <c r="N25" s="509"/>
      <c r="O25" s="496"/>
      <c r="P25" s="827"/>
      <c r="Q25" s="487">
        <f t="shared" ref="Q25:Q30" si="14">IF( SUM( S25:U25 ) = 0, 0, $S$5 )</f>
        <v>0</v>
      </c>
      <c r="R25" s="831"/>
      <c r="S25" s="511">
        <f t="shared" ref="S25:S30" si="15" xml:space="preserve"> IF( ISNUMBER( F25 ), 0, 1 )</f>
        <v>0</v>
      </c>
      <c r="T25" s="511">
        <f t="shared" ref="T25:T30" si="16" xml:space="preserve"> IF( ISNUMBER( G25 ), 0, 1 )</f>
        <v>0</v>
      </c>
      <c r="U25" s="511">
        <f t="shared" ref="U25:U30" si="17" xml:space="preserve"> IF( ISNUMBER( H25 ), 0, 1 )</f>
        <v>0</v>
      </c>
      <c r="V25" s="831"/>
      <c r="X25" s="2936" t="s">
        <v>7005</v>
      </c>
      <c r="Y25" s="2937"/>
      <c r="Z25" s="802" t="s">
        <v>7007</v>
      </c>
      <c r="AA25" s="802" t="s">
        <v>7008</v>
      </c>
      <c r="AB25" s="802" t="s">
        <v>7009</v>
      </c>
      <c r="AC25" s="106" t="s">
        <v>7010</v>
      </c>
      <c r="AD25" s="123" t="s">
        <v>7011</v>
      </c>
    </row>
    <row r="26" spans="1:30" ht="15">
      <c r="A26" s="496"/>
      <c r="B26" s="2932" t="s">
        <v>7012</v>
      </c>
      <c r="C26" s="2933"/>
      <c r="D26" s="571" t="s">
        <v>6756</v>
      </c>
      <c r="E26" s="571">
        <v>3</v>
      </c>
      <c r="F26" s="804">
        <v>-189.12899999999999</v>
      </c>
      <c r="G26" s="804">
        <v>0</v>
      </c>
      <c r="H26" s="804">
        <v>0</v>
      </c>
      <c r="I26" s="110">
        <f t="shared" si="12"/>
        <v>0</v>
      </c>
      <c r="J26" s="109">
        <f t="shared" si="13"/>
        <v>-189.12899999999999</v>
      </c>
      <c r="K26" s="496"/>
      <c r="L26" s="517" t="s">
        <v>7013</v>
      </c>
      <c r="M26" s="496"/>
      <c r="N26" s="517"/>
      <c r="O26" s="496"/>
      <c r="P26" s="827"/>
      <c r="Q26" s="487">
        <f t="shared" si="14"/>
        <v>0</v>
      </c>
      <c r="R26" s="825"/>
      <c r="S26" s="511">
        <f t="shared" si="15"/>
        <v>0</v>
      </c>
      <c r="T26" s="511">
        <f t="shared" si="16"/>
        <v>0</v>
      </c>
      <c r="U26" s="511">
        <f t="shared" si="17"/>
        <v>0</v>
      </c>
      <c r="V26" s="825"/>
      <c r="X26" s="2932" t="s">
        <v>7012</v>
      </c>
      <c r="Y26" s="2933"/>
      <c r="Z26" s="804" t="s">
        <v>7014</v>
      </c>
      <c r="AA26" s="804" t="s">
        <v>7015</v>
      </c>
      <c r="AB26" s="804" t="s">
        <v>7016</v>
      </c>
      <c r="AC26" s="110" t="s">
        <v>7017</v>
      </c>
      <c r="AD26" s="109" t="s">
        <v>7018</v>
      </c>
    </row>
    <row r="27" spans="1:30" ht="15">
      <c r="A27" s="496"/>
      <c r="B27" s="2953" t="s">
        <v>7019</v>
      </c>
      <c r="C27" s="2954"/>
      <c r="D27" s="805" t="s">
        <v>6756</v>
      </c>
      <c r="E27" s="805">
        <v>3</v>
      </c>
      <c r="F27" s="804">
        <v>-308.07900000000001</v>
      </c>
      <c r="G27" s="804">
        <v>0</v>
      </c>
      <c r="H27" s="804">
        <v>0</v>
      </c>
      <c r="I27" s="110">
        <f t="shared" si="12"/>
        <v>0</v>
      </c>
      <c r="J27" s="109">
        <f t="shared" si="13"/>
        <v>-308.07900000000001</v>
      </c>
      <c r="K27" s="496"/>
      <c r="L27" s="517" t="s">
        <v>7020</v>
      </c>
      <c r="M27" s="496"/>
      <c r="N27" s="517"/>
      <c r="O27" s="496"/>
      <c r="P27" s="827"/>
      <c r="Q27" s="487">
        <f t="shared" si="14"/>
        <v>0</v>
      </c>
      <c r="R27" s="825"/>
      <c r="S27" s="511">
        <f t="shared" si="15"/>
        <v>0</v>
      </c>
      <c r="T27" s="511">
        <f t="shared" si="16"/>
        <v>0</v>
      </c>
      <c r="U27" s="511">
        <f t="shared" si="17"/>
        <v>0</v>
      </c>
      <c r="V27" s="825"/>
      <c r="X27" s="2953" t="s">
        <v>7019</v>
      </c>
      <c r="Y27" s="2954"/>
      <c r="Z27" s="804" t="s">
        <v>7021</v>
      </c>
      <c r="AA27" s="804" t="s">
        <v>7022</v>
      </c>
      <c r="AB27" s="804" t="s">
        <v>7023</v>
      </c>
      <c r="AC27" s="110" t="s">
        <v>7024</v>
      </c>
      <c r="AD27" s="109" t="s">
        <v>7025</v>
      </c>
    </row>
    <row r="28" spans="1:30" ht="15">
      <c r="A28" s="496"/>
      <c r="B28" s="2947" t="s">
        <v>6946</v>
      </c>
      <c r="C28" s="2948"/>
      <c r="D28" s="513" t="s">
        <v>6756</v>
      </c>
      <c r="E28" s="513">
        <v>3</v>
      </c>
      <c r="F28" s="804">
        <v>0</v>
      </c>
      <c r="G28" s="804">
        <v>0</v>
      </c>
      <c r="H28" s="804">
        <v>0</v>
      </c>
      <c r="I28" s="110">
        <f t="shared" si="12"/>
        <v>0</v>
      </c>
      <c r="J28" s="109">
        <f t="shared" si="13"/>
        <v>0</v>
      </c>
      <c r="K28" s="496"/>
      <c r="L28" s="517" t="s">
        <v>7026</v>
      </c>
      <c r="M28" s="496"/>
      <c r="N28" s="517"/>
      <c r="O28" s="496"/>
      <c r="P28" s="827"/>
      <c r="Q28" s="487">
        <f t="shared" si="14"/>
        <v>0</v>
      </c>
      <c r="R28" s="825"/>
      <c r="S28" s="511">
        <f t="shared" si="15"/>
        <v>0</v>
      </c>
      <c r="T28" s="511">
        <f t="shared" si="16"/>
        <v>0</v>
      </c>
      <c r="U28" s="511">
        <f t="shared" si="17"/>
        <v>0</v>
      </c>
      <c r="V28" s="825"/>
      <c r="X28" s="2947" t="s">
        <v>6946</v>
      </c>
      <c r="Y28" s="2948"/>
      <c r="Z28" s="804" t="s">
        <v>7027</v>
      </c>
      <c r="AA28" s="804" t="s">
        <v>7028</v>
      </c>
      <c r="AB28" s="804" t="s">
        <v>7029</v>
      </c>
      <c r="AC28" s="110" t="s">
        <v>7030</v>
      </c>
      <c r="AD28" s="109" t="s">
        <v>7031</v>
      </c>
    </row>
    <row r="29" spans="1:30" ht="15">
      <c r="A29" s="496"/>
      <c r="B29" s="2949" t="s">
        <v>7032</v>
      </c>
      <c r="C29" s="2950"/>
      <c r="D29" s="513" t="s">
        <v>6756</v>
      </c>
      <c r="E29" s="513">
        <v>3</v>
      </c>
      <c r="F29" s="804">
        <v>-13.124000000000001</v>
      </c>
      <c r="G29" s="804">
        <v>0</v>
      </c>
      <c r="H29" s="804">
        <v>0</v>
      </c>
      <c r="I29" s="110">
        <f t="shared" si="12"/>
        <v>0</v>
      </c>
      <c r="J29" s="109">
        <f t="shared" si="13"/>
        <v>-13.124000000000001</v>
      </c>
      <c r="K29" s="496"/>
      <c r="L29" s="517" t="s">
        <v>7033</v>
      </c>
      <c r="M29" s="496"/>
      <c r="N29" s="517"/>
      <c r="O29" s="496"/>
      <c r="P29" s="827"/>
      <c r="Q29" s="487">
        <f t="shared" si="14"/>
        <v>0</v>
      </c>
      <c r="R29" s="825"/>
      <c r="S29" s="511">
        <f t="shared" si="15"/>
        <v>0</v>
      </c>
      <c r="T29" s="511">
        <f t="shared" si="16"/>
        <v>0</v>
      </c>
      <c r="U29" s="511">
        <f t="shared" si="17"/>
        <v>0</v>
      </c>
      <c r="V29" s="825"/>
      <c r="X29" s="2949" t="s">
        <v>7032</v>
      </c>
      <c r="Y29" s="2950"/>
      <c r="Z29" s="804" t="s">
        <v>7034</v>
      </c>
      <c r="AA29" s="804" t="s">
        <v>7035</v>
      </c>
      <c r="AB29" s="804" t="s">
        <v>7036</v>
      </c>
      <c r="AC29" s="110" t="s">
        <v>7037</v>
      </c>
      <c r="AD29" s="109" t="s">
        <v>7038</v>
      </c>
    </row>
    <row r="30" spans="1:30" ht="15">
      <c r="A30" s="496"/>
      <c r="B30" s="2949" t="s">
        <v>7039</v>
      </c>
      <c r="C30" s="2950"/>
      <c r="D30" s="513" t="s">
        <v>6756</v>
      </c>
      <c r="E30" s="513">
        <v>3</v>
      </c>
      <c r="F30" s="804">
        <v>-26.509</v>
      </c>
      <c r="G30" s="804">
        <v>0</v>
      </c>
      <c r="H30" s="804">
        <v>0</v>
      </c>
      <c r="I30" s="110">
        <f t="shared" si="12"/>
        <v>0</v>
      </c>
      <c r="J30" s="109">
        <f t="shared" si="13"/>
        <v>-26.509</v>
      </c>
      <c r="K30" s="496"/>
      <c r="L30" s="517" t="s">
        <v>7040</v>
      </c>
      <c r="M30" s="496"/>
      <c r="N30" s="517"/>
      <c r="O30" s="496"/>
      <c r="P30" s="827"/>
      <c r="Q30" s="487">
        <f t="shared" si="14"/>
        <v>0</v>
      </c>
      <c r="R30" s="831"/>
      <c r="S30" s="511">
        <f t="shared" si="15"/>
        <v>0</v>
      </c>
      <c r="T30" s="511">
        <f t="shared" si="16"/>
        <v>0</v>
      </c>
      <c r="U30" s="511">
        <f t="shared" si="17"/>
        <v>0</v>
      </c>
      <c r="V30" s="831"/>
      <c r="X30" s="2949" t="s">
        <v>7039</v>
      </c>
      <c r="Y30" s="2950"/>
      <c r="Z30" s="804" t="s">
        <v>7041</v>
      </c>
      <c r="AA30" s="804" t="s">
        <v>7042</v>
      </c>
      <c r="AB30" s="804" t="s">
        <v>7043</v>
      </c>
      <c r="AC30" s="110" t="s">
        <v>7044</v>
      </c>
      <c r="AD30" s="109" t="s">
        <v>7045</v>
      </c>
    </row>
    <row r="31" spans="1:30" ht="15.75" thickBot="1">
      <c r="A31" s="496"/>
      <c r="B31" s="2957" t="s">
        <v>7046</v>
      </c>
      <c r="C31" s="2958"/>
      <c r="D31" s="575" t="s">
        <v>6756</v>
      </c>
      <c r="E31" s="575">
        <v>3</v>
      </c>
      <c r="F31" s="112">
        <f>IFERROR(SUM(F25:F30),0)</f>
        <v>-735.27600000000007</v>
      </c>
      <c r="G31" s="112">
        <f>IFERROR(SUM(G25:G30),0)</f>
        <v>-2.81</v>
      </c>
      <c r="H31" s="112">
        <f>IFERROR(SUM(H25:H30),0)</f>
        <v>0</v>
      </c>
      <c r="I31" s="112">
        <f t="shared" si="12"/>
        <v>-2.81</v>
      </c>
      <c r="J31" s="105">
        <f t="shared" si="13"/>
        <v>-738.08600000000001</v>
      </c>
      <c r="K31" s="496"/>
      <c r="L31" s="523" t="s">
        <v>7047</v>
      </c>
      <c r="M31" s="496"/>
      <c r="N31" s="523"/>
      <c r="O31" s="496"/>
      <c r="P31" s="827"/>
      <c r="R31" s="831"/>
      <c r="V31" s="831"/>
      <c r="X31" s="2957" t="s">
        <v>6962</v>
      </c>
      <c r="Y31" s="2958"/>
      <c r="Z31" s="112" t="s">
        <v>7048</v>
      </c>
      <c r="AA31" s="112" t="s">
        <v>7049</v>
      </c>
      <c r="AB31" s="112" t="s">
        <v>7050</v>
      </c>
      <c r="AC31" s="112" t="s">
        <v>7051</v>
      </c>
      <c r="AD31" s="105" t="s">
        <v>7052</v>
      </c>
    </row>
    <row r="32" spans="1:30" ht="17.25" thickTop="1" thickBot="1">
      <c r="A32" s="496"/>
      <c r="B32" s="830"/>
      <c r="C32" s="830"/>
      <c r="D32" s="830"/>
      <c r="E32" s="830"/>
      <c r="F32" s="152"/>
      <c r="G32" s="152"/>
      <c r="H32" s="152"/>
      <c r="I32" s="152"/>
      <c r="J32" s="153"/>
      <c r="K32" s="496"/>
      <c r="L32" s="829"/>
      <c r="M32" s="496"/>
      <c r="N32" s="496"/>
      <c r="O32" s="496"/>
      <c r="P32" s="827"/>
      <c r="R32" s="825"/>
      <c r="V32" s="825"/>
      <c r="X32" s="830"/>
      <c r="Y32" s="830"/>
      <c r="Z32" s="152"/>
      <c r="AA32" s="152"/>
      <c r="AB32" s="152"/>
      <c r="AC32" s="152"/>
      <c r="AD32" s="153"/>
    </row>
    <row r="33" spans="1:30" ht="16.5" thickTop="1" thickBot="1">
      <c r="A33" s="496"/>
      <c r="B33" s="2959" t="s">
        <v>7053</v>
      </c>
      <c r="C33" s="2960"/>
      <c r="D33" s="832" t="s">
        <v>6756</v>
      </c>
      <c r="E33" s="832">
        <v>3</v>
      </c>
      <c r="F33" s="833">
        <f xml:space="preserve"> IFERROR(F22 + F31,0)</f>
        <v>-38.69600000000014</v>
      </c>
      <c r="G33" s="833">
        <f xml:space="preserve"> IFERROR(G22 + G31,0)</f>
        <v>-2.81</v>
      </c>
      <c r="H33" s="833">
        <f xml:space="preserve"> IFERROR(H22 + H31,0)</f>
        <v>1.488</v>
      </c>
      <c r="I33" s="833">
        <f>IFERROR(G33-H33,0)</f>
        <v>-4.298</v>
      </c>
      <c r="J33" s="834">
        <f>IFERROR(F33+I33,0)</f>
        <v>-42.994000000000142</v>
      </c>
      <c r="K33" s="496"/>
      <c r="L33" s="835" t="s">
        <v>7054</v>
      </c>
      <c r="M33" s="496"/>
      <c r="N33" s="835"/>
      <c r="O33" s="496"/>
      <c r="P33" s="827"/>
      <c r="R33" s="825"/>
      <c r="V33" s="825"/>
      <c r="X33" s="2959" t="s">
        <v>7053</v>
      </c>
      <c r="Y33" s="2960"/>
      <c r="Z33" s="833" t="s">
        <v>7055</v>
      </c>
      <c r="AA33" s="833" t="s">
        <v>7056</v>
      </c>
      <c r="AB33" s="833" t="s">
        <v>7057</v>
      </c>
      <c r="AC33" s="833" t="s">
        <v>7058</v>
      </c>
      <c r="AD33" s="834" t="s">
        <v>7059</v>
      </c>
    </row>
    <row r="34" spans="1:30" ht="17.25" thickTop="1" thickBot="1">
      <c r="A34" s="496"/>
      <c r="B34" s="836"/>
      <c r="C34" s="797"/>
      <c r="D34" s="797"/>
      <c r="E34" s="797"/>
      <c r="F34" s="152"/>
      <c r="G34" s="152"/>
      <c r="H34" s="152"/>
      <c r="I34" s="152"/>
      <c r="J34" s="153"/>
      <c r="K34" s="496"/>
      <c r="L34" s="829"/>
      <c r="M34" s="496"/>
      <c r="N34" s="496"/>
      <c r="O34" s="496"/>
      <c r="P34" s="827"/>
      <c r="R34" s="825"/>
      <c r="V34" s="825"/>
      <c r="X34" s="836"/>
      <c r="Y34" s="797"/>
      <c r="Z34" s="152"/>
      <c r="AA34" s="152"/>
      <c r="AB34" s="152"/>
      <c r="AC34" s="152"/>
      <c r="AD34" s="153"/>
    </row>
    <row r="35" spans="1:30" ht="16.5" thickTop="1" thickBot="1">
      <c r="A35" s="496"/>
      <c r="B35" s="2945" t="s">
        <v>7060</v>
      </c>
      <c r="C35" s="2946"/>
      <c r="D35" s="826"/>
      <c r="E35" s="826"/>
      <c r="F35" s="152"/>
      <c r="G35" s="152"/>
      <c r="H35" s="152"/>
      <c r="I35" s="152"/>
      <c r="J35" s="153"/>
      <c r="K35" s="496"/>
      <c r="L35" s="809"/>
      <c r="M35" s="496"/>
      <c r="N35" s="496"/>
      <c r="O35" s="496"/>
      <c r="P35" s="827"/>
      <c r="R35" s="825"/>
      <c r="V35" s="825"/>
      <c r="X35" s="2945" t="s">
        <v>7060</v>
      </c>
      <c r="Y35" s="2946"/>
      <c r="Z35" s="152"/>
      <c r="AA35" s="152"/>
      <c r="AB35" s="152"/>
      <c r="AC35" s="152"/>
      <c r="AD35" s="153"/>
    </row>
    <row r="36" spans="1:30" ht="15.75" thickTop="1">
      <c r="A36" s="496"/>
      <c r="B36" s="2936" t="s">
        <v>7005</v>
      </c>
      <c r="C36" s="2937"/>
      <c r="D36" s="504" t="s">
        <v>6756</v>
      </c>
      <c r="E36" s="504">
        <v>3</v>
      </c>
      <c r="F36" s="802">
        <v>-12.337</v>
      </c>
      <c r="G36" s="802">
        <v>0</v>
      </c>
      <c r="H36" s="802">
        <v>0</v>
      </c>
      <c r="I36" s="106">
        <f t="shared" ref="I36:I45" si="18">IFERROR(G36-H36,0)</f>
        <v>0</v>
      </c>
      <c r="J36" s="123">
        <f t="shared" ref="J36:J45" si="19">IFERROR(F36+I36,0)</f>
        <v>-12.337</v>
      </c>
      <c r="K36" s="496"/>
      <c r="L36" s="509" t="s">
        <v>7061</v>
      </c>
      <c r="M36" s="496"/>
      <c r="N36" s="509"/>
      <c r="O36" s="496"/>
      <c r="P36" s="827"/>
      <c r="Q36" s="487">
        <f t="shared" ref="Q36:Q44" si="20">IF( SUM( S36:U36 ) = 0, 0, $S$5 )</f>
        <v>0</v>
      </c>
      <c r="R36" s="825"/>
      <c r="S36" s="511">
        <f t="shared" ref="S36:S44" si="21" xml:space="preserve"> IF( ISNUMBER( F36 ), 0, 1 )</f>
        <v>0</v>
      </c>
      <c r="T36" s="511">
        <f t="shared" ref="T36:T44" si="22" xml:space="preserve"> IF( ISNUMBER( G36 ), 0, 1 )</f>
        <v>0</v>
      </c>
      <c r="U36" s="511">
        <f t="shared" ref="U36:U44" si="23" xml:space="preserve"> IF( ISNUMBER( H36 ), 0, 1 )</f>
        <v>0</v>
      </c>
      <c r="V36" s="825"/>
      <c r="X36" s="2936" t="s">
        <v>7005</v>
      </c>
      <c r="Y36" s="2937"/>
      <c r="Z36" s="802" t="s">
        <v>7062</v>
      </c>
      <c r="AA36" s="802" t="s">
        <v>7063</v>
      </c>
      <c r="AB36" s="802" t="s">
        <v>7064</v>
      </c>
      <c r="AC36" s="106" t="s">
        <v>7065</v>
      </c>
      <c r="AD36" s="123" t="s">
        <v>7066</v>
      </c>
    </row>
    <row r="37" spans="1:30" ht="15">
      <c r="A37" s="496"/>
      <c r="B37" s="2932" t="s">
        <v>7019</v>
      </c>
      <c r="C37" s="2933"/>
      <c r="D37" s="571" t="s">
        <v>6756</v>
      </c>
      <c r="E37" s="571">
        <v>3</v>
      </c>
      <c r="F37" s="804">
        <v>-3639.8470000000002</v>
      </c>
      <c r="G37" s="804">
        <v>0</v>
      </c>
      <c r="H37" s="804">
        <v>0</v>
      </c>
      <c r="I37" s="110">
        <f t="shared" si="18"/>
        <v>0</v>
      </c>
      <c r="J37" s="109">
        <f t="shared" si="19"/>
        <v>-3639.8470000000002</v>
      </c>
      <c r="K37" s="496"/>
      <c r="L37" s="517" t="s">
        <v>7067</v>
      </c>
      <c r="M37" s="496"/>
      <c r="N37" s="517"/>
      <c r="O37" s="496"/>
      <c r="P37" s="827"/>
      <c r="Q37" s="487">
        <f t="shared" si="20"/>
        <v>0</v>
      </c>
      <c r="R37" s="837"/>
      <c r="S37" s="511">
        <f t="shared" si="21"/>
        <v>0</v>
      </c>
      <c r="T37" s="511">
        <f t="shared" si="22"/>
        <v>0</v>
      </c>
      <c r="U37" s="511">
        <f t="shared" si="23"/>
        <v>0</v>
      </c>
      <c r="V37" s="837"/>
      <c r="X37" s="2932" t="s">
        <v>7019</v>
      </c>
      <c r="Y37" s="2933"/>
      <c r="Z37" s="804" t="s">
        <v>7068</v>
      </c>
      <c r="AA37" s="804" t="s">
        <v>7069</v>
      </c>
      <c r="AB37" s="804" t="s">
        <v>7070</v>
      </c>
      <c r="AC37" s="110" t="s">
        <v>7071</v>
      </c>
      <c r="AD37" s="109" t="s">
        <v>7072</v>
      </c>
    </row>
    <row r="38" spans="1:30" ht="15">
      <c r="A38" s="496"/>
      <c r="B38" s="2953" t="s">
        <v>6946</v>
      </c>
      <c r="C38" s="2954"/>
      <c r="D38" s="805" t="s">
        <v>6756</v>
      </c>
      <c r="E38" s="805">
        <v>3</v>
      </c>
      <c r="F38" s="804">
        <v>-2188.8939999999998</v>
      </c>
      <c r="G38" s="804">
        <v>0</v>
      </c>
      <c r="H38" s="804">
        <v>0</v>
      </c>
      <c r="I38" s="110">
        <f t="shared" si="18"/>
        <v>0</v>
      </c>
      <c r="J38" s="109">
        <f t="shared" si="19"/>
        <v>-2188.8939999999998</v>
      </c>
      <c r="K38" s="496"/>
      <c r="L38" s="517" t="s">
        <v>7073</v>
      </c>
      <c r="M38" s="496"/>
      <c r="N38" s="517"/>
      <c r="O38" s="496"/>
      <c r="P38" s="827"/>
      <c r="Q38" s="487">
        <f t="shared" si="20"/>
        <v>0</v>
      </c>
      <c r="R38" s="825"/>
      <c r="S38" s="511">
        <f t="shared" si="21"/>
        <v>0</v>
      </c>
      <c r="T38" s="511">
        <f t="shared" si="22"/>
        <v>0</v>
      </c>
      <c r="U38" s="511">
        <f t="shared" si="23"/>
        <v>0</v>
      </c>
      <c r="V38" s="825"/>
      <c r="X38" s="2953" t="s">
        <v>6946</v>
      </c>
      <c r="Y38" s="2954"/>
      <c r="Z38" s="804" t="s">
        <v>7074</v>
      </c>
      <c r="AA38" s="804" t="s">
        <v>7075</v>
      </c>
      <c r="AB38" s="804" t="s">
        <v>7076</v>
      </c>
      <c r="AC38" s="110" t="s">
        <v>7077</v>
      </c>
      <c r="AD38" s="109" t="s">
        <v>7078</v>
      </c>
    </row>
    <row r="39" spans="1:30" ht="15">
      <c r="A39" s="496"/>
      <c r="B39" s="2947" t="s">
        <v>7079</v>
      </c>
      <c r="C39" s="2948"/>
      <c r="D39" s="513" t="s">
        <v>6756</v>
      </c>
      <c r="E39" s="513">
        <v>3</v>
      </c>
      <c r="F39" s="804">
        <v>-59.9</v>
      </c>
      <c r="G39" s="804">
        <v>0</v>
      </c>
      <c r="H39" s="804">
        <v>0</v>
      </c>
      <c r="I39" s="110">
        <f t="shared" si="18"/>
        <v>0</v>
      </c>
      <c r="J39" s="109">
        <f t="shared" si="19"/>
        <v>-59.9</v>
      </c>
      <c r="K39" s="496"/>
      <c r="L39" s="517" t="s">
        <v>7080</v>
      </c>
      <c r="M39" s="496"/>
      <c r="N39" s="517"/>
      <c r="O39" s="496"/>
      <c r="P39" s="827"/>
      <c r="Q39" s="487">
        <f t="shared" si="20"/>
        <v>0</v>
      </c>
      <c r="R39" s="825"/>
      <c r="S39" s="511">
        <f t="shared" si="21"/>
        <v>0</v>
      </c>
      <c r="T39" s="511">
        <f t="shared" si="22"/>
        <v>0</v>
      </c>
      <c r="U39" s="511">
        <f t="shared" si="23"/>
        <v>0</v>
      </c>
      <c r="V39" s="825"/>
      <c r="X39" s="2947" t="s">
        <v>7079</v>
      </c>
      <c r="Y39" s="2948"/>
      <c r="Z39" s="804" t="s">
        <v>7081</v>
      </c>
      <c r="AA39" s="804" t="s">
        <v>7082</v>
      </c>
      <c r="AB39" s="804" t="s">
        <v>7083</v>
      </c>
      <c r="AC39" s="110" t="s">
        <v>7084</v>
      </c>
      <c r="AD39" s="109" t="s">
        <v>7085</v>
      </c>
    </row>
    <row r="40" spans="1:30" ht="15">
      <c r="A40" s="496"/>
      <c r="B40" s="2949" t="s">
        <v>7039</v>
      </c>
      <c r="C40" s="2950"/>
      <c r="D40" s="513" t="s">
        <v>6756</v>
      </c>
      <c r="E40" s="513">
        <v>3</v>
      </c>
      <c r="F40" s="804">
        <v>-58.798999999999999</v>
      </c>
      <c r="G40" s="804">
        <v>0</v>
      </c>
      <c r="H40" s="804">
        <v>0</v>
      </c>
      <c r="I40" s="110">
        <f t="shared" si="18"/>
        <v>0</v>
      </c>
      <c r="J40" s="109">
        <f t="shared" si="19"/>
        <v>-58.798999999999999</v>
      </c>
      <c r="K40" s="496"/>
      <c r="L40" s="517" t="s">
        <v>7086</v>
      </c>
      <c r="M40" s="496"/>
      <c r="N40" s="517"/>
      <c r="O40" s="496"/>
      <c r="P40" s="827"/>
      <c r="Q40" s="487">
        <f t="shared" si="20"/>
        <v>0</v>
      </c>
      <c r="R40" s="825"/>
      <c r="S40" s="511">
        <f t="shared" si="21"/>
        <v>0</v>
      </c>
      <c r="T40" s="511">
        <f t="shared" si="22"/>
        <v>0</v>
      </c>
      <c r="U40" s="511">
        <f t="shared" si="23"/>
        <v>0</v>
      </c>
      <c r="V40" s="825"/>
      <c r="X40" s="2949" t="s">
        <v>7039</v>
      </c>
      <c r="Y40" s="2950"/>
      <c r="Z40" s="804" t="s">
        <v>7087</v>
      </c>
      <c r="AA40" s="804" t="s">
        <v>7088</v>
      </c>
      <c r="AB40" s="804" t="s">
        <v>7089</v>
      </c>
      <c r="AC40" s="110" t="s">
        <v>7090</v>
      </c>
      <c r="AD40" s="109" t="s">
        <v>7091</v>
      </c>
    </row>
    <row r="41" spans="1:30" ht="30">
      <c r="A41" s="496"/>
      <c r="B41" s="2949" t="s">
        <v>7092</v>
      </c>
      <c r="C41" s="2950"/>
      <c r="D41" s="513" t="s">
        <v>6756</v>
      </c>
      <c r="E41" s="513">
        <v>3</v>
      </c>
      <c r="F41" s="804">
        <v>-26.95</v>
      </c>
      <c r="G41" s="804">
        <v>-2.7850000000000001</v>
      </c>
      <c r="H41" s="804">
        <v>0</v>
      </c>
      <c r="I41" s="110">
        <f t="shared" si="18"/>
        <v>-2.7850000000000001</v>
      </c>
      <c r="J41" s="109">
        <f t="shared" si="19"/>
        <v>-29.734999999999999</v>
      </c>
      <c r="K41" s="496"/>
      <c r="L41" s="517" t="s">
        <v>7093</v>
      </c>
      <c r="M41" s="496"/>
      <c r="N41" s="517"/>
      <c r="O41" s="496"/>
      <c r="P41" s="827"/>
      <c r="Q41" s="487">
        <f t="shared" si="20"/>
        <v>0</v>
      </c>
      <c r="R41" s="825"/>
      <c r="S41" s="511">
        <f t="shared" si="21"/>
        <v>0</v>
      </c>
      <c r="T41" s="511">
        <f t="shared" si="22"/>
        <v>0</v>
      </c>
      <c r="U41" s="511">
        <f t="shared" si="23"/>
        <v>0</v>
      </c>
      <c r="V41" s="825"/>
      <c r="X41" s="2949" t="s">
        <v>7094</v>
      </c>
      <c r="Y41" s="2950"/>
      <c r="Z41" s="804" t="s">
        <v>7095</v>
      </c>
      <c r="AA41" s="804" t="s">
        <v>7096</v>
      </c>
      <c r="AB41" s="804" t="s">
        <v>7097</v>
      </c>
      <c r="AC41" s="110" t="s">
        <v>7098</v>
      </c>
      <c r="AD41" s="109" t="s">
        <v>7099</v>
      </c>
    </row>
    <row r="42" spans="1:30" ht="30">
      <c r="A42" s="496"/>
      <c r="B42" s="2932" t="s">
        <v>7100</v>
      </c>
      <c r="C42" s="2933"/>
      <c r="D42" s="571" t="s">
        <v>6756</v>
      </c>
      <c r="E42" s="571">
        <v>3</v>
      </c>
      <c r="F42" s="804">
        <v>0</v>
      </c>
      <c r="G42" s="804">
        <v>0</v>
      </c>
      <c r="H42" s="804">
        <v>0</v>
      </c>
      <c r="I42" s="110">
        <f t="shared" si="18"/>
        <v>0</v>
      </c>
      <c r="J42" s="109">
        <f t="shared" si="19"/>
        <v>0</v>
      </c>
      <c r="K42" s="496"/>
      <c r="L42" s="517" t="s">
        <v>7101</v>
      </c>
      <c r="M42" s="496"/>
      <c r="N42" s="517"/>
      <c r="O42" s="496"/>
      <c r="P42" s="827"/>
      <c r="Q42" s="487">
        <f t="shared" si="20"/>
        <v>0</v>
      </c>
      <c r="R42" s="825"/>
      <c r="S42" s="511">
        <f t="shared" si="21"/>
        <v>0</v>
      </c>
      <c r="T42" s="511">
        <f t="shared" si="22"/>
        <v>0</v>
      </c>
      <c r="U42" s="511">
        <f t="shared" si="23"/>
        <v>0</v>
      </c>
      <c r="V42" s="825"/>
      <c r="X42" s="2932" t="s">
        <v>7100</v>
      </c>
      <c r="Y42" s="2933"/>
      <c r="Z42" s="804" t="s">
        <v>7102</v>
      </c>
      <c r="AA42" s="804" t="s">
        <v>7103</v>
      </c>
      <c r="AB42" s="804" t="s">
        <v>7104</v>
      </c>
      <c r="AC42" s="110" t="s">
        <v>7105</v>
      </c>
      <c r="AD42" s="109" t="s">
        <v>7106</v>
      </c>
    </row>
    <row r="43" spans="1:30" ht="30">
      <c r="A43" s="496"/>
      <c r="B43" s="2953" t="s">
        <v>7107</v>
      </c>
      <c r="C43" s="2954"/>
      <c r="D43" s="805" t="s">
        <v>6756</v>
      </c>
      <c r="E43" s="805">
        <v>3</v>
      </c>
      <c r="F43" s="804">
        <v>-69.828999999999994</v>
      </c>
      <c r="G43" s="804">
        <v>0</v>
      </c>
      <c r="H43" s="804">
        <v>0</v>
      </c>
      <c r="I43" s="110">
        <f t="shared" si="18"/>
        <v>0</v>
      </c>
      <c r="J43" s="109">
        <f t="shared" si="19"/>
        <v>-69.828999999999994</v>
      </c>
      <c r="K43" s="496"/>
      <c r="L43" s="517" t="s">
        <v>7108</v>
      </c>
      <c r="M43" s="496"/>
      <c r="N43" s="517"/>
      <c r="O43" s="496"/>
      <c r="P43" s="827"/>
      <c r="Q43" s="487">
        <f t="shared" si="20"/>
        <v>0</v>
      </c>
      <c r="R43" s="825"/>
      <c r="S43" s="511">
        <f t="shared" si="21"/>
        <v>0</v>
      </c>
      <c r="T43" s="511">
        <f t="shared" si="22"/>
        <v>0</v>
      </c>
      <c r="U43" s="511">
        <f t="shared" si="23"/>
        <v>0</v>
      </c>
      <c r="V43" s="825"/>
      <c r="X43" s="2953" t="s">
        <v>7107</v>
      </c>
      <c r="Y43" s="2954"/>
      <c r="Z43" s="804" t="s">
        <v>7109</v>
      </c>
      <c r="AA43" s="804" t="s">
        <v>7110</v>
      </c>
      <c r="AB43" s="804" t="s">
        <v>7111</v>
      </c>
      <c r="AC43" s="110" t="s">
        <v>7112</v>
      </c>
      <c r="AD43" s="109" t="s">
        <v>7113</v>
      </c>
    </row>
    <row r="44" spans="1:30" ht="15">
      <c r="A44" s="496"/>
      <c r="B44" s="2947" t="s">
        <v>6840</v>
      </c>
      <c r="C44" s="2948"/>
      <c r="D44" s="513" t="s">
        <v>6756</v>
      </c>
      <c r="E44" s="513">
        <v>3</v>
      </c>
      <c r="F44" s="804">
        <v>-203.012</v>
      </c>
      <c r="G44" s="804">
        <v>62.744999999999997</v>
      </c>
      <c r="H44" s="804">
        <v>0</v>
      </c>
      <c r="I44" s="110">
        <f t="shared" si="18"/>
        <v>62.744999999999997</v>
      </c>
      <c r="J44" s="109">
        <f t="shared" si="19"/>
        <v>-140.267</v>
      </c>
      <c r="K44" s="496"/>
      <c r="L44" s="517" t="s">
        <v>7114</v>
      </c>
      <c r="M44" s="496"/>
      <c r="N44" s="517"/>
      <c r="O44" s="496"/>
      <c r="P44" s="827"/>
      <c r="Q44" s="487">
        <f t="shared" si="20"/>
        <v>0</v>
      </c>
      <c r="R44" s="825"/>
      <c r="S44" s="511">
        <f t="shared" si="21"/>
        <v>0</v>
      </c>
      <c r="T44" s="511">
        <f t="shared" si="22"/>
        <v>0</v>
      </c>
      <c r="U44" s="511">
        <f t="shared" si="23"/>
        <v>0</v>
      </c>
      <c r="V44" s="825"/>
      <c r="X44" s="2947" t="s">
        <v>6840</v>
      </c>
      <c r="Y44" s="2948"/>
      <c r="Z44" s="804" t="s">
        <v>7115</v>
      </c>
      <c r="AA44" s="804" t="s">
        <v>7116</v>
      </c>
      <c r="AB44" s="804" t="s">
        <v>7117</v>
      </c>
      <c r="AC44" s="110" t="s">
        <v>7118</v>
      </c>
      <c r="AD44" s="109" t="s">
        <v>7119</v>
      </c>
    </row>
    <row r="45" spans="1:30" ht="15.75" thickBot="1">
      <c r="A45" s="496"/>
      <c r="B45" s="2955" t="s">
        <v>7120</v>
      </c>
      <c r="C45" s="2956"/>
      <c r="D45" s="520" t="s">
        <v>6756</v>
      </c>
      <c r="E45" s="520">
        <v>3</v>
      </c>
      <c r="F45" s="112">
        <f>IFERROR(SUM(F36:F44),0)</f>
        <v>-6259.5679999999984</v>
      </c>
      <c r="G45" s="112">
        <f>IFERROR(SUM(G36:G44),0)</f>
        <v>59.959999999999994</v>
      </c>
      <c r="H45" s="112">
        <f>IFERROR(SUM(H36:H44),0)</f>
        <v>0</v>
      </c>
      <c r="I45" s="112">
        <f t="shared" si="18"/>
        <v>59.959999999999994</v>
      </c>
      <c r="J45" s="105">
        <f t="shared" si="19"/>
        <v>-6199.6079999999984</v>
      </c>
      <c r="K45" s="496"/>
      <c r="L45" s="523" t="s">
        <v>7121</v>
      </c>
      <c r="M45" s="496"/>
      <c r="N45" s="523"/>
      <c r="O45" s="496"/>
      <c r="P45" s="827"/>
      <c r="R45" s="825"/>
      <c r="V45" s="825"/>
      <c r="X45" s="2955" t="s">
        <v>6962</v>
      </c>
      <c r="Y45" s="2956"/>
      <c r="Z45" s="112" t="s">
        <v>7122</v>
      </c>
      <c r="AA45" s="112" t="s">
        <v>7123</v>
      </c>
      <c r="AB45" s="112" t="s">
        <v>7124</v>
      </c>
      <c r="AC45" s="112" t="s">
        <v>7125</v>
      </c>
      <c r="AD45" s="105" t="s">
        <v>7126</v>
      </c>
    </row>
    <row r="46" spans="1:30" ht="17.25" thickTop="1" thickBot="1">
      <c r="A46" s="496"/>
      <c r="B46" s="836"/>
      <c r="C46" s="838"/>
      <c r="D46" s="838"/>
      <c r="E46" s="838"/>
      <c r="F46" s="153"/>
      <c r="G46" s="153"/>
      <c r="H46" s="153"/>
      <c r="I46" s="153"/>
      <c r="J46" s="153"/>
      <c r="K46" s="484"/>
      <c r="L46" s="839"/>
      <c r="M46" s="496"/>
      <c r="N46" s="496"/>
      <c r="O46" s="496"/>
      <c r="P46" s="827"/>
      <c r="R46" s="825"/>
      <c r="V46" s="825"/>
      <c r="X46" s="836"/>
      <c r="Y46" s="838"/>
      <c r="Z46" s="153"/>
      <c r="AA46" s="153"/>
      <c r="AB46" s="153"/>
      <c r="AC46" s="153"/>
      <c r="AD46" s="153"/>
    </row>
    <row r="47" spans="1:30" ht="16.5" thickTop="1" thickBot="1">
      <c r="A47" s="496"/>
      <c r="B47" s="2959" t="s">
        <v>7127</v>
      </c>
      <c r="C47" s="2960"/>
      <c r="D47" s="832" t="s">
        <v>6756</v>
      </c>
      <c r="E47" s="832">
        <v>3</v>
      </c>
      <c r="F47" s="833">
        <f>IFERROR(F15 + F33 + F45,0)</f>
        <v>588.97300000000178</v>
      </c>
      <c r="G47" s="833">
        <f>IFERROR(G15 + G33 + G45,0)</f>
        <v>-188.23399999999998</v>
      </c>
      <c r="H47" s="833">
        <f>IFERROR(H15 + H33 + H45,0)</f>
        <v>2.0060000000000002</v>
      </c>
      <c r="I47" s="833">
        <f t="shared" ref="I47" si="24">IFERROR(G47-H47,0)</f>
        <v>-190.23999999999998</v>
      </c>
      <c r="J47" s="834">
        <f t="shared" ref="J47" si="25">IFERROR(F47+I47,0)</f>
        <v>398.73300000000177</v>
      </c>
      <c r="K47" s="496"/>
      <c r="L47" s="835" t="s">
        <v>7128</v>
      </c>
      <c r="M47" s="496"/>
      <c r="N47" s="835"/>
      <c r="O47" s="496"/>
      <c r="P47" s="827"/>
      <c r="R47" s="825"/>
      <c r="V47" s="825"/>
      <c r="X47" s="2959" t="s">
        <v>7127</v>
      </c>
      <c r="Y47" s="2960"/>
      <c r="Z47" s="833" t="s">
        <v>7129</v>
      </c>
      <c r="AA47" s="833" t="s">
        <v>7130</v>
      </c>
      <c r="AB47" s="833" t="s">
        <v>7131</v>
      </c>
      <c r="AC47" s="833" t="s">
        <v>7132</v>
      </c>
      <c r="AD47" s="834" t="s">
        <v>7133</v>
      </c>
    </row>
    <row r="48" spans="1:30" ht="17.25" thickTop="1" thickBot="1">
      <c r="A48" s="496"/>
      <c r="B48" s="840"/>
      <c r="C48" s="840"/>
      <c r="D48" s="840"/>
      <c r="E48" s="840"/>
      <c r="F48" s="153"/>
      <c r="G48" s="153"/>
      <c r="H48" s="153"/>
      <c r="I48" s="153"/>
      <c r="J48" s="153"/>
      <c r="K48" s="484"/>
      <c r="L48" s="839"/>
      <c r="M48" s="496"/>
      <c r="N48" s="496"/>
      <c r="O48" s="496"/>
      <c r="P48" s="827"/>
      <c r="R48" s="825"/>
      <c r="V48" s="825"/>
      <c r="X48" s="840"/>
      <c r="Y48" s="840"/>
      <c r="Z48" s="153"/>
      <c r="AA48" s="153"/>
      <c r="AB48" s="153"/>
      <c r="AC48" s="153"/>
      <c r="AD48" s="153"/>
    </row>
    <row r="49" spans="1:30" ht="16.5" thickTop="1" thickBot="1">
      <c r="A49" s="496"/>
      <c r="B49" s="2945" t="s">
        <v>7134</v>
      </c>
      <c r="C49" s="2946"/>
      <c r="D49" s="826"/>
      <c r="E49" s="826"/>
      <c r="F49" s="153"/>
      <c r="G49" s="153"/>
      <c r="H49" s="153"/>
      <c r="I49" s="153"/>
      <c r="J49" s="153"/>
      <c r="K49" s="484"/>
      <c r="L49" s="811"/>
      <c r="M49" s="496"/>
      <c r="N49" s="496"/>
      <c r="O49" s="496"/>
      <c r="P49" s="827"/>
      <c r="R49" s="825"/>
      <c r="V49" s="825"/>
      <c r="X49" s="2945" t="s">
        <v>7134</v>
      </c>
      <c r="Y49" s="2946"/>
      <c r="Z49" s="153"/>
      <c r="AA49" s="153"/>
      <c r="AB49" s="153"/>
      <c r="AC49" s="153"/>
      <c r="AD49" s="153"/>
    </row>
    <row r="50" spans="1:30" ht="15.75" thickTop="1">
      <c r="A50" s="496"/>
      <c r="B50" s="2936" t="s">
        <v>7135</v>
      </c>
      <c r="C50" s="2937"/>
      <c r="D50" s="504" t="s">
        <v>6756</v>
      </c>
      <c r="E50" s="504">
        <v>3</v>
      </c>
      <c r="F50" s="802">
        <v>0.112</v>
      </c>
      <c r="G50" s="802">
        <v>0</v>
      </c>
      <c r="H50" s="802">
        <v>0</v>
      </c>
      <c r="I50" s="106">
        <f t="shared" ref="I50:I52" si="26">IFERROR(G50-H50,0)</f>
        <v>0</v>
      </c>
      <c r="J50" s="123">
        <f t="shared" ref="J50:J52" si="27">IFERROR(F50+I50,0)</f>
        <v>0.112</v>
      </c>
      <c r="K50" s="496"/>
      <c r="L50" s="509" t="s">
        <v>7136</v>
      </c>
      <c r="M50" s="496"/>
      <c r="N50" s="509"/>
      <c r="O50" s="496"/>
      <c r="P50" s="827"/>
      <c r="Q50" s="487">
        <f t="shared" ref="Q50:Q51" si="28">IF( SUM( S50:U50 ) = 0, 0, $S$5 )</f>
        <v>0</v>
      </c>
      <c r="R50" s="825"/>
      <c r="S50" s="511">
        <f t="shared" ref="S50:S51" si="29" xml:space="preserve"> IF( ISNUMBER( F50 ), 0, 1 )</f>
        <v>0</v>
      </c>
      <c r="T50" s="511">
        <f t="shared" ref="T50:T51" si="30" xml:space="preserve"> IF( ISNUMBER( G50 ), 0, 1 )</f>
        <v>0</v>
      </c>
      <c r="U50" s="511">
        <f t="shared" ref="U50:U51" si="31" xml:space="preserve"> IF( ISNUMBER( H50 ), 0, 1 )</f>
        <v>0</v>
      </c>
      <c r="V50" s="825"/>
      <c r="X50" s="2936" t="s">
        <v>7135</v>
      </c>
      <c r="Y50" s="2937"/>
      <c r="Z50" s="802" t="s">
        <v>7137</v>
      </c>
      <c r="AA50" s="802" t="s">
        <v>7138</v>
      </c>
      <c r="AB50" s="802" t="s">
        <v>7139</v>
      </c>
      <c r="AC50" s="106" t="s">
        <v>7140</v>
      </c>
      <c r="AD50" s="123" t="s">
        <v>7141</v>
      </c>
    </row>
    <row r="51" spans="1:30" ht="15">
      <c r="A51" s="496"/>
      <c r="B51" s="2932" t="s">
        <v>7142</v>
      </c>
      <c r="C51" s="2933"/>
      <c r="D51" s="571" t="s">
        <v>6756</v>
      </c>
      <c r="E51" s="571">
        <v>3</v>
      </c>
      <c r="F51" s="804">
        <v>588.86099999999999</v>
      </c>
      <c r="G51" s="804">
        <v>-188.23400000000001</v>
      </c>
      <c r="H51" s="804">
        <v>2.0059999999999998</v>
      </c>
      <c r="I51" s="110">
        <f t="shared" si="26"/>
        <v>-190.24</v>
      </c>
      <c r="J51" s="109">
        <f t="shared" si="27"/>
        <v>398.62099999999998</v>
      </c>
      <c r="K51" s="496"/>
      <c r="L51" s="517" t="s">
        <v>7143</v>
      </c>
      <c r="M51" s="496"/>
      <c r="N51" s="517"/>
      <c r="O51" s="496"/>
      <c r="P51" s="827"/>
      <c r="Q51" s="487">
        <f t="shared" si="28"/>
        <v>0</v>
      </c>
      <c r="R51" s="825"/>
      <c r="S51" s="511">
        <f t="shared" si="29"/>
        <v>0</v>
      </c>
      <c r="T51" s="511">
        <f t="shared" si="30"/>
        <v>0</v>
      </c>
      <c r="U51" s="511">
        <f t="shared" si="31"/>
        <v>0</v>
      </c>
      <c r="V51" s="825"/>
      <c r="X51" s="2932" t="s">
        <v>7142</v>
      </c>
      <c r="Y51" s="2933"/>
      <c r="Z51" s="804" t="s">
        <v>7144</v>
      </c>
      <c r="AA51" s="804" t="s">
        <v>7145</v>
      </c>
      <c r="AB51" s="804" t="s">
        <v>7146</v>
      </c>
      <c r="AC51" s="110" t="s">
        <v>7147</v>
      </c>
      <c r="AD51" s="109" t="s">
        <v>7148</v>
      </c>
    </row>
    <row r="52" spans="1:30" ht="15.75" thickBot="1">
      <c r="A52" s="496"/>
      <c r="B52" s="2951" t="s">
        <v>7149</v>
      </c>
      <c r="C52" s="2952"/>
      <c r="D52" s="828" t="s">
        <v>6756</v>
      </c>
      <c r="E52" s="828">
        <v>3</v>
      </c>
      <c r="F52" s="112">
        <f>IFERROR(SUM(F50:F51),0)</f>
        <v>588.97299999999996</v>
      </c>
      <c r="G52" s="112">
        <f>IFERROR(SUM(G50:G51),0)</f>
        <v>-188.23400000000001</v>
      </c>
      <c r="H52" s="112">
        <f>IFERROR(SUM(H50:H51),0)</f>
        <v>2.0059999999999998</v>
      </c>
      <c r="I52" s="112">
        <f t="shared" si="26"/>
        <v>-190.24</v>
      </c>
      <c r="J52" s="105">
        <f t="shared" si="27"/>
        <v>398.73299999999995</v>
      </c>
      <c r="K52" s="496"/>
      <c r="L52" s="523" t="s">
        <v>7150</v>
      </c>
      <c r="M52" s="496"/>
      <c r="N52" s="523"/>
      <c r="O52" s="496"/>
      <c r="P52" s="827"/>
      <c r="R52" s="825"/>
      <c r="V52" s="825"/>
      <c r="X52" s="2951" t="s">
        <v>7149</v>
      </c>
      <c r="Y52" s="2952"/>
      <c r="Z52" s="112" t="s">
        <v>7151</v>
      </c>
      <c r="AA52" s="112" t="s">
        <v>7152</v>
      </c>
      <c r="AB52" s="112" t="s">
        <v>7153</v>
      </c>
      <c r="AC52" s="112" t="s">
        <v>7154</v>
      </c>
      <c r="AD52" s="105" t="s">
        <v>7155</v>
      </c>
    </row>
    <row r="53" spans="1:30" ht="15.75" thickTop="1">
      <c r="A53" s="496"/>
      <c r="B53" s="496"/>
      <c r="C53" s="496"/>
      <c r="D53" s="496"/>
      <c r="E53" s="496"/>
      <c r="F53" s="496"/>
      <c r="G53" s="496"/>
      <c r="H53" s="496"/>
      <c r="I53" s="496"/>
      <c r="J53" s="484"/>
      <c r="K53" s="496"/>
      <c r="L53" s="809"/>
      <c r="M53" s="496"/>
      <c r="N53" s="496"/>
      <c r="O53" s="496"/>
    </row>
  </sheetData>
  <sheetProtection algorithmName="SHA-512" hashValue="JI5JGDQ6GrWFmEVlG0446q6qs/ZgTYVcOx1nJl7u3fk3QBFsX9jZ4N5dk8NQUDPd53kDzX6Cvc9Xy6MY1vOdpA==" saltValue="0878vzIByQzsqxkMK53etg==" spinCount="100000" sheet="1"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625" priority="15" operator="equal">
      <formula>0</formula>
    </cfRule>
  </conditionalFormatting>
  <conditionalFormatting sqref="Q18:Q21">
    <cfRule type="cellIs" dxfId="624" priority="4" operator="equal">
      <formula>0</formula>
    </cfRule>
  </conditionalFormatting>
  <conditionalFormatting sqref="Q25:Q30">
    <cfRule type="cellIs" dxfId="623" priority="3" operator="equal">
      <formula>0</formula>
    </cfRule>
  </conditionalFormatting>
  <conditionalFormatting sqref="Q36:Q44">
    <cfRule type="cellIs" dxfId="622" priority="2" operator="equal">
      <formula>0</formula>
    </cfRule>
  </conditionalFormatting>
  <conditionalFormatting sqref="Q50:Q51">
    <cfRule type="cellIs" dxfId="621"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zoomScale="70" zoomScaleNormal="70" zoomScaleSheetLayoutView="100" workbookViewId="0">
      <selection sqref="A1:XFD1048576"/>
    </sheetView>
  </sheetViews>
  <sheetFormatPr defaultColWidth="9.125" defaultRowHeight="15"/>
  <cols>
    <col min="1" max="1" width="1.625" style="496" customWidth="1"/>
    <col min="2" max="2" width="14" style="496" customWidth="1"/>
    <col min="3" max="3" width="22.125" style="496" customWidth="1"/>
    <col min="4" max="4" width="6.25" style="496" bestFit="1" customWidth="1"/>
    <col min="5" max="5" width="5.75" style="496" bestFit="1" customWidth="1"/>
    <col min="6" max="6" width="10.75" style="496" bestFit="1" customWidth="1"/>
    <col min="7" max="7" width="20.75" style="496" bestFit="1" customWidth="1"/>
    <col min="8" max="8" width="10.75" style="496" bestFit="1" customWidth="1"/>
    <col min="9" max="9" width="15" style="496" customWidth="1"/>
    <col min="10" max="10" width="25.75" style="484" bestFit="1" customWidth="1"/>
    <col min="11" max="11" width="1.625" style="496" customWidth="1"/>
    <col min="12" max="12" width="17.25" style="496" bestFit="1" customWidth="1"/>
    <col min="13" max="13" width="1.625" style="496" customWidth="1"/>
    <col min="14" max="14" width="31.25" style="496" bestFit="1" customWidth="1"/>
    <col min="15" max="15" width="1.625" style="496" customWidth="1"/>
    <col min="16" max="16" width="1.625" style="490" customWidth="1"/>
    <col min="17" max="17" width="25.125" style="490" customWidth="1"/>
    <col min="18" max="18" width="1.625" style="794" customWidth="1"/>
    <col min="19" max="21" width="8.125" style="794" hidden="1" customWidth="1"/>
    <col min="22" max="22" width="1.625" style="794" hidden="1" customWidth="1"/>
    <col min="23" max="23" width="1.625" style="496" customWidth="1"/>
    <col min="24" max="25" width="23.75" style="496" customWidth="1"/>
    <col min="26" max="26" width="14.75" style="496" bestFit="1" customWidth="1"/>
    <col min="27" max="27" width="15.75" style="496" customWidth="1"/>
    <col min="28" max="28" width="15.75" style="496" bestFit="1" customWidth="1"/>
    <col min="29" max="29" width="18.75" style="496" bestFit="1" customWidth="1"/>
    <col min="30" max="30" width="25.75" style="496" bestFit="1" customWidth="1"/>
    <col min="31" max="31" width="23.75" style="496" customWidth="1"/>
    <col min="32" max="16384" width="9.125" style="496"/>
  </cols>
  <sheetData>
    <row r="1" spans="2:30" s="792" customFormat="1" ht="23.25">
      <c r="B1" s="2914" t="s">
        <v>635</v>
      </c>
      <c r="C1" s="2914"/>
      <c r="D1" s="2914"/>
      <c r="E1" s="2914"/>
      <c r="F1" s="2914"/>
      <c r="G1" s="2914"/>
      <c r="H1" s="2914"/>
      <c r="I1" s="2914"/>
      <c r="J1" s="813"/>
      <c r="P1" s="814"/>
      <c r="Q1" s="798"/>
      <c r="R1" s="825"/>
      <c r="S1" s="794"/>
      <c r="T1" s="794"/>
      <c r="U1" s="794"/>
      <c r="V1" s="825"/>
      <c r="X1" s="2914" t="s">
        <v>6740</v>
      </c>
      <c r="Y1" s="2914"/>
      <c r="Z1" s="2914"/>
      <c r="AA1" s="2914"/>
      <c r="AB1" s="2914"/>
      <c r="AC1" s="2914"/>
      <c r="AD1" s="813"/>
    </row>
    <row r="2" spans="2:30" s="792" customFormat="1" ht="23.25">
      <c r="B2" s="2914" t="s">
        <v>9</v>
      </c>
      <c r="C2" s="2914"/>
      <c r="D2" s="2914"/>
      <c r="E2" s="2914"/>
      <c r="F2" s="2914"/>
      <c r="G2" s="2914"/>
      <c r="H2" s="2914"/>
      <c r="I2" s="2914"/>
      <c r="J2" s="813"/>
      <c r="P2" s="814"/>
      <c r="Q2" s="798"/>
      <c r="R2" s="825"/>
      <c r="S2" s="794"/>
      <c r="T2" s="794"/>
      <c r="U2" s="794"/>
      <c r="V2" s="825"/>
      <c r="X2" s="2914"/>
      <c r="Y2" s="2914"/>
      <c r="Z2" s="2914"/>
      <c r="AA2" s="2914"/>
      <c r="AB2" s="2914"/>
      <c r="AC2" s="2914"/>
      <c r="AD2" s="813"/>
    </row>
    <row r="3" spans="2:30" s="792" customFormat="1" ht="19.5">
      <c r="B3" s="2940" t="s">
        <v>636</v>
      </c>
      <c r="C3" s="2941"/>
      <c r="D3" s="2941"/>
      <c r="E3" s="2941"/>
      <c r="F3" s="2941"/>
      <c r="G3" s="2941"/>
      <c r="H3" s="2941"/>
      <c r="I3" s="2941"/>
      <c r="J3" s="2941"/>
      <c r="K3" s="2941"/>
      <c r="L3" s="2941"/>
      <c r="M3" s="2941"/>
      <c r="N3" s="2941"/>
      <c r="P3" s="816"/>
      <c r="Q3" s="796" t="s">
        <v>6741</v>
      </c>
      <c r="R3" s="825"/>
      <c r="S3" s="794"/>
      <c r="T3" s="794"/>
      <c r="U3" s="794"/>
      <c r="V3" s="825"/>
      <c r="X3" s="2942" t="s">
        <v>636</v>
      </c>
      <c r="Y3" s="2943"/>
      <c r="Z3" s="2943"/>
      <c r="AA3" s="2943"/>
      <c r="AB3" s="2943"/>
      <c r="AC3" s="2943"/>
      <c r="AD3" s="2944"/>
    </row>
    <row r="4" spans="2:30" ht="16.5" thickBot="1">
      <c r="B4" s="797"/>
      <c r="C4" s="797"/>
      <c r="D4" s="797"/>
      <c r="E4" s="797"/>
      <c r="F4" s="2920"/>
      <c r="G4" s="2920"/>
      <c r="H4" s="2920"/>
      <c r="I4" s="2920"/>
      <c r="J4" s="818"/>
      <c r="L4" s="490"/>
      <c r="P4" s="510"/>
      <c r="Q4" s="798"/>
      <c r="R4" s="825"/>
      <c r="S4" s="2921" t="s">
        <v>6742</v>
      </c>
      <c r="T4" s="2921"/>
      <c r="U4" s="2921"/>
      <c r="V4" s="825"/>
      <c r="X4" s="797"/>
      <c r="Y4" s="797"/>
      <c r="Z4" s="2920"/>
      <c r="AA4" s="2920"/>
      <c r="AB4" s="2920"/>
      <c r="AC4" s="2920"/>
      <c r="AD4" s="818"/>
    </row>
    <row r="5" spans="2:30" ht="15.75" thickTop="1">
      <c r="B5" s="2961" t="s">
        <v>6743</v>
      </c>
      <c r="C5" s="2926"/>
      <c r="D5" s="2926" t="s">
        <v>6744</v>
      </c>
      <c r="E5" s="2926" t="s">
        <v>6745</v>
      </c>
      <c r="F5" s="2923" t="s">
        <v>6746</v>
      </c>
      <c r="G5" s="2923" t="s">
        <v>6747</v>
      </c>
      <c r="H5" s="2923"/>
      <c r="I5" s="2923"/>
      <c r="J5" s="2928" t="s">
        <v>6748</v>
      </c>
      <c r="L5" s="2930" t="s">
        <v>6749</v>
      </c>
      <c r="N5" s="2930" t="s">
        <v>6750</v>
      </c>
      <c r="P5" s="510"/>
      <c r="Q5" s="798"/>
      <c r="R5" s="825"/>
      <c r="S5" s="502" t="s">
        <v>6751</v>
      </c>
      <c r="T5" s="799"/>
      <c r="U5" s="799"/>
      <c r="V5" s="825"/>
      <c r="X5" s="2961" t="s">
        <v>6743</v>
      </c>
      <c r="Y5" s="2926"/>
      <c r="Z5" s="2923" t="s">
        <v>6746</v>
      </c>
      <c r="AA5" s="2923" t="s">
        <v>6747</v>
      </c>
      <c r="AB5" s="2923"/>
      <c r="AC5" s="2923"/>
      <c r="AD5" s="2928" t="s">
        <v>6748</v>
      </c>
    </row>
    <row r="6" spans="2:30" ht="60.75" thickBot="1">
      <c r="B6" s="2962"/>
      <c r="C6" s="2927"/>
      <c r="D6" s="2927"/>
      <c r="E6" s="2927"/>
      <c r="F6" s="2925"/>
      <c r="G6" s="529" t="s">
        <v>6752</v>
      </c>
      <c r="H6" s="529" t="s">
        <v>6753</v>
      </c>
      <c r="I6" s="529" t="s">
        <v>6754</v>
      </c>
      <c r="J6" s="2929"/>
      <c r="L6" s="2931"/>
      <c r="N6" s="2931"/>
      <c r="P6" s="510"/>
      <c r="Q6" s="798"/>
      <c r="R6" s="825"/>
      <c r="S6" s="490"/>
      <c r="T6" s="490"/>
      <c r="U6" s="490"/>
      <c r="V6" s="825"/>
      <c r="X6" s="2962"/>
      <c r="Y6" s="2927"/>
      <c r="Z6" s="2925"/>
      <c r="AA6" s="529" t="s">
        <v>6752</v>
      </c>
      <c r="AB6" s="529" t="s">
        <v>6753</v>
      </c>
      <c r="AC6" s="529" t="s">
        <v>6754</v>
      </c>
      <c r="AD6" s="2929"/>
    </row>
    <row r="7" spans="2:30" ht="17.25" thickTop="1" thickBot="1">
      <c r="B7" s="821"/>
      <c r="C7" s="822"/>
      <c r="D7" s="822"/>
      <c r="E7" s="822"/>
      <c r="F7" s="562"/>
      <c r="G7" s="562"/>
      <c r="H7" s="562"/>
      <c r="I7" s="562"/>
      <c r="J7" s="500"/>
      <c r="P7" s="510"/>
      <c r="Q7" s="798"/>
      <c r="R7" s="825"/>
      <c r="S7" s="798"/>
      <c r="T7" s="798"/>
      <c r="U7" s="798"/>
      <c r="V7" s="825"/>
      <c r="X7" s="821"/>
      <c r="Y7" s="822"/>
      <c r="Z7" s="562"/>
      <c r="AA7" s="562"/>
      <c r="AB7" s="562"/>
      <c r="AC7" s="562"/>
      <c r="AD7" s="500"/>
    </row>
    <row r="8" spans="2:30" ht="16.5" thickTop="1" thickBot="1">
      <c r="B8" s="2945" t="s">
        <v>7156</v>
      </c>
      <c r="C8" s="2946"/>
      <c r="D8" s="826"/>
      <c r="E8" s="826"/>
      <c r="F8" s="562"/>
      <c r="G8" s="562"/>
      <c r="H8" s="562"/>
      <c r="I8" s="562"/>
      <c r="J8" s="500"/>
      <c r="P8" s="510"/>
      <c r="Q8" s="798"/>
      <c r="R8" s="825"/>
      <c r="S8" s="490"/>
      <c r="T8" s="490"/>
      <c r="U8" s="490"/>
      <c r="V8" s="825"/>
      <c r="X8" s="2945" t="s">
        <v>7156</v>
      </c>
      <c r="Y8" s="2946"/>
      <c r="Z8" s="562"/>
      <c r="AA8" s="562"/>
      <c r="AB8" s="562"/>
      <c r="AC8" s="562"/>
      <c r="AD8" s="500"/>
    </row>
    <row r="9" spans="2:30" ht="15.75" thickTop="1">
      <c r="B9" s="2936" t="s">
        <v>6777</v>
      </c>
      <c r="C9" s="2937"/>
      <c r="D9" s="504" t="s">
        <v>6756</v>
      </c>
      <c r="E9" s="504">
        <v>3</v>
      </c>
      <c r="F9" s="122">
        <f>IFERROR('1A'!F11,0)</f>
        <v>15.813000000000077</v>
      </c>
      <c r="G9" s="122">
        <f>IFERROR('1A'!G11,0)</f>
        <v>-5.5549999999999997</v>
      </c>
      <c r="H9" s="122">
        <f>IFERROR('1A'!H11,0)</f>
        <v>2.0060000000000002</v>
      </c>
      <c r="I9" s="106">
        <f>IFERROR(G9-H9,0)</f>
        <v>-7.5609999999999999</v>
      </c>
      <c r="J9" s="123">
        <f t="shared" ref="J9:J20" si="0">IFERROR(F9+I9,0)</f>
        <v>8.2520000000000771</v>
      </c>
      <c r="L9" s="509" t="s">
        <v>7157</v>
      </c>
      <c r="N9" s="509"/>
      <c r="P9" s="827"/>
      <c r="Q9" s="798"/>
      <c r="R9" s="825"/>
      <c r="S9" s="799"/>
      <c r="T9" s="799"/>
      <c r="U9" s="799"/>
      <c r="V9" s="825"/>
      <c r="X9" s="2936" t="s">
        <v>6777</v>
      </c>
      <c r="Y9" s="2937"/>
      <c r="Z9" s="122" t="s">
        <v>6779</v>
      </c>
      <c r="AA9" s="122" t="s">
        <v>6780</v>
      </c>
      <c r="AB9" s="122" t="s">
        <v>6781</v>
      </c>
      <c r="AC9" s="106" t="s">
        <v>6782</v>
      </c>
      <c r="AD9" s="123" t="s">
        <v>6783</v>
      </c>
    </row>
    <row r="10" spans="2:30">
      <c r="B10" s="2932" t="s">
        <v>6784</v>
      </c>
      <c r="C10" s="2933"/>
      <c r="D10" s="571" t="s">
        <v>6756</v>
      </c>
      <c r="E10" s="571">
        <v>3</v>
      </c>
      <c r="F10" s="804">
        <v>1.77</v>
      </c>
      <c r="G10" s="804">
        <v>22.451000000000001</v>
      </c>
      <c r="H10" s="804">
        <v>0</v>
      </c>
      <c r="I10" s="110">
        <f t="shared" ref="I10:I20" si="1">IFERROR(G10-H10,0)</f>
        <v>22.451000000000001</v>
      </c>
      <c r="J10" s="109">
        <f t="shared" si="0"/>
        <v>24.221</v>
      </c>
      <c r="L10" s="517" t="s">
        <v>7158</v>
      </c>
      <c r="N10" s="517"/>
      <c r="P10" s="827"/>
      <c r="Q10" s="798"/>
      <c r="R10" s="825"/>
      <c r="S10" s="799"/>
      <c r="T10" s="799"/>
      <c r="U10" s="799"/>
      <c r="V10" s="825"/>
      <c r="X10" s="2932" t="s">
        <v>6784</v>
      </c>
      <c r="Y10" s="2933"/>
      <c r="Z10" s="804" t="s">
        <v>7159</v>
      </c>
      <c r="AA10" s="804" t="s">
        <v>7160</v>
      </c>
      <c r="AB10" s="804" t="s">
        <v>7161</v>
      </c>
      <c r="AC10" s="110" t="s">
        <v>7162</v>
      </c>
      <c r="AD10" s="109" t="s">
        <v>7163</v>
      </c>
    </row>
    <row r="11" spans="2:30">
      <c r="B11" s="2953" t="s">
        <v>7164</v>
      </c>
      <c r="C11" s="2954"/>
      <c r="D11" s="805" t="s">
        <v>6756</v>
      </c>
      <c r="E11" s="805">
        <v>3</v>
      </c>
      <c r="F11" s="804">
        <v>324.142</v>
      </c>
      <c r="G11" s="804">
        <v>-11.305</v>
      </c>
      <c r="H11" s="804">
        <v>4.0000000000000001E-3</v>
      </c>
      <c r="I11" s="110">
        <f t="shared" si="1"/>
        <v>-11.308999999999999</v>
      </c>
      <c r="J11" s="109">
        <f t="shared" si="0"/>
        <v>312.83299999999997</v>
      </c>
      <c r="L11" s="517" t="s">
        <v>7165</v>
      </c>
      <c r="N11" s="517"/>
      <c r="P11" s="827"/>
      <c r="Q11" s="487">
        <f t="shared" ref="Q11:Q19" si="2">IF( SUM( S11:U11 ) = 0, 0, $S$5 )</f>
        <v>0</v>
      </c>
      <c r="R11" s="825"/>
      <c r="S11" s="511">
        <f t="shared" ref="S11" si="3" xml:space="preserve"> IF( ISNUMBER( F11 ), 0, 1 )</f>
        <v>0</v>
      </c>
      <c r="T11" s="511">
        <f t="shared" ref="T11:T16" si="4" xml:space="preserve"> IF( ISNUMBER( G11 ), 0, 1 )</f>
        <v>0</v>
      </c>
      <c r="U11" s="511">
        <f t="shared" ref="U11:U16" si="5" xml:space="preserve"> IF( ISNUMBER( H11 ), 0, 1 )</f>
        <v>0</v>
      </c>
      <c r="V11" s="825"/>
      <c r="X11" s="2953" t="s">
        <v>7164</v>
      </c>
      <c r="Y11" s="2954"/>
      <c r="Z11" s="804" t="s">
        <v>7166</v>
      </c>
      <c r="AA11" s="804" t="s">
        <v>7167</v>
      </c>
      <c r="AB11" s="804" t="s">
        <v>7168</v>
      </c>
      <c r="AC11" s="110" t="s">
        <v>7169</v>
      </c>
      <c r="AD11" s="109" t="s">
        <v>7170</v>
      </c>
    </row>
    <row r="12" spans="2:30">
      <c r="B12" s="2947" t="s">
        <v>7171</v>
      </c>
      <c r="C12" s="2948"/>
      <c r="D12" s="513" t="s">
        <v>6756</v>
      </c>
      <c r="E12" s="513">
        <v>3</v>
      </c>
      <c r="F12" s="804">
        <v>4.92</v>
      </c>
      <c r="G12" s="804">
        <v>-6.5869999999999997</v>
      </c>
      <c r="H12" s="804">
        <v>0</v>
      </c>
      <c r="I12" s="110">
        <f t="shared" si="1"/>
        <v>-6.5869999999999997</v>
      </c>
      <c r="J12" s="109">
        <f t="shared" si="0"/>
        <v>-1.6669999999999998</v>
      </c>
      <c r="L12" s="517" t="s">
        <v>7172</v>
      </c>
      <c r="N12" s="517"/>
      <c r="P12" s="827"/>
      <c r="Q12" s="487">
        <f t="shared" si="2"/>
        <v>0</v>
      </c>
      <c r="R12" s="825"/>
      <c r="S12" s="511">
        <f t="shared" ref="S12:S16" si="6" xml:space="preserve"> IF( ISNUMBER( F12 ), 0, 1 )</f>
        <v>0</v>
      </c>
      <c r="T12" s="511">
        <f t="shared" si="4"/>
        <v>0</v>
      </c>
      <c r="U12" s="511">
        <f t="shared" si="5"/>
        <v>0</v>
      </c>
      <c r="V12" s="825"/>
      <c r="X12" s="2947" t="s">
        <v>7173</v>
      </c>
      <c r="Y12" s="2948"/>
      <c r="Z12" s="804" t="s">
        <v>7174</v>
      </c>
      <c r="AA12" s="804" t="s">
        <v>7175</v>
      </c>
      <c r="AB12" s="804" t="s">
        <v>7176</v>
      </c>
      <c r="AC12" s="110" t="s">
        <v>7177</v>
      </c>
      <c r="AD12" s="109" t="s">
        <v>7178</v>
      </c>
    </row>
    <row r="13" spans="2:30">
      <c r="B13" s="2949" t="s">
        <v>7179</v>
      </c>
      <c r="C13" s="2950"/>
      <c r="D13" s="513" t="s">
        <v>6756</v>
      </c>
      <c r="E13" s="513">
        <v>3</v>
      </c>
      <c r="F13" s="804">
        <v>5.8000000000000003E-2</v>
      </c>
      <c r="G13" s="804">
        <v>-5.5940000000000003</v>
      </c>
      <c r="H13" s="804">
        <v>-1.9019999999999999</v>
      </c>
      <c r="I13" s="110">
        <f t="shared" si="1"/>
        <v>-3.6920000000000002</v>
      </c>
      <c r="J13" s="109">
        <f t="shared" si="0"/>
        <v>-3.6340000000000003</v>
      </c>
      <c r="L13" s="517" t="s">
        <v>7180</v>
      </c>
      <c r="N13" s="517"/>
      <c r="P13" s="827"/>
      <c r="Q13" s="487">
        <f t="shared" si="2"/>
        <v>0</v>
      </c>
      <c r="R13" s="825"/>
      <c r="S13" s="511">
        <f t="shared" si="6"/>
        <v>0</v>
      </c>
      <c r="T13" s="511">
        <f t="shared" si="4"/>
        <v>0</v>
      </c>
      <c r="U13" s="511">
        <f t="shared" si="5"/>
        <v>0</v>
      </c>
      <c r="V13" s="825"/>
      <c r="X13" s="2949" t="s">
        <v>7179</v>
      </c>
      <c r="Y13" s="2950"/>
      <c r="Z13" s="804" t="s">
        <v>7181</v>
      </c>
      <c r="AA13" s="804" t="s">
        <v>7182</v>
      </c>
      <c r="AB13" s="804" t="s">
        <v>7183</v>
      </c>
      <c r="AC13" s="110" t="s">
        <v>7184</v>
      </c>
      <c r="AD13" s="109" t="s">
        <v>7185</v>
      </c>
    </row>
    <row r="14" spans="2:30">
      <c r="B14" s="2932" t="s">
        <v>7186</v>
      </c>
      <c r="C14" s="2933"/>
      <c r="D14" s="571" t="s">
        <v>6756</v>
      </c>
      <c r="E14" s="571">
        <v>3</v>
      </c>
      <c r="F14" s="804">
        <v>-77.334999999999994</v>
      </c>
      <c r="G14" s="804">
        <v>0</v>
      </c>
      <c r="H14" s="804">
        <v>0</v>
      </c>
      <c r="I14" s="110">
        <f t="shared" si="1"/>
        <v>0</v>
      </c>
      <c r="J14" s="109">
        <f t="shared" si="0"/>
        <v>-77.334999999999994</v>
      </c>
      <c r="L14" s="517" t="s">
        <v>7187</v>
      </c>
      <c r="N14" s="517"/>
      <c r="P14" s="827"/>
      <c r="Q14" s="487">
        <f t="shared" si="2"/>
        <v>0</v>
      </c>
      <c r="R14" s="825"/>
      <c r="S14" s="511">
        <f t="shared" si="6"/>
        <v>0</v>
      </c>
      <c r="T14" s="511">
        <f t="shared" si="4"/>
        <v>0</v>
      </c>
      <c r="U14" s="511">
        <f t="shared" si="5"/>
        <v>0</v>
      </c>
      <c r="V14" s="825"/>
      <c r="X14" s="2932" t="s">
        <v>7186</v>
      </c>
      <c r="Y14" s="2933"/>
      <c r="Z14" s="804" t="s">
        <v>7188</v>
      </c>
      <c r="AA14" s="804" t="s">
        <v>7189</v>
      </c>
      <c r="AB14" s="804" t="s">
        <v>7190</v>
      </c>
      <c r="AC14" s="110" t="s">
        <v>7191</v>
      </c>
      <c r="AD14" s="109" t="s">
        <v>7192</v>
      </c>
    </row>
    <row r="15" spans="2:30">
      <c r="B15" s="2953" t="s">
        <v>7193</v>
      </c>
      <c r="C15" s="2954"/>
      <c r="D15" s="805" t="s">
        <v>6756</v>
      </c>
      <c r="E15" s="805">
        <v>3</v>
      </c>
      <c r="F15" s="804">
        <v>-32.665999999999997</v>
      </c>
      <c r="G15" s="804">
        <v>0</v>
      </c>
      <c r="H15" s="804">
        <v>0</v>
      </c>
      <c r="I15" s="110">
        <f t="shared" si="1"/>
        <v>0</v>
      </c>
      <c r="J15" s="109">
        <f t="shared" si="0"/>
        <v>-32.665999999999997</v>
      </c>
      <c r="L15" s="517" t="s">
        <v>7194</v>
      </c>
      <c r="N15" s="517"/>
      <c r="P15" s="827"/>
      <c r="Q15" s="487">
        <f t="shared" si="2"/>
        <v>0</v>
      </c>
      <c r="R15" s="825"/>
      <c r="S15" s="511">
        <f t="shared" si="6"/>
        <v>0</v>
      </c>
      <c r="T15" s="511">
        <f t="shared" si="4"/>
        <v>0</v>
      </c>
      <c r="U15" s="511">
        <f t="shared" si="5"/>
        <v>0</v>
      </c>
      <c r="V15" s="825"/>
      <c r="X15" s="2953" t="s">
        <v>7193</v>
      </c>
      <c r="Y15" s="2954"/>
      <c r="Z15" s="804" t="s">
        <v>7195</v>
      </c>
      <c r="AA15" s="804" t="s">
        <v>7196</v>
      </c>
      <c r="AB15" s="804" t="s">
        <v>7197</v>
      </c>
      <c r="AC15" s="110" t="s">
        <v>7198</v>
      </c>
      <c r="AD15" s="109" t="s">
        <v>7199</v>
      </c>
    </row>
    <row r="16" spans="2:30">
      <c r="B16" s="2949" t="s">
        <v>7200</v>
      </c>
      <c r="C16" s="2950"/>
      <c r="D16" s="513" t="s">
        <v>6756</v>
      </c>
      <c r="E16" s="513">
        <v>3</v>
      </c>
      <c r="F16" s="804">
        <v>-1.5469999999999999</v>
      </c>
      <c r="G16" s="804">
        <v>0</v>
      </c>
      <c r="H16" s="804">
        <v>0</v>
      </c>
      <c r="I16" s="110">
        <f t="shared" si="1"/>
        <v>0</v>
      </c>
      <c r="J16" s="109">
        <f t="shared" si="0"/>
        <v>-1.5469999999999999</v>
      </c>
      <c r="L16" s="517" t="s">
        <v>7201</v>
      </c>
      <c r="N16" s="517"/>
      <c r="P16" s="827"/>
      <c r="Q16" s="487">
        <f t="shared" si="2"/>
        <v>0</v>
      </c>
      <c r="R16" s="825"/>
      <c r="S16" s="511">
        <f t="shared" si="6"/>
        <v>0</v>
      </c>
      <c r="T16" s="511">
        <f t="shared" si="4"/>
        <v>0</v>
      </c>
      <c r="U16" s="511">
        <f t="shared" si="5"/>
        <v>0</v>
      </c>
      <c r="V16" s="825"/>
      <c r="X16" s="2949" t="s">
        <v>7200</v>
      </c>
      <c r="Y16" s="2950"/>
      <c r="Z16" s="804" t="s">
        <v>7202</v>
      </c>
      <c r="AA16" s="804" t="s">
        <v>7203</v>
      </c>
      <c r="AB16" s="804" t="s">
        <v>7204</v>
      </c>
      <c r="AC16" s="110" t="s">
        <v>7205</v>
      </c>
      <c r="AD16" s="109" t="s">
        <v>7206</v>
      </c>
    </row>
    <row r="17" spans="2:30">
      <c r="B17" s="2932" t="s">
        <v>7207</v>
      </c>
      <c r="C17" s="2933"/>
      <c r="D17" s="571" t="s">
        <v>6756</v>
      </c>
      <c r="E17" s="571">
        <v>3</v>
      </c>
      <c r="F17" s="110">
        <f>IFERROR(SUM(F9:F16),0)</f>
        <v>235.15500000000011</v>
      </c>
      <c r="G17" s="110">
        <f>IFERROR(SUM(G9:G16),0)</f>
        <v>-6.589999999999999</v>
      </c>
      <c r="H17" s="110">
        <f>IFERROR(SUM(H9:H16),0)</f>
        <v>0.10800000000000032</v>
      </c>
      <c r="I17" s="110">
        <f t="shared" si="1"/>
        <v>-6.6979999999999995</v>
      </c>
      <c r="J17" s="109">
        <f t="shared" si="0"/>
        <v>228.45700000000011</v>
      </c>
      <c r="L17" s="517" t="s">
        <v>7208</v>
      </c>
      <c r="N17" s="517"/>
      <c r="P17" s="827"/>
      <c r="Q17" s="798"/>
      <c r="R17" s="825"/>
      <c r="S17" s="799"/>
      <c r="T17" s="799"/>
      <c r="U17" s="799"/>
      <c r="V17" s="825"/>
      <c r="X17" s="2932" t="s">
        <v>7207</v>
      </c>
      <c r="Y17" s="2933"/>
      <c r="Z17" s="110" t="s">
        <v>7209</v>
      </c>
      <c r="AA17" s="110" t="s">
        <v>7210</v>
      </c>
      <c r="AB17" s="110" t="s">
        <v>7211</v>
      </c>
      <c r="AC17" s="110" t="s">
        <v>7212</v>
      </c>
      <c r="AD17" s="109" t="s">
        <v>7213</v>
      </c>
    </row>
    <row r="18" spans="2:30">
      <c r="B18" s="2963" t="s">
        <v>7214</v>
      </c>
      <c r="C18" s="2964"/>
      <c r="D18" s="805" t="s">
        <v>6756</v>
      </c>
      <c r="E18" s="805">
        <v>3</v>
      </c>
      <c r="F18" s="804">
        <v>-150.511</v>
      </c>
      <c r="G18" s="804">
        <v>0</v>
      </c>
      <c r="H18" s="804">
        <v>0</v>
      </c>
      <c r="I18" s="110">
        <f t="shared" si="1"/>
        <v>0</v>
      </c>
      <c r="J18" s="109">
        <f t="shared" si="0"/>
        <v>-150.511</v>
      </c>
      <c r="L18" s="517" t="s">
        <v>7215</v>
      </c>
      <c r="N18" s="517"/>
      <c r="P18" s="827"/>
      <c r="Q18" s="487">
        <f t="shared" si="2"/>
        <v>0</v>
      </c>
      <c r="R18" s="825"/>
      <c r="S18" s="511">
        <f t="shared" ref="S18:S19" si="7" xml:space="preserve"> IF( ISNUMBER( F18 ), 0, 1 )</f>
        <v>0</v>
      </c>
      <c r="T18" s="511">
        <f t="shared" ref="T18:T19" si="8" xml:space="preserve"> IF( ISNUMBER( G18 ), 0, 1 )</f>
        <v>0</v>
      </c>
      <c r="U18" s="511">
        <f t="shared" ref="U18:U19" si="9" xml:space="preserve"> IF( ISNUMBER( H18 ), 0, 1 )</f>
        <v>0</v>
      </c>
      <c r="V18" s="825"/>
      <c r="X18" s="2963" t="s">
        <v>7214</v>
      </c>
      <c r="Y18" s="2964"/>
      <c r="Z18" s="804" t="s">
        <v>7216</v>
      </c>
      <c r="AA18" s="804" t="s">
        <v>7217</v>
      </c>
      <c r="AB18" s="804" t="s">
        <v>7218</v>
      </c>
      <c r="AC18" s="110" t="s">
        <v>7219</v>
      </c>
      <c r="AD18" s="109" t="s">
        <v>7220</v>
      </c>
    </row>
    <row r="19" spans="2:30">
      <c r="B19" s="2965" t="s">
        <v>7221</v>
      </c>
      <c r="C19" s="2966"/>
      <c r="D19" s="806" t="s">
        <v>6756</v>
      </c>
      <c r="E19" s="806">
        <v>3</v>
      </c>
      <c r="F19" s="804">
        <v>0</v>
      </c>
      <c r="G19" s="804">
        <v>0</v>
      </c>
      <c r="H19" s="804">
        <v>0</v>
      </c>
      <c r="I19" s="110">
        <f t="shared" si="1"/>
        <v>0</v>
      </c>
      <c r="J19" s="109">
        <f t="shared" si="0"/>
        <v>0</v>
      </c>
      <c r="L19" s="517" t="s">
        <v>7222</v>
      </c>
      <c r="N19" s="517"/>
      <c r="P19" s="827"/>
      <c r="Q19" s="487">
        <f t="shared" si="2"/>
        <v>0</v>
      </c>
      <c r="R19" s="825"/>
      <c r="S19" s="511">
        <f t="shared" si="7"/>
        <v>0</v>
      </c>
      <c r="T19" s="511">
        <f t="shared" si="8"/>
        <v>0</v>
      </c>
      <c r="U19" s="511">
        <f t="shared" si="9"/>
        <v>0</v>
      </c>
      <c r="V19" s="825"/>
      <c r="X19" s="2965" t="s">
        <v>7221</v>
      </c>
      <c r="Y19" s="2966"/>
      <c r="Z19" s="804" t="s">
        <v>7223</v>
      </c>
      <c r="AA19" s="804" t="s">
        <v>7224</v>
      </c>
      <c r="AB19" s="804" t="s">
        <v>7225</v>
      </c>
      <c r="AC19" s="110" t="s">
        <v>7226</v>
      </c>
      <c r="AD19" s="109" t="s">
        <v>7227</v>
      </c>
    </row>
    <row r="20" spans="2:30" ht="15.75" thickBot="1">
      <c r="B20" s="2967" t="s">
        <v>7228</v>
      </c>
      <c r="C20" s="2968"/>
      <c r="D20" s="841" t="s">
        <v>6756</v>
      </c>
      <c r="E20" s="841">
        <v>3</v>
      </c>
      <c r="F20" s="112">
        <f>IFERROR(SUM(F17:F19),0)</f>
        <v>84.644000000000119</v>
      </c>
      <c r="G20" s="112">
        <f>IFERROR(SUM(G17:G19),0)</f>
        <v>-6.589999999999999</v>
      </c>
      <c r="H20" s="112">
        <f>IFERROR(SUM(H17:H19),0)</f>
        <v>0.10800000000000032</v>
      </c>
      <c r="I20" s="112">
        <f t="shared" si="1"/>
        <v>-6.6979999999999995</v>
      </c>
      <c r="J20" s="105">
        <f t="shared" si="0"/>
        <v>77.946000000000126</v>
      </c>
      <c r="L20" s="523" t="s">
        <v>7229</v>
      </c>
      <c r="N20" s="523"/>
      <c r="P20" s="827"/>
      <c r="Q20" s="798"/>
      <c r="R20" s="825"/>
      <c r="S20" s="799"/>
      <c r="T20" s="799"/>
      <c r="U20" s="799"/>
      <c r="V20" s="825"/>
      <c r="X20" s="2967" t="s">
        <v>7228</v>
      </c>
      <c r="Y20" s="2968"/>
      <c r="Z20" s="112" t="s">
        <v>7230</v>
      </c>
      <c r="AA20" s="112" t="s">
        <v>7231</v>
      </c>
      <c r="AB20" s="112" t="s">
        <v>7232</v>
      </c>
      <c r="AC20" s="112" t="s">
        <v>7233</v>
      </c>
      <c r="AD20" s="105" t="s">
        <v>7234</v>
      </c>
    </row>
    <row r="21" spans="2:30" ht="17.25" thickTop="1" thickBot="1">
      <c r="B21" s="842"/>
      <c r="C21" s="587"/>
      <c r="D21" s="587"/>
      <c r="E21" s="587"/>
      <c r="F21" s="152"/>
      <c r="G21" s="152"/>
      <c r="H21" s="152"/>
      <c r="I21" s="152"/>
      <c r="J21" s="153"/>
      <c r="P21" s="827"/>
      <c r="Q21" s="798"/>
      <c r="R21" s="825"/>
      <c r="S21" s="799"/>
      <c r="T21" s="799"/>
      <c r="U21" s="799"/>
      <c r="V21" s="825"/>
      <c r="X21" s="842"/>
      <c r="Y21" s="587"/>
      <c r="Z21" s="152"/>
      <c r="AA21" s="152"/>
      <c r="AB21" s="152"/>
      <c r="AC21" s="152"/>
      <c r="AD21" s="153"/>
    </row>
    <row r="22" spans="2:30" ht="16.5" thickTop="1" thickBot="1">
      <c r="B22" s="2945" t="s">
        <v>7235</v>
      </c>
      <c r="C22" s="2946"/>
      <c r="D22" s="826"/>
      <c r="E22" s="826"/>
      <c r="F22" s="152"/>
      <c r="G22" s="152"/>
      <c r="H22" s="152"/>
      <c r="I22" s="152"/>
      <c r="J22" s="153"/>
      <c r="P22" s="827"/>
      <c r="Q22" s="798"/>
      <c r="R22" s="825"/>
      <c r="S22" s="799"/>
      <c r="T22" s="799"/>
      <c r="U22" s="799"/>
      <c r="V22" s="825"/>
      <c r="X22" s="2945" t="s">
        <v>7235</v>
      </c>
      <c r="Y22" s="2946"/>
      <c r="Z22" s="152"/>
      <c r="AA22" s="152"/>
      <c r="AB22" s="152"/>
      <c r="AC22" s="152"/>
      <c r="AD22" s="153"/>
    </row>
    <row r="23" spans="2:30" ht="15.75" thickTop="1">
      <c r="B23" s="2936" t="s">
        <v>7236</v>
      </c>
      <c r="C23" s="2937"/>
      <c r="D23" s="504" t="s">
        <v>6756</v>
      </c>
      <c r="E23" s="504">
        <v>3</v>
      </c>
      <c r="F23" s="802">
        <v>-512.51099999999997</v>
      </c>
      <c r="G23" s="802">
        <v>0</v>
      </c>
      <c r="H23" s="802">
        <v>-0.108</v>
      </c>
      <c r="I23" s="106">
        <f t="shared" ref="I23:I27" si="10">IFERROR(G23-H23,0)</f>
        <v>0.108</v>
      </c>
      <c r="J23" s="123">
        <f>IFERROR(F23+I23,0)</f>
        <v>-512.40300000000002</v>
      </c>
      <c r="L23" s="509" t="s">
        <v>7237</v>
      </c>
      <c r="N23" s="509"/>
      <c r="P23" s="827"/>
      <c r="Q23" s="487">
        <f t="shared" ref="Q23:Q26" si="11">IF( SUM( S23:U23 ) = 0, 0, $S$5 )</f>
        <v>0</v>
      </c>
      <c r="R23" s="831"/>
      <c r="S23" s="511">
        <f t="shared" ref="S23:S26" si="12" xml:space="preserve"> IF( ISNUMBER( F23 ), 0, 1 )</f>
        <v>0</v>
      </c>
      <c r="T23" s="511">
        <f t="shared" ref="T23:T26" si="13" xml:space="preserve"> IF( ISNUMBER( G23 ), 0, 1 )</f>
        <v>0</v>
      </c>
      <c r="U23" s="511">
        <f t="shared" ref="U23:U26" si="14" xml:space="preserve"> IF( ISNUMBER( H23 ), 0, 1 )</f>
        <v>0</v>
      </c>
      <c r="V23" s="831"/>
      <c r="X23" s="2936" t="s">
        <v>7236</v>
      </c>
      <c r="Y23" s="2937"/>
      <c r="Z23" s="802" t="s">
        <v>7238</v>
      </c>
      <c r="AA23" s="802" t="s">
        <v>7239</v>
      </c>
      <c r="AB23" s="802" t="s">
        <v>7240</v>
      </c>
      <c r="AC23" s="106" t="s">
        <v>7241</v>
      </c>
      <c r="AD23" s="123" t="s">
        <v>7242</v>
      </c>
    </row>
    <row r="24" spans="2:30">
      <c r="B24" s="2932" t="s">
        <v>7243</v>
      </c>
      <c r="C24" s="2933"/>
      <c r="D24" s="571" t="s">
        <v>6756</v>
      </c>
      <c r="E24" s="571">
        <v>3</v>
      </c>
      <c r="F24" s="804">
        <v>0</v>
      </c>
      <c r="G24" s="804">
        <v>6.59</v>
      </c>
      <c r="H24" s="804">
        <v>0</v>
      </c>
      <c r="I24" s="110">
        <f t="shared" si="10"/>
        <v>6.59</v>
      </c>
      <c r="J24" s="109">
        <f>IFERROR(F24+I24,0)</f>
        <v>6.59</v>
      </c>
      <c r="L24" s="517" t="s">
        <v>7244</v>
      </c>
      <c r="N24" s="517"/>
      <c r="P24" s="827"/>
      <c r="Q24" s="487">
        <f t="shared" si="11"/>
        <v>0</v>
      </c>
      <c r="R24" s="831"/>
      <c r="S24" s="511">
        <f t="shared" si="12"/>
        <v>0</v>
      </c>
      <c r="T24" s="511">
        <f t="shared" si="13"/>
        <v>0</v>
      </c>
      <c r="U24" s="511">
        <f t="shared" si="14"/>
        <v>0</v>
      </c>
      <c r="V24" s="831"/>
      <c r="X24" s="2932" t="s">
        <v>7243</v>
      </c>
      <c r="Y24" s="2933"/>
      <c r="Z24" s="804" t="s">
        <v>7245</v>
      </c>
      <c r="AA24" s="804" t="s">
        <v>7246</v>
      </c>
      <c r="AB24" s="804" t="s">
        <v>7247</v>
      </c>
      <c r="AC24" s="110" t="s">
        <v>7248</v>
      </c>
      <c r="AD24" s="109" t="s">
        <v>7249</v>
      </c>
    </row>
    <row r="25" spans="2:30">
      <c r="B25" s="2953" t="s">
        <v>7250</v>
      </c>
      <c r="C25" s="2954"/>
      <c r="D25" s="805" t="s">
        <v>6756</v>
      </c>
      <c r="E25" s="805">
        <v>3</v>
      </c>
      <c r="F25" s="804">
        <v>1.179</v>
      </c>
      <c r="G25" s="804">
        <v>0</v>
      </c>
      <c r="H25" s="804">
        <v>0</v>
      </c>
      <c r="I25" s="110">
        <f t="shared" si="10"/>
        <v>0</v>
      </c>
      <c r="J25" s="109">
        <f>IFERROR(F25+I25,0)</f>
        <v>1.179</v>
      </c>
      <c r="L25" s="517" t="s">
        <v>7251</v>
      </c>
      <c r="N25" s="517"/>
      <c r="P25" s="827"/>
      <c r="Q25" s="487">
        <f t="shared" si="11"/>
        <v>0</v>
      </c>
      <c r="R25" s="831"/>
      <c r="S25" s="511">
        <f t="shared" si="12"/>
        <v>0</v>
      </c>
      <c r="T25" s="511">
        <f t="shared" si="13"/>
        <v>0</v>
      </c>
      <c r="U25" s="511">
        <f t="shared" si="14"/>
        <v>0</v>
      </c>
      <c r="V25" s="831"/>
      <c r="X25" s="2953" t="s">
        <v>7250</v>
      </c>
      <c r="Y25" s="2954"/>
      <c r="Z25" s="804" t="s">
        <v>7252</v>
      </c>
      <c r="AA25" s="804" t="s">
        <v>7253</v>
      </c>
      <c r="AB25" s="804" t="s">
        <v>7254</v>
      </c>
      <c r="AC25" s="110" t="s">
        <v>7255</v>
      </c>
      <c r="AD25" s="109" t="s">
        <v>7256</v>
      </c>
    </row>
    <row r="26" spans="2:30">
      <c r="B26" s="2947" t="s">
        <v>7257</v>
      </c>
      <c r="C26" s="2948"/>
      <c r="D26" s="513" t="s">
        <v>6756</v>
      </c>
      <c r="E26" s="513">
        <v>3</v>
      </c>
      <c r="F26" s="804">
        <v>-303.13799999999998</v>
      </c>
      <c r="G26" s="804">
        <v>285</v>
      </c>
      <c r="H26" s="804">
        <v>0</v>
      </c>
      <c r="I26" s="110">
        <f t="shared" si="10"/>
        <v>285</v>
      </c>
      <c r="J26" s="109">
        <f>IFERROR(F26+I26,0)</f>
        <v>-18.137999999999977</v>
      </c>
      <c r="L26" s="517" t="s">
        <v>7258</v>
      </c>
      <c r="N26" s="517"/>
      <c r="P26" s="827"/>
      <c r="Q26" s="487">
        <f t="shared" si="11"/>
        <v>0</v>
      </c>
      <c r="R26" s="825"/>
      <c r="S26" s="511">
        <f t="shared" si="12"/>
        <v>0</v>
      </c>
      <c r="T26" s="511">
        <f t="shared" si="13"/>
        <v>0</v>
      </c>
      <c r="U26" s="511">
        <f t="shared" si="14"/>
        <v>0</v>
      </c>
      <c r="V26" s="825"/>
      <c r="X26" s="2947" t="s">
        <v>7257</v>
      </c>
      <c r="Y26" s="2948"/>
      <c r="Z26" s="804" t="s">
        <v>7259</v>
      </c>
      <c r="AA26" s="804" t="s">
        <v>7260</v>
      </c>
      <c r="AB26" s="804" t="s">
        <v>7261</v>
      </c>
      <c r="AC26" s="110" t="s">
        <v>7262</v>
      </c>
      <c r="AD26" s="109" t="s">
        <v>7263</v>
      </c>
    </row>
    <row r="27" spans="2:30" ht="15.75" thickBot="1">
      <c r="B27" s="2955" t="s">
        <v>7264</v>
      </c>
      <c r="C27" s="2956"/>
      <c r="D27" s="520" t="s">
        <v>6756</v>
      </c>
      <c r="E27" s="520">
        <v>3</v>
      </c>
      <c r="F27" s="112">
        <f>IFERROR(SUM(F23:F26),0)</f>
        <v>-814.47</v>
      </c>
      <c r="G27" s="112">
        <f>IFERROR(SUM(G23:G26),0)</f>
        <v>291.58999999999997</v>
      </c>
      <c r="H27" s="112">
        <f>IFERROR(SUM(H23:H26),0)</f>
        <v>-0.108</v>
      </c>
      <c r="I27" s="112">
        <f t="shared" si="10"/>
        <v>291.69799999999998</v>
      </c>
      <c r="J27" s="105">
        <f>IFERROR(F27+I27,0)</f>
        <v>-522.77200000000005</v>
      </c>
      <c r="L27" s="523" t="s">
        <v>7265</v>
      </c>
      <c r="N27" s="523"/>
      <c r="P27" s="827"/>
      <c r="Q27" s="798"/>
      <c r="R27" s="825"/>
      <c r="S27" s="799"/>
      <c r="T27" s="799"/>
      <c r="U27" s="799"/>
      <c r="V27" s="825"/>
      <c r="X27" s="2955" t="s">
        <v>7264</v>
      </c>
      <c r="Y27" s="2956"/>
      <c r="Z27" s="112" t="s">
        <v>7266</v>
      </c>
      <c r="AA27" s="112" t="s">
        <v>7267</v>
      </c>
      <c r="AB27" s="112" t="s">
        <v>7268</v>
      </c>
      <c r="AC27" s="112" t="s">
        <v>7269</v>
      </c>
      <c r="AD27" s="105" t="s">
        <v>7270</v>
      </c>
    </row>
    <row r="28" spans="2:30" ht="16.5" thickTop="1" thickBot="1">
      <c r="B28" s="587"/>
      <c r="C28" s="587"/>
      <c r="D28" s="587"/>
      <c r="E28" s="587"/>
      <c r="F28" s="152"/>
      <c r="G28" s="152"/>
      <c r="H28" s="152"/>
      <c r="I28" s="152"/>
      <c r="J28" s="153"/>
      <c r="L28" s="501"/>
      <c r="P28" s="827"/>
      <c r="Q28" s="798"/>
      <c r="R28" s="825"/>
      <c r="S28" s="799"/>
      <c r="T28" s="799"/>
      <c r="U28" s="799"/>
      <c r="V28" s="825"/>
      <c r="X28" s="587"/>
      <c r="Y28" s="587"/>
      <c r="Z28" s="152"/>
      <c r="AA28" s="152"/>
      <c r="AB28" s="152"/>
      <c r="AC28" s="152"/>
      <c r="AD28" s="153"/>
    </row>
    <row r="29" spans="2:30" ht="16.5" thickTop="1" thickBot="1">
      <c r="B29" s="2969" t="s">
        <v>7271</v>
      </c>
      <c r="C29" s="2970"/>
      <c r="D29" s="843" t="s">
        <v>6756</v>
      </c>
      <c r="E29" s="843">
        <v>3</v>
      </c>
      <c r="F29" s="125">
        <f>IFERROR(F20+F27,0)</f>
        <v>-729.82599999999991</v>
      </c>
      <c r="G29" s="125">
        <f>IFERROR(G20+G27,0)</f>
        <v>285</v>
      </c>
      <c r="H29" s="125">
        <f>IFERROR(H20+H27,0)</f>
        <v>3.1918911957973251E-16</v>
      </c>
      <c r="I29" s="125">
        <f t="shared" ref="I29" si="15">IFERROR(G29-H29,0)</f>
        <v>285</v>
      </c>
      <c r="J29" s="126">
        <f>IFERROR(F29+I29,0)</f>
        <v>-444.82599999999991</v>
      </c>
      <c r="L29" s="835" t="s">
        <v>7272</v>
      </c>
      <c r="N29" s="835"/>
      <c r="P29" s="827"/>
      <c r="Q29" s="798"/>
      <c r="R29" s="825"/>
      <c r="S29" s="799"/>
      <c r="T29" s="799"/>
      <c r="U29" s="799"/>
      <c r="V29" s="825"/>
      <c r="X29" s="2969" t="s">
        <v>7271</v>
      </c>
      <c r="Y29" s="2970"/>
      <c r="Z29" s="125" t="s">
        <v>7273</v>
      </c>
      <c r="AA29" s="125" t="s">
        <v>7274</v>
      </c>
      <c r="AB29" s="125" t="s">
        <v>7275</v>
      </c>
      <c r="AC29" s="125" t="s">
        <v>7276</v>
      </c>
      <c r="AD29" s="126" t="s">
        <v>7277</v>
      </c>
    </row>
    <row r="30" spans="2:30" ht="17.25" thickTop="1" thickBot="1">
      <c r="B30" s="842"/>
      <c r="C30" s="844"/>
      <c r="D30" s="844"/>
      <c r="E30" s="844"/>
      <c r="F30" s="152"/>
      <c r="G30" s="152"/>
      <c r="H30" s="152"/>
      <c r="I30" s="152"/>
      <c r="J30" s="153"/>
      <c r="L30" s="173"/>
      <c r="P30" s="827"/>
      <c r="Q30" s="798"/>
      <c r="R30" s="831"/>
      <c r="S30" s="799"/>
      <c r="T30" s="799"/>
      <c r="U30" s="799"/>
      <c r="V30" s="831"/>
      <c r="X30" s="842"/>
      <c r="Y30" s="844"/>
      <c r="Z30" s="152"/>
      <c r="AA30" s="152"/>
      <c r="AB30" s="152"/>
      <c r="AC30" s="152"/>
      <c r="AD30" s="153"/>
    </row>
    <row r="31" spans="2:30" ht="17.25" thickTop="1" thickBot="1">
      <c r="B31" s="2945" t="s">
        <v>7278</v>
      </c>
      <c r="C31" s="2946"/>
      <c r="D31" s="826"/>
      <c r="E31" s="826"/>
      <c r="F31" s="152"/>
      <c r="G31" s="152"/>
      <c r="H31" s="152"/>
      <c r="I31" s="152"/>
      <c r="J31" s="153"/>
      <c r="L31" s="173"/>
      <c r="P31" s="827"/>
      <c r="Q31" s="798"/>
      <c r="R31" s="831"/>
      <c r="S31" s="799"/>
      <c r="T31" s="799"/>
      <c r="U31" s="799"/>
      <c r="V31" s="831"/>
      <c r="X31" s="2945" t="s">
        <v>7278</v>
      </c>
      <c r="Y31" s="2946"/>
      <c r="Z31" s="152"/>
      <c r="AA31" s="152"/>
      <c r="AB31" s="152"/>
      <c r="AC31" s="152"/>
      <c r="AD31" s="153"/>
    </row>
    <row r="32" spans="2:30" ht="15.75" thickTop="1">
      <c r="B32" s="2936" t="s">
        <v>7279</v>
      </c>
      <c r="C32" s="2937"/>
      <c r="D32" s="504" t="s">
        <v>6756</v>
      </c>
      <c r="E32" s="504">
        <v>3</v>
      </c>
      <c r="F32" s="802">
        <v>0</v>
      </c>
      <c r="G32" s="802">
        <v>0</v>
      </c>
      <c r="H32" s="802">
        <v>0</v>
      </c>
      <c r="I32" s="106">
        <f t="shared" ref="I32:I35" si="16">IFERROR(G32-H32,0)</f>
        <v>0</v>
      </c>
      <c r="J32" s="123">
        <f>IFERROR(F32+I32,0)</f>
        <v>0</v>
      </c>
      <c r="L32" s="509" t="s">
        <v>7280</v>
      </c>
      <c r="N32" s="509"/>
      <c r="P32" s="827"/>
      <c r="Q32" s="487">
        <f t="shared" ref="Q32:Q34" si="17">IF( SUM( S32:U32 ) = 0, 0, $S$5 )</f>
        <v>0</v>
      </c>
      <c r="R32" s="825"/>
      <c r="S32" s="511">
        <f t="shared" ref="S32:S34" si="18" xml:space="preserve"> IF( ISNUMBER( F32 ), 0, 1 )</f>
        <v>0</v>
      </c>
      <c r="T32" s="511">
        <f t="shared" ref="T32:T34" si="19" xml:space="preserve"> IF( ISNUMBER( G32 ), 0, 1 )</f>
        <v>0</v>
      </c>
      <c r="U32" s="511">
        <f t="shared" ref="U32:U34" si="20" xml:space="preserve"> IF( ISNUMBER( H32 ), 0, 1 )</f>
        <v>0</v>
      </c>
      <c r="V32" s="825"/>
      <c r="X32" s="2936" t="s">
        <v>7279</v>
      </c>
      <c r="Y32" s="2937"/>
      <c r="Z32" s="802" t="s">
        <v>7281</v>
      </c>
      <c r="AA32" s="802" t="s">
        <v>7282</v>
      </c>
      <c r="AB32" s="802" t="s">
        <v>7283</v>
      </c>
      <c r="AC32" s="106" t="s">
        <v>7284</v>
      </c>
      <c r="AD32" s="123" t="s">
        <v>7285</v>
      </c>
    </row>
    <row r="33" spans="2:30">
      <c r="B33" s="2932" t="s">
        <v>7286</v>
      </c>
      <c r="C33" s="2933"/>
      <c r="D33" s="571" t="s">
        <v>6756</v>
      </c>
      <c r="E33" s="571">
        <v>3</v>
      </c>
      <c r="F33" s="804">
        <v>156.49</v>
      </c>
      <c r="G33" s="804">
        <v>0</v>
      </c>
      <c r="H33" s="804">
        <v>0</v>
      </c>
      <c r="I33" s="110">
        <f t="shared" si="16"/>
        <v>0</v>
      </c>
      <c r="J33" s="109">
        <f>IFERROR(F33+I33,0)</f>
        <v>156.49</v>
      </c>
      <c r="L33" s="517" t="s">
        <v>7287</v>
      </c>
      <c r="N33" s="517"/>
      <c r="P33" s="827"/>
      <c r="Q33" s="487">
        <f t="shared" si="17"/>
        <v>0</v>
      </c>
      <c r="R33" s="825"/>
      <c r="S33" s="511">
        <f t="shared" si="18"/>
        <v>0</v>
      </c>
      <c r="T33" s="511">
        <f t="shared" si="19"/>
        <v>0</v>
      </c>
      <c r="U33" s="511">
        <f t="shared" si="20"/>
        <v>0</v>
      </c>
      <c r="V33" s="825"/>
      <c r="X33" s="2932" t="s">
        <v>7286</v>
      </c>
      <c r="Y33" s="2933"/>
      <c r="Z33" s="804" t="s">
        <v>7288</v>
      </c>
      <c r="AA33" s="804" t="s">
        <v>7289</v>
      </c>
      <c r="AB33" s="804" t="s">
        <v>7290</v>
      </c>
      <c r="AC33" s="110" t="s">
        <v>7291</v>
      </c>
      <c r="AD33" s="109" t="s">
        <v>7292</v>
      </c>
    </row>
    <row r="34" spans="2:30">
      <c r="B34" s="2953" t="s">
        <v>7293</v>
      </c>
      <c r="C34" s="2954"/>
      <c r="D34" s="805" t="s">
        <v>6756</v>
      </c>
      <c r="E34" s="805">
        <v>3</v>
      </c>
      <c r="F34" s="804">
        <v>391.28199999999998</v>
      </c>
      <c r="G34" s="804">
        <v>0</v>
      </c>
      <c r="H34" s="804">
        <v>0</v>
      </c>
      <c r="I34" s="110">
        <f t="shared" si="16"/>
        <v>0</v>
      </c>
      <c r="J34" s="109">
        <f>IFERROR(F34+I34,0)</f>
        <v>391.28199999999998</v>
      </c>
      <c r="L34" s="517" t="s">
        <v>7294</v>
      </c>
      <c r="N34" s="517"/>
      <c r="P34" s="827"/>
      <c r="Q34" s="487">
        <f t="shared" si="17"/>
        <v>0</v>
      </c>
      <c r="R34" s="825"/>
      <c r="S34" s="511">
        <f t="shared" si="18"/>
        <v>0</v>
      </c>
      <c r="T34" s="511">
        <f t="shared" si="19"/>
        <v>0</v>
      </c>
      <c r="U34" s="511">
        <f t="shared" si="20"/>
        <v>0</v>
      </c>
      <c r="V34" s="825"/>
      <c r="X34" s="2953" t="s">
        <v>7293</v>
      </c>
      <c r="Y34" s="2954"/>
      <c r="Z34" s="804" t="s">
        <v>7295</v>
      </c>
      <c r="AA34" s="804" t="s">
        <v>7296</v>
      </c>
      <c r="AB34" s="804" t="s">
        <v>7297</v>
      </c>
      <c r="AC34" s="110" t="s">
        <v>7298</v>
      </c>
      <c r="AD34" s="109" t="s">
        <v>7299</v>
      </c>
    </row>
    <row r="35" spans="2:30" ht="15.75" thickBot="1">
      <c r="B35" s="2934" t="s">
        <v>7300</v>
      </c>
      <c r="C35" s="2935"/>
      <c r="D35" s="520" t="s">
        <v>6756</v>
      </c>
      <c r="E35" s="520">
        <v>3</v>
      </c>
      <c r="F35" s="112">
        <f>IFERROR(SUM(F32:F34),0)</f>
        <v>547.77199999999993</v>
      </c>
      <c r="G35" s="112">
        <f>IFERROR(SUM(G32:G34),0)</f>
        <v>0</v>
      </c>
      <c r="H35" s="112">
        <f>IFERROR(SUM(H32:H34),0)</f>
        <v>0</v>
      </c>
      <c r="I35" s="112">
        <f t="shared" si="16"/>
        <v>0</v>
      </c>
      <c r="J35" s="105">
        <f>IFERROR(F35+I35,0)</f>
        <v>547.77199999999993</v>
      </c>
      <c r="L35" s="523" t="s">
        <v>7301</v>
      </c>
      <c r="N35" s="523"/>
      <c r="P35" s="827"/>
      <c r="Q35" s="798"/>
      <c r="R35" s="825"/>
      <c r="S35" s="799"/>
      <c r="T35" s="799"/>
      <c r="U35" s="799"/>
      <c r="V35" s="825"/>
      <c r="X35" s="2934" t="s">
        <v>7300</v>
      </c>
      <c r="Y35" s="2935"/>
      <c r="Z35" s="112" t="s">
        <v>7302</v>
      </c>
      <c r="AA35" s="112" t="s">
        <v>7303</v>
      </c>
      <c r="AB35" s="112" t="s">
        <v>7304</v>
      </c>
      <c r="AC35" s="112" t="s">
        <v>7305</v>
      </c>
      <c r="AD35" s="105" t="s">
        <v>7306</v>
      </c>
    </row>
    <row r="36" spans="2:30" ht="17.25" thickTop="1" thickBot="1">
      <c r="B36" s="844"/>
      <c r="C36" s="844"/>
      <c r="D36" s="845"/>
      <c r="E36" s="845"/>
      <c r="F36" s="810"/>
      <c r="G36" s="810"/>
      <c r="H36" s="810"/>
      <c r="I36" s="810"/>
      <c r="J36" s="153"/>
      <c r="L36" s="173"/>
      <c r="P36" s="827"/>
      <c r="Q36" s="798"/>
      <c r="R36" s="825"/>
      <c r="S36" s="799"/>
      <c r="T36" s="799"/>
      <c r="U36" s="799"/>
      <c r="V36" s="825"/>
      <c r="X36" s="844"/>
      <c r="Y36" s="844"/>
      <c r="Z36" s="810"/>
      <c r="AA36" s="810"/>
      <c r="AB36" s="810"/>
      <c r="AC36" s="810"/>
      <c r="AD36" s="153"/>
    </row>
    <row r="37" spans="2:30" ht="16.5" thickTop="1" thickBot="1">
      <c r="B37" s="2959" t="s">
        <v>7307</v>
      </c>
      <c r="C37" s="2960"/>
      <c r="D37" s="832" t="s">
        <v>6756</v>
      </c>
      <c r="E37" s="832">
        <v>3</v>
      </c>
      <c r="F37" s="125">
        <f>IFERROR(F29+F35,0)</f>
        <v>-182.05399999999997</v>
      </c>
      <c r="G37" s="125">
        <f>IFERROR(G29+G35,0)</f>
        <v>285</v>
      </c>
      <c r="H37" s="125">
        <f>IFERROR(H29+H35,0)</f>
        <v>3.1918911957973251E-16</v>
      </c>
      <c r="I37" s="125">
        <f t="shared" ref="I37" si="21">IFERROR(G37-H37,0)</f>
        <v>285</v>
      </c>
      <c r="J37" s="126">
        <f>IFERROR(F37+I37,0)</f>
        <v>102.94600000000003</v>
      </c>
      <c r="L37" s="835" t="s">
        <v>7308</v>
      </c>
      <c r="N37" s="835"/>
      <c r="P37" s="827"/>
      <c r="Q37" s="798"/>
      <c r="R37" s="837"/>
      <c r="S37" s="799"/>
      <c r="T37" s="799"/>
      <c r="U37" s="799"/>
      <c r="V37" s="837"/>
      <c r="X37" s="2959" t="s">
        <v>7307</v>
      </c>
      <c r="Y37" s="2960"/>
      <c r="Z37" s="125" t="s">
        <v>7309</v>
      </c>
      <c r="AA37" s="125" t="s">
        <v>7310</v>
      </c>
      <c r="AB37" s="125" t="s">
        <v>7311</v>
      </c>
      <c r="AC37" s="125" t="s">
        <v>7312</v>
      </c>
      <c r="AD37" s="126" t="s">
        <v>7313</v>
      </c>
    </row>
    <row r="38" spans="2:30" ht="15.75" thickTop="1">
      <c r="Q38" s="798"/>
      <c r="S38" s="799"/>
      <c r="T38" s="799"/>
      <c r="U38" s="799"/>
    </row>
    <row r="39" spans="2:30">
      <c r="Q39" s="798"/>
      <c r="S39" s="799"/>
      <c r="T39" s="799"/>
      <c r="U39" s="799"/>
    </row>
  </sheetData>
  <sheetProtection algorithmName="SHA-512" hashValue="z+Q/0FwuYRCiAqJ/1/nmvmmX7yfOGHsnFejiPNg3ecm0J6EYjSN5oa/9uBGt4rrrO9XOYh+KncsS9fkKqeXM4Q==" saltValue="kNrxtkeVJRQPoMjuDkVc7A==" spinCount="100000" sheet="1" objects="1" scenarios="1"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620" priority="14" operator="equal">
      <formula>0</formula>
    </cfRule>
  </conditionalFormatting>
  <conditionalFormatting sqref="Q18:Q19">
    <cfRule type="cellIs" dxfId="619" priority="3" operator="equal">
      <formula>0</formula>
    </cfRule>
  </conditionalFormatting>
  <conditionalFormatting sqref="Q23:Q26">
    <cfRule type="cellIs" dxfId="618" priority="2" operator="equal">
      <formula>0</formula>
    </cfRule>
  </conditionalFormatting>
  <conditionalFormatting sqref="Q32:Q34">
    <cfRule type="cellIs" dxfId="617"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0208D-5FA1-4F9D-9353-A9FB72C5ABEA}">
  <sheetPr>
    <pageSetUpPr fitToPage="1"/>
  </sheetPr>
  <dimension ref="A1:AD33"/>
  <sheetViews>
    <sheetView showGridLines="0" zoomScale="85" zoomScaleNormal="85" zoomScaleSheetLayoutView="100" workbookViewId="0">
      <pane ySplit="6" topLeftCell="A7" activePane="bottomLeft" state="frozen"/>
      <selection activeCell="H55" sqref="H55"/>
      <selection pane="bottomLeft" activeCell="G11" sqref="G11"/>
    </sheetView>
  </sheetViews>
  <sheetFormatPr defaultColWidth="8.625" defaultRowHeight="14.25"/>
  <cols>
    <col min="1" max="1" width="1.625" style="2856" customWidth="1"/>
    <col min="2" max="2" width="47.625" style="2856" bestFit="1" customWidth="1"/>
    <col min="3" max="3" width="7" style="2856" customWidth="1"/>
    <col min="4" max="4" width="5.125" style="2856" customWidth="1"/>
    <col min="5" max="9" width="12.5" style="2856" customWidth="1"/>
    <col min="10" max="10" width="1.625" style="2856" customWidth="1"/>
    <col min="11" max="11" width="12.5" style="2856" customWidth="1"/>
    <col min="12" max="12" width="1.625" style="2856" customWidth="1"/>
    <col min="13" max="13" width="33.625" style="2856" customWidth="1"/>
    <col min="14" max="15" width="1.625" style="2856" customWidth="1"/>
    <col min="16" max="16" width="25.125" style="2856" customWidth="1"/>
    <col min="17" max="17" width="1.625" style="2855" customWidth="1"/>
    <col min="18" max="22" width="8.125" style="2855" hidden="1" customWidth="1"/>
    <col min="23" max="23" width="1.625" style="2855" hidden="1" customWidth="1"/>
    <col min="24" max="24" width="1.625" style="2856" customWidth="1"/>
    <col min="25" max="25" width="49.625" style="2856" customWidth="1"/>
    <col min="26" max="30" width="12.5" style="2856" customWidth="1"/>
    <col min="31" max="31" width="1.625" style="2856" customWidth="1"/>
    <col min="32" max="16384" width="8.625" style="2856"/>
  </cols>
  <sheetData>
    <row r="1" spans="1:30" s="72" customFormat="1" ht="23.25">
      <c r="B1" s="2914" t="s">
        <v>637</v>
      </c>
      <c r="C1" s="2914"/>
      <c r="D1" s="2914"/>
      <c r="E1" s="2914"/>
      <c r="F1" s="2914"/>
      <c r="G1" s="2914"/>
      <c r="H1" s="2914"/>
      <c r="I1" s="2914"/>
      <c r="J1" s="813"/>
      <c r="K1" s="792"/>
      <c r="O1" s="814"/>
      <c r="P1" s="2853"/>
      <c r="Q1" s="2854"/>
      <c r="R1" s="2855"/>
      <c r="S1" s="2855"/>
      <c r="T1" s="2855"/>
      <c r="U1" s="2855"/>
      <c r="V1" s="2855"/>
      <c r="W1" s="2854"/>
      <c r="Y1" s="2914" t="s">
        <v>6740</v>
      </c>
      <c r="Z1" s="2914"/>
      <c r="AA1" s="2914"/>
      <c r="AB1" s="2914"/>
      <c r="AC1" s="2914"/>
      <c r="AD1" s="2914"/>
    </row>
    <row r="2" spans="1:30" s="72" customFormat="1" ht="23.25">
      <c r="B2" s="2914" t="s">
        <v>9</v>
      </c>
      <c r="C2" s="2914"/>
      <c r="D2" s="2914"/>
      <c r="E2" s="2914"/>
      <c r="F2" s="2914"/>
      <c r="G2" s="2914"/>
      <c r="H2" s="2914"/>
      <c r="I2" s="2914"/>
      <c r="J2" s="813"/>
      <c r="K2" s="792"/>
      <c r="O2" s="814"/>
      <c r="P2" s="2853"/>
      <c r="Q2" s="2854"/>
      <c r="R2" s="2855"/>
      <c r="S2" s="2855"/>
      <c r="T2" s="2855"/>
      <c r="U2" s="2855"/>
      <c r="V2" s="2855"/>
      <c r="W2" s="2854"/>
      <c r="Y2" s="2914"/>
      <c r="Z2" s="2914"/>
      <c r="AA2" s="2914"/>
      <c r="AB2" s="2914"/>
      <c r="AC2" s="2914"/>
      <c r="AD2" s="846"/>
    </row>
    <row r="3" spans="1:30" ht="19.5">
      <c r="B3" s="2871" t="s">
        <v>638</v>
      </c>
      <c r="C3" s="2872"/>
      <c r="D3" s="2872"/>
      <c r="E3" s="2872"/>
      <c r="F3" s="2872"/>
      <c r="G3" s="2872"/>
      <c r="H3" s="2872"/>
      <c r="I3" s="2872"/>
      <c r="J3" s="2872"/>
      <c r="K3" s="2872"/>
      <c r="L3" s="2872"/>
      <c r="M3" s="2872"/>
      <c r="O3" s="816"/>
      <c r="P3" s="796" t="s">
        <v>6741</v>
      </c>
      <c r="Q3" s="2854"/>
      <c r="W3" s="2854"/>
      <c r="Y3" s="2873" t="s">
        <v>638</v>
      </c>
      <c r="Z3" s="2874"/>
      <c r="AA3" s="2874"/>
      <c r="AB3" s="2874"/>
      <c r="AC3" s="2874"/>
      <c r="AD3" s="2874"/>
    </row>
    <row r="4" spans="1:30" ht="15.75" thickBot="1">
      <c r="B4" s="2105"/>
      <c r="C4" s="2105"/>
      <c r="D4" s="2105"/>
      <c r="O4" s="2857"/>
      <c r="P4" s="2853"/>
      <c r="Q4" s="2854"/>
      <c r="R4" s="2877" t="s">
        <v>6742</v>
      </c>
      <c r="S4" s="2877"/>
      <c r="T4" s="2877"/>
      <c r="U4" s="2877"/>
      <c r="V4" s="2877"/>
      <c r="W4" s="2854"/>
      <c r="Y4" s="2105"/>
    </row>
    <row r="5" spans="1:30" ht="15.75" thickTop="1">
      <c r="A5" s="12"/>
      <c r="B5" s="2971" t="s">
        <v>6743</v>
      </c>
      <c r="C5" s="2926" t="s">
        <v>6744</v>
      </c>
      <c r="D5" s="2926" t="s">
        <v>6745</v>
      </c>
      <c r="E5" s="2882" t="s">
        <v>7314</v>
      </c>
      <c r="F5" s="2882" t="s">
        <v>7315</v>
      </c>
      <c r="G5" s="2882" t="s">
        <v>7316</v>
      </c>
      <c r="H5" s="2882"/>
      <c r="I5" s="2884" t="s">
        <v>6962</v>
      </c>
      <c r="J5" s="12"/>
      <c r="K5" s="2930" t="s">
        <v>6749</v>
      </c>
      <c r="L5" s="12"/>
      <c r="M5" s="2930" t="s">
        <v>6750</v>
      </c>
      <c r="N5" s="12"/>
      <c r="O5" s="2857"/>
      <c r="P5" s="2853"/>
      <c r="Q5" s="2854"/>
      <c r="R5" s="50" t="s">
        <v>6751</v>
      </c>
      <c r="S5" s="2108"/>
      <c r="T5" s="2108"/>
      <c r="U5" s="2108"/>
      <c r="V5" s="2108"/>
      <c r="W5" s="2854"/>
      <c r="Y5" s="2971" t="s">
        <v>6743</v>
      </c>
      <c r="Z5" s="2882" t="s">
        <v>7314</v>
      </c>
      <c r="AA5" s="2882" t="s">
        <v>7315</v>
      </c>
      <c r="AB5" s="2882" t="s">
        <v>7316</v>
      </c>
      <c r="AC5" s="2882"/>
      <c r="AD5" s="2884" t="s">
        <v>6962</v>
      </c>
    </row>
    <row r="6" spans="1:30" ht="35.65" customHeight="1" thickBot="1">
      <c r="A6" s="12"/>
      <c r="B6" s="2972"/>
      <c r="C6" s="2927"/>
      <c r="D6" s="2927"/>
      <c r="E6" s="2883"/>
      <c r="F6" s="2883"/>
      <c r="G6" s="2626" t="s">
        <v>7317</v>
      </c>
      <c r="H6" s="2626" t="s">
        <v>7318</v>
      </c>
      <c r="I6" s="2885"/>
      <c r="J6" s="12"/>
      <c r="K6" s="2931"/>
      <c r="L6" s="12"/>
      <c r="M6" s="2931"/>
      <c r="N6" s="12"/>
      <c r="O6" s="2857"/>
      <c r="P6" s="2853"/>
      <c r="Q6" s="2854"/>
      <c r="R6" s="2856"/>
      <c r="S6" s="2856"/>
      <c r="T6" s="2856"/>
      <c r="U6" s="2856"/>
      <c r="V6" s="2856"/>
      <c r="W6" s="2854"/>
      <c r="Y6" s="2972"/>
      <c r="Z6" s="2883"/>
      <c r="AA6" s="2883"/>
      <c r="AB6" s="2626" t="s">
        <v>7317</v>
      </c>
      <c r="AC6" s="2626" t="s">
        <v>7318</v>
      </c>
      <c r="AD6" s="2885"/>
    </row>
    <row r="7" spans="1:30" ht="16.5" thickTop="1" thickBot="1">
      <c r="A7" s="12"/>
      <c r="B7" s="2105"/>
      <c r="C7" s="2105"/>
      <c r="D7" s="2105"/>
      <c r="E7" s="2399"/>
      <c r="F7" s="2399"/>
      <c r="G7" s="68"/>
      <c r="H7" s="68"/>
      <c r="I7" s="2399"/>
      <c r="J7" s="12"/>
      <c r="K7" s="12"/>
      <c r="L7" s="12"/>
      <c r="M7" s="12"/>
      <c r="N7" s="12"/>
      <c r="O7" s="2857"/>
      <c r="P7" s="2853"/>
      <c r="Q7" s="2854"/>
      <c r="R7" s="2853"/>
      <c r="S7" s="2853"/>
      <c r="T7" s="2853"/>
      <c r="U7" s="2853"/>
      <c r="V7" s="2853"/>
      <c r="W7" s="2854"/>
      <c r="Y7" s="2105"/>
      <c r="Z7" s="2399"/>
      <c r="AA7" s="2399"/>
      <c r="AB7" s="68"/>
      <c r="AC7" s="68"/>
      <c r="AD7" s="2399"/>
    </row>
    <row r="8" spans="1:30" ht="17.25" thickTop="1" thickBot="1">
      <c r="A8" s="12"/>
      <c r="B8" s="73" t="s">
        <v>7319</v>
      </c>
      <c r="C8" s="2440"/>
      <c r="D8" s="2440"/>
      <c r="E8" s="2436"/>
      <c r="F8" s="2627"/>
      <c r="G8" s="2627"/>
      <c r="H8" s="2627"/>
      <c r="I8" s="2399"/>
      <c r="J8" s="12"/>
      <c r="K8" s="12"/>
      <c r="L8" s="12"/>
      <c r="M8" s="12"/>
      <c r="N8" s="12"/>
      <c r="O8" s="2857"/>
      <c r="P8" s="2853"/>
      <c r="Q8" s="2854"/>
      <c r="R8" s="2856"/>
      <c r="S8" s="2856"/>
      <c r="T8" s="2856"/>
      <c r="U8" s="2856"/>
      <c r="V8" s="2856"/>
      <c r="W8" s="2854"/>
      <c r="Y8" s="73" t="s">
        <v>7319</v>
      </c>
      <c r="Z8" s="2436"/>
      <c r="AA8" s="2627"/>
      <c r="AB8" s="2627"/>
      <c r="AC8" s="2627"/>
      <c r="AD8" s="2399"/>
    </row>
    <row r="9" spans="1:30" ht="15.75" thickTop="1">
      <c r="A9" s="12"/>
      <c r="B9" s="2628" t="s">
        <v>7320</v>
      </c>
      <c r="C9" s="51" t="s">
        <v>6756</v>
      </c>
      <c r="D9" s="51">
        <v>3</v>
      </c>
      <c r="E9" s="802">
        <v>1441.213</v>
      </c>
      <c r="F9" s="802">
        <v>0</v>
      </c>
      <c r="G9" s="802">
        <v>2623.0250000000001</v>
      </c>
      <c r="H9" s="802">
        <v>0</v>
      </c>
      <c r="I9" s="107">
        <f>IFERROR(SUM(E9:H9 ),0)</f>
        <v>4064.2380000000003</v>
      </c>
      <c r="J9" s="12"/>
      <c r="K9" s="509" t="s">
        <v>7321</v>
      </c>
      <c r="L9" s="12"/>
      <c r="M9" s="509"/>
      <c r="N9" s="12"/>
      <c r="O9" s="2858"/>
      <c r="P9" s="2116">
        <f>IF( SUM( R9:V9 ) = 0, 0, $R$5 )</f>
        <v>0</v>
      </c>
      <c r="Q9" s="2854"/>
      <c r="R9" s="57">
        <f xml:space="preserve"> IF( ISNUMBER( E9 ), 0, 1 )</f>
        <v>0</v>
      </c>
      <c r="S9" s="57">
        <f xml:space="preserve"> IF( ISNUMBER( F9 ), 0, 1 )</f>
        <v>0</v>
      </c>
      <c r="T9" s="57">
        <f xml:space="preserve"> IF( ISNUMBER( G9 ), 0, 1 )</f>
        <v>0</v>
      </c>
      <c r="U9" s="57">
        <f xml:space="preserve"> IF( ISNUMBER( H9 ), 0, 1 )</f>
        <v>0</v>
      </c>
      <c r="V9" s="2108"/>
      <c r="W9" s="2854"/>
      <c r="Y9" s="2628" t="s">
        <v>7320</v>
      </c>
      <c r="Z9" s="802" t="s">
        <v>7322</v>
      </c>
      <c r="AA9" s="802" t="s">
        <v>7323</v>
      </c>
      <c r="AB9" s="802" t="s">
        <v>7324</v>
      </c>
      <c r="AC9" s="802" t="s">
        <v>7325</v>
      </c>
      <c r="AD9" s="107" t="s">
        <v>7326</v>
      </c>
    </row>
    <row r="10" spans="1:30" ht="15">
      <c r="A10" s="12"/>
      <c r="B10" s="2630" t="s">
        <v>7107</v>
      </c>
      <c r="C10" s="2155" t="s">
        <v>6756</v>
      </c>
      <c r="D10" s="2155">
        <v>3</v>
      </c>
      <c r="E10" s="2859"/>
      <c r="F10" s="847"/>
      <c r="G10" s="847"/>
      <c r="H10" s="847"/>
      <c r="I10" s="127">
        <f>-IFERROR('1C'!J43,0)</f>
        <v>69.828999999999994</v>
      </c>
      <c r="J10" s="12"/>
      <c r="K10" s="517" t="s">
        <v>7327</v>
      </c>
      <c r="L10" s="12"/>
      <c r="M10" s="517"/>
      <c r="N10" s="12"/>
      <c r="O10" s="2858"/>
      <c r="P10" s="2853"/>
      <c r="Q10" s="2854"/>
      <c r="R10" s="2853"/>
      <c r="S10" s="2853"/>
      <c r="T10" s="2853"/>
      <c r="U10" s="2853"/>
      <c r="V10" s="2853"/>
      <c r="W10" s="2854"/>
      <c r="Y10" s="2630" t="s">
        <v>7107</v>
      </c>
      <c r="Z10" s="2859"/>
      <c r="AA10" s="847"/>
      <c r="AB10" s="847"/>
      <c r="AC10" s="847"/>
      <c r="AD10" s="127" t="s">
        <v>7328</v>
      </c>
    </row>
    <row r="11" spans="1:30" ht="15">
      <c r="A11" s="12"/>
      <c r="B11" s="2631" t="s">
        <v>1090</v>
      </c>
      <c r="C11" s="2119" t="s">
        <v>6756</v>
      </c>
      <c r="D11" s="2119">
        <v>3</v>
      </c>
      <c r="E11" s="2860"/>
      <c r="F11" s="847"/>
      <c r="G11" s="847"/>
      <c r="H11" s="847"/>
      <c r="I11" s="111">
        <f xml:space="preserve"> IFERROR(I9 + I10,0)</f>
        <v>4134.067</v>
      </c>
      <c r="J11" s="12"/>
      <c r="K11" s="517" t="s">
        <v>7329</v>
      </c>
      <c r="L11" s="12"/>
      <c r="M11" s="517"/>
      <c r="N11" s="12"/>
      <c r="O11" s="2858"/>
      <c r="P11" s="2853"/>
      <c r="Q11" s="2854"/>
      <c r="R11" s="2853"/>
      <c r="S11" s="2853"/>
      <c r="T11" s="2853"/>
      <c r="U11" s="2853"/>
      <c r="V11" s="2853"/>
      <c r="W11" s="2854"/>
      <c r="Y11" s="2631" t="s">
        <v>1090</v>
      </c>
      <c r="Z11" s="2860"/>
      <c r="AA11" s="847"/>
      <c r="AB11" s="847"/>
      <c r="AC11" s="847"/>
      <c r="AD11" s="111" t="s">
        <v>7330</v>
      </c>
    </row>
    <row r="12" spans="1:30" ht="15">
      <c r="A12" s="12"/>
      <c r="B12" s="2632" t="s">
        <v>1091</v>
      </c>
      <c r="C12" s="58" t="s">
        <v>6756</v>
      </c>
      <c r="D12" s="58">
        <v>3</v>
      </c>
      <c r="E12" s="2861"/>
      <c r="F12" s="847"/>
      <c r="G12" s="847"/>
      <c r="H12" s="847"/>
      <c r="I12" s="848">
        <v>-157.43700000000001</v>
      </c>
      <c r="J12" s="12"/>
      <c r="K12" s="517" t="s">
        <v>7331</v>
      </c>
      <c r="L12" s="12"/>
      <c r="M12" s="517"/>
      <c r="N12" s="12"/>
      <c r="O12" s="2858"/>
      <c r="P12" s="2116">
        <f t="shared" ref="P12:P13" si="0">IF( SUM( R12:V12 ) = 0, 0, $R$5 )</f>
        <v>0</v>
      </c>
      <c r="Q12" s="2854"/>
      <c r="R12" s="2853"/>
      <c r="S12" s="2853"/>
      <c r="T12" s="2853"/>
      <c r="U12" s="2853"/>
      <c r="V12" s="57">
        <f xml:space="preserve"> IF( ISNUMBER( I12 ), 0, 1 )</f>
        <v>0</v>
      </c>
      <c r="W12" s="2854"/>
      <c r="Y12" s="2632" t="s">
        <v>1091</v>
      </c>
      <c r="Z12" s="2861"/>
      <c r="AA12" s="847"/>
      <c r="AB12" s="847"/>
      <c r="AC12" s="847"/>
      <c r="AD12" s="848" t="s">
        <v>7332</v>
      </c>
    </row>
    <row r="13" spans="1:30" ht="15">
      <c r="A13" s="12"/>
      <c r="B13" s="2632" t="s">
        <v>1092</v>
      </c>
      <c r="C13" s="58" t="s">
        <v>6756</v>
      </c>
      <c r="D13" s="58">
        <v>3</v>
      </c>
      <c r="E13" s="2861"/>
      <c r="F13" s="847"/>
      <c r="G13" s="847"/>
      <c r="H13" s="847"/>
      <c r="I13" s="848">
        <v>-285</v>
      </c>
      <c r="J13" s="12"/>
      <c r="K13" s="517" t="s">
        <v>7333</v>
      </c>
      <c r="L13" s="12"/>
      <c r="M13" s="517"/>
      <c r="N13" s="12"/>
      <c r="O13" s="2858"/>
      <c r="P13" s="2116">
        <f t="shared" si="0"/>
        <v>0</v>
      </c>
      <c r="Q13" s="2854"/>
      <c r="R13" s="2853"/>
      <c r="S13" s="2853"/>
      <c r="T13" s="2853"/>
      <c r="U13" s="2853"/>
      <c r="V13" s="57">
        <f xml:space="preserve"> IF( ISNUMBER( I13 ), 0, 1 )</f>
        <v>0</v>
      </c>
      <c r="W13" s="2854"/>
      <c r="Y13" s="2632" t="s">
        <v>1092</v>
      </c>
      <c r="Z13" s="2861"/>
      <c r="AA13" s="847"/>
      <c r="AB13" s="847"/>
      <c r="AC13" s="847"/>
      <c r="AD13" s="848" t="s">
        <v>7334</v>
      </c>
    </row>
    <row r="14" spans="1:30" ht="15.75" thickBot="1">
      <c r="A14" s="12"/>
      <c r="B14" s="2633" t="s">
        <v>7335</v>
      </c>
      <c r="C14" s="69" t="s">
        <v>6756</v>
      </c>
      <c r="D14" s="69">
        <v>3</v>
      </c>
      <c r="E14" s="2862"/>
      <c r="F14" s="849"/>
      <c r="G14" s="849"/>
      <c r="H14" s="849"/>
      <c r="I14" s="113">
        <f>IFERROR(SUM( I11:I13 ),0)</f>
        <v>3691.63</v>
      </c>
      <c r="J14" s="12"/>
      <c r="K14" s="523" t="s">
        <v>7336</v>
      </c>
      <c r="L14" s="12"/>
      <c r="M14" s="523"/>
      <c r="N14" s="12"/>
      <c r="O14" s="2858"/>
      <c r="P14" s="2853"/>
      <c r="Q14" s="2854"/>
      <c r="R14" s="2853"/>
      <c r="S14" s="2853"/>
      <c r="T14" s="2853"/>
      <c r="U14" s="2853"/>
      <c r="V14" s="2853"/>
      <c r="W14" s="2854"/>
      <c r="Y14" s="2633" t="s">
        <v>7335</v>
      </c>
      <c r="Z14" s="2862"/>
      <c r="AA14" s="849"/>
      <c r="AB14" s="849"/>
      <c r="AC14" s="849"/>
      <c r="AD14" s="113" t="s">
        <v>7337</v>
      </c>
    </row>
    <row r="15" spans="1:30" ht="16.5" thickTop="1" thickBot="1">
      <c r="A15" s="12"/>
      <c r="B15" s="2634"/>
      <c r="C15" s="2634"/>
      <c r="D15" s="2634"/>
      <c r="E15" s="2634"/>
      <c r="F15" s="2399"/>
      <c r="G15" s="2399"/>
      <c r="H15" s="2399"/>
      <c r="I15" s="2399"/>
      <c r="J15" s="12"/>
      <c r="K15" s="501"/>
      <c r="L15" s="12"/>
      <c r="M15" s="12"/>
      <c r="N15" s="12"/>
      <c r="O15" s="2858"/>
      <c r="P15" s="2853"/>
      <c r="Q15" s="2854"/>
      <c r="R15" s="2853"/>
      <c r="S15" s="2853"/>
      <c r="T15" s="2853"/>
      <c r="U15" s="2853"/>
      <c r="V15" s="2853"/>
      <c r="W15" s="2854"/>
      <c r="Y15" s="2634"/>
      <c r="Z15" s="2634"/>
      <c r="AA15" s="2399"/>
      <c r="AB15" s="2399"/>
      <c r="AC15" s="2399"/>
      <c r="AD15" s="2399"/>
    </row>
    <row r="16" spans="1:30" ht="17.25" thickTop="1" thickBot="1">
      <c r="A16" s="12"/>
      <c r="B16" s="73" t="s">
        <v>7338</v>
      </c>
      <c r="C16" s="2440"/>
      <c r="D16" s="2440"/>
      <c r="E16" s="2436"/>
      <c r="F16" s="2627"/>
      <c r="G16" s="2627"/>
      <c r="H16" s="2627"/>
      <c r="I16" s="2399"/>
      <c r="J16" s="12"/>
      <c r="K16" s="12"/>
      <c r="L16" s="12"/>
      <c r="M16" s="12"/>
      <c r="N16" s="12"/>
      <c r="O16" s="2858"/>
      <c r="P16" s="2853"/>
      <c r="Q16" s="2854"/>
      <c r="R16" s="2853"/>
      <c r="S16" s="2853"/>
      <c r="T16" s="2853"/>
      <c r="U16" s="2853"/>
      <c r="V16" s="2853"/>
      <c r="W16" s="2854"/>
      <c r="Y16" s="73" t="s">
        <v>7338</v>
      </c>
      <c r="Z16" s="2436"/>
      <c r="AA16" s="2627"/>
      <c r="AB16" s="2627"/>
      <c r="AC16" s="2627"/>
      <c r="AD16" s="2399"/>
    </row>
    <row r="17" spans="1:30" ht="15.75" thickTop="1">
      <c r="A17" s="12"/>
      <c r="B17" s="2628" t="s">
        <v>7338</v>
      </c>
      <c r="C17" s="51" t="s">
        <v>7339</v>
      </c>
      <c r="D17" s="51">
        <v>3</v>
      </c>
      <c r="E17" s="2635"/>
      <c r="F17" s="2635"/>
      <c r="G17" s="2635"/>
      <c r="H17" s="2635"/>
      <c r="I17" s="128">
        <f>IFERROR(I14/(SUM('4C'!J46:N46)),0)</f>
        <v>0.65510418478203003</v>
      </c>
      <c r="J17" s="12"/>
      <c r="K17" s="509" t="s">
        <v>7340</v>
      </c>
      <c r="L17" s="12"/>
      <c r="M17" s="509"/>
      <c r="N17" s="12"/>
      <c r="O17" s="2858"/>
      <c r="P17" s="2853"/>
      <c r="Q17" s="2854"/>
      <c r="R17" s="2853"/>
      <c r="S17" s="2853"/>
      <c r="T17" s="2853"/>
      <c r="U17" s="2853"/>
      <c r="V17" s="2853"/>
      <c r="W17" s="2854"/>
      <c r="Y17" s="2628" t="s">
        <v>7338</v>
      </c>
      <c r="Z17" s="2635"/>
      <c r="AA17" s="2635"/>
      <c r="AB17" s="2635"/>
      <c r="AC17" s="2635"/>
      <c r="AD17" s="2863" t="s">
        <v>7341</v>
      </c>
    </row>
    <row r="18" spans="1:30" ht="15.75" thickBot="1">
      <c r="A18" s="12"/>
      <c r="B18" s="2636" t="s">
        <v>7342</v>
      </c>
      <c r="C18" s="2166" t="s">
        <v>7339</v>
      </c>
      <c r="D18" s="2166">
        <v>3</v>
      </c>
      <c r="E18" s="2637"/>
      <c r="F18" s="2638"/>
      <c r="G18" s="2638"/>
      <c r="H18" s="2638"/>
      <c r="I18" s="2864">
        <v>0.63429999999999997</v>
      </c>
      <c r="J18" s="12"/>
      <c r="K18" s="523" t="s">
        <v>7343</v>
      </c>
      <c r="L18" s="12"/>
      <c r="M18" s="523"/>
      <c r="N18" s="12"/>
      <c r="O18" s="2858"/>
      <c r="P18" s="2116">
        <f>IF( SUM( R18:V18 ) = 0, 0, $R$5 )</f>
        <v>0</v>
      </c>
      <c r="Q18" s="2854"/>
      <c r="R18" s="2853"/>
      <c r="S18" s="2853"/>
      <c r="T18" s="2853"/>
      <c r="U18" s="2853"/>
      <c r="V18" s="57">
        <f xml:space="preserve"> IF( ISNUMBER( I18 ), 0, 1 )</f>
        <v>0</v>
      </c>
      <c r="W18" s="2854"/>
      <c r="Y18" s="2636" t="s">
        <v>7342</v>
      </c>
      <c r="Z18" s="2637"/>
      <c r="AA18" s="2638"/>
      <c r="AB18" s="2638"/>
      <c r="AC18" s="2638"/>
      <c r="AD18" s="2864" t="s">
        <v>7344</v>
      </c>
    </row>
    <row r="19" spans="1:30" ht="16.5" thickTop="1" thickBot="1">
      <c r="A19" s="12"/>
      <c r="B19" s="74"/>
      <c r="C19" s="74"/>
      <c r="D19" s="74"/>
      <c r="E19" s="74"/>
      <c r="F19" s="2399"/>
      <c r="G19" s="2399"/>
      <c r="H19" s="2399"/>
      <c r="I19" s="2399"/>
      <c r="J19" s="12"/>
      <c r="K19" s="501"/>
      <c r="L19" s="12"/>
      <c r="M19" s="12"/>
      <c r="N19" s="12"/>
      <c r="O19" s="2858"/>
      <c r="P19" s="2853"/>
      <c r="Q19" s="2854"/>
      <c r="R19" s="2853"/>
      <c r="S19" s="2853"/>
      <c r="T19" s="2853"/>
      <c r="U19" s="2853"/>
      <c r="V19" s="2853"/>
      <c r="W19" s="2854"/>
      <c r="Y19" s="74"/>
      <c r="Z19" s="74"/>
      <c r="AA19" s="2399"/>
      <c r="AB19" s="2399"/>
      <c r="AC19" s="2399"/>
      <c r="AD19" s="2399"/>
    </row>
    <row r="20" spans="1:30" ht="17.25" thickTop="1" thickBot="1">
      <c r="A20" s="12"/>
      <c r="B20" s="73" t="s">
        <v>7345</v>
      </c>
      <c r="C20" s="2440"/>
      <c r="D20" s="2440"/>
      <c r="E20" s="2436"/>
      <c r="F20" s="2627"/>
      <c r="G20" s="2627"/>
      <c r="H20" s="2627"/>
      <c r="I20" s="2399"/>
      <c r="J20" s="12"/>
      <c r="K20" s="12"/>
      <c r="L20" s="12"/>
      <c r="M20" s="12"/>
      <c r="N20" s="12"/>
      <c r="O20" s="2858"/>
      <c r="P20" s="2853"/>
      <c r="Q20" s="2854"/>
      <c r="R20" s="2853"/>
      <c r="S20" s="2853"/>
      <c r="T20" s="2853"/>
      <c r="U20" s="2853"/>
      <c r="V20" s="2853"/>
      <c r="W20" s="2854"/>
      <c r="Y20" s="73" t="s">
        <v>7345</v>
      </c>
      <c r="Z20" s="2436"/>
      <c r="AA20" s="2627"/>
      <c r="AB20" s="2627"/>
      <c r="AC20" s="2627"/>
      <c r="AD20" s="2399"/>
    </row>
    <row r="21" spans="1:30" ht="15.75" thickTop="1">
      <c r="A21" s="12"/>
      <c r="B21" s="2628" t="s">
        <v>7346</v>
      </c>
      <c r="C21" s="51" t="s">
        <v>6756</v>
      </c>
      <c r="D21" s="51">
        <v>3</v>
      </c>
      <c r="E21" s="802">
        <v>-14.962</v>
      </c>
      <c r="F21" s="802">
        <v>0</v>
      </c>
      <c r="G21" s="802">
        <v>309.52</v>
      </c>
      <c r="H21" s="802">
        <v>0</v>
      </c>
      <c r="I21" s="2639">
        <f>IFERROR(SUM(E21:H21 ),0)</f>
        <v>294.55799999999999</v>
      </c>
      <c r="J21" s="12"/>
      <c r="K21" s="509" t="s">
        <v>7347</v>
      </c>
      <c r="L21" s="12"/>
      <c r="M21" s="509"/>
      <c r="N21" s="12"/>
      <c r="O21" s="2858"/>
      <c r="P21" s="2116">
        <f t="shared" ref="P21:P22" si="1">IF( SUM( R21:V21 ) = 0, 0, $R$5 )</f>
        <v>0</v>
      </c>
      <c r="Q21" s="2854"/>
      <c r="R21" s="57">
        <f t="shared" ref="R21:U22" si="2" xml:space="preserve"> IF( ISNUMBER( E21 ), 0, 1 )</f>
        <v>0</v>
      </c>
      <c r="S21" s="57">
        <f t="shared" si="2"/>
        <v>0</v>
      </c>
      <c r="T21" s="57">
        <f t="shared" si="2"/>
        <v>0</v>
      </c>
      <c r="U21" s="57">
        <f t="shared" si="2"/>
        <v>0</v>
      </c>
      <c r="V21" s="2853"/>
      <c r="W21" s="2854"/>
      <c r="Y21" s="2628" t="s">
        <v>7346</v>
      </c>
      <c r="Z21" s="802" t="s">
        <v>7348</v>
      </c>
      <c r="AA21" s="802" t="s">
        <v>7349</v>
      </c>
      <c r="AB21" s="802" t="s">
        <v>7350</v>
      </c>
      <c r="AC21" s="802" t="s">
        <v>7351</v>
      </c>
      <c r="AD21" s="2639" t="s">
        <v>7352</v>
      </c>
    </row>
    <row r="22" spans="1:30" ht="15.75" thickBot="1">
      <c r="A22" s="12"/>
      <c r="B22" s="2636" t="s">
        <v>7353</v>
      </c>
      <c r="C22" s="2166" t="s">
        <v>6756</v>
      </c>
      <c r="D22" s="2166">
        <v>3</v>
      </c>
      <c r="E22" s="807">
        <v>-14.962</v>
      </c>
      <c r="F22" s="807">
        <v>0</v>
      </c>
      <c r="G22" s="807">
        <v>74.497</v>
      </c>
      <c r="H22" s="807">
        <v>0</v>
      </c>
      <c r="I22" s="2640">
        <f>IFERROR(SUM(E22:H22 ),0)</f>
        <v>59.534999999999997</v>
      </c>
      <c r="J22" s="12"/>
      <c r="K22" s="523" t="s">
        <v>7354</v>
      </c>
      <c r="L22" s="12"/>
      <c r="M22" s="523"/>
      <c r="N22" s="12"/>
      <c r="O22" s="2858"/>
      <c r="P22" s="2116">
        <f t="shared" si="1"/>
        <v>0</v>
      </c>
      <c r="Q22" s="2854"/>
      <c r="R22" s="57">
        <f t="shared" si="2"/>
        <v>0</v>
      </c>
      <c r="S22" s="57">
        <f t="shared" si="2"/>
        <v>0</v>
      </c>
      <c r="T22" s="57">
        <f t="shared" si="2"/>
        <v>0</v>
      </c>
      <c r="U22" s="57">
        <f t="shared" si="2"/>
        <v>0</v>
      </c>
      <c r="V22" s="2853"/>
      <c r="W22" s="2854"/>
      <c r="Y22" s="2636" t="s">
        <v>7353</v>
      </c>
      <c r="Z22" s="807" t="s">
        <v>7355</v>
      </c>
      <c r="AA22" s="807" t="s">
        <v>7356</v>
      </c>
      <c r="AB22" s="807" t="s">
        <v>7357</v>
      </c>
      <c r="AC22" s="807" t="s">
        <v>7358</v>
      </c>
      <c r="AD22" s="2640" t="s">
        <v>7359</v>
      </c>
    </row>
    <row r="23" spans="1:30" ht="16.5" thickTop="1" thickBot="1">
      <c r="A23" s="12"/>
      <c r="B23" s="12"/>
      <c r="C23" s="12"/>
      <c r="D23" s="12"/>
      <c r="E23" s="12"/>
      <c r="F23" s="12"/>
      <c r="G23" s="10"/>
      <c r="H23" s="10"/>
      <c r="I23" s="12"/>
      <c r="J23" s="12"/>
      <c r="K23" s="12"/>
      <c r="L23" s="12"/>
      <c r="M23" s="12"/>
      <c r="N23" s="12"/>
      <c r="O23" s="2858"/>
      <c r="P23" s="2853"/>
      <c r="Q23" s="2395"/>
      <c r="R23" s="2853"/>
      <c r="S23" s="2853"/>
      <c r="T23" s="2853"/>
      <c r="U23" s="2853"/>
      <c r="V23" s="2853"/>
      <c r="W23" s="2395"/>
      <c r="Y23" s="12"/>
      <c r="Z23" s="12"/>
      <c r="AA23" s="12"/>
      <c r="AB23" s="10"/>
      <c r="AC23" s="10"/>
      <c r="AD23" s="12"/>
    </row>
    <row r="24" spans="1:30" ht="17.25" thickTop="1" thickBot="1">
      <c r="A24" s="12"/>
      <c r="B24" s="73" t="s">
        <v>7360</v>
      </c>
      <c r="C24" s="2440"/>
      <c r="D24" s="2440"/>
      <c r="E24" s="2436"/>
      <c r="F24" s="2627"/>
      <c r="G24" s="2627"/>
      <c r="H24" s="2627"/>
      <c r="I24" s="2399"/>
      <c r="J24" s="12"/>
      <c r="K24" s="12"/>
      <c r="L24" s="12"/>
      <c r="M24" s="12"/>
      <c r="N24" s="12"/>
      <c r="O24" s="2858"/>
      <c r="P24" s="2853"/>
      <c r="Q24" s="2395"/>
      <c r="R24" s="2853"/>
      <c r="S24" s="2853"/>
      <c r="T24" s="2853"/>
      <c r="U24" s="2853"/>
      <c r="V24" s="2853"/>
      <c r="W24" s="2395"/>
      <c r="Y24" s="73" t="s">
        <v>7360</v>
      </c>
      <c r="Z24" s="2436"/>
      <c r="AA24" s="2627"/>
      <c r="AB24" s="2627"/>
      <c r="AC24" s="2627"/>
      <c r="AD24" s="2399"/>
    </row>
    <row r="25" spans="1:30" ht="16.5" customHeight="1" thickTop="1">
      <c r="A25" s="12"/>
      <c r="B25" s="2628" t="s">
        <v>7361</v>
      </c>
      <c r="C25" s="51" t="s">
        <v>7339</v>
      </c>
      <c r="D25" s="51">
        <v>3</v>
      </c>
      <c r="E25" s="2865">
        <v>-1.038E-2</v>
      </c>
      <c r="F25" s="2865">
        <v>0</v>
      </c>
      <c r="G25" s="2865">
        <v>0.11799999999999999</v>
      </c>
      <c r="H25" s="2865">
        <v>0</v>
      </c>
      <c r="I25" s="2866">
        <v>7.2480000000000003E-2</v>
      </c>
      <c r="J25" s="12"/>
      <c r="K25" s="509" t="s">
        <v>7362</v>
      </c>
      <c r="L25" s="12"/>
      <c r="M25" s="509"/>
      <c r="N25" s="12"/>
      <c r="O25" s="2858"/>
      <c r="P25" s="2116">
        <f t="shared" ref="P25:P26" si="3">IF( SUM( R25:V25 ) = 0, 0, $R$5 )</f>
        <v>0</v>
      </c>
      <c r="Q25" s="2395"/>
      <c r="R25" s="57">
        <f t="shared" ref="R25:U26" si="4" xml:space="preserve"> IF( ISNUMBER( E25 ), 0, 1 )</f>
        <v>0</v>
      </c>
      <c r="S25" s="57">
        <f t="shared" si="4"/>
        <v>0</v>
      </c>
      <c r="T25" s="57">
        <f t="shared" si="4"/>
        <v>0</v>
      </c>
      <c r="U25" s="57">
        <f t="shared" si="4"/>
        <v>0</v>
      </c>
      <c r="V25" s="2853"/>
      <c r="W25" s="2395"/>
      <c r="Y25" s="2628" t="s">
        <v>7361</v>
      </c>
      <c r="Z25" s="2865" t="s">
        <v>7363</v>
      </c>
      <c r="AA25" s="2865" t="s">
        <v>7364</v>
      </c>
      <c r="AB25" s="2865" t="s">
        <v>7365</v>
      </c>
      <c r="AC25" s="2865" t="s">
        <v>7366</v>
      </c>
      <c r="AD25" s="2866" t="s">
        <v>7367</v>
      </c>
    </row>
    <row r="26" spans="1:30" ht="15.75" thickBot="1">
      <c r="A26" s="12"/>
      <c r="B26" s="2636" t="s">
        <v>7368</v>
      </c>
      <c r="C26" s="2166" t="s">
        <v>7339</v>
      </c>
      <c r="D26" s="2166">
        <v>3</v>
      </c>
      <c r="E26" s="2867">
        <v>-1.038E-2</v>
      </c>
      <c r="F26" s="2867">
        <v>0</v>
      </c>
      <c r="G26" s="2867">
        <v>2.8400000000000002E-2</v>
      </c>
      <c r="H26" s="2867">
        <v>0</v>
      </c>
      <c r="I26" s="2864">
        <v>1.465E-2</v>
      </c>
      <c r="J26" s="12"/>
      <c r="K26" s="523" t="s">
        <v>7369</v>
      </c>
      <c r="L26" s="12"/>
      <c r="M26" s="523"/>
      <c r="N26" s="12"/>
      <c r="O26" s="2858"/>
      <c r="P26" s="2116">
        <f t="shared" si="3"/>
        <v>0</v>
      </c>
      <c r="Q26" s="2854"/>
      <c r="R26" s="57">
        <f t="shared" si="4"/>
        <v>0</v>
      </c>
      <c r="S26" s="57">
        <f t="shared" si="4"/>
        <v>0</v>
      </c>
      <c r="T26" s="57">
        <f t="shared" si="4"/>
        <v>0</v>
      </c>
      <c r="U26" s="57">
        <f t="shared" si="4"/>
        <v>0</v>
      </c>
      <c r="V26" s="2853"/>
      <c r="W26" s="2854"/>
      <c r="Y26" s="2636" t="s">
        <v>7368</v>
      </c>
      <c r="Z26" s="2867" t="s">
        <v>7370</v>
      </c>
      <c r="AA26" s="2867" t="s">
        <v>7371</v>
      </c>
      <c r="AB26" s="2867" t="s">
        <v>7372</v>
      </c>
      <c r="AC26" s="2867" t="s">
        <v>7373</v>
      </c>
      <c r="AD26" s="2864" t="s">
        <v>7374</v>
      </c>
    </row>
    <row r="27" spans="1:30" ht="16.5" thickTop="1" thickBot="1">
      <c r="A27" s="12"/>
      <c r="B27" s="74"/>
      <c r="C27" s="74"/>
      <c r="D27" s="74"/>
      <c r="E27" s="68"/>
      <c r="F27" s="2399"/>
      <c r="G27" s="2399"/>
      <c r="H27" s="2399"/>
      <c r="I27" s="2399"/>
      <c r="J27" s="12"/>
      <c r="K27" s="501"/>
      <c r="L27" s="12"/>
      <c r="M27" s="12"/>
      <c r="N27" s="12"/>
      <c r="O27" s="2858"/>
      <c r="P27" s="2853"/>
      <c r="Q27" s="2854"/>
      <c r="R27" s="2853"/>
      <c r="S27" s="2853"/>
      <c r="T27" s="2853"/>
      <c r="U27" s="2853"/>
      <c r="V27" s="2853"/>
      <c r="W27" s="2854"/>
      <c r="Y27" s="74"/>
      <c r="Z27" s="68"/>
      <c r="AA27" s="2399"/>
      <c r="AB27" s="2399"/>
      <c r="AC27" s="2399"/>
      <c r="AD27" s="2399"/>
    </row>
    <row r="28" spans="1:30" ht="17.25" thickTop="1" thickBot="1">
      <c r="A28" s="12"/>
      <c r="B28" s="73" t="s">
        <v>7375</v>
      </c>
      <c r="C28" s="2440"/>
      <c r="D28" s="2440"/>
      <c r="E28" s="2436"/>
      <c r="F28" s="2627"/>
      <c r="G28" s="2627"/>
      <c r="H28" s="2627"/>
      <c r="I28" s="2399"/>
      <c r="J28" s="12"/>
      <c r="K28" s="12"/>
      <c r="L28" s="12"/>
      <c r="M28" s="12"/>
      <c r="N28" s="12"/>
      <c r="O28" s="2858"/>
      <c r="P28" s="2853"/>
      <c r="Q28" s="2854"/>
      <c r="R28" s="2853"/>
      <c r="S28" s="2853"/>
      <c r="T28" s="2853"/>
      <c r="U28" s="2853"/>
      <c r="V28" s="2853"/>
      <c r="W28" s="2854"/>
      <c r="Y28" s="73" t="s">
        <v>7375</v>
      </c>
      <c r="Z28" s="2436"/>
      <c r="AA28" s="2627"/>
      <c r="AB28" s="2627"/>
      <c r="AC28" s="2627"/>
      <c r="AD28" s="2399"/>
    </row>
    <row r="29" spans="1:30" ht="16.5" thickTop="1" thickBot="1">
      <c r="A29" s="12"/>
      <c r="B29" s="2193" t="s">
        <v>7376</v>
      </c>
      <c r="C29" s="2553" t="s">
        <v>7377</v>
      </c>
      <c r="D29" s="2553">
        <v>3</v>
      </c>
      <c r="E29" s="855">
        <v>12.878</v>
      </c>
      <c r="F29" s="855">
        <v>0</v>
      </c>
      <c r="G29" s="855">
        <v>8.4480000000000004</v>
      </c>
      <c r="H29" s="855">
        <v>0</v>
      </c>
      <c r="I29" s="856">
        <v>11.545</v>
      </c>
      <c r="J29" s="12"/>
      <c r="K29" s="835" t="s">
        <v>7378</v>
      </c>
      <c r="L29" s="12"/>
      <c r="M29" s="835"/>
      <c r="N29" s="12"/>
      <c r="O29" s="2858"/>
      <c r="P29" s="2116">
        <f>IF( SUM( R29:V29 ) = 0, 0, $R$5 )</f>
        <v>0</v>
      </c>
      <c r="Q29" s="2854"/>
      <c r="R29" s="57">
        <f t="shared" ref="R29:U29" si="5" xml:space="preserve"> IF( ISNUMBER( E29 ), 0, 1 )</f>
        <v>0</v>
      </c>
      <c r="S29" s="57">
        <f t="shared" si="5"/>
        <v>0</v>
      </c>
      <c r="T29" s="57">
        <f t="shared" si="5"/>
        <v>0</v>
      </c>
      <c r="U29" s="57">
        <f t="shared" si="5"/>
        <v>0</v>
      </c>
      <c r="V29" s="2853"/>
      <c r="W29" s="2854"/>
      <c r="Y29" s="2193" t="s">
        <v>7376</v>
      </c>
      <c r="Z29" s="855" t="s">
        <v>7379</v>
      </c>
      <c r="AA29" s="855" t="s">
        <v>7380</v>
      </c>
      <c r="AB29" s="855" t="s">
        <v>7381</v>
      </c>
      <c r="AC29" s="855" t="s">
        <v>7382</v>
      </c>
      <c r="AD29" s="129" t="s">
        <v>7383</v>
      </c>
    </row>
    <row r="30" spans="1:30" ht="15.75" thickTop="1">
      <c r="A30" s="12"/>
      <c r="B30" s="12"/>
      <c r="C30" s="12"/>
      <c r="D30" s="12"/>
      <c r="E30" s="12"/>
      <c r="F30" s="12"/>
      <c r="G30" s="12"/>
      <c r="H30" s="12"/>
      <c r="I30" s="2399"/>
      <c r="J30" s="12"/>
      <c r="K30" s="12"/>
      <c r="L30" s="12"/>
      <c r="M30" s="12"/>
      <c r="N30" s="12"/>
      <c r="P30" s="2853"/>
      <c r="Q30" s="2642"/>
      <c r="R30" s="2108"/>
      <c r="S30" s="2108"/>
      <c r="T30" s="2108"/>
      <c r="U30" s="2108"/>
      <c r="V30" s="2108"/>
      <c r="W30" s="2642"/>
    </row>
    <row r="31" spans="1:30" ht="15">
      <c r="A31" s="12"/>
      <c r="B31" s="12"/>
      <c r="C31" s="12"/>
      <c r="D31" s="12"/>
      <c r="E31" s="12"/>
      <c r="F31" s="12"/>
      <c r="G31" s="12"/>
      <c r="H31" s="12"/>
      <c r="I31" s="12"/>
      <c r="J31" s="12"/>
      <c r="K31" s="12"/>
      <c r="L31" s="12"/>
      <c r="M31" s="12"/>
      <c r="N31" s="12"/>
      <c r="P31" s="2853"/>
      <c r="Q31" s="2642"/>
      <c r="R31" s="2868"/>
      <c r="S31" s="2869"/>
      <c r="T31" s="2869"/>
      <c r="U31" s="2869"/>
      <c r="V31" s="2869"/>
      <c r="W31" s="2642"/>
    </row>
    <row r="32" spans="1:30" ht="15">
      <c r="A32" s="12"/>
      <c r="B32" s="12"/>
      <c r="C32" s="12"/>
      <c r="D32" s="12"/>
      <c r="E32" s="12"/>
      <c r="F32" s="12"/>
      <c r="G32" s="12"/>
      <c r="H32" s="12"/>
      <c r="I32" s="12"/>
      <c r="J32" s="12"/>
      <c r="K32" s="12"/>
      <c r="L32" s="12"/>
      <c r="M32" s="12"/>
      <c r="N32" s="12"/>
      <c r="P32" s="2853"/>
      <c r="R32" s="2108"/>
      <c r="S32" s="2108"/>
      <c r="T32" s="2108"/>
      <c r="U32" s="2108"/>
      <c r="V32" s="2108"/>
    </row>
    <row r="33" spans="1:22" ht="15">
      <c r="A33" s="12"/>
      <c r="B33" s="12"/>
      <c r="C33" s="12"/>
      <c r="D33" s="12"/>
      <c r="E33" s="12"/>
      <c r="F33" s="12"/>
      <c r="G33" s="12"/>
      <c r="H33" s="12"/>
      <c r="I33" s="12"/>
      <c r="J33" s="12"/>
      <c r="K33" s="12"/>
      <c r="L33" s="12"/>
      <c r="M33" s="12"/>
      <c r="N33" s="12"/>
      <c r="P33" s="2853"/>
      <c r="R33" s="2108"/>
      <c r="S33" s="2108"/>
      <c r="T33" s="2108"/>
      <c r="U33" s="2108"/>
      <c r="V33" s="2108"/>
    </row>
  </sheetData>
  <sheetProtection algorithmName="SHA-512" hashValue="x9HcgY/VLKSwX01oPbgtG9osB5efETL2vm7JOc9l4nyUgx75wbXlH+yrKHCT4DQkguXOrZjpuXamvnHj+pj2fA==" saltValue="pLlpmEHscI3pc4z4FMT7uQ==" spinCount="100000" sheet="1" objects="1" scenarios="1"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616" priority="6" operator="equal">
      <formula>0</formula>
    </cfRule>
  </conditionalFormatting>
  <conditionalFormatting sqref="P12:P13">
    <cfRule type="cellIs" dxfId="615" priority="5" operator="equal">
      <formula>0</formula>
    </cfRule>
  </conditionalFormatting>
  <conditionalFormatting sqref="P18">
    <cfRule type="cellIs" dxfId="614" priority="4" operator="equal">
      <formula>0</formula>
    </cfRule>
  </conditionalFormatting>
  <conditionalFormatting sqref="P21:P22">
    <cfRule type="cellIs" dxfId="613" priority="3" operator="equal">
      <formula>0</formula>
    </cfRule>
  </conditionalFormatting>
  <conditionalFormatting sqref="P29">
    <cfRule type="cellIs" dxfId="612" priority="1" operator="equal">
      <formula>0</formula>
    </cfRule>
  </conditionalFormatting>
  <conditionalFormatting sqref="P25:P26">
    <cfRule type="cellIs" dxfId="611" priority="2" operator="equal">
      <formula>0</formula>
    </cfRule>
  </conditionalFormatting>
  <dataValidations count="1">
    <dataValidation type="custom" allowBlank="1" showErrorMessage="1" errorTitle="Input Error" error="Please input a numeric value, in units of £m's." sqref="E25:I26 E9:H9 I12:I13 I18 E21:H22 E29:I29" xr:uid="{5B24588C-C58E-46A9-8CB6-0B3791231D33}">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showGridLines="0" topLeftCell="D1" zoomScale="70" zoomScaleNormal="70" workbookViewId="0">
      <selection activeCell="K21" sqref="K21"/>
    </sheetView>
  </sheetViews>
  <sheetFormatPr defaultColWidth="8.625" defaultRowHeight="15"/>
  <cols>
    <col min="1" max="1" width="8.625" style="36"/>
    <col min="2" max="2" width="56.625" style="36" bestFit="1" customWidth="1"/>
    <col min="3" max="3" width="11.125" style="36" customWidth="1"/>
    <col min="4" max="4" width="9.75" style="36" customWidth="1"/>
    <col min="5" max="16" width="17.25" style="36" customWidth="1"/>
    <col min="17" max="19" width="8.625" style="36"/>
    <col min="20" max="20" width="19.75" style="36" customWidth="1"/>
    <col min="21" max="21" width="8.625" style="36"/>
    <col min="22" max="22" width="3.125" style="36" customWidth="1"/>
    <col min="23" max="23" width="29.25" style="36" bestFit="1" customWidth="1"/>
    <col min="24" max="24" width="3.5" style="36" customWidth="1"/>
    <col min="25" max="25" width="27.75" style="36" hidden="1" customWidth="1"/>
    <col min="26" max="37" width="8.625" style="36" hidden="1" customWidth="1"/>
    <col min="38" max="38" width="8.625" style="36"/>
    <col min="39" max="39" width="60.75" style="36" bestFit="1" customWidth="1"/>
    <col min="40" max="40" width="6.125" style="36" bestFit="1" customWidth="1"/>
    <col min="41" max="41" width="5.25" style="36" bestFit="1" customWidth="1"/>
    <col min="42" max="42" width="46.625" style="36" bestFit="1" customWidth="1"/>
    <col min="43" max="43" width="44.75" style="36" bestFit="1" customWidth="1"/>
    <col min="44" max="44" width="43" style="36" bestFit="1" customWidth="1"/>
    <col min="45" max="45" width="46.625" style="36" bestFit="1" customWidth="1"/>
    <col min="46" max="46" width="44.75" style="36" bestFit="1" customWidth="1"/>
    <col min="47" max="47" width="43" style="36" bestFit="1" customWidth="1"/>
    <col min="48" max="48" width="46.625" style="36" bestFit="1" customWidth="1"/>
    <col min="49" max="49" width="44.75" style="36" bestFit="1" customWidth="1"/>
    <col min="50" max="50" width="43" style="36" bestFit="1" customWidth="1"/>
    <col min="51" max="51" width="46.625" style="36" bestFit="1" customWidth="1"/>
    <col min="52" max="52" width="44.75" style="36" bestFit="1" customWidth="1"/>
    <col min="53" max="53" width="43" style="36" bestFit="1" customWidth="1"/>
    <col min="54" max="16384" width="8.625" style="36"/>
  </cols>
  <sheetData>
    <row r="1" spans="1:56" s="2183" customFormat="1" ht="23.25">
      <c r="A1" s="2174"/>
      <c r="B1" s="3000" t="s">
        <v>639</v>
      </c>
      <c r="C1" s="3000"/>
      <c r="D1" s="3000"/>
      <c r="E1" s="3000"/>
      <c r="F1" s="3000"/>
      <c r="G1" s="3000"/>
      <c r="H1" s="3000"/>
      <c r="I1" s="3000"/>
      <c r="J1" s="2175"/>
      <c r="K1" s="2175"/>
      <c r="L1" s="2175"/>
      <c r="M1" s="2175"/>
      <c r="N1" s="2175"/>
      <c r="O1" s="2175"/>
      <c r="P1" s="2175"/>
      <c r="Q1" s="2175"/>
      <c r="R1" s="2175"/>
      <c r="S1" s="2175"/>
      <c r="T1" s="2175"/>
      <c r="U1" s="2174"/>
      <c r="V1" s="2176"/>
      <c r="W1" s="2110"/>
      <c r="X1" s="2177"/>
      <c r="Y1" s="2178"/>
      <c r="Z1" s="2178"/>
      <c r="AA1" s="2178"/>
      <c r="AB1" s="2178"/>
      <c r="AC1" s="2178"/>
      <c r="AD1" s="2178"/>
      <c r="AE1" s="2178"/>
      <c r="AF1" s="2178"/>
      <c r="AG1" s="2178"/>
      <c r="AH1" s="2178"/>
      <c r="AI1" s="2178"/>
      <c r="AJ1" s="2178"/>
      <c r="AK1" s="2177"/>
      <c r="AL1" s="2174"/>
      <c r="AM1" s="2179" t="s">
        <v>6740</v>
      </c>
      <c r="AN1" s="2180"/>
      <c r="AO1" s="2180"/>
      <c r="AP1" s="2180"/>
      <c r="AQ1" s="2180"/>
      <c r="AR1" s="2181"/>
      <c r="AS1" s="2182"/>
      <c r="AT1" s="2182"/>
      <c r="AU1" s="2182"/>
      <c r="AV1" s="2182"/>
      <c r="AW1" s="2182"/>
      <c r="AX1" s="2181"/>
      <c r="AY1" s="2182"/>
      <c r="AZ1" s="2174"/>
      <c r="BA1" s="2174"/>
      <c r="BB1" s="2174"/>
      <c r="BC1" s="2174"/>
      <c r="BD1" s="2174"/>
    </row>
    <row r="2" spans="1:56" s="2183" customFormat="1" ht="23.25">
      <c r="A2" s="2174"/>
      <c r="B2" s="3000" t="s">
        <v>9</v>
      </c>
      <c r="C2" s="3000"/>
      <c r="D2" s="3000"/>
      <c r="E2" s="3000"/>
      <c r="F2" s="3000"/>
      <c r="G2" s="3000"/>
      <c r="H2" s="3000"/>
      <c r="I2" s="3000"/>
      <c r="J2" s="2175"/>
      <c r="K2" s="2175"/>
      <c r="L2" s="2175"/>
      <c r="M2" s="2175"/>
      <c r="N2" s="2175"/>
      <c r="O2" s="2175"/>
      <c r="P2" s="2175"/>
      <c r="Q2" s="2175"/>
      <c r="R2" s="2175"/>
      <c r="S2" s="2184"/>
      <c r="T2" s="2184"/>
      <c r="U2" s="2184"/>
      <c r="V2" s="2176"/>
      <c r="W2" s="2110"/>
      <c r="X2" s="2177"/>
      <c r="Y2" s="2178"/>
      <c r="Z2" s="2178"/>
      <c r="AA2" s="2178"/>
      <c r="AB2" s="2178"/>
      <c r="AC2" s="2178"/>
      <c r="AD2" s="2178"/>
      <c r="AE2" s="2178"/>
      <c r="AF2" s="2178"/>
      <c r="AG2" s="2178"/>
      <c r="AH2" s="2178"/>
      <c r="AI2" s="2178"/>
      <c r="AJ2" s="2178"/>
      <c r="AK2" s="2177"/>
      <c r="AL2" s="2174"/>
      <c r="AM2" s="2175"/>
      <c r="AN2" s="2182"/>
      <c r="AO2" s="2182"/>
      <c r="AP2" s="2182"/>
      <c r="AQ2" s="2182"/>
      <c r="AR2" s="2181"/>
      <c r="AS2" s="2182"/>
      <c r="AT2" s="2182"/>
      <c r="AU2" s="2182"/>
      <c r="AV2" s="2182"/>
      <c r="AW2" s="2182"/>
      <c r="AX2" s="2181"/>
      <c r="AY2" s="2182"/>
      <c r="AZ2" s="2174"/>
      <c r="BA2" s="2174"/>
      <c r="BB2" s="2174"/>
      <c r="BC2" s="2174"/>
      <c r="BD2" s="2174"/>
    </row>
    <row r="3" spans="1:56" s="2183" customFormat="1" ht="20.25">
      <c r="A3" s="2174"/>
      <c r="B3" s="3018" t="s">
        <v>640</v>
      </c>
      <c r="C3" s="3018"/>
      <c r="D3" s="3018"/>
      <c r="E3" s="3018"/>
      <c r="F3" s="3018"/>
      <c r="G3" s="3018"/>
      <c r="H3" s="3018"/>
      <c r="I3" s="3018"/>
      <c r="J3" s="3018"/>
      <c r="K3" s="3018"/>
      <c r="L3" s="3018"/>
      <c r="M3" s="3018"/>
      <c r="N3" s="3018"/>
      <c r="O3" s="3018"/>
      <c r="P3" s="3018"/>
      <c r="Q3" s="3018"/>
      <c r="R3" s="3018"/>
      <c r="S3" s="3018"/>
      <c r="T3" s="3018"/>
      <c r="U3" s="2184"/>
      <c r="V3" s="2176"/>
      <c r="W3" s="2185" t="s">
        <v>6741</v>
      </c>
      <c r="X3" s="2177"/>
      <c r="Y3" s="2178"/>
      <c r="Z3" s="2178"/>
      <c r="AA3" s="2178"/>
      <c r="AB3" s="2178"/>
      <c r="AC3" s="2178"/>
      <c r="AD3" s="2178"/>
      <c r="AE3" s="2178"/>
      <c r="AF3" s="2178"/>
      <c r="AG3" s="2178"/>
      <c r="AH3" s="2178"/>
      <c r="AI3" s="2178"/>
      <c r="AJ3" s="2178"/>
      <c r="AK3" s="2177"/>
      <c r="AL3" s="2174"/>
      <c r="AM3" s="3017" t="s">
        <v>640</v>
      </c>
      <c r="AN3" s="3018"/>
      <c r="AO3" s="3018"/>
      <c r="AP3" s="3018"/>
      <c r="AQ3" s="3018"/>
      <c r="AR3" s="3018"/>
      <c r="AS3" s="3018"/>
      <c r="AT3" s="3018"/>
      <c r="AU3" s="3018"/>
      <c r="AV3" s="3018"/>
      <c r="AW3" s="3018"/>
      <c r="AX3" s="3018"/>
      <c r="AY3" s="3018"/>
      <c r="AZ3" s="3018"/>
      <c r="BA3" s="3018"/>
      <c r="BB3" s="2174"/>
      <c r="BC3" s="2174"/>
      <c r="BD3" s="2174"/>
    </row>
    <row r="4" spans="1:56" ht="16.5" thickBot="1">
      <c r="A4" s="2184"/>
      <c r="B4" s="2186"/>
      <c r="C4" s="2186"/>
      <c r="D4" s="2186"/>
      <c r="E4" s="2186"/>
      <c r="F4" s="2186"/>
      <c r="G4" s="2186"/>
      <c r="H4" s="2186"/>
      <c r="I4" s="2186"/>
      <c r="J4" s="2186"/>
      <c r="K4" s="2186"/>
      <c r="L4" s="2186"/>
      <c r="M4" s="2186"/>
      <c r="N4" s="2186"/>
      <c r="O4" s="2186"/>
      <c r="P4" s="2186"/>
      <c r="Q4" s="2186"/>
      <c r="R4" s="2186"/>
      <c r="S4" s="2186"/>
      <c r="T4" s="2186"/>
      <c r="U4" s="2186"/>
      <c r="V4" s="2176"/>
      <c r="W4" s="2184"/>
      <c r="X4" s="2177"/>
      <c r="Y4" s="2187" t="s">
        <v>6742</v>
      </c>
      <c r="AK4" s="2177"/>
      <c r="AL4" s="2184"/>
      <c r="AM4" s="2184"/>
      <c r="AN4" s="2184"/>
      <c r="AO4" s="2184"/>
      <c r="AP4" s="2188"/>
      <c r="AQ4" s="2184"/>
      <c r="AR4" s="2184"/>
      <c r="AS4" s="2184"/>
      <c r="AT4" s="2184"/>
      <c r="AU4" s="2184"/>
      <c r="AV4" s="2184"/>
      <c r="AW4" s="2184"/>
      <c r="AX4" s="2184"/>
      <c r="AY4" s="2184"/>
      <c r="AZ4" s="2184"/>
      <c r="BA4" s="2184"/>
      <c r="BB4" s="2184"/>
      <c r="BC4" s="2184"/>
      <c r="BD4" s="2184"/>
    </row>
    <row r="5" spans="1:56" ht="17.25" thickTop="1" thickBot="1">
      <c r="A5" s="2184"/>
      <c r="B5" s="2189"/>
      <c r="C5" s="2190"/>
      <c r="D5" s="2190"/>
      <c r="E5" s="3003" t="s">
        <v>7384</v>
      </c>
      <c r="F5" s="3004"/>
      <c r="G5" s="3004"/>
      <c r="H5" s="3004"/>
      <c r="I5" s="3004"/>
      <c r="J5" s="3004"/>
      <c r="K5" s="3004" t="s">
        <v>7385</v>
      </c>
      <c r="L5" s="3004"/>
      <c r="M5" s="3004"/>
      <c r="N5" s="3004"/>
      <c r="O5" s="3004"/>
      <c r="P5" s="3005"/>
      <c r="Q5" s="2184"/>
      <c r="R5" s="3006" t="s">
        <v>6749</v>
      </c>
      <c r="S5" s="2184"/>
      <c r="T5" s="3006" t="s">
        <v>6750</v>
      </c>
      <c r="U5" s="2184"/>
      <c r="V5" s="2176"/>
      <c r="W5" s="2184"/>
      <c r="X5" s="2177"/>
      <c r="Y5" s="36" t="s">
        <v>6751</v>
      </c>
      <c r="AK5" s="2177"/>
      <c r="AL5" s="2184"/>
      <c r="AM5" s="2190"/>
      <c r="AN5" s="2190"/>
      <c r="AO5" s="2190"/>
      <c r="AP5" s="3003" t="s">
        <v>7386</v>
      </c>
      <c r="AQ5" s="3004"/>
      <c r="AR5" s="3004"/>
      <c r="AS5" s="3004"/>
      <c r="AT5" s="3004"/>
      <c r="AU5" s="3004"/>
      <c r="AV5" s="3004" t="s">
        <v>7385</v>
      </c>
      <c r="AW5" s="3004"/>
      <c r="AX5" s="3004"/>
      <c r="AY5" s="3004"/>
      <c r="AZ5" s="3004"/>
      <c r="BA5" s="3005"/>
      <c r="BB5" s="2184"/>
      <c r="BC5" s="2184"/>
      <c r="BD5" s="2184"/>
    </row>
    <row r="6" spans="1:56" ht="16.5" thickTop="1">
      <c r="A6" s="2184"/>
      <c r="B6" s="3009" t="s">
        <v>6743</v>
      </c>
      <c r="C6" s="3004"/>
      <c r="D6" s="3012"/>
      <c r="E6" s="3001" t="s">
        <v>7387</v>
      </c>
      <c r="F6" s="3001" t="s">
        <v>7388</v>
      </c>
      <c r="G6" s="3001" t="s">
        <v>7389</v>
      </c>
      <c r="H6" s="3001" t="s">
        <v>7387</v>
      </c>
      <c r="I6" s="3001" t="s">
        <v>7388</v>
      </c>
      <c r="J6" s="3001" t="s">
        <v>7389</v>
      </c>
      <c r="K6" s="3001" t="s">
        <v>7387</v>
      </c>
      <c r="L6" s="3001" t="s">
        <v>7388</v>
      </c>
      <c r="M6" s="3001" t="s">
        <v>7389</v>
      </c>
      <c r="N6" s="3001" t="s">
        <v>7387</v>
      </c>
      <c r="O6" s="3001" t="s">
        <v>7388</v>
      </c>
      <c r="P6" s="3015" t="s">
        <v>7389</v>
      </c>
      <c r="Q6" s="2184"/>
      <c r="R6" s="3007"/>
      <c r="S6" s="2184"/>
      <c r="T6" s="3007"/>
      <c r="U6" s="2184"/>
      <c r="V6" s="2176"/>
      <c r="W6" s="2184"/>
      <c r="X6" s="2177"/>
      <c r="AK6" s="2177"/>
      <c r="AL6" s="2184"/>
      <c r="AM6" s="3009" t="s">
        <v>6743</v>
      </c>
      <c r="AN6" s="3004" t="s">
        <v>6744</v>
      </c>
      <c r="AO6" s="3012" t="s">
        <v>6745</v>
      </c>
      <c r="AP6" s="3001" t="s">
        <v>7387</v>
      </c>
      <c r="AQ6" s="3001" t="s">
        <v>7388</v>
      </c>
      <c r="AR6" s="3001" t="s">
        <v>7389</v>
      </c>
      <c r="AS6" s="3001" t="s">
        <v>7387</v>
      </c>
      <c r="AT6" s="3001" t="s">
        <v>7388</v>
      </c>
      <c r="AU6" s="3001" t="s">
        <v>7389</v>
      </c>
      <c r="AV6" s="3001" t="s">
        <v>7387</v>
      </c>
      <c r="AW6" s="3001" t="s">
        <v>7388</v>
      </c>
      <c r="AX6" s="3001" t="s">
        <v>7389</v>
      </c>
      <c r="AY6" s="3001" t="s">
        <v>7387</v>
      </c>
      <c r="AZ6" s="3001" t="s">
        <v>7388</v>
      </c>
      <c r="BA6" s="3015" t="s">
        <v>7389</v>
      </c>
      <c r="BB6" s="2184"/>
      <c r="BC6" s="2184"/>
      <c r="BD6" s="2184"/>
    </row>
    <row r="7" spans="1:56" ht="47.65" customHeight="1" thickBot="1">
      <c r="A7" s="2184"/>
      <c r="B7" s="3010"/>
      <c r="C7" s="3011"/>
      <c r="D7" s="3013"/>
      <c r="E7" s="3014"/>
      <c r="F7" s="3014"/>
      <c r="G7" s="3014"/>
      <c r="H7" s="3002"/>
      <c r="I7" s="3002"/>
      <c r="J7" s="3002"/>
      <c r="K7" s="3002"/>
      <c r="L7" s="3002"/>
      <c r="M7" s="3002"/>
      <c r="N7" s="3002"/>
      <c r="O7" s="3002"/>
      <c r="P7" s="3016"/>
      <c r="Q7" s="2184"/>
      <c r="R7" s="3008"/>
      <c r="S7" s="2184"/>
      <c r="T7" s="3008"/>
      <c r="U7" s="2184"/>
      <c r="V7" s="2176"/>
      <c r="W7" s="2184"/>
      <c r="X7" s="2177"/>
      <c r="Y7" s="2191"/>
      <c r="AK7" s="2177"/>
      <c r="AL7" s="2184"/>
      <c r="AM7" s="3010"/>
      <c r="AN7" s="3011"/>
      <c r="AO7" s="3013"/>
      <c r="AP7" s="3002"/>
      <c r="AQ7" s="3002"/>
      <c r="AR7" s="3002"/>
      <c r="AS7" s="3002"/>
      <c r="AT7" s="3002"/>
      <c r="AU7" s="3002"/>
      <c r="AV7" s="3002"/>
      <c r="AW7" s="3002"/>
      <c r="AX7" s="3002"/>
      <c r="AY7" s="3002"/>
      <c r="AZ7" s="3002"/>
      <c r="BA7" s="3016"/>
      <c r="BB7" s="2184"/>
      <c r="BC7" s="2184"/>
      <c r="BD7" s="2184"/>
    </row>
    <row r="8" spans="1:56" ht="17.25" thickTop="1" thickBot="1">
      <c r="A8" s="2184"/>
      <c r="B8" s="2190"/>
      <c r="C8" s="2997" t="s">
        <v>6744</v>
      </c>
      <c r="D8" s="2998"/>
      <c r="E8" s="2985" t="s">
        <v>7339</v>
      </c>
      <c r="F8" s="2986"/>
      <c r="G8" s="2987"/>
      <c r="H8" s="2985" t="s">
        <v>6756</v>
      </c>
      <c r="I8" s="2986"/>
      <c r="J8" s="2987"/>
      <c r="K8" s="2985" t="s">
        <v>7339</v>
      </c>
      <c r="L8" s="2986"/>
      <c r="M8" s="2987"/>
      <c r="N8" s="2991" t="s">
        <v>6756</v>
      </c>
      <c r="O8" s="2992"/>
      <c r="P8" s="2993"/>
      <c r="Q8" s="2184"/>
      <c r="R8" s="2184"/>
      <c r="S8" s="2184"/>
      <c r="T8" s="2184"/>
      <c r="U8" s="2184"/>
      <c r="V8" s="2176"/>
      <c r="W8" s="2184"/>
      <c r="X8" s="2177"/>
      <c r="AK8" s="2177"/>
      <c r="AL8" s="2184"/>
      <c r="AM8" s="2190"/>
      <c r="AN8" s="2190"/>
      <c r="AO8" s="2190"/>
      <c r="AP8" s="2190"/>
      <c r="AQ8" s="2190"/>
      <c r="AR8" s="2190"/>
      <c r="AS8" s="2190"/>
      <c r="AT8" s="2190"/>
      <c r="AU8" s="2190"/>
      <c r="AV8" s="2190"/>
      <c r="AW8" s="2190"/>
      <c r="AX8" s="2190"/>
      <c r="AY8" s="2190"/>
      <c r="AZ8" s="2190"/>
      <c r="BA8" s="2190"/>
      <c r="BB8" s="2184"/>
      <c r="BC8" s="2184"/>
      <c r="BD8" s="2184"/>
    </row>
    <row r="9" spans="1:56" ht="17.25" thickTop="1" thickBot="1">
      <c r="A9" s="2184"/>
      <c r="B9" s="2192" t="s">
        <v>7390</v>
      </c>
      <c r="C9" s="2999" t="s">
        <v>6745</v>
      </c>
      <c r="D9" s="2990"/>
      <c r="E9" s="2988">
        <v>2</v>
      </c>
      <c r="F9" s="2989"/>
      <c r="G9" s="2990"/>
      <c r="H9" s="2988">
        <v>3</v>
      </c>
      <c r="I9" s="2989"/>
      <c r="J9" s="2990"/>
      <c r="K9" s="2988">
        <v>2</v>
      </c>
      <c r="L9" s="2989"/>
      <c r="M9" s="2990"/>
      <c r="N9" s="2994">
        <v>3</v>
      </c>
      <c r="O9" s="2995"/>
      <c r="P9" s="2996"/>
      <c r="Q9" s="2184"/>
      <c r="R9" s="2184"/>
      <c r="S9" s="2184"/>
      <c r="T9" s="2184"/>
      <c r="U9" s="2184"/>
      <c r="V9" s="2176"/>
      <c r="W9" s="2184"/>
      <c r="X9" s="2177"/>
      <c r="AK9" s="2177"/>
      <c r="AL9" s="2184"/>
      <c r="AM9" s="73" t="s">
        <v>7390</v>
      </c>
      <c r="AN9" s="2190"/>
      <c r="AO9" s="2190"/>
      <c r="AP9" s="2190"/>
      <c r="AQ9" s="2190"/>
      <c r="AR9" s="2190"/>
      <c r="AS9" s="2190"/>
      <c r="AT9" s="2190"/>
      <c r="AU9" s="2190"/>
      <c r="AV9" s="2190"/>
      <c r="AW9" s="2190"/>
      <c r="AX9" s="2190"/>
      <c r="AY9" s="2190"/>
      <c r="AZ9" s="2190"/>
      <c r="BA9" s="2190"/>
      <c r="BB9" s="2184"/>
      <c r="BC9" s="2184"/>
      <c r="BD9" s="2184"/>
    </row>
    <row r="10" spans="1:56" ht="17.25" thickTop="1" thickBot="1">
      <c r="A10" s="2184"/>
      <c r="B10" s="2193" t="s">
        <v>7390</v>
      </c>
      <c r="C10" s="2194" t="s">
        <v>6756</v>
      </c>
      <c r="D10" s="2195">
        <v>3</v>
      </c>
      <c r="E10" s="2196">
        <v>1988.548</v>
      </c>
      <c r="F10" s="181">
        <v>1988.548</v>
      </c>
      <c r="G10" s="2196">
        <v>1557.903</v>
      </c>
      <c r="H10" s="207"/>
      <c r="I10" s="207"/>
      <c r="J10" s="207"/>
      <c r="K10" s="2196">
        <v>1960.559</v>
      </c>
      <c r="L10" s="181">
        <v>1960.559</v>
      </c>
      <c r="M10" s="2196">
        <v>1476.8510000000001</v>
      </c>
      <c r="N10" s="207"/>
      <c r="O10" s="207"/>
      <c r="P10" s="208"/>
      <c r="Q10" s="2184"/>
      <c r="R10" s="2197" t="s">
        <v>7391</v>
      </c>
      <c r="S10" s="2184"/>
      <c r="T10" s="2198"/>
      <c r="U10" s="2184"/>
      <c r="V10" s="2176"/>
      <c r="W10" s="2199">
        <v>0</v>
      </c>
      <c r="X10" s="2177"/>
      <c r="Y10" s="2187">
        <v>0</v>
      </c>
      <c r="AA10" s="2187">
        <v>0</v>
      </c>
      <c r="AE10" s="2187">
        <v>0</v>
      </c>
      <c r="AG10" s="2187">
        <v>0</v>
      </c>
      <c r="AK10" s="2177"/>
      <c r="AL10" s="2184"/>
      <c r="AM10" s="2193" t="s">
        <v>7390</v>
      </c>
      <c r="AN10" s="2200" t="s">
        <v>7392</v>
      </c>
      <c r="AO10" s="2200">
        <v>2</v>
      </c>
      <c r="AP10" s="2201" t="s">
        <v>7393</v>
      </c>
      <c r="AQ10" s="2202" t="s">
        <v>7394</v>
      </c>
      <c r="AR10" s="2201" t="s">
        <v>7395</v>
      </c>
      <c r="AS10" s="2202" t="s">
        <v>7393</v>
      </c>
      <c r="AT10" s="2202" t="s">
        <v>7394</v>
      </c>
      <c r="AU10" s="2202" t="s">
        <v>7395</v>
      </c>
      <c r="AV10" s="2201" t="s">
        <v>7396</v>
      </c>
      <c r="AW10" s="2202" t="s">
        <v>7397</v>
      </c>
      <c r="AX10" s="2201" t="s">
        <v>7398</v>
      </c>
      <c r="AY10" s="2202" t="s">
        <v>7396</v>
      </c>
      <c r="AZ10" s="2202" t="s">
        <v>7397</v>
      </c>
      <c r="BA10" s="2203" t="s">
        <v>7398</v>
      </c>
      <c r="BB10" s="2184"/>
      <c r="BC10" s="2184"/>
      <c r="BD10" s="2184"/>
    </row>
    <row r="11" spans="1:56" ht="17.25" thickTop="1" thickBot="1">
      <c r="A11" s="2184"/>
      <c r="B11" s="2189"/>
      <c r="C11" s="2190"/>
      <c r="D11" s="2190"/>
      <c r="E11" s="2204"/>
      <c r="F11" s="2204"/>
      <c r="G11" s="2204"/>
      <c r="H11" s="2205"/>
      <c r="I11" s="2205"/>
      <c r="J11" s="2205"/>
      <c r="K11" s="2204"/>
      <c r="L11" s="2204"/>
      <c r="M11" s="2204"/>
      <c r="N11" s="2205"/>
      <c r="O11" s="2205"/>
      <c r="P11" s="2205"/>
      <c r="Q11" s="2184"/>
      <c r="R11" s="2184"/>
      <c r="S11" s="2184"/>
      <c r="T11" s="2184"/>
      <c r="U11" s="2184"/>
      <c r="V11" s="2176"/>
      <c r="W11" s="2184"/>
      <c r="X11" s="2177"/>
      <c r="AK11" s="2177"/>
      <c r="AL11" s="2184"/>
      <c r="AM11" s="2189"/>
      <c r="AN11" s="2190"/>
      <c r="AO11" s="2190"/>
      <c r="AP11" s="2190"/>
      <c r="AQ11" s="2190"/>
      <c r="AR11" s="2190"/>
      <c r="AS11" s="2190"/>
      <c r="AT11" s="2190"/>
      <c r="AU11" s="2190"/>
      <c r="AV11" s="2190"/>
      <c r="AW11" s="2190"/>
      <c r="AX11" s="2190"/>
      <c r="AY11" s="2190"/>
      <c r="AZ11" s="2190"/>
      <c r="BA11" s="2190"/>
      <c r="BB11" s="2184"/>
      <c r="BC11" s="2184"/>
      <c r="BD11" s="2184"/>
    </row>
    <row r="12" spans="1:56" ht="17.25" thickTop="1" thickBot="1">
      <c r="A12" s="2184"/>
      <c r="B12" s="73" t="s">
        <v>7399</v>
      </c>
      <c r="C12" s="2190"/>
      <c r="D12" s="2190"/>
      <c r="E12" s="2204"/>
      <c r="F12" s="2204"/>
      <c r="G12" s="2204"/>
      <c r="H12" s="2205"/>
      <c r="I12" s="2205"/>
      <c r="J12" s="2205"/>
      <c r="K12" s="2204"/>
      <c r="L12" s="2204"/>
      <c r="M12" s="2204"/>
      <c r="N12" s="2205"/>
      <c r="O12" s="2206"/>
      <c r="P12" s="2206"/>
      <c r="Q12" s="2184"/>
      <c r="R12" s="2184"/>
      <c r="S12" s="2184"/>
      <c r="T12" s="2184"/>
      <c r="U12" s="2184"/>
      <c r="V12" s="2176"/>
      <c r="W12" s="2184"/>
      <c r="X12" s="2177"/>
      <c r="AK12" s="2177"/>
      <c r="AL12" s="2184"/>
      <c r="AM12" s="73" t="s">
        <v>7399</v>
      </c>
      <c r="AN12" s="2190"/>
      <c r="AO12" s="2190"/>
      <c r="AP12" s="2190"/>
      <c r="AQ12" s="2190"/>
      <c r="AR12" s="2190"/>
      <c r="AS12" s="2190"/>
      <c r="AT12" s="2190"/>
      <c r="AU12" s="2190"/>
      <c r="AV12" s="2190"/>
      <c r="AW12" s="2190"/>
      <c r="AX12" s="2190"/>
      <c r="AY12" s="2190"/>
      <c r="AZ12" s="2190"/>
      <c r="BA12" s="2190"/>
      <c r="BB12" s="2184"/>
      <c r="BC12" s="2184"/>
      <c r="BD12" s="2184"/>
    </row>
    <row r="13" spans="1:56" ht="17.25" thickTop="1" thickBot="1">
      <c r="A13" s="2184"/>
      <c r="B13" s="2193" t="s">
        <v>7399</v>
      </c>
      <c r="C13" s="2976" t="s">
        <v>7400</v>
      </c>
      <c r="D13" s="2977"/>
      <c r="E13" s="2207">
        <v>3.8600000000000002E-2</v>
      </c>
      <c r="F13" s="130">
        <v>3.0240686068427818E-2</v>
      </c>
      <c r="G13" s="134">
        <v>3.8600000000000002E-2</v>
      </c>
      <c r="H13" s="182">
        <v>76.757952799999998</v>
      </c>
      <c r="I13" s="183">
        <v>60.135055800000004</v>
      </c>
      <c r="J13" s="182">
        <v>0</v>
      </c>
      <c r="K13" s="2207">
        <v>3.8600000000000002E-2</v>
      </c>
      <c r="L13" s="130">
        <v>2.9076629981551184E-2</v>
      </c>
      <c r="M13" s="134">
        <v>3.8600000000000002E-2</v>
      </c>
      <c r="N13" s="182">
        <v>75.677577400000004</v>
      </c>
      <c r="O13" s="183">
        <v>57.006448600000006</v>
      </c>
      <c r="P13" s="199">
        <v>57.006448600000006</v>
      </c>
      <c r="Q13" s="2184"/>
      <c r="R13" s="2197" t="s">
        <v>7401</v>
      </c>
      <c r="S13" s="2208"/>
      <c r="T13" s="2197"/>
      <c r="U13" s="2184"/>
      <c r="V13" s="2176"/>
      <c r="W13" s="2199">
        <v>0</v>
      </c>
      <c r="X13" s="2177"/>
      <c r="Y13" s="2187">
        <v>0</v>
      </c>
      <c r="AE13" s="2187">
        <v>0</v>
      </c>
      <c r="AK13" s="2177"/>
      <c r="AL13" s="2184"/>
      <c r="AM13" s="2193" t="s">
        <v>7399</v>
      </c>
      <c r="AN13" s="2200" t="s">
        <v>7339</v>
      </c>
      <c r="AO13" s="2200">
        <v>2</v>
      </c>
      <c r="AP13" s="2209" t="s">
        <v>7402</v>
      </c>
      <c r="AQ13" s="2210" t="s">
        <v>7403</v>
      </c>
      <c r="AR13" s="2211" t="s">
        <v>7404</v>
      </c>
      <c r="AS13" s="2212" t="s">
        <v>7405</v>
      </c>
      <c r="AT13" s="2213" t="s">
        <v>7406</v>
      </c>
      <c r="AU13" s="2212" t="s">
        <v>7407</v>
      </c>
      <c r="AV13" s="2209" t="s">
        <v>7408</v>
      </c>
      <c r="AW13" s="2210" t="s">
        <v>7409</v>
      </c>
      <c r="AX13" s="2211" t="s">
        <v>7410</v>
      </c>
      <c r="AY13" s="2212" t="s">
        <v>7411</v>
      </c>
      <c r="AZ13" s="2213" t="s">
        <v>7412</v>
      </c>
      <c r="BA13" s="2214" t="s">
        <v>7413</v>
      </c>
      <c r="BB13" s="2184"/>
      <c r="BC13" s="2184"/>
      <c r="BD13" s="2184"/>
    </row>
    <row r="14" spans="1:56" ht="16.5" thickTop="1">
      <c r="A14" s="2184"/>
      <c r="B14" s="2190"/>
      <c r="C14" s="2215"/>
      <c r="D14" s="2215"/>
      <c r="E14" s="2204"/>
      <c r="F14" s="2204"/>
      <c r="G14" s="2216"/>
      <c r="H14" s="2206"/>
      <c r="I14" s="2206"/>
      <c r="J14" s="2206"/>
      <c r="K14" s="2204"/>
      <c r="L14" s="2204"/>
      <c r="M14" s="2204"/>
      <c r="N14" s="2205"/>
      <c r="O14" s="2205"/>
      <c r="P14" s="2205"/>
      <c r="Q14" s="2184"/>
      <c r="R14" s="2184"/>
      <c r="S14" s="2184"/>
      <c r="T14" s="2184"/>
      <c r="U14" s="2184"/>
      <c r="V14" s="2176"/>
      <c r="W14" s="2184"/>
      <c r="X14" s="2177"/>
      <c r="AK14" s="2177"/>
      <c r="AL14" s="2184"/>
      <c r="AM14" s="2190"/>
      <c r="AN14" s="2215"/>
      <c r="AO14" s="2215"/>
      <c r="AP14" s="2206"/>
      <c r="AQ14" s="2206"/>
      <c r="AR14" s="2206"/>
      <c r="AS14" s="2217"/>
      <c r="AT14" s="2217"/>
      <c r="AU14" s="2217"/>
      <c r="AV14" s="2206"/>
      <c r="AW14" s="2206"/>
      <c r="AX14" s="2206"/>
      <c r="AY14" s="2217"/>
      <c r="AZ14" s="2217"/>
      <c r="BA14" s="2217"/>
      <c r="BB14" s="2184"/>
      <c r="BC14" s="2184"/>
      <c r="BD14" s="2184"/>
    </row>
    <row r="15" spans="1:56" ht="16.5" thickBot="1">
      <c r="A15" s="2184"/>
      <c r="B15" s="2190"/>
      <c r="C15" s="2215"/>
      <c r="D15" s="2215"/>
      <c r="E15" s="2204"/>
      <c r="F15" s="2204"/>
      <c r="G15" s="2204"/>
      <c r="H15" s="2205"/>
      <c r="I15" s="2205"/>
      <c r="J15" s="2205"/>
      <c r="K15" s="2204"/>
      <c r="L15" s="2204"/>
      <c r="M15" s="2204"/>
      <c r="N15" s="2205"/>
      <c r="O15" s="2205"/>
      <c r="P15" s="2205"/>
      <c r="Q15" s="2184"/>
      <c r="R15" s="2184"/>
      <c r="S15" s="2184"/>
      <c r="T15" s="2184"/>
      <c r="U15" s="2184"/>
      <c r="V15" s="2176"/>
      <c r="W15" s="2184"/>
      <c r="X15" s="2177"/>
      <c r="AK15" s="2177"/>
      <c r="AL15" s="2184"/>
      <c r="AM15" s="2190"/>
      <c r="AN15" s="2215"/>
      <c r="AO15" s="2215"/>
      <c r="AP15" s="2206"/>
      <c r="AQ15" s="2206"/>
      <c r="AR15" s="2206"/>
      <c r="AS15" s="2217"/>
      <c r="AT15" s="2217"/>
      <c r="AU15" s="2217"/>
      <c r="AV15" s="2206"/>
      <c r="AW15" s="2206"/>
      <c r="AX15" s="2206"/>
      <c r="AY15" s="2217"/>
      <c r="AZ15" s="2217"/>
      <c r="BA15" s="2217"/>
      <c r="BB15" s="2184"/>
      <c r="BC15" s="2184"/>
      <c r="BD15" s="2184"/>
    </row>
    <row r="16" spans="1:56" ht="17.25" thickTop="1" thickBot="1">
      <c r="A16" s="2184"/>
      <c r="B16" s="73" t="s">
        <v>7414</v>
      </c>
      <c r="C16" s="2215"/>
      <c r="D16" s="2215"/>
      <c r="E16" s="2204"/>
      <c r="F16" s="2204"/>
      <c r="G16" s="2204"/>
      <c r="H16" s="2205"/>
      <c r="I16" s="2205"/>
      <c r="J16" s="2205"/>
      <c r="K16" s="2204"/>
      <c r="L16" s="2204"/>
      <c r="M16" s="2204"/>
      <c r="N16" s="2205"/>
      <c r="O16" s="2205"/>
      <c r="P16" s="2205"/>
      <c r="Q16" s="2184"/>
      <c r="R16" s="2184"/>
      <c r="S16" s="2184"/>
      <c r="T16" s="2184"/>
      <c r="U16" s="2184"/>
      <c r="V16" s="2176"/>
      <c r="W16" s="2184"/>
      <c r="X16" s="2177"/>
      <c r="AK16" s="2177"/>
      <c r="AL16" s="2184"/>
      <c r="AM16" s="73" t="s">
        <v>7414</v>
      </c>
      <c r="AN16" s="2215"/>
      <c r="AO16" s="2215"/>
      <c r="AP16" s="2206"/>
      <c r="AQ16" s="2206"/>
      <c r="AR16" s="2206"/>
      <c r="AS16" s="2217"/>
      <c r="AT16" s="2217"/>
      <c r="AU16" s="2217"/>
      <c r="AV16" s="2206"/>
      <c r="AW16" s="2206"/>
      <c r="AX16" s="2206"/>
      <c r="AY16" s="2217"/>
      <c r="AZ16" s="2217"/>
      <c r="BA16" s="2217"/>
      <c r="BB16" s="2184"/>
      <c r="BC16" s="2184"/>
      <c r="BD16" s="2184"/>
    </row>
    <row r="17" spans="1:56" ht="16.5" thickTop="1">
      <c r="A17" s="2184"/>
      <c r="B17" s="2218" t="s">
        <v>7415</v>
      </c>
      <c r="C17" s="2983" t="s">
        <v>7400</v>
      </c>
      <c r="D17" s="2984"/>
      <c r="E17" s="2219"/>
      <c r="F17" s="131">
        <v>8.3593139315721841E-3</v>
      </c>
      <c r="G17" s="131">
        <v>4.4611249866005776E-3</v>
      </c>
      <c r="H17" s="2220"/>
      <c r="I17" s="184">
        <v>16.622896999999995</v>
      </c>
      <c r="J17" s="2221">
        <v>6.95</v>
      </c>
      <c r="K17" s="2219"/>
      <c r="L17" s="131">
        <v>9.5233700184488186E-3</v>
      </c>
      <c r="M17" s="131">
        <v>4.6857859571488086E-3</v>
      </c>
      <c r="N17" s="2220"/>
      <c r="O17" s="184">
        <v>18.671128799999998</v>
      </c>
      <c r="P17" s="2221">
        <v>7.3</v>
      </c>
      <c r="Q17" s="2184"/>
      <c r="R17" s="2222" t="s">
        <v>7416</v>
      </c>
      <c r="S17" s="2208"/>
      <c r="T17" s="2222"/>
      <c r="U17" s="2184"/>
      <c r="V17" s="2176"/>
      <c r="W17" s="2199">
        <v>0</v>
      </c>
      <c r="X17" s="2177"/>
      <c r="AD17" s="2187">
        <v>0</v>
      </c>
      <c r="AJ17" s="2187">
        <v>0</v>
      </c>
      <c r="AK17" s="2177"/>
      <c r="AL17" s="2184"/>
      <c r="AM17" s="2223" t="s">
        <v>7415</v>
      </c>
      <c r="AN17" s="2224" t="s">
        <v>7339</v>
      </c>
      <c r="AO17" s="2224">
        <v>2</v>
      </c>
      <c r="AP17" s="2225"/>
      <c r="AQ17" s="2226" t="s">
        <v>7417</v>
      </c>
      <c r="AR17" s="2226" t="s">
        <v>7418</v>
      </c>
      <c r="AS17" s="2225"/>
      <c r="AT17" s="2227" t="s">
        <v>7419</v>
      </c>
      <c r="AU17" s="2228" t="s">
        <v>7420</v>
      </c>
      <c r="AV17" s="2225"/>
      <c r="AW17" s="2226" t="s">
        <v>7421</v>
      </c>
      <c r="AX17" s="2226" t="s">
        <v>7422</v>
      </c>
      <c r="AY17" s="2225"/>
      <c r="AZ17" s="2227" t="s">
        <v>7423</v>
      </c>
      <c r="BA17" s="2229" t="s">
        <v>7424</v>
      </c>
      <c r="BB17" s="2184"/>
      <c r="BC17" s="2184"/>
      <c r="BD17" s="2184"/>
    </row>
    <row r="18" spans="1:56" ht="15.75">
      <c r="A18" s="2184"/>
      <c r="B18" s="2230" t="s">
        <v>7425</v>
      </c>
      <c r="C18" s="2979" t="s">
        <v>7400</v>
      </c>
      <c r="D18" s="2980"/>
      <c r="E18" s="2231"/>
      <c r="F18" s="132">
        <v>0</v>
      </c>
      <c r="G18" s="132">
        <v>0</v>
      </c>
      <c r="H18" s="2232"/>
      <c r="I18" s="185">
        <v>0</v>
      </c>
      <c r="J18" s="2233">
        <v>0</v>
      </c>
      <c r="K18" s="2231"/>
      <c r="L18" s="132">
        <v>0</v>
      </c>
      <c r="M18" s="132">
        <v>0</v>
      </c>
      <c r="N18" s="2232"/>
      <c r="O18" s="185">
        <v>0</v>
      </c>
      <c r="P18" s="2233">
        <v>0</v>
      </c>
      <c r="Q18" s="2184"/>
      <c r="R18" s="2234" t="s">
        <v>7426</v>
      </c>
      <c r="S18" s="2208"/>
      <c r="T18" s="2234"/>
      <c r="U18" s="2184"/>
      <c r="V18" s="2176"/>
      <c r="W18" s="2199">
        <v>0</v>
      </c>
      <c r="X18" s="2177"/>
      <c r="AD18" s="2187">
        <v>0</v>
      </c>
      <c r="AJ18" s="2187">
        <v>0</v>
      </c>
      <c r="AK18" s="2177"/>
      <c r="AL18" s="2184"/>
      <c r="AM18" s="2230" t="s">
        <v>7425</v>
      </c>
      <c r="AN18" s="2235" t="s">
        <v>7339</v>
      </c>
      <c r="AO18" s="2235">
        <v>2</v>
      </c>
      <c r="AP18" s="2236"/>
      <c r="AQ18" s="2237" t="s">
        <v>7427</v>
      </c>
      <c r="AR18" s="2237" t="s">
        <v>7428</v>
      </c>
      <c r="AS18" s="2236"/>
      <c r="AT18" s="2238" t="s">
        <v>7429</v>
      </c>
      <c r="AU18" s="2239" t="s">
        <v>7430</v>
      </c>
      <c r="AV18" s="2236"/>
      <c r="AW18" s="2237" t="s">
        <v>7431</v>
      </c>
      <c r="AX18" s="2237" t="s">
        <v>7432</v>
      </c>
      <c r="AY18" s="2236"/>
      <c r="AZ18" s="2238" t="s">
        <v>7433</v>
      </c>
      <c r="BA18" s="2240" t="s">
        <v>7434</v>
      </c>
      <c r="BB18" s="2184"/>
      <c r="BC18" s="2184"/>
      <c r="BD18" s="2184"/>
    </row>
    <row r="19" spans="1:56" ht="15.75">
      <c r="A19" s="2184"/>
      <c r="B19" s="2230" t="s">
        <v>7435</v>
      </c>
      <c r="C19" s="2979" t="s">
        <v>7400</v>
      </c>
      <c r="D19" s="2980"/>
      <c r="E19" s="2231"/>
      <c r="F19" s="132">
        <v>0</v>
      </c>
      <c r="G19" s="132">
        <v>0</v>
      </c>
      <c r="H19" s="2232"/>
      <c r="I19" s="185">
        <v>0</v>
      </c>
      <c r="J19" s="2233">
        <v>0</v>
      </c>
      <c r="K19" s="2231"/>
      <c r="L19" s="132">
        <v>0</v>
      </c>
      <c r="M19" s="132">
        <v>0</v>
      </c>
      <c r="N19" s="2232"/>
      <c r="O19" s="185">
        <v>0</v>
      </c>
      <c r="P19" s="2233">
        <v>0</v>
      </c>
      <c r="Q19" s="2184"/>
      <c r="R19" s="2234" t="s">
        <v>7436</v>
      </c>
      <c r="S19" s="2208"/>
      <c r="T19" s="2234"/>
      <c r="U19" s="2184"/>
      <c r="V19" s="2176"/>
      <c r="W19" s="2199">
        <v>0</v>
      </c>
      <c r="X19" s="2177"/>
      <c r="AD19" s="2187">
        <v>0</v>
      </c>
      <c r="AJ19" s="2187">
        <v>0</v>
      </c>
      <c r="AK19" s="2177"/>
      <c r="AL19" s="2184"/>
      <c r="AM19" s="2230" t="s">
        <v>7435</v>
      </c>
      <c r="AN19" s="2235" t="s">
        <v>7339</v>
      </c>
      <c r="AO19" s="2235">
        <v>2</v>
      </c>
      <c r="AP19" s="2236"/>
      <c r="AQ19" s="2237" t="s">
        <v>7437</v>
      </c>
      <c r="AR19" s="2237" t="s">
        <v>7438</v>
      </c>
      <c r="AS19" s="2236"/>
      <c r="AT19" s="2238" t="s">
        <v>7439</v>
      </c>
      <c r="AU19" s="2239" t="s">
        <v>7440</v>
      </c>
      <c r="AV19" s="2236"/>
      <c r="AW19" s="2237" t="s">
        <v>7441</v>
      </c>
      <c r="AX19" s="2237" t="s">
        <v>7442</v>
      </c>
      <c r="AY19" s="2236"/>
      <c r="AZ19" s="2238" t="s">
        <v>7443</v>
      </c>
      <c r="BA19" s="2240" t="s">
        <v>7444</v>
      </c>
      <c r="BB19" s="2184"/>
      <c r="BC19" s="2184"/>
      <c r="BD19" s="2184"/>
    </row>
    <row r="20" spans="1:56" ht="15.75">
      <c r="A20" s="2184"/>
      <c r="B20" s="2230" t="s">
        <v>7445</v>
      </c>
      <c r="C20" s="2979" t="s">
        <v>7400</v>
      </c>
      <c r="D20" s="2980"/>
      <c r="E20" s="2231"/>
      <c r="F20" s="132">
        <v>0</v>
      </c>
      <c r="G20" s="132">
        <v>0</v>
      </c>
      <c r="H20" s="2232"/>
      <c r="I20" s="185">
        <v>0</v>
      </c>
      <c r="J20" s="2233">
        <v>0</v>
      </c>
      <c r="K20" s="2231"/>
      <c r="L20" s="132">
        <v>0</v>
      </c>
      <c r="M20" s="132">
        <v>0</v>
      </c>
      <c r="N20" s="2232"/>
      <c r="O20" s="185">
        <v>0</v>
      </c>
      <c r="P20" s="2233">
        <v>0</v>
      </c>
      <c r="Q20" s="2184"/>
      <c r="R20" s="2234" t="s">
        <v>7446</v>
      </c>
      <c r="S20" s="2208"/>
      <c r="T20" s="2234"/>
      <c r="U20" s="2184"/>
      <c r="V20" s="2176"/>
      <c r="W20" s="2199">
        <v>0</v>
      </c>
      <c r="X20" s="2177"/>
      <c r="AD20" s="2187">
        <v>0</v>
      </c>
      <c r="AJ20" s="2187">
        <v>0</v>
      </c>
      <c r="AK20" s="2177"/>
      <c r="AL20" s="2184"/>
      <c r="AM20" s="2230" t="s">
        <v>7445</v>
      </c>
      <c r="AN20" s="2235" t="s">
        <v>7339</v>
      </c>
      <c r="AO20" s="2235">
        <v>2</v>
      </c>
      <c r="AP20" s="2236"/>
      <c r="AQ20" s="2237" t="s">
        <v>7447</v>
      </c>
      <c r="AR20" s="2237" t="s">
        <v>7448</v>
      </c>
      <c r="AS20" s="2236"/>
      <c r="AT20" s="2238" t="s">
        <v>7449</v>
      </c>
      <c r="AU20" s="2239" t="s">
        <v>7450</v>
      </c>
      <c r="AV20" s="2236"/>
      <c r="AW20" s="2237" t="s">
        <v>7451</v>
      </c>
      <c r="AX20" s="2237" t="s">
        <v>7452</v>
      </c>
      <c r="AY20" s="2236"/>
      <c r="AZ20" s="2238" t="s">
        <v>7453</v>
      </c>
      <c r="BA20" s="2240" t="s">
        <v>7454</v>
      </c>
      <c r="BB20" s="2184"/>
      <c r="BC20" s="2184"/>
      <c r="BD20" s="2184"/>
    </row>
    <row r="21" spans="1:56" ht="15.75">
      <c r="A21" s="2184"/>
      <c r="B21" s="2230" t="s">
        <v>7455</v>
      </c>
      <c r="C21" s="2979" t="s">
        <v>7400</v>
      </c>
      <c r="D21" s="2980"/>
      <c r="E21" s="2231"/>
      <c r="F21" s="132">
        <v>1.7827077847756254E-2</v>
      </c>
      <c r="G21" s="132">
        <v>2.9985820683315973E-2</v>
      </c>
      <c r="H21" s="2232"/>
      <c r="I21" s="2233">
        <v>35.450000000000003</v>
      </c>
      <c r="J21" s="2233">
        <v>46.715000000000003</v>
      </c>
      <c r="K21" s="2231"/>
      <c r="L21" s="132">
        <v>-8.8954352623119987E-3</v>
      </c>
      <c r="M21" s="132">
        <v>-6.7597276595526166E-3</v>
      </c>
      <c r="N21" s="2232"/>
      <c r="O21" s="2233">
        <v>-17.689</v>
      </c>
      <c r="P21" s="2233">
        <v>-10.531000000000001</v>
      </c>
      <c r="Q21" s="2184"/>
      <c r="R21" s="2234" t="s">
        <v>7456</v>
      </c>
      <c r="S21" s="2208"/>
      <c r="T21" s="2234"/>
      <c r="U21" s="2184"/>
      <c r="V21" s="2176"/>
      <c r="W21" s="2199">
        <v>0</v>
      </c>
      <c r="X21" s="2177"/>
      <c r="AC21" s="2187">
        <v>0</v>
      </c>
      <c r="AD21" s="2187">
        <v>0</v>
      </c>
      <c r="AI21" s="2187">
        <v>0</v>
      </c>
      <c r="AJ21" s="2187">
        <v>0</v>
      </c>
      <c r="AK21" s="2177"/>
      <c r="AL21" s="2184"/>
      <c r="AM21" s="2230" t="s">
        <v>7455</v>
      </c>
      <c r="AN21" s="2235" t="s">
        <v>7339</v>
      </c>
      <c r="AO21" s="2235">
        <v>2</v>
      </c>
      <c r="AP21" s="2236"/>
      <c r="AQ21" s="2237" t="s">
        <v>7457</v>
      </c>
      <c r="AR21" s="2237" t="s">
        <v>7458</v>
      </c>
      <c r="AS21" s="2236"/>
      <c r="AT21" s="2239" t="s">
        <v>7459</v>
      </c>
      <c r="AU21" s="2239" t="s">
        <v>7460</v>
      </c>
      <c r="AV21" s="2236"/>
      <c r="AW21" s="2237" t="s">
        <v>7461</v>
      </c>
      <c r="AX21" s="2237" t="s">
        <v>7462</v>
      </c>
      <c r="AY21" s="2236"/>
      <c r="AZ21" s="2239" t="s">
        <v>7463</v>
      </c>
      <c r="BA21" s="2240" t="s">
        <v>7464</v>
      </c>
      <c r="BB21" s="2184"/>
      <c r="BC21" s="2184"/>
      <c r="BD21" s="2184"/>
    </row>
    <row r="22" spans="1:56" ht="16.5" thickBot="1">
      <c r="A22" s="2184"/>
      <c r="B22" s="2241" t="s">
        <v>7465</v>
      </c>
      <c r="C22" s="2981" t="s">
        <v>7400</v>
      </c>
      <c r="D22" s="2982"/>
      <c r="E22" s="2242"/>
      <c r="F22" s="133">
        <v>2.1409591319897732E-2</v>
      </c>
      <c r="G22" s="133">
        <v>2.732776045748676E-2</v>
      </c>
      <c r="H22" s="2243"/>
      <c r="I22" s="2244">
        <v>42.573999999999998</v>
      </c>
      <c r="J22" s="2245">
        <v>42.573999999999998</v>
      </c>
      <c r="K22" s="2242"/>
      <c r="L22" s="133">
        <v>3.2660011224270168E-2</v>
      </c>
      <c r="M22" s="133">
        <v>4.168808969492966E-2</v>
      </c>
      <c r="N22" s="2243"/>
      <c r="O22" s="2244">
        <v>64.945999999999998</v>
      </c>
      <c r="P22" s="2245">
        <v>64.945999999999998</v>
      </c>
      <c r="Q22" s="2184"/>
      <c r="R22" s="2246" t="s">
        <v>7466</v>
      </c>
      <c r="S22" s="2208"/>
      <c r="T22" s="2246"/>
      <c r="U22" s="2184"/>
      <c r="V22" s="2176"/>
      <c r="W22" s="2199">
        <v>0</v>
      </c>
      <c r="X22" s="2177"/>
      <c r="AC22" s="2187">
        <v>0</v>
      </c>
      <c r="AD22" s="2187">
        <v>0</v>
      </c>
      <c r="AI22" s="2187">
        <v>0</v>
      </c>
      <c r="AJ22" s="2187">
        <v>0</v>
      </c>
      <c r="AK22" s="2177"/>
      <c r="AL22" s="2184"/>
      <c r="AM22" s="2241" t="s">
        <v>7465</v>
      </c>
      <c r="AN22" s="2247" t="s">
        <v>7339</v>
      </c>
      <c r="AO22" s="2247">
        <v>2</v>
      </c>
      <c r="AP22" s="2248"/>
      <c r="AQ22" s="2249" t="s">
        <v>7467</v>
      </c>
      <c r="AR22" s="2249" t="s">
        <v>7468</v>
      </c>
      <c r="AS22" s="2248"/>
      <c r="AT22" s="2250" t="s">
        <v>7469</v>
      </c>
      <c r="AU22" s="2251" t="s">
        <v>7470</v>
      </c>
      <c r="AV22" s="2248"/>
      <c r="AW22" s="2249" t="s">
        <v>7471</v>
      </c>
      <c r="AX22" s="2249" t="s">
        <v>7472</v>
      </c>
      <c r="AY22" s="2248"/>
      <c r="AZ22" s="2250" t="s">
        <v>7473</v>
      </c>
      <c r="BA22" s="2252" t="s">
        <v>7474</v>
      </c>
      <c r="BB22" s="2184"/>
      <c r="BC22" s="2184"/>
      <c r="BD22" s="2184"/>
    </row>
    <row r="23" spans="1:56" ht="17.25" thickTop="1" thickBot="1">
      <c r="A23" s="2184"/>
      <c r="B23" s="2189"/>
      <c r="C23" s="2215"/>
      <c r="D23" s="2215"/>
      <c r="E23" s="2253"/>
      <c r="F23" s="2253"/>
      <c r="G23" s="2253"/>
      <c r="H23" s="2254"/>
      <c r="I23" s="2254"/>
      <c r="J23" s="2254"/>
      <c r="K23" s="2253"/>
      <c r="L23" s="2253"/>
      <c r="M23" s="2253"/>
      <c r="N23" s="2254"/>
      <c r="O23" s="2254"/>
      <c r="P23" s="2254"/>
      <c r="Q23" s="2184"/>
      <c r="S23" s="2184"/>
      <c r="T23" s="2184"/>
      <c r="U23" s="2184"/>
      <c r="V23" s="2176"/>
      <c r="W23" s="2184"/>
      <c r="X23" s="2177"/>
      <c r="AK23" s="2177"/>
      <c r="AL23" s="2184"/>
      <c r="AM23" s="2189"/>
      <c r="AN23" s="2215"/>
      <c r="AO23" s="2215"/>
      <c r="AP23" s="2255"/>
      <c r="AQ23" s="2255"/>
      <c r="AR23" s="2255"/>
      <c r="AS23" s="2256"/>
      <c r="AT23" s="2256"/>
      <c r="AU23" s="2256"/>
      <c r="AV23" s="2255"/>
      <c r="AW23" s="2255"/>
      <c r="AX23" s="2255"/>
      <c r="AY23" s="2256"/>
      <c r="AZ23" s="2256"/>
      <c r="BA23" s="2256"/>
      <c r="BB23" s="2184"/>
      <c r="BC23" s="2184"/>
      <c r="BD23" s="2184"/>
    </row>
    <row r="24" spans="1:56" ht="17.25" thickTop="1" thickBot="1">
      <c r="A24" s="2184"/>
      <c r="B24" s="2257" t="s">
        <v>7475</v>
      </c>
      <c r="C24" s="2976" t="s">
        <v>7400</v>
      </c>
      <c r="D24" s="2977"/>
      <c r="E24" s="130">
        <v>3.8600000000000002E-2</v>
      </c>
      <c r="F24" s="130">
        <v>7.7836669167653985E-2</v>
      </c>
      <c r="G24" s="130">
        <v>0.10037470612740332</v>
      </c>
      <c r="H24" s="186">
        <v>76.757952799999998</v>
      </c>
      <c r="I24" s="186">
        <v>154.7819528</v>
      </c>
      <c r="J24" s="186">
        <v>96.239000000000004</v>
      </c>
      <c r="K24" s="130">
        <v>3.8600000000000002E-2</v>
      </c>
      <c r="L24" s="130">
        <v>6.2364575961958171E-2</v>
      </c>
      <c r="M24" s="130">
        <v>7.8214147992525851E-2</v>
      </c>
      <c r="N24" s="186">
        <v>75.677577400000004</v>
      </c>
      <c r="O24" s="186">
        <v>122.93457739999999</v>
      </c>
      <c r="P24" s="200">
        <v>118.7214486</v>
      </c>
      <c r="Q24" s="2184"/>
      <c r="R24" s="2197" t="s">
        <v>7476</v>
      </c>
      <c r="S24" s="2208"/>
      <c r="T24" s="2197"/>
      <c r="U24" s="2184"/>
      <c r="V24" s="2176"/>
      <c r="W24" s="2184"/>
      <c r="X24" s="2177"/>
      <c r="AK24" s="2177"/>
      <c r="AL24" s="2184"/>
      <c r="AM24" s="2257" t="s">
        <v>7475</v>
      </c>
      <c r="AN24" s="2200" t="s">
        <v>7339</v>
      </c>
      <c r="AO24" s="2200">
        <v>2</v>
      </c>
      <c r="AP24" s="2210" t="s">
        <v>7477</v>
      </c>
      <c r="AQ24" s="2210" t="s">
        <v>7478</v>
      </c>
      <c r="AR24" s="2210" t="s">
        <v>7479</v>
      </c>
      <c r="AS24" s="2258" t="s">
        <v>7480</v>
      </c>
      <c r="AT24" s="2258" t="s">
        <v>7481</v>
      </c>
      <c r="AU24" s="2258" t="s">
        <v>7482</v>
      </c>
      <c r="AV24" s="2210" t="s">
        <v>7483</v>
      </c>
      <c r="AW24" s="2210" t="s">
        <v>7484</v>
      </c>
      <c r="AX24" s="2210" t="s">
        <v>7485</v>
      </c>
      <c r="AY24" s="2258" t="s">
        <v>7486</v>
      </c>
      <c r="AZ24" s="2258" t="s">
        <v>7487</v>
      </c>
      <c r="BA24" s="2259" t="s">
        <v>7488</v>
      </c>
      <c r="BB24" s="2184"/>
      <c r="BC24" s="2184"/>
      <c r="BD24" s="2184"/>
    </row>
    <row r="25" spans="1:56" ht="16.5" thickTop="1">
      <c r="A25" s="2184"/>
      <c r="B25" s="2190"/>
      <c r="C25" s="2215"/>
      <c r="D25" s="2215"/>
      <c r="E25" s="2204"/>
      <c r="F25" s="2204"/>
      <c r="G25" s="2204"/>
      <c r="H25" s="2254"/>
      <c r="I25" s="2254"/>
      <c r="J25" s="2254"/>
      <c r="K25" s="2204"/>
      <c r="L25" s="2204"/>
      <c r="M25" s="2204"/>
      <c r="N25" s="2254"/>
      <c r="O25" s="2254"/>
      <c r="P25" s="2254"/>
      <c r="Q25" s="2184"/>
      <c r="R25" s="2184"/>
      <c r="S25" s="2184"/>
      <c r="T25" s="2184"/>
      <c r="U25" s="2184"/>
      <c r="V25" s="2176"/>
      <c r="W25" s="2184"/>
      <c r="X25" s="2177"/>
      <c r="AK25" s="2177"/>
      <c r="AL25" s="2184"/>
      <c r="AM25" s="2190"/>
      <c r="AN25" s="2215"/>
      <c r="AO25" s="2215"/>
      <c r="AP25" s="2206"/>
      <c r="AQ25" s="2206"/>
      <c r="AR25" s="2206"/>
      <c r="AS25" s="2256"/>
      <c r="AT25" s="2256"/>
      <c r="AU25" s="2256"/>
      <c r="AV25" s="2206"/>
      <c r="AW25" s="2206"/>
      <c r="AX25" s="2206"/>
      <c r="AY25" s="2256"/>
      <c r="AZ25" s="2256"/>
      <c r="BA25" s="2256"/>
      <c r="BB25" s="2184"/>
      <c r="BC25" s="2184"/>
      <c r="BD25" s="2184"/>
    </row>
    <row r="26" spans="1:56" ht="16.5" thickBot="1">
      <c r="A26" s="2184"/>
      <c r="B26" s="2184"/>
      <c r="C26" s="2184"/>
      <c r="D26" s="2184"/>
      <c r="E26" s="2260"/>
      <c r="F26" s="2260"/>
      <c r="G26" s="2260"/>
      <c r="H26" s="2261"/>
      <c r="I26" s="2261"/>
      <c r="J26" s="2261"/>
      <c r="K26" s="2260"/>
      <c r="L26" s="2260"/>
      <c r="M26" s="2260"/>
      <c r="N26" s="2261"/>
      <c r="O26" s="2261"/>
      <c r="P26" s="2261"/>
      <c r="Q26" s="2184"/>
      <c r="R26" s="2184"/>
      <c r="S26" s="2184"/>
      <c r="T26" s="2184"/>
      <c r="U26" s="2184"/>
      <c r="V26" s="2176"/>
      <c r="W26" s="2184"/>
      <c r="X26" s="2177"/>
      <c r="AK26" s="2177"/>
      <c r="AL26" s="2184"/>
      <c r="AM26" s="2184"/>
      <c r="AN26" s="2184"/>
      <c r="AO26" s="2184"/>
      <c r="AP26" s="2184"/>
      <c r="AQ26" s="2184"/>
      <c r="AR26" s="2184"/>
      <c r="AS26" s="2262"/>
      <c r="AT26" s="2262"/>
      <c r="AU26" s="2262"/>
      <c r="AV26" s="2184"/>
      <c r="AW26" s="2184"/>
      <c r="AX26" s="2184"/>
      <c r="AY26" s="2262"/>
      <c r="AZ26" s="2262"/>
      <c r="BA26" s="2262"/>
      <c r="BB26" s="2184"/>
      <c r="BC26" s="2184"/>
      <c r="BD26" s="2184"/>
    </row>
    <row r="27" spans="1:56" ht="17.25" thickTop="1" thickBot="1">
      <c r="A27" s="2184"/>
      <c r="B27" s="73" t="s">
        <v>7489</v>
      </c>
      <c r="C27" s="2190"/>
      <c r="D27" s="2190"/>
      <c r="E27" s="2204"/>
      <c r="F27" s="2204"/>
      <c r="G27" s="2204"/>
      <c r="H27" s="2254"/>
      <c r="I27" s="2254"/>
      <c r="J27" s="2254"/>
      <c r="K27" s="2204"/>
      <c r="L27" s="2204"/>
      <c r="M27" s="2204"/>
      <c r="N27" s="2254"/>
      <c r="O27" s="2254"/>
      <c r="P27" s="2254"/>
      <c r="Q27" s="2184"/>
      <c r="R27" s="2184"/>
      <c r="S27" s="2184"/>
      <c r="T27" s="2184"/>
      <c r="U27" s="2184"/>
      <c r="V27" s="2176"/>
      <c r="W27" s="2184"/>
      <c r="X27" s="2177"/>
      <c r="AK27" s="2177"/>
      <c r="AL27" s="2184"/>
      <c r="AM27" s="73" t="s">
        <v>7489</v>
      </c>
      <c r="AN27" s="2190"/>
      <c r="AO27" s="2190"/>
      <c r="AP27" s="2190"/>
      <c r="AQ27" s="2190"/>
      <c r="AR27" s="2190"/>
      <c r="AS27" s="2256"/>
      <c r="AT27" s="2256"/>
      <c r="AU27" s="2256"/>
      <c r="AV27" s="2190"/>
      <c r="AW27" s="2190"/>
      <c r="AX27" s="2190"/>
      <c r="AY27" s="2256"/>
      <c r="AZ27" s="2256"/>
      <c r="BA27" s="2256"/>
      <c r="BB27" s="2184"/>
      <c r="BC27" s="2184"/>
      <c r="BD27" s="2184"/>
    </row>
    <row r="28" spans="1:56" ht="16.5" thickTop="1">
      <c r="A28" s="2184"/>
      <c r="B28" s="2218" t="s">
        <v>7490</v>
      </c>
      <c r="C28" s="2983" t="s">
        <v>7400</v>
      </c>
      <c r="D28" s="2984"/>
      <c r="E28" s="2219"/>
      <c r="F28" s="131">
        <v>-3.037341819257066E-2</v>
      </c>
      <c r="G28" s="131">
        <v>-3.8769422743264503E-2</v>
      </c>
      <c r="H28" s="187"/>
      <c r="I28" s="188">
        <v>-60.399000000000001</v>
      </c>
      <c r="J28" s="2221">
        <v>-60.399000000000001</v>
      </c>
      <c r="K28" s="2219"/>
      <c r="L28" s="131">
        <v>-2.4971486733033347E-2</v>
      </c>
      <c r="M28" s="131">
        <v>-3.1874256612895668E-2</v>
      </c>
      <c r="N28" s="2220"/>
      <c r="O28" s="188">
        <v>-49.656999999999996</v>
      </c>
      <c r="P28" s="2263">
        <v>-49.656999999999996</v>
      </c>
      <c r="Q28" s="2184"/>
      <c r="R28" s="2222" t="s">
        <v>7491</v>
      </c>
      <c r="S28" s="2208"/>
      <c r="T28" s="2222"/>
      <c r="U28" s="2184"/>
      <c r="V28" s="2176"/>
      <c r="W28" s="2199">
        <v>0</v>
      </c>
      <c r="X28" s="2177"/>
      <c r="AD28" s="2187">
        <v>0</v>
      </c>
      <c r="AJ28" s="2187">
        <v>0</v>
      </c>
      <c r="AK28" s="2177"/>
      <c r="AL28" s="2184"/>
      <c r="AM28" s="2218" t="s">
        <v>7490</v>
      </c>
      <c r="AN28" s="2224" t="s">
        <v>7339</v>
      </c>
      <c r="AO28" s="2224">
        <v>2</v>
      </c>
      <c r="AP28" s="2225"/>
      <c r="AQ28" s="2226" t="s">
        <v>7492</v>
      </c>
      <c r="AR28" s="2226" t="s">
        <v>7493</v>
      </c>
      <c r="AS28" s="2225"/>
      <c r="AT28" s="2264" t="s">
        <v>7494</v>
      </c>
      <c r="AU28" s="2228" t="s">
        <v>7495</v>
      </c>
      <c r="AV28" s="2225"/>
      <c r="AW28" s="2226" t="s">
        <v>7496</v>
      </c>
      <c r="AX28" s="2226" t="s">
        <v>7497</v>
      </c>
      <c r="AY28" s="2225"/>
      <c r="AZ28" s="2264" t="s">
        <v>7498</v>
      </c>
      <c r="BA28" s="2229" t="s">
        <v>7499</v>
      </c>
      <c r="BB28" s="2184"/>
      <c r="BC28" s="2184"/>
      <c r="BD28" s="2184"/>
    </row>
    <row r="29" spans="1:56" ht="15.75">
      <c r="A29" s="2184"/>
      <c r="B29" s="2230" t="s">
        <v>7500</v>
      </c>
      <c r="C29" s="2979" t="s">
        <v>7400</v>
      </c>
      <c r="D29" s="2980"/>
      <c r="E29" s="2231"/>
      <c r="F29" s="132">
        <v>-1.7449918231795262E-2</v>
      </c>
      <c r="G29" s="132">
        <v>-2.2273530508638856E-2</v>
      </c>
      <c r="H29" s="189"/>
      <c r="I29" s="185">
        <v>-34.700000000000003</v>
      </c>
      <c r="J29" s="2233">
        <v>-34.700000000000003</v>
      </c>
      <c r="K29" s="2231"/>
      <c r="L29" s="132">
        <v>-1.9110929180487471E-2</v>
      </c>
      <c r="M29" s="132">
        <v>-2.4393688182126873E-2</v>
      </c>
      <c r="N29" s="2232"/>
      <c r="O29" s="185">
        <v>-38.003</v>
      </c>
      <c r="P29" s="2265">
        <v>-38.003</v>
      </c>
      <c r="Q29" s="2184"/>
      <c r="R29" s="2234" t="s">
        <v>7501</v>
      </c>
      <c r="S29" s="2208"/>
      <c r="T29" s="2234"/>
      <c r="U29" s="2184"/>
      <c r="V29" s="2176"/>
      <c r="W29" s="2199">
        <v>0</v>
      </c>
      <c r="X29" s="2177"/>
      <c r="AD29" s="2187">
        <v>0</v>
      </c>
      <c r="AJ29" s="2187">
        <v>0</v>
      </c>
      <c r="AK29" s="2177"/>
      <c r="AL29" s="2184"/>
      <c r="AM29" s="2230" t="s">
        <v>7500</v>
      </c>
      <c r="AN29" s="2235" t="s">
        <v>7339</v>
      </c>
      <c r="AO29" s="2235">
        <v>2</v>
      </c>
      <c r="AP29" s="2236"/>
      <c r="AQ29" s="2237" t="s">
        <v>7502</v>
      </c>
      <c r="AR29" s="2237" t="s">
        <v>7503</v>
      </c>
      <c r="AS29" s="2236"/>
      <c r="AT29" s="2238" t="s">
        <v>7504</v>
      </c>
      <c r="AU29" s="2239" t="s">
        <v>7505</v>
      </c>
      <c r="AV29" s="2236"/>
      <c r="AW29" s="2237" t="s">
        <v>7506</v>
      </c>
      <c r="AX29" s="2237" t="s">
        <v>7507</v>
      </c>
      <c r="AY29" s="2236"/>
      <c r="AZ29" s="2238" t="s">
        <v>7508</v>
      </c>
      <c r="BA29" s="2240" t="s">
        <v>7509</v>
      </c>
      <c r="BB29" s="2184"/>
      <c r="BC29" s="2184"/>
      <c r="BD29" s="2184"/>
    </row>
    <row r="30" spans="1:56" ht="15.75">
      <c r="A30" s="2184"/>
      <c r="B30" s="2230" t="s">
        <v>7510</v>
      </c>
      <c r="C30" s="2979" t="s">
        <v>7400</v>
      </c>
      <c r="D30" s="2980"/>
      <c r="E30" s="2231"/>
      <c r="F30" s="132">
        <v>-2.4671267678728396E-3</v>
      </c>
      <c r="G30" s="132">
        <v>-3.1491049185989111E-3</v>
      </c>
      <c r="H30" s="189"/>
      <c r="I30" s="185">
        <v>-4.9059999999999997</v>
      </c>
      <c r="J30" s="2233">
        <v>-4.9059999999999997</v>
      </c>
      <c r="K30" s="2231"/>
      <c r="L30" s="132">
        <v>-1.2335633839364198E-3</v>
      </c>
      <c r="M30" s="132">
        <v>-1.5745524592994556E-3</v>
      </c>
      <c r="N30" s="2232"/>
      <c r="O30" s="185">
        <v>-2.4529999999999998</v>
      </c>
      <c r="P30" s="2265">
        <v>-2.4529999999999998</v>
      </c>
      <c r="Q30" s="2184"/>
      <c r="R30" s="2234" t="s">
        <v>7511</v>
      </c>
      <c r="S30" s="2208"/>
      <c r="T30" s="2234"/>
      <c r="U30" s="2184"/>
      <c r="V30" s="2176"/>
      <c r="W30" s="2199">
        <v>0</v>
      </c>
      <c r="X30" s="2177"/>
      <c r="AD30" s="2187">
        <v>0</v>
      </c>
      <c r="AJ30" s="2187">
        <v>0</v>
      </c>
      <c r="AK30" s="2177"/>
      <c r="AL30" s="2184"/>
      <c r="AM30" s="2230" t="s">
        <v>7510</v>
      </c>
      <c r="AN30" s="2235" t="s">
        <v>7339</v>
      </c>
      <c r="AO30" s="2235">
        <v>2</v>
      </c>
      <c r="AP30" s="2236"/>
      <c r="AQ30" s="2237" t="s">
        <v>7512</v>
      </c>
      <c r="AR30" s="2237" t="s">
        <v>7513</v>
      </c>
      <c r="AS30" s="2236"/>
      <c r="AT30" s="2238" t="s">
        <v>7514</v>
      </c>
      <c r="AU30" s="2239" t="s">
        <v>7515</v>
      </c>
      <c r="AV30" s="2236"/>
      <c r="AW30" s="2237" t="s">
        <v>7516</v>
      </c>
      <c r="AX30" s="2237" t="s">
        <v>7517</v>
      </c>
      <c r="AY30" s="2236"/>
      <c r="AZ30" s="2238" t="s">
        <v>7518</v>
      </c>
      <c r="BA30" s="2240" t="s">
        <v>7519</v>
      </c>
      <c r="BB30" s="2184"/>
      <c r="BC30" s="2184"/>
      <c r="BD30" s="2184"/>
    </row>
    <row r="31" spans="1:56" ht="15.75">
      <c r="A31" s="2184"/>
      <c r="B31" s="2230" t="s">
        <v>7520</v>
      </c>
      <c r="C31" s="2979" t="s">
        <v>7400</v>
      </c>
      <c r="D31" s="2980"/>
      <c r="E31" s="2231"/>
      <c r="F31" s="132">
        <v>-5.1947451105027384E-4</v>
      </c>
      <c r="G31" s="132">
        <v>-6.6307080736092039E-4</v>
      </c>
      <c r="H31" s="189"/>
      <c r="I31" s="185">
        <v>-1.0329999999999999</v>
      </c>
      <c r="J31" s="2233">
        <v>-1.0329999999999999</v>
      </c>
      <c r="K31" s="2231"/>
      <c r="L31" s="132">
        <v>-2.5998869526911095E-4</v>
      </c>
      <c r="M31" s="132">
        <v>-3.3185634792410056E-4</v>
      </c>
      <c r="N31" s="2232"/>
      <c r="O31" s="185">
        <v>-0.51700000000000002</v>
      </c>
      <c r="P31" s="2265">
        <v>-0.51700000000000002</v>
      </c>
      <c r="Q31" s="2184"/>
      <c r="R31" s="2234" t="s">
        <v>7521</v>
      </c>
      <c r="S31" s="2208"/>
      <c r="T31" s="2234"/>
      <c r="U31" s="2184"/>
      <c r="V31" s="2176"/>
      <c r="W31" s="2199">
        <v>0</v>
      </c>
      <c r="X31" s="2177"/>
      <c r="AD31" s="2187">
        <v>0</v>
      </c>
      <c r="AJ31" s="2187">
        <v>0</v>
      </c>
      <c r="AK31" s="2177"/>
      <c r="AL31" s="2184"/>
      <c r="AM31" s="2230" t="s">
        <v>7520</v>
      </c>
      <c r="AN31" s="2235" t="s">
        <v>7339</v>
      </c>
      <c r="AO31" s="2235">
        <v>2</v>
      </c>
      <c r="AP31" s="2236"/>
      <c r="AQ31" s="2237" t="s">
        <v>7522</v>
      </c>
      <c r="AR31" s="2237" t="s">
        <v>7523</v>
      </c>
      <c r="AS31" s="2236"/>
      <c r="AT31" s="2238" t="s">
        <v>7524</v>
      </c>
      <c r="AU31" s="2239" t="s">
        <v>7525</v>
      </c>
      <c r="AV31" s="2236"/>
      <c r="AW31" s="2237" t="s">
        <v>7526</v>
      </c>
      <c r="AX31" s="2237" t="s">
        <v>7527</v>
      </c>
      <c r="AY31" s="2236"/>
      <c r="AZ31" s="2238" t="s">
        <v>7528</v>
      </c>
      <c r="BA31" s="2240" t="s">
        <v>7529</v>
      </c>
      <c r="BB31" s="2184"/>
      <c r="BC31" s="2184"/>
      <c r="BD31" s="2184"/>
    </row>
    <row r="32" spans="1:56" ht="15.75">
      <c r="A32" s="2184"/>
      <c r="B32" s="2230" t="s">
        <v>7530</v>
      </c>
      <c r="C32" s="2979" t="s">
        <v>7400</v>
      </c>
      <c r="D32" s="2980"/>
      <c r="E32" s="2231"/>
      <c r="F32" s="132">
        <v>-1.1846332097590805E-2</v>
      </c>
      <c r="G32" s="132">
        <v>-1.5120967094870475E-2</v>
      </c>
      <c r="H32" s="189"/>
      <c r="I32" s="185">
        <v>-23.556999999999999</v>
      </c>
      <c r="J32" s="2233">
        <v>-23.556999999999999</v>
      </c>
      <c r="K32" s="2231"/>
      <c r="L32" s="132">
        <v>-1.3257411940772864E-2</v>
      </c>
      <c r="M32" s="132">
        <v>-1.6922106190180003E-2</v>
      </c>
      <c r="N32" s="2232"/>
      <c r="O32" s="185">
        <v>-26.363</v>
      </c>
      <c r="P32" s="2265">
        <v>-26.363</v>
      </c>
      <c r="Q32" s="2184"/>
      <c r="R32" s="2234" t="s">
        <v>7531</v>
      </c>
      <c r="S32" s="2208"/>
      <c r="T32" s="2234"/>
      <c r="U32" s="2184"/>
      <c r="V32" s="2176"/>
      <c r="W32" s="2199">
        <v>0</v>
      </c>
      <c r="X32" s="2177"/>
      <c r="AD32" s="2187">
        <v>0</v>
      </c>
      <c r="AJ32" s="2187">
        <v>0</v>
      </c>
      <c r="AK32" s="2177"/>
      <c r="AL32" s="2184"/>
      <c r="AM32" s="2230" t="s">
        <v>7530</v>
      </c>
      <c r="AN32" s="2235" t="s">
        <v>7339</v>
      </c>
      <c r="AO32" s="2235">
        <v>2</v>
      </c>
      <c r="AP32" s="2236"/>
      <c r="AQ32" s="2237" t="s">
        <v>7532</v>
      </c>
      <c r="AR32" s="2237" t="s">
        <v>7533</v>
      </c>
      <c r="AS32" s="2236"/>
      <c r="AT32" s="2238" t="s">
        <v>7534</v>
      </c>
      <c r="AU32" s="2239" t="s">
        <v>7535</v>
      </c>
      <c r="AV32" s="2236"/>
      <c r="AW32" s="2237" t="s">
        <v>7536</v>
      </c>
      <c r="AX32" s="2237" t="s">
        <v>7537</v>
      </c>
      <c r="AY32" s="2236"/>
      <c r="AZ32" s="2238" t="s">
        <v>7538</v>
      </c>
      <c r="BA32" s="2240" t="s">
        <v>7539</v>
      </c>
      <c r="BB32" s="2184"/>
      <c r="BC32" s="2184"/>
      <c r="BD32" s="2184"/>
    </row>
    <row r="33" spans="1:56" ht="15.75">
      <c r="A33" s="2184"/>
      <c r="B33" s="2230" t="s">
        <v>7540</v>
      </c>
      <c r="C33" s="2979" t="s">
        <v>7400</v>
      </c>
      <c r="D33" s="2980"/>
      <c r="E33" s="2231"/>
      <c r="F33" s="132">
        <v>-4.3252664758406639E-2</v>
      </c>
      <c r="G33" s="132">
        <v>-5.5208828791009454E-2</v>
      </c>
      <c r="H33" s="189"/>
      <c r="I33" s="185">
        <v>-86.01</v>
      </c>
      <c r="J33" s="2233">
        <v>-86.01</v>
      </c>
      <c r="K33" s="2231"/>
      <c r="L33" s="132">
        <v>-2.158811353811927E-2</v>
      </c>
      <c r="M33" s="132">
        <v>-2.7555630870471397E-2</v>
      </c>
      <c r="N33" s="2232"/>
      <c r="O33" s="185">
        <v>-42.929000000000002</v>
      </c>
      <c r="P33" s="2265">
        <v>-42.929000000000002</v>
      </c>
      <c r="Q33" s="2184"/>
      <c r="R33" s="2234" t="s">
        <v>7541</v>
      </c>
      <c r="S33" s="2208"/>
      <c r="T33" s="2234"/>
      <c r="U33" s="2184"/>
      <c r="V33" s="2176"/>
      <c r="W33" s="2199">
        <v>0</v>
      </c>
      <c r="X33" s="2177"/>
      <c r="AD33" s="2187">
        <v>0</v>
      </c>
      <c r="AJ33" s="2187">
        <v>0</v>
      </c>
      <c r="AK33" s="2177"/>
      <c r="AL33" s="2184"/>
      <c r="AM33" s="2230" t="s">
        <v>7540</v>
      </c>
      <c r="AN33" s="2235" t="s">
        <v>7339</v>
      </c>
      <c r="AO33" s="2235">
        <v>2</v>
      </c>
      <c r="AP33" s="2236"/>
      <c r="AQ33" s="2237" t="s">
        <v>7542</v>
      </c>
      <c r="AR33" s="2237" t="s">
        <v>7543</v>
      </c>
      <c r="AS33" s="2236"/>
      <c r="AT33" s="2238" t="s">
        <v>7544</v>
      </c>
      <c r="AU33" s="2239" t="s">
        <v>7545</v>
      </c>
      <c r="AV33" s="2236"/>
      <c r="AW33" s="2237" t="s">
        <v>7546</v>
      </c>
      <c r="AX33" s="2237" t="s">
        <v>7547</v>
      </c>
      <c r="AY33" s="2236"/>
      <c r="AZ33" s="2238" t="s">
        <v>7548</v>
      </c>
      <c r="BA33" s="2240" t="s">
        <v>7549</v>
      </c>
      <c r="BB33" s="2184"/>
      <c r="BC33" s="2184"/>
      <c r="BD33" s="2184"/>
    </row>
    <row r="34" spans="1:56" ht="16.5" thickBot="1">
      <c r="A34" s="2184"/>
      <c r="B34" s="2241" t="s">
        <v>7550</v>
      </c>
      <c r="C34" s="2981" t="s">
        <v>7400</v>
      </c>
      <c r="D34" s="2982"/>
      <c r="E34" s="2242"/>
      <c r="F34" s="133">
        <v>-0.10590893455928649</v>
      </c>
      <c r="G34" s="133">
        <v>-0.13518492486374312</v>
      </c>
      <c r="H34" s="190"/>
      <c r="I34" s="191">
        <v>-210.60500000000002</v>
      </c>
      <c r="J34" s="191">
        <v>-210.60500000000002</v>
      </c>
      <c r="K34" s="2242"/>
      <c r="L34" s="133">
        <v>-8.0421493471618477E-2</v>
      </c>
      <c r="M34" s="133">
        <v>-0.1026520906628975</v>
      </c>
      <c r="N34" s="2243"/>
      <c r="O34" s="191">
        <v>-159.922</v>
      </c>
      <c r="P34" s="201">
        <v>-159.922</v>
      </c>
      <c r="Q34" s="2184"/>
      <c r="R34" s="2246" t="s">
        <v>7551</v>
      </c>
      <c r="S34" s="2208"/>
      <c r="T34" s="2246"/>
      <c r="U34" s="2184"/>
      <c r="V34" s="2176"/>
      <c r="W34" s="2184"/>
      <c r="X34" s="2177"/>
      <c r="AK34" s="2177"/>
      <c r="AL34" s="2184"/>
      <c r="AM34" s="2241" t="s">
        <v>7550</v>
      </c>
      <c r="AN34" s="2247" t="s">
        <v>7339</v>
      </c>
      <c r="AO34" s="2247">
        <v>2</v>
      </c>
      <c r="AP34" s="2248"/>
      <c r="AQ34" s="2249" t="s">
        <v>7552</v>
      </c>
      <c r="AR34" s="2249" t="s">
        <v>7553</v>
      </c>
      <c r="AS34" s="2248"/>
      <c r="AT34" s="2266" t="s">
        <v>7554</v>
      </c>
      <c r="AU34" s="2266" t="s">
        <v>7555</v>
      </c>
      <c r="AV34" s="2248"/>
      <c r="AW34" s="2249" t="s">
        <v>7556</v>
      </c>
      <c r="AX34" s="2249" t="s">
        <v>7557</v>
      </c>
      <c r="AY34" s="2248"/>
      <c r="AZ34" s="2266" t="s">
        <v>7558</v>
      </c>
      <c r="BA34" s="2267" t="s">
        <v>7559</v>
      </c>
      <c r="BB34" s="2184"/>
      <c r="BC34" s="2184"/>
      <c r="BD34" s="2184"/>
    </row>
    <row r="35" spans="1:56" ht="17.25" thickTop="1" thickBot="1">
      <c r="A35" s="2184"/>
      <c r="B35" s="2190"/>
      <c r="C35" s="2215"/>
      <c r="D35" s="2215"/>
      <c r="E35" s="2204"/>
      <c r="F35" s="2204"/>
      <c r="G35" s="2204"/>
      <c r="H35" s="2254"/>
      <c r="I35" s="2254"/>
      <c r="J35" s="2254"/>
      <c r="K35" s="2204"/>
      <c r="L35" s="2204"/>
      <c r="M35" s="2204"/>
      <c r="N35" s="2254"/>
      <c r="O35" s="2254"/>
      <c r="P35" s="2254"/>
      <c r="Q35" s="2184"/>
      <c r="S35" s="2184"/>
      <c r="T35" s="2184"/>
      <c r="U35" s="2184"/>
      <c r="V35" s="2176"/>
      <c r="W35" s="2184"/>
      <c r="X35" s="2177"/>
      <c r="AK35" s="2177"/>
      <c r="AL35" s="2184"/>
      <c r="AM35" s="2190"/>
      <c r="AN35" s="2215"/>
      <c r="AO35" s="2215"/>
      <c r="AP35" s="2206"/>
      <c r="AQ35" s="2206"/>
      <c r="AR35" s="2206"/>
      <c r="AS35" s="2256"/>
      <c r="AT35" s="2256"/>
      <c r="AU35" s="2256"/>
      <c r="AV35" s="2206"/>
      <c r="AW35" s="2206"/>
      <c r="AX35" s="2206"/>
      <c r="AY35" s="2256"/>
      <c r="AZ35" s="2256"/>
      <c r="BA35" s="2256"/>
      <c r="BB35" s="2184"/>
      <c r="BC35" s="2184"/>
      <c r="BD35" s="2184"/>
    </row>
    <row r="36" spans="1:56" ht="17.25" thickTop="1" thickBot="1">
      <c r="A36" s="2184"/>
      <c r="B36" s="2257" t="s">
        <v>7560</v>
      </c>
      <c r="C36" s="2976" t="s">
        <v>7400</v>
      </c>
      <c r="D36" s="2977"/>
      <c r="E36" s="130">
        <v>3.8600000000000002E-2</v>
      </c>
      <c r="F36" s="130">
        <v>-2.8072265391632503E-2</v>
      </c>
      <c r="G36" s="130">
        <v>-3.4810218736339799E-2</v>
      </c>
      <c r="H36" s="186">
        <v>76.757952799999998</v>
      </c>
      <c r="I36" s="186">
        <v>-55.823047200000019</v>
      </c>
      <c r="J36" s="186">
        <v>-114.36600000000001</v>
      </c>
      <c r="K36" s="130">
        <v>3.8600000000000002E-2</v>
      </c>
      <c r="L36" s="130">
        <v>-1.8056917509660306E-2</v>
      </c>
      <c r="M36" s="130">
        <v>-2.4437942670371651E-2</v>
      </c>
      <c r="N36" s="186">
        <v>75.677577400000004</v>
      </c>
      <c r="O36" s="186">
        <v>-36.987422600000002</v>
      </c>
      <c r="P36" s="200">
        <v>-41.200551399999995</v>
      </c>
      <c r="Q36" s="2184"/>
      <c r="R36" s="2197" t="s">
        <v>7561</v>
      </c>
      <c r="S36" s="2208"/>
      <c r="T36" s="2197"/>
      <c r="U36" s="2184"/>
      <c r="V36" s="2176"/>
      <c r="W36" s="2184"/>
      <c r="X36" s="2177"/>
      <c r="AK36" s="2177"/>
      <c r="AL36" s="2184"/>
      <c r="AM36" s="2257" t="s">
        <v>7562</v>
      </c>
      <c r="AN36" s="2200" t="s">
        <v>7339</v>
      </c>
      <c r="AO36" s="2200">
        <v>2</v>
      </c>
      <c r="AP36" s="2210" t="s">
        <v>7563</v>
      </c>
      <c r="AQ36" s="2210" t="s">
        <v>7564</v>
      </c>
      <c r="AR36" s="2210" t="s">
        <v>7565</v>
      </c>
      <c r="AS36" s="2258" t="s">
        <v>7566</v>
      </c>
      <c r="AT36" s="2258" t="s">
        <v>7567</v>
      </c>
      <c r="AU36" s="2258" t="s">
        <v>7568</v>
      </c>
      <c r="AV36" s="2210" t="s">
        <v>7569</v>
      </c>
      <c r="AW36" s="2210" t="s">
        <v>7570</v>
      </c>
      <c r="AX36" s="2210" t="s">
        <v>7571</v>
      </c>
      <c r="AY36" s="2258" t="s">
        <v>7572</v>
      </c>
      <c r="AZ36" s="2258" t="s">
        <v>7573</v>
      </c>
      <c r="BA36" s="2259" t="s">
        <v>7574</v>
      </c>
      <c r="BB36" s="2184"/>
      <c r="BC36" s="2184"/>
      <c r="BD36" s="2184"/>
    </row>
    <row r="37" spans="1:56" ht="17.25" thickTop="1" thickBot="1">
      <c r="A37" s="2184"/>
      <c r="B37" s="2190"/>
      <c r="C37" s="2215"/>
      <c r="D37" s="2215"/>
      <c r="E37" s="2204"/>
      <c r="F37" s="2204"/>
      <c r="G37" s="2204"/>
      <c r="H37" s="2254"/>
      <c r="I37" s="2254"/>
      <c r="J37" s="2254"/>
      <c r="K37" s="2204"/>
      <c r="L37" s="2204"/>
      <c r="M37" s="2204"/>
      <c r="N37" s="2254"/>
      <c r="O37" s="2254"/>
      <c r="P37" s="2254"/>
      <c r="Q37" s="2184"/>
      <c r="S37" s="2184"/>
      <c r="U37" s="2184"/>
      <c r="V37" s="2176"/>
      <c r="W37" s="2184"/>
      <c r="X37" s="2177"/>
      <c r="AK37" s="2177"/>
      <c r="AL37" s="2184"/>
      <c r="AM37" s="2190"/>
      <c r="AN37" s="2215"/>
      <c r="AO37" s="2215"/>
      <c r="AP37" s="2206"/>
      <c r="AQ37" s="2206"/>
      <c r="AR37" s="2206"/>
      <c r="AS37" s="2256"/>
      <c r="AT37" s="2256"/>
      <c r="AU37" s="2256"/>
      <c r="AV37" s="2206"/>
      <c r="AW37" s="2206"/>
      <c r="AX37" s="2206"/>
      <c r="AY37" s="2256"/>
      <c r="AZ37" s="2256"/>
      <c r="BA37" s="2256"/>
      <c r="BB37" s="2184"/>
      <c r="BC37" s="2184"/>
      <c r="BD37" s="2184"/>
    </row>
    <row r="38" spans="1:56" ht="17.25" thickTop="1" thickBot="1">
      <c r="A38" s="2184"/>
      <c r="B38" s="2257" t="s">
        <v>7575</v>
      </c>
      <c r="C38" s="2976" t="s">
        <v>7400</v>
      </c>
      <c r="D38" s="2977"/>
      <c r="E38" s="2207">
        <v>7.3099999999999998E-2</v>
      </c>
      <c r="F38" s="134">
        <v>7.3099999999999998E-2</v>
      </c>
      <c r="G38" s="134">
        <v>7.3099999999999998E-2</v>
      </c>
      <c r="H38" s="186">
        <v>145.3628588</v>
      </c>
      <c r="I38" s="186">
        <v>145.3628588</v>
      </c>
      <c r="J38" s="186">
        <v>113.8827093</v>
      </c>
      <c r="K38" s="2207">
        <v>4.1799999999999997E-2</v>
      </c>
      <c r="L38" s="134">
        <v>4.1799999999999997E-2</v>
      </c>
      <c r="M38" s="134">
        <v>4.1799999999999997E-2</v>
      </c>
      <c r="N38" s="186">
        <v>81.951366199999995</v>
      </c>
      <c r="O38" s="186">
        <v>81.951366199999995</v>
      </c>
      <c r="P38" s="200">
        <v>61.732371800000003</v>
      </c>
      <c r="Q38" s="2184"/>
      <c r="R38" s="2197" t="s">
        <v>7576</v>
      </c>
      <c r="S38" s="2208"/>
      <c r="T38" s="2197"/>
      <c r="U38" s="2184"/>
      <c r="V38" s="2176"/>
      <c r="W38" s="2199">
        <v>0</v>
      </c>
      <c r="X38" s="2177"/>
      <c r="Y38" s="2187">
        <v>0</v>
      </c>
      <c r="AE38" s="2187">
        <v>0</v>
      </c>
      <c r="AK38" s="2177"/>
      <c r="AL38" s="2184"/>
      <c r="AM38" s="2268" t="s">
        <v>7575</v>
      </c>
      <c r="AN38" s="2200" t="s">
        <v>7339</v>
      </c>
      <c r="AO38" s="2200">
        <v>2</v>
      </c>
      <c r="AP38" s="2209" t="s">
        <v>7577</v>
      </c>
      <c r="AQ38" s="2211" t="s">
        <v>7577</v>
      </c>
      <c r="AR38" s="2211" t="s">
        <v>7577</v>
      </c>
      <c r="AS38" s="2269" t="s">
        <v>7578</v>
      </c>
      <c r="AT38" s="2258" t="s">
        <v>7579</v>
      </c>
      <c r="AU38" s="2269" t="s">
        <v>7580</v>
      </c>
      <c r="AV38" s="2209" t="s">
        <v>7581</v>
      </c>
      <c r="AW38" s="2211" t="s">
        <v>7581</v>
      </c>
      <c r="AX38" s="2211" t="s">
        <v>7581</v>
      </c>
      <c r="AY38" s="2269" t="s">
        <v>7582</v>
      </c>
      <c r="AZ38" s="2258" t="s">
        <v>7583</v>
      </c>
      <c r="BA38" s="2270" t="s">
        <v>7584</v>
      </c>
      <c r="BB38" s="2184"/>
      <c r="BC38" s="2184"/>
      <c r="BD38" s="2184"/>
    </row>
    <row r="39" spans="1:56" ht="17.25" thickTop="1" thickBot="1">
      <c r="A39" s="2184"/>
      <c r="B39" s="2190"/>
      <c r="C39" s="2215"/>
      <c r="D39" s="2215"/>
      <c r="E39" s="2271"/>
      <c r="F39" s="2272"/>
      <c r="G39" s="2272"/>
      <c r="H39" s="2254"/>
      <c r="I39" s="2254"/>
      <c r="J39" s="2254"/>
      <c r="K39" s="2271"/>
      <c r="L39" s="2272"/>
      <c r="M39" s="2272"/>
      <c r="N39" s="2254"/>
      <c r="O39" s="2254"/>
      <c r="P39" s="2254"/>
      <c r="Q39" s="2184"/>
      <c r="S39" s="2184"/>
      <c r="U39" s="2184"/>
      <c r="V39" s="2176"/>
      <c r="W39" s="2184"/>
      <c r="X39" s="2177"/>
      <c r="AK39" s="2177"/>
      <c r="AL39" s="2184"/>
      <c r="AM39" s="2190"/>
      <c r="AN39" s="2215"/>
      <c r="AO39" s="2215"/>
      <c r="AP39" s="2273"/>
      <c r="AQ39" s="2274"/>
      <c r="AR39" s="2274"/>
      <c r="AS39" s="2256"/>
      <c r="AT39" s="2255"/>
      <c r="AU39" s="2256"/>
      <c r="AV39" s="2273"/>
      <c r="AW39" s="2274"/>
      <c r="AX39" s="2274"/>
      <c r="AY39" s="2256"/>
      <c r="AZ39" s="2255"/>
      <c r="BA39" s="2256"/>
      <c r="BB39" s="2184"/>
      <c r="BC39" s="2184"/>
      <c r="BD39" s="2184"/>
    </row>
    <row r="40" spans="1:56" ht="17.25" thickTop="1" thickBot="1">
      <c r="A40" s="2184"/>
      <c r="B40" s="2257" t="s">
        <v>7585</v>
      </c>
      <c r="C40" s="2976" t="s">
        <v>7400</v>
      </c>
      <c r="D40" s="2977"/>
      <c r="E40" s="2275"/>
      <c r="F40" s="130">
        <v>0</v>
      </c>
      <c r="G40" s="130">
        <v>0</v>
      </c>
      <c r="H40" s="2276"/>
      <c r="I40" s="181">
        <v>0</v>
      </c>
      <c r="J40" s="2196">
        <v>0</v>
      </c>
      <c r="K40" s="2275"/>
      <c r="L40" s="130">
        <v>0</v>
      </c>
      <c r="M40" s="130">
        <v>0</v>
      </c>
      <c r="N40" s="2276"/>
      <c r="O40" s="181">
        <v>0</v>
      </c>
      <c r="P40" s="2277">
        <v>0</v>
      </c>
      <c r="Q40" s="2184"/>
      <c r="R40" s="2197" t="s">
        <v>7586</v>
      </c>
      <c r="S40" s="2208"/>
      <c r="T40" s="2197"/>
      <c r="U40" s="2184"/>
      <c r="V40" s="2176"/>
      <c r="W40" s="2184"/>
      <c r="X40" s="2177"/>
      <c r="AK40" s="2177"/>
      <c r="AL40" s="2184"/>
      <c r="AM40" s="2257" t="s">
        <v>7585</v>
      </c>
      <c r="AN40" s="2200" t="s">
        <v>7339</v>
      </c>
      <c r="AO40" s="2200">
        <v>2</v>
      </c>
      <c r="AP40" s="2278"/>
      <c r="AQ40" s="2210" t="s">
        <v>7587</v>
      </c>
      <c r="AR40" s="2210" t="s">
        <v>7588</v>
      </c>
      <c r="AS40" s="2279"/>
      <c r="AT40" s="2280" t="s">
        <v>7589</v>
      </c>
      <c r="AU40" s="2281" t="s">
        <v>7589</v>
      </c>
      <c r="AV40" s="2278"/>
      <c r="AW40" s="2210" t="s">
        <v>7590</v>
      </c>
      <c r="AX40" s="2210" t="s">
        <v>7591</v>
      </c>
      <c r="AY40" s="2279"/>
      <c r="AZ40" s="2280" t="s">
        <v>7592</v>
      </c>
      <c r="BA40" s="2282" t="s">
        <v>7593</v>
      </c>
      <c r="BB40" s="2184"/>
      <c r="BC40" s="2184"/>
      <c r="BD40" s="2184"/>
    </row>
    <row r="41" spans="1:56" ht="17.25" thickTop="1" thickBot="1">
      <c r="A41" s="2184"/>
      <c r="B41" s="2190"/>
      <c r="C41" s="2215"/>
      <c r="D41" s="2215"/>
      <c r="E41" s="2204"/>
      <c r="F41" s="2216"/>
      <c r="G41" s="2216"/>
      <c r="H41" s="2254"/>
      <c r="I41" s="2254"/>
      <c r="J41" s="2254"/>
      <c r="K41" s="2204"/>
      <c r="L41" s="2216"/>
      <c r="M41" s="2216"/>
      <c r="N41" s="2254"/>
      <c r="O41" s="2254"/>
      <c r="P41" s="2254"/>
      <c r="Q41" s="2184"/>
      <c r="S41" s="2184"/>
      <c r="U41" s="2184"/>
      <c r="V41" s="2176"/>
      <c r="W41" s="2184"/>
      <c r="X41" s="2177"/>
      <c r="AK41" s="2177"/>
      <c r="AL41" s="2184"/>
      <c r="AM41" s="2190"/>
      <c r="AN41" s="2215"/>
      <c r="AO41" s="2215"/>
      <c r="AP41" s="2206"/>
      <c r="AQ41" s="2206"/>
      <c r="AR41" s="2206"/>
      <c r="AS41" s="2256"/>
      <c r="AT41" s="2256"/>
      <c r="AU41" s="2256"/>
      <c r="AV41" s="2206"/>
      <c r="AW41" s="2206"/>
      <c r="AX41" s="2206"/>
      <c r="AY41" s="2256"/>
      <c r="AZ41" s="2256"/>
      <c r="BA41" s="2256"/>
      <c r="BB41" s="2184"/>
      <c r="BC41" s="2184"/>
      <c r="BD41" s="2184"/>
    </row>
    <row r="42" spans="1:56" ht="17.25" thickTop="1" thickBot="1">
      <c r="A42" s="2184"/>
      <c r="B42" s="2257" t="s">
        <v>7594</v>
      </c>
      <c r="C42" s="2976" t="s">
        <v>7400</v>
      </c>
      <c r="D42" s="2977"/>
      <c r="E42" s="130">
        <v>0.11169999999999999</v>
      </c>
      <c r="F42" s="130">
        <v>4.5027734608367495E-2</v>
      </c>
      <c r="G42" s="130">
        <v>3.82897812636602E-2</v>
      </c>
      <c r="H42" s="186">
        <v>222.1208116</v>
      </c>
      <c r="I42" s="186">
        <v>89.539811599999979</v>
      </c>
      <c r="J42" s="186">
        <v>-0.48329070000001195</v>
      </c>
      <c r="K42" s="130">
        <v>8.0399999999999999E-2</v>
      </c>
      <c r="L42" s="130">
        <v>2.3743082490339691E-2</v>
      </c>
      <c r="M42" s="130">
        <v>1.7362057329628346E-2</v>
      </c>
      <c r="N42" s="186">
        <v>157.62894360000001</v>
      </c>
      <c r="O42" s="186">
        <v>44.963943599999993</v>
      </c>
      <c r="P42" s="200">
        <v>20.531820400000008</v>
      </c>
      <c r="Q42" s="2184"/>
      <c r="R42" s="2197" t="s">
        <v>7595</v>
      </c>
      <c r="S42" s="2208"/>
      <c r="T42" s="2197"/>
      <c r="U42" s="2184"/>
      <c r="V42" s="2176"/>
      <c r="W42" s="2184"/>
      <c r="X42" s="2176"/>
      <c r="AK42" s="2177"/>
      <c r="AL42" s="2184"/>
      <c r="AM42" s="2257" t="s">
        <v>7594</v>
      </c>
      <c r="AN42" s="2200" t="s">
        <v>7339</v>
      </c>
      <c r="AO42" s="2200">
        <v>2</v>
      </c>
      <c r="AP42" s="2210" t="s">
        <v>7596</v>
      </c>
      <c r="AQ42" s="2210" t="s">
        <v>7597</v>
      </c>
      <c r="AR42" s="2210" t="s">
        <v>7598</v>
      </c>
      <c r="AS42" s="2258" t="s">
        <v>7599</v>
      </c>
      <c r="AT42" s="2258" t="s">
        <v>7600</v>
      </c>
      <c r="AU42" s="2258" t="s">
        <v>7601</v>
      </c>
      <c r="AV42" s="2210" t="s">
        <v>7602</v>
      </c>
      <c r="AW42" s="2210" t="s">
        <v>7603</v>
      </c>
      <c r="AX42" s="2210" t="s">
        <v>7604</v>
      </c>
      <c r="AY42" s="2258" t="s">
        <v>7605</v>
      </c>
      <c r="AZ42" s="2258" t="s">
        <v>7606</v>
      </c>
      <c r="BA42" s="2259" t="s">
        <v>7607</v>
      </c>
      <c r="BB42" s="2184"/>
      <c r="BC42" s="2184"/>
      <c r="BD42" s="2184"/>
    </row>
    <row r="43" spans="1:56" ht="17.25" thickTop="1" thickBot="1">
      <c r="A43" s="2184"/>
      <c r="B43" s="2184"/>
      <c r="C43" s="2184"/>
      <c r="D43" s="2184"/>
      <c r="E43" s="2260"/>
      <c r="F43" s="2260"/>
      <c r="G43" s="2260"/>
      <c r="H43" s="2283"/>
      <c r="I43" s="2283"/>
      <c r="J43" s="2283"/>
      <c r="K43" s="2260"/>
      <c r="L43" s="2260"/>
      <c r="M43" s="2260"/>
      <c r="N43" s="2283"/>
      <c r="O43" s="2283"/>
      <c r="P43" s="2283"/>
      <c r="Q43" s="2184"/>
      <c r="R43" s="2184"/>
      <c r="S43" s="2184"/>
      <c r="T43" s="2184"/>
      <c r="U43" s="2184"/>
      <c r="V43" s="2176"/>
      <c r="W43" s="2184"/>
      <c r="X43" s="2176"/>
      <c r="Y43" s="2184"/>
      <c r="Z43" s="2184"/>
      <c r="AA43" s="2184"/>
      <c r="AB43" s="2184"/>
      <c r="AC43" s="2184"/>
      <c r="AD43" s="2184"/>
      <c r="AE43" s="2184"/>
      <c r="AF43" s="2184"/>
      <c r="AG43" s="2184"/>
      <c r="AH43" s="2184"/>
      <c r="AI43" s="2184"/>
      <c r="AJ43" s="2184"/>
      <c r="AK43" s="2177"/>
      <c r="AL43" s="2184"/>
      <c r="AM43" s="2184"/>
      <c r="AN43" s="2184"/>
      <c r="AO43" s="2184"/>
      <c r="AP43" s="2184"/>
      <c r="AQ43" s="2184"/>
      <c r="AR43" s="2184"/>
      <c r="AS43" s="2184"/>
      <c r="AT43" s="2184"/>
      <c r="AU43" s="2184"/>
      <c r="AV43" s="2184"/>
      <c r="AW43" s="2184"/>
      <c r="AX43" s="2184"/>
      <c r="AY43" s="2184"/>
      <c r="AZ43" s="2184"/>
      <c r="BA43" s="2184"/>
      <c r="BB43" s="2184"/>
      <c r="BC43" s="2184"/>
      <c r="BD43" s="2184"/>
    </row>
    <row r="44" spans="1:56" ht="17.25" thickTop="1" thickBot="1">
      <c r="A44" s="2184"/>
      <c r="B44" s="2284" t="s">
        <v>7608</v>
      </c>
      <c r="C44" s="2184"/>
      <c r="D44" s="2184"/>
      <c r="E44" s="2260"/>
      <c r="F44" s="2260"/>
      <c r="G44" s="2260"/>
      <c r="H44" s="2283"/>
      <c r="I44" s="2283"/>
      <c r="J44" s="2283"/>
      <c r="K44" s="2260"/>
      <c r="L44" s="2260"/>
      <c r="M44" s="2260"/>
      <c r="N44" s="2283"/>
      <c r="O44" s="2283"/>
      <c r="P44" s="2283"/>
      <c r="Q44" s="2184"/>
      <c r="R44" s="2184"/>
      <c r="S44" s="2184"/>
      <c r="T44" s="2184"/>
      <c r="V44" s="2176"/>
      <c r="W44" s="2184"/>
      <c r="X44" s="2176"/>
      <c r="Y44" s="2184"/>
      <c r="Z44" s="2184"/>
      <c r="AA44" s="2184"/>
      <c r="AB44" s="2184"/>
      <c r="AC44" s="2184"/>
      <c r="AD44" s="2184"/>
      <c r="AE44" s="2184"/>
      <c r="AF44" s="2184"/>
      <c r="AG44" s="2184"/>
      <c r="AH44" s="2184"/>
      <c r="AI44" s="2184"/>
      <c r="AJ44" s="2184"/>
      <c r="AK44" s="2177"/>
      <c r="AL44" s="2184"/>
      <c r="AM44" s="2284" t="s">
        <v>7608</v>
      </c>
      <c r="AN44" s="2184"/>
      <c r="AO44" s="2184"/>
      <c r="AP44" s="2184"/>
      <c r="AQ44" s="2184"/>
      <c r="AR44" s="2184"/>
      <c r="AS44" s="2184"/>
      <c r="AT44" s="2184"/>
      <c r="AU44" s="2184"/>
      <c r="AV44" s="2184"/>
      <c r="AW44" s="2184"/>
      <c r="AX44" s="2184"/>
      <c r="AY44" s="2184"/>
      <c r="AZ44" s="2184"/>
      <c r="BA44" s="2184"/>
      <c r="BB44" s="2184"/>
      <c r="BC44" s="2184"/>
      <c r="BD44" s="2184"/>
    </row>
    <row r="45" spans="1:56" ht="16.5" thickTop="1">
      <c r="A45" s="2184"/>
      <c r="B45" s="2285" t="s">
        <v>7609</v>
      </c>
      <c r="C45" s="2978" t="s">
        <v>7400</v>
      </c>
      <c r="D45" s="2978"/>
      <c r="E45" s="2286">
        <v>1.41E-2</v>
      </c>
      <c r="F45" s="135">
        <v>0</v>
      </c>
      <c r="G45" s="135">
        <v>0</v>
      </c>
      <c r="H45" s="192">
        <v>28.0385268</v>
      </c>
      <c r="I45" s="193">
        <v>0</v>
      </c>
      <c r="J45" s="2287">
        <v>0</v>
      </c>
      <c r="K45" s="2288">
        <v>1.41E-2</v>
      </c>
      <c r="L45" s="135">
        <v>9.6656106753227014E-4</v>
      </c>
      <c r="M45" s="135">
        <v>1.2831355363540397E-3</v>
      </c>
      <c r="N45" s="192">
        <v>27.6438819</v>
      </c>
      <c r="O45" s="193">
        <v>1.895</v>
      </c>
      <c r="P45" s="2289">
        <v>1.895</v>
      </c>
      <c r="Q45" s="2184"/>
      <c r="R45" s="2222" t="s">
        <v>7610</v>
      </c>
      <c r="S45" s="2184"/>
      <c r="T45" s="2222"/>
      <c r="U45" s="2184"/>
      <c r="V45" s="2176"/>
      <c r="W45" s="2199">
        <v>0</v>
      </c>
      <c r="X45" s="2176"/>
      <c r="Y45" s="2187">
        <v>0</v>
      </c>
      <c r="Z45" s="2184"/>
      <c r="AA45" s="2184"/>
      <c r="AB45" s="2184"/>
      <c r="AC45" s="2184"/>
      <c r="AD45" s="2187">
        <v>0</v>
      </c>
      <c r="AE45" s="2187">
        <v>0</v>
      </c>
      <c r="AF45" s="2184"/>
      <c r="AG45" s="2184"/>
      <c r="AH45" s="2184"/>
      <c r="AI45" s="2184"/>
      <c r="AJ45" s="2187">
        <v>0</v>
      </c>
      <c r="AK45" s="2177"/>
      <c r="AL45" s="2184"/>
      <c r="AM45" s="2290" t="s">
        <v>7609</v>
      </c>
      <c r="AN45" s="2291" t="s">
        <v>7339</v>
      </c>
      <c r="AO45" s="2291">
        <v>2</v>
      </c>
      <c r="AP45" s="2292" t="s">
        <v>7611</v>
      </c>
      <c r="AQ45" s="2293" t="s">
        <v>7612</v>
      </c>
      <c r="AR45" s="2293" t="s">
        <v>7613</v>
      </c>
      <c r="AS45" s="2294" t="s">
        <v>7614</v>
      </c>
      <c r="AT45" s="2295" t="s">
        <v>7615</v>
      </c>
      <c r="AU45" s="2296" t="s">
        <v>7615</v>
      </c>
      <c r="AV45" s="2292" t="s">
        <v>7616</v>
      </c>
      <c r="AW45" s="2293" t="s">
        <v>7617</v>
      </c>
      <c r="AX45" s="2293" t="s">
        <v>7618</v>
      </c>
      <c r="AY45" s="2294" t="s">
        <v>7619</v>
      </c>
      <c r="AZ45" s="2295" t="s">
        <v>7620</v>
      </c>
      <c r="BA45" s="2297" t="s">
        <v>7620</v>
      </c>
      <c r="BB45" s="2184"/>
      <c r="BC45" s="2184"/>
      <c r="BD45" s="2184"/>
    </row>
    <row r="46" spans="1:56" ht="16.5" thickBot="1">
      <c r="A46" s="2184"/>
      <c r="B46" s="2298" t="s">
        <v>7621</v>
      </c>
      <c r="C46" s="2974" t="s">
        <v>7400</v>
      </c>
      <c r="D46" s="2974"/>
      <c r="E46" s="2299"/>
      <c r="F46" s="136">
        <v>0</v>
      </c>
      <c r="G46" s="136">
        <v>0</v>
      </c>
      <c r="H46" s="194"/>
      <c r="I46" s="195">
        <v>0</v>
      </c>
      <c r="J46" s="2300">
        <v>0</v>
      </c>
      <c r="K46" s="2301"/>
      <c r="L46" s="136">
        <v>-9.6656106753227014E-4</v>
      </c>
      <c r="M46" s="136">
        <v>-1.2831355363540397E-3</v>
      </c>
      <c r="N46" s="194"/>
      <c r="O46" s="195">
        <v>-1.895</v>
      </c>
      <c r="P46" s="2302">
        <v>-1.895</v>
      </c>
      <c r="Q46" s="2184"/>
      <c r="R46" s="2246" t="s">
        <v>7622</v>
      </c>
      <c r="S46" s="2184"/>
      <c r="T46" s="2246"/>
      <c r="U46" s="2184"/>
      <c r="V46" s="2176"/>
      <c r="W46" s="2199">
        <v>0</v>
      </c>
      <c r="X46" s="2176"/>
      <c r="Y46" s="2184"/>
      <c r="Z46" s="2184"/>
      <c r="AA46" s="2184"/>
      <c r="AB46" s="2184"/>
      <c r="AC46" s="2184"/>
      <c r="AD46" s="2187">
        <v>0</v>
      </c>
      <c r="AE46" s="2184"/>
      <c r="AF46" s="2184"/>
      <c r="AG46" s="2184"/>
      <c r="AH46" s="2184"/>
      <c r="AI46" s="2184"/>
      <c r="AJ46" s="2187">
        <v>0</v>
      </c>
      <c r="AK46" s="2177"/>
      <c r="AL46" s="2184"/>
      <c r="AM46" s="2303" t="s">
        <v>7621</v>
      </c>
      <c r="AN46" s="2304" t="s">
        <v>7339</v>
      </c>
      <c r="AO46" s="2304">
        <v>2</v>
      </c>
      <c r="AP46" s="2305"/>
      <c r="AQ46" s="2306" t="s">
        <v>7623</v>
      </c>
      <c r="AR46" s="2306" t="s">
        <v>7624</v>
      </c>
      <c r="AS46" s="2307"/>
      <c r="AT46" s="2308" t="s">
        <v>7625</v>
      </c>
      <c r="AU46" s="2309" t="s">
        <v>7625</v>
      </c>
      <c r="AV46" s="2305"/>
      <c r="AW46" s="2306" t="s">
        <v>7626</v>
      </c>
      <c r="AX46" s="2306" t="s">
        <v>7627</v>
      </c>
      <c r="AY46" s="2307"/>
      <c r="AZ46" s="2308" t="s">
        <v>7628</v>
      </c>
      <c r="BA46" s="2310" t="s">
        <v>7628</v>
      </c>
      <c r="BB46" s="2184"/>
      <c r="BC46" s="2184"/>
      <c r="BD46" s="2184"/>
    </row>
    <row r="47" spans="1:56" ht="17.25" thickTop="1" thickBot="1">
      <c r="A47" s="2184"/>
      <c r="B47" s="2189"/>
      <c r="C47" s="2311"/>
      <c r="D47" s="2311"/>
      <c r="E47" s="2312"/>
      <c r="F47" s="2312"/>
      <c r="G47" s="2312"/>
      <c r="H47" s="2313"/>
      <c r="I47" s="2313"/>
      <c r="J47" s="2313"/>
      <c r="K47" s="2312"/>
      <c r="L47" s="2312"/>
      <c r="M47" s="2312"/>
      <c r="N47" s="2313"/>
      <c r="O47" s="2313"/>
      <c r="P47" s="2313"/>
      <c r="Q47" s="2184"/>
      <c r="R47" s="2184"/>
      <c r="S47" s="2184"/>
      <c r="T47" s="2184"/>
      <c r="U47" s="2184"/>
      <c r="V47" s="2176"/>
      <c r="W47" s="2184"/>
      <c r="X47" s="2176"/>
      <c r="Y47" s="2184"/>
      <c r="Z47" s="2184"/>
      <c r="AA47" s="2184"/>
      <c r="AB47" s="2184"/>
      <c r="AC47" s="2184"/>
      <c r="AD47" s="2184"/>
      <c r="AE47" s="2184"/>
      <c r="AF47" s="2184"/>
      <c r="AG47" s="2184"/>
      <c r="AH47" s="2184"/>
      <c r="AI47" s="2184"/>
      <c r="AJ47" s="2184"/>
      <c r="AK47" s="2177"/>
      <c r="AL47" s="2184"/>
      <c r="AM47" s="2189"/>
      <c r="AN47" s="2311"/>
      <c r="AO47" s="2311"/>
      <c r="AP47" s="2314"/>
      <c r="AQ47" s="2314"/>
      <c r="AR47" s="2314"/>
      <c r="AS47" s="2315"/>
      <c r="AT47" s="2315"/>
      <c r="AU47" s="2315"/>
      <c r="AV47" s="2314"/>
      <c r="AW47" s="2314"/>
      <c r="AX47" s="2314"/>
      <c r="AY47" s="2315"/>
      <c r="AZ47" s="2315"/>
      <c r="BA47" s="2315"/>
      <c r="BB47" s="2184"/>
      <c r="BC47" s="2184"/>
      <c r="BD47" s="2184"/>
    </row>
    <row r="48" spans="1:56" ht="17.25" thickTop="1" thickBot="1">
      <c r="A48" s="2184"/>
      <c r="B48" s="2316" t="s">
        <v>7629</v>
      </c>
      <c r="C48" s="2975" t="s">
        <v>7400</v>
      </c>
      <c r="D48" s="2975"/>
      <c r="E48" s="137">
        <v>9.7599999999999992E-2</v>
      </c>
      <c r="F48" s="137">
        <v>4.5027734608367495E-2</v>
      </c>
      <c r="G48" s="137">
        <v>3.82897812636602E-2</v>
      </c>
      <c r="H48" s="196">
        <v>194.0822848</v>
      </c>
      <c r="I48" s="196">
        <v>89.539811599999979</v>
      </c>
      <c r="J48" s="196">
        <v>-0.48329070000001195</v>
      </c>
      <c r="K48" s="137">
        <v>6.6299999999999998E-2</v>
      </c>
      <c r="L48" s="137">
        <v>2.3743082490339691E-2</v>
      </c>
      <c r="M48" s="137">
        <v>1.7362057329628346E-2</v>
      </c>
      <c r="N48" s="196">
        <v>129.98506170000002</v>
      </c>
      <c r="O48" s="196">
        <v>44.963943599999993</v>
      </c>
      <c r="P48" s="202">
        <v>20.531820400000008</v>
      </c>
      <c r="Q48" s="2184"/>
      <c r="R48" s="2197" t="s">
        <v>7630</v>
      </c>
      <c r="S48" s="2184"/>
      <c r="T48" s="2197"/>
      <c r="U48" s="2184"/>
      <c r="V48" s="2176"/>
      <c r="W48" s="2184"/>
      <c r="X48" s="2176"/>
      <c r="Y48" s="2184"/>
      <c r="Z48" s="2184"/>
      <c r="AA48" s="2184"/>
      <c r="AB48" s="2184"/>
      <c r="AC48" s="2184"/>
      <c r="AD48" s="2184"/>
      <c r="AE48" s="2184"/>
      <c r="AF48" s="2184"/>
      <c r="AG48" s="2184"/>
      <c r="AH48" s="2184"/>
      <c r="AI48" s="2184"/>
      <c r="AJ48" s="2184"/>
      <c r="AK48" s="2177"/>
      <c r="AL48" s="2184"/>
      <c r="AM48" s="2317" t="s">
        <v>7629</v>
      </c>
      <c r="AN48" s="2318" t="s">
        <v>7339</v>
      </c>
      <c r="AO48" s="2318">
        <v>2</v>
      </c>
      <c r="AP48" s="2319" t="s">
        <v>7631</v>
      </c>
      <c r="AQ48" s="2319" t="s">
        <v>7632</v>
      </c>
      <c r="AR48" s="2319" t="s">
        <v>7633</v>
      </c>
      <c r="AS48" s="2320" t="s">
        <v>7634</v>
      </c>
      <c r="AT48" s="2320" t="s">
        <v>7635</v>
      </c>
      <c r="AU48" s="2320" t="s">
        <v>7636</v>
      </c>
      <c r="AV48" s="2319" t="s">
        <v>7637</v>
      </c>
      <c r="AW48" s="2319" t="s">
        <v>7638</v>
      </c>
      <c r="AX48" s="2319" t="s">
        <v>7639</v>
      </c>
      <c r="AY48" s="2320" t="s">
        <v>7640</v>
      </c>
      <c r="AZ48" s="2320" t="s">
        <v>7641</v>
      </c>
      <c r="BA48" s="2321" t="s">
        <v>7642</v>
      </c>
      <c r="BB48" s="2184"/>
      <c r="BC48" s="2184"/>
      <c r="BD48" s="2184"/>
    </row>
    <row r="49" spans="1:56" ht="16.5" thickTop="1">
      <c r="A49" s="2184"/>
      <c r="B49" s="2184"/>
      <c r="C49" s="2184"/>
      <c r="D49" s="2184"/>
      <c r="E49" s="2322"/>
      <c r="F49" s="2322"/>
      <c r="G49" s="2322"/>
      <c r="H49" s="2323"/>
      <c r="I49" s="2323"/>
      <c r="J49" s="2323"/>
      <c r="K49" s="2322"/>
      <c r="L49" s="2322"/>
      <c r="M49" s="2322"/>
      <c r="N49" s="2324"/>
      <c r="O49" s="2324"/>
      <c r="P49" s="2324"/>
      <c r="Q49" s="2184"/>
      <c r="R49" s="2184"/>
      <c r="S49" s="2184"/>
      <c r="T49" s="2184"/>
      <c r="U49" s="2184"/>
      <c r="V49" s="2176"/>
      <c r="W49" s="2184"/>
      <c r="X49" s="2176"/>
      <c r="Y49" s="2184"/>
      <c r="Z49" s="2184"/>
      <c r="AA49" s="2184"/>
      <c r="AB49" s="2184"/>
      <c r="AC49" s="2184"/>
      <c r="AD49" s="2184"/>
      <c r="AE49" s="2184"/>
      <c r="AF49" s="2184"/>
      <c r="AG49" s="2184"/>
      <c r="AH49" s="2184"/>
      <c r="AI49" s="2184"/>
      <c r="AJ49" s="2184"/>
      <c r="AK49" s="2177"/>
      <c r="AL49" s="2184"/>
      <c r="AM49" s="2184"/>
      <c r="AN49" s="2184"/>
      <c r="AO49" s="2184"/>
      <c r="AP49" s="2184"/>
      <c r="AQ49" s="2184"/>
      <c r="AR49" s="2184"/>
      <c r="AS49" s="2184"/>
      <c r="AT49" s="2184"/>
      <c r="AU49" s="2184"/>
      <c r="AV49" s="2184"/>
      <c r="AW49" s="2184"/>
      <c r="AX49" s="2184"/>
      <c r="AY49" s="2184"/>
      <c r="AZ49" s="2184"/>
      <c r="BA49" s="2184"/>
      <c r="BB49" s="2184"/>
      <c r="BC49" s="2184"/>
      <c r="BD49" s="2184"/>
    </row>
    <row r="50" spans="1:56" ht="16.5" thickBot="1">
      <c r="A50" s="2184"/>
      <c r="B50" s="2184"/>
      <c r="C50" s="2184"/>
      <c r="D50" s="2184"/>
      <c r="E50" s="2260"/>
      <c r="F50" s="2260"/>
      <c r="G50" s="2260"/>
      <c r="H50" s="2283"/>
      <c r="I50" s="2283"/>
      <c r="J50" s="2283"/>
      <c r="K50" s="2260"/>
      <c r="L50" s="2260"/>
      <c r="M50" s="2260"/>
      <c r="N50" s="2325"/>
      <c r="O50" s="2325"/>
      <c r="P50" s="2325"/>
      <c r="Q50" s="2184"/>
      <c r="R50" s="2184"/>
      <c r="S50" s="2184"/>
      <c r="T50" s="2184"/>
      <c r="U50" s="2184"/>
      <c r="V50" s="2176"/>
      <c r="W50" s="2184"/>
      <c r="X50" s="2176"/>
      <c r="Y50" s="2184"/>
      <c r="Z50" s="2184"/>
      <c r="AA50" s="2184"/>
      <c r="AB50" s="2184"/>
      <c r="AC50" s="2184"/>
      <c r="AD50" s="2184"/>
      <c r="AE50" s="2184"/>
      <c r="AF50" s="2184"/>
      <c r="AG50" s="2184"/>
      <c r="AH50" s="2184"/>
      <c r="AI50" s="2184"/>
      <c r="AJ50" s="2184"/>
      <c r="AK50" s="2177"/>
      <c r="AL50" s="2184"/>
      <c r="AM50" s="2184"/>
      <c r="AN50" s="2184"/>
      <c r="AO50" s="2184"/>
      <c r="AP50" s="2184"/>
      <c r="AQ50" s="2184"/>
      <c r="AR50" s="2184"/>
      <c r="AS50" s="2184"/>
      <c r="AT50" s="2184"/>
      <c r="AU50" s="2184"/>
      <c r="AV50" s="2184"/>
      <c r="AW50" s="2184"/>
      <c r="AX50" s="2184"/>
      <c r="AY50" s="2184"/>
      <c r="AZ50" s="2184"/>
      <c r="BA50" s="2184"/>
      <c r="BB50" s="2184"/>
      <c r="BC50" s="2184"/>
      <c r="BD50" s="2184"/>
    </row>
    <row r="51" spans="1:56" ht="17.25" thickTop="1" thickBot="1">
      <c r="A51" s="2184"/>
      <c r="B51" s="73" t="s">
        <v>7643</v>
      </c>
      <c r="C51" s="2184"/>
      <c r="D51" s="2184"/>
      <c r="E51" s="2260"/>
      <c r="F51" s="2260"/>
      <c r="G51" s="2260"/>
      <c r="H51" s="2283"/>
      <c r="I51" s="2283"/>
      <c r="J51" s="2283"/>
      <c r="K51" s="2260"/>
      <c r="L51" s="2260"/>
      <c r="M51" s="2260"/>
      <c r="N51" s="2325"/>
      <c r="O51" s="2324"/>
      <c r="P51" s="2325"/>
      <c r="Q51" s="2184"/>
      <c r="R51" s="2184"/>
      <c r="S51" s="2184"/>
      <c r="T51" s="2184"/>
      <c r="U51" s="2184"/>
      <c r="V51" s="2176"/>
      <c r="W51" s="2184"/>
      <c r="X51" s="2176"/>
      <c r="Y51" s="2184"/>
      <c r="Z51" s="2184"/>
      <c r="AA51" s="2184"/>
      <c r="AB51" s="2184"/>
      <c r="AC51" s="2184"/>
      <c r="AD51" s="2184"/>
      <c r="AE51" s="2184"/>
      <c r="AF51" s="2184"/>
      <c r="AG51" s="2184"/>
      <c r="AH51" s="2184"/>
      <c r="AI51" s="2184"/>
      <c r="AJ51" s="2184"/>
      <c r="AK51" s="2177"/>
      <c r="AL51" s="2184"/>
      <c r="AM51" s="73" t="s">
        <v>7643</v>
      </c>
      <c r="AN51" s="2184"/>
      <c r="AO51" s="2184"/>
      <c r="AP51" s="2184"/>
      <c r="AQ51" s="2184"/>
      <c r="AR51" s="2184"/>
      <c r="AS51" s="2184"/>
      <c r="AT51" s="2184"/>
      <c r="AU51" s="2184"/>
      <c r="AV51" s="2184"/>
      <c r="AW51" s="2184"/>
      <c r="AX51" s="2184"/>
      <c r="AY51" s="2184"/>
      <c r="AZ51" s="2184"/>
      <c r="BA51" s="2184"/>
      <c r="BB51" s="2184"/>
      <c r="BC51" s="2184"/>
      <c r="BD51" s="2184"/>
    </row>
    <row r="52" spans="1:56" ht="16.5" thickTop="1">
      <c r="A52" s="2184"/>
      <c r="B52" s="2285" t="s">
        <v>7644</v>
      </c>
      <c r="C52" s="2978" t="s">
        <v>7400</v>
      </c>
      <c r="D52" s="2978"/>
      <c r="E52" s="2326"/>
      <c r="F52" s="135">
        <v>-3.6710202620203285E-4</v>
      </c>
      <c r="G52" s="135">
        <v>-4.6857859571488084E-4</v>
      </c>
      <c r="H52" s="2327"/>
      <c r="I52" s="193">
        <v>-0.73</v>
      </c>
      <c r="J52" s="2328">
        <v>-0.73</v>
      </c>
      <c r="K52" s="2326"/>
      <c r="L52" s="138">
        <v>-3.7234278590952887E-4</v>
      </c>
      <c r="M52" s="139">
        <v>-4.9429495595696511E-4</v>
      </c>
      <c r="N52" s="2329"/>
      <c r="O52" s="203">
        <v>-0.73</v>
      </c>
      <c r="P52" s="2289">
        <v>-0.73</v>
      </c>
      <c r="Q52" s="2184"/>
      <c r="R52" s="2222" t="s">
        <v>7645</v>
      </c>
      <c r="S52" s="2184"/>
      <c r="T52" s="2222"/>
      <c r="U52" s="2184"/>
      <c r="V52" s="2176"/>
      <c r="W52" s="2199">
        <v>0</v>
      </c>
      <c r="X52" s="2176"/>
      <c r="Y52" s="2184"/>
      <c r="Z52" s="2184"/>
      <c r="AA52" s="2184"/>
      <c r="AB52" s="2184"/>
      <c r="AC52" s="2184"/>
      <c r="AD52" s="2187">
        <v>0</v>
      </c>
      <c r="AE52" s="2184"/>
      <c r="AF52" s="2184"/>
      <c r="AG52" s="2184"/>
      <c r="AH52" s="2184"/>
      <c r="AI52" s="2184"/>
      <c r="AJ52" s="2187">
        <v>0</v>
      </c>
      <c r="AK52" s="2177"/>
      <c r="AL52" s="2184"/>
      <c r="AM52" s="2285" t="s">
        <v>7644</v>
      </c>
      <c r="AN52" s="2291" t="s">
        <v>7339</v>
      </c>
      <c r="AO52" s="2291">
        <v>2</v>
      </c>
      <c r="AP52" s="2330"/>
      <c r="AQ52" s="2293" t="s">
        <v>7646</v>
      </c>
      <c r="AR52" s="2293" t="s">
        <v>7647</v>
      </c>
      <c r="AS52" s="2331"/>
      <c r="AT52" s="2295" t="s">
        <v>7648</v>
      </c>
      <c r="AU52" s="2296" t="s">
        <v>7648</v>
      </c>
      <c r="AV52" s="2330"/>
      <c r="AW52" s="2293" t="s">
        <v>7649</v>
      </c>
      <c r="AX52" s="2293" t="s">
        <v>7650</v>
      </c>
      <c r="AY52" s="2331"/>
      <c r="AZ52" s="2295" t="s">
        <v>7651</v>
      </c>
      <c r="BA52" s="2297" t="s">
        <v>7651</v>
      </c>
    </row>
    <row r="53" spans="1:56" ht="15.75">
      <c r="A53" s="2184"/>
      <c r="B53" s="2332" t="s">
        <v>7652</v>
      </c>
      <c r="C53" s="2973" t="s">
        <v>7400</v>
      </c>
      <c r="D53" s="2973"/>
      <c r="E53" s="2333"/>
      <c r="F53" s="144">
        <v>2.308216849681275E-4</v>
      </c>
      <c r="G53" s="144">
        <v>2.9462681566182235E-4</v>
      </c>
      <c r="H53" s="2334"/>
      <c r="I53" s="197">
        <v>0.45900000000000002</v>
      </c>
      <c r="J53" s="2335">
        <v>0.45900000000000002</v>
      </c>
      <c r="K53" s="2333"/>
      <c r="L53" s="140">
        <v>2.3411690237325173E-4</v>
      </c>
      <c r="M53" s="141">
        <v>3.1079641751266714E-4</v>
      </c>
      <c r="N53" s="2336"/>
      <c r="O53" s="204">
        <v>0.45900000000000002</v>
      </c>
      <c r="P53" s="2337">
        <v>0.45900000000000002</v>
      </c>
      <c r="Q53" s="2184"/>
      <c r="R53" s="2234" t="s">
        <v>7653</v>
      </c>
      <c r="S53" s="2184"/>
      <c r="T53" s="2234"/>
      <c r="U53" s="2184"/>
      <c r="V53" s="2176"/>
      <c r="W53" s="2199">
        <v>0</v>
      </c>
      <c r="X53" s="2176"/>
      <c r="Y53" s="2184"/>
      <c r="Z53" s="2184"/>
      <c r="AA53" s="2184"/>
      <c r="AB53" s="2184"/>
      <c r="AC53" s="2184"/>
      <c r="AD53" s="2187">
        <v>0</v>
      </c>
      <c r="AE53" s="2184"/>
      <c r="AF53" s="2184"/>
      <c r="AG53" s="2184"/>
      <c r="AH53" s="2184"/>
      <c r="AI53" s="2184"/>
      <c r="AJ53" s="2187">
        <v>0</v>
      </c>
      <c r="AK53" s="2177"/>
      <c r="AL53" s="2184"/>
      <c r="AM53" s="2332" t="s">
        <v>7652</v>
      </c>
      <c r="AN53" s="2338" t="s">
        <v>7339</v>
      </c>
      <c r="AO53" s="2338">
        <v>2</v>
      </c>
      <c r="AP53" s="2339"/>
      <c r="AQ53" s="2340" t="s">
        <v>7654</v>
      </c>
      <c r="AR53" s="2340" t="s">
        <v>7655</v>
      </c>
      <c r="AS53" s="2341"/>
      <c r="AT53" s="2342" t="s">
        <v>7656</v>
      </c>
      <c r="AU53" s="2343" t="s">
        <v>7656</v>
      </c>
      <c r="AV53" s="2339"/>
      <c r="AW53" s="2340" t="s">
        <v>7657</v>
      </c>
      <c r="AX53" s="2340" t="s">
        <v>7658</v>
      </c>
      <c r="AY53" s="2341"/>
      <c r="AZ53" s="2342" t="s">
        <v>7659</v>
      </c>
      <c r="BA53" s="2344" t="s">
        <v>7659</v>
      </c>
    </row>
    <row r="54" spans="1:56" ht="16.5" thickBot="1">
      <c r="A54" s="2184"/>
      <c r="B54" s="2298" t="s">
        <v>7660</v>
      </c>
      <c r="C54" s="2974" t="s">
        <v>7400</v>
      </c>
      <c r="D54" s="2974"/>
      <c r="E54" s="2299"/>
      <c r="F54" s="136">
        <v>-1.3628034123390535E-4</v>
      </c>
      <c r="G54" s="136">
        <v>-1.7395178005305848E-4</v>
      </c>
      <c r="H54" s="2345"/>
      <c r="I54" s="198">
        <v>-0.27099999999999996</v>
      </c>
      <c r="J54" s="198">
        <v>-0.27099999999999996</v>
      </c>
      <c r="K54" s="2299"/>
      <c r="L54" s="142">
        <v>-1.3822588353627714E-4</v>
      </c>
      <c r="M54" s="143">
        <v>-1.8349853844429798E-4</v>
      </c>
      <c r="N54" s="2346"/>
      <c r="O54" s="205">
        <v>-0.27099999999999996</v>
      </c>
      <c r="P54" s="206">
        <v>-0.27099999999999996</v>
      </c>
      <c r="Q54" s="2184"/>
      <c r="R54" s="2246" t="s">
        <v>7661</v>
      </c>
      <c r="S54" s="2184"/>
      <c r="T54" s="2246"/>
      <c r="U54" s="2184"/>
      <c r="V54" s="2176"/>
      <c r="W54" s="2184"/>
      <c r="X54" s="2176"/>
      <c r="Y54" s="2184"/>
      <c r="Z54" s="2184"/>
      <c r="AA54" s="2184"/>
      <c r="AB54" s="2184"/>
      <c r="AC54" s="2184"/>
      <c r="AD54" s="2184"/>
      <c r="AE54" s="2184"/>
      <c r="AF54" s="2184"/>
      <c r="AG54" s="2184"/>
      <c r="AH54" s="2184"/>
      <c r="AI54" s="2184"/>
      <c r="AJ54" s="2184"/>
      <c r="AK54" s="2177"/>
      <c r="AL54" s="2184"/>
      <c r="AM54" s="2298" t="s">
        <v>7660</v>
      </c>
      <c r="AN54" s="2304" t="s">
        <v>7339</v>
      </c>
      <c r="AO54" s="2304">
        <v>2</v>
      </c>
      <c r="AP54" s="2305"/>
      <c r="AQ54" s="2306" t="s">
        <v>7662</v>
      </c>
      <c r="AR54" s="2306" t="s">
        <v>7663</v>
      </c>
      <c r="AS54" s="2347"/>
      <c r="AT54" s="2348" t="s">
        <v>7664</v>
      </c>
      <c r="AU54" s="2348" t="s">
        <v>7665</v>
      </c>
      <c r="AV54" s="2305"/>
      <c r="AW54" s="2306" t="s">
        <v>7666</v>
      </c>
      <c r="AX54" s="2306" t="s">
        <v>7667</v>
      </c>
      <c r="AY54" s="2347"/>
      <c r="AZ54" s="2348" t="s">
        <v>7668</v>
      </c>
      <c r="BA54" s="2349" t="s">
        <v>7669</v>
      </c>
    </row>
    <row r="55" spans="1:56" ht="15.75" thickTop="1">
      <c r="A55" s="2184"/>
      <c r="B55" s="2184"/>
      <c r="C55" s="2184"/>
      <c r="D55" s="2184"/>
      <c r="E55" s="2184"/>
      <c r="F55" s="2184"/>
      <c r="G55" s="2184"/>
      <c r="H55" s="2184"/>
      <c r="I55" s="2184"/>
      <c r="J55" s="2184"/>
      <c r="K55" s="2184"/>
      <c r="L55" s="2184"/>
      <c r="M55" s="2184"/>
      <c r="N55" s="2184"/>
      <c r="O55" s="2184"/>
      <c r="P55" s="2184"/>
      <c r="Q55" s="2184"/>
      <c r="R55" s="2184"/>
      <c r="S55" s="2184"/>
      <c r="T55" s="2184"/>
      <c r="U55" s="2184"/>
      <c r="V55" s="2184"/>
      <c r="W55" s="2184"/>
      <c r="X55" s="2184"/>
      <c r="Y55" s="2184"/>
      <c r="Z55" s="2184"/>
      <c r="AA55" s="2184"/>
      <c r="AB55" s="2184"/>
      <c r="AC55" s="2184"/>
      <c r="AD55" s="2184"/>
      <c r="AE55" s="2184"/>
      <c r="AF55" s="2184"/>
      <c r="AG55" s="2184"/>
      <c r="AH55" s="2184"/>
      <c r="AI55" s="2184"/>
      <c r="AJ55" s="2184"/>
      <c r="AK55" s="2184"/>
      <c r="AL55" s="2184"/>
      <c r="AM55" s="2184"/>
      <c r="AN55" s="2184"/>
      <c r="AO55" s="2184"/>
      <c r="AP55" s="2184"/>
      <c r="AQ55" s="2184"/>
      <c r="AR55" s="2184"/>
      <c r="AS55" s="2184"/>
      <c r="AT55" s="2184"/>
      <c r="AU55" s="2184"/>
      <c r="AV55" s="2184"/>
      <c r="AW55" s="2184"/>
      <c r="AX55" s="2184"/>
      <c r="AY55" s="2184"/>
      <c r="AZ55" s="2184"/>
      <c r="BA55" s="2184"/>
    </row>
    <row r="56" spans="1:56">
      <c r="A56" s="2184"/>
      <c r="B56" s="2184"/>
      <c r="C56" s="2184"/>
      <c r="D56" s="2184"/>
      <c r="E56" s="2184"/>
      <c r="F56" s="2184"/>
      <c r="G56" s="2184"/>
      <c r="H56" s="2184"/>
      <c r="I56" s="2184"/>
      <c r="J56" s="2184"/>
      <c r="K56" s="2184"/>
      <c r="L56" s="2184"/>
      <c r="M56" s="2184"/>
      <c r="N56" s="2184"/>
      <c r="O56" s="2184"/>
      <c r="P56" s="2184"/>
      <c r="Q56" s="2184"/>
      <c r="R56" s="2184"/>
      <c r="S56" s="2184"/>
      <c r="T56" s="2184"/>
      <c r="U56" s="2184"/>
      <c r="V56" s="2184"/>
      <c r="W56" s="2184"/>
      <c r="X56" s="2184"/>
      <c r="Y56" s="2184"/>
      <c r="Z56" s="2184"/>
      <c r="AA56" s="2184"/>
      <c r="AB56" s="2184"/>
      <c r="AC56" s="2184"/>
      <c r="AD56" s="2184"/>
      <c r="AE56" s="2184"/>
      <c r="AF56" s="2184"/>
      <c r="AG56" s="2184"/>
      <c r="AH56" s="2184"/>
      <c r="AI56" s="2184"/>
      <c r="AJ56" s="2184"/>
      <c r="AK56" s="2184"/>
      <c r="AL56" s="2184"/>
      <c r="AM56" s="2184"/>
      <c r="AN56" s="2184"/>
      <c r="AO56" s="2184"/>
      <c r="AP56" s="2184"/>
      <c r="AQ56" s="2184"/>
      <c r="AR56" s="2184"/>
      <c r="AS56" s="2184"/>
      <c r="AT56" s="2184"/>
      <c r="AU56" s="2184"/>
      <c r="AV56" s="2184"/>
      <c r="AW56" s="2184"/>
      <c r="AX56" s="2184"/>
      <c r="AY56" s="2184"/>
      <c r="AZ56" s="2184"/>
      <c r="BA56" s="2184"/>
    </row>
    <row r="57" spans="1:56">
      <c r="A57" s="2184"/>
      <c r="B57" s="2184"/>
      <c r="C57" s="2184"/>
      <c r="D57" s="2184"/>
      <c r="E57" s="2184"/>
      <c r="F57" s="2184"/>
      <c r="G57" s="2184"/>
      <c r="H57" s="2184"/>
      <c r="I57" s="2184"/>
      <c r="J57" s="2184"/>
      <c r="K57" s="2184"/>
      <c r="L57" s="2184"/>
      <c r="M57" s="2184"/>
      <c r="N57" s="2184"/>
      <c r="O57" s="2184"/>
      <c r="P57" s="2184"/>
      <c r="Q57" s="2184"/>
      <c r="R57" s="2184"/>
      <c r="S57" s="2184"/>
      <c r="T57" s="2184"/>
      <c r="U57" s="2184"/>
      <c r="V57" s="2184"/>
      <c r="W57" s="2184"/>
      <c r="X57" s="2184"/>
      <c r="Y57" s="2184"/>
      <c r="Z57" s="2184"/>
      <c r="AA57" s="2184"/>
      <c r="AB57" s="2184"/>
      <c r="AC57" s="2184"/>
      <c r="AD57" s="2184"/>
      <c r="AE57" s="2184"/>
      <c r="AF57" s="2184"/>
      <c r="AG57" s="2184"/>
      <c r="AH57" s="2184"/>
      <c r="AI57" s="2184"/>
      <c r="AJ57" s="2184"/>
      <c r="AK57" s="2184"/>
      <c r="AL57" s="2184"/>
      <c r="AM57" s="2184"/>
      <c r="AN57" s="2184"/>
      <c r="AO57" s="2184"/>
      <c r="AP57" s="2184"/>
      <c r="AQ57" s="2184"/>
      <c r="AR57" s="2184"/>
      <c r="AS57" s="2184"/>
      <c r="AT57" s="2184"/>
      <c r="AU57" s="2184"/>
      <c r="AV57" s="2184"/>
      <c r="AW57" s="2184"/>
      <c r="AX57" s="2184"/>
      <c r="AY57" s="2184"/>
      <c r="AZ57" s="2184"/>
      <c r="BA57" s="2184"/>
    </row>
    <row r="58" spans="1:56">
      <c r="W58" s="2184"/>
    </row>
    <row r="59" spans="1:56">
      <c r="W59" s="2184"/>
    </row>
  </sheetData>
  <sheetProtection algorithmName="SHA-512" hashValue="NRl9nJK+qWoEpkVJZBr5ba37a9GFY+G8drmAVAFs2fdZxLSXYmMBGGmW3yC/v8ZgzEdha9GX4Bu9ikfnXgu9dQ==" saltValue="+L+jwy0Fk8OhH1xApLRCBQ==" spinCount="100000" sheet="1"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610" priority="9" operator="equal">
      <formula>0</formula>
    </cfRule>
  </conditionalFormatting>
  <conditionalFormatting sqref="W13">
    <cfRule type="cellIs" dxfId="609" priority="8" operator="equal">
      <formula>0</formula>
    </cfRule>
  </conditionalFormatting>
  <conditionalFormatting sqref="W17:W22">
    <cfRule type="cellIs" dxfId="608" priority="7" operator="equal">
      <formula>0</formula>
    </cfRule>
  </conditionalFormatting>
  <conditionalFormatting sqref="W28:W33">
    <cfRule type="cellIs" dxfId="607" priority="6" operator="equal">
      <formula>0</formula>
    </cfRule>
  </conditionalFormatting>
  <conditionalFormatting sqref="W38">
    <cfRule type="cellIs" dxfId="606" priority="5" operator="equal">
      <formula>0</formula>
    </cfRule>
  </conditionalFormatting>
  <conditionalFormatting sqref="W45">
    <cfRule type="cellIs" dxfId="605" priority="4" operator="equal">
      <formula>0</formula>
    </cfRule>
  </conditionalFormatting>
  <conditionalFormatting sqref="W46">
    <cfRule type="cellIs" dxfId="604" priority="3" operator="equal">
      <formula>0</formula>
    </cfRule>
  </conditionalFormatting>
  <conditionalFormatting sqref="W52">
    <cfRule type="cellIs" dxfId="603" priority="2" operator="equal">
      <formula>0</formula>
    </cfRule>
  </conditionalFormatting>
  <conditionalFormatting sqref="W53">
    <cfRule type="cellIs" dxfId="602" priority="1" operator="equal">
      <formula>0</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70" zoomScaleNormal="70" zoomScaleSheetLayoutView="80" workbookViewId="0">
      <selection activeCell="H55" sqref="H55"/>
    </sheetView>
  </sheetViews>
  <sheetFormatPr defaultColWidth="9" defaultRowHeight="14.25"/>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heetViews>
  <sheetFormatPr defaultColWidth="9" defaultRowHeight="13.5" customHeight="1"/>
  <cols>
    <col min="1" max="1" width="9" style="14"/>
    <col min="2" max="2" width="21.25" style="14" bestFit="1" customWidth="1"/>
    <col min="3" max="3" width="124.75" style="14" bestFit="1" customWidth="1"/>
    <col min="4" max="4" width="4.25" style="14" bestFit="1" customWidth="1"/>
    <col min="5" max="5" width="17.25" style="14" bestFit="1" customWidth="1"/>
    <col min="6" max="6" width="15.25" style="38" customWidth="1"/>
    <col min="7" max="16384" width="9" style="14"/>
  </cols>
  <sheetData>
    <row r="1" spans="1:6" ht="13.5" customHeight="1">
      <c r="C1" s="14" t="e">
        <f>CONCATENATE(Lists!$B$59,"_APR2022_F1")</f>
        <v>#REF!</v>
      </c>
      <c r="F1" s="14"/>
    </row>
    <row r="2" spans="1:6" ht="13.5" customHeight="1">
      <c r="A2" s="14" t="s">
        <v>3</v>
      </c>
      <c r="B2" s="38" t="s">
        <v>732</v>
      </c>
      <c r="C2" s="39" t="s">
        <v>733</v>
      </c>
      <c r="D2" s="38" t="s">
        <v>734</v>
      </c>
      <c r="E2" s="38" t="s">
        <v>735</v>
      </c>
      <c r="F2" s="40" t="s">
        <v>736</v>
      </c>
    </row>
    <row r="3" spans="1:6" ht="13.5" customHeight="1">
      <c r="B3" s="34"/>
      <c r="C3" s="39"/>
      <c r="D3" s="38"/>
      <c r="E3" s="38"/>
      <c r="F3" s="40"/>
    </row>
    <row r="4" spans="1:6" ht="13.5" customHeight="1">
      <c r="B4" s="14" t="str">
        <f>'1A'!Z8</f>
        <v>BO1180STAT</v>
      </c>
      <c r="C4" s="14" t="s">
        <v>737</v>
      </c>
      <c r="E4" s="38" t="s">
        <v>738</v>
      </c>
      <c r="F4" s="41">
        <f>IF(ISBLANK('1A'!F8),"##BLANK",'1A'!F8)</f>
        <v>844.53200000000004</v>
      </c>
    </row>
    <row r="5" spans="1:6" ht="13.5" customHeight="1">
      <c r="B5" s="14" t="str">
        <f>'1A'!AA8</f>
        <v>BO1180DSR</v>
      </c>
      <c r="C5" s="14" t="s">
        <v>739</v>
      </c>
      <c r="E5" s="38" t="s">
        <v>738</v>
      </c>
      <c r="F5" s="41">
        <f>IF(ISBLANK('1A'!G8),"##BLANK",'1A'!G8)</f>
        <v>-47.369</v>
      </c>
    </row>
    <row r="6" spans="1:6" ht="13.5" customHeight="1">
      <c r="B6" s="14" t="str">
        <f>'1A'!AB8</f>
        <v>BO1180NA</v>
      </c>
      <c r="C6" s="14" t="s">
        <v>740</v>
      </c>
      <c r="E6" s="38" t="s">
        <v>738</v>
      </c>
      <c r="F6" s="41">
        <f>IF(ISBLANK('1A'!H8),"##BLANK",'1A'!H8)</f>
        <v>10.404</v>
      </c>
    </row>
    <row r="7" spans="1:6" ht="13.5" customHeight="1">
      <c r="B7" s="14" t="str">
        <f>'1A'!AC8</f>
        <v>BO1180ADJ</v>
      </c>
      <c r="C7" s="14" t="s">
        <v>741</v>
      </c>
      <c r="E7" s="38" t="s">
        <v>738</v>
      </c>
      <c r="F7" s="41">
        <f>IF(ISBLANK('1A'!I8),"##BLANK",'1A'!I8)</f>
        <v>-57.772999999999996</v>
      </c>
    </row>
    <row r="8" spans="1:6" ht="13.5" customHeight="1">
      <c r="B8" s="14" t="str">
        <f>'1A'!AD8</f>
        <v>BO1180</v>
      </c>
      <c r="C8" s="14" t="s">
        <v>742</v>
      </c>
      <c r="E8" s="38" t="s">
        <v>738</v>
      </c>
      <c r="F8" s="41">
        <f>IF(ISBLANK('1A'!J8),"##BLANK",'1A'!J8)</f>
        <v>786.75900000000001</v>
      </c>
    </row>
    <row r="9" spans="1:6" ht="13.5" customHeight="1">
      <c r="B9" s="14" t="str">
        <f>'1A'!Z9</f>
        <v>BO2560STAT</v>
      </c>
      <c r="C9" s="14" t="s">
        <v>743</v>
      </c>
      <c r="E9" s="38" t="s">
        <v>738</v>
      </c>
      <c r="F9" s="41">
        <f>IF(ISBLANK('1A'!F9),"##BLANK",'1A'!F9)</f>
        <v>-830.26599999999996</v>
      </c>
    </row>
    <row r="10" spans="1:6" ht="13.5" customHeight="1">
      <c r="B10" s="14" t="str">
        <f>'1A'!AA9</f>
        <v>BO2560DSR</v>
      </c>
      <c r="C10" s="14" t="s">
        <v>744</v>
      </c>
      <c r="E10" s="38" t="s">
        <v>738</v>
      </c>
      <c r="F10" s="41">
        <f>IF(ISBLANK('1A'!G9),"##BLANK",'1A'!G9)</f>
        <v>20.8</v>
      </c>
    </row>
    <row r="11" spans="1:6" ht="13.5" customHeight="1">
      <c r="B11" s="14" t="str">
        <f>'1A'!AB9</f>
        <v>BO2560NA</v>
      </c>
      <c r="C11" s="14" t="s">
        <v>745</v>
      </c>
      <c r="E11" s="38" t="s">
        <v>738</v>
      </c>
      <c r="F11" s="41">
        <f>IF(ISBLANK('1A'!H9),"##BLANK",'1A'!H9)</f>
        <v>-8.3979999999999997</v>
      </c>
    </row>
    <row r="12" spans="1:6" ht="13.5" customHeight="1">
      <c r="B12" s="14" t="str">
        <f>'1A'!AC9</f>
        <v>BO2560ADJ</v>
      </c>
      <c r="C12" s="14" t="s">
        <v>746</v>
      </c>
      <c r="E12" s="38" t="s">
        <v>738</v>
      </c>
      <c r="F12" s="41">
        <f>IF(ISBLANK('1A'!I9),"##BLANK",'1A'!I9)</f>
        <v>29.198</v>
      </c>
    </row>
    <row r="13" spans="1:6" ht="13.5" customHeight="1">
      <c r="B13" s="14" t="str">
        <f>'1A'!AD9</f>
        <v>BO2560</v>
      </c>
      <c r="C13" s="14" t="s">
        <v>747</v>
      </c>
      <c r="E13" s="38" t="s">
        <v>738</v>
      </c>
      <c r="F13" s="41">
        <f>IF(ISBLANK('1A'!J9),"##BLANK",'1A'!J9)</f>
        <v>-801.06799999999998</v>
      </c>
    </row>
    <row r="14" spans="1:6" ht="13.5" customHeight="1">
      <c r="B14" s="14" t="str">
        <f>'1A'!Z10</f>
        <v>BO1980STAT</v>
      </c>
      <c r="C14" s="14" t="s">
        <v>748</v>
      </c>
      <c r="E14" s="38" t="s">
        <v>738</v>
      </c>
      <c r="F14" s="41">
        <f>IF(ISBLANK('1A'!F10),"##BLANK",'1A'!F10)</f>
        <v>1.5469999999999999</v>
      </c>
    </row>
    <row r="15" spans="1:6" ht="13.5" customHeight="1">
      <c r="B15" s="14" t="str">
        <f>'1A'!AA10</f>
        <v>BO1980DSR</v>
      </c>
      <c r="C15" s="14" t="s">
        <v>749</v>
      </c>
      <c r="E15" s="38" t="s">
        <v>738</v>
      </c>
      <c r="F15" s="41">
        <f>IF(ISBLANK('1A'!G10),"##BLANK",'1A'!G10)</f>
        <v>21.013999999999999</v>
      </c>
    </row>
    <row r="16" spans="1:6" ht="13.5" customHeight="1">
      <c r="B16" s="14" t="str">
        <f>'1A'!AB10</f>
        <v>BO1980NA</v>
      </c>
      <c r="C16" s="14" t="s">
        <v>750</v>
      </c>
      <c r="E16" s="38" t="s">
        <v>738</v>
      </c>
      <c r="F16" s="41">
        <f>IF(ISBLANK('1A'!H10),"##BLANK",'1A'!H10)</f>
        <v>0</v>
      </c>
    </row>
    <row r="17" spans="2:6" ht="13.5" customHeight="1">
      <c r="B17" s="14" t="str">
        <f>'1A'!AC10</f>
        <v>BO1980ADJ</v>
      </c>
      <c r="C17" s="14" t="s">
        <v>751</v>
      </c>
      <c r="E17" s="38" t="s">
        <v>738</v>
      </c>
      <c r="F17" s="41">
        <f>IF(ISBLANK('1A'!I10),"##BLANK",'1A'!I10)</f>
        <v>21.013999999999999</v>
      </c>
    </row>
    <row r="18" spans="2:6" ht="13.5" customHeight="1">
      <c r="B18" s="14" t="str">
        <f>'1A'!AD10</f>
        <v>BO1980</v>
      </c>
      <c r="C18" s="14" t="s">
        <v>752</v>
      </c>
      <c r="E18" s="38" t="s">
        <v>738</v>
      </c>
      <c r="F18" s="41">
        <f>IF(ISBLANK('1A'!J10),"##BLANK",'1A'!J10)</f>
        <v>22.561</v>
      </c>
    </row>
    <row r="19" spans="2:6" ht="13.5" customHeight="1">
      <c r="B19" s="14" t="str">
        <f>'1A'!Z11</f>
        <v>BO2060STAT</v>
      </c>
      <c r="C19" s="14" t="s">
        <v>753</v>
      </c>
      <c r="E19" s="38" t="s">
        <v>738</v>
      </c>
      <c r="F19" s="41">
        <f>IF(ISBLANK('1A'!F11),"##BLANK",'1A'!F11)</f>
        <v>15.813000000000077</v>
      </c>
    </row>
    <row r="20" spans="2:6" ht="13.5" customHeight="1">
      <c r="B20" s="14" t="str">
        <f>'1A'!AA11</f>
        <v>BO2060DSR</v>
      </c>
      <c r="C20" s="14" t="s">
        <v>754</v>
      </c>
      <c r="E20" s="38" t="s">
        <v>738</v>
      </c>
      <c r="F20" s="41">
        <f>IF(ISBLANK('1A'!G11),"##BLANK",'1A'!G11)</f>
        <v>-5.5549999999999997</v>
      </c>
    </row>
    <row r="21" spans="2:6" ht="13.5" customHeight="1">
      <c r="B21" s="14" t="str">
        <f>'1A'!AB11</f>
        <v>BO2060NA</v>
      </c>
      <c r="C21" s="14" t="s">
        <v>755</v>
      </c>
      <c r="E21" s="38" t="s">
        <v>738</v>
      </c>
      <c r="F21" s="41">
        <f>IF(ISBLANK('1A'!H11),"##BLANK",'1A'!H11)</f>
        <v>2.0060000000000002</v>
      </c>
    </row>
    <row r="22" spans="2:6" ht="13.5" customHeight="1">
      <c r="B22" s="14" t="str">
        <f>'1A'!AC11</f>
        <v>BO2060ADJ</v>
      </c>
      <c r="C22" s="14" t="s">
        <v>756</v>
      </c>
      <c r="E22" s="38" t="s">
        <v>738</v>
      </c>
      <c r="F22" s="41">
        <f>IF(ISBLANK('1A'!I11),"##BLANK",'1A'!I11)</f>
        <v>-7.5609999999999999</v>
      </c>
    </row>
    <row r="23" spans="2:6" ht="13.5" customHeight="1">
      <c r="B23" s="14" t="str">
        <f>'1A'!AD11</f>
        <v>BO2060</v>
      </c>
      <c r="C23" s="14" t="s">
        <v>757</v>
      </c>
      <c r="E23" s="38" t="s">
        <v>738</v>
      </c>
      <c r="F23" s="41">
        <f>IF(ISBLANK('1A'!J11),"##BLANK",'1A'!J11)</f>
        <v>8.2520000000000771</v>
      </c>
    </row>
    <row r="24" spans="2:6" ht="13.5" customHeight="1">
      <c r="B24" s="14" t="str">
        <f>'1A'!Z12</f>
        <v>BO3301STAT</v>
      </c>
      <c r="C24" s="14" t="s">
        <v>758</v>
      </c>
      <c r="E24" s="38" t="s">
        <v>738</v>
      </c>
      <c r="F24" s="41">
        <f>IF(ISBLANK('1A'!F12),"##BLANK",'1A'!F12)</f>
        <v>1.77</v>
      </c>
    </row>
    <row r="25" spans="2:6" ht="13.5" customHeight="1">
      <c r="B25" s="14" t="str">
        <f>'1A'!AA12</f>
        <v>BO3301DSR</v>
      </c>
      <c r="C25" s="14" t="s">
        <v>759</v>
      </c>
      <c r="E25" s="38" t="s">
        <v>738</v>
      </c>
      <c r="F25" s="41">
        <f>IF(ISBLANK('1A'!G12),"##BLANK",'1A'!G12)</f>
        <v>22.451000000000001</v>
      </c>
    </row>
    <row r="26" spans="2:6" ht="13.5" customHeight="1">
      <c r="B26" s="14" t="str">
        <f>'1A'!AB12</f>
        <v>BO3301NA</v>
      </c>
      <c r="C26" s="14" t="s">
        <v>760</v>
      </c>
      <c r="E26" s="38" t="s">
        <v>738</v>
      </c>
      <c r="F26" s="41">
        <f>IF(ISBLANK('1A'!H12),"##BLANK",'1A'!H12)</f>
        <v>0</v>
      </c>
    </row>
    <row r="27" spans="2:6" ht="13.5" customHeight="1">
      <c r="B27" s="14" t="str">
        <f>'1A'!AC12</f>
        <v>BO3301ADJ</v>
      </c>
      <c r="C27" s="14" t="s">
        <v>761</v>
      </c>
      <c r="E27" s="38" t="s">
        <v>738</v>
      </c>
      <c r="F27" s="41">
        <f>IF(ISBLANK('1A'!I12),"##BLANK",'1A'!I12)</f>
        <v>22.451000000000001</v>
      </c>
    </row>
    <row r="28" spans="2:6" ht="13.5" customHeight="1">
      <c r="B28" s="14" t="str">
        <f>'1A'!AD12</f>
        <v>BO3301</v>
      </c>
      <c r="C28" s="14" t="s">
        <v>762</v>
      </c>
      <c r="E28" s="38" t="s">
        <v>738</v>
      </c>
      <c r="F28" s="41">
        <f>IF(ISBLANK('1A'!J12),"##BLANK",'1A'!J12)</f>
        <v>24.221</v>
      </c>
    </row>
    <row r="29" spans="2:6" ht="13.5" customHeight="1">
      <c r="B29" s="14" t="str">
        <f>'1A'!Z13</f>
        <v>A10008STAT</v>
      </c>
      <c r="C29" s="14" t="s">
        <v>763</v>
      </c>
      <c r="E29" s="38" t="s">
        <v>738</v>
      </c>
      <c r="F29" s="41">
        <f>IF(ISBLANK('1A'!F13),"##BLANK",'1A'!F13)</f>
        <v>4.7889999999999997</v>
      </c>
    </row>
    <row r="30" spans="2:6" ht="13.5" customHeight="1">
      <c r="B30" s="14" t="str">
        <f>'1A'!AA13</f>
        <v>A10008DSR</v>
      </c>
      <c r="C30" s="14" t="s">
        <v>764</v>
      </c>
      <c r="E30" s="38" t="s">
        <v>738</v>
      </c>
      <c r="F30" s="41">
        <f>IF(ISBLANK('1A'!G13),"##BLANK",'1A'!G13)</f>
        <v>0</v>
      </c>
    </row>
    <row r="31" spans="2:6" ht="13.5" customHeight="1">
      <c r="B31" s="14" t="str">
        <f>'1A'!AB13</f>
        <v>A10008NA</v>
      </c>
      <c r="C31" s="14" t="s">
        <v>765</v>
      </c>
      <c r="E31" s="38" t="s">
        <v>738</v>
      </c>
      <c r="F31" s="41">
        <f>IF(ISBLANK('1A'!H13),"##BLANK",'1A'!H13)</f>
        <v>0</v>
      </c>
    </row>
    <row r="32" spans="2:6" ht="13.5" customHeight="1">
      <c r="B32" s="14" t="str">
        <f>'1A'!AC13</f>
        <v>A10008ADJ</v>
      </c>
      <c r="C32" s="14" t="s">
        <v>766</v>
      </c>
      <c r="E32" s="38" t="s">
        <v>738</v>
      </c>
      <c r="F32" s="41">
        <f>IF(ISBLANK('1A'!I13),"##BLANK",'1A'!I13)</f>
        <v>0</v>
      </c>
    </row>
    <row r="33" spans="2:6" ht="13.5" customHeight="1">
      <c r="B33" s="14" t="str">
        <f>'1A'!AD13</f>
        <v>A10008APP</v>
      </c>
      <c r="C33" s="14" t="s">
        <v>767</v>
      </c>
      <c r="E33" s="38" t="s">
        <v>738</v>
      </c>
      <c r="F33" s="41">
        <f>IF(ISBLANK('1A'!J13),"##BLANK",'1A'!J13)</f>
        <v>4.7889999999999997</v>
      </c>
    </row>
    <row r="34" spans="2:6" ht="13.5" customHeight="1">
      <c r="B34" s="14" t="str">
        <f>'1A'!Z14</f>
        <v>A10009STAT</v>
      </c>
      <c r="C34" s="14" t="s">
        <v>768</v>
      </c>
      <c r="E34" s="38" t="s">
        <v>738</v>
      </c>
      <c r="F34" s="41">
        <f>IF(ISBLANK('1A'!F14),"##BLANK",'1A'!F14)</f>
        <v>-198.73699999999999</v>
      </c>
    </row>
    <row r="35" spans="2:6" ht="13.5" customHeight="1">
      <c r="B35" s="14" t="str">
        <f>'1A'!AA14</f>
        <v>A10009DSR</v>
      </c>
      <c r="C35" s="14" t="s">
        <v>769</v>
      </c>
      <c r="E35" s="38" t="s">
        <v>738</v>
      </c>
      <c r="F35" s="41">
        <f>IF(ISBLANK('1A'!G14),"##BLANK",'1A'!G14)</f>
        <v>-15.903</v>
      </c>
    </row>
    <row r="36" spans="2:6" ht="13.5" customHeight="1">
      <c r="B36" s="14" t="str">
        <f>'1A'!AB14</f>
        <v>A10009NA</v>
      </c>
      <c r="C36" s="14" t="s">
        <v>770</v>
      </c>
      <c r="E36" s="38" t="s">
        <v>738</v>
      </c>
      <c r="F36" s="41">
        <f>IF(ISBLANK('1A'!H14),"##BLANK",'1A'!H14)</f>
        <v>0</v>
      </c>
    </row>
    <row r="37" spans="2:6" ht="13.5" customHeight="1">
      <c r="B37" s="14" t="str">
        <f>'1A'!AC14</f>
        <v>A10009ADJ</v>
      </c>
      <c r="C37" s="14" t="s">
        <v>771</v>
      </c>
      <c r="E37" s="38" t="s">
        <v>738</v>
      </c>
      <c r="F37" s="41">
        <f>IF(ISBLANK('1A'!I14),"##BLANK",'1A'!I14)</f>
        <v>-15.903</v>
      </c>
    </row>
    <row r="38" spans="2:6" ht="13.5" customHeight="1">
      <c r="B38" s="14" t="str">
        <f>'1A'!AD14</f>
        <v>A10009APP</v>
      </c>
      <c r="C38" s="14" t="s">
        <v>772</v>
      </c>
      <c r="E38" s="38" t="s">
        <v>738</v>
      </c>
      <c r="F38" s="41">
        <f>IF(ISBLANK('1A'!J14),"##BLANK",'1A'!J14)</f>
        <v>-214.64</v>
      </c>
    </row>
    <row r="39" spans="2:6" ht="13.5" customHeight="1">
      <c r="B39" s="14" t="str">
        <f>'1A'!Z15</f>
        <v>FT01641STAT</v>
      </c>
      <c r="C39" s="14" t="s">
        <v>773</v>
      </c>
      <c r="E39" s="38" t="s">
        <v>738</v>
      </c>
      <c r="F39" s="41">
        <f>IF(ISBLANK('1A'!F15),"##BLANK",'1A'!F15)</f>
        <v>-2.2999999999999998</v>
      </c>
    </row>
    <row r="40" spans="2:6" ht="13.5" customHeight="1">
      <c r="B40" s="14" t="str">
        <f>'1A'!AA15</f>
        <v>FT01641DSR</v>
      </c>
      <c r="C40" s="14" t="s">
        <v>774</v>
      </c>
      <c r="E40" s="38" t="s">
        <v>738</v>
      </c>
      <c r="F40" s="41">
        <f>IF(ISBLANK('1A'!G15),"##BLANK",'1A'!G15)</f>
        <v>0</v>
      </c>
    </row>
    <row r="41" spans="2:6" ht="13.5" customHeight="1">
      <c r="B41" s="14" t="str">
        <f>'1A'!AB15</f>
        <v>FT01641NA</v>
      </c>
      <c r="C41" s="14" t="s">
        <v>775</v>
      </c>
      <c r="E41" s="38" t="s">
        <v>738</v>
      </c>
      <c r="F41" s="41">
        <f>IF(ISBLANK('1A'!H15),"##BLANK",'1A'!H15)</f>
        <v>0</v>
      </c>
    </row>
    <row r="42" spans="2:6" ht="13.5" customHeight="1">
      <c r="B42" s="14" t="str">
        <f>'1A'!AC15</f>
        <v>FT01641ADJ</v>
      </c>
      <c r="C42" s="14" t="s">
        <v>776</v>
      </c>
      <c r="E42" s="38" t="s">
        <v>738</v>
      </c>
      <c r="F42" s="41">
        <f>IF(ISBLANK('1A'!I15),"##BLANK",'1A'!I15)</f>
        <v>0</v>
      </c>
    </row>
    <row r="43" spans="2:6" ht="13.5" customHeight="1">
      <c r="B43" s="14" t="str">
        <f>'1A'!AD15</f>
        <v>FT01641</v>
      </c>
      <c r="C43" s="14" t="s">
        <v>777</v>
      </c>
      <c r="E43" s="38" t="s">
        <v>738</v>
      </c>
      <c r="F43" s="41">
        <f>IF(ISBLANK('1A'!J15),"##BLANK",'1A'!J15)</f>
        <v>-2.2999999999999998</v>
      </c>
    </row>
    <row r="44" spans="2:6" ht="13.5" customHeight="1">
      <c r="B44" s="14" t="str">
        <f>'1A'!Z16</f>
        <v>A10011STAT</v>
      </c>
      <c r="C44" s="14" t="s">
        <v>778</v>
      </c>
      <c r="E44" s="38" t="s">
        <v>738</v>
      </c>
      <c r="F44" s="41">
        <f>IF(ISBLANK('1A'!F16),"##BLANK",'1A'!F16)</f>
        <v>-178.66499999999994</v>
      </c>
    </row>
    <row r="45" spans="2:6" ht="13.5" customHeight="1">
      <c r="B45" s="14" t="str">
        <f>'1A'!AA16</f>
        <v>A10011DSR</v>
      </c>
      <c r="C45" s="14" t="s">
        <v>779</v>
      </c>
      <c r="E45" s="38" t="s">
        <v>738</v>
      </c>
      <c r="F45" s="41">
        <f>IF(ISBLANK('1A'!G16),"##BLANK",'1A'!G16)</f>
        <v>0.99300000000000033</v>
      </c>
    </row>
    <row r="46" spans="2:6" ht="13.5" customHeight="1">
      <c r="B46" s="14" t="str">
        <f>'1A'!AB16</f>
        <v>A10011NA</v>
      </c>
      <c r="C46" s="14" t="s">
        <v>780</v>
      </c>
      <c r="E46" s="38" t="s">
        <v>738</v>
      </c>
      <c r="F46" s="41">
        <f>IF(ISBLANK('1A'!H16),"##BLANK",'1A'!H16)</f>
        <v>2.0060000000000002</v>
      </c>
    </row>
    <row r="47" spans="2:6" ht="13.5" customHeight="1">
      <c r="B47" s="14" t="str">
        <f>'1A'!AC16</f>
        <v>A10011ADJ</v>
      </c>
      <c r="C47" s="14" t="s">
        <v>781</v>
      </c>
      <c r="E47" s="38" t="s">
        <v>738</v>
      </c>
      <c r="F47" s="41">
        <f>IF(ISBLANK('1A'!I16),"##BLANK",'1A'!I16)</f>
        <v>-1.0129999999999999</v>
      </c>
    </row>
    <row r="48" spans="2:6" ht="13.5" customHeight="1">
      <c r="B48" s="14" t="str">
        <f>'1A'!AD16</f>
        <v>A10011APP</v>
      </c>
      <c r="C48" s="14" t="s">
        <v>782</v>
      </c>
      <c r="E48" s="38" t="s">
        <v>738</v>
      </c>
      <c r="F48" s="41">
        <f>IF(ISBLANK('1A'!J16),"##BLANK",'1A'!J16)</f>
        <v>-179.67799999999994</v>
      </c>
    </row>
    <row r="49" spans="2:6" ht="13.5" customHeight="1">
      <c r="B49" s="14" t="str">
        <f>'1A'!Z17</f>
        <v>A10012STAT</v>
      </c>
      <c r="C49" s="14" t="s">
        <v>783</v>
      </c>
      <c r="E49" s="38" t="s">
        <v>738</v>
      </c>
      <c r="F49" s="41">
        <f>IF(ISBLANK('1A'!F17),"##BLANK",'1A'!F17)</f>
        <v>-668.99699999999996</v>
      </c>
    </row>
    <row r="50" spans="2:6" ht="13.5" customHeight="1">
      <c r="B50" s="14" t="str">
        <f>'1A'!AA17</f>
        <v>A10012DSR</v>
      </c>
      <c r="C50" s="14" t="s">
        <v>784</v>
      </c>
      <c r="E50" s="38" t="s">
        <v>738</v>
      </c>
      <c r="F50" s="41">
        <f>IF(ISBLANK('1A'!G17),"##BLANK",'1A'!G17)</f>
        <v>0</v>
      </c>
    </row>
    <row r="51" spans="2:6" ht="13.5" customHeight="1">
      <c r="B51" s="14" t="str">
        <f>'1A'!AB17</f>
        <v>A10012NA</v>
      </c>
      <c r="C51" s="14" t="s">
        <v>785</v>
      </c>
      <c r="E51" s="38" t="s">
        <v>738</v>
      </c>
      <c r="F51" s="41">
        <f>IF(ISBLANK('1A'!H17),"##BLANK",'1A'!H17)</f>
        <v>0</v>
      </c>
    </row>
    <row r="52" spans="2:6" ht="13.5" customHeight="1">
      <c r="B52" s="14" t="str">
        <f>'1A'!AC17</f>
        <v>A10012ADJ</v>
      </c>
      <c r="C52" s="14" t="s">
        <v>786</v>
      </c>
      <c r="E52" s="38" t="s">
        <v>738</v>
      </c>
      <c r="F52" s="41">
        <f>IF(ISBLANK('1A'!I17),"##BLANK",'1A'!I17)</f>
        <v>0</v>
      </c>
    </row>
    <row r="53" spans="2:6" ht="13.5" customHeight="1">
      <c r="B53" s="14" t="str">
        <f>'1A'!AD17</f>
        <v>A10012APP</v>
      </c>
      <c r="C53" s="14" t="s">
        <v>787</v>
      </c>
      <c r="E53" s="38" t="s">
        <v>738</v>
      </c>
      <c r="F53" s="41">
        <f>IF(ISBLANK('1A'!J17),"##BLANK",'1A'!J17)</f>
        <v>-668.99699999999996</v>
      </c>
    </row>
    <row r="54" spans="2:6" ht="13.5" customHeight="1">
      <c r="B54" s="14" t="str">
        <f>'1A'!Z18</f>
        <v>BO3305STAT</v>
      </c>
      <c r="C54" s="14" t="s">
        <v>788</v>
      </c>
      <c r="E54" s="38" t="s">
        <v>738</v>
      </c>
      <c r="F54" s="41">
        <f>IF(ISBLANK('1A'!F18),"##BLANK",'1A'!F18)</f>
        <v>-847.66199999999992</v>
      </c>
    </row>
    <row r="55" spans="2:6" ht="13.5" customHeight="1">
      <c r="B55" s="14" t="str">
        <f>'1A'!AA18</f>
        <v>BO3305DSR</v>
      </c>
      <c r="C55" s="14" t="s">
        <v>789</v>
      </c>
      <c r="E55" s="38" t="s">
        <v>738</v>
      </c>
      <c r="F55" s="41">
        <f>IF(ISBLANK('1A'!G18),"##BLANK",'1A'!G18)</f>
        <v>0.99300000000000033</v>
      </c>
    </row>
    <row r="56" spans="2:6" ht="13.5" customHeight="1">
      <c r="B56" s="14" t="str">
        <f>'1A'!AB18</f>
        <v>BO3305NA</v>
      </c>
      <c r="C56" s="14" t="s">
        <v>790</v>
      </c>
      <c r="E56" s="38" t="s">
        <v>738</v>
      </c>
      <c r="F56" s="41">
        <f>IF(ISBLANK('1A'!H18),"##BLANK",'1A'!H18)</f>
        <v>2.0060000000000002</v>
      </c>
    </row>
    <row r="57" spans="2:6" ht="13.5" customHeight="1">
      <c r="B57" s="14" t="str">
        <f>'1A'!AC18</f>
        <v>BO3305ADJ</v>
      </c>
      <c r="C57" s="14" t="s">
        <v>791</v>
      </c>
      <c r="E57" s="38" t="s">
        <v>738</v>
      </c>
      <c r="F57" s="41">
        <f>IF(ISBLANK('1A'!I18),"##BLANK",'1A'!I18)</f>
        <v>-1.0129999999999999</v>
      </c>
    </row>
    <row r="58" spans="2:6" ht="13.5" customHeight="1">
      <c r="B58" s="14" t="str">
        <f>'1A'!AD18</f>
        <v>BO3305</v>
      </c>
      <c r="C58" s="14" t="s">
        <v>792</v>
      </c>
      <c r="E58" s="38" t="s">
        <v>738</v>
      </c>
      <c r="F58" s="41">
        <f>IF(ISBLANK('1A'!J18),"##BLANK",'1A'!J18)</f>
        <v>-848.67499999999995</v>
      </c>
    </row>
    <row r="59" spans="2:6" ht="13.5" customHeight="1">
      <c r="B59" s="14" t="str">
        <f>'1A'!AC19</f>
        <v>BO3351ADJ</v>
      </c>
      <c r="C59" s="14" t="s">
        <v>793</v>
      </c>
      <c r="E59" s="38" t="s">
        <v>738</v>
      </c>
      <c r="F59" s="41">
        <f>IF(ISBLANK('1A'!I19),"##BLANK",'1A'!I19)</f>
        <v>0</v>
      </c>
    </row>
    <row r="60" spans="2:6" ht="13.5" customHeight="1">
      <c r="B60" s="14" t="str">
        <f>'1A'!AD19</f>
        <v>BO3351</v>
      </c>
      <c r="C60" s="14" t="s">
        <v>794</v>
      </c>
      <c r="E60" s="38" t="s">
        <v>738</v>
      </c>
      <c r="F60" s="41">
        <f>IF(ISBLANK('1A'!J19),"##BLANK",'1A'!J19)</f>
        <v>0</v>
      </c>
    </row>
    <row r="61" spans="2:6" ht="13.5" customHeight="1">
      <c r="B61" s="14" t="str">
        <f>'1A'!Z20</f>
        <v>BO3352STAT</v>
      </c>
      <c r="C61" s="14" t="s">
        <v>795</v>
      </c>
      <c r="E61" s="38" t="s">
        <v>738</v>
      </c>
      <c r="F61" s="41">
        <f>IF(ISBLANK('1A'!F20),"##BLANK",'1A'!F20)</f>
        <v>86.066000000000003</v>
      </c>
    </row>
    <row r="62" spans="2:6" ht="13.5" customHeight="1">
      <c r="B62" s="14" t="str">
        <f>'1A'!AA20</f>
        <v>BO3352DSR</v>
      </c>
      <c r="C62" s="14" t="s">
        <v>796</v>
      </c>
      <c r="E62" s="38" t="s">
        <v>738</v>
      </c>
      <c r="F62" s="41">
        <f>IF(ISBLANK('1A'!G20),"##BLANK",'1A'!G20)</f>
        <v>-0.249</v>
      </c>
    </row>
    <row r="63" spans="2:6" ht="13.5" customHeight="1">
      <c r="B63" s="14" t="str">
        <f>'1A'!AB20</f>
        <v>BO3352NA</v>
      </c>
      <c r="C63" s="14" t="s">
        <v>797</v>
      </c>
      <c r="E63" s="38" t="s">
        <v>738</v>
      </c>
      <c r="F63" s="41">
        <f>IF(ISBLANK('1A'!H20),"##BLANK",'1A'!H20)</f>
        <v>0</v>
      </c>
    </row>
    <row r="64" spans="2:6" ht="13.5" customHeight="1">
      <c r="B64" s="14" t="str">
        <f>'1A'!AC20</f>
        <v>BO3352ADJ</v>
      </c>
      <c r="C64" s="14" t="s">
        <v>798</v>
      </c>
      <c r="E64" s="38" t="s">
        <v>738</v>
      </c>
      <c r="F64" s="41">
        <f>IF(ISBLANK('1A'!I20),"##BLANK",'1A'!I20)</f>
        <v>-0.249</v>
      </c>
    </row>
    <row r="65" spans="2:6" ht="13.5" customHeight="1">
      <c r="B65" s="14" t="str">
        <f>'1A'!AD20</f>
        <v>BO3352</v>
      </c>
      <c r="C65" s="14" t="s">
        <v>799</v>
      </c>
      <c r="E65" s="38" t="s">
        <v>738</v>
      </c>
      <c r="F65" s="41">
        <f>IF(ISBLANK('1A'!J20),"##BLANK",'1A'!J20)</f>
        <v>85.817000000000007</v>
      </c>
    </row>
    <row r="66" spans="2:6" ht="13.5" customHeight="1">
      <c r="B66" s="14" t="str">
        <f>'1A'!Z21</f>
        <v>BO2530STAT</v>
      </c>
      <c r="C66" s="14" t="s">
        <v>800</v>
      </c>
      <c r="E66" s="38" t="s">
        <v>738</v>
      </c>
      <c r="F66" s="41">
        <f>IF(ISBLANK('1A'!F21),"##BLANK",'1A'!F21)</f>
        <v>-761.59599999999989</v>
      </c>
    </row>
    <row r="67" spans="2:6" ht="13.5" customHeight="1">
      <c r="B67" s="14" t="str">
        <f>'1A'!AA21</f>
        <v>BO2530DSR</v>
      </c>
      <c r="C67" s="14" t="s">
        <v>801</v>
      </c>
      <c r="E67" s="38" t="s">
        <v>738</v>
      </c>
      <c r="F67" s="41">
        <f>IF(ISBLANK('1A'!G21),"##BLANK",'1A'!G21)</f>
        <v>0.74400000000000033</v>
      </c>
    </row>
    <row r="68" spans="2:6" ht="13.5" customHeight="1">
      <c r="B68" s="14" t="str">
        <f>'1A'!AB21</f>
        <v>BO2530NA</v>
      </c>
      <c r="C68" s="14" t="s">
        <v>802</v>
      </c>
      <c r="E68" s="38" t="s">
        <v>738</v>
      </c>
      <c r="F68" s="41">
        <f>IF(ISBLANK('1A'!H21),"##BLANK",'1A'!H21)</f>
        <v>2.0060000000000002</v>
      </c>
    </row>
    <row r="69" spans="2:6" ht="13.5" customHeight="1">
      <c r="B69" s="14" t="str">
        <f>'1A'!AC21</f>
        <v>BO2530ADJ</v>
      </c>
      <c r="C69" s="14" t="s">
        <v>803</v>
      </c>
      <c r="E69" s="38" t="s">
        <v>738</v>
      </c>
      <c r="F69" s="41">
        <f>IF(ISBLANK('1A'!I21),"##BLANK",'1A'!I21)</f>
        <v>-1.262</v>
      </c>
    </row>
    <row r="70" spans="2:6" ht="13.5" customHeight="1">
      <c r="B70" s="14" t="str">
        <f>'1A'!AD21</f>
        <v>BO2530</v>
      </c>
      <c r="C70" s="14" t="s">
        <v>804</v>
      </c>
      <c r="E70" s="38" t="s">
        <v>738</v>
      </c>
      <c r="F70" s="41">
        <f>IF(ISBLANK('1A'!J21),"##BLANK",'1A'!J21)</f>
        <v>-762.85799999999983</v>
      </c>
    </row>
    <row r="71" spans="2:6" ht="13.5" customHeight="1">
      <c r="B71" s="14" t="str">
        <f>'1A'!Z22</f>
        <v>BO3402STAT</v>
      </c>
      <c r="C71" s="14" t="s">
        <v>805</v>
      </c>
      <c r="E71" s="38" t="s">
        <v>738</v>
      </c>
      <c r="F71" s="41">
        <f>IF(ISBLANK('1A'!F22),"##BLANK",'1A'!F22)</f>
        <v>0</v>
      </c>
    </row>
    <row r="72" spans="2:6" ht="13.5" customHeight="1">
      <c r="B72" s="14" t="str">
        <f>'1A'!AA22</f>
        <v>BO3402DSR</v>
      </c>
      <c r="C72" s="14" t="s">
        <v>806</v>
      </c>
      <c r="E72" s="38" t="s">
        <v>738</v>
      </c>
      <c r="F72" s="41">
        <f>IF(ISBLANK('1A'!G22),"##BLANK",'1A'!G22)</f>
        <v>0</v>
      </c>
    </row>
    <row r="73" spans="2:6" ht="13.5" customHeight="1">
      <c r="B73" s="14" t="str">
        <f>'1A'!AB22</f>
        <v>BO3402NA</v>
      </c>
      <c r="C73" s="14" t="s">
        <v>807</v>
      </c>
      <c r="E73" s="38" t="s">
        <v>738</v>
      </c>
      <c r="F73" s="41">
        <f>IF(ISBLANK('1A'!H22),"##BLANK",'1A'!H22)</f>
        <v>0</v>
      </c>
    </row>
    <row r="74" spans="2:6" ht="13.5" customHeight="1">
      <c r="B74" s="14" t="str">
        <f>'1A'!AC22</f>
        <v>BO3402ADJ</v>
      </c>
      <c r="C74" s="14" t="s">
        <v>808</v>
      </c>
      <c r="E74" s="38" t="s">
        <v>738</v>
      </c>
      <c r="F74" s="41">
        <f>IF(ISBLANK('1A'!I22),"##BLANK",'1A'!I22)</f>
        <v>0</v>
      </c>
    </row>
    <row r="75" spans="2:6" ht="13.5" customHeight="1">
      <c r="B75" s="14" t="str">
        <f>'1A'!AD22</f>
        <v>BO3402</v>
      </c>
      <c r="C75" s="14" t="s">
        <v>809</v>
      </c>
      <c r="E75" s="38" t="s">
        <v>738</v>
      </c>
      <c r="F75" s="41">
        <f>IF(ISBLANK('1A'!J22),"##BLANK",'1A'!J22)</f>
        <v>0</v>
      </c>
    </row>
    <row r="76" spans="2:6" ht="13.5" customHeight="1">
      <c r="B76" s="14" t="str">
        <f>'1A'!Z25</f>
        <v>BO3354STAT</v>
      </c>
      <c r="C76" s="14" t="s">
        <v>810</v>
      </c>
      <c r="E76" s="38" t="s">
        <v>738</v>
      </c>
      <c r="F76" s="41">
        <f>IF(ISBLANK('1A'!F25),"##BLANK",'1A'!F25)</f>
        <v>0</v>
      </c>
    </row>
    <row r="77" spans="2:6" ht="13.5" customHeight="1">
      <c r="B77" s="14" t="str">
        <f>'1A'!AA25</f>
        <v>BO3354DSR</v>
      </c>
      <c r="C77" s="14" t="s">
        <v>811</v>
      </c>
      <c r="E77" s="38" t="s">
        <v>738</v>
      </c>
      <c r="F77" s="41">
        <f>IF(ISBLANK('1A'!G25),"##BLANK",'1A'!G25)</f>
        <v>0</v>
      </c>
    </row>
    <row r="78" spans="2:6" ht="13.5" customHeight="1">
      <c r="B78" s="14" t="str">
        <f>'1A'!AB25</f>
        <v>BO3354NA</v>
      </c>
      <c r="C78" s="14" t="s">
        <v>812</v>
      </c>
      <c r="E78" s="38" t="s">
        <v>738</v>
      </c>
      <c r="F78" s="41">
        <f>IF(ISBLANK('1A'!H25),"##BLANK",'1A'!H25)</f>
        <v>0</v>
      </c>
    </row>
    <row r="79" spans="2:6" ht="13.5" customHeight="1">
      <c r="B79" s="14" t="str">
        <f>'1A'!AC25</f>
        <v>BO3354ADJ</v>
      </c>
      <c r="C79" s="14" t="s">
        <v>813</v>
      </c>
      <c r="E79" s="38" t="s">
        <v>738</v>
      </c>
      <c r="F79" s="41">
        <f>IF(ISBLANK('1A'!I25),"##BLANK",'1A'!I25)</f>
        <v>0</v>
      </c>
    </row>
    <row r="80" spans="2:6" ht="13.5" customHeight="1">
      <c r="B80" s="14" t="str">
        <f>'1A'!AD25</f>
        <v>BO3354</v>
      </c>
      <c r="C80" s="14" t="s">
        <v>814</v>
      </c>
      <c r="E80" s="38" t="s">
        <v>738</v>
      </c>
      <c r="F80" s="41">
        <f>IF(ISBLANK('1A'!J25),"##BLANK",'1A'!J25)</f>
        <v>0</v>
      </c>
    </row>
    <row r="81" spans="2:6" ht="13.5" customHeight="1">
      <c r="B81" s="14" t="str">
        <f>'1A'!Z26</f>
        <v>BO3355STAT</v>
      </c>
      <c r="C81" s="14" t="s">
        <v>815</v>
      </c>
      <c r="E81" s="38" t="s">
        <v>738</v>
      </c>
      <c r="F81" s="41">
        <f>IF(ISBLANK('1A'!F26),"##BLANK",'1A'!F26)</f>
        <v>0</v>
      </c>
    </row>
    <row r="82" spans="2:6" ht="13.5" customHeight="1">
      <c r="B82" s="14" t="str">
        <f>'1A'!AA26</f>
        <v>BO3355DSR</v>
      </c>
      <c r="C82" s="14" t="s">
        <v>816</v>
      </c>
      <c r="E82" s="38" t="s">
        <v>738</v>
      </c>
      <c r="F82" s="41">
        <f>IF(ISBLANK('1A'!G26),"##BLANK",'1A'!G26)</f>
        <v>0</v>
      </c>
    </row>
    <row r="83" spans="2:6" ht="13.5" customHeight="1">
      <c r="B83" s="14" t="str">
        <f>'1A'!AB26</f>
        <v>BO3355NA</v>
      </c>
      <c r="C83" s="14" t="s">
        <v>817</v>
      </c>
      <c r="E83" s="38" t="s">
        <v>738</v>
      </c>
      <c r="F83" s="41">
        <f>IF(ISBLANK('1A'!H26),"##BLANK",'1A'!H26)</f>
        <v>0</v>
      </c>
    </row>
    <row r="84" spans="2:6" ht="13.5" customHeight="1">
      <c r="B84" s="14" t="str">
        <f>'1A'!AC26</f>
        <v>BO3355ADJ</v>
      </c>
      <c r="C84" s="14" t="s">
        <v>818</v>
      </c>
      <c r="E84" s="38" t="s">
        <v>738</v>
      </c>
      <c r="F84" s="41">
        <f>IF(ISBLANK('1A'!I26),"##BLANK",'1A'!I26)</f>
        <v>0</v>
      </c>
    </row>
    <row r="85" spans="2:6" ht="13.5" customHeight="1">
      <c r="B85" s="14" t="str">
        <f>'1A'!AD26</f>
        <v>BO3355</v>
      </c>
      <c r="C85" s="14" t="s">
        <v>819</v>
      </c>
      <c r="E85" s="38" t="s">
        <v>738</v>
      </c>
      <c r="F85" s="41">
        <f>IF(ISBLANK('1A'!J26),"##BLANK",'1A'!J26)</f>
        <v>0</v>
      </c>
    </row>
    <row r="86" spans="2:6" ht="13.5" customHeight="1">
      <c r="B86" s="14" t="str">
        <f>'1A'!Z27</f>
        <v>BO3353STAT</v>
      </c>
      <c r="C86" s="14" t="s">
        <v>820</v>
      </c>
      <c r="E86" s="38" t="s">
        <v>738</v>
      </c>
      <c r="F86" s="41">
        <f>IF(ISBLANK('1A'!F27),"##BLANK",'1A'!F27)</f>
        <v>0</v>
      </c>
    </row>
    <row r="87" spans="2:6" ht="13.5" customHeight="1">
      <c r="B87" s="14" t="str">
        <f>'1A'!AA27</f>
        <v>BO3353DSR</v>
      </c>
      <c r="C87" s="14" t="s">
        <v>821</v>
      </c>
      <c r="E87" s="38" t="s">
        <v>738</v>
      </c>
      <c r="F87" s="41">
        <f>IF(ISBLANK('1A'!G27),"##BLANK",'1A'!G27)</f>
        <v>0</v>
      </c>
    </row>
    <row r="88" spans="2:6" ht="13.5" customHeight="1">
      <c r="B88" s="14" t="str">
        <f>'1A'!AB27</f>
        <v>BO3353NA</v>
      </c>
      <c r="C88" s="14" t="s">
        <v>822</v>
      </c>
      <c r="E88" s="38" t="s">
        <v>738</v>
      </c>
      <c r="F88" s="41">
        <f>IF(ISBLANK('1A'!H27),"##BLANK",'1A'!H27)</f>
        <v>0</v>
      </c>
    </row>
    <row r="89" spans="2:6" ht="13.5" customHeight="1">
      <c r="B89" s="14" t="str">
        <f>'1A'!AC27</f>
        <v>BO3353ADJ</v>
      </c>
      <c r="C89" s="14" t="s">
        <v>823</v>
      </c>
      <c r="E89" s="38" t="s">
        <v>738</v>
      </c>
      <c r="F89" s="41">
        <f>IF(ISBLANK('1A'!I27),"##BLANK",'1A'!I27)</f>
        <v>0</v>
      </c>
    </row>
    <row r="90" spans="2:6" ht="13.5" customHeight="1">
      <c r="B90" s="14" t="str">
        <f>'1A'!AD27</f>
        <v>BO3353</v>
      </c>
      <c r="C90" s="14" t="s">
        <v>824</v>
      </c>
      <c r="E90" s="38" t="s">
        <v>738</v>
      </c>
      <c r="F90" s="41">
        <f>IF(ISBLANK('1A'!J27),"##BLANK",'1A'!J27)</f>
        <v>0</v>
      </c>
    </row>
    <row r="91" spans="2:6" ht="13.5" customHeight="1">
      <c r="B91" s="14" t="str">
        <f>'1A'!AB30</f>
        <v>BO1180NAIS</v>
      </c>
      <c r="C91" s="14" t="s">
        <v>825</v>
      </c>
      <c r="E91" s="38" t="s">
        <v>738</v>
      </c>
      <c r="F91" s="41">
        <f>IF(ISBLANK('1A'!H30),"##BLANK",'1A'!H30)</f>
        <v>0</v>
      </c>
    </row>
    <row r="92" spans="2:6" ht="13.5" customHeight="1">
      <c r="B92" s="14" t="str">
        <f>'1A'!AB31</f>
        <v>BO1180NATW</v>
      </c>
      <c r="C92" s="14" t="s">
        <v>826</v>
      </c>
      <c r="E92" s="38" t="s">
        <v>738</v>
      </c>
      <c r="F92" s="41">
        <f>IF(ISBLANK('1A'!H31),"##BLANK",'1A'!H31)</f>
        <v>6.6310000000000002</v>
      </c>
    </row>
    <row r="93" spans="2:6" ht="13.5" customHeight="1">
      <c r="B93" s="14" t="str">
        <f>'1A'!AB32</f>
        <v>BO1180NAO</v>
      </c>
      <c r="C93" s="14" t="s">
        <v>827</v>
      </c>
      <c r="E93" s="38" t="s">
        <v>738</v>
      </c>
      <c r="F93" s="41">
        <f>IF(ISBLANK('1A'!H32),"##BLANK",'1A'!H32)</f>
        <v>3.7730000000000001</v>
      </c>
    </row>
    <row r="94" spans="2:6" ht="13.5" customHeight="1">
      <c r="B94" s="14" t="str">
        <f>'1A'!AB33</f>
        <v>BO1180NAT</v>
      </c>
      <c r="C94" s="14" t="s">
        <v>828</v>
      </c>
      <c r="E94" s="38" t="s">
        <v>738</v>
      </c>
      <c r="F94" s="41">
        <f>IF(ISBLANK('1A'!H33),"##BLANK",'1A'!H33)</f>
        <v>10.404</v>
      </c>
    </row>
    <row r="95" spans="2:6" ht="13.5" customHeight="1">
      <c r="B95" s="14" t="str">
        <f>'1B'!Z9</f>
        <v>BO2550STAT</v>
      </c>
      <c r="C95" s="14" t="s">
        <v>829</v>
      </c>
      <c r="E95" s="38" t="s">
        <v>738</v>
      </c>
      <c r="F95" s="41">
        <f>IF(ISBLANK('1B'!F9),"##BLANK",'1B'!F9)</f>
        <v>-18.439</v>
      </c>
    </row>
    <row r="96" spans="2:6" ht="13.5" customHeight="1">
      <c r="B96" s="14" t="str">
        <f>'1B'!AA9</f>
        <v>BO2550DSR</v>
      </c>
      <c r="C96" s="14" t="s">
        <v>830</v>
      </c>
      <c r="E96" s="38" t="s">
        <v>738</v>
      </c>
      <c r="F96" s="41">
        <f>IF(ISBLANK('1B'!G9),"##BLANK",'1B'!G9)</f>
        <v>0</v>
      </c>
    </row>
    <row r="97" spans="2:6" ht="13.5" customHeight="1">
      <c r="B97" s="14" t="str">
        <f>'1B'!AB9</f>
        <v>BO2550NA</v>
      </c>
      <c r="C97" s="14" t="s">
        <v>831</v>
      </c>
      <c r="E97" s="38" t="s">
        <v>738</v>
      </c>
      <c r="F97" s="41">
        <f>IF(ISBLANK('1B'!H9),"##BLANK",'1B'!H9)</f>
        <v>0</v>
      </c>
    </row>
    <row r="98" spans="2:6" ht="13.5" customHeight="1">
      <c r="B98" s="14" t="str">
        <f>'1B'!AC9</f>
        <v>BO2550ADJ</v>
      </c>
      <c r="C98" s="14" t="s">
        <v>832</v>
      </c>
      <c r="E98" s="38" t="s">
        <v>738</v>
      </c>
      <c r="F98" s="41">
        <f>IF(ISBLANK('1B'!I9),"##BLANK",'1B'!I9)</f>
        <v>0</v>
      </c>
    </row>
    <row r="99" spans="2:6" ht="13.5" customHeight="1">
      <c r="B99" s="14" t="str">
        <f>'1B'!AD9</f>
        <v>BO2550</v>
      </c>
      <c r="C99" s="14" t="s">
        <v>833</v>
      </c>
      <c r="E99" s="38" t="s">
        <v>738</v>
      </c>
      <c r="F99" s="41">
        <f>IF(ISBLANK('1B'!J9),"##BLANK",'1B'!J9)</f>
        <v>-18.439</v>
      </c>
    </row>
    <row r="100" spans="2:6" ht="13.5" customHeight="1">
      <c r="B100" s="14" t="str">
        <f>'1B'!Z10</f>
        <v>BO2553STAT</v>
      </c>
      <c r="C100" s="14" t="s">
        <v>834</v>
      </c>
      <c r="E100" s="38" t="s">
        <v>738</v>
      </c>
      <c r="F100" s="41">
        <f>IF(ISBLANK('1B'!F10),"##BLANK",'1B'!F10)</f>
        <v>13.29</v>
      </c>
    </row>
    <row r="101" spans="2:6" ht="13.5" customHeight="1">
      <c r="B101" s="14" t="str">
        <f>'1B'!AA10</f>
        <v>BO2553DSR</v>
      </c>
      <c r="C101" s="14" t="s">
        <v>835</v>
      </c>
      <c r="E101" s="38" t="s">
        <v>738</v>
      </c>
      <c r="F101" s="41">
        <f>IF(ISBLANK('1B'!G10),"##BLANK",'1B'!G10)</f>
        <v>0</v>
      </c>
    </row>
    <row r="102" spans="2:6" ht="13.5" customHeight="1">
      <c r="B102" s="14" t="str">
        <f>'1B'!AB10</f>
        <v>BO2553NA</v>
      </c>
      <c r="C102" s="14" t="s">
        <v>836</v>
      </c>
      <c r="E102" s="38" t="s">
        <v>738</v>
      </c>
      <c r="F102" s="41">
        <f>IF(ISBLANK('1B'!H10),"##BLANK",'1B'!H10)</f>
        <v>0</v>
      </c>
    </row>
    <row r="103" spans="2:6" ht="13.5" customHeight="1">
      <c r="B103" s="14" t="str">
        <f>'1B'!AC10</f>
        <v>BO2553ADJ</v>
      </c>
      <c r="C103" s="14" t="s">
        <v>837</v>
      </c>
      <c r="E103" s="38" t="s">
        <v>738</v>
      </c>
      <c r="F103" s="41">
        <f>IF(ISBLANK('1B'!I10),"##BLANK",'1B'!I10)</f>
        <v>0</v>
      </c>
    </row>
    <row r="104" spans="2:6" ht="13.5" customHeight="1">
      <c r="B104" s="14" t="str">
        <f>'1B'!AD10</f>
        <v>BO2553</v>
      </c>
      <c r="C104" s="14" t="s">
        <v>838</v>
      </c>
      <c r="E104" s="38" t="s">
        <v>738</v>
      </c>
      <c r="F104" s="41">
        <f>IF(ISBLANK('1B'!J10),"##BLANK",'1B'!J10)</f>
        <v>13.29</v>
      </c>
    </row>
    <row r="105" spans="2:6" ht="13.5" customHeight="1">
      <c r="B105" s="14" t="str">
        <f>'1B'!Z11</f>
        <v>BO2554STAT</v>
      </c>
      <c r="C105" s="14" t="s">
        <v>839</v>
      </c>
      <c r="E105" s="38" t="s">
        <v>738</v>
      </c>
      <c r="F105" s="41">
        <f>IF(ISBLANK('1B'!F11),"##BLANK",'1B'!F11)</f>
        <v>-766.74499999999989</v>
      </c>
    </row>
    <row r="106" spans="2:6" ht="13.5" customHeight="1">
      <c r="B106" s="14" t="str">
        <f>'1B'!AA11</f>
        <v>BO2554DSR</v>
      </c>
      <c r="C106" s="14" t="s">
        <v>840</v>
      </c>
      <c r="E106" s="38" t="s">
        <v>738</v>
      </c>
      <c r="F106" s="41">
        <f>IF(ISBLANK('1B'!G11),"##BLANK",'1B'!G11)</f>
        <v>0.74400000000000033</v>
      </c>
    </row>
    <row r="107" spans="2:6" ht="13.5" customHeight="1">
      <c r="B107" s="14" t="str">
        <f>'1B'!AB11</f>
        <v>BO2554NA</v>
      </c>
      <c r="C107" s="14" t="s">
        <v>841</v>
      </c>
      <c r="E107" s="38" t="s">
        <v>738</v>
      </c>
      <c r="F107" s="41">
        <f>IF(ISBLANK('1B'!H11),"##BLANK",'1B'!H11)</f>
        <v>2.0060000000000002</v>
      </c>
    </row>
    <row r="108" spans="2:6" ht="13.5" customHeight="1">
      <c r="B108" s="14" t="str">
        <f>'1B'!AC11</f>
        <v>BO2554ADJ</v>
      </c>
      <c r="C108" s="14" t="s">
        <v>842</v>
      </c>
      <c r="E108" s="38" t="s">
        <v>738</v>
      </c>
      <c r="F108" s="41">
        <f>IF(ISBLANK('1B'!I11),"##BLANK",'1B'!I11)</f>
        <v>-1.262</v>
      </c>
    </row>
    <row r="109" spans="2:6" ht="13.5" customHeight="1">
      <c r="B109" s="14" t="str">
        <f>'1B'!AD11</f>
        <v>BO2554</v>
      </c>
      <c r="C109" s="14" t="s">
        <v>843</v>
      </c>
      <c r="E109" s="38" t="s">
        <v>738</v>
      </c>
      <c r="F109" s="41">
        <f>IF(ISBLANK('1B'!J11),"##BLANK",'1B'!J11)</f>
        <v>-768.00699999999983</v>
      </c>
    </row>
    <row r="110" spans="2:6" ht="13.5" customHeight="1">
      <c r="B110" s="14" t="str">
        <f>'1C'!Z9</f>
        <v>BO4008STAT</v>
      </c>
      <c r="C110" s="14" t="s">
        <v>844</v>
      </c>
      <c r="E110" s="38" t="s">
        <v>738</v>
      </c>
      <c r="F110" s="41">
        <f>IF(ISBLANK('1C'!F9),"##BLANK",'1C'!F9)</f>
        <v>6712.3890000000001</v>
      </c>
    </row>
    <row r="111" spans="2:6" ht="13.5" customHeight="1">
      <c r="B111" s="14" t="str">
        <f>'1C'!AA9</f>
        <v>BO4008DSR</v>
      </c>
      <c r="C111" s="14" t="s">
        <v>845</v>
      </c>
      <c r="E111" s="38" t="s">
        <v>738</v>
      </c>
      <c r="F111" s="41">
        <f>IF(ISBLANK('1C'!G9),"##BLANK",'1C'!G9)</f>
        <v>-241.73</v>
      </c>
    </row>
    <row r="112" spans="2:6" ht="13.5" customHeight="1">
      <c r="B112" s="14" t="str">
        <f>'1C'!AB9</f>
        <v>BO4008NA</v>
      </c>
      <c r="C112" s="14" t="s">
        <v>846</v>
      </c>
      <c r="E112" s="38" t="s">
        <v>738</v>
      </c>
      <c r="F112" s="41">
        <f>IF(ISBLANK('1C'!H9),"##BLANK",'1C'!H9)</f>
        <v>0.51800000000000002</v>
      </c>
    </row>
    <row r="113" spans="2:6" ht="13.5" customHeight="1">
      <c r="B113" s="14" t="str">
        <f>'1C'!AC9</f>
        <v>BO4008ADJ</v>
      </c>
      <c r="C113" s="14" t="s">
        <v>847</v>
      </c>
      <c r="E113" s="38" t="s">
        <v>738</v>
      </c>
      <c r="F113" s="41">
        <f>IF(ISBLANK('1C'!I9),"##BLANK",'1C'!I9)</f>
        <v>-242.24799999999999</v>
      </c>
    </row>
    <row r="114" spans="2:6" ht="13.5" customHeight="1">
      <c r="B114" s="14" t="str">
        <f>'1C'!AD9</f>
        <v>BO4008</v>
      </c>
      <c r="C114" s="14" t="s">
        <v>848</v>
      </c>
      <c r="E114" s="38" t="s">
        <v>738</v>
      </c>
      <c r="F114" s="41">
        <f>IF(ISBLANK('1C'!J9),"##BLANK",'1C'!J9)</f>
        <v>6470.1410000000005</v>
      </c>
    </row>
    <row r="115" spans="2:6" ht="13.5" customHeight="1">
      <c r="B115" s="14" t="str">
        <f>'1C'!Z10</f>
        <v>A11002STAT</v>
      </c>
      <c r="C115" s="14" t="s">
        <v>849</v>
      </c>
      <c r="E115" s="38" t="s">
        <v>738</v>
      </c>
      <c r="F115" s="41">
        <f>IF(ISBLANK('1C'!F10),"##BLANK",'1C'!F10)</f>
        <v>100.072</v>
      </c>
    </row>
    <row r="116" spans="2:6" ht="13.5" customHeight="1">
      <c r="B116" s="14" t="str">
        <f>'1C'!AA10</f>
        <v>A11002DSR</v>
      </c>
      <c r="C116" s="14" t="s">
        <v>850</v>
      </c>
      <c r="E116" s="38" t="s">
        <v>738</v>
      </c>
      <c r="F116" s="41">
        <f>IF(ISBLANK('1C'!G10),"##BLANK",'1C'!G10)</f>
        <v>-3.6539999999999999</v>
      </c>
    </row>
    <row r="117" spans="2:6" ht="13.5" customHeight="1">
      <c r="B117" s="14" t="str">
        <f>'1C'!AB10</f>
        <v>A11002NA</v>
      </c>
      <c r="C117" s="14" t="s">
        <v>851</v>
      </c>
      <c r="E117" s="38" t="s">
        <v>738</v>
      </c>
      <c r="F117" s="41">
        <f>IF(ISBLANK('1C'!H10),"##BLANK",'1C'!H10)</f>
        <v>0</v>
      </c>
    </row>
    <row r="118" spans="2:6" ht="13.5" customHeight="1">
      <c r="B118" s="14" t="str">
        <f>'1C'!AC10</f>
        <v>A11002ADJ</v>
      </c>
      <c r="C118" s="14" t="s">
        <v>852</v>
      </c>
      <c r="E118" s="38" t="s">
        <v>738</v>
      </c>
      <c r="F118" s="41">
        <f>IF(ISBLANK('1C'!I10),"##BLANK",'1C'!I10)</f>
        <v>-3.6539999999999999</v>
      </c>
    </row>
    <row r="119" spans="2:6" ht="13.5" customHeight="1">
      <c r="B119" s="14" t="str">
        <f>'1C'!AD10</f>
        <v>A11002</v>
      </c>
      <c r="C119" s="14" t="s">
        <v>853</v>
      </c>
      <c r="E119" s="38" t="s">
        <v>738</v>
      </c>
      <c r="F119" s="41">
        <f>IF(ISBLANK('1C'!J10),"##BLANK",'1C'!J10)</f>
        <v>96.418000000000006</v>
      </c>
    </row>
    <row r="120" spans="2:6" ht="13.5" customHeight="1">
      <c r="B120" s="14" t="str">
        <f>'1C'!Z11</f>
        <v>FT01670STAT</v>
      </c>
      <c r="C120" s="14" t="s">
        <v>854</v>
      </c>
      <c r="E120" s="38" t="s">
        <v>738</v>
      </c>
      <c r="F120" s="41">
        <f>IF(ISBLANK('1C'!F11),"##BLANK",'1C'!F11)</f>
        <v>0</v>
      </c>
    </row>
    <row r="121" spans="2:6" ht="13.5" customHeight="1">
      <c r="B121" s="14" t="str">
        <f>'1C'!AA11</f>
        <v>FT01670DSR</v>
      </c>
      <c r="C121" s="14" t="s">
        <v>855</v>
      </c>
      <c r="E121" s="38" t="s">
        <v>738</v>
      </c>
      <c r="F121" s="41">
        <f>IF(ISBLANK('1C'!G11),"##BLANK",'1C'!G11)</f>
        <v>0</v>
      </c>
    </row>
    <row r="122" spans="2:6" ht="13.5" customHeight="1">
      <c r="B122" s="14" t="str">
        <f>'1C'!AB11</f>
        <v>FT01670NA</v>
      </c>
      <c r="C122" s="14" t="s">
        <v>856</v>
      </c>
      <c r="E122" s="38" t="s">
        <v>738</v>
      </c>
      <c r="F122" s="41">
        <f>IF(ISBLANK('1C'!H11),"##BLANK",'1C'!H11)</f>
        <v>0</v>
      </c>
    </row>
    <row r="123" spans="2:6" ht="13.5" customHeight="1">
      <c r="B123" s="14" t="str">
        <f>'1C'!AC11</f>
        <v>FT01670ADJ</v>
      </c>
      <c r="C123" s="14" t="s">
        <v>857</v>
      </c>
      <c r="E123" s="38" t="s">
        <v>738</v>
      </c>
      <c r="F123" s="41">
        <f>IF(ISBLANK('1C'!I11),"##BLANK",'1C'!I11)</f>
        <v>0</v>
      </c>
    </row>
    <row r="124" spans="2:6" ht="13.5" customHeight="1">
      <c r="B124" s="14" t="str">
        <f>'1C'!AD11</f>
        <v>FT01670</v>
      </c>
      <c r="C124" s="14" t="s">
        <v>858</v>
      </c>
      <c r="E124" s="38" t="s">
        <v>738</v>
      </c>
      <c r="F124" s="41">
        <f>IF(ISBLANK('1C'!J11),"##BLANK",'1C'!J11)</f>
        <v>0</v>
      </c>
    </row>
    <row r="125" spans="2:6" ht="13.5" customHeight="1">
      <c r="B125" s="14" t="str">
        <f>'1C'!Z12</f>
        <v>FT01680STAT</v>
      </c>
      <c r="C125" s="14" t="s">
        <v>859</v>
      </c>
      <c r="E125" s="38" t="s">
        <v>738</v>
      </c>
      <c r="F125" s="41">
        <f>IF(ISBLANK('1C'!F12),"##BLANK",'1C'!F12)</f>
        <v>29.2</v>
      </c>
    </row>
    <row r="126" spans="2:6" ht="13.5" customHeight="1">
      <c r="B126" s="14" t="str">
        <f>'1C'!AA12</f>
        <v>FT01680DSR</v>
      </c>
      <c r="C126" s="14" t="s">
        <v>860</v>
      </c>
      <c r="E126" s="38" t="s">
        <v>738</v>
      </c>
      <c r="F126" s="41">
        <f>IF(ISBLANK('1C'!G12),"##BLANK",'1C'!G12)</f>
        <v>0</v>
      </c>
    </row>
    <row r="127" spans="2:6" ht="13.5" customHeight="1">
      <c r="B127" s="14" t="str">
        <f>'1C'!AB12</f>
        <v>FT01680NA</v>
      </c>
      <c r="C127" s="14" t="s">
        <v>861</v>
      </c>
      <c r="E127" s="38" t="s">
        <v>738</v>
      </c>
      <c r="F127" s="41">
        <f>IF(ISBLANK('1C'!H12),"##BLANK",'1C'!H12)</f>
        <v>0</v>
      </c>
    </row>
    <row r="128" spans="2:6" ht="13.5" customHeight="1">
      <c r="B128" s="14" t="str">
        <f>'1C'!AC12</f>
        <v>FT01680ADJ</v>
      </c>
      <c r="C128" s="14" t="s">
        <v>862</v>
      </c>
      <c r="E128" s="38" t="s">
        <v>738</v>
      </c>
      <c r="F128" s="41">
        <f>IF(ISBLANK('1C'!I12),"##BLANK",'1C'!I12)</f>
        <v>0</v>
      </c>
    </row>
    <row r="129" spans="2:6" ht="13.5" customHeight="1">
      <c r="B129" s="14" t="str">
        <f>'1C'!AD12</f>
        <v>FT01680</v>
      </c>
      <c r="C129" s="14" t="s">
        <v>863</v>
      </c>
      <c r="E129" s="38" t="s">
        <v>738</v>
      </c>
      <c r="F129" s="41">
        <f>IF(ISBLANK('1C'!J12),"##BLANK",'1C'!J12)</f>
        <v>29.2</v>
      </c>
    </row>
    <row r="130" spans="2:6" ht="13.5" customHeight="1">
      <c r="B130" s="14" t="str">
        <f>'1C'!Z13</f>
        <v>A11005STAT</v>
      </c>
      <c r="C130" s="14" t="s">
        <v>864</v>
      </c>
      <c r="E130" s="38" t="s">
        <v>738</v>
      </c>
      <c r="F130" s="41">
        <f>IF(ISBLANK('1C'!F13),"##BLANK",'1C'!F13)</f>
        <v>45.576000000000001</v>
      </c>
    </row>
    <row r="131" spans="2:6" ht="13.5" customHeight="1">
      <c r="B131" s="14" t="str">
        <f>'1C'!AA13</f>
        <v>A11005DSR</v>
      </c>
      <c r="C131" s="14" t="s">
        <v>865</v>
      </c>
      <c r="E131" s="38" t="s">
        <v>738</v>
      </c>
      <c r="F131" s="41">
        <f>IF(ISBLANK('1C'!G13),"##BLANK",'1C'!G13)</f>
        <v>0</v>
      </c>
    </row>
    <row r="132" spans="2:6" ht="13.5" customHeight="1">
      <c r="B132" s="14" t="str">
        <f>'1C'!AB13</f>
        <v>A11005NA</v>
      </c>
      <c r="C132" s="14" t="s">
        <v>866</v>
      </c>
      <c r="E132" s="38" t="s">
        <v>738</v>
      </c>
      <c r="F132" s="41">
        <f>IF(ISBLANK('1C'!H13),"##BLANK",'1C'!H13)</f>
        <v>0</v>
      </c>
    </row>
    <row r="133" spans="2:6" ht="13.5" customHeight="1">
      <c r="B133" s="14" t="str">
        <f>'1C'!AC13</f>
        <v>A11005ADJ</v>
      </c>
      <c r="C133" s="14" t="s">
        <v>867</v>
      </c>
      <c r="E133" s="38" t="s">
        <v>738</v>
      </c>
      <c r="F133" s="41">
        <f>IF(ISBLANK('1C'!I13),"##BLANK",'1C'!I13)</f>
        <v>0</v>
      </c>
    </row>
    <row r="134" spans="2:6" ht="13.5" customHeight="1">
      <c r="B134" s="14" t="str">
        <f>'1C'!AD13</f>
        <v>A11005</v>
      </c>
      <c r="C134" s="14" t="s">
        <v>868</v>
      </c>
      <c r="E134" s="38" t="s">
        <v>738</v>
      </c>
      <c r="F134" s="41">
        <f>IF(ISBLANK('1C'!J13),"##BLANK",'1C'!J13)</f>
        <v>45.576000000000001</v>
      </c>
    </row>
    <row r="135" spans="2:6" ht="13.5" customHeight="1">
      <c r="B135" s="14" t="str">
        <f>'1C'!Z14</f>
        <v>FT01751STAT</v>
      </c>
      <c r="C135" s="14" t="s">
        <v>869</v>
      </c>
      <c r="E135" s="38" t="s">
        <v>738</v>
      </c>
      <c r="F135" s="41">
        <f>IF(ISBLANK('1C'!F14),"##BLANK",'1C'!F14)</f>
        <v>0</v>
      </c>
    </row>
    <row r="136" spans="2:6" ht="13.5" customHeight="1">
      <c r="B136" s="14" t="str">
        <f>'1C'!AA14</f>
        <v>FT01751DSR</v>
      </c>
      <c r="C136" s="14" t="s">
        <v>870</v>
      </c>
      <c r="E136" s="38" t="s">
        <v>738</v>
      </c>
      <c r="F136" s="41">
        <f>IF(ISBLANK('1C'!G14),"##BLANK",'1C'!G14)</f>
        <v>0</v>
      </c>
    </row>
    <row r="137" spans="2:6" ht="13.5" customHeight="1">
      <c r="B137" s="14" t="str">
        <f>'1C'!AB14</f>
        <v>FT01751NA</v>
      </c>
      <c r="C137" s="14" t="s">
        <v>871</v>
      </c>
      <c r="E137" s="38" t="s">
        <v>738</v>
      </c>
      <c r="F137" s="41">
        <f>IF(ISBLANK('1C'!H14),"##BLANK",'1C'!H14)</f>
        <v>0</v>
      </c>
    </row>
    <row r="138" spans="2:6" ht="13.5" customHeight="1">
      <c r="B138" s="14" t="str">
        <f>'1C'!AC14</f>
        <v>FT01751ADJ</v>
      </c>
      <c r="C138" s="14" t="s">
        <v>872</v>
      </c>
      <c r="E138" s="38" t="s">
        <v>738</v>
      </c>
      <c r="F138" s="41">
        <f>IF(ISBLANK('1C'!I14),"##BLANK",'1C'!I14)</f>
        <v>0</v>
      </c>
    </row>
    <row r="139" spans="2:6" ht="13.5" customHeight="1">
      <c r="B139" s="14" t="str">
        <f>'1C'!AD14</f>
        <v>FT01751</v>
      </c>
      <c r="C139" s="14" t="s">
        <v>873</v>
      </c>
      <c r="E139" s="38" t="s">
        <v>738</v>
      </c>
      <c r="F139" s="41">
        <f>IF(ISBLANK('1C'!J14),"##BLANK",'1C'!J14)</f>
        <v>0</v>
      </c>
    </row>
    <row r="140" spans="2:6" ht="13.5" customHeight="1">
      <c r="B140" s="14" t="str">
        <f>'1C'!Z15</f>
        <v>A11006STAT</v>
      </c>
      <c r="C140" s="14" t="s">
        <v>874</v>
      </c>
      <c r="E140" s="38" t="s">
        <v>738</v>
      </c>
      <c r="F140" s="41">
        <f>IF(ISBLANK('1C'!F15),"##BLANK",'1C'!F15)</f>
        <v>6887.2370000000001</v>
      </c>
    </row>
    <row r="141" spans="2:6" ht="13.5" customHeight="1">
      <c r="B141" s="14" t="str">
        <f>'1C'!AA15</f>
        <v>A11006DSR</v>
      </c>
      <c r="C141" s="14" t="s">
        <v>875</v>
      </c>
      <c r="E141" s="38" t="s">
        <v>738</v>
      </c>
      <c r="F141" s="41">
        <f>IF(ISBLANK('1C'!G15),"##BLANK",'1C'!G15)</f>
        <v>-245.38399999999999</v>
      </c>
    </row>
    <row r="142" spans="2:6" ht="13.5" customHeight="1">
      <c r="B142" s="14" t="str">
        <f>'1C'!AB15</f>
        <v>A11006NA</v>
      </c>
      <c r="C142" s="14" t="s">
        <v>876</v>
      </c>
      <c r="E142" s="38" t="s">
        <v>738</v>
      </c>
      <c r="F142" s="41">
        <f>IF(ISBLANK('1C'!H15),"##BLANK",'1C'!H15)</f>
        <v>0.51800000000000002</v>
      </c>
    </row>
    <row r="143" spans="2:6" ht="13.5" customHeight="1">
      <c r="B143" s="14" t="str">
        <f>'1C'!AC15</f>
        <v>A11006ADJ</v>
      </c>
      <c r="C143" s="14" t="s">
        <v>877</v>
      </c>
      <c r="E143" s="38" t="s">
        <v>738</v>
      </c>
      <c r="F143" s="41">
        <f>IF(ISBLANK('1C'!I15),"##BLANK",'1C'!I15)</f>
        <v>-245.90199999999999</v>
      </c>
    </row>
    <row r="144" spans="2:6" ht="13.5" customHeight="1">
      <c r="B144" s="14" t="str">
        <f>'1C'!AD15</f>
        <v>A11006</v>
      </c>
      <c r="C144" s="14" t="s">
        <v>878</v>
      </c>
      <c r="E144" s="38" t="s">
        <v>738</v>
      </c>
      <c r="F144" s="41">
        <f>IF(ISBLANK('1C'!J15),"##BLANK",'1C'!J15)</f>
        <v>6641.335</v>
      </c>
    </row>
    <row r="145" spans="2:6" ht="13.5" customHeight="1">
      <c r="B145" s="14" t="str">
        <f>'1C'!Z18</f>
        <v>BO4084STAT</v>
      </c>
      <c r="C145" s="14" t="s">
        <v>879</v>
      </c>
      <c r="E145" s="38" t="s">
        <v>738</v>
      </c>
      <c r="F145" s="41">
        <f>IF(ISBLANK('1C'!F18),"##BLANK",'1C'!F18)</f>
        <v>10.194000000000001</v>
      </c>
    </row>
    <row r="146" spans="2:6" ht="13.5" customHeight="1">
      <c r="B146" s="14" t="str">
        <f>'1C'!AA18</f>
        <v>BO4084DSR</v>
      </c>
      <c r="C146" s="14" t="s">
        <v>880</v>
      </c>
      <c r="E146" s="38" t="s">
        <v>738</v>
      </c>
      <c r="F146" s="41">
        <f>IF(ISBLANK('1C'!G18),"##BLANK",'1C'!G18)</f>
        <v>0</v>
      </c>
    </row>
    <row r="147" spans="2:6" ht="13.5" customHeight="1">
      <c r="B147" s="14" t="str">
        <f>'1C'!AB18</f>
        <v>BO4084NA</v>
      </c>
      <c r="C147" s="14" t="s">
        <v>881</v>
      </c>
      <c r="E147" s="38" t="s">
        <v>738</v>
      </c>
      <c r="F147" s="41">
        <f>IF(ISBLANK('1C'!H18),"##BLANK",'1C'!H18)</f>
        <v>0</v>
      </c>
    </row>
    <row r="148" spans="2:6" ht="13.5" customHeight="1">
      <c r="B148" s="14" t="str">
        <f>'1C'!AC18</f>
        <v>BO4084ADJ</v>
      </c>
      <c r="C148" s="14" t="s">
        <v>882</v>
      </c>
      <c r="E148" s="38" t="s">
        <v>738</v>
      </c>
      <c r="F148" s="41">
        <f>IF(ISBLANK('1C'!I18),"##BLANK",'1C'!I18)</f>
        <v>0</v>
      </c>
    </row>
    <row r="149" spans="2:6" ht="13.5" customHeight="1">
      <c r="B149" s="14" t="str">
        <f>'1C'!AD18</f>
        <v>BO4084</v>
      </c>
      <c r="C149" s="14" t="s">
        <v>883</v>
      </c>
      <c r="E149" s="38" t="s">
        <v>738</v>
      </c>
      <c r="F149" s="41">
        <f>IF(ISBLANK('1C'!J18),"##BLANK",'1C'!J18)</f>
        <v>10.194000000000001</v>
      </c>
    </row>
    <row r="150" spans="2:6" ht="13.5" customHeight="1">
      <c r="B150" s="14" t="str">
        <f>'1C'!Z19</f>
        <v>A11008STAT</v>
      </c>
      <c r="C150" s="14" t="s">
        <v>884</v>
      </c>
      <c r="E150" s="38" t="s">
        <v>738</v>
      </c>
      <c r="F150" s="41">
        <f>IF(ISBLANK('1C'!F19),"##BLANK",'1C'!F19)</f>
        <v>528.94899999999996</v>
      </c>
    </row>
    <row r="151" spans="2:6" ht="13.5" customHeight="1">
      <c r="B151" s="14" t="str">
        <f>'1C'!AA19</f>
        <v>A11008DSR</v>
      </c>
      <c r="C151" s="14" t="s">
        <v>885</v>
      </c>
      <c r="E151" s="38" t="s">
        <v>738</v>
      </c>
      <c r="F151" s="41">
        <f>IF(ISBLANK('1C'!G19),"##BLANK",'1C'!G19)</f>
        <v>-285</v>
      </c>
    </row>
    <row r="152" spans="2:6" ht="13.5" customHeight="1">
      <c r="B152" s="14" t="str">
        <f>'1C'!AB19</f>
        <v>A11008NA</v>
      </c>
      <c r="C152" s="14" t="s">
        <v>886</v>
      </c>
      <c r="E152" s="38" t="s">
        <v>738</v>
      </c>
      <c r="F152" s="41">
        <f>IF(ISBLANK('1C'!H19),"##BLANK",'1C'!H19)</f>
        <v>1.488</v>
      </c>
    </row>
    <row r="153" spans="2:6" ht="13.5" customHeight="1">
      <c r="B153" s="14" t="str">
        <f>'1C'!AC19</f>
        <v>A11008ADJ</v>
      </c>
      <c r="C153" s="14" t="s">
        <v>887</v>
      </c>
      <c r="E153" s="38" t="s">
        <v>738</v>
      </c>
      <c r="F153" s="41">
        <f>IF(ISBLANK('1C'!I19),"##BLANK",'1C'!I19)</f>
        <v>-286.488</v>
      </c>
    </row>
    <row r="154" spans="2:6" ht="13.5" customHeight="1">
      <c r="B154" s="14" t="str">
        <f>'1C'!AD19</f>
        <v>A11008</v>
      </c>
      <c r="C154" s="14" t="s">
        <v>888</v>
      </c>
      <c r="E154" s="38" t="s">
        <v>738</v>
      </c>
      <c r="F154" s="41">
        <f>IF(ISBLANK('1C'!J19),"##BLANK",'1C'!J19)</f>
        <v>242.46099999999996</v>
      </c>
    </row>
    <row r="155" spans="2:6" ht="13.5" customHeight="1">
      <c r="B155" s="14" t="str">
        <f>'1C'!Z20</f>
        <v>A11009STAT</v>
      </c>
      <c r="C155" s="14" t="s">
        <v>864</v>
      </c>
      <c r="E155" s="38" t="s">
        <v>738</v>
      </c>
      <c r="F155" s="41">
        <f>IF(ISBLANK('1C'!F20),"##BLANK",'1C'!F20)</f>
        <v>0</v>
      </c>
    </row>
    <row r="156" spans="2:6" ht="13.5" customHeight="1">
      <c r="B156" s="14" t="str">
        <f>'1C'!AA20</f>
        <v>A11009DSR</v>
      </c>
      <c r="C156" s="14" t="s">
        <v>865</v>
      </c>
      <c r="E156" s="38" t="s">
        <v>738</v>
      </c>
      <c r="F156" s="41">
        <f>IF(ISBLANK('1C'!G20),"##BLANK",'1C'!G20)</f>
        <v>0</v>
      </c>
    </row>
    <row r="157" spans="2:6" ht="13.5" customHeight="1">
      <c r="B157" s="14" t="str">
        <f>'1C'!AB20</f>
        <v>A11009NA</v>
      </c>
      <c r="C157" s="14" t="s">
        <v>866</v>
      </c>
      <c r="E157" s="38" t="s">
        <v>738</v>
      </c>
      <c r="F157" s="41">
        <f>IF(ISBLANK('1C'!H20),"##BLANK",'1C'!H20)</f>
        <v>0</v>
      </c>
    </row>
    <row r="158" spans="2:6" ht="13.5" customHeight="1">
      <c r="B158" s="14" t="str">
        <f>'1C'!AC20</f>
        <v>A11009ADJ</v>
      </c>
      <c r="C158" s="14" t="s">
        <v>867</v>
      </c>
      <c r="E158" s="38" t="s">
        <v>738</v>
      </c>
      <c r="F158" s="41">
        <f>IF(ISBLANK('1C'!I20),"##BLANK",'1C'!I20)</f>
        <v>0</v>
      </c>
    </row>
    <row r="159" spans="2:6" ht="13.5" customHeight="1">
      <c r="B159" s="14" t="str">
        <f>'1C'!AD20</f>
        <v>A11009</v>
      </c>
      <c r="C159" s="14" t="s">
        <v>868</v>
      </c>
      <c r="E159" s="38" t="s">
        <v>738</v>
      </c>
      <c r="F159" s="41">
        <f>IF(ISBLANK('1C'!J20),"##BLANK",'1C'!J20)</f>
        <v>0</v>
      </c>
    </row>
    <row r="160" spans="2:6" ht="13.5" customHeight="1">
      <c r="B160" s="14" t="str">
        <f>'1C'!Z21</f>
        <v>A11010STAT</v>
      </c>
      <c r="C160" s="14" t="s">
        <v>889</v>
      </c>
      <c r="E160" s="38" t="s">
        <v>738</v>
      </c>
      <c r="F160" s="41">
        <f>IF(ISBLANK('1C'!F21),"##BLANK",'1C'!F21)</f>
        <v>157.43700000000001</v>
      </c>
    </row>
    <row r="161" spans="2:6" ht="13.5" customHeight="1">
      <c r="B161" s="14" t="str">
        <f>'1C'!AA21</f>
        <v>A11010DSR</v>
      </c>
      <c r="C161" s="14" t="s">
        <v>890</v>
      </c>
      <c r="E161" s="38" t="s">
        <v>738</v>
      </c>
      <c r="F161" s="41">
        <f>IF(ISBLANK('1C'!G21),"##BLANK",'1C'!G21)</f>
        <v>285</v>
      </c>
    </row>
    <row r="162" spans="2:6" ht="13.5" customHeight="1">
      <c r="B162" s="14" t="str">
        <f>'1C'!AB21</f>
        <v>A11010NA</v>
      </c>
      <c r="C162" s="14" t="s">
        <v>891</v>
      </c>
      <c r="E162" s="38" t="s">
        <v>738</v>
      </c>
      <c r="F162" s="41">
        <f>IF(ISBLANK('1C'!H21),"##BLANK",'1C'!H21)</f>
        <v>0</v>
      </c>
    </row>
    <row r="163" spans="2:6" ht="13.5" customHeight="1">
      <c r="B163" s="14" t="str">
        <f>'1C'!AC21</f>
        <v>A11010ADJ</v>
      </c>
      <c r="C163" s="14" t="s">
        <v>892</v>
      </c>
      <c r="E163" s="38" t="s">
        <v>738</v>
      </c>
      <c r="F163" s="41">
        <f>IF(ISBLANK('1C'!I21),"##BLANK",'1C'!I21)</f>
        <v>285</v>
      </c>
    </row>
    <row r="164" spans="2:6" ht="13.5" customHeight="1">
      <c r="B164" s="14" t="str">
        <f>'1C'!AD21</f>
        <v>A11010</v>
      </c>
      <c r="C164" s="14" t="s">
        <v>893</v>
      </c>
      <c r="E164" s="38" t="s">
        <v>738</v>
      </c>
      <c r="F164" s="41">
        <f>IF(ISBLANK('1C'!J21),"##BLANK",'1C'!J21)</f>
        <v>442.43700000000001</v>
      </c>
    </row>
    <row r="165" spans="2:6" ht="13.5" customHeight="1">
      <c r="B165" s="14" t="str">
        <f>'1C'!Z22</f>
        <v>BO4092STAT</v>
      </c>
      <c r="C165" s="14" t="s">
        <v>894</v>
      </c>
      <c r="E165" s="38" t="s">
        <v>738</v>
      </c>
      <c r="F165" s="41">
        <f>IF(ISBLANK('1C'!F22),"##BLANK",'1C'!F22)</f>
        <v>696.57999999999993</v>
      </c>
    </row>
    <row r="166" spans="2:6" ht="13.5" customHeight="1">
      <c r="B166" s="14" t="str">
        <f>'1C'!AA22</f>
        <v>BO4092DSR</v>
      </c>
      <c r="C166" s="14" t="s">
        <v>895</v>
      </c>
      <c r="E166" s="38" t="s">
        <v>738</v>
      </c>
      <c r="F166" s="41">
        <f>IF(ISBLANK('1C'!G22),"##BLANK",'1C'!G22)</f>
        <v>0</v>
      </c>
    </row>
    <row r="167" spans="2:6" ht="13.5" customHeight="1">
      <c r="B167" s="14" t="str">
        <f>'1C'!AB22</f>
        <v>BO4092NA</v>
      </c>
      <c r="C167" s="14" t="s">
        <v>896</v>
      </c>
      <c r="E167" s="38" t="s">
        <v>738</v>
      </c>
      <c r="F167" s="41">
        <f>IF(ISBLANK('1C'!H22),"##BLANK",'1C'!H22)</f>
        <v>1.488</v>
      </c>
    </row>
    <row r="168" spans="2:6" ht="13.5" customHeight="1">
      <c r="B168" s="14" t="str">
        <f>'1C'!AC22</f>
        <v>BO4092ADJ</v>
      </c>
      <c r="C168" s="14" t="s">
        <v>897</v>
      </c>
      <c r="E168" s="38" t="s">
        <v>738</v>
      </c>
      <c r="F168" s="41">
        <f>IF(ISBLANK('1C'!I22),"##BLANK",'1C'!I22)</f>
        <v>-1.488</v>
      </c>
    </row>
    <row r="169" spans="2:6" ht="13.5" customHeight="1">
      <c r="B169" s="14" t="str">
        <f>'1C'!AD22</f>
        <v>BO4092</v>
      </c>
      <c r="C169" s="14" t="s">
        <v>898</v>
      </c>
      <c r="E169" s="38" t="s">
        <v>738</v>
      </c>
      <c r="F169" s="41">
        <f>IF(ISBLANK('1C'!J22),"##BLANK",'1C'!J22)</f>
        <v>695.09199999999987</v>
      </c>
    </row>
    <row r="170" spans="2:6" ht="13.5" customHeight="1">
      <c r="B170" s="14" t="str">
        <f>'1C'!Z25</f>
        <v>A11012STAT</v>
      </c>
      <c r="C170" s="14" t="s">
        <v>899</v>
      </c>
      <c r="E170" s="38" t="s">
        <v>738</v>
      </c>
      <c r="F170" s="41">
        <f>IF(ISBLANK('1C'!F25),"##BLANK",'1C'!F25)</f>
        <v>-198.435</v>
      </c>
    </row>
    <row r="171" spans="2:6" ht="13.5" customHeight="1">
      <c r="B171" s="14" t="str">
        <f>'1C'!AA25</f>
        <v>A11012DSR</v>
      </c>
      <c r="C171" s="14" t="s">
        <v>900</v>
      </c>
      <c r="E171" s="38" t="s">
        <v>738</v>
      </c>
      <c r="F171" s="41">
        <f>IF(ISBLANK('1C'!G25),"##BLANK",'1C'!G25)</f>
        <v>-2.81</v>
      </c>
    </row>
    <row r="172" spans="2:6" ht="13.5" customHeight="1">
      <c r="B172" s="14" t="str">
        <f>'1C'!AB25</f>
        <v>A11012NA</v>
      </c>
      <c r="C172" s="14" t="s">
        <v>901</v>
      </c>
      <c r="E172" s="38" t="s">
        <v>738</v>
      </c>
      <c r="F172" s="41">
        <f>IF(ISBLANK('1C'!H25),"##BLANK",'1C'!H25)</f>
        <v>0</v>
      </c>
    </row>
    <row r="173" spans="2:6" ht="13.5" customHeight="1">
      <c r="B173" s="14" t="str">
        <f>'1C'!AC25</f>
        <v>A11012ADJ</v>
      </c>
      <c r="C173" s="14" t="s">
        <v>902</v>
      </c>
      <c r="E173" s="38" t="s">
        <v>738</v>
      </c>
      <c r="F173" s="41">
        <f>IF(ISBLANK('1C'!I25),"##BLANK",'1C'!I25)</f>
        <v>-2.81</v>
      </c>
    </row>
    <row r="174" spans="2:6" ht="13.5" customHeight="1">
      <c r="B174" s="14" t="str">
        <f>'1C'!AD25</f>
        <v>A11012</v>
      </c>
      <c r="C174" s="14" t="s">
        <v>903</v>
      </c>
      <c r="E174" s="38" t="s">
        <v>738</v>
      </c>
      <c r="F174" s="41">
        <f>IF(ISBLANK('1C'!J25),"##BLANK",'1C'!J25)</f>
        <v>-201.245</v>
      </c>
    </row>
    <row r="175" spans="2:6" ht="13.5" customHeight="1">
      <c r="B175" s="14" t="str">
        <f>'1C'!Z26</f>
        <v>A11013STAT</v>
      </c>
      <c r="C175" s="14" t="s">
        <v>904</v>
      </c>
      <c r="E175" s="38" t="s">
        <v>738</v>
      </c>
      <c r="F175" s="41">
        <f>IF(ISBLANK('1C'!F26),"##BLANK",'1C'!F26)</f>
        <v>-189.12899999999999</v>
      </c>
    </row>
    <row r="176" spans="2:6" ht="13.5" customHeight="1">
      <c r="B176" s="14" t="str">
        <f>'1C'!AA26</f>
        <v>A11013DSR</v>
      </c>
      <c r="C176" s="14" t="s">
        <v>905</v>
      </c>
      <c r="E176" s="38" t="s">
        <v>738</v>
      </c>
      <c r="F176" s="41">
        <f>IF(ISBLANK('1C'!G26),"##BLANK",'1C'!G26)</f>
        <v>0</v>
      </c>
    </row>
    <row r="177" spans="2:6" ht="13.5" customHeight="1">
      <c r="B177" s="14" t="str">
        <f>'1C'!AB26</f>
        <v>A11013NA</v>
      </c>
      <c r="C177" s="14" t="s">
        <v>906</v>
      </c>
      <c r="E177" s="38" t="s">
        <v>738</v>
      </c>
      <c r="F177" s="41">
        <f>IF(ISBLANK('1C'!H26),"##BLANK",'1C'!H26)</f>
        <v>0</v>
      </c>
    </row>
    <row r="178" spans="2:6" ht="13.5" customHeight="1">
      <c r="B178" s="14" t="str">
        <f>'1C'!AC26</f>
        <v>A11013ADJ</v>
      </c>
      <c r="C178" s="14" t="s">
        <v>907</v>
      </c>
      <c r="E178" s="38" t="s">
        <v>738</v>
      </c>
      <c r="F178" s="41">
        <f>IF(ISBLANK('1C'!I26),"##BLANK",'1C'!I26)</f>
        <v>0</v>
      </c>
    </row>
    <row r="179" spans="2:6" ht="13.5" customHeight="1">
      <c r="B179" s="14" t="str">
        <f>'1C'!AD26</f>
        <v>A11013</v>
      </c>
      <c r="C179" s="14" t="s">
        <v>908</v>
      </c>
      <c r="E179" s="38" t="s">
        <v>738</v>
      </c>
      <c r="F179" s="41">
        <f>IF(ISBLANK('1C'!J26),"##BLANK",'1C'!J26)</f>
        <v>-189.12899999999999</v>
      </c>
    </row>
    <row r="180" spans="2:6" ht="13.5" customHeight="1">
      <c r="B180" s="14" t="str">
        <f>'1C'!Z27</f>
        <v>BO4093STAT</v>
      </c>
      <c r="C180" s="14" t="s">
        <v>909</v>
      </c>
      <c r="E180" s="38" t="s">
        <v>738</v>
      </c>
      <c r="F180" s="41">
        <f>IF(ISBLANK('1C'!F27),"##BLANK",'1C'!F27)</f>
        <v>-308.07900000000001</v>
      </c>
    </row>
    <row r="181" spans="2:6" ht="13.5" customHeight="1">
      <c r="B181" s="14" t="str">
        <f>'1C'!AA27</f>
        <v>BO4093DSR</v>
      </c>
      <c r="C181" s="14" t="s">
        <v>910</v>
      </c>
      <c r="E181" s="38" t="s">
        <v>738</v>
      </c>
      <c r="F181" s="41">
        <f>IF(ISBLANK('1C'!G27),"##BLANK",'1C'!G27)</f>
        <v>0</v>
      </c>
    </row>
    <row r="182" spans="2:6" ht="13.5" customHeight="1">
      <c r="B182" s="14" t="str">
        <f>'1C'!AB27</f>
        <v>BO4093NA</v>
      </c>
      <c r="C182" s="14" t="s">
        <v>911</v>
      </c>
      <c r="E182" s="38" t="s">
        <v>738</v>
      </c>
      <c r="F182" s="41">
        <f>IF(ISBLANK('1C'!H27),"##BLANK",'1C'!H27)</f>
        <v>0</v>
      </c>
    </row>
    <row r="183" spans="2:6" ht="13.5" customHeight="1">
      <c r="B183" s="14" t="str">
        <f>'1C'!AC27</f>
        <v>BO4093ADJ</v>
      </c>
      <c r="C183" s="14" t="s">
        <v>912</v>
      </c>
      <c r="E183" s="38" t="s">
        <v>738</v>
      </c>
      <c r="F183" s="41">
        <f>IF(ISBLANK('1C'!I27),"##BLANK",'1C'!I27)</f>
        <v>0</v>
      </c>
    </row>
    <row r="184" spans="2:6" ht="13.5" customHeight="1">
      <c r="B184" s="14" t="str">
        <f>'1C'!AD27</f>
        <v>BO4093</v>
      </c>
      <c r="C184" s="14" t="s">
        <v>913</v>
      </c>
      <c r="E184" s="38" t="s">
        <v>738</v>
      </c>
      <c r="F184" s="41">
        <f>IF(ISBLANK('1C'!J27),"##BLANK",'1C'!J27)</f>
        <v>-308.07900000000001</v>
      </c>
    </row>
    <row r="185" spans="2:6" ht="13.5" customHeight="1">
      <c r="B185" s="14" t="str">
        <f>'1C'!Z28</f>
        <v>A11015STAT</v>
      </c>
      <c r="C185" s="14" t="s">
        <v>864</v>
      </c>
      <c r="E185" s="38" t="s">
        <v>738</v>
      </c>
      <c r="F185" s="41">
        <f>IF(ISBLANK('1C'!F28),"##BLANK",'1C'!F28)</f>
        <v>0</v>
      </c>
    </row>
    <row r="186" spans="2:6" ht="13.5" customHeight="1">
      <c r="B186" s="14" t="str">
        <f>'1C'!AA28</f>
        <v>A11015DSR</v>
      </c>
      <c r="C186" s="14" t="s">
        <v>865</v>
      </c>
      <c r="E186" s="38" t="s">
        <v>738</v>
      </c>
      <c r="F186" s="41">
        <f>IF(ISBLANK('1C'!G28),"##BLANK",'1C'!G28)</f>
        <v>0</v>
      </c>
    </row>
    <row r="187" spans="2:6" ht="13.5" customHeight="1">
      <c r="B187" s="14" t="str">
        <f>'1C'!AB28</f>
        <v>A11015NA</v>
      </c>
      <c r="C187" s="14" t="s">
        <v>866</v>
      </c>
      <c r="E187" s="38" t="s">
        <v>738</v>
      </c>
      <c r="F187" s="41">
        <f>IF(ISBLANK('1C'!H28),"##BLANK",'1C'!H28)</f>
        <v>0</v>
      </c>
    </row>
    <row r="188" spans="2:6" ht="13.5" customHeight="1">
      <c r="B188" s="14" t="str">
        <f>'1C'!AC28</f>
        <v>A11015ADJ</v>
      </c>
      <c r="C188" s="14" t="s">
        <v>867</v>
      </c>
      <c r="E188" s="38" t="s">
        <v>738</v>
      </c>
      <c r="F188" s="41">
        <f>IF(ISBLANK('1C'!I28),"##BLANK",'1C'!I28)</f>
        <v>0</v>
      </c>
    </row>
    <row r="189" spans="2:6" ht="13.5" customHeight="1">
      <c r="B189" s="14" t="str">
        <f>'1C'!AD28</f>
        <v>A11015</v>
      </c>
      <c r="C189" s="14" t="s">
        <v>868</v>
      </c>
      <c r="E189" s="38" t="s">
        <v>738</v>
      </c>
      <c r="F189" s="41">
        <f>IF(ISBLANK('1C'!J28),"##BLANK",'1C'!J28)</f>
        <v>0</v>
      </c>
    </row>
    <row r="190" spans="2:6" ht="13.5" customHeight="1">
      <c r="B190" s="14" t="str">
        <f>'1C'!Z29</f>
        <v>A11016STAT</v>
      </c>
      <c r="C190" s="14" t="s">
        <v>914</v>
      </c>
      <c r="E190" s="38" t="s">
        <v>738</v>
      </c>
      <c r="F190" s="41">
        <f>IF(ISBLANK('1C'!F29),"##BLANK",'1C'!F29)</f>
        <v>-13.124000000000001</v>
      </c>
    </row>
    <row r="191" spans="2:6" ht="13.5" customHeight="1">
      <c r="B191" s="14" t="str">
        <f>'1C'!AA29</f>
        <v>A11016DSR</v>
      </c>
      <c r="C191" s="14" t="s">
        <v>915</v>
      </c>
      <c r="E191" s="38" t="s">
        <v>738</v>
      </c>
      <c r="F191" s="41">
        <f>IF(ISBLANK('1C'!G29),"##BLANK",'1C'!G29)</f>
        <v>0</v>
      </c>
    </row>
    <row r="192" spans="2:6" ht="13.5" customHeight="1">
      <c r="B192" s="14" t="str">
        <f>'1C'!AB29</f>
        <v>A11016NA</v>
      </c>
      <c r="C192" s="14" t="s">
        <v>916</v>
      </c>
      <c r="E192" s="38" t="s">
        <v>738</v>
      </c>
      <c r="F192" s="41">
        <f>IF(ISBLANK('1C'!H29),"##BLANK",'1C'!H29)</f>
        <v>0</v>
      </c>
    </row>
    <row r="193" spans="2:6" ht="13.5" customHeight="1">
      <c r="B193" s="14" t="str">
        <f>'1C'!AC29</f>
        <v>A11016ADJ</v>
      </c>
      <c r="C193" s="14" t="s">
        <v>917</v>
      </c>
      <c r="E193" s="38" t="s">
        <v>738</v>
      </c>
      <c r="F193" s="41">
        <f>IF(ISBLANK('1C'!I29),"##BLANK",'1C'!I29)</f>
        <v>0</v>
      </c>
    </row>
    <row r="194" spans="2:6" ht="13.5" customHeight="1">
      <c r="B194" s="14" t="str">
        <f>'1C'!AD29</f>
        <v>A11016</v>
      </c>
      <c r="C194" s="14" t="s">
        <v>918</v>
      </c>
      <c r="E194" s="38" t="s">
        <v>738</v>
      </c>
      <c r="F194" s="41">
        <f>IF(ISBLANK('1C'!J29),"##BLANK",'1C'!J29)</f>
        <v>-13.124000000000001</v>
      </c>
    </row>
    <row r="195" spans="2:6" ht="13.5" customHeight="1">
      <c r="B195" s="14" t="str">
        <f>'1C'!Z30</f>
        <v>A11017STAT</v>
      </c>
      <c r="C195" s="14" t="s">
        <v>919</v>
      </c>
      <c r="E195" s="38" t="s">
        <v>738</v>
      </c>
      <c r="F195" s="41">
        <f>IF(ISBLANK('1C'!F30),"##BLANK",'1C'!F30)</f>
        <v>-26.509</v>
      </c>
    </row>
    <row r="196" spans="2:6" ht="13.5" customHeight="1">
      <c r="B196" s="14" t="str">
        <f>'1C'!AA30</f>
        <v>A11017DSR</v>
      </c>
      <c r="C196" s="14" t="s">
        <v>920</v>
      </c>
      <c r="E196" s="38" t="s">
        <v>738</v>
      </c>
      <c r="F196" s="41">
        <f>IF(ISBLANK('1C'!G30),"##BLANK",'1C'!G30)</f>
        <v>0</v>
      </c>
    </row>
    <row r="197" spans="2:6" ht="13.5" customHeight="1">
      <c r="B197" s="14" t="str">
        <f>'1C'!AB30</f>
        <v>A11017NA</v>
      </c>
      <c r="C197" s="14" t="s">
        <v>921</v>
      </c>
      <c r="E197" s="38" t="s">
        <v>738</v>
      </c>
      <c r="F197" s="41">
        <f>IF(ISBLANK('1C'!H30),"##BLANK",'1C'!H30)</f>
        <v>0</v>
      </c>
    </row>
    <row r="198" spans="2:6" ht="13.5" customHeight="1">
      <c r="B198" s="14" t="str">
        <f>'1C'!AC30</f>
        <v>A11017ADJ</v>
      </c>
      <c r="C198" s="14" t="s">
        <v>922</v>
      </c>
      <c r="E198" s="38" t="s">
        <v>738</v>
      </c>
      <c r="F198" s="41">
        <f>IF(ISBLANK('1C'!I30),"##BLANK",'1C'!I30)</f>
        <v>0</v>
      </c>
    </row>
    <row r="199" spans="2:6" ht="13.5" customHeight="1">
      <c r="B199" s="14" t="str">
        <f>'1C'!AD30</f>
        <v>A11017</v>
      </c>
      <c r="C199" s="14" t="s">
        <v>923</v>
      </c>
      <c r="E199" s="38" t="s">
        <v>738</v>
      </c>
      <c r="F199" s="41">
        <f>IF(ISBLANK('1C'!J30),"##BLANK",'1C'!J30)</f>
        <v>-26.509</v>
      </c>
    </row>
    <row r="200" spans="2:6" ht="13.5" customHeight="1">
      <c r="B200" s="14" t="str">
        <f>'1C'!Z31</f>
        <v>A11018STAT</v>
      </c>
      <c r="C200" s="14" t="s">
        <v>924</v>
      </c>
      <c r="E200" s="38" t="s">
        <v>738</v>
      </c>
      <c r="F200" s="41">
        <f>IF(ISBLANK('1C'!F31),"##BLANK",'1C'!F31)</f>
        <v>-735.27600000000007</v>
      </c>
    </row>
    <row r="201" spans="2:6" ht="13.5" customHeight="1">
      <c r="B201" s="14" t="str">
        <f>'1C'!AA31</f>
        <v>A11018DSR</v>
      </c>
      <c r="C201" s="14" t="s">
        <v>925</v>
      </c>
      <c r="E201" s="38" t="s">
        <v>738</v>
      </c>
      <c r="F201" s="41">
        <f>IF(ISBLANK('1C'!G31),"##BLANK",'1C'!G31)</f>
        <v>-2.81</v>
      </c>
    </row>
    <row r="202" spans="2:6" ht="13.5" customHeight="1">
      <c r="B202" s="14" t="str">
        <f>'1C'!AB31</f>
        <v>A11018NA</v>
      </c>
      <c r="C202" s="14" t="s">
        <v>926</v>
      </c>
      <c r="E202" s="38" t="s">
        <v>738</v>
      </c>
      <c r="F202" s="41">
        <f>IF(ISBLANK('1C'!H31),"##BLANK",'1C'!H31)</f>
        <v>0</v>
      </c>
    </row>
    <row r="203" spans="2:6" ht="13.5" customHeight="1">
      <c r="B203" s="14" t="str">
        <f>'1C'!AC31</f>
        <v>A11018ADJ</v>
      </c>
      <c r="C203" s="14" t="s">
        <v>927</v>
      </c>
      <c r="E203" s="38" t="s">
        <v>738</v>
      </c>
      <c r="F203" s="41">
        <f>IF(ISBLANK('1C'!I31),"##BLANK",'1C'!I31)</f>
        <v>-2.81</v>
      </c>
    </row>
    <row r="204" spans="2:6" ht="13.5" customHeight="1">
      <c r="B204" s="14" t="str">
        <f>'1C'!AD31</f>
        <v>A11018</v>
      </c>
      <c r="C204" s="14" t="s">
        <v>928</v>
      </c>
      <c r="E204" s="38" t="s">
        <v>738</v>
      </c>
      <c r="F204" s="41">
        <f>IF(ISBLANK('1C'!J31),"##BLANK",'1C'!J31)</f>
        <v>-738.08600000000001</v>
      </c>
    </row>
    <row r="205" spans="2:6" ht="13.5" customHeight="1">
      <c r="B205" s="14" t="str">
        <f>'1C'!Z33</f>
        <v>BO4096STAT</v>
      </c>
      <c r="C205" s="14" t="s">
        <v>929</v>
      </c>
      <c r="E205" s="38" t="s">
        <v>738</v>
      </c>
      <c r="F205" s="41">
        <f>IF(ISBLANK('1C'!F33),"##BLANK",'1C'!F33)</f>
        <v>-38.69600000000014</v>
      </c>
    </row>
    <row r="206" spans="2:6" ht="13.5" customHeight="1">
      <c r="B206" s="14" t="str">
        <f>'1C'!AA33</f>
        <v>BO4096DSR</v>
      </c>
      <c r="C206" s="14" t="s">
        <v>930</v>
      </c>
      <c r="E206" s="38" t="s">
        <v>738</v>
      </c>
      <c r="F206" s="41">
        <f>IF(ISBLANK('1C'!G33),"##BLANK",'1C'!G33)</f>
        <v>-2.81</v>
      </c>
    </row>
    <row r="207" spans="2:6" ht="13.5" customHeight="1">
      <c r="B207" s="14" t="str">
        <f>'1C'!AB33</f>
        <v>BO4096NA</v>
      </c>
      <c r="C207" s="14" t="s">
        <v>931</v>
      </c>
      <c r="E207" s="38" t="s">
        <v>738</v>
      </c>
      <c r="F207" s="41">
        <f>IF(ISBLANK('1C'!H33),"##BLANK",'1C'!H33)</f>
        <v>1.488</v>
      </c>
    </row>
    <row r="208" spans="2:6" ht="13.5" customHeight="1">
      <c r="B208" s="14" t="str">
        <f>'1C'!AC33</f>
        <v>BO4096ADJ</v>
      </c>
      <c r="C208" s="14" t="s">
        <v>932</v>
      </c>
      <c r="E208" s="38" t="s">
        <v>738</v>
      </c>
      <c r="F208" s="41">
        <f>IF(ISBLANK('1C'!I33),"##BLANK",'1C'!I33)</f>
        <v>-4.298</v>
      </c>
    </row>
    <row r="209" spans="2:6" ht="13.5" customHeight="1">
      <c r="B209" s="14" t="str">
        <f>'1C'!AD33</f>
        <v>BO4096</v>
      </c>
      <c r="C209" s="14" t="s">
        <v>933</v>
      </c>
      <c r="E209" s="38" t="s">
        <v>738</v>
      </c>
      <c r="F209" s="41">
        <f>IF(ISBLANK('1C'!J33),"##BLANK",'1C'!J33)</f>
        <v>-42.994000000000142</v>
      </c>
    </row>
    <row r="210" spans="2:6" ht="13.5" customHeight="1">
      <c r="B210" s="14" t="str">
        <f>'1C'!Z36</f>
        <v>A11020STAT</v>
      </c>
      <c r="C210" s="14" t="s">
        <v>899</v>
      </c>
      <c r="E210" s="38" t="s">
        <v>738</v>
      </c>
      <c r="F210" s="41">
        <f>IF(ISBLANK('1C'!F36),"##BLANK",'1C'!F36)</f>
        <v>-12.337</v>
      </c>
    </row>
    <row r="211" spans="2:6" ht="13.5" customHeight="1">
      <c r="B211" s="14" t="str">
        <f>'1C'!AA36</f>
        <v>A11020DSR</v>
      </c>
      <c r="C211" s="14" t="s">
        <v>900</v>
      </c>
      <c r="E211" s="38" t="s">
        <v>738</v>
      </c>
      <c r="F211" s="41">
        <f>IF(ISBLANK('1C'!G36),"##BLANK",'1C'!G36)</f>
        <v>0</v>
      </c>
    </row>
    <row r="212" spans="2:6" ht="13.5" customHeight="1">
      <c r="B212" s="14" t="str">
        <f>'1C'!AB36</f>
        <v>A11020NA</v>
      </c>
      <c r="C212" s="14" t="s">
        <v>901</v>
      </c>
      <c r="E212" s="38" t="s">
        <v>738</v>
      </c>
      <c r="F212" s="41">
        <f>IF(ISBLANK('1C'!H36),"##BLANK",'1C'!H36)</f>
        <v>0</v>
      </c>
    </row>
    <row r="213" spans="2:6" ht="13.5" customHeight="1">
      <c r="B213" s="14" t="str">
        <f>'1C'!AC36</f>
        <v>A11020ADJ</v>
      </c>
      <c r="C213" s="14" t="s">
        <v>902</v>
      </c>
      <c r="E213" s="38" t="s">
        <v>738</v>
      </c>
      <c r="F213" s="41">
        <f>IF(ISBLANK('1C'!I36),"##BLANK",'1C'!I36)</f>
        <v>0</v>
      </c>
    </row>
    <row r="214" spans="2:6" ht="13.5" customHeight="1">
      <c r="B214" s="14" t="str">
        <f>'1C'!AD36</f>
        <v>A11020</v>
      </c>
      <c r="C214" s="14" t="s">
        <v>903</v>
      </c>
      <c r="E214" s="38" t="s">
        <v>738</v>
      </c>
      <c r="F214" s="41">
        <f>IF(ISBLANK('1C'!J36),"##BLANK",'1C'!J36)</f>
        <v>-12.337</v>
      </c>
    </row>
    <row r="215" spans="2:6" ht="13.5" customHeight="1">
      <c r="B215" s="14" t="str">
        <f>'1C'!Z37</f>
        <v>BO4051STAT</v>
      </c>
      <c r="C215" s="14" t="s">
        <v>909</v>
      </c>
      <c r="E215" s="38" t="s">
        <v>738</v>
      </c>
      <c r="F215" s="41">
        <f>IF(ISBLANK('1C'!F37),"##BLANK",'1C'!F37)</f>
        <v>-3639.8470000000002</v>
      </c>
    </row>
    <row r="216" spans="2:6" ht="13.5" customHeight="1">
      <c r="B216" s="14" t="str">
        <f>'1C'!AA37</f>
        <v>BO4051DSR</v>
      </c>
      <c r="C216" s="14" t="s">
        <v>910</v>
      </c>
      <c r="E216" s="38" t="s">
        <v>738</v>
      </c>
      <c r="F216" s="41">
        <f>IF(ISBLANK('1C'!G37),"##BLANK",'1C'!G37)</f>
        <v>0</v>
      </c>
    </row>
    <row r="217" spans="2:6" ht="13.5" customHeight="1">
      <c r="B217" s="14" t="str">
        <f>'1C'!AB37</f>
        <v>BO4051NA</v>
      </c>
      <c r="C217" s="14" t="s">
        <v>911</v>
      </c>
      <c r="E217" s="38" t="s">
        <v>738</v>
      </c>
      <c r="F217" s="41">
        <f>IF(ISBLANK('1C'!H37),"##BLANK",'1C'!H37)</f>
        <v>0</v>
      </c>
    </row>
    <row r="218" spans="2:6" ht="13.5" customHeight="1">
      <c r="B218" s="14" t="str">
        <f>'1C'!AC37</f>
        <v>BO4051ADJ</v>
      </c>
      <c r="C218" s="14" t="s">
        <v>912</v>
      </c>
      <c r="E218" s="38" t="s">
        <v>738</v>
      </c>
      <c r="F218" s="41">
        <f>IF(ISBLANK('1C'!I37),"##BLANK",'1C'!I37)</f>
        <v>0</v>
      </c>
    </row>
    <row r="219" spans="2:6" ht="13.5" customHeight="1">
      <c r="B219" s="14" t="str">
        <f>'1C'!AD37</f>
        <v>BO4051</v>
      </c>
      <c r="C219" s="14" t="s">
        <v>913</v>
      </c>
      <c r="E219" s="38" t="s">
        <v>738</v>
      </c>
      <c r="F219" s="41">
        <f>IF(ISBLANK('1C'!J37),"##BLANK",'1C'!J37)</f>
        <v>-3639.8470000000002</v>
      </c>
    </row>
    <row r="220" spans="2:6" ht="13.5" customHeight="1">
      <c r="B220" s="14" t="str">
        <f>'1C'!Z38</f>
        <v>A11022STAT</v>
      </c>
      <c r="C220" s="14" t="s">
        <v>864</v>
      </c>
      <c r="E220" s="38" t="s">
        <v>738</v>
      </c>
      <c r="F220" s="41">
        <f>IF(ISBLANK('1C'!F38),"##BLANK",'1C'!F38)</f>
        <v>-2188.8939999999998</v>
      </c>
    </row>
    <row r="221" spans="2:6" ht="13.5" customHeight="1">
      <c r="B221" s="14" t="str">
        <f>'1C'!AA38</f>
        <v>A11022DSR</v>
      </c>
      <c r="C221" s="14" t="s">
        <v>865</v>
      </c>
      <c r="E221" s="38" t="s">
        <v>738</v>
      </c>
      <c r="F221" s="41">
        <f>IF(ISBLANK('1C'!G38),"##BLANK",'1C'!G38)</f>
        <v>0</v>
      </c>
    </row>
    <row r="222" spans="2:6" ht="13.5" customHeight="1">
      <c r="B222" s="14" t="str">
        <f>'1C'!AB38</f>
        <v>A11022NA</v>
      </c>
      <c r="C222" s="14" t="s">
        <v>866</v>
      </c>
      <c r="E222" s="38" t="s">
        <v>738</v>
      </c>
      <c r="F222" s="41">
        <f>IF(ISBLANK('1C'!H38),"##BLANK",'1C'!H38)</f>
        <v>0</v>
      </c>
    </row>
    <row r="223" spans="2:6" ht="13.5" customHeight="1">
      <c r="B223" s="14" t="str">
        <f>'1C'!AC38</f>
        <v>A11022ADJ</v>
      </c>
      <c r="C223" s="14" t="s">
        <v>867</v>
      </c>
      <c r="E223" s="38" t="s">
        <v>738</v>
      </c>
      <c r="F223" s="41">
        <f>IF(ISBLANK('1C'!I38),"##BLANK",'1C'!I38)</f>
        <v>0</v>
      </c>
    </row>
    <row r="224" spans="2:6" ht="13.5" customHeight="1">
      <c r="B224" s="14" t="str">
        <f>'1C'!AD38</f>
        <v>A11022</v>
      </c>
      <c r="C224" s="14" t="s">
        <v>868</v>
      </c>
      <c r="E224" s="38" t="s">
        <v>738</v>
      </c>
      <c r="F224" s="41">
        <f>IF(ISBLANK('1C'!J38),"##BLANK",'1C'!J38)</f>
        <v>-2188.8939999999998</v>
      </c>
    </row>
    <row r="225" spans="2:6" ht="13.5" customHeight="1">
      <c r="B225" s="14" t="str">
        <f>'1C'!Z39</f>
        <v>A11023STAT</v>
      </c>
      <c r="C225" s="14" t="s">
        <v>934</v>
      </c>
      <c r="E225" s="38" t="s">
        <v>738</v>
      </c>
      <c r="F225" s="41">
        <f>IF(ISBLANK('1C'!F39),"##BLANK",'1C'!F39)</f>
        <v>-59.9</v>
      </c>
    </row>
    <row r="226" spans="2:6" ht="13.5" customHeight="1">
      <c r="B226" s="14" t="str">
        <f>'1C'!AA39</f>
        <v>A11023DSR</v>
      </c>
      <c r="C226" s="14" t="s">
        <v>935</v>
      </c>
      <c r="E226" s="38" t="s">
        <v>738</v>
      </c>
      <c r="F226" s="41">
        <f>IF(ISBLANK('1C'!G39),"##BLANK",'1C'!G39)</f>
        <v>0</v>
      </c>
    </row>
    <row r="227" spans="2:6" ht="13.5" customHeight="1">
      <c r="B227" s="14" t="str">
        <f>'1C'!AB39</f>
        <v>A11023NA</v>
      </c>
      <c r="C227" s="14" t="s">
        <v>936</v>
      </c>
      <c r="E227" s="38" t="s">
        <v>738</v>
      </c>
      <c r="F227" s="41">
        <f>IF(ISBLANK('1C'!H39),"##BLANK",'1C'!H39)</f>
        <v>0</v>
      </c>
    </row>
    <row r="228" spans="2:6" ht="13.5" customHeight="1">
      <c r="B228" s="14" t="str">
        <f>'1C'!AC39</f>
        <v>A11023ADJ</v>
      </c>
      <c r="C228" s="14" t="s">
        <v>937</v>
      </c>
      <c r="E228" s="38" t="s">
        <v>738</v>
      </c>
      <c r="F228" s="41">
        <f>IF(ISBLANK('1C'!I39),"##BLANK",'1C'!I39)</f>
        <v>0</v>
      </c>
    </row>
    <row r="229" spans="2:6" ht="13.5" customHeight="1">
      <c r="B229" s="14" t="str">
        <f>'1C'!AD39</f>
        <v>A11023</v>
      </c>
      <c r="C229" s="14" t="s">
        <v>938</v>
      </c>
      <c r="E229" s="38" t="s">
        <v>738</v>
      </c>
      <c r="F229" s="41">
        <f>IF(ISBLANK('1C'!J39),"##BLANK",'1C'!J39)</f>
        <v>-59.9</v>
      </c>
    </row>
    <row r="230" spans="2:6" ht="13.5" customHeight="1">
      <c r="B230" s="14" t="str">
        <f>'1C'!Z40</f>
        <v>A11024STAT</v>
      </c>
      <c r="C230" s="14" t="s">
        <v>919</v>
      </c>
      <c r="E230" s="38" t="s">
        <v>738</v>
      </c>
      <c r="F230" s="41">
        <f>IF(ISBLANK('1C'!F40),"##BLANK",'1C'!F40)</f>
        <v>-58.798999999999999</v>
      </c>
    </row>
    <row r="231" spans="2:6" ht="13.5" customHeight="1">
      <c r="B231" s="14" t="str">
        <f>'1C'!AA40</f>
        <v>A11024DSR</v>
      </c>
      <c r="C231" s="14" t="s">
        <v>920</v>
      </c>
      <c r="E231" s="38" t="s">
        <v>738</v>
      </c>
      <c r="F231" s="41">
        <f>IF(ISBLANK('1C'!G40),"##BLANK",'1C'!G40)</f>
        <v>0</v>
      </c>
    </row>
    <row r="232" spans="2:6" ht="13.5" customHeight="1">
      <c r="B232" s="14" t="str">
        <f>'1C'!AB40</f>
        <v>A11024NA</v>
      </c>
      <c r="C232" s="14" t="s">
        <v>921</v>
      </c>
      <c r="E232" s="38" t="s">
        <v>738</v>
      </c>
      <c r="F232" s="41">
        <f>IF(ISBLANK('1C'!H40),"##BLANK",'1C'!H40)</f>
        <v>0</v>
      </c>
    </row>
    <row r="233" spans="2:6" ht="13.5" customHeight="1">
      <c r="B233" s="14" t="str">
        <f>'1C'!AC40</f>
        <v>A11024ADJ</v>
      </c>
      <c r="C233" s="14" t="s">
        <v>922</v>
      </c>
      <c r="E233" s="38" t="s">
        <v>738</v>
      </c>
      <c r="F233" s="41">
        <f>IF(ISBLANK('1C'!I40),"##BLANK",'1C'!I40)</f>
        <v>0</v>
      </c>
    </row>
    <row r="234" spans="2:6" ht="13.5" customHeight="1">
      <c r="B234" s="14" t="str">
        <f>'1C'!AD40</f>
        <v>A11024</v>
      </c>
      <c r="C234" s="14" t="s">
        <v>923</v>
      </c>
      <c r="E234" s="38" t="s">
        <v>738</v>
      </c>
      <c r="F234" s="41">
        <f>IF(ISBLANK('1C'!J40),"##BLANK",'1C'!J40)</f>
        <v>-58.798999999999999</v>
      </c>
    </row>
    <row r="235" spans="2:6" ht="13.5" customHeight="1">
      <c r="B235" s="14" t="str">
        <f>'1C'!Z41</f>
        <v>BO4065STATGC</v>
      </c>
      <c r="C235" s="14" t="s">
        <v>939</v>
      </c>
      <c r="E235" s="38" t="s">
        <v>738</v>
      </c>
      <c r="F235" s="41">
        <f>IF(ISBLANK('1C'!F41),"##BLANK",'1C'!F41)</f>
        <v>-26.95</v>
      </c>
    </row>
    <row r="236" spans="2:6" ht="13.5" customHeight="1">
      <c r="B236" s="14" t="str">
        <f>'1C'!AA41</f>
        <v>BO4065DSRGC</v>
      </c>
      <c r="C236" s="14" t="s">
        <v>940</v>
      </c>
      <c r="E236" s="38" t="s">
        <v>738</v>
      </c>
      <c r="F236" s="41">
        <f>IF(ISBLANK('1C'!G41),"##BLANK",'1C'!G41)</f>
        <v>-2.7850000000000001</v>
      </c>
    </row>
    <row r="237" spans="2:6" ht="13.5" customHeight="1">
      <c r="B237" s="14" t="str">
        <f>'1C'!AB41</f>
        <v>BO4065NAGC</v>
      </c>
      <c r="C237" s="14" t="s">
        <v>941</v>
      </c>
      <c r="E237" s="38" t="s">
        <v>738</v>
      </c>
      <c r="F237" s="41">
        <f>IF(ISBLANK('1C'!H41),"##BLANK",'1C'!H41)</f>
        <v>0</v>
      </c>
    </row>
    <row r="238" spans="2:6" ht="13.5" customHeight="1">
      <c r="B238" s="14" t="str">
        <f>'1C'!AC41</f>
        <v>BO4065ADJGC</v>
      </c>
      <c r="C238" s="14" t="s">
        <v>942</v>
      </c>
      <c r="E238" s="38" t="s">
        <v>738</v>
      </c>
      <c r="F238" s="41">
        <f>IF(ISBLANK('1C'!I41),"##BLANK",'1C'!I41)</f>
        <v>-2.7850000000000001</v>
      </c>
    </row>
    <row r="239" spans="2:6" ht="13.5" customHeight="1">
      <c r="B239" s="14" t="str">
        <f>'1C'!AD41</f>
        <v>BO4065GC</v>
      </c>
      <c r="C239" s="14" t="s">
        <v>943</v>
      </c>
      <c r="E239" s="38" t="s">
        <v>738</v>
      </c>
      <c r="F239" s="41">
        <f>IF(ISBLANK('1C'!J41),"##BLANK",'1C'!J41)</f>
        <v>-29.734999999999999</v>
      </c>
    </row>
    <row r="240" spans="2:6" ht="13.5" customHeight="1">
      <c r="B240" s="14" t="str">
        <f>'1C'!Z42</f>
        <v>BO4065STATAA</v>
      </c>
      <c r="C240" s="14" t="s">
        <v>944</v>
      </c>
      <c r="E240" s="38" t="s">
        <v>738</v>
      </c>
      <c r="F240" s="41">
        <f>IF(ISBLANK('1C'!F42),"##BLANK",'1C'!F42)</f>
        <v>0</v>
      </c>
    </row>
    <row r="241" spans="2:6" ht="13.5" customHeight="1">
      <c r="B241" s="14" t="str">
        <f>'1C'!AA42</f>
        <v>BO4065DSRAA</v>
      </c>
      <c r="C241" s="14" t="s">
        <v>945</v>
      </c>
      <c r="E241" s="38" t="s">
        <v>738</v>
      </c>
      <c r="F241" s="41">
        <f>IF(ISBLANK('1C'!G42),"##BLANK",'1C'!G42)</f>
        <v>0</v>
      </c>
    </row>
    <row r="242" spans="2:6" ht="13.5" customHeight="1">
      <c r="B242" s="14" t="str">
        <f>'1C'!AB42</f>
        <v>BO4065NAAA</v>
      </c>
      <c r="C242" s="14" t="s">
        <v>946</v>
      </c>
      <c r="E242" s="38" t="s">
        <v>738</v>
      </c>
      <c r="F242" s="41">
        <f>IF(ISBLANK('1C'!H42),"##BLANK",'1C'!H42)</f>
        <v>0</v>
      </c>
    </row>
    <row r="243" spans="2:6" ht="13.5" customHeight="1">
      <c r="B243" s="14" t="str">
        <f>'1C'!AC42</f>
        <v>BO4065ADJAA</v>
      </c>
      <c r="C243" s="14" t="s">
        <v>947</v>
      </c>
      <c r="E243" s="38" t="s">
        <v>738</v>
      </c>
      <c r="F243" s="41">
        <f>IF(ISBLANK('1C'!I42),"##BLANK",'1C'!I42)</f>
        <v>0</v>
      </c>
    </row>
    <row r="244" spans="2:6" ht="13.5" customHeight="1">
      <c r="B244" s="14" t="str">
        <f>'1C'!AD42</f>
        <v>BO4065AA</v>
      </c>
      <c r="C244" s="14" t="s">
        <v>948</v>
      </c>
      <c r="E244" s="38" t="s">
        <v>738</v>
      </c>
      <c r="F244" s="41">
        <f>IF(ISBLANK('1C'!J42),"##BLANK",'1C'!J42)</f>
        <v>0</v>
      </c>
    </row>
    <row r="245" spans="2:6" ht="13.5" customHeight="1">
      <c r="B245" s="14" t="str">
        <f>'1C'!Z43</f>
        <v>BB1300APSTAT</v>
      </c>
      <c r="C245" s="14" t="s">
        <v>949</v>
      </c>
      <c r="E245" s="38" t="s">
        <v>738</v>
      </c>
      <c r="F245" s="41">
        <f>IF(ISBLANK('1C'!F43),"##BLANK",'1C'!F43)</f>
        <v>-69.828999999999994</v>
      </c>
    </row>
    <row r="246" spans="2:6" ht="13.5" customHeight="1">
      <c r="B246" s="14" t="str">
        <f>'1C'!AA43</f>
        <v>BB1300APDSR</v>
      </c>
      <c r="C246" s="14" t="s">
        <v>950</v>
      </c>
      <c r="E246" s="38" t="s">
        <v>738</v>
      </c>
      <c r="F246" s="41">
        <f>IF(ISBLANK('1C'!G43),"##BLANK",'1C'!G43)</f>
        <v>0</v>
      </c>
    </row>
    <row r="247" spans="2:6" ht="13.5" customHeight="1">
      <c r="B247" s="14" t="str">
        <f>'1C'!AB43</f>
        <v>BB1300APNA</v>
      </c>
      <c r="C247" s="14" t="s">
        <v>951</v>
      </c>
      <c r="E247" s="38" t="s">
        <v>738</v>
      </c>
      <c r="F247" s="41">
        <f>IF(ISBLANK('1C'!H43),"##BLANK",'1C'!H43)</f>
        <v>0</v>
      </c>
    </row>
    <row r="248" spans="2:6" ht="13.5" customHeight="1">
      <c r="B248" s="14" t="str">
        <f>'1C'!AC43</f>
        <v>BB1300APADJ</v>
      </c>
      <c r="C248" s="14" t="s">
        <v>952</v>
      </c>
      <c r="E248" s="38" t="s">
        <v>738</v>
      </c>
      <c r="F248" s="41">
        <f>IF(ISBLANK('1C'!I43),"##BLANK",'1C'!I43)</f>
        <v>0</v>
      </c>
    </row>
    <row r="249" spans="2:6" ht="13.5" customHeight="1">
      <c r="B249" s="14" t="str">
        <f>'1C'!AD43</f>
        <v>BB1300AP</v>
      </c>
      <c r="C249" s="14" t="s">
        <v>953</v>
      </c>
      <c r="E249" s="38" t="s">
        <v>738</v>
      </c>
      <c r="F249" s="41">
        <f>IF(ISBLANK('1C'!J43),"##BLANK",'1C'!J43)</f>
        <v>-69.828999999999994</v>
      </c>
    </row>
    <row r="250" spans="2:6" ht="13.5" customHeight="1">
      <c r="B250" s="14" t="str">
        <f>'1C'!Z44</f>
        <v>BO4063STAT</v>
      </c>
      <c r="C250" s="14" t="s">
        <v>795</v>
      </c>
      <c r="E250" s="38" t="s">
        <v>738</v>
      </c>
      <c r="F250" s="41">
        <f>IF(ISBLANK('1C'!F44),"##BLANK",'1C'!F44)</f>
        <v>-203.012</v>
      </c>
    </row>
    <row r="251" spans="2:6" ht="13.5" customHeight="1">
      <c r="B251" s="14" t="str">
        <f>'1C'!AA44</f>
        <v>BO4063DSR</v>
      </c>
      <c r="C251" s="14" t="s">
        <v>796</v>
      </c>
      <c r="E251" s="38" t="s">
        <v>738</v>
      </c>
      <c r="F251" s="41">
        <f>IF(ISBLANK('1C'!G44),"##BLANK",'1C'!G44)</f>
        <v>62.744999999999997</v>
      </c>
    </row>
    <row r="252" spans="2:6" ht="13.5" customHeight="1">
      <c r="B252" s="14" t="str">
        <f>'1C'!AB44</f>
        <v>BO4063NA</v>
      </c>
      <c r="C252" s="14" t="s">
        <v>954</v>
      </c>
      <c r="E252" s="38" t="s">
        <v>738</v>
      </c>
      <c r="F252" s="41">
        <f>IF(ISBLANK('1C'!H44),"##BLANK",'1C'!H44)</f>
        <v>0</v>
      </c>
    </row>
    <row r="253" spans="2:6" ht="13.5" customHeight="1">
      <c r="B253" s="14" t="str">
        <f>'1C'!AC44</f>
        <v>BO4063ADJ</v>
      </c>
      <c r="C253" s="14" t="s">
        <v>798</v>
      </c>
      <c r="E253" s="38" t="s">
        <v>738</v>
      </c>
      <c r="F253" s="41">
        <f>IF(ISBLANK('1C'!I44),"##BLANK",'1C'!I44)</f>
        <v>62.744999999999997</v>
      </c>
    </row>
    <row r="254" spans="2:6" ht="13.5" customHeight="1">
      <c r="B254" s="14" t="str">
        <f>'1C'!AD44</f>
        <v>BO4063</v>
      </c>
      <c r="C254" s="14" t="s">
        <v>799</v>
      </c>
      <c r="E254" s="38" t="s">
        <v>738</v>
      </c>
      <c r="F254" s="41">
        <f>IF(ISBLANK('1C'!J44),"##BLANK",'1C'!J44)</f>
        <v>-140.267</v>
      </c>
    </row>
    <row r="255" spans="2:6" ht="13.5" customHeight="1">
      <c r="B255" s="14" t="str">
        <f>'1C'!Z45</f>
        <v>A11025STAT</v>
      </c>
      <c r="C255" s="14" t="s">
        <v>955</v>
      </c>
      <c r="E255" s="38" t="s">
        <v>738</v>
      </c>
      <c r="F255" s="41">
        <f>IF(ISBLANK('1C'!F45),"##BLANK",'1C'!F45)</f>
        <v>-6259.5679999999984</v>
      </c>
    </row>
    <row r="256" spans="2:6" ht="13.5" customHeight="1">
      <c r="B256" s="14" t="str">
        <f>'1C'!AA45</f>
        <v>A11025DSR</v>
      </c>
      <c r="C256" s="14" t="s">
        <v>956</v>
      </c>
      <c r="E256" s="38" t="s">
        <v>738</v>
      </c>
      <c r="F256" s="41">
        <f>IF(ISBLANK('1C'!G45),"##BLANK",'1C'!G45)</f>
        <v>59.959999999999994</v>
      </c>
    </row>
    <row r="257" spans="2:6" ht="13.5" customHeight="1">
      <c r="B257" s="14" t="str">
        <f>'1C'!AB45</f>
        <v>A11025NA</v>
      </c>
      <c r="C257" s="14" t="s">
        <v>957</v>
      </c>
      <c r="E257" s="38" t="s">
        <v>738</v>
      </c>
      <c r="F257" s="41">
        <f>IF(ISBLANK('1C'!H45),"##BLANK",'1C'!H45)</f>
        <v>0</v>
      </c>
    </row>
    <row r="258" spans="2:6" ht="13.5" customHeight="1">
      <c r="B258" s="14" t="str">
        <f>'1C'!AC45</f>
        <v>A11025ADJ</v>
      </c>
      <c r="C258" s="14" t="s">
        <v>958</v>
      </c>
      <c r="E258" s="38" t="s">
        <v>738</v>
      </c>
      <c r="F258" s="41">
        <f>IF(ISBLANK('1C'!I45),"##BLANK",'1C'!I45)</f>
        <v>59.959999999999994</v>
      </c>
    </row>
    <row r="259" spans="2:6" ht="13.5" customHeight="1">
      <c r="B259" s="14" t="str">
        <f>'1C'!AD45</f>
        <v>A11025</v>
      </c>
      <c r="C259" s="14" t="s">
        <v>959</v>
      </c>
      <c r="E259" s="38" t="s">
        <v>738</v>
      </c>
      <c r="F259" s="41">
        <f>IF(ISBLANK('1C'!J45),"##BLANK",'1C'!J45)</f>
        <v>-6199.6079999999984</v>
      </c>
    </row>
    <row r="260" spans="2:6" ht="13.5" customHeight="1">
      <c r="B260" s="14" t="str">
        <f>'1C'!Z47</f>
        <v>BO4070STAT</v>
      </c>
      <c r="C260" s="14" t="s">
        <v>960</v>
      </c>
      <c r="E260" s="38" t="s">
        <v>738</v>
      </c>
      <c r="F260" s="41">
        <f>IF(ISBLANK('1C'!F47),"##BLANK",'1C'!F47)</f>
        <v>588.97300000000178</v>
      </c>
    </row>
    <row r="261" spans="2:6" ht="13.5" customHeight="1">
      <c r="B261" s="14" t="str">
        <f>'1C'!AA47</f>
        <v>BO4070DSR</v>
      </c>
      <c r="C261" s="14" t="s">
        <v>961</v>
      </c>
      <c r="E261" s="38" t="s">
        <v>738</v>
      </c>
      <c r="F261" s="41">
        <f>IF(ISBLANK('1C'!G47),"##BLANK",'1C'!G47)</f>
        <v>-188.23399999999998</v>
      </c>
    </row>
    <row r="262" spans="2:6" ht="13.5" customHeight="1">
      <c r="B262" s="14" t="str">
        <f>'1C'!AB47</f>
        <v>BO4070NA</v>
      </c>
      <c r="C262" s="14" t="s">
        <v>962</v>
      </c>
      <c r="E262" s="38" t="s">
        <v>738</v>
      </c>
      <c r="F262" s="41">
        <f>IF(ISBLANK('1C'!H47),"##BLANK",'1C'!H47)</f>
        <v>2.0060000000000002</v>
      </c>
    </row>
    <row r="263" spans="2:6" ht="13.5" customHeight="1">
      <c r="B263" s="14" t="str">
        <f>'1C'!AC47</f>
        <v>BO4070ADJ</v>
      </c>
      <c r="C263" s="14" t="s">
        <v>963</v>
      </c>
      <c r="E263" s="38" t="s">
        <v>738</v>
      </c>
      <c r="F263" s="41">
        <f>IF(ISBLANK('1C'!I47),"##BLANK",'1C'!I47)</f>
        <v>-190.23999999999998</v>
      </c>
    </row>
    <row r="264" spans="2:6" ht="13.5" customHeight="1">
      <c r="B264" s="14" t="str">
        <f>'1C'!AD47</f>
        <v>BO4070</v>
      </c>
      <c r="C264" s="14" t="s">
        <v>964</v>
      </c>
      <c r="E264" s="38" t="s">
        <v>738</v>
      </c>
      <c r="F264" s="41">
        <f>IF(ISBLANK('1C'!J47),"##BLANK",'1C'!J47)</f>
        <v>398.73300000000177</v>
      </c>
    </row>
    <row r="265" spans="2:6" ht="13.5" customHeight="1">
      <c r="B265" s="14" t="str">
        <f>'1C'!Z50</f>
        <v>BO4100STAT</v>
      </c>
      <c r="C265" s="14" t="s">
        <v>965</v>
      </c>
      <c r="E265" s="38" t="s">
        <v>738</v>
      </c>
      <c r="F265" s="41">
        <f>IF(ISBLANK('1C'!F50),"##BLANK",'1C'!F50)</f>
        <v>0.112</v>
      </c>
    </row>
    <row r="266" spans="2:6" ht="13.5" customHeight="1">
      <c r="B266" s="14" t="str">
        <f>'1C'!AA50</f>
        <v>BO4100DSR</v>
      </c>
      <c r="C266" s="14" t="s">
        <v>966</v>
      </c>
      <c r="E266" s="38" t="s">
        <v>738</v>
      </c>
      <c r="F266" s="41">
        <f>IF(ISBLANK('1C'!G50),"##BLANK",'1C'!G50)</f>
        <v>0</v>
      </c>
    </row>
    <row r="267" spans="2:6" ht="13.5" customHeight="1">
      <c r="B267" s="14" t="str">
        <f>'1C'!AB50</f>
        <v>BO4100NA</v>
      </c>
      <c r="C267" s="14" t="s">
        <v>967</v>
      </c>
      <c r="E267" s="38" t="s">
        <v>738</v>
      </c>
      <c r="F267" s="41">
        <f>IF(ISBLANK('1C'!H50),"##BLANK",'1C'!H50)</f>
        <v>0</v>
      </c>
    </row>
    <row r="268" spans="2:6" ht="13.5" customHeight="1">
      <c r="B268" s="14" t="str">
        <f>'1C'!AC50</f>
        <v>BO4100ADJ</v>
      </c>
      <c r="C268" s="14" t="s">
        <v>968</v>
      </c>
      <c r="E268" s="38" t="s">
        <v>738</v>
      </c>
      <c r="F268" s="41">
        <f>IF(ISBLANK('1C'!I50),"##BLANK",'1C'!I50)</f>
        <v>0</v>
      </c>
    </row>
    <row r="269" spans="2:6" ht="13.5" customHeight="1">
      <c r="B269" s="14" t="str">
        <f>'1C'!AD50</f>
        <v>BO4100</v>
      </c>
      <c r="C269" s="14" t="s">
        <v>969</v>
      </c>
      <c r="E269" s="38" t="s">
        <v>738</v>
      </c>
      <c r="F269" s="41">
        <f>IF(ISBLANK('1C'!J50),"##BLANK",'1C'!J50)</f>
        <v>0.112</v>
      </c>
    </row>
    <row r="270" spans="2:6" ht="13.5" customHeight="1">
      <c r="B270" s="14" t="str">
        <f>'1C'!Z51</f>
        <v>A11030STAT</v>
      </c>
      <c r="C270" s="14" t="s">
        <v>970</v>
      </c>
      <c r="E270" s="38" t="s">
        <v>738</v>
      </c>
      <c r="F270" s="41">
        <f>IF(ISBLANK('1C'!F51),"##BLANK",'1C'!F51)</f>
        <v>588.86099999999999</v>
      </c>
    </row>
    <row r="271" spans="2:6" ht="13.5" customHeight="1">
      <c r="B271" s="14" t="str">
        <f>'1C'!AA51</f>
        <v>A11030DSR</v>
      </c>
      <c r="C271" s="14" t="s">
        <v>971</v>
      </c>
      <c r="E271" s="38" t="s">
        <v>738</v>
      </c>
      <c r="F271" s="41">
        <f>IF(ISBLANK('1C'!G51),"##BLANK",'1C'!G51)</f>
        <v>-188.23400000000001</v>
      </c>
    </row>
    <row r="272" spans="2:6" ht="13.5" customHeight="1">
      <c r="B272" s="14" t="str">
        <f>'1C'!AB51</f>
        <v>A11030NA</v>
      </c>
      <c r="C272" s="14" t="s">
        <v>972</v>
      </c>
      <c r="E272" s="38" t="s">
        <v>738</v>
      </c>
      <c r="F272" s="41">
        <f>IF(ISBLANK('1C'!H51),"##BLANK",'1C'!H51)</f>
        <v>2.0059999999999998</v>
      </c>
    </row>
    <row r="273" spans="2:6" ht="13.5" customHeight="1">
      <c r="B273" s="14" t="str">
        <f>'1C'!AC51</f>
        <v>A11030ADJ</v>
      </c>
      <c r="C273" s="14" t="s">
        <v>973</v>
      </c>
      <c r="E273" s="38" t="s">
        <v>738</v>
      </c>
      <c r="F273" s="41">
        <f>IF(ISBLANK('1C'!I51),"##BLANK",'1C'!I51)</f>
        <v>-190.24</v>
      </c>
    </row>
    <row r="274" spans="2:6" ht="13.5" customHeight="1">
      <c r="B274" s="14" t="str">
        <f>'1C'!AD51</f>
        <v>A11030</v>
      </c>
      <c r="C274" s="14" t="s">
        <v>974</v>
      </c>
      <c r="E274" s="38" t="s">
        <v>738</v>
      </c>
      <c r="F274" s="41">
        <f>IF(ISBLANK('1C'!J51),"##BLANK",'1C'!J51)</f>
        <v>398.62099999999998</v>
      </c>
    </row>
    <row r="275" spans="2:6" ht="13.5" customHeight="1">
      <c r="B275" s="14" t="str">
        <f>'1C'!Z52</f>
        <v>BO4130STAT</v>
      </c>
      <c r="C275" s="14" t="s">
        <v>975</v>
      </c>
      <c r="E275" s="38" t="s">
        <v>738</v>
      </c>
      <c r="F275" s="41">
        <f>IF(ISBLANK('1C'!F52),"##BLANK",'1C'!F52)</f>
        <v>588.97299999999996</v>
      </c>
    </row>
    <row r="276" spans="2:6" ht="13.5" customHeight="1">
      <c r="B276" s="14" t="str">
        <f>'1C'!AA52</f>
        <v>BO4130DSR</v>
      </c>
      <c r="C276" s="14" t="s">
        <v>976</v>
      </c>
      <c r="E276" s="38" t="s">
        <v>738</v>
      </c>
      <c r="F276" s="41">
        <f>IF(ISBLANK('1C'!G52),"##BLANK",'1C'!G52)</f>
        <v>-188.23400000000001</v>
      </c>
    </row>
    <row r="277" spans="2:6" ht="13.5" customHeight="1">
      <c r="B277" s="14" t="str">
        <f>'1C'!AB52</f>
        <v>BO4130NA</v>
      </c>
      <c r="C277" s="14" t="s">
        <v>977</v>
      </c>
      <c r="E277" s="38" t="s">
        <v>738</v>
      </c>
      <c r="F277" s="41">
        <f>IF(ISBLANK('1C'!H52),"##BLANK",'1C'!H52)</f>
        <v>2.0059999999999998</v>
      </c>
    </row>
    <row r="278" spans="2:6" ht="13.5" customHeight="1">
      <c r="B278" s="14" t="str">
        <f>'1C'!AC52</f>
        <v>BO4130ADJ</v>
      </c>
      <c r="C278" s="14" t="s">
        <v>978</v>
      </c>
      <c r="E278" s="38" t="s">
        <v>738</v>
      </c>
      <c r="F278" s="41">
        <f>IF(ISBLANK('1C'!I52),"##BLANK",'1C'!I52)</f>
        <v>-190.24</v>
      </c>
    </row>
    <row r="279" spans="2:6" ht="13.5" customHeight="1">
      <c r="B279" s="14" t="str">
        <f>'1C'!AD52</f>
        <v>BO4130</v>
      </c>
      <c r="C279" s="14" t="s">
        <v>979</v>
      </c>
      <c r="E279" s="38" t="s">
        <v>738</v>
      </c>
      <c r="F279" s="41">
        <f>IF(ISBLANK('1C'!J52),"##BLANK",'1C'!J52)</f>
        <v>398.73299999999995</v>
      </c>
    </row>
    <row r="280" spans="2:6" ht="13.5" customHeight="1">
      <c r="B280" s="14" t="str">
        <f>'1D'!AC10</f>
        <v>BO5002ADJ</v>
      </c>
      <c r="C280" s="14" t="s">
        <v>761</v>
      </c>
      <c r="E280" s="38" t="s">
        <v>738</v>
      </c>
      <c r="F280" s="41">
        <f>IF(ISBLANK('1D'!I10),"##BLANK",'1D'!I10)</f>
        <v>22.451000000000001</v>
      </c>
    </row>
    <row r="281" spans="2:6" ht="13.5" customHeight="1">
      <c r="B281" s="14" t="str">
        <f>'1D'!AD10</f>
        <v>BO5002</v>
      </c>
      <c r="C281" s="14" t="s">
        <v>762</v>
      </c>
      <c r="E281" s="38" t="s">
        <v>738</v>
      </c>
      <c r="F281" s="41">
        <f>IF(ISBLANK('1D'!J10),"##BLANK",'1D'!J10)</f>
        <v>24.221</v>
      </c>
    </row>
    <row r="282" spans="2:6" ht="13.5" customHeight="1">
      <c r="B282" s="14" t="str">
        <f>'1D'!Z11</f>
        <v>A14002STAT</v>
      </c>
      <c r="C282" s="14" t="s">
        <v>980</v>
      </c>
      <c r="E282" s="38" t="s">
        <v>738</v>
      </c>
      <c r="F282" s="41">
        <f>IF(ISBLANK('1D'!F11),"##BLANK",'1D'!F11)</f>
        <v>324.142</v>
      </c>
    </row>
    <row r="283" spans="2:6" ht="13.5" customHeight="1">
      <c r="B283" s="14" t="str">
        <f>'1D'!AA11</f>
        <v>A14002DSR</v>
      </c>
      <c r="C283" s="14" t="s">
        <v>981</v>
      </c>
      <c r="E283" s="38" t="s">
        <v>738</v>
      </c>
      <c r="F283" s="41">
        <f>IF(ISBLANK('1D'!G11),"##BLANK",'1D'!G11)</f>
        <v>-11.305</v>
      </c>
    </row>
    <row r="284" spans="2:6" ht="13.5" customHeight="1">
      <c r="B284" s="14" t="str">
        <f>'1D'!AB11</f>
        <v>A14002NA</v>
      </c>
      <c r="C284" s="14" t="s">
        <v>982</v>
      </c>
      <c r="E284" s="38" t="s">
        <v>738</v>
      </c>
      <c r="F284" s="41">
        <f>IF(ISBLANK('1D'!H11),"##BLANK",'1D'!H11)</f>
        <v>4.0000000000000001E-3</v>
      </c>
    </row>
    <row r="285" spans="2:6" ht="13.5" customHeight="1">
      <c r="B285" s="14" t="str">
        <f>'1D'!AC11</f>
        <v>A14002ADJ</v>
      </c>
      <c r="C285" s="14" t="s">
        <v>983</v>
      </c>
      <c r="E285" s="38" t="s">
        <v>738</v>
      </c>
      <c r="F285" s="41">
        <f>IF(ISBLANK('1D'!I11),"##BLANK",'1D'!I11)</f>
        <v>-11.308999999999999</v>
      </c>
    </row>
    <row r="286" spans="2:6" ht="13.5" customHeight="1">
      <c r="B286" s="14" t="str">
        <f>'1D'!AD11</f>
        <v>A14002</v>
      </c>
      <c r="C286" s="14" t="s">
        <v>984</v>
      </c>
      <c r="E286" s="38" t="s">
        <v>738</v>
      </c>
      <c r="F286" s="41">
        <f>IF(ISBLANK('1D'!J11),"##BLANK",'1D'!J11)</f>
        <v>312.83299999999997</v>
      </c>
    </row>
    <row r="287" spans="2:6" ht="13.5" customHeight="1">
      <c r="B287" s="14" t="str">
        <f>'1D'!Z12</f>
        <v>A3028STAT</v>
      </c>
      <c r="C287" s="14" t="s">
        <v>985</v>
      </c>
      <c r="E287" s="38" t="s">
        <v>738</v>
      </c>
      <c r="F287" s="41">
        <f>IF(ISBLANK('1D'!F12),"##BLANK",'1D'!F12)</f>
        <v>4.92</v>
      </c>
    </row>
    <row r="288" spans="2:6" ht="13.5" customHeight="1">
      <c r="B288" s="14" t="str">
        <f>'1D'!AA12</f>
        <v>A3028DSR</v>
      </c>
      <c r="C288" s="14" t="s">
        <v>986</v>
      </c>
      <c r="E288" s="38" t="s">
        <v>738</v>
      </c>
      <c r="F288" s="41">
        <f>IF(ISBLANK('1D'!G12),"##BLANK",'1D'!G12)</f>
        <v>-6.5869999999999997</v>
      </c>
    </row>
    <row r="289" spans="2:6" ht="13.5" customHeight="1">
      <c r="B289" s="14" t="str">
        <f>'1D'!AB12</f>
        <v>A3028NA</v>
      </c>
      <c r="C289" s="14" t="s">
        <v>987</v>
      </c>
      <c r="E289" s="38" t="s">
        <v>738</v>
      </c>
      <c r="F289" s="41">
        <f>IF(ISBLANK('1D'!H12),"##BLANK",'1D'!H12)</f>
        <v>0</v>
      </c>
    </row>
    <row r="290" spans="2:6" ht="13.5" customHeight="1">
      <c r="B290" s="14" t="str">
        <f>'1D'!AC12</f>
        <v>A3028ADJ</v>
      </c>
      <c r="C290" s="14" t="s">
        <v>988</v>
      </c>
      <c r="E290" s="38" t="s">
        <v>738</v>
      </c>
      <c r="F290" s="41">
        <f>IF(ISBLANK('1D'!I12),"##BLANK",'1D'!I12)</f>
        <v>-6.5869999999999997</v>
      </c>
    </row>
    <row r="291" spans="2:6" ht="13.5" customHeight="1">
      <c r="B291" s="14" t="str">
        <f>'1D'!AD12</f>
        <v>A3028</v>
      </c>
      <c r="C291" s="14" t="s">
        <v>989</v>
      </c>
      <c r="E291" s="38" t="s">
        <v>738</v>
      </c>
      <c r="F291" s="41">
        <f>IF(ISBLANK('1D'!J12),"##BLANK",'1D'!J12)</f>
        <v>-1.6669999999999998</v>
      </c>
    </row>
    <row r="292" spans="2:6" ht="13.5" customHeight="1">
      <c r="B292" s="14" t="str">
        <f>'1D'!Z13</f>
        <v>FT01810STAT</v>
      </c>
      <c r="C292" s="14" t="s">
        <v>990</v>
      </c>
      <c r="E292" s="38" t="s">
        <v>738</v>
      </c>
      <c r="F292" s="41">
        <f>IF(ISBLANK('1D'!F13),"##BLANK",'1D'!F13)</f>
        <v>5.8000000000000003E-2</v>
      </c>
    </row>
    <row r="293" spans="2:6" ht="13.5" customHeight="1">
      <c r="B293" s="14" t="str">
        <f>'1D'!AA13</f>
        <v>FT01810DSR</v>
      </c>
      <c r="C293" s="14" t="s">
        <v>991</v>
      </c>
      <c r="E293" s="38" t="s">
        <v>738</v>
      </c>
      <c r="F293" s="41">
        <f>IF(ISBLANK('1D'!G13),"##BLANK",'1D'!G13)</f>
        <v>-5.5940000000000003</v>
      </c>
    </row>
    <row r="294" spans="2:6" ht="13.5" customHeight="1">
      <c r="B294" s="14" t="str">
        <f>'1D'!AB13</f>
        <v>FT01810NA</v>
      </c>
      <c r="C294" s="14" t="s">
        <v>992</v>
      </c>
      <c r="E294" s="38" t="s">
        <v>738</v>
      </c>
      <c r="F294" s="41">
        <f>IF(ISBLANK('1D'!H13),"##BLANK",'1D'!H13)</f>
        <v>-1.9019999999999999</v>
      </c>
    </row>
    <row r="295" spans="2:6" ht="13.5" customHeight="1">
      <c r="B295" s="14" t="str">
        <f>'1D'!AC13</f>
        <v>FT01810ADJ</v>
      </c>
      <c r="C295" s="14" t="s">
        <v>993</v>
      </c>
      <c r="E295" s="38" t="s">
        <v>738</v>
      </c>
      <c r="F295" s="41">
        <f>IF(ISBLANK('1D'!I13),"##BLANK",'1D'!I13)</f>
        <v>-3.6920000000000002</v>
      </c>
    </row>
    <row r="296" spans="2:6" ht="13.5" customHeight="1">
      <c r="B296" s="14" t="str">
        <f>'1D'!AD13</f>
        <v>FT01810</v>
      </c>
      <c r="C296" s="14" t="s">
        <v>994</v>
      </c>
      <c r="E296" s="38" t="s">
        <v>738</v>
      </c>
      <c r="F296" s="41">
        <f>IF(ISBLANK('1D'!J13),"##BLANK",'1D'!J13)</f>
        <v>-3.6340000000000003</v>
      </c>
    </row>
    <row r="297" spans="2:6" ht="13.5" customHeight="1">
      <c r="B297" s="14" t="str">
        <f>'1D'!Z14</f>
        <v>A14005STAT</v>
      </c>
      <c r="C297" s="14" t="s">
        <v>995</v>
      </c>
      <c r="E297" s="38" t="s">
        <v>738</v>
      </c>
      <c r="F297" s="41">
        <f>IF(ISBLANK('1D'!F14),"##BLANK",'1D'!F14)</f>
        <v>-77.334999999999994</v>
      </c>
    </row>
    <row r="298" spans="2:6" ht="13.5" customHeight="1">
      <c r="B298" s="14" t="str">
        <f>'1D'!AA14</f>
        <v>A14005DSR</v>
      </c>
      <c r="C298" s="14" t="s">
        <v>996</v>
      </c>
      <c r="E298" s="38" t="s">
        <v>738</v>
      </c>
      <c r="F298" s="41">
        <f>IF(ISBLANK('1D'!G14),"##BLANK",'1D'!G14)</f>
        <v>0</v>
      </c>
    </row>
    <row r="299" spans="2:6" ht="13.5" customHeight="1">
      <c r="B299" s="14" t="str">
        <f>'1D'!AB14</f>
        <v>A14005NA</v>
      </c>
      <c r="C299" s="14" t="s">
        <v>997</v>
      </c>
      <c r="E299" s="38" t="s">
        <v>738</v>
      </c>
      <c r="F299" s="41">
        <f>IF(ISBLANK('1D'!H14),"##BLANK",'1D'!H14)</f>
        <v>0</v>
      </c>
    </row>
    <row r="300" spans="2:6" ht="13.5" customHeight="1">
      <c r="B300" s="14" t="str">
        <f>'1D'!AC14</f>
        <v>A14005ADJ</v>
      </c>
      <c r="C300" s="14" t="s">
        <v>998</v>
      </c>
      <c r="E300" s="38" t="s">
        <v>738</v>
      </c>
      <c r="F300" s="41">
        <f>IF(ISBLANK('1D'!I14),"##BLANK",'1D'!I14)</f>
        <v>0</v>
      </c>
    </row>
    <row r="301" spans="2:6" ht="13.5" customHeight="1">
      <c r="B301" s="14" t="str">
        <f>'1D'!AD14</f>
        <v>A14005</v>
      </c>
      <c r="C301" s="14" t="s">
        <v>999</v>
      </c>
      <c r="E301" s="38" t="s">
        <v>738</v>
      </c>
      <c r="F301" s="41">
        <f>IF(ISBLANK('1D'!J14),"##BLANK",'1D'!J14)</f>
        <v>-77.334999999999994</v>
      </c>
    </row>
    <row r="302" spans="2:6" ht="13.5" customHeight="1">
      <c r="B302" s="14" t="str">
        <f>'1D'!Z15</f>
        <v>BO5020STAT</v>
      </c>
      <c r="C302" s="14" t="s">
        <v>1000</v>
      </c>
      <c r="E302" s="38" t="s">
        <v>738</v>
      </c>
      <c r="F302" s="41">
        <f>IF(ISBLANK('1D'!F15),"##BLANK",'1D'!F15)</f>
        <v>-32.665999999999997</v>
      </c>
    </row>
    <row r="303" spans="2:6" ht="13.5" customHeight="1">
      <c r="B303" s="14" t="str">
        <f>'1D'!AA15</f>
        <v>BO5020DSR</v>
      </c>
      <c r="C303" s="14" t="s">
        <v>1001</v>
      </c>
      <c r="E303" s="38" t="s">
        <v>738</v>
      </c>
      <c r="F303" s="41">
        <f>IF(ISBLANK('1D'!G15),"##BLANK",'1D'!G15)</f>
        <v>0</v>
      </c>
    </row>
    <row r="304" spans="2:6" ht="13.5" customHeight="1">
      <c r="B304" s="14" t="str">
        <f>'1D'!AB15</f>
        <v>BO5020NA</v>
      </c>
      <c r="C304" s="14" t="s">
        <v>1002</v>
      </c>
      <c r="E304" s="38" t="s">
        <v>738</v>
      </c>
      <c r="F304" s="41">
        <f>IF(ISBLANK('1D'!H15),"##BLANK",'1D'!H15)</f>
        <v>0</v>
      </c>
    </row>
    <row r="305" spans="2:6" ht="13.5" customHeight="1">
      <c r="B305" s="14" t="str">
        <f>'1D'!AC15</f>
        <v>BO5020ADJ</v>
      </c>
      <c r="C305" s="14" t="s">
        <v>1003</v>
      </c>
      <c r="E305" s="38" t="s">
        <v>738</v>
      </c>
      <c r="F305" s="41">
        <f>IF(ISBLANK('1D'!I15),"##BLANK",'1D'!I15)</f>
        <v>0</v>
      </c>
    </row>
    <row r="306" spans="2:6" ht="13.5" customHeight="1">
      <c r="B306" s="14" t="str">
        <f>'1D'!AD15</f>
        <v>BO5020</v>
      </c>
      <c r="C306" s="14" t="s">
        <v>1004</v>
      </c>
      <c r="E306" s="38" t="s">
        <v>738</v>
      </c>
      <c r="F306" s="41">
        <f>IF(ISBLANK('1D'!J15),"##BLANK",'1D'!J15)</f>
        <v>-32.665999999999997</v>
      </c>
    </row>
    <row r="307" spans="2:6" ht="13.5" customHeight="1">
      <c r="B307" s="14" t="str">
        <f>'1D'!Z16</f>
        <v>BO5004STAT</v>
      </c>
      <c r="C307" s="14" t="s">
        <v>1005</v>
      </c>
      <c r="E307" s="38" t="s">
        <v>738</v>
      </c>
      <c r="F307" s="41">
        <f>IF(ISBLANK('1D'!F16),"##BLANK",'1D'!F16)</f>
        <v>-1.5469999999999999</v>
      </c>
    </row>
    <row r="308" spans="2:6" ht="13.5" customHeight="1">
      <c r="B308" s="14" t="str">
        <f>'1D'!AA16</f>
        <v>BO5004DSR</v>
      </c>
      <c r="C308" s="14" t="s">
        <v>1006</v>
      </c>
      <c r="E308" s="38" t="s">
        <v>738</v>
      </c>
      <c r="F308" s="41">
        <f>IF(ISBLANK('1D'!G16),"##BLANK",'1D'!G16)</f>
        <v>0</v>
      </c>
    </row>
    <row r="309" spans="2:6" ht="13.5" customHeight="1">
      <c r="B309" s="14" t="str">
        <f>'1D'!AB16</f>
        <v>BO5004NA</v>
      </c>
      <c r="C309" s="14" t="s">
        <v>1007</v>
      </c>
      <c r="E309" s="38" t="s">
        <v>738</v>
      </c>
      <c r="F309" s="41">
        <f>IF(ISBLANK('1D'!H16),"##BLANK",'1D'!H16)</f>
        <v>0</v>
      </c>
    </row>
    <row r="310" spans="2:6" ht="13.5" customHeight="1">
      <c r="B310" s="14" t="str">
        <f>'1D'!AC16</f>
        <v>BO5004ADJ</v>
      </c>
      <c r="C310" s="14" t="s">
        <v>1008</v>
      </c>
      <c r="E310" s="38" t="s">
        <v>738</v>
      </c>
      <c r="F310" s="41">
        <f>IF(ISBLANK('1D'!I16),"##BLANK",'1D'!I16)</f>
        <v>0</v>
      </c>
    </row>
    <row r="311" spans="2:6" ht="13.5" customHeight="1">
      <c r="B311" s="14" t="str">
        <f>'1D'!AD16</f>
        <v>BO5004</v>
      </c>
      <c r="C311" s="14" t="s">
        <v>1009</v>
      </c>
      <c r="E311" s="38" t="s">
        <v>738</v>
      </c>
      <c r="F311" s="41">
        <f>IF(ISBLANK('1D'!J16),"##BLANK",'1D'!J16)</f>
        <v>-1.5469999999999999</v>
      </c>
    </row>
    <row r="312" spans="2:6" ht="13.5" customHeight="1">
      <c r="B312" s="14" t="str">
        <f>'1D'!Z17</f>
        <v>BO5040STAT</v>
      </c>
      <c r="C312" s="14" t="s">
        <v>1010</v>
      </c>
      <c r="E312" s="38" t="s">
        <v>738</v>
      </c>
      <c r="F312" s="41">
        <f>IF(ISBLANK('1D'!F17),"##BLANK",'1D'!F17)</f>
        <v>235.15500000000011</v>
      </c>
    </row>
    <row r="313" spans="2:6" ht="13.5" customHeight="1">
      <c r="B313" s="14" t="str">
        <f>'1D'!AA17</f>
        <v>BO5040DSR</v>
      </c>
      <c r="C313" s="14" t="s">
        <v>1011</v>
      </c>
      <c r="E313" s="38" t="s">
        <v>738</v>
      </c>
      <c r="F313" s="41">
        <f>IF(ISBLANK('1D'!G17),"##BLANK",'1D'!G17)</f>
        <v>-6.589999999999999</v>
      </c>
    </row>
    <row r="314" spans="2:6" ht="13.5" customHeight="1">
      <c r="B314" s="14" t="str">
        <f>'1D'!AB17</f>
        <v>BO5040NA</v>
      </c>
      <c r="C314" s="14" t="s">
        <v>1012</v>
      </c>
      <c r="E314" s="38" t="s">
        <v>738</v>
      </c>
      <c r="F314" s="41">
        <f>IF(ISBLANK('1D'!H17),"##BLANK",'1D'!H17)</f>
        <v>0.10800000000000032</v>
      </c>
    </row>
    <row r="315" spans="2:6" ht="13.5" customHeight="1">
      <c r="B315" s="14" t="str">
        <f>'1D'!AC17</f>
        <v>BO5040ADJ</v>
      </c>
      <c r="C315" s="14" t="s">
        <v>1013</v>
      </c>
      <c r="E315" s="38" t="s">
        <v>738</v>
      </c>
      <c r="F315" s="41">
        <f>IF(ISBLANK('1D'!I17),"##BLANK",'1D'!I17)</f>
        <v>-6.6979999999999995</v>
      </c>
    </row>
    <row r="316" spans="2:6" ht="13.5" customHeight="1">
      <c r="B316" s="14" t="str">
        <f>'1D'!AD17</f>
        <v>BO5040</v>
      </c>
      <c r="C316" s="14" t="s">
        <v>1014</v>
      </c>
      <c r="E316" s="38" t="s">
        <v>738</v>
      </c>
      <c r="F316" s="41">
        <f>IF(ISBLANK('1D'!J17),"##BLANK",'1D'!J17)</f>
        <v>228.45700000000011</v>
      </c>
    </row>
    <row r="317" spans="2:6" ht="13.5" customHeight="1">
      <c r="B317" s="14" t="str">
        <f>'1D'!Z18</f>
        <v>A14008STAT</v>
      </c>
      <c r="C317" s="14" t="s">
        <v>1015</v>
      </c>
      <c r="E317" s="38" t="s">
        <v>738</v>
      </c>
      <c r="F317" s="41">
        <f>IF(ISBLANK('1D'!F18),"##BLANK",'1D'!F18)</f>
        <v>-150.511</v>
      </c>
    </row>
    <row r="318" spans="2:6" ht="13.5" customHeight="1">
      <c r="B318" s="14" t="str">
        <f>'1D'!AA18</f>
        <v>A14008DSR</v>
      </c>
      <c r="C318" s="14" t="s">
        <v>1016</v>
      </c>
      <c r="E318" s="38" t="s">
        <v>738</v>
      </c>
      <c r="F318" s="41">
        <f>IF(ISBLANK('1D'!G18),"##BLANK",'1D'!G18)</f>
        <v>0</v>
      </c>
    </row>
    <row r="319" spans="2:6" ht="13.5" customHeight="1">
      <c r="B319" s="14" t="str">
        <f>'1D'!AB18</f>
        <v>A14008NA</v>
      </c>
      <c r="C319" s="14" t="s">
        <v>1017</v>
      </c>
      <c r="E319" s="38" t="s">
        <v>738</v>
      </c>
      <c r="F319" s="41">
        <f>IF(ISBLANK('1D'!H18),"##BLANK",'1D'!H18)</f>
        <v>0</v>
      </c>
    </row>
    <row r="320" spans="2:6" ht="13.5" customHeight="1">
      <c r="B320" s="14" t="str">
        <f>'1D'!AC18</f>
        <v>A14008ADJ</v>
      </c>
      <c r="C320" s="14" t="s">
        <v>1018</v>
      </c>
      <c r="E320" s="38" t="s">
        <v>738</v>
      </c>
      <c r="F320" s="41">
        <f>IF(ISBLANK('1D'!I18),"##BLANK",'1D'!I18)</f>
        <v>0</v>
      </c>
    </row>
    <row r="321" spans="2:6" ht="13.5" customHeight="1">
      <c r="B321" s="14" t="str">
        <f>'1D'!AD18</f>
        <v>A14008</v>
      </c>
      <c r="C321" s="14" t="s">
        <v>1019</v>
      </c>
      <c r="E321" s="38" t="s">
        <v>738</v>
      </c>
      <c r="F321" s="41">
        <f>IF(ISBLANK('1D'!J18),"##BLANK",'1D'!J18)</f>
        <v>-150.511</v>
      </c>
    </row>
    <row r="322" spans="2:6" ht="13.5" customHeight="1">
      <c r="B322" s="14" t="str">
        <f>'1D'!Z19</f>
        <v>BO5070STAT</v>
      </c>
      <c r="C322" s="14" t="s">
        <v>1020</v>
      </c>
      <c r="E322" s="38" t="s">
        <v>738</v>
      </c>
      <c r="F322" s="41">
        <f>IF(ISBLANK('1D'!F19),"##BLANK",'1D'!F19)</f>
        <v>0</v>
      </c>
    </row>
    <row r="323" spans="2:6" ht="13.5" customHeight="1">
      <c r="B323" s="14" t="str">
        <f>'1D'!AA19</f>
        <v>BO5070DSR</v>
      </c>
      <c r="C323" s="14" t="s">
        <v>1021</v>
      </c>
      <c r="E323" s="38" t="s">
        <v>738</v>
      </c>
      <c r="F323" s="41">
        <f>IF(ISBLANK('1D'!G19),"##BLANK",'1D'!G19)</f>
        <v>0</v>
      </c>
    </row>
    <row r="324" spans="2:6" ht="13.5" customHeight="1">
      <c r="B324" s="14" t="str">
        <f>'1D'!AB19</f>
        <v>BO5070NA</v>
      </c>
      <c r="C324" s="14" t="s">
        <v>1022</v>
      </c>
      <c r="E324" s="38" t="s">
        <v>738</v>
      </c>
      <c r="F324" s="41">
        <f>IF(ISBLANK('1D'!H19),"##BLANK",'1D'!H19)</f>
        <v>0</v>
      </c>
    </row>
    <row r="325" spans="2:6" ht="13.5" customHeight="1">
      <c r="B325" s="14" t="str">
        <f>'1D'!AC19</f>
        <v>BO5070ADJ</v>
      </c>
      <c r="C325" s="14" t="s">
        <v>1023</v>
      </c>
      <c r="E325" s="38" t="s">
        <v>738</v>
      </c>
      <c r="F325" s="41">
        <f>IF(ISBLANK('1D'!I19),"##BLANK",'1D'!I19)</f>
        <v>0</v>
      </c>
    </row>
    <row r="326" spans="2:6" ht="13.5" customHeight="1">
      <c r="B326" s="14" t="str">
        <f>'1D'!AD19</f>
        <v>BO5070</v>
      </c>
      <c r="C326" s="14" t="s">
        <v>1024</v>
      </c>
      <c r="E326" s="38" t="s">
        <v>738</v>
      </c>
      <c r="F326" s="41">
        <f>IF(ISBLANK('1D'!J19),"##BLANK",'1D'!J19)</f>
        <v>0</v>
      </c>
    </row>
    <row r="327" spans="2:6" ht="13.5" customHeight="1">
      <c r="B327" s="14" t="str">
        <f>'1D'!Z20</f>
        <v>A14010STAT</v>
      </c>
      <c r="C327" s="14" t="s">
        <v>1025</v>
      </c>
      <c r="E327" s="38" t="s">
        <v>738</v>
      </c>
      <c r="F327" s="41">
        <f>IF(ISBLANK('1D'!F20),"##BLANK",'1D'!F20)</f>
        <v>84.644000000000119</v>
      </c>
    </row>
    <row r="328" spans="2:6" ht="13.5" customHeight="1">
      <c r="B328" s="14" t="str">
        <f>'1D'!AA20</f>
        <v>A14010DSR</v>
      </c>
      <c r="C328" s="14" t="s">
        <v>1026</v>
      </c>
      <c r="E328" s="38" t="s">
        <v>738</v>
      </c>
      <c r="F328" s="41">
        <f>IF(ISBLANK('1D'!G20),"##BLANK",'1D'!G20)</f>
        <v>-6.589999999999999</v>
      </c>
    </row>
    <row r="329" spans="2:6" ht="13.5" customHeight="1">
      <c r="B329" s="14" t="str">
        <f>'1D'!AB20</f>
        <v>A14010NA</v>
      </c>
      <c r="C329" s="14" t="s">
        <v>1027</v>
      </c>
      <c r="E329" s="38" t="s">
        <v>738</v>
      </c>
      <c r="F329" s="41">
        <f>IF(ISBLANK('1D'!H20),"##BLANK",'1D'!H20)</f>
        <v>0.10800000000000032</v>
      </c>
    </row>
    <row r="330" spans="2:6" ht="13.5" customHeight="1">
      <c r="B330" s="14" t="str">
        <f>'1D'!AC20</f>
        <v>A14010ADJ</v>
      </c>
      <c r="C330" s="14" t="s">
        <v>1028</v>
      </c>
      <c r="E330" s="38" t="s">
        <v>738</v>
      </c>
      <c r="F330" s="41">
        <f>IF(ISBLANK('1D'!I20),"##BLANK",'1D'!I20)</f>
        <v>-6.6979999999999995</v>
      </c>
    </row>
    <row r="331" spans="2:6" ht="13.5" customHeight="1">
      <c r="B331" s="14" t="str">
        <f>'1D'!AD20</f>
        <v>A14010</v>
      </c>
      <c r="C331" s="14" t="s">
        <v>1029</v>
      </c>
      <c r="E331" s="38" t="s">
        <v>738</v>
      </c>
      <c r="F331" s="41">
        <f>IF(ISBLANK('1D'!J20),"##BLANK",'1D'!J20)</f>
        <v>77.946000000000126</v>
      </c>
    </row>
    <row r="332" spans="2:6" ht="13.5" customHeight="1">
      <c r="B332" s="14" t="str">
        <f>'1D'!Z23</f>
        <v>BO5080STAT</v>
      </c>
      <c r="C332" s="14" t="s">
        <v>1030</v>
      </c>
      <c r="E332" s="38" t="s">
        <v>738</v>
      </c>
      <c r="F332" s="41">
        <f>IF(ISBLANK('1D'!F23),"##BLANK",'1D'!F23)</f>
        <v>-512.51099999999997</v>
      </c>
    </row>
    <row r="333" spans="2:6" ht="13.5" customHeight="1">
      <c r="B333" s="14" t="str">
        <f>'1D'!AA23</f>
        <v>BO5080DSR</v>
      </c>
      <c r="C333" s="14" t="s">
        <v>1031</v>
      </c>
      <c r="E333" s="38" t="s">
        <v>738</v>
      </c>
      <c r="F333" s="41">
        <f>IF(ISBLANK('1D'!G23),"##BLANK",'1D'!G23)</f>
        <v>0</v>
      </c>
    </row>
    <row r="334" spans="2:6" ht="13.5" customHeight="1">
      <c r="B334" s="14" t="str">
        <f>'1D'!AB23</f>
        <v>BO5080NA</v>
      </c>
      <c r="C334" s="14" t="s">
        <v>1032</v>
      </c>
      <c r="E334" s="38" t="s">
        <v>738</v>
      </c>
      <c r="F334" s="41">
        <f>IF(ISBLANK('1D'!H23),"##BLANK",'1D'!H23)</f>
        <v>-0.108</v>
      </c>
    </row>
    <row r="335" spans="2:6" ht="13.5" customHeight="1">
      <c r="B335" s="14" t="str">
        <f>'1D'!AC23</f>
        <v>BO5080ADJ</v>
      </c>
      <c r="C335" s="14" t="s">
        <v>1033</v>
      </c>
      <c r="E335" s="38" t="s">
        <v>738</v>
      </c>
      <c r="F335" s="41">
        <f>IF(ISBLANK('1D'!I23),"##BLANK",'1D'!I23)</f>
        <v>0.108</v>
      </c>
    </row>
    <row r="336" spans="2:6" ht="13.5" customHeight="1">
      <c r="B336" s="14" t="str">
        <f>'1D'!AD23</f>
        <v>BO5080</v>
      </c>
      <c r="C336" s="14" t="s">
        <v>1034</v>
      </c>
      <c r="E336" s="38" t="s">
        <v>738</v>
      </c>
      <c r="F336" s="41">
        <f>IF(ISBLANK('1D'!J23),"##BLANK",'1D'!J23)</f>
        <v>-512.40300000000002</v>
      </c>
    </row>
    <row r="337" spans="2:6" ht="13.5" customHeight="1">
      <c r="B337" s="14" t="str">
        <f>'1D'!Z24</f>
        <v>BO5081STAT</v>
      </c>
      <c r="C337" s="14" t="s">
        <v>1035</v>
      </c>
      <c r="E337" s="38" t="s">
        <v>738</v>
      </c>
      <c r="F337" s="41">
        <f>IF(ISBLANK('1D'!F24),"##BLANK",'1D'!F24)</f>
        <v>0</v>
      </c>
    </row>
    <row r="338" spans="2:6" ht="13.5" customHeight="1">
      <c r="B338" s="14" t="str">
        <f>'1D'!AA24</f>
        <v>BO5081DSR</v>
      </c>
      <c r="C338" s="14" t="s">
        <v>1036</v>
      </c>
      <c r="E338" s="38" t="s">
        <v>738</v>
      </c>
      <c r="F338" s="41">
        <f>IF(ISBLANK('1D'!G24),"##BLANK",'1D'!G24)</f>
        <v>6.59</v>
      </c>
    </row>
    <row r="339" spans="2:6" ht="13.5" customHeight="1">
      <c r="B339" s="14" t="str">
        <f>'1D'!AB24</f>
        <v>BO5081NA</v>
      </c>
      <c r="C339" s="14" t="s">
        <v>1037</v>
      </c>
      <c r="E339" s="38" t="s">
        <v>738</v>
      </c>
      <c r="F339" s="41">
        <f>IF(ISBLANK('1D'!H24),"##BLANK",'1D'!H24)</f>
        <v>0</v>
      </c>
    </row>
    <row r="340" spans="2:6" ht="13.5" customHeight="1">
      <c r="B340" s="14" t="str">
        <f>'1D'!AC24</f>
        <v>BO5081ADJ</v>
      </c>
      <c r="C340" s="14" t="s">
        <v>1038</v>
      </c>
      <c r="E340" s="38" t="s">
        <v>738</v>
      </c>
      <c r="F340" s="41">
        <f>IF(ISBLANK('1D'!I24),"##BLANK",'1D'!I24)</f>
        <v>6.59</v>
      </c>
    </row>
    <row r="341" spans="2:6" ht="13.5" customHeight="1">
      <c r="B341" s="14" t="str">
        <f>'1D'!AD24</f>
        <v>BO5081</v>
      </c>
      <c r="C341" s="14" t="s">
        <v>1039</v>
      </c>
      <c r="E341" s="38" t="s">
        <v>738</v>
      </c>
      <c r="F341" s="41">
        <f>IF(ISBLANK('1D'!J24),"##BLANK",'1D'!J24)</f>
        <v>6.59</v>
      </c>
    </row>
    <row r="342" spans="2:6" ht="13.5" customHeight="1">
      <c r="B342" s="14" t="str">
        <f>'1D'!Z25</f>
        <v>BO5084STAT</v>
      </c>
      <c r="C342" s="14" t="s">
        <v>1040</v>
      </c>
      <c r="E342" s="38" t="s">
        <v>738</v>
      </c>
      <c r="F342" s="41">
        <f>IF(ISBLANK('1D'!F25),"##BLANK",'1D'!F25)</f>
        <v>1.179</v>
      </c>
    </row>
    <row r="343" spans="2:6" ht="13.5" customHeight="1">
      <c r="B343" s="14" t="str">
        <f>'1D'!AA25</f>
        <v>BO5084DSR</v>
      </c>
      <c r="C343" s="14" t="s">
        <v>1041</v>
      </c>
      <c r="E343" s="38" t="s">
        <v>738</v>
      </c>
      <c r="F343" s="41">
        <f>IF(ISBLANK('1D'!G25),"##BLANK",'1D'!G25)</f>
        <v>0</v>
      </c>
    </row>
    <row r="344" spans="2:6" ht="13.5" customHeight="1">
      <c r="B344" s="14" t="str">
        <f>'1D'!AB25</f>
        <v>BO5084NA</v>
      </c>
      <c r="C344" s="14" t="s">
        <v>1042</v>
      </c>
      <c r="E344" s="38" t="s">
        <v>738</v>
      </c>
      <c r="F344" s="41">
        <f>IF(ISBLANK('1D'!H25),"##BLANK",'1D'!H25)</f>
        <v>0</v>
      </c>
    </row>
    <row r="345" spans="2:6" ht="13.5" customHeight="1">
      <c r="B345" s="14" t="str">
        <f>'1D'!AC25</f>
        <v>BO5084ADJ</v>
      </c>
      <c r="C345" s="14" t="s">
        <v>1043</v>
      </c>
      <c r="E345" s="38" t="s">
        <v>738</v>
      </c>
      <c r="F345" s="41">
        <f>IF(ISBLANK('1D'!I25),"##BLANK",'1D'!I25)</f>
        <v>0</v>
      </c>
    </row>
    <row r="346" spans="2:6" ht="13.5" customHeight="1">
      <c r="B346" s="14" t="str">
        <f>'1D'!AD25</f>
        <v>BO5084</v>
      </c>
      <c r="C346" s="14" t="s">
        <v>1044</v>
      </c>
      <c r="E346" s="38" t="s">
        <v>738</v>
      </c>
      <c r="F346" s="41">
        <f>IF(ISBLANK('1D'!J25),"##BLANK",'1D'!J25)</f>
        <v>1.179</v>
      </c>
    </row>
    <row r="347" spans="2:6" ht="13.5" customHeight="1">
      <c r="B347" s="14" t="str">
        <f>'1D'!Z26</f>
        <v>BO5085STAT</v>
      </c>
      <c r="C347" s="14" t="s">
        <v>1045</v>
      </c>
      <c r="E347" s="38" t="s">
        <v>738</v>
      </c>
      <c r="F347" s="41">
        <f>IF(ISBLANK('1D'!F26),"##BLANK",'1D'!F26)</f>
        <v>-303.13799999999998</v>
      </c>
    </row>
    <row r="348" spans="2:6" ht="13.5" customHeight="1">
      <c r="B348" s="14" t="str">
        <f>'1D'!AA26</f>
        <v>BO5085DSR</v>
      </c>
      <c r="C348" s="14" t="s">
        <v>1046</v>
      </c>
      <c r="E348" s="38" t="s">
        <v>738</v>
      </c>
      <c r="F348" s="41">
        <f>IF(ISBLANK('1D'!G26),"##BLANK",'1D'!G26)</f>
        <v>285</v>
      </c>
    </row>
    <row r="349" spans="2:6" ht="13.5" customHeight="1">
      <c r="B349" s="14" t="str">
        <f>'1D'!AB26</f>
        <v>BO5085NA</v>
      </c>
      <c r="C349" s="14" t="s">
        <v>1047</v>
      </c>
      <c r="E349" s="38" t="s">
        <v>738</v>
      </c>
      <c r="F349" s="41">
        <f>IF(ISBLANK('1D'!H26),"##BLANK",'1D'!H26)</f>
        <v>0</v>
      </c>
    </row>
    <row r="350" spans="2:6" ht="13.5" customHeight="1">
      <c r="B350" s="14" t="str">
        <f>'1D'!AC26</f>
        <v>BO5085ADJ</v>
      </c>
      <c r="C350" s="14" t="s">
        <v>1048</v>
      </c>
      <c r="E350" s="38" t="s">
        <v>738</v>
      </c>
      <c r="F350" s="41">
        <f>IF(ISBLANK('1D'!I26),"##BLANK",'1D'!I26)</f>
        <v>285</v>
      </c>
    </row>
    <row r="351" spans="2:6" ht="13.5" customHeight="1">
      <c r="B351" s="14" t="str">
        <f>'1D'!AD26</f>
        <v>BO5085</v>
      </c>
      <c r="C351" s="14" t="s">
        <v>1049</v>
      </c>
      <c r="E351" s="38" t="s">
        <v>738</v>
      </c>
      <c r="F351" s="41">
        <f>IF(ISBLANK('1D'!J26),"##BLANK",'1D'!J26)</f>
        <v>-18.137999999999977</v>
      </c>
    </row>
    <row r="352" spans="2:6" ht="13.5" customHeight="1">
      <c r="B352" s="14" t="str">
        <f>'1D'!Z27</f>
        <v>BO5086STAT</v>
      </c>
      <c r="C352" s="14" t="s">
        <v>1050</v>
      </c>
      <c r="E352" s="38" t="s">
        <v>738</v>
      </c>
      <c r="F352" s="41">
        <f>IF(ISBLANK('1D'!F27),"##BLANK",'1D'!F27)</f>
        <v>-814.47</v>
      </c>
    </row>
    <row r="353" spans="2:6" ht="13.5" customHeight="1">
      <c r="B353" s="14" t="str">
        <f>'1D'!AA27</f>
        <v>BO5086DSR</v>
      </c>
      <c r="C353" s="14" t="s">
        <v>1051</v>
      </c>
      <c r="E353" s="38" t="s">
        <v>738</v>
      </c>
      <c r="F353" s="41">
        <f>IF(ISBLANK('1D'!G27),"##BLANK",'1D'!G27)</f>
        <v>291.58999999999997</v>
      </c>
    </row>
    <row r="354" spans="2:6" ht="13.5" customHeight="1">
      <c r="B354" s="14" t="str">
        <f>'1D'!AB27</f>
        <v>BO5086NA</v>
      </c>
      <c r="C354" s="14" t="s">
        <v>1052</v>
      </c>
      <c r="E354" s="38" t="s">
        <v>738</v>
      </c>
      <c r="F354" s="41">
        <f>IF(ISBLANK('1D'!H27),"##BLANK",'1D'!H27)</f>
        <v>-0.108</v>
      </c>
    </row>
    <row r="355" spans="2:6" ht="13.5" customHeight="1">
      <c r="B355" s="14" t="str">
        <f>'1D'!AC27</f>
        <v>BO5086ADJ</v>
      </c>
      <c r="C355" s="14" t="s">
        <v>1053</v>
      </c>
      <c r="E355" s="38" t="s">
        <v>738</v>
      </c>
      <c r="F355" s="41">
        <f>IF(ISBLANK('1D'!I27),"##BLANK",'1D'!I27)</f>
        <v>291.69799999999998</v>
      </c>
    </row>
    <row r="356" spans="2:6" ht="13.5" customHeight="1">
      <c r="B356" s="14" t="str">
        <f>'1D'!AD27</f>
        <v>BO5086</v>
      </c>
      <c r="C356" s="14" t="s">
        <v>1054</v>
      </c>
      <c r="E356" s="38" t="s">
        <v>738</v>
      </c>
      <c r="F356" s="41">
        <f>IF(ISBLANK('1D'!J27),"##BLANK",'1D'!J27)</f>
        <v>-522.77200000000005</v>
      </c>
    </row>
    <row r="357" spans="2:6" ht="13.5" customHeight="1">
      <c r="B357" s="14" t="str">
        <f>'1D'!Z29</f>
        <v>A14017STAT</v>
      </c>
      <c r="C357" s="14" t="s">
        <v>1055</v>
      </c>
      <c r="E357" s="38" t="s">
        <v>738</v>
      </c>
      <c r="F357" s="41">
        <f>IF(ISBLANK('1D'!F29),"##BLANK",'1D'!F29)</f>
        <v>-729.82599999999991</v>
      </c>
    </row>
    <row r="358" spans="2:6" ht="13.5" customHeight="1">
      <c r="B358" s="14" t="str">
        <f>'1D'!AA29</f>
        <v>A14017DSR</v>
      </c>
      <c r="C358" s="14" t="s">
        <v>1056</v>
      </c>
      <c r="E358" s="38" t="s">
        <v>738</v>
      </c>
      <c r="F358" s="41">
        <f>IF(ISBLANK('1D'!G29),"##BLANK",'1D'!G29)</f>
        <v>285</v>
      </c>
    </row>
    <row r="359" spans="2:6" ht="13.5" customHeight="1">
      <c r="B359" s="14" t="str">
        <f>'1D'!AB29</f>
        <v>A14017NA</v>
      </c>
      <c r="C359" s="14" t="s">
        <v>1057</v>
      </c>
      <c r="E359" s="38" t="s">
        <v>738</v>
      </c>
      <c r="F359" s="41">
        <f>IF(ISBLANK('1D'!H29),"##BLANK",'1D'!H29)</f>
        <v>3.1918911957973251E-16</v>
      </c>
    </row>
    <row r="360" spans="2:6" ht="13.5" customHeight="1">
      <c r="B360" s="14" t="str">
        <f>'1D'!AC29</f>
        <v>A14017ADJ</v>
      </c>
      <c r="C360" s="14" t="s">
        <v>1058</v>
      </c>
      <c r="E360" s="38" t="s">
        <v>738</v>
      </c>
      <c r="F360" s="41">
        <f>IF(ISBLANK('1D'!I29),"##BLANK",'1D'!I29)</f>
        <v>285</v>
      </c>
    </row>
    <row r="361" spans="2:6" ht="13.5" customHeight="1">
      <c r="B361" s="14" t="str">
        <f>'1D'!AD29</f>
        <v>A14017</v>
      </c>
      <c r="C361" s="14" t="s">
        <v>1059</v>
      </c>
      <c r="E361" s="38" t="s">
        <v>738</v>
      </c>
      <c r="F361" s="41">
        <f>IF(ISBLANK('1D'!J29),"##BLANK",'1D'!J29)</f>
        <v>-444.82599999999991</v>
      </c>
    </row>
    <row r="362" spans="2:6" ht="13.5" customHeight="1">
      <c r="B362" s="14" t="str">
        <f>'1D'!Z32</f>
        <v>BO5204STAT</v>
      </c>
      <c r="C362" s="14" t="s">
        <v>1060</v>
      </c>
      <c r="E362" s="38" t="s">
        <v>738</v>
      </c>
      <c r="F362" s="41">
        <f>IF(ISBLANK('1D'!F32),"##BLANK",'1D'!F32)</f>
        <v>0</v>
      </c>
    </row>
    <row r="363" spans="2:6" ht="13.5" customHeight="1">
      <c r="B363" s="14" t="str">
        <f>'1D'!AA32</f>
        <v>BO5204DSR</v>
      </c>
      <c r="C363" s="14" t="s">
        <v>1061</v>
      </c>
      <c r="E363" s="38" t="s">
        <v>738</v>
      </c>
      <c r="F363" s="41">
        <f>IF(ISBLANK('1D'!G32),"##BLANK",'1D'!G32)</f>
        <v>0</v>
      </c>
    </row>
    <row r="364" spans="2:6" ht="13.5" customHeight="1">
      <c r="B364" s="14" t="str">
        <f>'1D'!AB32</f>
        <v>BO5204NA</v>
      </c>
      <c r="C364" s="14" t="s">
        <v>1062</v>
      </c>
      <c r="E364" s="38" t="s">
        <v>738</v>
      </c>
      <c r="F364" s="41">
        <f>IF(ISBLANK('1D'!H32),"##BLANK",'1D'!H32)</f>
        <v>0</v>
      </c>
    </row>
    <row r="365" spans="2:6" ht="13.5" customHeight="1">
      <c r="B365" s="14" t="str">
        <f>'1D'!AC32</f>
        <v>BO5204ADJ</v>
      </c>
      <c r="C365" s="14" t="s">
        <v>1063</v>
      </c>
      <c r="E365" s="38" t="s">
        <v>738</v>
      </c>
      <c r="F365" s="41">
        <f>IF(ISBLANK('1D'!I32),"##BLANK",'1D'!I32)</f>
        <v>0</v>
      </c>
    </row>
    <row r="366" spans="2:6" ht="13.5" customHeight="1">
      <c r="B366" s="14" t="str">
        <f>'1D'!AD32</f>
        <v>BO5204</v>
      </c>
      <c r="C366" s="14" t="s">
        <v>1064</v>
      </c>
      <c r="E366" s="38" t="s">
        <v>738</v>
      </c>
      <c r="F366" s="41">
        <f>IF(ISBLANK('1D'!J32),"##BLANK",'1D'!J32)</f>
        <v>0</v>
      </c>
    </row>
    <row r="367" spans="2:6" ht="13.5" customHeight="1">
      <c r="B367" s="14" t="str">
        <f>'1D'!Z33</f>
        <v>A14019STAT</v>
      </c>
      <c r="C367" s="14" t="s">
        <v>1065</v>
      </c>
      <c r="E367" s="38" t="s">
        <v>738</v>
      </c>
      <c r="F367" s="41">
        <f>IF(ISBLANK('1D'!F33),"##BLANK",'1D'!F33)</f>
        <v>156.49</v>
      </c>
    </row>
    <row r="368" spans="2:6" ht="13.5" customHeight="1">
      <c r="B368" s="14" t="str">
        <f>'1D'!AA33</f>
        <v>A14019DSR</v>
      </c>
      <c r="C368" s="14" t="s">
        <v>1066</v>
      </c>
      <c r="E368" s="38" t="s">
        <v>738</v>
      </c>
      <c r="F368" s="41">
        <f>IF(ISBLANK('1D'!G33),"##BLANK",'1D'!G33)</f>
        <v>0</v>
      </c>
    </row>
    <row r="369" spans="2:6" ht="13.5" customHeight="1">
      <c r="B369" s="14" t="str">
        <f>'1D'!AB33</f>
        <v>A14019NA</v>
      </c>
      <c r="C369" s="14" t="s">
        <v>1067</v>
      </c>
      <c r="E369" s="38" t="s">
        <v>738</v>
      </c>
      <c r="F369" s="41">
        <f>IF(ISBLANK('1D'!H33),"##BLANK",'1D'!H33)</f>
        <v>0</v>
      </c>
    </row>
    <row r="370" spans="2:6" ht="13.5" customHeight="1">
      <c r="B370" s="14" t="str">
        <f>'1D'!AC33</f>
        <v>A14019ADJ</v>
      </c>
      <c r="C370" s="14" t="s">
        <v>1068</v>
      </c>
      <c r="E370" s="38" t="s">
        <v>738</v>
      </c>
      <c r="F370" s="41">
        <f>IF(ISBLANK('1D'!I33),"##BLANK",'1D'!I33)</f>
        <v>0</v>
      </c>
    </row>
    <row r="371" spans="2:6" ht="13.5" customHeight="1">
      <c r="B371" s="14" t="str">
        <f>'1D'!AD33</f>
        <v>A14019</v>
      </c>
      <c r="C371" s="14" t="s">
        <v>1069</v>
      </c>
      <c r="E371" s="38" t="s">
        <v>738</v>
      </c>
      <c r="F371" s="41">
        <f>IF(ISBLANK('1D'!J33),"##BLANK",'1D'!J33)</f>
        <v>156.49</v>
      </c>
    </row>
    <row r="372" spans="2:6" ht="13.5" customHeight="1">
      <c r="B372" s="14" t="str">
        <f>'1D'!Z34</f>
        <v>BO5095STAT</v>
      </c>
      <c r="C372" s="14" t="s">
        <v>1070</v>
      </c>
      <c r="E372" s="38" t="s">
        <v>738</v>
      </c>
      <c r="F372" s="41">
        <f>IF(ISBLANK('1D'!F34),"##BLANK",'1D'!F34)</f>
        <v>391.28199999999998</v>
      </c>
    </row>
    <row r="373" spans="2:6" ht="13.5" customHeight="1">
      <c r="B373" s="14" t="str">
        <f>'1D'!AA34</f>
        <v>BO5095DSR</v>
      </c>
      <c r="C373" s="14" t="s">
        <v>1071</v>
      </c>
      <c r="E373" s="38" t="s">
        <v>738</v>
      </c>
      <c r="F373" s="41">
        <f>IF(ISBLANK('1D'!G34),"##BLANK",'1D'!G34)</f>
        <v>0</v>
      </c>
    </row>
    <row r="374" spans="2:6" ht="13.5" customHeight="1">
      <c r="B374" s="14" t="str">
        <f>'1D'!AB34</f>
        <v>BO5095NA</v>
      </c>
      <c r="C374" s="14" t="s">
        <v>1072</v>
      </c>
      <c r="E374" s="38" t="s">
        <v>738</v>
      </c>
      <c r="F374" s="41">
        <f>IF(ISBLANK('1D'!H34),"##BLANK",'1D'!H34)</f>
        <v>0</v>
      </c>
    </row>
    <row r="375" spans="2:6" ht="13.5" customHeight="1">
      <c r="B375" s="14" t="str">
        <f>'1D'!AC34</f>
        <v>BO5095ADJ</v>
      </c>
      <c r="C375" s="14" t="s">
        <v>1073</v>
      </c>
      <c r="E375" s="38" t="s">
        <v>738</v>
      </c>
      <c r="F375" s="41">
        <f>IF(ISBLANK('1D'!I34),"##BLANK",'1D'!I34)</f>
        <v>0</v>
      </c>
    </row>
    <row r="376" spans="2:6" ht="13.5" customHeight="1">
      <c r="B376" s="14" t="str">
        <f>'1D'!AD34</f>
        <v>BO5095</v>
      </c>
      <c r="C376" s="14" t="s">
        <v>1074</v>
      </c>
      <c r="E376" s="38" t="s">
        <v>738</v>
      </c>
      <c r="F376" s="41">
        <f>IF(ISBLANK('1D'!J34),"##BLANK",'1D'!J34)</f>
        <v>391.28199999999998</v>
      </c>
    </row>
    <row r="377" spans="2:6" ht="13.5" customHeight="1">
      <c r="B377" s="14" t="str">
        <f>'1D'!Z35</f>
        <v>BO5096STAT</v>
      </c>
      <c r="C377" s="14" t="s">
        <v>1075</v>
      </c>
      <c r="E377" s="38" t="s">
        <v>738</v>
      </c>
      <c r="F377" s="41">
        <f>IF(ISBLANK('1D'!F35),"##BLANK",'1D'!F35)</f>
        <v>547.77199999999993</v>
      </c>
    </row>
    <row r="378" spans="2:6" ht="13.5" customHeight="1">
      <c r="B378" s="14" t="str">
        <f>'1D'!AA35</f>
        <v>BO5096DSR</v>
      </c>
      <c r="C378" s="14" t="s">
        <v>1076</v>
      </c>
      <c r="E378" s="38" t="s">
        <v>738</v>
      </c>
      <c r="F378" s="41">
        <f>IF(ISBLANK('1D'!G35),"##BLANK",'1D'!G35)</f>
        <v>0</v>
      </c>
    </row>
    <row r="379" spans="2:6" ht="13.5" customHeight="1">
      <c r="B379" s="14" t="str">
        <f>'1D'!AB35</f>
        <v>BO5096NA</v>
      </c>
      <c r="C379" s="14" t="s">
        <v>1077</v>
      </c>
      <c r="E379" s="38" t="s">
        <v>738</v>
      </c>
      <c r="F379" s="41">
        <f>IF(ISBLANK('1D'!H35),"##BLANK",'1D'!H35)</f>
        <v>0</v>
      </c>
    </row>
    <row r="380" spans="2:6" ht="13.5" customHeight="1">
      <c r="B380" s="14" t="str">
        <f>'1D'!AC35</f>
        <v>BO5096ADJ</v>
      </c>
      <c r="C380" s="14" t="s">
        <v>1078</v>
      </c>
      <c r="E380" s="38" t="s">
        <v>738</v>
      </c>
      <c r="F380" s="41">
        <f>IF(ISBLANK('1D'!I35),"##BLANK",'1D'!I35)</f>
        <v>0</v>
      </c>
    </row>
    <row r="381" spans="2:6" ht="13.5" customHeight="1">
      <c r="B381" s="14" t="str">
        <f>'1D'!AD35</f>
        <v>BO5096</v>
      </c>
      <c r="C381" s="14" t="s">
        <v>1079</v>
      </c>
      <c r="E381" s="38" t="s">
        <v>738</v>
      </c>
      <c r="F381" s="41">
        <f>IF(ISBLANK('1D'!J35),"##BLANK",'1D'!J35)</f>
        <v>547.77199999999993</v>
      </c>
    </row>
    <row r="382" spans="2:6" ht="13.5" customHeight="1">
      <c r="B382" s="14" t="str">
        <f>'1D'!Z37</f>
        <v>BO5098STAT</v>
      </c>
      <c r="C382" s="14" t="s">
        <v>1080</v>
      </c>
      <c r="E382" s="38" t="s">
        <v>738</v>
      </c>
      <c r="F382" s="41">
        <f>IF(ISBLANK('1D'!F37),"##BLANK",'1D'!F37)</f>
        <v>-182.05399999999997</v>
      </c>
    </row>
    <row r="383" spans="2:6" ht="13.5" customHeight="1">
      <c r="B383" s="14" t="str">
        <f>'1D'!AA37</f>
        <v>BO5098DSR</v>
      </c>
      <c r="C383" s="14" t="s">
        <v>1081</v>
      </c>
      <c r="E383" s="38" t="s">
        <v>738</v>
      </c>
      <c r="F383" s="41">
        <f>IF(ISBLANK('1D'!G37),"##BLANK",'1D'!G37)</f>
        <v>285</v>
      </c>
    </row>
    <row r="384" spans="2:6" ht="13.5" customHeight="1">
      <c r="B384" s="14" t="str">
        <f>'1D'!AB37</f>
        <v>BO5098NA</v>
      </c>
      <c r="C384" s="14" t="s">
        <v>1082</v>
      </c>
      <c r="E384" s="38" t="s">
        <v>738</v>
      </c>
      <c r="F384" s="41">
        <f>IF(ISBLANK('1D'!H37),"##BLANK",'1D'!H37)</f>
        <v>3.1918911957973251E-16</v>
      </c>
    </row>
    <row r="385" spans="2:6" ht="13.5" customHeight="1">
      <c r="B385" s="14" t="str">
        <f>'1D'!AC37</f>
        <v>BO5098ADJ</v>
      </c>
      <c r="C385" s="14" t="s">
        <v>1083</v>
      </c>
      <c r="E385" s="38" t="s">
        <v>738</v>
      </c>
      <c r="F385" s="41">
        <f>IF(ISBLANK('1D'!I37),"##BLANK",'1D'!I37)</f>
        <v>285</v>
      </c>
    </row>
    <row r="386" spans="2:6" ht="13.5" customHeight="1">
      <c r="B386" s="14" t="str">
        <f>'1D'!AD37</f>
        <v>BO5098</v>
      </c>
      <c r="C386" s="14" t="s">
        <v>1084</v>
      </c>
      <c r="E386" s="38" t="s">
        <v>738</v>
      </c>
      <c r="F386" s="41">
        <f>IF(ISBLANK('1D'!J37),"##BLANK",'1D'!J37)</f>
        <v>102.94600000000003</v>
      </c>
    </row>
    <row r="387" spans="2:6" ht="13.5" customHeight="1">
      <c r="B387" s="14" t="e">
        <f>#REF!</f>
        <v>#REF!</v>
      </c>
      <c r="C387" s="14" t="s">
        <v>1085</v>
      </c>
      <c r="E387" s="38" t="s">
        <v>738</v>
      </c>
      <c r="F387" s="41" t="e">
        <f>IF(ISBLANK(#REF!),"##BLANK",#REF!)</f>
        <v>#REF!</v>
      </c>
    </row>
    <row r="388" spans="2:6" ht="13.5" customHeight="1">
      <c r="B388" s="14" t="e">
        <f>#REF!</f>
        <v>#REF!</v>
      </c>
      <c r="C388" s="14" t="s">
        <v>1086</v>
      </c>
      <c r="E388" s="38" t="s">
        <v>738</v>
      </c>
      <c r="F388" s="41" t="e">
        <f>IF(ISBLANK(#REF!),"##BLANK",#REF!)</f>
        <v>#REF!</v>
      </c>
    </row>
    <row r="389" spans="2:6" ht="13.5" customHeight="1">
      <c r="B389" s="14" t="e">
        <f>#REF!</f>
        <v>#REF!</v>
      </c>
      <c r="C389" s="14" t="s">
        <v>1087</v>
      </c>
      <c r="E389" s="38" t="s">
        <v>738</v>
      </c>
      <c r="F389" s="41" t="e">
        <f>IF(ISBLANK(#REF!),"##BLANK",#REF!)</f>
        <v>#REF!</v>
      </c>
    </row>
    <row r="390" spans="2:6" ht="13.5" customHeight="1">
      <c r="B390" s="14" t="e">
        <f>#REF!</f>
        <v>#REF!</v>
      </c>
      <c r="C390" s="14" t="s">
        <v>1088</v>
      </c>
      <c r="E390" s="38" t="s">
        <v>738</v>
      </c>
      <c r="F390" s="42" t="e">
        <f>IF(ISBLANK(#REF!),"##BLANK",#REF!)</f>
        <v>#REF!</v>
      </c>
    </row>
    <row r="391" spans="2:6" ht="13.5" customHeight="1">
      <c r="B391" s="14" t="e">
        <f>#REF!</f>
        <v>#REF!</v>
      </c>
      <c r="C391" s="14" t="s">
        <v>1089</v>
      </c>
      <c r="E391" s="38" t="s">
        <v>738</v>
      </c>
      <c r="F391" s="41" t="e">
        <f>IF(ISBLANK(#REF!),"##BLANK",#REF!)</f>
        <v>#REF!</v>
      </c>
    </row>
    <row r="392" spans="2:6" ht="13.5" customHeight="1">
      <c r="B392" s="14" t="e">
        <f>#REF!</f>
        <v>#REF!</v>
      </c>
      <c r="C392" s="14" t="s">
        <v>1090</v>
      </c>
      <c r="E392" s="38" t="s">
        <v>738</v>
      </c>
      <c r="F392" s="41" t="e">
        <f>IF(ISBLANK(#REF!),"##BLANK",#REF!)</f>
        <v>#REF!</v>
      </c>
    </row>
    <row r="393" spans="2:6" ht="13.5" customHeight="1">
      <c r="B393" s="14" t="e">
        <f>#REF!</f>
        <v>#REF!</v>
      </c>
      <c r="C393" s="14" t="s">
        <v>1091</v>
      </c>
      <c r="E393" s="38" t="s">
        <v>738</v>
      </c>
      <c r="F393" s="41" t="e">
        <f>IF(ISBLANK(#REF!),"##BLANK",#REF!)</f>
        <v>#REF!</v>
      </c>
    </row>
    <row r="394" spans="2:6" ht="13.5" customHeight="1">
      <c r="B394" s="14" t="e">
        <f>#REF!</f>
        <v>#REF!</v>
      </c>
      <c r="C394" s="14" t="s">
        <v>1092</v>
      </c>
      <c r="E394" s="38" t="s">
        <v>738</v>
      </c>
      <c r="F394" s="41" t="e">
        <f>IF(ISBLANK(#REF!),"##BLANK",#REF!)</f>
        <v>#REF!</v>
      </c>
    </row>
    <row r="395" spans="2:6" ht="13.5" customHeight="1">
      <c r="B395" s="14" t="e">
        <f>#REF!</f>
        <v>#REF!</v>
      </c>
      <c r="C395" s="14" t="s">
        <v>1093</v>
      </c>
      <c r="E395" s="38" t="s">
        <v>738</v>
      </c>
      <c r="F395" s="41" t="e">
        <f>IF(ISBLANK(#REF!),"##BLANK",#REF!)</f>
        <v>#REF!</v>
      </c>
    </row>
    <row r="396" spans="2:6" ht="13.5" customHeight="1">
      <c r="B396" s="43" t="e">
        <f>#REF!</f>
        <v>#REF!</v>
      </c>
      <c r="C396" s="14" t="s">
        <v>1094</v>
      </c>
      <c r="E396" s="38" t="s">
        <v>738</v>
      </c>
      <c r="F396" s="41" t="e">
        <f>IF(ISBLANK(#REF!),"##BLANK",#REF!)</f>
        <v>#REF!</v>
      </c>
    </row>
    <row r="397" spans="2:6" ht="13.5" customHeight="1">
      <c r="B397" s="14" t="e">
        <f>#REF!</f>
        <v>#REF!</v>
      </c>
      <c r="C397" s="14" t="s">
        <v>1095</v>
      </c>
      <c r="E397" s="38" t="s">
        <v>738</v>
      </c>
      <c r="F397" s="41" t="e">
        <f>IF(ISBLANK(#REF!),"##BLANK",#REF!)</f>
        <v>#REF!</v>
      </c>
    </row>
    <row r="398" spans="2:6" ht="13.5" customHeight="1">
      <c r="B398" s="14" t="e">
        <f>#REF!</f>
        <v>#REF!</v>
      </c>
      <c r="C398" s="14" t="s">
        <v>1096</v>
      </c>
      <c r="E398" s="38" t="s">
        <v>738</v>
      </c>
      <c r="F398" s="41" t="e">
        <f>IF(ISBLANK(#REF!),"##BLANK",#REF!)</f>
        <v>#REF!</v>
      </c>
    </row>
    <row r="399" spans="2:6" ht="13.5" customHeight="1">
      <c r="B399" s="14" t="e">
        <f>#REF!</f>
        <v>#REF!</v>
      </c>
      <c r="C399" s="14" t="s">
        <v>1097</v>
      </c>
      <c r="E399" s="38" t="s">
        <v>738</v>
      </c>
      <c r="F399" s="41" t="e">
        <f>IF(ISBLANK(#REF!),"##BLANK",#REF!)</f>
        <v>#REF!</v>
      </c>
    </row>
    <row r="400" spans="2:6" ht="13.5" customHeight="1">
      <c r="B400" s="14" t="e">
        <f>#REF!</f>
        <v>#REF!</v>
      </c>
      <c r="C400" s="14" t="s">
        <v>1098</v>
      </c>
      <c r="E400" s="38" t="s">
        <v>738</v>
      </c>
      <c r="F400" s="41" t="e">
        <f>IF(ISBLANK(#REF!),"##BLANK",#REF!)</f>
        <v>#REF!</v>
      </c>
    </row>
    <row r="401" spans="2:6" ht="13.5" customHeight="1">
      <c r="B401" s="14" t="e">
        <f>#REF!</f>
        <v>#REF!</v>
      </c>
      <c r="C401" s="14" t="s">
        <v>1099</v>
      </c>
      <c r="E401" s="38" t="s">
        <v>738</v>
      </c>
      <c r="F401" s="41" t="e">
        <f>IF(ISBLANK(#REF!),"##BLANK",#REF!)</f>
        <v>#REF!</v>
      </c>
    </row>
    <row r="402" spans="2:6" ht="13.5" customHeight="1">
      <c r="B402" s="14" t="e">
        <f>#REF!</f>
        <v>#REF!</v>
      </c>
      <c r="C402" s="14" t="s">
        <v>1100</v>
      </c>
      <c r="E402" s="38" t="s">
        <v>738</v>
      </c>
      <c r="F402" s="41" t="e">
        <f>IF(ISBLANK(#REF!),"##BLANK",#REF!)</f>
        <v>#REF!</v>
      </c>
    </row>
    <row r="403" spans="2:6" ht="13.5" customHeight="1">
      <c r="B403" s="14" t="e">
        <f>#REF!</f>
        <v>#REF!</v>
      </c>
      <c r="C403" s="14" t="s">
        <v>1101</v>
      </c>
      <c r="E403" s="38" t="s">
        <v>738</v>
      </c>
      <c r="F403" s="41" t="e">
        <f>IF(ISBLANK(#REF!),"##BLANK",#REF!)</f>
        <v>#REF!</v>
      </c>
    </row>
    <row r="404" spans="2:6" ht="13.5" customHeight="1">
      <c r="B404" s="14" t="e">
        <f>#REF!</f>
        <v>#REF!</v>
      </c>
      <c r="C404" s="14" t="s">
        <v>1102</v>
      </c>
      <c r="E404" s="38" t="s">
        <v>738</v>
      </c>
      <c r="F404" s="41" t="e">
        <f>IF(ISBLANK(#REF!),"##BLANK",#REF!)</f>
        <v>#REF!</v>
      </c>
    </row>
    <row r="405" spans="2:6" ht="13.5" customHeight="1">
      <c r="B405" s="14" t="e">
        <f>#REF!</f>
        <v>#REF!</v>
      </c>
      <c r="C405" s="14" t="s">
        <v>1103</v>
      </c>
      <c r="E405" s="38" t="s">
        <v>738</v>
      </c>
      <c r="F405" s="41" t="e">
        <f>IF(ISBLANK(#REF!),"##BLANK",#REF!)</f>
        <v>#REF!</v>
      </c>
    </row>
    <row r="406" spans="2:6" ht="13.5" customHeight="1">
      <c r="B406" s="14" t="e">
        <f>#REF!</f>
        <v>#REF!</v>
      </c>
      <c r="C406" s="14" t="s">
        <v>1104</v>
      </c>
      <c r="E406" s="38" t="s">
        <v>738</v>
      </c>
      <c r="F406" s="41" t="e">
        <f>IF(ISBLANK(#REF!),"##BLANK",#REF!)</f>
        <v>#REF!</v>
      </c>
    </row>
    <row r="407" spans="2:6" ht="13.5" customHeight="1">
      <c r="B407" s="14" t="e">
        <f>#REF!</f>
        <v>#REF!</v>
      </c>
      <c r="C407" s="14" t="s">
        <v>1105</v>
      </c>
      <c r="E407" s="38" t="s">
        <v>738</v>
      </c>
      <c r="F407" s="41" t="e">
        <f>IF(ISBLANK(#REF!),"##BLANK",#REF!)</f>
        <v>#REF!</v>
      </c>
    </row>
    <row r="408" spans="2:6" ht="13.5" customHeight="1">
      <c r="B408" s="14" t="e">
        <f>#REF!</f>
        <v>#REF!</v>
      </c>
      <c r="C408" s="14" t="s">
        <v>1106</v>
      </c>
      <c r="E408" s="38" t="s">
        <v>738</v>
      </c>
      <c r="F408" s="41" t="e">
        <f>IF(ISBLANK(#REF!),"##BLANK",#REF!)</f>
        <v>#REF!</v>
      </c>
    </row>
    <row r="409" spans="2:6" ht="13.5" customHeight="1">
      <c r="B409" s="14" t="e">
        <f>#REF!</f>
        <v>#REF!</v>
      </c>
      <c r="C409" s="14" t="s">
        <v>1107</v>
      </c>
      <c r="E409" s="38" t="s">
        <v>738</v>
      </c>
      <c r="F409" s="41" t="e">
        <f>IF(ISBLANK(#REF!),"##BLANK",#REF!)</f>
        <v>#REF!</v>
      </c>
    </row>
    <row r="410" spans="2:6" ht="13.5" customHeight="1">
      <c r="B410" s="14" t="e">
        <f>#REF!</f>
        <v>#REF!</v>
      </c>
      <c r="C410" s="14" t="s">
        <v>1108</v>
      </c>
      <c r="E410" s="38" t="s">
        <v>738</v>
      </c>
      <c r="F410" s="41" t="e">
        <f>IF(ISBLANK(#REF!),"##BLANK",#REF!)</f>
        <v>#REF!</v>
      </c>
    </row>
    <row r="411" spans="2:6" ht="13.5" customHeight="1">
      <c r="B411" s="14" t="e">
        <f>#REF!</f>
        <v>#REF!</v>
      </c>
      <c r="C411" s="14" t="s">
        <v>1109</v>
      </c>
      <c r="E411" s="38" t="s">
        <v>738</v>
      </c>
      <c r="F411" s="41" t="e">
        <f>IF(ISBLANK(#REF!),"##BLANK",#REF!)</f>
        <v>#REF!</v>
      </c>
    </row>
    <row r="412" spans="2:6" ht="13.5" customHeight="1">
      <c r="B412" s="14" t="e">
        <f>#REF!</f>
        <v>#REF!</v>
      </c>
      <c r="C412" s="14" t="s">
        <v>1110</v>
      </c>
      <c r="E412" s="38" t="s">
        <v>738</v>
      </c>
      <c r="F412" s="41" t="e">
        <f>IF(ISBLANK(#REF!),"##BLANK",#REF!)</f>
        <v>#REF!</v>
      </c>
    </row>
    <row r="413" spans="2:6" ht="13.5" customHeight="1">
      <c r="B413" s="14" t="e">
        <f>#REF!</f>
        <v>#REF!</v>
      </c>
      <c r="C413" s="14" t="s">
        <v>1111</v>
      </c>
      <c r="E413" s="38" t="s">
        <v>738</v>
      </c>
      <c r="F413" s="41" t="e">
        <f>IF(ISBLANK(#REF!),"##BLANK",#REF!)</f>
        <v>#REF!</v>
      </c>
    </row>
    <row r="414" spans="2:6" ht="13.5" customHeight="1">
      <c r="B414" s="14" t="e">
        <f>#REF!</f>
        <v>#REF!</v>
      </c>
      <c r="C414" s="14" t="s">
        <v>1112</v>
      </c>
      <c r="E414" s="38" t="s">
        <v>738</v>
      </c>
      <c r="F414" s="41" t="e">
        <f>IF(ISBLANK(#REF!),"##BLANK",#REF!)</f>
        <v>#REF!</v>
      </c>
    </row>
    <row r="415" spans="2:6" ht="13.5" customHeight="1">
      <c r="B415" s="14" t="e">
        <f>#REF!</f>
        <v>#REF!</v>
      </c>
      <c r="C415" s="14" t="s">
        <v>1113</v>
      </c>
      <c r="E415" s="38" t="s">
        <v>738</v>
      </c>
      <c r="F415" s="41" t="e">
        <f>IF(ISBLANK(#REF!),"##BLANK",#REF!)</f>
        <v>#REF!</v>
      </c>
    </row>
    <row r="416" spans="2:6" ht="13.5" customHeight="1">
      <c r="B416" s="14" t="e">
        <f>#REF!</f>
        <v>#REF!</v>
      </c>
      <c r="C416" s="14" t="s">
        <v>1114</v>
      </c>
      <c r="E416" s="38" t="s">
        <v>738</v>
      </c>
      <c r="F416" s="41" t="e">
        <f>IF(ISBLANK(#REF!),"##BLANK",#REF!)</f>
        <v>#REF!</v>
      </c>
    </row>
    <row r="417" spans="2:6" ht="13.5" customHeight="1">
      <c r="B417" s="14" t="e">
        <f>#REF!</f>
        <v>#REF!</v>
      </c>
      <c r="C417" s="14" t="s">
        <v>1115</v>
      </c>
      <c r="E417" s="38" t="s">
        <v>738</v>
      </c>
      <c r="F417" s="41" t="e">
        <f>IF(ISBLANK(#REF!),"##BLANK",#REF!)</f>
        <v>#REF!</v>
      </c>
    </row>
    <row r="418" spans="2:6" ht="13.5" customHeight="1">
      <c r="B418" s="14" t="e">
        <f>#REF!</f>
        <v>#REF!</v>
      </c>
      <c r="C418" s="14" t="s">
        <v>1116</v>
      </c>
      <c r="E418" s="38" t="s">
        <v>738</v>
      </c>
      <c r="F418" s="41" t="e">
        <f>IF(ISBLANK(#REF!),"##BLANK",#REF!)</f>
        <v>#REF!</v>
      </c>
    </row>
    <row r="419" spans="2:6" ht="13.5" customHeight="1">
      <c r="B419" s="14" t="e">
        <f>#REF!</f>
        <v>#REF!</v>
      </c>
      <c r="C419" s="14" t="s">
        <v>1117</v>
      </c>
      <c r="E419" s="38" t="s">
        <v>738</v>
      </c>
      <c r="F419" s="41" t="e">
        <f>IF(ISBLANK(#REF!),"##BLANK",#REF!)</f>
        <v>#REF!</v>
      </c>
    </row>
    <row r="420" spans="2:6" ht="13.5" customHeight="1">
      <c r="B420" s="14" t="e">
        <f>#REF!</f>
        <v>#REF!</v>
      </c>
      <c r="C420" s="14" t="s">
        <v>1118</v>
      </c>
      <c r="E420" s="38" t="s">
        <v>738</v>
      </c>
      <c r="F420" s="41" t="e">
        <f>IF(ISBLANK(#REF!),"##BLANK",#REF!)</f>
        <v>#REF!</v>
      </c>
    </row>
    <row r="421" spans="2:6" ht="13.5" customHeight="1">
      <c r="B421" s="14" t="e">
        <f>#REF!</f>
        <v>#REF!</v>
      </c>
      <c r="C421" s="14" t="s">
        <v>1119</v>
      </c>
      <c r="E421" s="38" t="s">
        <v>738</v>
      </c>
      <c r="F421" s="41" t="e">
        <f>IF(ISBLANK(#REF!),"##BLANK",#REF!)</f>
        <v>#REF!</v>
      </c>
    </row>
    <row r="422" spans="2:6" ht="13.5" customHeight="1">
      <c r="B422" s="14" t="e">
        <f>#REF!</f>
        <v>#REF!</v>
      </c>
      <c r="C422" s="14" t="s">
        <v>1120</v>
      </c>
      <c r="E422" s="38" t="s">
        <v>738</v>
      </c>
      <c r="F422" s="41" t="e">
        <f>IF(ISBLANK(#REF!),"##BLANK",#REF!)</f>
        <v>#REF!</v>
      </c>
    </row>
    <row r="423" spans="2:6" ht="13.5" customHeight="1">
      <c r="B423" s="14" t="str">
        <f>'1F'!AP10</f>
        <v>CR12504NNP</v>
      </c>
      <c r="C423" s="14" t="s">
        <v>1121</v>
      </c>
      <c r="E423" s="38" t="s">
        <v>738</v>
      </c>
      <c r="F423" s="41">
        <f>IF(ISBLANK('1F'!E10),"##BLANK",'1F'!E10)</f>
        <v>1988.548</v>
      </c>
    </row>
    <row r="424" spans="2:6" ht="13.5" customHeight="1">
      <c r="B424" s="14" t="str">
        <f>'1F'!AR10</f>
        <v>CR12504AAP</v>
      </c>
      <c r="C424" s="14" t="s">
        <v>1122</v>
      </c>
      <c r="E424" s="38" t="s">
        <v>738</v>
      </c>
      <c r="F424" s="41">
        <f>IF(ISBLANK('1F'!G10),"##BLANK",'1F'!G10)</f>
        <v>1557.903</v>
      </c>
    </row>
    <row r="425" spans="2:6" ht="13.5" customHeight="1">
      <c r="B425" s="14" t="str">
        <f>'1F'!AV10</f>
        <v>CR12504NNPA</v>
      </c>
      <c r="C425" s="14" t="s">
        <v>1121</v>
      </c>
      <c r="E425" s="38" t="s">
        <v>738</v>
      </c>
      <c r="F425" s="41">
        <f>IF(ISBLANK('1F'!K10),"##BLANK",'1F'!K10)</f>
        <v>1960.559</v>
      </c>
    </row>
    <row r="426" spans="2:6" ht="13.5" customHeight="1">
      <c r="B426" s="43" t="str">
        <f>'1F'!AX10</f>
        <v>CR12504AAPA</v>
      </c>
      <c r="C426" s="14" t="s">
        <v>1122</v>
      </c>
      <c r="E426" s="38" t="s">
        <v>738</v>
      </c>
      <c r="F426" s="44">
        <f>IF(ISBLANK('1F'!M10),"##BLANK",'1F'!M10)</f>
        <v>1476.8510000000001</v>
      </c>
    </row>
    <row r="427" spans="2:6" ht="13.5" customHeight="1">
      <c r="B427" s="43" t="str">
        <f>'1F'!AP13</f>
        <v>CR12501NNP</v>
      </c>
      <c r="C427" s="14" t="s">
        <v>1123</v>
      </c>
      <c r="E427" s="38" t="s">
        <v>738</v>
      </c>
      <c r="F427" s="44">
        <f>IF(ISBLANK('1F'!E13),"##BLANK",'1F'!E13)</f>
        <v>3.8600000000000002E-2</v>
      </c>
    </row>
    <row r="428" spans="2:6" ht="13.5" customHeight="1">
      <c r="B428" s="43" t="str">
        <f>'1F'!AQ13</f>
        <v>CR12501ANP</v>
      </c>
      <c r="C428" s="14" t="s">
        <v>1124</v>
      </c>
      <c r="E428" s="38" t="s">
        <v>738</v>
      </c>
      <c r="F428" s="44">
        <f>IF(ISBLANK('1F'!F13),"##BLANK",'1F'!F13)</f>
        <v>3.0240686068427818E-2</v>
      </c>
    </row>
    <row r="429" spans="2:6" ht="13.5" customHeight="1">
      <c r="B429" s="43" t="str">
        <f>'1F'!AS13</f>
        <v>CR12501NNV</v>
      </c>
      <c r="C429" s="14" t="s">
        <v>1123</v>
      </c>
      <c r="E429" s="38" t="s">
        <v>738</v>
      </c>
      <c r="F429" s="44">
        <f>IF(ISBLANK('1F'!H13),"##BLANK",'1F'!H13)</f>
        <v>76.757952799999998</v>
      </c>
    </row>
    <row r="430" spans="2:6" ht="13.5" customHeight="1">
      <c r="B430" s="43" t="str">
        <f>'1F'!AU13</f>
        <v>CR12501AAV</v>
      </c>
      <c r="C430" s="14" t="s">
        <v>1125</v>
      </c>
      <c r="E430" s="38" t="s">
        <v>738</v>
      </c>
      <c r="F430" s="44">
        <f>IF(ISBLANK('1F'!J13),"##BLANK",'1F'!J13)</f>
        <v>0</v>
      </c>
    </row>
    <row r="431" spans="2:6" ht="13.5" customHeight="1">
      <c r="B431" s="43" t="str">
        <f>'1F'!AV13</f>
        <v>CR12501NNPA</v>
      </c>
      <c r="C431" s="14" t="s">
        <v>1123</v>
      </c>
      <c r="E431" s="38" t="s">
        <v>738</v>
      </c>
      <c r="F431" s="44">
        <f>IF(ISBLANK('1F'!K13),"##BLANK",'1F'!K13)</f>
        <v>3.8600000000000002E-2</v>
      </c>
    </row>
    <row r="432" spans="2:6" ht="13.5" customHeight="1">
      <c r="B432" s="43" t="str">
        <f>'1F'!AW13</f>
        <v>CR12501ANPA</v>
      </c>
      <c r="C432" s="14" t="s">
        <v>1124</v>
      </c>
      <c r="E432" s="38" t="s">
        <v>738</v>
      </c>
      <c r="F432" s="44">
        <f>IF(ISBLANK('1F'!L13),"##BLANK",'1F'!L13)</f>
        <v>2.9076629981551184E-2</v>
      </c>
    </row>
    <row r="433" spans="2:6" ht="13.5" customHeight="1">
      <c r="B433" s="43" t="str">
        <f>'1F'!AY13</f>
        <v>CR12501NNVA</v>
      </c>
      <c r="C433" s="14" t="s">
        <v>1123</v>
      </c>
      <c r="E433" s="38" t="s">
        <v>738</v>
      </c>
      <c r="F433" s="44">
        <f>IF(ISBLANK('1F'!N13),"##BLANK",'1F'!N13)</f>
        <v>75.677577400000004</v>
      </c>
    </row>
    <row r="434" spans="2:6" ht="13.5" customHeight="1">
      <c r="B434" s="43" t="str">
        <f>'1F'!BA13</f>
        <v>CR12501AAVA</v>
      </c>
      <c r="C434" s="14" t="s">
        <v>1125</v>
      </c>
      <c r="E434" s="38" t="s">
        <v>738</v>
      </c>
      <c r="F434" s="44">
        <f>IF(ISBLANK('1F'!P13),"##BLANK",'1F'!P13)</f>
        <v>57.006448600000006</v>
      </c>
    </row>
    <row r="435" spans="2:6" ht="13.5" customHeight="1">
      <c r="B435" s="180" t="str">
        <f>'1F'!AQ17</f>
        <v>CR12505ANP</v>
      </c>
      <c r="C435" s="14" t="s">
        <v>1126</v>
      </c>
      <c r="E435" s="38" t="s">
        <v>738</v>
      </c>
      <c r="F435" s="44">
        <f>IF(ISBLANK('1F'!F17),"##BLANK",'1F'!F17)</f>
        <v>8.3593139315721841E-3</v>
      </c>
    </row>
    <row r="436" spans="2:6" ht="13.5" customHeight="1">
      <c r="B436" s="180" t="str">
        <f>'1F'!AR17</f>
        <v>CR12505AAP</v>
      </c>
      <c r="C436" s="14" t="s">
        <v>1127</v>
      </c>
      <c r="E436" s="38" t="s">
        <v>738</v>
      </c>
      <c r="F436" s="44">
        <f>IF(ISBLANK('1F'!G17),"##BLANK",'1F'!G17)</f>
        <v>4.4611249866005776E-3</v>
      </c>
    </row>
    <row r="437" spans="2:6" ht="13.5" customHeight="1">
      <c r="B437" s="180" t="str">
        <f>'1F'!AT17</f>
        <v>CR12505ANV</v>
      </c>
      <c r="C437" s="14" t="s">
        <v>1126</v>
      </c>
      <c r="E437" s="38" t="s">
        <v>738</v>
      </c>
      <c r="F437" s="44">
        <f>IF(ISBLANK('1F'!I17),"##BLANK",'1F'!I17)</f>
        <v>16.622896999999995</v>
      </c>
    </row>
    <row r="438" spans="2:6" ht="13.5" customHeight="1">
      <c r="B438" s="180" t="str">
        <f>'1F'!AU17</f>
        <v>CR12505AAV</v>
      </c>
      <c r="C438" s="14" t="s">
        <v>1127</v>
      </c>
      <c r="E438" s="38" t="s">
        <v>738</v>
      </c>
      <c r="F438" s="44">
        <f>IF(ISBLANK('1F'!J17),"##BLANK",'1F'!J17)</f>
        <v>6.95</v>
      </c>
    </row>
    <row r="439" spans="2:6" ht="13.5" customHeight="1">
      <c r="B439" s="180" t="str">
        <f>'1F'!AW17</f>
        <v>CR12505ANPA</v>
      </c>
      <c r="C439" s="14" t="s">
        <v>1128</v>
      </c>
      <c r="E439" s="38" t="s">
        <v>738</v>
      </c>
      <c r="F439" s="44">
        <f>IF(ISBLANK('1F'!L17),"##BLANK",'1F'!L17)</f>
        <v>9.5233700184488186E-3</v>
      </c>
    </row>
    <row r="440" spans="2:6" ht="13.5" customHeight="1">
      <c r="B440" s="180" t="str">
        <f>'1F'!AX17</f>
        <v>CR12505AAPA</v>
      </c>
      <c r="C440" s="14" t="s">
        <v>1129</v>
      </c>
      <c r="E440" s="38" t="s">
        <v>738</v>
      </c>
      <c r="F440" s="44">
        <f>IF(ISBLANK('1F'!M17),"##BLANK",'1F'!M17)</f>
        <v>4.6857859571488086E-3</v>
      </c>
    </row>
    <row r="441" spans="2:6" ht="13.5" customHeight="1">
      <c r="B441" s="180" t="str">
        <f>'1F'!AZ17</f>
        <v>CR12505ANVA</v>
      </c>
      <c r="C441" s="14" t="s">
        <v>1128</v>
      </c>
      <c r="E441" s="38" t="s">
        <v>738</v>
      </c>
      <c r="F441" s="44">
        <f>IF(ISBLANK('1F'!O17),"##BLANK",'1F'!O17)</f>
        <v>18.671128799999998</v>
      </c>
    </row>
    <row r="442" spans="2:6" ht="13.5" customHeight="1">
      <c r="B442" s="180" t="str">
        <f>'1F'!BA17</f>
        <v>CR12505AAVA</v>
      </c>
      <c r="C442" s="14" t="s">
        <v>1129</v>
      </c>
      <c r="E442" s="38" t="s">
        <v>738</v>
      </c>
      <c r="F442" s="44">
        <f>IF(ISBLANK('1F'!P17),"##BLANK",'1F'!P17)</f>
        <v>7.3</v>
      </c>
    </row>
    <row r="443" spans="2:6" ht="13.5" customHeight="1">
      <c r="B443" s="43" t="str">
        <f>'1F'!AQ18</f>
        <v>CR_GB_12505ANP</v>
      </c>
      <c r="C443" s="14" t="s">
        <v>1130</v>
      </c>
      <c r="E443" s="38" t="s">
        <v>738</v>
      </c>
      <c r="F443" s="44">
        <f>IF(ISBLANK('1F'!F18),"##BLANK",'1F'!F18)</f>
        <v>0</v>
      </c>
    </row>
    <row r="444" spans="2:6" ht="13.5" customHeight="1">
      <c r="B444" s="43" t="str">
        <f>'1F'!AR18</f>
        <v>CR_GB_12505AAP</v>
      </c>
      <c r="C444" s="14" t="s">
        <v>1131</v>
      </c>
      <c r="E444" s="38" t="s">
        <v>738</v>
      </c>
      <c r="F444" s="44">
        <f>IF(ISBLANK('1F'!G18),"##BLANK",'1F'!G18)</f>
        <v>0</v>
      </c>
    </row>
    <row r="445" spans="2:6" ht="13.5" customHeight="1">
      <c r="B445" s="43" t="str">
        <f>'1F'!AU18</f>
        <v>CR_GB_12505AAV</v>
      </c>
      <c r="C445" s="14" t="s">
        <v>1131</v>
      </c>
      <c r="E445" s="38" t="s">
        <v>738</v>
      </c>
      <c r="F445" s="44">
        <f>IF(ISBLANK('1F'!J18),"##BLANK",'1F'!J18)</f>
        <v>0</v>
      </c>
    </row>
    <row r="446" spans="2:6" ht="13.5" customHeight="1">
      <c r="B446" s="43" t="str">
        <f>'1F'!AW18</f>
        <v>CR_GB_12505ANPA</v>
      </c>
      <c r="C446" s="14" t="s">
        <v>1132</v>
      </c>
      <c r="E446" s="38" t="s">
        <v>738</v>
      </c>
      <c r="F446" s="44">
        <f>IF(ISBLANK('1F'!L18),"##BLANK",'1F'!L18)</f>
        <v>0</v>
      </c>
    </row>
    <row r="447" spans="2:6" ht="13.5" customHeight="1">
      <c r="B447" s="43" t="str">
        <f>'1F'!AX18</f>
        <v>CR_GB_12505AAPA</v>
      </c>
      <c r="C447" s="14" t="s">
        <v>1133</v>
      </c>
      <c r="E447" s="38" t="s">
        <v>738</v>
      </c>
      <c r="F447" s="44">
        <f>IF(ISBLANK('1F'!M18),"##BLANK",'1F'!M18)</f>
        <v>0</v>
      </c>
    </row>
    <row r="448" spans="2:6" ht="13.5" customHeight="1">
      <c r="B448" s="43" t="str">
        <f>'1F'!BA18</f>
        <v>CR_GB_12505AAVA</v>
      </c>
      <c r="C448" s="14" t="s">
        <v>1133</v>
      </c>
      <c r="E448" s="38" t="s">
        <v>738</v>
      </c>
      <c r="F448" s="44">
        <f>IF(ISBLANK('1F'!P18),"##BLANK",'1F'!P18)</f>
        <v>0</v>
      </c>
    </row>
    <row r="449" spans="2:6" ht="13.5" customHeight="1">
      <c r="B449" s="43" t="str">
        <f>'1F'!AQ19</f>
        <v>CR12506ANP</v>
      </c>
      <c r="C449" s="14" t="s">
        <v>1134</v>
      </c>
      <c r="E449" s="38" t="s">
        <v>738</v>
      </c>
      <c r="F449" s="44">
        <f>IF(ISBLANK('1F'!F19),"##BLANK",'1F'!F19)</f>
        <v>0</v>
      </c>
    </row>
    <row r="450" spans="2:6" ht="13.5" customHeight="1">
      <c r="B450" s="43" t="str">
        <f>'1F'!AR19</f>
        <v>CR12506AAP</v>
      </c>
      <c r="C450" s="14" t="s">
        <v>1135</v>
      </c>
      <c r="E450" s="38" t="s">
        <v>738</v>
      </c>
      <c r="F450" s="44">
        <f>IF(ISBLANK('1F'!G19),"##BLANK",'1F'!G19)</f>
        <v>0</v>
      </c>
    </row>
    <row r="451" spans="2:6" ht="13.5" customHeight="1">
      <c r="B451" s="43" t="str">
        <f>'1F'!AU19</f>
        <v>CR12506AAV</v>
      </c>
      <c r="C451" s="14" t="s">
        <v>1135</v>
      </c>
      <c r="E451" s="38" t="s">
        <v>738</v>
      </c>
      <c r="F451" s="44">
        <f>IF(ISBLANK('1F'!J19),"##BLANK",'1F'!J19)</f>
        <v>0</v>
      </c>
    </row>
    <row r="452" spans="2:6" ht="13.5" customHeight="1">
      <c r="B452" s="43" t="str">
        <f>'1F'!AW19</f>
        <v>CR12506ANPA</v>
      </c>
      <c r="C452" s="14" t="s">
        <v>1134</v>
      </c>
      <c r="E452" s="38" t="s">
        <v>738</v>
      </c>
      <c r="F452" s="44">
        <f>IF(ISBLANK('1F'!L19),"##BLANK",'1F'!L19)</f>
        <v>0</v>
      </c>
    </row>
    <row r="453" spans="2:6" ht="13.5" customHeight="1">
      <c r="B453" s="43" t="str">
        <f>'1F'!AX19</f>
        <v>CR12506AAPA</v>
      </c>
      <c r="C453" s="14" t="s">
        <v>1135</v>
      </c>
      <c r="E453" s="38" t="s">
        <v>738</v>
      </c>
      <c r="F453" s="44">
        <f>IF(ISBLANK('1F'!M19),"##BLANK",'1F'!M19)</f>
        <v>0</v>
      </c>
    </row>
    <row r="454" spans="2:6" ht="13.5" customHeight="1">
      <c r="B454" s="43" t="str">
        <f>'1F'!BA19</f>
        <v>CR12506AAVA</v>
      </c>
      <c r="C454" s="14" t="s">
        <v>1135</v>
      </c>
      <c r="E454" s="38" t="s">
        <v>738</v>
      </c>
      <c r="F454" s="44">
        <f>IF(ISBLANK('1F'!P19),"##BLANK",'1F'!P19)</f>
        <v>0</v>
      </c>
    </row>
    <row r="455" spans="2:6" ht="13.5" customHeight="1">
      <c r="B455" s="43" t="str">
        <f>'1F'!AQ20</f>
        <v>CR12507ANP</v>
      </c>
      <c r="C455" s="14" t="s">
        <v>1136</v>
      </c>
      <c r="E455" s="38" t="s">
        <v>738</v>
      </c>
      <c r="F455" s="44">
        <f>IF(ISBLANK('1F'!F20),"##BLANK",'1F'!F20)</f>
        <v>0</v>
      </c>
    </row>
    <row r="456" spans="2:6" ht="13.5" customHeight="1">
      <c r="B456" s="43" t="str">
        <f>'1F'!AR20</f>
        <v>CR12507AAP</v>
      </c>
      <c r="C456" s="14" t="s">
        <v>1137</v>
      </c>
      <c r="E456" s="38" t="s">
        <v>738</v>
      </c>
      <c r="F456" s="44">
        <f>IF(ISBLANK('1F'!G20),"##BLANK",'1F'!G20)</f>
        <v>0</v>
      </c>
    </row>
    <row r="457" spans="2:6" ht="13.5" customHeight="1">
      <c r="B457" s="43" t="str">
        <f>'1F'!AU20</f>
        <v>CR12507AAV</v>
      </c>
      <c r="C457" s="14" t="s">
        <v>1137</v>
      </c>
      <c r="E457" s="38" t="s">
        <v>738</v>
      </c>
      <c r="F457" s="44">
        <f>IF(ISBLANK('1F'!J20),"##BLANK",'1F'!J20)</f>
        <v>0</v>
      </c>
    </row>
    <row r="458" spans="2:6" ht="13.5" customHeight="1">
      <c r="B458" s="43" t="str">
        <f>'1F'!AW20</f>
        <v>CR12507ANPA</v>
      </c>
      <c r="C458" s="14" t="s">
        <v>1136</v>
      </c>
      <c r="E458" s="38" t="s">
        <v>738</v>
      </c>
      <c r="F458" s="44">
        <f>IF(ISBLANK('1F'!L20),"##BLANK",'1F'!L20)</f>
        <v>0</v>
      </c>
    </row>
    <row r="459" spans="2:6" ht="13.5" customHeight="1">
      <c r="B459" s="43" t="str">
        <f>'1F'!AX20</f>
        <v>CR12507AAPA</v>
      </c>
      <c r="C459" s="14" t="s">
        <v>1137</v>
      </c>
      <c r="E459" s="38" t="s">
        <v>738</v>
      </c>
      <c r="F459" s="44">
        <f>IF(ISBLANK('1F'!M20),"##BLANK",'1F'!M20)</f>
        <v>0</v>
      </c>
    </row>
    <row r="460" spans="2:6" ht="13.5" customHeight="1">
      <c r="B460" s="43" t="str">
        <f>'1F'!BA20</f>
        <v>CR12507AAVA</v>
      </c>
      <c r="C460" s="14" t="s">
        <v>1137</v>
      </c>
      <c r="E460" s="38" t="s">
        <v>738</v>
      </c>
      <c r="F460" s="44">
        <f>IF(ISBLANK('1F'!P20),"##BLANK",'1F'!P20)</f>
        <v>0</v>
      </c>
    </row>
    <row r="461" spans="2:6" ht="13.5" customHeight="1">
      <c r="B461" s="43" t="str">
        <f>'1F'!AQ21</f>
        <v>CR12508ANP</v>
      </c>
      <c r="C461" s="14" t="s">
        <v>1138</v>
      </c>
      <c r="E461" s="38" t="s">
        <v>738</v>
      </c>
      <c r="F461" s="44">
        <f>IF(ISBLANK('1F'!F21),"##BLANK",'1F'!F21)</f>
        <v>1.7827077847756254E-2</v>
      </c>
    </row>
    <row r="462" spans="2:6" ht="13.5" customHeight="1">
      <c r="B462" s="43" t="str">
        <f>'1F'!AR21</f>
        <v>CR12508AAP</v>
      </c>
      <c r="C462" s="14" t="s">
        <v>1139</v>
      </c>
      <c r="E462" s="38" t="s">
        <v>738</v>
      </c>
      <c r="F462" s="44">
        <f>IF(ISBLANK('1F'!G21),"##BLANK",'1F'!G21)</f>
        <v>2.9985820683315973E-2</v>
      </c>
    </row>
    <row r="463" spans="2:6" ht="13.5" customHeight="1">
      <c r="B463" s="43" t="str">
        <f>'1F'!AT21</f>
        <v>CR12508ANV</v>
      </c>
      <c r="C463" s="14" t="s">
        <v>1138</v>
      </c>
      <c r="E463" s="38" t="s">
        <v>738</v>
      </c>
      <c r="F463" s="44">
        <f>IF(ISBLANK('1F'!I21),"##BLANK",'1F'!I21)</f>
        <v>35.450000000000003</v>
      </c>
    </row>
    <row r="464" spans="2:6" ht="13.5" customHeight="1">
      <c r="B464" s="43" t="str">
        <f>'1F'!AU21</f>
        <v>CR12508AAV</v>
      </c>
      <c r="C464" s="14" t="s">
        <v>1139</v>
      </c>
      <c r="E464" s="38" t="s">
        <v>738</v>
      </c>
      <c r="F464" s="44">
        <f>IF(ISBLANK('1F'!J21),"##BLANK",'1F'!J21)</f>
        <v>46.715000000000003</v>
      </c>
    </row>
    <row r="465" spans="2:6" ht="13.5" customHeight="1">
      <c r="B465" s="43" t="str">
        <f>'1F'!AW21</f>
        <v>CR12508ANPA</v>
      </c>
      <c r="C465" s="14" t="s">
        <v>1138</v>
      </c>
      <c r="E465" s="38" t="s">
        <v>738</v>
      </c>
      <c r="F465" s="44">
        <f>IF(ISBLANK('1F'!L21),"##BLANK",'1F'!L21)</f>
        <v>-8.8954352623119987E-3</v>
      </c>
    </row>
    <row r="466" spans="2:6" ht="13.5" customHeight="1">
      <c r="B466" s="43" t="str">
        <f>'1F'!AX21</f>
        <v>CR12508AAPA</v>
      </c>
      <c r="C466" s="14" t="s">
        <v>1139</v>
      </c>
      <c r="E466" s="38" t="s">
        <v>738</v>
      </c>
      <c r="F466" s="44">
        <f>IF(ISBLANK('1F'!M21),"##BLANK",'1F'!M21)</f>
        <v>-6.7597276595526166E-3</v>
      </c>
    </row>
    <row r="467" spans="2:6" ht="13.5" customHeight="1">
      <c r="B467" s="43" t="str">
        <f>'1F'!AZ21</f>
        <v>CR12508ANVA</v>
      </c>
      <c r="C467" s="14" t="s">
        <v>1138</v>
      </c>
      <c r="E467" s="38" t="s">
        <v>738</v>
      </c>
      <c r="F467" s="44">
        <f>IF(ISBLANK('1F'!O21),"##BLANK",'1F'!O21)</f>
        <v>-17.689</v>
      </c>
    </row>
    <row r="468" spans="2:6" ht="13.5" customHeight="1">
      <c r="B468" s="43" t="str">
        <f>'1F'!BA21</f>
        <v>CR12508AAVA</v>
      </c>
      <c r="C468" s="14" t="s">
        <v>1139</v>
      </c>
      <c r="E468" s="38" t="s">
        <v>738</v>
      </c>
      <c r="F468" s="44">
        <f>IF(ISBLANK('1F'!P21),"##BLANK",'1F'!P21)</f>
        <v>-10.531000000000001</v>
      </c>
    </row>
    <row r="469" spans="2:6" ht="13.5" customHeight="1">
      <c r="B469" s="43" t="str">
        <f>'1F'!AQ22</f>
        <v>CR12509ANP</v>
      </c>
      <c r="C469" s="14" t="s">
        <v>1140</v>
      </c>
      <c r="E469" s="38" t="s">
        <v>738</v>
      </c>
      <c r="F469" s="44">
        <f>IF(ISBLANK('1F'!F22),"##BLANK",'1F'!F22)</f>
        <v>2.1409591319897732E-2</v>
      </c>
    </row>
    <row r="470" spans="2:6" ht="13.5" customHeight="1">
      <c r="B470" s="43" t="str">
        <f>'1F'!AR22</f>
        <v>CR12509AAP</v>
      </c>
      <c r="C470" s="14" t="s">
        <v>1141</v>
      </c>
      <c r="E470" s="38" t="s">
        <v>738</v>
      </c>
      <c r="F470" s="44">
        <f>IF(ISBLANK('1F'!G22),"##BLANK",'1F'!G22)</f>
        <v>2.732776045748676E-2</v>
      </c>
    </row>
    <row r="471" spans="2:6" ht="13.5" customHeight="1">
      <c r="B471" s="43" t="str">
        <f>'1F'!AT22</f>
        <v>CR12509ANV</v>
      </c>
      <c r="C471" s="14" t="s">
        <v>1140</v>
      </c>
      <c r="E471" s="38" t="s">
        <v>738</v>
      </c>
      <c r="F471" s="44">
        <f>IF(ISBLANK('1F'!I22),"##BLANK",'1F'!I22)</f>
        <v>42.573999999999998</v>
      </c>
    </row>
    <row r="472" spans="2:6" ht="13.5" customHeight="1">
      <c r="B472" s="43" t="str">
        <f>'1F'!AU22</f>
        <v>CR12509AAV</v>
      </c>
      <c r="C472" s="14" t="s">
        <v>1141</v>
      </c>
      <c r="E472" s="38" t="s">
        <v>738</v>
      </c>
      <c r="F472" s="44">
        <f>IF(ISBLANK('1F'!J22),"##BLANK",'1F'!J22)</f>
        <v>42.573999999999998</v>
      </c>
    </row>
    <row r="473" spans="2:6" ht="13.5" customHeight="1">
      <c r="B473" s="43" t="str">
        <f>'1F'!AW22</f>
        <v>CR12509ANPA</v>
      </c>
      <c r="C473" s="14" t="s">
        <v>1140</v>
      </c>
      <c r="E473" s="38" t="s">
        <v>738</v>
      </c>
      <c r="F473" s="44">
        <f>IF(ISBLANK('1F'!L22),"##BLANK",'1F'!L22)</f>
        <v>3.2660011224270168E-2</v>
      </c>
    </row>
    <row r="474" spans="2:6" ht="13.5" customHeight="1">
      <c r="B474" s="43" t="str">
        <f>'1F'!AX22</f>
        <v>CR12509AAPA</v>
      </c>
      <c r="C474" s="14" t="s">
        <v>1141</v>
      </c>
      <c r="E474" s="38" t="s">
        <v>738</v>
      </c>
      <c r="F474" s="44">
        <f>IF(ISBLANK('1F'!M22),"##BLANK",'1F'!M22)</f>
        <v>4.168808969492966E-2</v>
      </c>
    </row>
    <row r="475" spans="2:6" ht="13.5" customHeight="1">
      <c r="B475" s="43" t="str">
        <f>'1F'!AZ22</f>
        <v>CR12509ANVA</v>
      </c>
      <c r="C475" s="14" t="s">
        <v>1140</v>
      </c>
      <c r="E475" s="38" t="s">
        <v>738</v>
      </c>
      <c r="F475" s="44">
        <f>IF(ISBLANK('1F'!O22),"##BLANK",'1F'!O22)</f>
        <v>64.945999999999998</v>
      </c>
    </row>
    <row r="476" spans="2:6" ht="13.5" customHeight="1">
      <c r="B476" s="43" t="str">
        <f>'1F'!BA22</f>
        <v>CR12509AAVA</v>
      </c>
      <c r="C476" s="14" t="s">
        <v>1141</v>
      </c>
      <c r="E476" s="38" t="s">
        <v>738</v>
      </c>
      <c r="F476" s="44">
        <f>IF(ISBLANK('1F'!P22),"##BLANK",'1F'!P22)</f>
        <v>64.945999999999998</v>
      </c>
    </row>
    <row r="477" spans="2:6" ht="13.5" customHeight="1">
      <c r="B477" s="43" t="str">
        <f>'1F'!AP24</f>
        <v>CR12510NNP</v>
      </c>
      <c r="C477" s="14" t="s">
        <v>1142</v>
      </c>
      <c r="E477" s="38" t="s">
        <v>738</v>
      </c>
      <c r="F477" s="44">
        <f>IF(ISBLANK('1F'!E24),"##BLANK",'1F'!E24)</f>
        <v>3.8600000000000002E-2</v>
      </c>
    </row>
    <row r="478" spans="2:6" ht="13.5" customHeight="1">
      <c r="B478" s="43" t="str">
        <f>'1F'!AQ24</f>
        <v>CR12510ANP</v>
      </c>
      <c r="C478" s="14" t="s">
        <v>1143</v>
      </c>
      <c r="E478" s="38" t="s">
        <v>738</v>
      </c>
      <c r="F478" s="44">
        <f>IF(ISBLANK('1F'!F24),"##BLANK",'1F'!F24)</f>
        <v>7.7836669167653985E-2</v>
      </c>
    </row>
    <row r="479" spans="2:6" ht="13.5" customHeight="1">
      <c r="B479" s="43" t="str">
        <f>'1F'!AR24</f>
        <v>CR12510AAP</v>
      </c>
      <c r="C479" s="14" t="s">
        <v>1144</v>
      </c>
      <c r="E479" s="38" t="s">
        <v>738</v>
      </c>
      <c r="F479" s="44">
        <f>IF(ISBLANK('1F'!G24),"##BLANK",'1F'!G24)</f>
        <v>0.10037470612740332</v>
      </c>
    </row>
    <row r="480" spans="2:6" ht="13.5" customHeight="1">
      <c r="B480" s="43" t="str">
        <f>'1F'!AS24</f>
        <v>CR12510NNV</v>
      </c>
      <c r="C480" s="14" t="s">
        <v>1142</v>
      </c>
      <c r="E480" s="38" t="s">
        <v>738</v>
      </c>
      <c r="F480" s="44">
        <f>IF(ISBLANK('1F'!H24),"##BLANK",'1F'!H24)</f>
        <v>76.757952799999998</v>
      </c>
    </row>
    <row r="481" spans="2:6" ht="13.5" customHeight="1">
      <c r="B481" s="43" t="str">
        <f>'1F'!AT24</f>
        <v>CR12510ANV</v>
      </c>
      <c r="C481" s="14" t="s">
        <v>1143</v>
      </c>
      <c r="E481" s="38" t="s">
        <v>738</v>
      </c>
      <c r="F481" s="44">
        <f>IF(ISBLANK('1F'!I24),"##BLANK",'1F'!I24)</f>
        <v>154.7819528</v>
      </c>
    </row>
    <row r="482" spans="2:6" ht="13.5" customHeight="1">
      <c r="B482" s="43" t="str">
        <f>'1F'!AU24</f>
        <v>CR12510AAV</v>
      </c>
      <c r="C482" s="14" t="s">
        <v>1144</v>
      </c>
      <c r="E482" s="38" t="s">
        <v>738</v>
      </c>
      <c r="F482" s="44">
        <f>IF(ISBLANK('1F'!J24),"##BLANK",'1F'!J24)</f>
        <v>96.239000000000004</v>
      </c>
    </row>
    <row r="483" spans="2:6" ht="13.5" customHeight="1">
      <c r="B483" s="43" t="str">
        <f>'1F'!AV24</f>
        <v>CR12510NNPA</v>
      </c>
      <c r="C483" s="14" t="s">
        <v>1142</v>
      </c>
      <c r="E483" s="38" t="s">
        <v>738</v>
      </c>
      <c r="F483" s="44">
        <f>IF(ISBLANK('1F'!K24),"##BLANK",'1F'!K24)</f>
        <v>3.8600000000000002E-2</v>
      </c>
    </row>
    <row r="484" spans="2:6" ht="13.5" customHeight="1">
      <c r="B484" s="43" t="str">
        <f>'1F'!AW24</f>
        <v>CR12510ANPA</v>
      </c>
      <c r="C484" s="14" t="s">
        <v>1143</v>
      </c>
      <c r="E484" s="38" t="s">
        <v>738</v>
      </c>
      <c r="F484" s="44">
        <f>IF(ISBLANK('1F'!L24),"##BLANK",'1F'!L24)</f>
        <v>6.2364575961958171E-2</v>
      </c>
    </row>
    <row r="485" spans="2:6" ht="13.5" customHeight="1">
      <c r="B485" s="43" t="str">
        <f>'1F'!AX24</f>
        <v>CR12510AAPA</v>
      </c>
      <c r="C485" s="14" t="s">
        <v>1144</v>
      </c>
      <c r="E485" s="38" t="s">
        <v>738</v>
      </c>
      <c r="F485" s="44">
        <f>IF(ISBLANK('1F'!M24),"##BLANK",'1F'!M24)</f>
        <v>7.8214147992525851E-2</v>
      </c>
    </row>
    <row r="486" spans="2:6" ht="13.5" customHeight="1">
      <c r="B486" s="43" t="str">
        <f>'1F'!AY24</f>
        <v>CR12510NNVA</v>
      </c>
      <c r="C486" s="14" t="s">
        <v>1142</v>
      </c>
      <c r="E486" s="38" t="s">
        <v>738</v>
      </c>
      <c r="F486" s="44">
        <f>IF(ISBLANK('1F'!N24),"##BLANK",'1F'!N24)</f>
        <v>75.677577400000004</v>
      </c>
    </row>
    <row r="487" spans="2:6" ht="13.5" customHeight="1">
      <c r="B487" s="43" t="str">
        <f>'1F'!AZ24</f>
        <v>CR12510ANVA</v>
      </c>
      <c r="C487" s="14" t="s">
        <v>1143</v>
      </c>
      <c r="E487" s="38" t="s">
        <v>738</v>
      </c>
      <c r="F487" s="44">
        <f>IF(ISBLANK('1F'!O24),"##BLANK",'1F'!O24)</f>
        <v>122.93457739999999</v>
      </c>
    </row>
    <row r="488" spans="2:6" ht="13.5" customHeight="1">
      <c r="B488" s="43" t="str">
        <f>'1F'!BA24</f>
        <v>CR12510AAVA</v>
      </c>
      <c r="C488" s="14" t="s">
        <v>1144</v>
      </c>
      <c r="E488" s="38" t="s">
        <v>738</v>
      </c>
      <c r="F488" s="44">
        <f>IF(ISBLANK('1F'!P24),"##BLANK",'1F'!P24)</f>
        <v>118.7214486</v>
      </c>
    </row>
    <row r="489" spans="2:6" ht="13.5" customHeight="1">
      <c r="B489" s="43" t="str">
        <f>'1F'!AQ28</f>
        <v>CR12511ANP</v>
      </c>
      <c r="C489" s="14" t="s">
        <v>1145</v>
      </c>
      <c r="E489" s="38" t="s">
        <v>738</v>
      </c>
      <c r="F489" s="44">
        <f>IF(ISBLANK('1F'!F28),"##BLANK",'1F'!F28)</f>
        <v>-3.037341819257066E-2</v>
      </c>
    </row>
    <row r="490" spans="2:6" ht="13.5" customHeight="1">
      <c r="B490" s="43" t="str">
        <f>'1F'!AR28</f>
        <v>CR12511AAP</v>
      </c>
      <c r="C490" s="14" t="s">
        <v>1146</v>
      </c>
      <c r="E490" s="38" t="s">
        <v>738</v>
      </c>
      <c r="F490" s="44">
        <f>IF(ISBLANK('1F'!G28),"##BLANK",'1F'!G28)</f>
        <v>-3.8769422743264503E-2</v>
      </c>
    </row>
    <row r="491" spans="2:6" ht="13.5" customHeight="1">
      <c r="B491" s="43" t="str">
        <f>'1F'!AU28</f>
        <v>CR12511AAV</v>
      </c>
      <c r="C491" s="14" t="s">
        <v>1146</v>
      </c>
      <c r="E491" s="38" t="s">
        <v>738</v>
      </c>
      <c r="F491" s="44">
        <f>IF(ISBLANK('1F'!J28),"##BLANK",'1F'!J28)</f>
        <v>-60.399000000000001</v>
      </c>
    </row>
    <row r="492" spans="2:6" ht="13.5" customHeight="1">
      <c r="B492" s="43" t="str">
        <f>'1F'!AW28</f>
        <v>CR12511ANPA</v>
      </c>
      <c r="C492" s="14" t="s">
        <v>1145</v>
      </c>
      <c r="E492" s="38" t="s">
        <v>738</v>
      </c>
      <c r="F492" s="44">
        <f>IF(ISBLANK('1F'!L28),"##BLANK",'1F'!L28)</f>
        <v>-2.4971486733033347E-2</v>
      </c>
    </row>
    <row r="493" spans="2:6" ht="13.5" customHeight="1">
      <c r="B493" s="43" t="str">
        <f>'1F'!AX28</f>
        <v>CR12511AAPA</v>
      </c>
      <c r="C493" s="14" t="s">
        <v>1146</v>
      </c>
      <c r="E493" s="38" t="s">
        <v>738</v>
      </c>
      <c r="F493" s="44">
        <f>IF(ISBLANK('1F'!M28),"##BLANK",'1F'!M28)</f>
        <v>-3.1874256612895668E-2</v>
      </c>
    </row>
    <row r="494" spans="2:6" ht="13.5" customHeight="1">
      <c r="B494" s="43" t="str">
        <f>'1F'!BA28</f>
        <v>CR12511AAVA</v>
      </c>
      <c r="C494" s="14" t="s">
        <v>1146</v>
      </c>
      <c r="E494" s="38" t="s">
        <v>738</v>
      </c>
      <c r="F494" s="44">
        <f>IF(ISBLANK('1F'!P28),"##BLANK",'1F'!P28)</f>
        <v>-49.656999999999996</v>
      </c>
    </row>
    <row r="495" spans="2:6" ht="13.5" customHeight="1">
      <c r="B495" s="43" t="str">
        <f>'1F'!AQ29</f>
        <v>CR12512ANP</v>
      </c>
      <c r="C495" s="14" t="s">
        <v>1147</v>
      </c>
      <c r="E495" s="38" t="s">
        <v>738</v>
      </c>
      <c r="F495" s="44">
        <f>IF(ISBLANK('1F'!F29),"##BLANK",'1F'!F29)</f>
        <v>-1.7449918231795262E-2</v>
      </c>
    </row>
    <row r="496" spans="2:6" ht="13.5" customHeight="1">
      <c r="B496" s="43" t="str">
        <f>'1F'!AR29</f>
        <v>CR12512AAP</v>
      </c>
      <c r="C496" s="14" t="s">
        <v>1148</v>
      </c>
      <c r="E496" s="38" t="s">
        <v>738</v>
      </c>
      <c r="F496" s="44">
        <f>IF(ISBLANK('1F'!G29),"##BLANK",'1F'!G29)</f>
        <v>-2.2273530508638856E-2</v>
      </c>
    </row>
    <row r="497" spans="2:6" ht="13.5" customHeight="1">
      <c r="B497" s="43" t="str">
        <f>'1F'!AU29</f>
        <v>CR12512AAV</v>
      </c>
      <c r="C497" s="14" t="s">
        <v>1148</v>
      </c>
      <c r="E497" s="38" t="s">
        <v>738</v>
      </c>
      <c r="F497" s="44">
        <f>IF(ISBLANK('1F'!J29),"##BLANK",'1F'!J29)</f>
        <v>-34.700000000000003</v>
      </c>
    </row>
    <row r="498" spans="2:6" ht="13.5" customHeight="1">
      <c r="B498" s="43" t="str">
        <f>'1F'!AW29</f>
        <v>CR12512ANPA</v>
      </c>
      <c r="C498" s="14" t="s">
        <v>1147</v>
      </c>
      <c r="E498" s="38" t="s">
        <v>738</v>
      </c>
      <c r="F498" s="44">
        <f>IF(ISBLANK('1F'!L29),"##BLANK",'1F'!L29)</f>
        <v>-1.9110929180487471E-2</v>
      </c>
    </row>
    <row r="499" spans="2:6" ht="13.5" customHeight="1">
      <c r="B499" s="43" t="str">
        <f>'1F'!AX29</f>
        <v>CR12512AAPA</v>
      </c>
      <c r="C499" s="14" t="s">
        <v>1148</v>
      </c>
      <c r="E499" s="38" t="s">
        <v>738</v>
      </c>
      <c r="F499" s="44">
        <f>IF(ISBLANK('1F'!M29),"##BLANK",'1F'!M29)</f>
        <v>-2.4393688182126873E-2</v>
      </c>
    </row>
    <row r="500" spans="2:6" ht="13.5" customHeight="1">
      <c r="B500" s="43" t="str">
        <f>'1F'!BA29</f>
        <v>CR12512AAVA</v>
      </c>
      <c r="C500" s="14" t="s">
        <v>1148</v>
      </c>
      <c r="E500" s="38" t="s">
        <v>738</v>
      </c>
      <c r="F500" s="44">
        <f>IF(ISBLANK('1F'!P29),"##BLANK",'1F'!P29)</f>
        <v>-38.003</v>
      </c>
    </row>
    <row r="501" spans="2:6" ht="13.5" customHeight="1">
      <c r="B501" s="43" t="str">
        <f>'1F'!AQ30</f>
        <v>CR_CMEX_12512ANP</v>
      </c>
      <c r="C501" s="14" t="s">
        <v>1149</v>
      </c>
      <c r="E501" s="38" t="s">
        <v>738</v>
      </c>
      <c r="F501" s="44">
        <f>IF(ISBLANK('1F'!F30),"##BLANK",'1F'!F30)</f>
        <v>-2.4671267678728396E-3</v>
      </c>
    </row>
    <row r="502" spans="2:6" ht="13.5" customHeight="1">
      <c r="B502" s="43" t="str">
        <f>'1F'!AR30</f>
        <v>CR_CMEX_12512AAP</v>
      </c>
      <c r="C502" s="14" t="s">
        <v>1150</v>
      </c>
      <c r="E502" s="38" t="s">
        <v>738</v>
      </c>
      <c r="F502" s="44">
        <f>IF(ISBLANK('1F'!G30),"##BLANK",'1F'!G30)</f>
        <v>-3.1491049185989111E-3</v>
      </c>
    </row>
    <row r="503" spans="2:6" ht="13.5" customHeight="1">
      <c r="B503" s="43" t="str">
        <f>'1F'!AU30</f>
        <v>CR_CMEX_12512AAV</v>
      </c>
      <c r="C503" s="14" t="s">
        <v>1150</v>
      </c>
      <c r="E503" s="38" t="s">
        <v>738</v>
      </c>
      <c r="F503" s="44">
        <f>IF(ISBLANK('1F'!J30),"##BLANK",'1F'!J30)</f>
        <v>-4.9059999999999997</v>
      </c>
    </row>
    <row r="504" spans="2:6" ht="13.5" customHeight="1">
      <c r="B504" s="43" t="str">
        <f>'1F'!AW30</f>
        <v>CR_CMEX_12512ANPA</v>
      </c>
      <c r="C504" s="14" t="s">
        <v>1151</v>
      </c>
      <c r="E504" s="38" t="s">
        <v>738</v>
      </c>
      <c r="F504" s="44">
        <f>IF(ISBLANK('1F'!L30),"##BLANK",'1F'!L30)</f>
        <v>-1.2335633839364198E-3</v>
      </c>
    </row>
    <row r="505" spans="2:6" ht="13.5" customHeight="1">
      <c r="B505" s="43" t="str">
        <f>'1F'!AX30</f>
        <v>CR_CMEX_12512AAPA</v>
      </c>
      <c r="C505" s="14" t="s">
        <v>1152</v>
      </c>
      <c r="E505" s="38" t="s">
        <v>738</v>
      </c>
      <c r="F505" s="44">
        <f>IF(ISBLANK('1F'!M30),"##BLANK",'1F'!M30)</f>
        <v>-1.5745524592994556E-3</v>
      </c>
    </row>
    <row r="506" spans="2:6" ht="13.5" customHeight="1">
      <c r="B506" s="43" t="str">
        <f>'1F'!BA30</f>
        <v>CR_CMEX_12512AAVA</v>
      </c>
      <c r="C506" s="14" t="s">
        <v>1152</v>
      </c>
      <c r="E506" s="38" t="s">
        <v>738</v>
      </c>
      <c r="F506" s="44">
        <f>IF(ISBLANK('1F'!P30),"##BLANK",'1F'!P30)</f>
        <v>-2.4529999999999998</v>
      </c>
    </row>
    <row r="507" spans="2:6" ht="13.5" customHeight="1">
      <c r="B507" s="43" t="str">
        <f>'1F'!AQ31</f>
        <v>CR_DMEX_12512ANP</v>
      </c>
      <c r="C507" s="14" t="s">
        <v>1153</v>
      </c>
      <c r="E507" s="38" t="s">
        <v>738</v>
      </c>
      <c r="F507" s="44">
        <f>IF(ISBLANK('1F'!F31),"##BLANK",'1F'!F31)</f>
        <v>-5.1947451105027384E-4</v>
      </c>
    </row>
    <row r="508" spans="2:6" ht="13.5" customHeight="1">
      <c r="B508" s="43" t="str">
        <f>'1F'!AR31</f>
        <v>CR_DMEX_12512AAP</v>
      </c>
      <c r="C508" s="14" t="s">
        <v>1154</v>
      </c>
      <c r="E508" s="38" t="s">
        <v>738</v>
      </c>
      <c r="F508" s="44">
        <f>IF(ISBLANK('1F'!G31),"##BLANK",'1F'!G31)</f>
        <v>-6.6307080736092039E-4</v>
      </c>
    </row>
    <row r="509" spans="2:6" ht="13.5" customHeight="1">
      <c r="B509" s="43" t="str">
        <f>'1F'!AU31</f>
        <v>CR_DMEX_12512AAV</v>
      </c>
      <c r="C509" s="14" t="s">
        <v>1154</v>
      </c>
      <c r="E509" s="38" t="s">
        <v>738</v>
      </c>
      <c r="F509" s="44">
        <f>IF(ISBLANK('1F'!J31),"##BLANK",'1F'!J31)</f>
        <v>-1.0329999999999999</v>
      </c>
    </row>
    <row r="510" spans="2:6" ht="13.5" customHeight="1">
      <c r="B510" s="43" t="str">
        <f>'1F'!AW31</f>
        <v>CR_DMEX_12512ANPA</v>
      </c>
      <c r="C510" s="14" t="s">
        <v>1155</v>
      </c>
      <c r="E510" s="38" t="s">
        <v>738</v>
      </c>
      <c r="F510" s="44">
        <f>IF(ISBLANK('1F'!L31),"##BLANK",'1F'!L31)</f>
        <v>-2.5998869526911095E-4</v>
      </c>
    </row>
    <row r="511" spans="2:6" ht="13.5" customHeight="1">
      <c r="B511" s="43" t="str">
        <f>'1F'!AX31</f>
        <v>CR_DMEX_12512AAPA</v>
      </c>
      <c r="C511" s="14" t="s">
        <v>1156</v>
      </c>
      <c r="E511" s="38" t="s">
        <v>738</v>
      </c>
      <c r="F511" s="44">
        <f>IF(ISBLANK('1F'!M31),"##BLANK",'1F'!M31)</f>
        <v>-3.3185634792410056E-4</v>
      </c>
    </row>
    <row r="512" spans="2:6" ht="13.5" customHeight="1">
      <c r="B512" s="43" t="str">
        <f>'1F'!BA31</f>
        <v>CR_DMEX_12512AAVA</v>
      </c>
      <c r="C512" s="14" t="s">
        <v>1156</v>
      </c>
      <c r="E512" s="38" t="s">
        <v>738</v>
      </c>
      <c r="F512" s="44">
        <f>IF(ISBLANK('1F'!P31),"##BLANK",'1F'!P31)</f>
        <v>-0.51700000000000002</v>
      </c>
    </row>
    <row r="513" spans="2:6" ht="13.5" customHeight="1">
      <c r="B513" s="43" t="str">
        <f>'1F'!AQ32</f>
        <v>CR12513ANP</v>
      </c>
      <c r="C513" s="14" t="s">
        <v>1157</v>
      </c>
      <c r="E513" s="38" t="s">
        <v>738</v>
      </c>
      <c r="F513" s="44">
        <f>IF(ISBLANK('1F'!F32),"##BLANK",'1F'!F32)</f>
        <v>-1.1846332097590805E-2</v>
      </c>
    </row>
    <row r="514" spans="2:6" ht="13.5" customHeight="1">
      <c r="B514" s="43" t="str">
        <f>'1F'!AR32</f>
        <v>CR12513AAP</v>
      </c>
      <c r="C514" s="14" t="s">
        <v>1158</v>
      </c>
      <c r="E514" s="38" t="s">
        <v>738</v>
      </c>
      <c r="F514" s="44">
        <f>IF(ISBLANK('1F'!G32),"##BLANK",'1F'!G32)</f>
        <v>-1.5120967094870475E-2</v>
      </c>
    </row>
    <row r="515" spans="2:6" ht="13.5" customHeight="1">
      <c r="B515" s="43" t="str">
        <f>'1F'!AU32</f>
        <v>CR12513AAV</v>
      </c>
      <c r="C515" s="14" t="s">
        <v>1158</v>
      </c>
      <c r="E515" s="38" t="s">
        <v>738</v>
      </c>
      <c r="F515" s="44">
        <f>IF(ISBLANK('1F'!J32),"##BLANK",'1F'!J32)</f>
        <v>-23.556999999999999</v>
      </c>
    </row>
    <row r="516" spans="2:6" ht="13.5" customHeight="1">
      <c r="B516" s="43" t="str">
        <f>'1F'!AW32</f>
        <v>CR12513ANPA</v>
      </c>
      <c r="C516" s="14" t="s">
        <v>1157</v>
      </c>
      <c r="E516" s="38" t="s">
        <v>738</v>
      </c>
      <c r="F516" s="44">
        <f>IF(ISBLANK('1F'!L32),"##BLANK",'1F'!L32)</f>
        <v>-1.3257411940772864E-2</v>
      </c>
    </row>
    <row r="517" spans="2:6" ht="13.5" customHeight="1">
      <c r="B517" s="43" t="str">
        <f>'1F'!AX32</f>
        <v>CR12513AAPA</v>
      </c>
      <c r="C517" s="14" t="s">
        <v>1158</v>
      </c>
      <c r="E517" s="38" t="s">
        <v>738</v>
      </c>
      <c r="F517" s="44">
        <f>IF(ISBLANK('1F'!M32),"##BLANK",'1F'!M32)</f>
        <v>-1.6922106190180003E-2</v>
      </c>
    </row>
    <row r="518" spans="2:6" ht="13.5" customHeight="1">
      <c r="B518" s="43" t="str">
        <f>'1F'!BA32</f>
        <v>CR12513AAVA</v>
      </c>
      <c r="C518" s="14" t="s">
        <v>1158</v>
      </c>
      <c r="E518" s="38" t="s">
        <v>738</v>
      </c>
      <c r="F518" s="44">
        <f>IF(ISBLANK('1F'!P32),"##BLANK",'1F'!P32)</f>
        <v>-26.363</v>
      </c>
    </row>
    <row r="519" spans="2:6" ht="13.5" customHeight="1">
      <c r="B519" s="43" t="str">
        <f>'1F'!AQ33</f>
        <v>CR12523ANP</v>
      </c>
      <c r="C519" s="14" t="s">
        <v>1159</v>
      </c>
      <c r="E519" s="38" t="s">
        <v>738</v>
      </c>
      <c r="F519" s="44">
        <f>IF(ISBLANK('1F'!F33),"##BLANK",'1F'!F33)</f>
        <v>-4.3252664758406639E-2</v>
      </c>
    </row>
    <row r="520" spans="2:6" ht="13.5" customHeight="1">
      <c r="B520" s="43" t="str">
        <f>'1F'!AR33</f>
        <v>CR12523AAP</v>
      </c>
      <c r="C520" s="14" t="s">
        <v>1160</v>
      </c>
      <c r="E520" s="38" t="s">
        <v>738</v>
      </c>
      <c r="F520" s="44">
        <f>IF(ISBLANK('1F'!G33),"##BLANK",'1F'!G33)</f>
        <v>-5.5208828791009454E-2</v>
      </c>
    </row>
    <row r="521" spans="2:6" ht="13.5" customHeight="1">
      <c r="B521" s="43" t="str">
        <f>'1F'!AU33</f>
        <v>CR12523AAV</v>
      </c>
      <c r="C521" s="14" t="s">
        <v>1160</v>
      </c>
      <c r="E521" s="38" t="s">
        <v>738</v>
      </c>
      <c r="F521" s="44">
        <f>IF(ISBLANK('1F'!J33),"##BLANK",'1F'!J33)</f>
        <v>-86.01</v>
      </c>
    </row>
    <row r="522" spans="2:6" ht="13.5" customHeight="1">
      <c r="B522" s="43" t="str">
        <f>'1F'!AW33</f>
        <v>CR12523ANPA</v>
      </c>
      <c r="C522" s="14" t="s">
        <v>1159</v>
      </c>
      <c r="E522" s="38" t="s">
        <v>738</v>
      </c>
      <c r="F522" s="44">
        <f>IF(ISBLANK('1F'!L33),"##BLANK",'1F'!L33)</f>
        <v>-2.158811353811927E-2</v>
      </c>
    </row>
    <row r="523" spans="2:6" ht="13.5" customHeight="1">
      <c r="B523" s="43" t="str">
        <f>'1F'!AX33</f>
        <v>CR12523AAPA</v>
      </c>
      <c r="C523" s="14" t="s">
        <v>1160</v>
      </c>
      <c r="E523" s="38" t="s">
        <v>738</v>
      </c>
      <c r="F523" s="44">
        <f>IF(ISBLANK('1F'!M33),"##BLANK",'1F'!M33)</f>
        <v>-2.7555630870471397E-2</v>
      </c>
    </row>
    <row r="524" spans="2:6" ht="13.5" customHeight="1">
      <c r="B524" s="43" t="str">
        <f>'1F'!BA33</f>
        <v>CR12523AAVA</v>
      </c>
      <c r="C524" s="14" t="s">
        <v>1160</v>
      </c>
      <c r="E524" s="38" t="s">
        <v>738</v>
      </c>
      <c r="F524" s="44">
        <f>IF(ISBLANK('1F'!P33),"##BLANK",'1F'!P33)</f>
        <v>-42.929000000000002</v>
      </c>
    </row>
    <row r="525" spans="2:6" ht="13.5" customHeight="1">
      <c r="B525" s="43" t="str">
        <f>'1F'!AQ34</f>
        <v>CR12514ANP</v>
      </c>
      <c r="C525" s="14" t="s">
        <v>1161</v>
      </c>
      <c r="E525" s="38" t="s">
        <v>738</v>
      </c>
      <c r="F525" s="44">
        <f>IF(ISBLANK('1F'!F34),"##BLANK",'1F'!F34)</f>
        <v>-0.10590893455928649</v>
      </c>
    </row>
    <row r="526" spans="2:6" ht="13.5" customHeight="1">
      <c r="B526" s="43" t="str">
        <f>'1F'!AR34</f>
        <v>CR12514AAP</v>
      </c>
      <c r="C526" s="14" t="s">
        <v>1162</v>
      </c>
      <c r="E526" s="38" t="s">
        <v>738</v>
      </c>
      <c r="F526" s="44">
        <f>IF(ISBLANK('1F'!G34),"##BLANK",'1F'!G34)</f>
        <v>-0.13518492486374312</v>
      </c>
    </row>
    <row r="527" spans="2:6" ht="13.5" customHeight="1">
      <c r="B527" s="43" t="str">
        <f>'1F'!AT34</f>
        <v>CR12514ANV</v>
      </c>
      <c r="C527" s="14" t="s">
        <v>1161</v>
      </c>
      <c r="E527" s="38" t="s">
        <v>738</v>
      </c>
      <c r="F527" s="44">
        <f>IF(ISBLANK('1F'!I34),"##BLANK",'1F'!I34)</f>
        <v>-210.60500000000002</v>
      </c>
    </row>
    <row r="528" spans="2:6" ht="13.5" customHeight="1">
      <c r="B528" s="43" t="str">
        <f>'1F'!AU34</f>
        <v>CR12514AAV</v>
      </c>
      <c r="C528" s="14" t="s">
        <v>1162</v>
      </c>
      <c r="E528" s="38" t="s">
        <v>738</v>
      </c>
      <c r="F528" s="44">
        <f>IF(ISBLANK('1F'!J34),"##BLANK",'1F'!J34)</f>
        <v>-210.60500000000002</v>
      </c>
    </row>
    <row r="529" spans="2:6" ht="13.5" customHeight="1">
      <c r="B529" s="43" t="str">
        <f>'1F'!AW34</f>
        <v>CR12514ANPA</v>
      </c>
      <c r="C529" s="14" t="s">
        <v>1161</v>
      </c>
      <c r="E529" s="38" t="s">
        <v>738</v>
      </c>
      <c r="F529" s="44">
        <f>IF(ISBLANK('1F'!L34),"##BLANK",'1F'!L34)</f>
        <v>-8.0421493471618477E-2</v>
      </c>
    </row>
    <row r="530" spans="2:6" ht="13.5" customHeight="1">
      <c r="B530" s="43" t="str">
        <f>'1F'!AX34</f>
        <v>CR12514AAPA</v>
      </c>
      <c r="C530" s="14" t="s">
        <v>1162</v>
      </c>
      <c r="E530" s="38" t="s">
        <v>738</v>
      </c>
      <c r="F530" s="44">
        <f>IF(ISBLANK('1F'!M34),"##BLANK",'1F'!M34)</f>
        <v>-0.1026520906628975</v>
      </c>
    </row>
    <row r="531" spans="2:6" ht="13.5" customHeight="1">
      <c r="B531" s="43" t="str">
        <f>'1F'!AZ34</f>
        <v>CR12514ANVA</v>
      </c>
      <c r="C531" s="14" t="s">
        <v>1161</v>
      </c>
      <c r="E531" s="38" t="s">
        <v>738</v>
      </c>
      <c r="F531" s="44">
        <f>IF(ISBLANK('1F'!O34),"##BLANK",'1F'!O34)</f>
        <v>-159.922</v>
      </c>
    </row>
    <row r="532" spans="2:6" ht="13.5" customHeight="1">
      <c r="B532" s="43" t="str">
        <f>'1F'!BA34</f>
        <v>CR12514AAVA</v>
      </c>
      <c r="C532" s="14" t="s">
        <v>1162</v>
      </c>
      <c r="E532" s="38" t="s">
        <v>738</v>
      </c>
      <c r="F532" s="44">
        <f>IF(ISBLANK('1F'!P34),"##BLANK",'1F'!P34)</f>
        <v>-159.922</v>
      </c>
    </row>
    <row r="533" spans="2:6" ht="13.5" customHeight="1">
      <c r="B533" s="43" t="str">
        <f>'1F'!AP36</f>
        <v>CR_RORE_12516NNP</v>
      </c>
      <c r="C533" s="14" t="s">
        <v>1163</v>
      </c>
      <c r="E533" s="38" t="s">
        <v>738</v>
      </c>
      <c r="F533" s="44">
        <f>IF(ISBLANK('1F'!E36),"##BLANK",'1F'!E36)</f>
        <v>3.8600000000000002E-2</v>
      </c>
    </row>
    <row r="534" spans="2:6" ht="13.5" customHeight="1">
      <c r="B534" s="43" t="str">
        <f>'1F'!AQ36</f>
        <v>CR_RORE_12516ANP</v>
      </c>
      <c r="C534" s="14" t="s">
        <v>1164</v>
      </c>
      <c r="E534" s="38" t="s">
        <v>738</v>
      </c>
      <c r="F534" s="44">
        <f>IF(ISBLANK('1F'!F36),"##BLANK",'1F'!F36)</f>
        <v>-2.8072265391632503E-2</v>
      </c>
    </row>
    <row r="535" spans="2:6" ht="13.5" customHeight="1">
      <c r="B535" s="43" t="str">
        <f>'1F'!AR36</f>
        <v>CR_RORE_12516AAP</v>
      </c>
      <c r="C535" s="14" t="s">
        <v>1165</v>
      </c>
      <c r="E535" s="38" t="s">
        <v>738</v>
      </c>
      <c r="F535" s="44">
        <f>IF(ISBLANK('1F'!G36),"##BLANK",'1F'!G36)</f>
        <v>-3.4810218736339799E-2</v>
      </c>
    </row>
    <row r="536" spans="2:6" ht="13.5" customHeight="1">
      <c r="B536" s="43" t="str">
        <f>'1F'!AS36</f>
        <v>CR_RORE_12516NNV</v>
      </c>
      <c r="C536" s="14" t="s">
        <v>1163</v>
      </c>
      <c r="E536" s="38" t="s">
        <v>738</v>
      </c>
      <c r="F536" s="44">
        <f>IF(ISBLANK('1F'!H36),"##BLANK",'1F'!H36)</f>
        <v>76.757952799999998</v>
      </c>
    </row>
    <row r="537" spans="2:6" ht="13.5" customHeight="1">
      <c r="B537" s="43" t="str">
        <f>'1F'!AT36</f>
        <v>CR_RORE_12516ANV</v>
      </c>
      <c r="C537" s="14" t="s">
        <v>1164</v>
      </c>
      <c r="E537" s="38" t="s">
        <v>738</v>
      </c>
      <c r="F537" s="44">
        <f>IF(ISBLANK('1F'!I36),"##BLANK",'1F'!I36)</f>
        <v>-55.823047200000019</v>
      </c>
    </row>
    <row r="538" spans="2:6" ht="13.5" customHeight="1">
      <c r="B538" s="43" t="str">
        <f>'1F'!AU36</f>
        <v>CR_RORE_12516AAV</v>
      </c>
      <c r="C538" s="14" t="s">
        <v>1165</v>
      </c>
      <c r="E538" s="38" t="s">
        <v>738</v>
      </c>
      <c r="F538" s="44">
        <f>IF(ISBLANK('1F'!J36),"##BLANK",'1F'!J36)</f>
        <v>-114.36600000000001</v>
      </c>
    </row>
    <row r="539" spans="2:6" ht="13.5" customHeight="1">
      <c r="B539" s="43" t="str">
        <f>'1F'!AV36</f>
        <v>CR_RORE_12516NNPA</v>
      </c>
      <c r="C539" s="14" t="s">
        <v>1163</v>
      </c>
      <c r="E539" s="38" t="s">
        <v>738</v>
      </c>
      <c r="F539" s="44">
        <f>IF(ISBLANK('1F'!K36),"##BLANK",'1F'!K36)</f>
        <v>3.8600000000000002E-2</v>
      </c>
    </row>
    <row r="540" spans="2:6" ht="13.5" customHeight="1">
      <c r="B540" s="43" t="str">
        <f>'1F'!AW36</f>
        <v>CR_RORE_12516ANPA</v>
      </c>
      <c r="C540" s="14" t="s">
        <v>1164</v>
      </c>
      <c r="E540" s="38" t="s">
        <v>738</v>
      </c>
      <c r="F540" s="44">
        <f>IF(ISBLANK('1F'!L36),"##BLANK",'1F'!L36)</f>
        <v>-1.8056917509660306E-2</v>
      </c>
    </row>
    <row r="541" spans="2:6" ht="13.5" customHeight="1">
      <c r="B541" s="43" t="str">
        <f>'1F'!AX36</f>
        <v>CR_RORE_12516AAPA</v>
      </c>
      <c r="C541" s="14" t="s">
        <v>1165</v>
      </c>
      <c r="E541" s="38" t="s">
        <v>738</v>
      </c>
      <c r="F541" s="44">
        <f>IF(ISBLANK('1F'!M36),"##BLANK",'1F'!M36)</f>
        <v>-2.4437942670371651E-2</v>
      </c>
    </row>
    <row r="542" spans="2:6" ht="13.5" customHeight="1">
      <c r="B542" s="43" t="str">
        <f>'1F'!AY36</f>
        <v>CR_RORE_12516NNVA</v>
      </c>
      <c r="C542" s="14" t="s">
        <v>1163</v>
      </c>
      <c r="E542" s="38" t="s">
        <v>738</v>
      </c>
      <c r="F542" s="44">
        <f>IF(ISBLANK('1F'!N36),"##BLANK",'1F'!N36)</f>
        <v>75.677577400000004</v>
      </c>
    </row>
    <row r="543" spans="2:6" ht="13.5" customHeight="1">
      <c r="B543" s="43" t="str">
        <f>'1F'!AZ36</f>
        <v>CR_RORE_12516ANVA</v>
      </c>
      <c r="C543" s="14" t="s">
        <v>1164</v>
      </c>
      <c r="E543" s="38" t="s">
        <v>738</v>
      </c>
      <c r="F543" s="44">
        <f>IF(ISBLANK('1F'!O36),"##BLANK",'1F'!O36)</f>
        <v>-36.987422600000002</v>
      </c>
    </row>
    <row r="544" spans="2:6" ht="13.5" customHeight="1">
      <c r="B544" s="43" t="str">
        <f>'1F'!BA36</f>
        <v>CR_RORE_12516AAVA</v>
      </c>
      <c r="C544" s="14" t="s">
        <v>1165</v>
      </c>
      <c r="E544" s="38" t="s">
        <v>738</v>
      </c>
      <c r="F544" s="44">
        <f>IF(ISBLANK('1F'!P36),"##BLANK",'1F'!P36)</f>
        <v>-41.200551399999995</v>
      </c>
    </row>
    <row r="545" spans="2:6" ht="13.5" customHeight="1">
      <c r="B545" s="180" t="str">
        <f>'1F'!AP38</f>
        <v>CR12517NNP</v>
      </c>
      <c r="C545" s="14" t="s">
        <v>1166</v>
      </c>
      <c r="E545" s="38" t="s">
        <v>738</v>
      </c>
      <c r="F545" s="44">
        <f>IF(ISBLANK('1F'!E38),"##BLANK",'1F'!E38)</f>
        <v>7.3099999999999998E-2</v>
      </c>
    </row>
    <row r="546" spans="2:6" ht="13.5" customHeight="1">
      <c r="B546" s="180" t="str">
        <f>'1F'!AS38</f>
        <v>CR12517NNV</v>
      </c>
      <c r="C546" s="14" t="s">
        <v>1166</v>
      </c>
      <c r="E546" s="38" t="s">
        <v>738</v>
      </c>
      <c r="F546" s="44">
        <f>IF(ISBLANK('1F'!H38),"##BLANK",'1F'!H38)</f>
        <v>145.3628588</v>
      </c>
    </row>
    <row r="547" spans="2:6" ht="13.5" customHeight="1">
      <c r="B547" s="180" t="str">
        <f>'1F'!AT38</f>
        <v>CR12517ANV</v>
      </c>
      <c r="C547" s="14" t="s">
        <v>1167</v>
      </c>
      <c r="E547" s="38" t="s">
        <v>738</v>
      </c>
      <c r="F547" s="44">
        <f>IF(ISBLANK('1F'!I38),"##BLANK",'1F'!I38)</f>
        <v>145.3628588</v>
      </c>
    </row>
    <row r="548" spans="2:6" ht="13.5" customHeight="1">
      <c r="B548" s="180" t="str">
        <f>'1F'!AU38</f>
        <v>CR12517AAV</v>
      </c>
      <c r="C548" s="14" t="s">
        <v>1168</v>
      </c>
      <c r="E548" s="38" t="s">
        <v>738</v>
      </c>
      <c r="F548" s="44">
        <f>IF(ISBLANK('1F'!J38),"##BLANK",'1F'!J38)</f>
        <v>113.8827093</v>
      </c>
    </row>
    <row r="549" spans="2:6" ht="13.5" customHeight="1">
      <c r="B549" s="180" t="str">
        <f>'1F'!AV38</f>
        <v>CR12517NNPA</v>
      </c>
      <c r="C549" s="14" t="s">
        <v>1169</v>
      </c>
      <c r="E549" s="38" t="s">
        <v>738</v>
      </c>
      <c r="F549" s="44">
        <f>IF(ISBLANK('1F'!K38),"##BLANK",'1F'!K38)</f>
        <v>4.1799999999999997E-2</v>
      </c>
    </row>
    <row r="550" spans="2:6" ht="13.5" customHeight="1">
      <c r="B550" s="180" t="str">
        <f>'1F'!AY38</f>
        <v>CR12517NNVA</v>
      </c>
      <c r="C550" s="14" t="s">
        <v>1169</v>
      </c>
      <c r="E550" s="38" t="s">
        <v>738</v>
      </c>
      <c r="F550" s="44">
        <f>IF(ISBLANK('1F'!N38),"##BLANK",'1F'!N38)</f>
        <v>81.951366199999995</v>
      </c>
    </row>
    <row r="551" spans="2:6" ht="13.5" customHeight="1">
      <c r="B551" s="180" t="str">
        <f>'1F'!AZ38</f>
        <v>CR12517ANVA</v>
      </c>
      <c r="C551" s="14" t="s">
        <v>1170</v>
      </c>
      <c r="E551" s="38" t="s">
        <v>738</v>
      </c>
      <c r="F551" s="44">
        <f>IF(ISBLANK('1F'!O38),"##BLANK",'1F'!O38)</f>
        <v>81.951366199999995</v>
      </c>
    </row>
    <row r="552" spans="2:6" ht="13.5" customHeight="1">
      <c r="B552" s="180" t="str">
        <f>'1F'!BA38</f>
        <v>CR12517AAVA</v>
      </c>
      <c r="C552" s="14" t="s">
        <v>1171</v>
      </c>
      <c r="E552" s="38" t="s">
        <v>738</v>
      </c>
      <c r="F552" s="44">
        <f>IF(ISBLANK('1F'!P38),"##BLANK",'1F'!P38)</f>
        <v>61.732371800000003</v>
      </c>
    </row>
    <row r="553" spans="2:6" ht="13.5" customHeight="1">
      <c r="B553" s="43" t="str">
        <f>'1F'!AQ40</f>
        <v>CR_VSA_12517ANP</v>
      </c>
      <c r="C553" s="14" t="s">
        <v>1172</v>
      </c>
      <c r="E553" s="38" t="s">
        <v>738</v>
      </c>
      <c r="F553" s="44">
        <f>IF(ISBLANK('1F'!F40),"##BLANK",'1F'!F40)</f>
        <v>0</v>
      </c>
    </row>
    <row r="554" spans="2:6" ht="13.5" customHeight="1">
      <c r="B554" s="43" t="str">
        <f>'1F'!AR40</f>
        <v>CR_VSA_12517AAP</v>
      </c>
      <c r="C554" s="14" t="s">
        <v>1173</v>
      </c>
      <c r="E554" s="38" t="s">
        <v>738</v>
      </c>
      <c r="F554" s="44">
        <f>IF(ISBLANK('1F'!G40),"##BLANK",'1F'!G40)</f>
        <v>0</v>
      </c>
    </row>
    <row r="555" spans="2:6" ht="13.5" customHeight="1">
      <c r="B555" s="43" t="str">
        <f>'1F'!AU40</f>
        <v>CR_VSA_12517AAV</v>
      </c>
      <c r="C555" s="14" t="s">
        <v>1173</v>
      </c>
      <c r="E555" s="38" t="s">
        <v>738</v>
      </c>
      <c r="F555" s="44">
        <f>IF(ISBLANK('1F'!J40),"##BLANK",'1F'!J40)</f>
        <v>0</v>
      </c>
    </row>
    <row r="556" spans="2:6" ht="13.5" customHeight="1">
      <c r="B556" s="43" t="str">
        <f>'1F'!AW40</f>
        <v>CR_VSA_12517ANPA</v>
      </c>
      <c r="C556" s="14" t="s">
        <v>1174</v>
      </c>
      <c r="E556" s="38" t="s">
        <v>738</v>
      </c>
      <c r="F556" s="44">
        <f>IF(ISBLANK('1F'!L40),"##BLANK",'1F'!L40)</f>
        <v>0</v>
      </c>
    </row>
    <row r="557" spans="2:6" ht="13.5" customHeight="1">
      <c r="B557" s="43" t="str">
        <f>'1F'!AX40</f>
        <v>CR_VSA_12517AAPA</v>
      </c>
      <c r="C557" s="14" t="s">
        <v>1175</v>
      </c>
      <c r="E557" s="38" t="s">
        <v>738</v>
      </c>
      <c r="F557" s="44">
        <f>IF(ISBLANK('1F'!M40),"##BLANK",'1F'!M40)</f>
        <v>0</v>
      </c>
    </row>
    <row r="558" spans="2:6" ht="13.5" customHeight="1">
      <c r="B558" s="43" t="str">
        <f>'1F'!BA40</f>
        <v>CR_VSA_12517AAVA</v>
      </c>
      <c r="C558" s="14" t="s">
        <v>1175</v>
      </c>
      <c r="E558" s="38" t="s">
        <v>738</v>
      </c>
      <c r="F558" s="44">
        <f>IF(ISBLANK('1F'!P40),"##BLANK",'1F'!P40)</f>
        <v>0</v>
      </c>
    </row>
    <row r="559" spans="2:6" ht="13.5" customHeight="1">
      <c r="B559" s="43" t="str">
        <f>'1F'!AP42</f>
        <v>CR12518NNP</v>
      </c>
      <c r="C559" s="14" t="s">
        <v>1176</v>
      </c>
      <c r="E559" s="38" t="s">
        <v>738</v>
      </c>
      <c r="F559" s="44">
        <f>IF(ISBLANK('1F'!E42),"##BLANK",'1F'!E42)</f>
        <v>0.11169999999999999</v>
      </c>
    </row>
    <row r="560" spans="2:6" ht="13.5" customHeight="1">
      <c r="B560" s="43" t="str">
        <f>'1F'!AQ42</f>
        <v>CR12518ANP</v>
      </c>
      <c r="C560" s="14" t="s">
        <v>1177</v>
      </c>
      <c r="E560" s="38" t="s">
        <v>738</v>
      </c>
      <c r="F560" s="44">
        <f>IF(ISBLANK('1F'!F42),"##BLANK",'1F'!F42)</f>
        <v>4.5027734608367495E-2</v>
      </c>
    </row>
    <row r="561" spans="2:6" ht="13.5" customHeight="1">
      <c r="B561" s="43" t="str">
        <f>'1F'!AR42</f>
        <v>CR12518AAP</v>
      </c>
      <c r="C561" s="14" t="s">
        <v>1178</v>
      </c>
      <c r="E561" s="38" t="s">
        <v>738</v>
      </c>
      <c r="F561" s="44">
        <f>IF(ISBLANK('1F'!G42),"##BLANK",'1F'!G42)</f>
        <v>3.82897812636602E-2</v>
      </c>
    </row>
    <row r="562" spans="2:6" ht="13.5" customHeight="1">
      <c r="B562" s="43" t="str">
        <f>'1F'!AS42</f>
        <v>CR12518NNV</v>
      </c>
      <c r="C562" s="14" t="s">
        <v>1176</v>
      </c>
      <c r="E562" s="38" t="s">
        <v>738</v>
      </c>
      <c r="F562" s="44">
        <f>IF(ISBLANK('1F'!H42),"##BLANK",'1F'!H42)</f>
        <v>222.1208116</v>
      </c>
    </row>
    <row r="563" spans="2:6" ht="13.5" customHeight="1">
      <c r="B563" s="43" t="str">
        <f>'1F'!AT42</f>
        <v>CR12518ANV</v>
      </c>
      <c r="C563" s="14" t="s">
        <v>1177</v>
      </c>
      <c r="E563" s="38" t="s">
        <v>738</v>
      </c>
      <c r="F563" s="44">
        <f>IF(ISBLANK('1F'!I42),"##BLANK",'1F'!I42)</f>
        <v>89.539811599999979</v>
      </c>
    </row>
    <row r="564" spans="2:6" ht="13.5" customHeight="1">
      <c r="B564" s="43" t="str">
        <f>'1F'!AU42</f>
        <v>CR12518AAV</v>
      </c>
      <c r="C564" s="14" t="s">
        <v>1178</v>
      </c>
      <c r="E564" s="38" t="s">
        <v>738</v>
      </c>
      <c r="F564" s="44">
        <f>IF(ISBLANK('1F'!J42),"##BLANK",'1F'!J42)</f>
        <v>-0.48329070000001195</v>
      </c>
    </row>
    <row r="565" spans="2:6" ht="13.5" customHeight="1">
      <c r="B565" s="43" t="str">
        <f>'1F'!AV42</f>
        <v>CR12518NNPA</v>
      </c>
      <c r="C565" s="14" t="s">
        <v>1176</v>
      </c>
      <c r="E565" s="38" t="s">
        <v>738</v>
      </c>
      <c r="F565" s="44">
        <f>IF(ISBLANK('1F'!K42),"##BLANK",'1F'!K42)</f>
        <v>8.0399999999999999E-2</v>
      </c>
    </row>
    <row r="566" spans="2:6" ht="13.5" customHeight="1">
      <c r="B566" s="43" t="str">
        <f>'1F'!AW42</f>
        <v>CR12518ANPA</v>
      </c>
      <c r="C566" s="14" t="s">
        <v>1177</v>
      </c>
      <c r="E566" s="38" t="s">
        <v>738</v>
      </c>
      <c r="F566" s="44">
        <f>IF(ISBLANK('1F'!L42),"##BLANK",'1F'!L42)</f>
        <v>2.3743082490339691E-2</v>
      </c>
    </row>
    <row r="567" spans="2:6" ht="13.5" customHeight="1">
      <c r="B567" s="43" t="str">
        <f>'1F'!AX42</f>
        <v>CR12518AAPA</v>
      </c>
      <c r="C567" s="14" t="s">
        <v>1178</v>
      </c>
      <c r="E567" s="38" t="s">
        <v>738</v>
      </c>
      <c r="F567" s="44">
        <f>IF(ISBLANK('1F'!M42),"##BLANK",'1F'!M42)</f>
        <v>1.7362057329628346E-2</v>
      </c>
    </row>
    <row r="568" spans="2:6" ht="13.5" customHeight="1">
      <c r="B568" s="43" t="str">
        <f>'1F'!AY42</f>
        <v>CR12518NNVA</v>
      </c>
      <c r="C568" s="14" t="s">
        <v>1176</v>
      </c>
      <c r="E568" s="38" t="s">
        <v>738</v>
      </c>
      <c r="F568" s="44">
        <f>IF(ISBLANK('1F'!N42),"##BLANK",'1F'!N42)</f>
        <v>157.62894360000001</v>
      </c>
    </row>
    <row r="569" spans="2:6" ht="13.5" customHeight="1">
      <c r="B569" s="43" t="str">
        <f>'1F'!AZ42</f>
        <v>CR12518ANVA</v>
      </c>
      <c r="C569" s="14" t="s">
        <v>1177</v>
      </c>
      <c r="E569" s="38" t="s">
        <v>738</v>
      </c>
      <c r="F569" s="44">
        <f>IF(ISBLANK('1F'!O42),"##BLANK",'1F'!O42)</f>
        <v>44.963943599999993</v>
      </c>
    </row>
    <row r="570" spans="2:6" ht="13.5" customHeight="1">
      <c r="B570" s="43" t="str">
        <f>'1F'!BA42</f>
        <v>CR12518AAVA</v>
      </c>
      <c r="C570" s="14" t="s">
        <v>1178</v>
      </c>
      <c r="E570" s="38" t="s">
        <v>738</v>
      </c>
      <c r="F570" s="44">
        <f>IF(ISBLANK('1F'!P42),"##BLANK",'1F'!P42)</f>
        <v>20.531820400000008</v>
      </c>
    </row>
    <row r="571" spans="2:6" ht="13.5" customHeight="1">
      <c r="B571" s="180" t="str">
        <f>'1F'!AP45</f>
        <v>CR12520NNP</v>
      </c>
      <c r="C571" s="14" t="s">
        <v>1179</v>
      </c>
      <c r="E571" s="38" t="s">
        <v>738</v>
      </c>
      <c r="F571" s="44">
        <f>IF(ISBLANK('1F'!E45),"##BLANK",'1F'!E45)</f>
        <v>1.41E-2</v>
      </c>
    </row>
    <row r="572" spans="2:6" ht="13.5" customHeight="1">
      <c r="B572" s="180" t="str">
        <f>'1F'!AQ45</f>
        <v>CR12520ANP</v>
      </c>
      <c r="C572" s="14" t="s">
        <v>1180</v>
      </c>
      <c r="E572" s="38" t="s">
        <v>738</v>
      </c>
      <c r="F572" s="44">
        <f>IF(ISBLANK('1F'!F45),"##BLANK",'1F'!F45)</f>
        <v>0</v>
      </c>
    </row>
    <row r="573" spans="2:6" ht="13.5" customHeight="1">
      <c r="B573" s="180" t="str">
        <f>'1F'!AR45</f>
        <v>CR12520AAP</v>
      </c>
      <c r="C573" s="14" t="s">
        <v>1181</v>
      </c>
      <c r="E573" s="38" t="s">
        <v>738</v>
      </c>
      <c r="F573" s="44">
        <f>IF(ISBLANK('1F'!G45),"##BLANK",'1F'!G45)</f>
        <v>0</v>
      </c>
    </row>
    <row r="574" spans="2:6" ht="13.5" customHeight="1">
      <c r="B574" s="180" t="str">
        <f>'1F'!AS45</f>
        <v>CR12520NNV</v>
      </c>
      <c r="C574" s="14" t="s">
        <v>1179</v>
      </c>
      <c r="E574" s="38" t="s">
        <v>738</v>
      </c>
      <c r="F574" s="44">
        <f>IF(ISBLANK('1F'!H45),"##BLANK",'1F'!H45)</f>
        <v>28.0385268</v>
      </c>
    </row>
    <row r="575" spans="2:6" ht="13.5" customHeight="1">
      <c r="B575" s="180" t="str">
        <f>'1F'!AU45</f>
        <v>CR12520AAV</v>
      </c>
      <c r="C575" s="14" t="s">
        <v>1181</v>
      </c>
      <c r="E575" s="38" t="s">
        <v>738</v>
      </c>
      <c r="F575" s="44">
        <f>IF(ISBLANK('1F'!J45),"##BLANK",'1F'!J45)</f>
        <v>0</v>
      </c>
    </row>
    <row r="576" spans="2:6" ht="13.5" customHeight="1">
      <c r="B576" s="180" t="str">
        <f>'1F'!AV45</f>
        <v>CR12520NNPA</v>
      </c>
      <c r="C576" s="14" t="s">
        <v>1182</v>
      </c>
      <c r="E576" s="38" t="s">
        <v>738</v>
      </c>
      <c r="F576" s="44">
        <f>IF(ISBLANK('1F'!K45),"##BLANK",'1F'!K45)</f>
        <v>1.41E-2</v>
      </c>
    </row>
    <row r="577" spans="2:6" ht="13.5" customHeight="1">
      <c r="B577" s="180" t="str">
        <f>'1F'!AW45</f>
        <v>CR12520ANPA</v>
      </c>
      <c r="C577" s="14" t="s">
        <v>1183</v>
      </c>
      <c r="E577" s="38" t="s">
        <v>738</v>
      </c>
      <c r="F577" s="44">
        <f>IF(ISBLANK('1F'!L45),"##BLANK",'1F'!L45)</f>
        <v>9.6656106753227014E-4</v>
      </c>
    </row>
    <row r="578" spans="2:6" ht="13.5" customHeight="1">
      <c r="B578" s="180" t="str">
        <f>'1F'!AX45</f>
        <v>CR12520AAPA</v>
      </c>
      <c r="C578" s="14" t="s">
        <v>1184</v>
      </c>
      <c r="E578" s="38" t="s">
        <v>738</v>
      </c>
      <c r="F578" s="44">
        <f>IF(ISBLANK('1F'!M45),"##BLANK",'1F'!M45)</f>
        <v>1.2831355363540397E-3</v>
      </c>
    </row>
    <row r="579" spans="2:6" ht="13.5" customHeight="1">
      <c r="B579" s="180" t="str">
        <f>'1F'!AY45</f>
        <v>CR12520NNVA</v>
      </c>
      <c r="C579" s="14" t="s">
        <v>1182</v>
      </c>
      <c r="E579" s="38" t="s">
        <v>738</v>
      </c>
      <c r="F579" s="44">
        <f>IF(ISBLANK('1F'!N45),"##BLANK",'1F'!N45)</f>
        <v>27.6438819</v>
      </c>
    </row>
    <row r="580" spans="2:6" ht="13.5" customHeight="1">
      <c r="B580" s="180" t="str">
        <f>'1F'!BA45</f>
        <v>CR12520AAVA</v>
      </c>
      <c r="C580" s="14" t="s">
        <v>1184</v>
      </c>
      <c r="E580" s="38" t="s">
        <v>738</v>
      </c>
      <c r="F580" s="44">
        <f>IF(ISBLANK('1F'!P45),"##BLANK",'1F'!P45)</f>
        <v>1.895</v>
      </c>
    </row>
    <row r="581" spans="2:6" ht="13.5" customHeight="1">
      <c r="B581" s="180" t="str">
        <f>'1F'!AQ46</f>
        <v>CR12521ANP</v>
      </c>
      <c r="C581" s="14" t="s">
        <v>1185</v>
      </c>
      <c r="E581" s="38" t="s">
        <v>738</v>
      </c>
      <c r="F581" s="44">
        <f>IF(ISBLANK('1F'!F46),"##BLANK",'1F'!F46)</f>
        <v>0</v>
      </c>
    </row>
    <row r="582" spans="2:6" ht="13.5" customHeight="1">
      <c r="B582" s="180" t="str">
        <f>'1F'!AR46</f>
        <v>CR12521AAP</v>
      </c>
      <c r="C582" s="14" t="s">
        <v>1186</v>
      </c>
      <c r="E582" s="38" t="s">
        <v>738</v>
      </c>
      <c r="F582" s="44">
        <f>IF(ISBLANK('1F'!G46),"##BLANK",'1F'!G46)</f>
        <v>0</v>
      </c>
    </row>
    <row r="583" spans="2:6" ht="13.5" customHeight="1">
      <c r="B583" s="180" t="str">
        <f>'1F'!AU46</f>
        <v>CR12521AAV</v>
      </c>
      <c r="C583" s="14" t="s">
        <v>1185</v>
      </c>
      <c r="E583" s="38" t="s">
        <v>738</v>
      </c>
      <c r="F583" s="44">
        <f>IF(ISBLANK('1F'!J46),"##BLANK",'1F'!J46)</f>
        <v>0</v>
      </c>
    </row>
    <row r="584" spans="2:6" ht="13.5" customHeight="1">
      <c r="B584" s="180" t="str">
        <f>'1F'!AW46</f>
        <v>CR12521ANPA</v>
      </c>
      <c r="C584" s="14" t="s">
        <v>1187</v>
      </c>
      <c r="E584" s="38" t="s">
        <v>738</v>
      </c>
      <c r="F584" s="44">
        <f>IF(ISBLANK('1F'!L46),"##BLANK",'1F'!L46)</f>
        <v>-9.6656106753227014E-4</v>
      </c>
    </row>
    <row r="585" spans="2:6" ht="13.5" customHeight="1">
      <c r="B585" s="180" t="str">
        <f>'1F'!AX46</f>
        <v>CR12521AAPA</v>
      </c>
      <c r="C585" s="14" t="s">
        <v>1188</v>
      </c>
      <c r="E585" s="38" t="s">
        <v>738</v>
      </c>
      <c r="F585" s="44">
        <f>IF(ISBLANK('1F'!M46),"##BLANK",'1F'!M46)</f>
        <v>-1.2831355363540397E-3</v>
      </c>
    </row>
    <row r="586" spans="2:6" ht="13.5" customHeight="1">
      <c r="B586" s="180" t="str">
        <f>'1F'!BA46</f>
        <v>CR12521AAVA</v>
      </c>
      <c r="C586" s="14" t="s">
        <v>1188</v>
      </c>
      <c r="E586" s="38" t="s">
        <v>738</v>
      </c>
      <c r="F586" s="44">
        <f>IF(ISBLANK('1F'!P46),"##BLANK",'1F'!P46)</f>
        <v>-1.895</v>
      </c>
    </row>
    <row r="587" spans="2:6" ht="13.5" customHeight="1">
      <c r="B587" s="180" t="str">
        <f>'1F'!AP48</f>
        <v>CR12519NNP</v>
      </c>
      <c r="C587" s="14" t="s">
        <v>1189</v>
      </c>
      <c r="E587" s="38" t="s">
        <v>738</v>
      </c>
      <c r="F587" s="44">
        <f>IF(ISBLANK('1F'!E48),"##BLANK",'1F'!E48)</f>
        <v>9.7599999999999992E-2</v>
      </c>
    </row>
    <row r="588" spans="2:6" ht="13.5" customHeight="1">
      <c r="B588" s="180" t="str">
        <f>'1F'!AQ48</f>
        <v>CR12519ANP</v>
      </c>
      <c r="C588" s="14" t="s">
        <v>1190</v>
      </c>
      <c r="E588" s="38" t="s">
        <v>738</v>
      </c>
      <c r="F588" s="44">
        <f>IF(ISBLANK('1F'!F48),"##BLANK",'1F'!F48)</f>
        <v>4.5027734608367495E-2</v>
      </c>
    </row>
    <row r="589" spans="2:6" ht="13.5" customHeight="1">
      <c r="B589" s="180" t="str">
        <f>'1F'!AR48</f>
        <v>CR12519AAP</v>
      </c>
      <c r="C589" s="14" t="s">
        <v>1191</v>
      </c>
      <c r="E589" s="38" t="s">
        <v>738</v>
      </c>
      <c r="F589" s="44">
        <f>IF(ISBLANK('1F'!G48),"##BLANK",'1F'!G48)</f>
        <v>3.82897812636602E-2</v>
      </c>
    </row>
    <row r="590" spans="2:6" ht="13.5" customHeight="1">
      <c r="B590" s="180" t="str">
        <f>'1F'!AS48</f>
        <v>CR12519NNV</v>
      </c>
      <c r="C590" s="14" t="s">
        <v>1189</v>
      </c>
      <c r="E590" s="38" t="s">
        <v>738</v>
      </c>
      <c r="F590" s="44">
        <f>IF(ISBLANK('1F'!H48),"##BLANK",'1F'!H48)</f>
        <v>194.0822848</v>
      </c>
    </row>
    <row r="591" spans="2:6" ht="13.5" customHeight="1">
      <c r="B591" s="180" t="str">
        <f>'1F'!AT48</f>
        <v>CR12519ANV</v>
      </c>
      <c r="C591" s="14" t="s">
        <v>1190</v>
      </c>
      <c r="E591" s="38" t="s">
        <v>738</v>
      </c>
      <c r="F591" s="44">
        <f>IF(ISBLANK('1F'!I48),"##BLANK",'1F'!I48)</f>
        <v>89.539811599999979</v>
      </c>
    </row>
    <row r="592" spans="2:6" ht="13.5" customHeight="1">
      <c r="B592" s="180" t="str">
        <f>'1F'!AU48</f>
        <v>CR12519AAV</v>
      </c>
      <c r="C592" s="14" t="s">
        <v>1191</v>
      </c>
      <c r="E592" s="38" t="s">
        <v>738</v>
      </c>
      <c r="F592" s="44">
        <f>IF(ISBLANK('1F'!J48),"##BLANK",'1F'!J48)</f>
        <v>-0.48329070000001195</v>
      </c>
    </row>
    <row r="593" spans="2:6" ht="13.5" customHeight="1">
      <c r="B593" s="180" t="str">
        <f>'1F'!AV48</f>
        <v>CR12519NNPA</v>
      </c>
      <c r="C593" s="14" t="s">
        <v>1192</v>
      </c>
      <c r="E593" s="38" t="s">
        <v>738</v>
      </c>
      <c r="F593" s="44">
        <f>IF(ISBLANK('1F'!K48),"##BLANK",'1F'!K48)</f>
        <v>6.6299999999999998E-2</v>
      </c>
    </row>
    <row r="594" spans="2:6" ht="13.5" customHeight="1">
      <c r="B594" s="180" t="str">
        <f>'1F'!AW48</f>
        <v>CR12519ANPA</v>
      </c>
      <c r="C594" s="14" t="s">
        <v>1193</v>
      </c>
      <c r="E594" s="38" t="s">
        <v>738</v>
      </c>
      <c r="F594" s="44">
        <f>IF(ISBLANK('1F'!L48),"##BLANK",'1F'!L48)</f>
        <v>2.3743082490339691E-2</v>
      </c>
    </row>
    <row r="595" spans="2:6" ht="13.5" customHeight="1">
      <c r="B595" s="180" t="str">
        <f>'1F'!AX48</f>
        <v>CR12519AAPA</v>
      </c>
      <c r="C595" s="14" t="s">
        <v>1194</v>
      </c>
      <c r="E595" s="38" t="s">
        <v>738</v>
      </c>
      <c r="F595" s="44">
        <f>IF(ISBLANK('1F'!M48),"##BLANK",'1F'!M48)</f>
        <v>1.7362057329628346E-2</v>
      </c>
    </row>
    <row r="596" spans="2:6" ht="13.5" customHeight="1">
      <c r="B596" s="180" t="str">
        <f>'1F'!AY48</f>
        <v>CR12519NNVA</v>
      </c>
      <c r="C596" s="14" t="s">
        <v>1192</v>
      </c>
      <c r="E596" s="38" t="s">
        <v>738</v>
      </c>
      <c r="F596" s="44">
        <f>IF(ISBLANK('1F'!N48),"##BLANK",'1F'!N48)</f>
        <v>129.98506170000002</v>
      </c>
    </row>
    <row r="597" spans="2:6" ht="13.5" customHeight="1">
      <c r="B597" s="180" t="str">
        <f>'1F'!AZ48</f>
        <v>CR12519ANVA</v>
      </c>
      <c r="C597" s="14" t="s">
        <v>1193</v>
      </c>
      <c r="E597" s="38" t="s">
        <v>738</v>
      </c>
      <c r="F597" s="44">
        <f>IF(ISBLANK('1F'!O48),"##BLANK",'1F'!O48)</f>
        <v>44.963943599999993</v>
      </c>
    </row>
    <row r="598" spans="2:6" ht="13.5" customHeight="1">
      <c r="B598" s="180" t="str">
        <f>'1F'!BA48</f>
        <v>CR12519AAVA</v>
      </c>
      <c r="C598" s="14" t="s">
        <v>1194</v>
      </c>
      <c r="E598" s="38" t="s">
        <v>738</v>
      </c>
      <c r="F598" s="44">
        <f>IF(ISBLANK('1F'!P48),"##BLANK",'1F'!P48)</f>
        <v>20.531820400000008</v>
      </c>
    </row>
    <row r="599" spans="2:6" ht="13.5" customHeight="1">
      <c r="B599" s="43" t="str">
        <f>'1F'!AQ52</f>
        <v>CR13041ANP</v>
      </c>
      <c r="C599" s="14" t="s">
        <v>1195</v>
      </c>
      <c r="E599" s="38" t="s">
        <v>738</v>
      </c>
      <c r="F599" s="44">
        <f>IF(ISBLANK('1F'!F52),"##BLANK",'1F'!F52)</f>
        <v>-3.6710202620203285E-4</v>
      </c>
    </row>
    <row r="600" spans="2:6" ht="13.5" customHeight="1">
      <c r="B600" s="43" t="str">
        <f>'1F'!AR52</f>
        <v>CR13042AAP</v>
      </c>
      <c r="C600" s="14" t="s">
        <v>1196</v>
      </c>
      <c r="E600" s="38" t="s">
        <v>738</v>
      </c>
      <c r="F600" s="44">
        <f>IF(ISBLANK('1F'!G52),"##BLANK",'1F'!G52)</f>
        <v>-4.6857859571488084E-4</v>
      </c>
    </row>
    <row r="601" spans="2:6" ht="13.5" customHeight="1">
      <c r="B601" s="43" t="str">
        <f>'1F'!AU52</f>
        <v>CR13042AAV</v>
      </c>
      <c r="C601" s="14" t="s">
        <v>1196</v>
      </c>
      <c r="E601" s="38" t="s">
        <v>738</v>
      </c>
      <c r="F601" s="44">
        <f>IF(ISBLANK('1F'!J52),"##BLANK",'1F'!J52)</f>
        <v>-0.73</v>
      </c>
    </row>
    <row r="602" spans="2:6" ht="13.5" customHeight="1">
      <c r="B602" s="43" t="str">
        <f>'1F'!AW52</f>
        <v>CR13043ANPA</v>
      </c>
      <c r="C602" s="14" t="s">
        <v>1197</v>
      </c>
      <c r="E602" s="38" t="s">
        <v>738</v>
      </c>
      <c r="F602" s="44">
        <f>IF(ISBLANK('1F'!L52),"##BLANK",'1F'!L52)</f>
        <v>-3.7234278590952887E-4</v>
      </c>
    </row>
    <row r="603" spans="2:6" ht="13.5" customHeight="1">
      <c r="B603" s="43" t="str">
        <f>'1F'!AX52</f>
        <v>CR13044AAPA</v>
      </c>
      <c r="C603" s="14" t="s">
        <v>1198</v>
      </c>
      <c r="E603" s="38" t="s">
        <v>738</v>
      </c>
      <c r="F603" s="44">
        <f>IF(ISBLANK('1F'!M52),"##BLANK",'1F'!M52)</f>
        <v>-4.9429495595696511E-4</v>
      </c>
    </row>
    <row r="604" spans="2:6" ht="13.5" customHeight="1">
      <c r="B604" s="43" t="str">
        <f>'1F'!BA52</f>
        <v>CR13045AAVA</v>
      </c>
      <c r="C604" s="14" t="s">
        <v>1198</v>
      </c>
      <c r="E604" s="38" t="s">
        <v>738</v>
      </c>
      <c r="F604" s="44">
        <f>IF(ISBLANK('1F'!P52),"##BLANK",'1F'!P52)</f>
        <v>-0.73</v>
      </c>
    </row>
    <row r="605" spans="2:6" ht="13.5" customHeight="1">
      <c r="B605" s="43" t="str">
        <f>'1F'!AQ53</f>
        <v>CR13046ANP</v>
      </c>
      <c r="C605" s="14" t="s">
        <v>1199</v>
      </c>
      <c r="E605" s="38" t="s">
        <v>738</v>
      </c>
      <c r="F605" s="44">
        <f>IF(ISBLANK('1F'!F53),"##BLANK",'1F'!F53)</f>
        <v>2.308216849681275E-4</v>
      </c>
    </row>
    <row r="606" spans="2:6" ht="13.5" customHeight="1">
      <c r="B606" s="43" t="str">
        <f>'1F'!AR53</f>
        <v>CR13048AAP</v>
      </c>
      <c r="C606" s="14" t="s">
        <v>1200</v>
      </c>
      <c r="E606" s="38" t="s">
        <v>738</v>
      </c>
      <c r="F606" s="44">
        <f>IF(ISBLANK('1F'!G53),"##BLANK",'1F'!G53)</f>
        <v>2.9462681566182235E-4</v>
      </c>
    </row>
    <row r="607" spans="2:6" ht="13.5" customHeight="1">
      <c r="B607" s="43" t="str">
        <f>'1F'!AU53</f>
        <v>CR13051AAV</v>
      </c>
      <c r="C607" s="14" t="s">
        <v>1200</v>
      </c>
      <c r="E607" s="38" t="s">
        <v>738</v>
      </c>
      <c r="F607" s="44">
        <f>IF(ISBLANK('1F'!J53),"##BLANK",'1F'!J53)</f>
        <v>0.45900000000000002</v>
      </c>
    </row>
    <row r="608" spans="2:6" ht="13.5" customHeight="1">
      <c r="B608" s="43" t="str">
        <f>'1F'!AW53</f>
        <v>CR13053ANPA</v>
      </c>
      <c r="C608" s="14" t="s">
        <v>1201</v>
      </c>
      <c r="E608" s="38" t="s">
        <v>738</v>
      </c>
      <c r="F608" s="44">
        <f>IF(ISBLANK('1F'!L53),"##BLANK",'1F'!L53)</f>
        <v>2.3411690237325173E-4</v>
      </c>
    </row>
    <row r="609" spans="2:6" ht="13.5" customHeight="1">
      <c r="B609" s="43" t="str">
        <f>'1F'!AX53</f>
        <v>CR13055AAPA</v>
      </c>
      <c r="C609" s="14" t="s">
        <v>1202</v>
      </c>
      <c r="E609" s="38" t="s">
        <v>738</v>
      </c>
      <c r="F609" s="44">
        <f>IF(ISBLANK('1F'!M53),"##BLANK",'1F'!M53)</f>
        <v>3.1079641751266714E-4</v>
      </c>
    </row>
    <row r="610" spans="2:6" ht="13.5" customHeight="1">
      <c r="B610" s="43" t="str">
        <f>'1F'!BA53</f>
        <v>CR13058AAVA</v>
      </c>
      <c r="C610" s="14" t="s">
        <v>1202</v>
      </c>
      <c r="E610" s="38" t="s">
        <v>738</v>
      </c>
      <c r="F610" s="44">
        <f>IF(ISBLANK('1F'!P53),"##BLANK",'1F'!P53)</f>
        <v>0.45900000000000002</v>
      </c>
    </row>
    <row r="611" spans="2:6" ht="13.5" customHeight="1">
      <c r="B611" s="43" t="str">
        <f>'1F'!AQ54</f>
        <v>CR13047ANP</v>
      </c>
      <c r="C611" s="14" t="s">
        <v>1203</v>
      </c>
      <c r="E611" s="38" t="s">
        <v>738</v>
      </c>
      <c r="F611" s="44">
        <f>IF(ISBLANK('1F'!F54),"##BLANK",'1F'!F54)</f>
        <v>-1.3628034123390535E-4</v>
      </c>
    </row>
    <row r="612" spans="2:6" ht="13.5" customHeight="1">
      <c r="B612" s="43" t="str">
        <f>'1F'!AR54</f>
        <v>CR13049AAP</v>
      </c>
      <c r="C612" s="14" t="s">
        <v>1204</v>
      </c>
      <c r="E612" s="38" t="s">
        <v>738</v>
      </c>
      <c r="F612" s="44">
        <f>IF(ISBLANK('1F'!G54),"##BLANK",'1F'!G54)</f>
        <v>-1.7395178005305848E-4</v>
      </c>
    </row>
    <row r="613" spans="2:6" ht="13.5" customHeight="1">
      <c r="B613" s="43" t="str">
        <f>'1F'!AT54</f>
        <v>CR13050ANV</v>
      </c>
      <c r="C613" s="14" t="s">
        <v>1203</v>
      </c>
      <c r="E613" s="38" t="s">
        <v>738</v>
      </c>
      <c r="F613" s="44">
        <f>IF(ISBLANK('1F'!I54),"##BLANK",'1F'!I54)</f>
        <v>-0.27099999999999996</v>
      </c>
    </row>
    <row r="614" spans="2:6" ht="13.5" customHeight="1">
      <c r="B614" s="43" t="str">
        <f>'1F'!AU54</f>
        <v>CR13052AAV</v>
      </c>
      <c r="C614" s="14" t="s">
        <v>1204</v>
      </c>
      <c r="E614" s="38" t="s">
        <v>738</v>
      </c>
      <c r="F614" s="44">
        <f>IF(ISBLANK('1F'!J54),"##BLANK",'1F'!J54)</f>
        <v>-0.27099999999999996</v>
      </c>
    </row>
    <row r="615" spans="2:6" ht="13.5" customHeight="1">
      <c r="B615" s="43" t="str">
        <f>'1F'!AW54</f>
        <v>CR13054ANPA</v>
      </c>
      <c r="C615" s="14" t="s">
        <v>1205</v>
      </c>
      <c r="E615" s="38" t="s">
        <v>738</v>
      </c>
      <c r="F615" s="44">
        <f>IF(ISBLANK('1F'!L54),"##BLANK",'1F'!L54)</f>
        <v>-1.3822588353627714E-4</v>
      </c>
    </row>
    <row r="616" spans="2:6" ht="13.5" customHeight="1">
      <c r="B616" s="43" t="str">
        <f>'1F'!AX54</f>
        <v>CR13056AAPA</v>
      </c>
      <c r="C616" s="14" t="s">
        <v>1206</v>
      </c>
      <c r="E616" s="38" t="s">
        <v>738</v>
      </c>
      <c r="F616" s="44">
        <f>IF(ISBLANK('1F'!M54),"##BLANK",'1F'!M54)</f>
        <v>-1.8349853844429798E-4</v>
      </c>
    </row>
    <row r="617" spans="2:6" ht="13.5" customHeight="1">
      <c r="B617" s="43" t="str">
        <f>'1F'!AZ54</f>
        <v>CR13057ANVA</v>
      </c>
      <c r="C617" s="14" t="s">
        <v>1205</v>
      </c>
      <c r="E617" s="38" t="s">
        <v>738</v>
      </c>
      <c r="F617" s="44">
        <f>IF(ISBLANK('1F'!O54),"##BLANK",'1F'!O54)</f>
        <v>-0.27099999999999996</v>
      </c>
    </row>
    <row r="618" spans="2:6" ht="13.5" customHeight="1">
      <c r="B618" s="43" t="str">
        <f>'1F'!BA54</f>
        <v>CR13059AAVA</v>
      </c>
      <c r="C618" s="14" t="s">
        <v>1206</v>
      </c>
      <c r="E618" s="38" t="s">
        <v>738</v>
      </c>
      <c r="F618" s="44">
        <f>IF(ISBLANK('1F'!P54),"##BLANK",'1F'!P54)</f>
        <v>-0.27099999999999996</v>
      </c>
    </row>
  </sheetData>
  <sheetProtection sort="0"/>
  <conditionalFormatting sqref="E4:E618">
    <cfRule type="expression" dxfId="732" priority="1">
      <formula>$C4="New Bon"</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70" zoomScaleNormal="70" zoomScaleSheetLayoutView="100" workbookViewId="0">
      <selection sqref="A1:XFD1048576"/>
    </sheetView>
  </sheetViews>
  <sheetFormatPr defaultColWidth="9.125" defaultRowHeight="16.149999999999999" customHeight="1"/>
  <cols>
    <col min="1" max="1" width="1.625" style="490" customWidth="1"/>
    <col min="2" max="2" width="55" style="490" customWidth="1"/>
    <col min="3" max="3" width="5.5" style="490" bestFit="1" customWidth="1"/>
    <col min="4" max="4" width="4.75" style="490" bestFit="1" customWidth="1"/>
    <col min="5" max="5" width="10.75" style="490" bestFit="1" customWidth="1"/>
    <col min="6" max="6" width="9.125" style="490" bestFit="1" customWidth="1"/>
    <col min="7" max="7" width="9.625" style="490" bestFit="1" customWidth="1"/>
    <col min="8" max="8" width="9.25" style="490" bestFit="1" customWidth="1"/>
    <col min="9" max="9" width="11.25" style="490" bestFit="1" customWidth="1"/>
    <col min="10" max="10" width="12.5" style="490" customWidth="1"/>
    <col min="11" max="11" width="9.75" style="490" bestFit="1" customWidth="1"/>
    <col min="12" max="12" width="9" style="490" bestFit="1" customWidth="1"/>
    <col min="13" max="13" width="1.625" style="490" customWidth="1"/>
    <col min="14" max="14" width="9.25" style="490" bestFit="1" customWidth="1"/>
    <col min="15" max="15" width="1.625" style="490" customWidth="1"/>
    <col min="16" max="16" width="29.5" style="490" bestFit="1" customWidth="1"/>
    <col min="17" max="18" width="1.625" style="490" customWidth="1"/>
    <col min="19" max="19" width="20.625" style="490" bestFit="1" customWidth="1"/>
    <col min="20" max="20" width="1.625" style="794" customWidth="1"/>
    <col min="21" max="21" width="20.625" style="794" hidden="1" customWidth="1"/>
    <col min="22" max="28" width="1.75" style="794" hidden="1" customWidth="1"/>
    <col min="29" max="29" width="1.625" style="794" hidden="1" customWidth="1"/>
    <col min="30" max="30" width="3.25" style="490" customWidth="1"/>
    <col min="31" max="31" width="50.5" style="490" bestFit="1" customWidth="1"/>
    <col min="32" max="32" width="16.625" style="490" bestFit="1" customWidth="1"/>
    <col min="33" max="33" width="19.625" style="490" bestFit="1" customWidth="1"/>
    <col min="34" max="34" width="18.75" style="490" bestFit="1" customWidth="1"/>
    <col min="35" max="35" width="17.125" style="490" bestFit="1" customWidth="1"/>
    <col min="36" max="37" width="18.75" style="490" bestFit="1" customWidth="1"/>
    <col min="38" max="39" width="19.75" style="490" bestFit="1" customWidth="1"/>
    <col min="40" max="40" width="1.625" style="490" customWidth="1"/>
    <col min="41" max="16384" width="9.125" style="490"/>
  </cols>
  <sheetData>
    <row r="1" spans="1:39" s="618" customFormat="1" ht="29.25" customHeight="1">
      <c r="B1" s="2914" t="s">
        <v>641</v>
      </c>
      <c r="C1" s="2914"/>
      <c r="D1" s="2914"/>
      <c r="E1" s="3020"/>
      <c r="F1" s="3020"/>
      <c r="G1" s="3020"/>
      <c r="H1" s="3020"/>
      <c r="I1" s="3020"/>
      <c r="J1" s="861"/>
      <c r="K1" s="792"/>
      <c r="L1" s="792"/>
      <c r="M1" s="2914"/>
      <c r="N1" s="2914"/>
      <c r="R1" s="814"/>
      <c r="S1" s="798"/>
      <c r="T1" s="825"/>
      <c r="U1" s="794"/>
      <c r="V1" s="794"/>
      <c r="W1" s="794"/>
      <c r="X1" s="794"/>
      <c r="Y1" s="794"/>
      <c r="Z1" s="794"/>
      <c r="AA1" s="794"/>
      <c r="AB1" s="794"/>
      <c r="AC1" s="825"/>
      <c r="AE1" s="2914" t="s">
        <v>6740</v>
      </c>
      <c r="AF1" s="3020"/>
      <c r="AG1" s="3020"/>
      <c r="AH1" s="3020"/>
      <c r="AI1" s="3020"/>
      <c r="AJ1" s="3020"/>
      <c r="AK1" s="861"/>
      <c r="AL1" s="861"/>
      <c r="AM1" s="792"/>
    </row>
    <row r="2" spans="1:39" s="618" customFormat="1" ht="31.15" customHeight="1">
      <c r="B2" s="2914" t="s">
        <v>9</v>
      </c>
      <c r="C2" s="2914"/>
      <c r="D2" s="2914"/>
      <c r="E2" s="3020"/>
      <c r="F2" s="3020"/>
      <c r="G2" s="3020"/>
      <c r="H2" s="3020"/>
      <c r="I2" s="3020"/>
      <c r="J2" s="846"/>
      <c r="K2" s="813"/>
      <c r="L2" s="792"/>
      <c r="M2" s="846"/>
      <c r="N2" s="846"/>
      <c r="R2" s="814"/>
      <c r="S2" s="798"/>
      <c r="T2" s="825"/>
      <c r="U2" s="794"/>
      <c r="V2" s="794"/>
      <c r="W2" s="794"/>
      <c r="X2" s="794"/>
      <c r="Y2" s="794"/>
      <c r="Z2" s="794"/>
      <c r="AA2" s="794"/>
      <c r="AB2" s="794"/>
      <c r="AC2" s="825"/>
      <c r="AE2" s="2914"/>
      <c r="AF2" s="3020"/>
      <c r="AG2" s="3020"/>
      <c r="AH2" s="3020"/>
      <c r="AI2" s="3020"/>
      <c r="AJ2" s="3020"/>
      <c r="AK2" s="861"/>
      <c r="AL2" s="846"/>
      <c r="AM2" s="792"/>
    </row>
    <row r="3" spans="1:39" ht="33" customHeight="1">
      <c r="B3" s="2940" t="s">
        <v>642</v>
      </c>
      <c r="C3" s="2941"/>
      <c r="D3" s="2941"/>
      <c r="E3" s="2941"/>
      <c r="F3" s="2941"/>
      <c r="G3" s="2941"/>
      <c r="H3" s="2941"/>
      <c r="I3" s="2941"/>
      <c r="J3" s="2941"/>
      <c r="K3" s="2941"/>
      <c r="L3" s="2941"/>
      <c r="M3" s="2941"/>
      <c r="N3" s="2941"/>
      <c r="O3" s="2941"/>
      <c r="P3" s="2941"/>
      <c r="R3" s="816"/>
      <c r="S3" s="796" t="s">
        <v>6741</v>
      </c>
      <c r="T3" s="825"/>
      <c r="AC3" s="825"/>
      <c r="AE3" s="2942" t="s">
        <v>642</v>
      </c>
      <c r="AF3" s="2943"/>
      <c r="AG3" s="2943"/>
      <c r="AH3" s="2943"/>
      <c r="AI3" s="2943"/>
      <c r="AJ3" s="2943"/>
      <c r="AK3" s="2943"/>
      <c r="AL3" s="2943"/>
      <c r="AM3" s="2943"/>
    </row>
    <row r="4" spans="1:39" ht="16.149999999999999" customHeight="1" thickBot="1">
      <c r="B4" s="797"/>
      <c r="C4" s="797"/>
      <c r="D4" s="797"/>
      <c r="E4" s="3019"/>
      <c r="F4" s="3019"/>
      <c r="G4" s="3019"/>
      <c r="H4" s="3019"/>
      <c r="I4" s="862"/>
      <c r="J4" s="862"/>
      <c r="K4" s="862"/>
      <c r="R4" s="510"/>
      <c r="S4" s="798"/>
      <c r="T4" s="825"/>
      <c r="U4" s="2921" t="s">
        <v>6742</v>
      </c>
      <c r="V4" s="2921"/>
      <c r="W4" s="2921"/>
      <c r="X4" s="2921"/>
      <c r="Y4" s="2921"/>
      <c r="Z4" s="2921"/>
      <c r="AA4" s="2921"/>
      <c r="AB4" s="2921"/>
      <c r="AC4" s="825"/>
      <c r="AE4" s="797"/>
      <c r="AF4" s="3019"/>
      <c r="AG4" s="3019"/>
      <c r="AH4" s="3019"/>
      <c r="AI4" s="3019"/>
      <c r="AJ4" s="862"/>
      <c r="AK4" s="862"/>
      <c r="AL4" s="862"/>
    </row>
    <row r="5" spans="1:39" ht="46.5" thickTop="1" thickBot="1">
      <c r="A5" s="496"/>
      <c r="B5" s="492" t="s">
        <v>6743</v>
      </c>
      <c r="C5" s="493" t="s">
        <v>6744</v>
      </c>
      <c r="D5" s="493" t="s">
        <v>6745</v>
      </c>
      <c r="E5" s="493" t="s">
        <v>7670</v>
      </c>
      <c r="F5" s="493" t="s">
        <v>7671</v>
      </c>
      <c r="G5" s="493" t="s">
        <v>7672</v>
      </c>
      <c r="H5" s="493" t="s">
        <v>7673</v>
      </c>
      <c r="I5" s="493" t="s">
        <v>7674</v>
      </c>
      <c r="J5" s="493" t="s">
        <v>7675</v>
      </c>
      <c r="K5" s="493" t="s">
        <v>7676</v>
      </c>
      <c r="L5" s="494" t="s">
        <v>6998</v>
      </c>
      <c r="M5" s="496"/>
      <c r="N5" s="863" t="s">
        <v>6749</v>
      </c>
      <c r="O5" s="496"/>
      <c r="P5" s="497" t="s">
        <v>6750</v>
      </c>
      <c r="Q5" s="496"/>
      <c r="R5" s="510"/>
      <c r="S5" s="798"/>
      <c r="T5" s="825"/>
      <c r="U5" s="502" t="s">
        <v>6751</v>
      </c>
      <c r="V5" s="799"/>
      <c r="W5" s="799"/>
      <c r="X5" s="799"/>
      <c r="Y5" s="799"/>
      <c r="Z5" s="799"/>
      <c r="AA5" s="799"/>
      <c r="AB5" s="799"/>
      <c r="AC5" s="825"/>
      <c r="AE5" s="492" t="s">
        <v>6743</v>
      </c>
      <c r="AF5" s="493" t="s">
        <v>7677</v>
      </c>
      <c r="AG5" s="493" t="s">
        <v>7678</v>
      </c>
      <c r="AH5" s="493" t="s">
        <v>7672</v>
      </c>
      <c r="AI5" s="493" t="s">
        <v>7673</v>
      </c>
      <c r="AJ5" s="493" t="s">
        <v>7674</v>
      </c>
      <c r="AK5" s="493" t="s">
        <v>7675</v>
      </c>
      <c r="AL5" s="493" t="s">
        <v>7676</v>
      </c>
      <c r="AM5" s="494" t="s">
        <v>6998</v>
      </c>
    </row>
    <row r="6" spans="1:39" ht="16.149999999999999" customHeight="1" thickTop="1" thickBot="1">
      <c r="A6" s="496"/>
      <c r="B6" s="821"/>
      <c r="C6" s="821"/>
      <c r="D6" s="821"/>
      <c r="E6" s="562"/>
      <c r="F6" s="562"/>
      <c r="G6" s="562"/>
      <c r="H6" s="562"/>
      <c r="I6" s="562"/>
      <c r="J6" s="562"/>
      <c r="K6" s="562"/>
      <c r="L6" s="500"/>
      <c r="M6" s="496"/>
      <c r="N6" s="864"/>
      <c r="O6" s="496"/>
      <c r="P6" s="496"/>
      <c r="Q6" s="496"/>
      <c r="R6" s="510"/>
      <c r="S6" s="798"/>
      <c r="T6" s="825"/>
      <c r="U6" s="490"/>
      <c r="V6" s="490"/>
      <c r="W6" s="490"/>
      <c r="X6" s="490"/>
      <c r="Y6" s="490"/>
      <c r="Z6" s="490"/>
      <c r="AA6" s="490"/>
      <c r="AB6" s="490"/>
      <c r="AC6" s="825"/>
      <c r="AE6" s="821"/>
      <c r="AF6" s="562"/>
      <c r="AG6" s="562"/>
      <c r="AH6" s="562"/>
      <c r="AI6" s="562"/>
      <c r="AJ6" s="562"/>
      <c r="AK6" s="562"/>
      <c r="AL6" s="562"/>
      <c r="AM6" s="500"/>
    </row>
    <row r="7" spans="1:39" ht="16.149999999999999" customHeight="1" thickTop="1">
      <c r="A7" s="496"/>
      <c r="B7" s="503" t="s">
        <v>7679</v>
      </c>
      <c r="C7" s="504" t="s">
        <v>6756</v>
      </c>
      <c r="D7" s="504">
        <v>3</v>
      </c>
      <c r="E7" s="122">
        <f>IFERROR('2I'!E36,0)</f>
        <v>54.034999999999997</v>
      </c>
      <c r="F7" s="122">
        <f>IFERROR('2I'!F36,0)</f>
        <v>0</v>
      </c>
      <c r="G7" s="122">
        <f>IFERROR('2I'!H11,0)</f>
        <v>27.503999999999998</v>
      </c>
      <c r="H7" s="122">
        <f>IFERROR('2I'!I11,0)</f>
        <v>179.45699999999999</v>
      </c>
      <c r="I7" s="122">
        <f>IFERROR('2I'!H23,0)</f>
        <v>466.43299999999994</v>
      </c>
      <c r="J7" s="122">
        <f>IFERROR('2I'!I23,0)</f>
        <v>51.977999999999994</v>
      </c>
      <c r="K7" s="865">
        <f>IFERROR('2I'!G28,0)</f>
        <v>0</v>
      </c>
      <c r="L7" s="107">
        <f>IFERROR(SUM(E7:K7),0)</f>
        <v>779.40699999999981</v>
      </c>
      <c r="M7" s="496"/>
      <c r="N7" s="509" t="s">
        <v>7680</v>
      </c>
      <c r="O7" s="496"/>
      <c r="P7" s="509"/>
      <c r="Q7" s="496"/>
      <c r="R7" s="510"/>
      <c r="S7" s="798"/>
      <c r="T7" s="825"/>
      <c r="U7" s="798"/>
      <c r="V7" s="798"/>
      <c r="W7" s="798"/>
      <c r="X7" s="798"/>
      <c r="Y7" s="798"/>
      <c r="Z7" s="798"/>
      <c r="AA7" s="490"/>
      <c r="AB7" s="798"/>
      <c r="AC7" s="825"/>
      <c r="AE7" s="503" t="s">
        <v>7679</v>
      </c>
      <c r="AF7" s="122" t="s">
        <v>7681</v>
      </c>
      <c r="AG7" s="122" t="s">
        <v>7682</v>
      </c>
      <c r="AH7" s="122" t="s">
        <v>7683</v>
      </c>
      <c r="AI7" s="122" t="s">
        <v>7684</v>
      </c>
      <c r="AJ7" s="122" t="s">
        <v>7685</v>
      </c>
      <c r="AK7" s="122" t="s">
        <v>7686</v>
      </c>
      <c r="AL7" s="865" t="s">
        <v>7687</v>
      </c>
      <c r="AM7" s="107" t="s">
        <v>7688</v>
      </c>
    </row>
    <row r="8" spans="1:39" ht="16.149999999999999" customHeight="1" thickBot="1">
      <c r="A8" s="496"/>
      <c r="B8" s="574" t="s">
        <v>7689</v>
      </c>
      <c r="C8" s="575" t="s">
        <v>6756</v>
      </c>
      <c r="D8" s="575">
        <v>3</v>
      </c>
      <c r="E8" s="866">
        <v>0</v>
      </c>
      <c r="F8" s="866">
        <v>0</v>
      </c>
      <c r="G8" s="866">
        <v>5.0460000000000003</v>
      </c>
      <c r="H8" s="866">
        <v>0.29499999999999998</v>
      </c>
      <c r="I8" s="866">
        <v>1.9670000000000001</v>
      </c>
      <c r="J8" s="866">
        <v>4.3999999999999997E-2</v>
      </c>
      <c r="K8" s="866">
        <v>0</v>
      </c>
      <c r="L8" s="105">
        <f>IFERROR(SUM(E8:K8),0)</f>
        <v>7.3519999999999994</v>
      </c>
      <c r="M8" s="496"/>
      <c r="N8" s="523" t="s">
        <v>7690</v>
      </c>
      <c r="O8" s="496"/>
      <c r="P8" s="523"/>
      <c r="Q8" s="496"/>
      <c r="R8" s="510"/>
      <c r="S8" s="487">
        <f>IF( SUM( U8:AB8 ) = 0, 0, $U$5 )</f>
        <v>0</v>
      </c>
      <c r="T8" s="825"/>
      <c r="U8" s="511">
        <f t="shared" ref="U8" si="0" xml:space="preserve"> IF( ISNUMBER( E8 ), 0, 1 )</f>
        <v>0</v>
      </c>
      <c r="V8" s="511">
        <f t="shared" ref="V8" si="1" xml:space="preserve"> IF( ISNUMBER( F8 ), 0, 1 )</f>
        <v>0</v>
      </c>
      <c r="W8" s="511">
        <f t="shared" ref="W8" si="2" xml:space="preserve"> IF( ISNUMBER( G8 ), 0, 1 )</f>
        <v>0</v>
      </c>
      <c r="X8" s="511">
        <f t="shared" ref="X8" si="3" xml:space="preserve"> IF( ISNUMBER( H8 ), 0, 1 )</f>
        <v>0</v>
      </c>
      <c r="Y8" s="511">
        <f t="shared" ref="Y8" si="4" xml:space="preserve"> IF( ISNUMBER( I8 ), 0, 1 )</f>
        <v>0</v>
      </c>
      <c r="Z8" s="511">
        <f t="shared" ref="Z8" si="5" xml:space="preserve"> IF( ISNUMBER( J8 ), 0, 1 )</f>
        <v>0</v>
      </c>
      <c r="AA8" s="511">
        <f t="shared" ref="AA8" si="6" xml:space="preserve"> IF( ISNUMBER( K8 ), 0, 1 )</f>
        <v>0</v>
      </c>
      <c r="AB8" s="798"/>
      <c r="AC8" s="825"/>
      <c r="AE8" s="574" t="s">
        <v>7689</v>
      </c>
      <c r="AF8" s="866" t="s">
        <v>7691</v>
      </c>
      <c r="AG8" s="866" t="s">
        <v>7692</v>
      </c>
      <c r="AH8" s="866" t="s">
        <v>7693</v>
      </c>
      <c r="AI8" s="866" t="s">
        <v>7694</v>
      </c>
      <c r="AJ8" s="866" t="s">
        <v>7695</v>
      </c>
      <c r="AK8" s="866" t="s">
        <v>7696</v>
      </c>
      <c r="AL8" s="866" t="s">
        <v>7697</v>
      </c>
      <c r="AM8" s="105" t="s">
        <v>7698</v>
      </c>
    </row>
    <row r="9" spans="1:39" ht="16.149999999999999" customHeight="1" thickTop="1" thickBot="1">
      <c r="A9" s="496"/>
      <c r="B9" s="498"/>
      <c r="C9" s="498"/>
      <c r="D9" s="498"/>
      <c r="E9" s="153"/>
      <c r="F9" s="152"/>
      <c r="G9" s="152"/>
      <c r="H9" s="152"/>
      <c r="I9" s="152"/>
      <c r="J9" s="152"/>
      <c r="K9" s="153"/>
      <c r="L9" s="153"/>
      <c r="M9" s="496"/>
      <c r="N9" s="501"/>
      <c r="O9" s="496"/>
      <c r="P9" s="496"/>
      <c r="Q9" s="496"/>
      <c r="R9" s="827"/>
      <c r="S9" s="487"/>
      <c r="T9" s="825"/>
      <c r="U9" s="799"/>
      <c r="V9" s="798"/>
      <c r="W9" s="798"/>
      <c r="X9" s="798"/>
      <c r="Y9" s="798"/>
      <c r="Z9" s="798"/>
      <c r="AA9" s="798"/>
      <c r="AB9" s="798"/>
      <c r="AC9" s="825"/>
      <c r="AE9" s="498"/>
      <c r="AF9" s="153"/>
      <c r="AG9" s="152"/>
      <c r="AH9" s="152"/>
      <c r="AI9" s="152"/>
      <c r="AJ9" s="152"/>
      <c r="AK9" s="152"/>
      <c r="AL9" s="153"/>
      <c r="AM9" s="153"/>
    </row>
    <row r="10" spans="1:39" ht="16.149999999999999" customHeight="1" thickTop="1">
      <c r="A10" s="496"/>
      <c r="B10" s="503" t="s">
        <v>7699</v>
      </c>
      <c r="C10" s="504" t="s">
        <v>6756</v>
      </c>
      <c r="D10" s="504">
        <v>3</v>
      </c>
      <c r="E10" s="867">
        <f>IFERROR(('2C'!E15 + '2C'!E32+'2C'!E33) * -1,0)</f>
        <v>-70.625</v>
      </c>
      <c r="F10" s="106">
        <f>IFERROR(('2C'!F15 + '2C'!F32+'2C'!F33) * -1,0)</f>
        <v>0</v>
      </c>
      <c r="G10" s="802">
        <v>-13.99</v>
      </c>
      <c r="H10" s="802">
        <v>-100.17</v>
      </c>
      <c r="I10" s="802">
        <v>-287.48899999999998</v>
      </c>
      <c r="J10" s="802">
        <v>-21.338000000000001</v>
      </c>
      <c r="K10" s="868">
        <v>0</v>
      </c>
      <c r="L10" s="869">
        <f>IFERROR(SUM(E10:K10),0)</f>
        <v>-493.61200000000002</v>
      </c>
      <c r="M10" s="496"/>
      <c r="N10" s="509" t="s">
        <v>7700</v>
      </c>
      <c r="O10" s="598"/>
      <c r="P10" s="509"/>
      <c r="Q10" s="496"/>
      <c r="R10" s="827"/>
      <c r="S10" s="487">
        <f>IF( SUM( U10:AB10 ) = 0, 0, $U$5 )</f>
        <v>0</v>
      </c>
      <c r="T10" s="825"/>
      <c r="U10" s="799"/>
      <c r="V10" s="798"/>
      <c r="W10" s="511">
        <f t="shared" ref="W10" si="7" xml:space="preserve"> IF( ISNUMBER( G10 ), 0, 1 )</f>
        <v>0</v>
      </c>
      <c r="X10" s="511">
        <f t="shared" ref="X10" si="8" xml:space="preserve"> IF( ISNUMBER( H10 ), 0, 1 )</f>
        <v>0</v>
      </c>
      <c r="Y10" s="511">
        <f t="shared" ref="Y10" si="9" xml:space="preserve"> IF( ISNUMBER( I10 ), 0, 1 )</f>
        <v>0</v>
      </c>
      <c r="Z10" s="511">
        <f t="shared" ref="Z10" si="10" xml:space="preserve"> IF( ISNUMBER( J10 ), 0, 1 )</f>
        <v>0</v>
      </c>
      <c r="AA10" s="511">
        <f t="shared" ref="AA10" si="11" xml:space="preserve"> IF( ISNUMBER( K10 ), 0, 1 )</f>
        <v>0</v>
      </c>
      <c r="AB10" s="798"/>
      <c r="AC10" s="825"/>
      <c r="AE10" s="503" t="s">
        <v>7699</v>
      </c>
      <c r="AF10" s="867" t="s">
        <v>7701</v>
      </c>
      <c r="AG10" s="106" t="s">
        <v>7702</v>
      </c>
      <c r="AH10" s="802" t="s">
        <v>7703</v>
      </c>
      <c r="AI10" s="802" t="s">
        <v>7704</v>
      </c>
      <c r="AJ10" s="802" t="s">
        <v>7705</v>
      </c>
      <c r="AK10" s="802" t="s">
        <v>7706</v>
      </c>
      <c r="AL10" s="868" t="s">
        <v>7707</v>
      </c>
      <c r="AM10" s="869" t="s">
        <v>7708</v>
      </c>
    </row>
    <row r="11" spans="1:39" ht="16.149999999999999" customHeight="1">
      <c r="A11" s="496"/>
      <c r="B11" s="512" t="s">
        <v>7709</v>
      </c>
      <c r="C11" s="513" t="s">
        <v>6756</v>
      </c>
      <c r="D11" s="513">
        <v>3</v>
      </c>
      <c r="E11" s="870">
        <f>IFERROR('2C'!E28,0) * -1</f>
        <v>-1.1820000000000002</v>
      </c>
      <c r="F11" s="870">
        <f>IFERROR('2C'!F28,0) * -1</f>
        <v>0</v>
      </c>
      <c r="G11" s="110">
        <f>IFERROR(G12 - G10,0)</f>
        <v>-1.4169999999999998</v>
      </c>
      <c r="H11" s="110">
        <f t="shared" ref="H11:K11" si="12">IFERROR(H12 - H10,0)</f>
        <v>-12.234000000000009</v>
      </c>
      <c r="I11" s="110">
        <f>IFERROR(I12 - I10,0)</f>
        <v>17.191999999999894</v>
      </c>
      <c r="J11" s="110">
        <f t="shared" si="12"/>
        <v>-2.3589999999999982</v>
      </c>
      <c r="K11" s="108">
        <f t="shared" si="12"/>
        <v>0</v>
      </c>
      <c r="L11" s="871">
        <f>IFERROR(SUM(E11:K11),0)</f>
        <v>-1.1368683772161603E-13</v>
      </c>
      <c r="M11" s="496"/>
      <c r="N11" s="517" t="s">
        <v>7710</v>
      </c>
      <c r="O11" s="598"/>
      <c r="P11" s="517"/>
      <c r="Q11" s="496"/>
      <c r="R11" s="827"/>
      <c r="S11" s="487"/>
      <c r="T11" s="825"/>
      <c r="U11" s="799"/>
      <c r="V11" s="798"/>
      <c r="W11" s="798"/>
      <c r="X11" s="798"/>
      <c r="Y11" s="798"/>
      <c r="Z11" s="798"/>
      <c r="AA11" s="798"/>
      <c r="AB11" s="798"/>
      <c r="AC11" s="825"/>
      <c r="AE11" s="512" t="s">
        <v>7709</v>
      </c>
      <c r="AF11" s="870" t="s">
        <v>7711</v>
      </c>
      <c r="AG11" s="870" t="s">
        <v>7712</v>
      </c>
      <c r="AH11" s="110" t="s">
        <v>7713</v>
      </c>
      <c r="AI11" s="110" t="s">
        <v>7714</v>
      </c>
      <c r="AJ11" s="110" t="s">
        <v>7715</v>
      </c>
      <c r="AK11" s="110" t="s">
        <v>7716</v>
      </c>
      <c r="AL11" s="108" t="s">
        <v>7717</v>
      </c>
      <c r="AM11" s="871" t="s">
        <v>7718</v>
      </c>
    </row>
    <row r="12" spans="1:39" ht="16.149999999999999" customHeight="1" thickBot="1">
      <c r="A12" s="496"/>
      <c r="B12" s="519" t="s">
        <v>7719</v>
      </c>
      <c r="C12" s="520" t="s">
        <v>6756</v>
      </c>
      <c r="D12" s="520">
        <v>3</v>
      </c>
      <c r="E12" s="872">
        <f>IFERROR(SUM(E10:E11),0)</f>
        <v>-71.807000000000002</v>
      </c>
      <c r="F12" s="112">
        <f>IFERROR(SUM(F10:F11),0)</f>
        <v>0</v>
      </c>
      <c r="G12" s="112">
        <f>IFERROR('2B'!E23,0) *-1</f>
        <v>-15.407</v>
      </c>
      <c r="H12" s="112">
        <f>IFERROR('2B'!F23,0) *-1</f>
        <v>-112.40400000000001</v>
      </c>
      <c r="I12" s="112">
        <f>IFERROR('2B'!G23,0) *-1</f>
        <v>-270.29700000000008</v>
      </c>
      <c r="J12" s="112">
        <f>IFERROR('2B'!H23,0) *-1</f>
        <v>-23.696999999999999</v>
      </c>
      <c r="K12" s="104">
        <f>IFERROR('2B'!I23,0) *-1</f>
        <v>0</v>
      </c>
      <c r="L12" s="873">
        <f>IFERROR(SUM(E12:K12),0)</f>
        <v>-493.61200000000008</v>
      </c>
      <c r="M12" s="496"/>
      <c r="N12" s="523" t="s">
        <v>7720</v>
      </c>
      <c r="O12" s="496"/>
      <c r="P12" s="523"/>
      <c r="Q12" s="496"/>
      <c r="R12" s="827"/>
      <c r="S12" s="487"/>
      <c r="T12" s="825"/>
      <c r="U12" s="799"/>
      <c r="V12" s="798"/>
      <c r="W12" s="798"/>
      <c r="X12" s="798"/>
      <c r="Y12" s="798"/>
      <c r="Z12" s="798"/>
      <c r="AA12" s="798"/>
      <c r="AB12" s="798"/>
      <c r="AC12" s="825"/>
      <c r="AE12" s="519" t="s">
        <v>7719</v>
      </c>
      <c r="AF12" s="872" t="s">
        <v>7721</v>
      </c>
      <c r="AG12" s="112" t="s">
        <v>7722</v>
      </c>
      <c r="AH12" s="112" t="s">
        <v>7723</v>
      </c>
      <c r="AI12" s="112" t="s">
        <v>7724</v>
      </c>
      <c r="AJ12" s="112" t="s">
        <v>7725</v>
      </c>
      <c r="AK12" s="112" t="s">
        <v>7726</v>
      </c>
      <c r="AL12" s="104" t="s">
        <v>7727</v>
      </c>
      <c r="AM12" s="873" t="s">
        <v>7728</v>
      </c>
    </row>
    <row r="13" spans="1:39" ht="16.149999999999999" customHeight="1" thickTop="1" thickBot="1">
      <c r="A13" s="496"/>
      <c r="B13" s="561"/>
      <c r="C13" s="561"/>
      <c r="D13" s="561"/>
      <c r="E13" s="874"/>
      <c r="F13" s="152"/>
      <c r="G13" s="152"/>
      <c r="H13" s="152"/>
      <c r="I13" s="152"/>
      <c r="J13" s="152"/>
      <c r="K13" s="153"/>
      <c r="L13" s="874"/>
      <c r="M13" s="496"/>
      <c r="N13" s="501"/>
      <c r="O13" s="496"/>
      <c r="P13" s="496"/>
      <c r="Q13" s="496"/>
      <c r="R13" s="827"/>
      <c r="S13" s="487"/>
      <c r="T13" s="825"/>
      <c r="U13" s="799"/>
      <c r="V13" s="798"/>
      <c r="W13" s="798"/>
      <c r="X13" s="798"/>
      <c r="Y13" s="798"/>
      <c r="Z13" s="798"/>
      <c r="AA13" s="798"/>
      <c r="AB13" s="798"/>
      <c r="AC13" s="825"/>
      <c r="AE13" s="561"/>
      <c r="AF13" s="874"/>
      <c r="AG13" s="152"/>
      <c r="AH13" s="152"/>
      <c r="AI13" s="152"/>
      <c r="AJ13" s="152"/>
      <c r="AK13" s="152"/>
      <c r="AL13" s="153"/>
      <c r="AM13" s="874"/>
    </row>
    <row r="14" spans="1:39" ht="16.149999999999999" customHeight="1" thickTop="1">
      <c r="A14" s="496"/>
      <c r="B14" s="503" t="s">
        <v>7729</v>
      </c>
      <c r="C14" s="504" t="s">
        <v>6756</v>
      </c>
      <c r="D14" s="504">
        <v>3</v>
      </c>
      <c r="E14" s="122">
        <f>IFERROR('2D'!E19,0)</f>
        <v>-2.6539999999999999</v>
      </c>
      <c r="F14" s="122">
        <f>IFERROR('2D'!F19,0)</f>
        <v>0</v>
      </c>
      <c r="G14" s="122">
        <f>IFERROR('2D'!G19,0)</f>
        <v>-8.9789999999999992</v>
      </c>
      <c r="H14" s="122">
        <f>IFERROR('2D'!H19,0)</f>
        <v>-64.808999999999997</v>
      </c>
      <c r="I14" s="122">
        <f>IFERROR('2D'!I19,0)</f>
        <v>-195.98099999999999</v>
      </c>
      <c r="J14" s="122">
        <f>IFERROR('2D'!J19,0)</f>
        <v>-19.484000000000002</v>
      </c>
      <c r="K14" s="122">
        <f>IFERROR('2D'!K19,0)</f>
        <v>0</v>
      </c>
      <c r="L14" s="107">
        <f>IFERROR(SUM(E14:K14),0)</f>
        <v>-291.90699999999998</v>
      </c>
      <c r="M14" s="496"/>
      <c r="N14" s="509" t="s">
        <v>7730</v>
      </c>
      <c r="O14" s="598"/>
      <c r="P14" s="509"/>
      <c r="Q14" s="496"/>
      <c r="R14" s="827"/>
      <c r="S14" s="487"/>
      <c r="T14" s="825"/>
      <c r="U14" s="799"/>
      <c r="V14" s="798"/>
      <c r="W14" s="798"/>
      <c r="X14" s="798"/>
      <c r="Y14" s="798"/>
      <c r="Z14" s="798"/>
      <c r="AA14" s="798"/>
      <c r="AB14" s="798"/>
      <c r="AC14" s="825"/>
      <c r="AE14" s="503" t="s">
        <v>7729</v>
      </c>
      <c r="AF14" s="122" t="s">
        <v>7731</v>
      </c>
      <c r="AG14" s="122" t="s">
        <v>7732</v>
      </c>
      <c r="AH14" s="122" t="s">
        <v>7733</v>
      </c>
      <c r="AI14" s="122" t="s">
        <v>7734</v>
      </c>
      <c r="AJ14" s="122" t="s">
        <v>7735</v>
      </c>
      <c r="AK14" s="122" t="s">
        <v>7736</v>
      </c>
      <c r="AL14" s="122" t="s">
        <v>7737</v>
      </c>
      <c r="AM14" s="107" t="s">
        <v>7738</v>
      </c>
    </row>
    <row r="15" spans="1:39" ht="16.149999999999999" customHeight="1" thickBot="1">
      <c r="A15" s="496"/>
      <c r="B15" s="519" t="s">
        <v>7739</v>
      </c>
      <c r="C15" s="520" t="s">
        <v>6756</v>
      </c>
      <c r="D15" s="520">
        <v>3</v>
      </c>
      <c r="E15" s="875">
        <f>IFERROR('2O'!E19,0)</f>
        <v>-2.7069999999999999</v>
      </c>
      <c r="F15" s="875">
        <f>IFERROR('2O'!F19,0)</f>
        <v>0</v>
      </c>
      <c r="G15" s="875">
        <f>IFERROR('2O'!G19,0)</f>
        <v>-0.248</v>
      </c>
      <c r="H15" s="875">
        <f>IFERROR('2O'!H19,0)</f>
        <v>-0.54600000000000004</v>
      </c>
      <c r="I15" s="875">
        <f>IFERROR('2O'!I19,0)</f>
        <v>-17.425000000000001</v>
      </c>
      <c r="J15" s="875">
        <f>IFERROR('2O'!J19,0)</f>
        <v>-1E-3</v>
      </c>
      <c r="K15" s="875">
        <f>IFERROR('2O'!K19,0)</f>
        <v>0</v>
      </c>
      <c r="L15" s="113">
        <f>IFERROR(SUM(E15:K15),0)</f>
        <v>-20.927000000000003</v>
      </c>
      <c r="M15" s="496"/>
      <c r="N15" s="523" t="s">
        <v>7740</v>
      </c>
      <c r="O15" s="598"/>
      <c r="P15" s="523"/>
      <c r="Q15" s="496"/>
      <c r="R15" s="827"/>
      <c r="S15" s="487"/>
      <c r="T15" s="825"/>
      <c r="U15" s="799"/>
      <c r="V15" s="798"/>
      <c r="W15" s="798"/>
      <c r="X15" s="798"/>
      <c r="Y15" s="798"/>
      <c r="Z15" s="798"/>
      <c r="AA15" s="798"/>
      <c r="AB15" s="798"/>
      <c r="AC15" s="825"/>
      <c r="AE15" s="519" t="s">
        <v>7739</v>
      </c>
      <c r="AF15" s="875" t="s">
        <v>7741</v>
      </c>
      <c r="AG15" s="875" t="s">
        <v>7742</v>
      </c>
      <c r="AH15" s="875" t="s">
        <v>7743</v>
      </c>
      <c r="AI15" s="875" t="s">
        <v>7744</v>
      </c>
      <c r="AJ15" s="875" t="s">
        <v>7745</v>
      </c>
      <c r="AK15" s="875" t="s">
        <v>7746</v>
      </c>
      <c r="AL15" s="875" t="s">
        <v>7747</v>
      </c>
      <c r="AM15" s="113" t="s">
        <v>7748</v>
      </c>
    </row>
    <row r="16" spans="1:39" ht="16.149999999999999" customHeight="1" thickTop="1" thickBot="1">
      <c r="A16" s="496"/>
      <c r="B16" s="561"/>
      <c r="C16" s="561"/>
      <c r="D16" s="561"/>
      <c r="E16" s="152"/>
      <c r="F16" s="152"/>
      <c r="G16" s="152"/>
      <c r="H16" s="152"/>
      <c r="I16" s="152"/>
      <c r="J16" s="152"/>
      <c r="K16" s="153"/>
      <c r="L16" s="152"/>
      <c r="M16" s="496"/>
      <c r="N16" s="501"/>
      <c r="O16" s="496"/>
      <c r="P16" s="496"/>
      <c r="Q16" s="496"/>
      <c r="R16" s="827"/>
      <c r="S16" s="487"/>
      <c r="T16" s="825"/>
      <c r="U16" s="799"/>
      <c r="V16" s="798"/>
      <c r="W16" s="798"/>
      <c r="X16" s="798"/>
      <c r="Y16" s="798"/>
      <c r="Z16" s="798"/>
      <c r="AA16" s="798"/>
      <c r="AB16" s="798"/>
      <c r="AC16" s="825"/>
      <c r="AE16" s="561"/>
      <c r="AF16" s="152"/>
      <c r="AG16" s="152"/>
      <c r="AH16" s="152"/>
      <c r="AI16" s="152"/>
      <c r="AJ16" s="152"/>
      <c r="AK16" s="152"/>
      <c r="AL16" s="153"/>
      <c r="AM16" s="152"/>
    </row>
    <row r="17" spans="1:39" ht="16.149999999999999" customHeight="1" thickTop="1" thickBot="1">
      <c r="A17" s="496"/>
      <c r="B17" s="876" t="s">
        <v>6770</v>
      </c>
      <c r="C17" s="832" t="s">
        <v>6756</v>
      </c>
      <c r="D17" s="832">
        <v>3</v>
      </c>
      <c r="E17" s="877">
        <v>0</v>
      </c>
      <c r="F17" s="877">
        <v>0</v>
      </c>
      <c r="G17" s="877">
        <v>0.95199999999999996</v>
      </c>
      <c r="H17" s="877">
        <v>6.944</v>
      </c>
      <c r="I17" s="877">
        <v>13.483000000000001</v>
      </c>
      <c r="J17" s="877">
        <v>1.1819999999999999</v>
      </c>
      <c r="K17" s="877">
        <v>0</v>
      </c>
      <c r="L17" s="129">
        <f>IFERROR(SUM(E17:K17),0)</f>
        <v>22.561</v>
      </c>
      <c r="M17" s="496"/>
      <c r="N17" s="835" t="s">
        <v>7749</v>
      </c>
      <c r="O17" s="496"/>
      <c r="P17" s="835"/>
      <c r="Q17" s="496"/>
      <c r="R17" s="827"/>
      <c r="S17" s="487">
        <f>IF( SUM( U17:AB17 ) = 0, 0, $U$5 )</f>
        <v>0</v>
      </c>
      <c r="T17" s="825"/>
      <c r="U17" s="511">
        <f t="shared" ref="U17" si="13" xml:space="preserve"> IF( ISNUMBER( E17 ), 0, 1 )</f>
        <v>0</v>
      </c>
      <c r="V17" s="511">
        <f t="shared" ref="V17" si="14" xml:space="preserve"> IF( ISNUMBER( F17 ), 0, 1 )</f>
        <v>0</v>
      </c>
      <c r="W17" s="511">
        <f t="shared" ref="W17" si="15" xml:space="preserve"> IF( ISNUMBER( G17 ), 0, 1 )</f>
        <v>0</v>
      </c>
      <c r="X17" s="511">
        <f t="shared" ref="X17" si="16" xml:space="preserve"> IF( ISNUMBER( H17 ), 0, 1 )</f>
        <v>0</v>
      </c>
      <c r="Y17" s="511">
        <f t="shared" ref="Y17" si="17" xml:space="preserve"> IF( ISNUMBER( I17 ), 0, 1 )</f>
        <v>0</v>
      </c>
      <c r="Z17" s="511">
        <f t="shared" ref="Z17" si="18" xml:space="preserve"> IF( ISNUMBER( J17 ), 0, 1 )</f>
        <v>0</v>
      </c>
      <c r="AA17" s="511">
        <f t="shared" ref="AA17" si="19" xml:space="preserve"> IF( ISNUMBER( K17 ), 0, 1 )</f>
        <v>0</v>
      </c>
      <c r="AB17" s="798"/>
      <c r="AC17" s="825"/>
      <c r="AE17" s="876" t="s">
        <v>6770</v>
      </c>
      <c r="AF17" s="877" t="s">
        <v>7750</v>
      </c>
      <c r="AG17" s="877" t="s">
        <v>7751</v>
      </c>
      <c r="AH17" s="877" t="s">
        <v>7752</v>
      </c>
      <c r="AI17" s="877" t="s">
        <v>7753</v>
      </c>
      <c r="AJ17" s="877" t="s">
        <v>7754</v>
      </c>
      <c r="AK17" s="877" t="s">
        <v>7755</v>
      </c>
      <c r="AL17" s="877" t="s">
        <v>7756</v>
      </c>
      <c r="AM17" s="129" t="s">
        <v>7757</v>
      </c>
    </row>
    <row r="18" spans="1:39" ht="16.149999999999999" customHeight="1" thickTop="1" thickBot="1">
      <c r="A18" s="496"/>
      <c r="B18" s="561"/>
      <c r="C18" s="561"/>
      <c r="D18" s="561"/>
      <c r="E18" s="152"/>
      <c r="F18" s="152"/>
      <c r="G18" s="152"/>
      <c r="H18" s="152"/>
      <c r="I18" s="152"/>
      <c r="J18" s="152"/>
      <c r="K18" s="153"/>
      <c r="L18" s="152"/>
      <c r="M18" s="496"/>
      <c r="N18" s="501"/>
      <c r="O18" s="496"/>
      <c r="P18" s="496"/>
      <c r="Q18" s="496"/>
      <c r="R18" s="827"/>
      <c r="S18" s="487"/>
      <c r="T18" s="825"/>
      <c r="U18" s="799"/>
      <c r="V18" s="798"/>
      <c r="W18" s="798"/>
      <c r="X18" s="798"/>
      <c r="Y18" s="798"/>
      <c r="Z18" s="798"/>
      <c r="AA18" s="798"/>
      <c r="AB18" s="798"/>
      <c r="AC18" s="825"/>
      <c r="AE18" s="561"/>
      <c r="AF18" s="152"/>
      <c r="AG18" s="152"/>
      <c r="AH18" s="152"/>
      <c r="AI18" s="152"/>
      <c r="AJ18" s="152"/>
      <c r="AK18" s="152"/>
      <c r="AL18" s="153"/>
      <c r="AM18" s="152"/>
    </row>
    <row r="19" spans="1:39" ht="16.149999999999999" customHeight="1" thickTop="1" thickBot="1">
      <c r="A19" s="496"/>
      <c r="B19" s="876" t="s">
        <v>6777</v>
      </c>
      <c r="C19" s="832" t="s">
        <v>6756</v>
      </c>
      <c r="D19" s="832">
        <v>3</v>
      </c>
      <c r="E19" s="125">
        <f>IFERROR(E7+E8+E12+E14+E15+E17,0)</f>
        <v>-23.133000000000006</v>
      </c>
      <c r="F19" s="125">
        <f t="shared" ref="F19:K19" si="20">IFERROR(F7+F8+F12+F14+F15+F17,0)</f>
        <v>0</v>
      </c>
      <c r="G19" s="125">
        <f t="shared" si="20"/>
        <v>8.8679999999999986</v>
      </c>
      <c r="H19" s="125">
        <f t="shared" si="20"/>
        <v>8.9369999999999727</v>
      </c>
      <c r="I19" s="125">
        <f t="shared" si="20"/>
        <v>-1.8200000000001566</v>
      </c>
      <c r="J19" s="125">
        <f t="shared" si="20"/>
        <v>10.021999999999991</v>
      </c>
      <c r="K19" s="125">
        <f t="shared" si="20"/>
        <v>0</v>
      </c>
      <c r="L19" s="129">
        <f>IFERROR(SUM(E19:K19),0)</f>
        <v>2.8739999999997998</v>
      </c>
      <c r="M19" s="496"/>
      <c r="N19" s="835" t="s">
        <v>7758</v>
      </c>
      <c r="O19" s="496"/>
      <c r="P19" s="835"/>
      <c r="Q19" s="496"/>
      <c r="R19" s="827"/>
      <c r="S19" s="487"/>
      <c r="T19" s="825"/>
      <c r="U19" s="799"/>
      <c r="V19" s="798"/>
      <c r="W19" s="798"/>
      <c r="X19" s="798"/>
      <c r="Y19" s="798"/>
      <c r="Z19" s="798"/>
      <c r="AA19" s="798"/>
      <c r="AB19" s="798"/>
      <c r="AC19" s="825"/>
      <c r="AE19" s="876" t="s">
        <v>6777</v>
      </c>
      <c r="AF19" s="125" t="s">
        <v>7759</v>
      </c>
      <c r="AG19" s="125" t="s">
        <v>7760</v>
      </c>
      <c r="AH19" s="125" t="s">
        <v>7761</v>
      </c>
      <c r="AI19" s="125" t="s">
        <v>7762</v>
      </c>
      <c r="AJ19" s="125" t="s">
        <v>7763</v>
      </c>
      <c r="AK19" s="125" t="s">
        <v>7764</v>
      </c>
      <c r="AL19" s="125" t="s">
        <v>7765</v>
      </c>
      <c r="AM19" s="129" t="s">
        <v>7766</v>
      </c>
    </row>
    <row r="20" spans="1:39" ht="16.149999999999999" customHeight="1" thickTop="1" thickBot="1">
      <c r="A20" s="496"/>
      <c r="B20" s="587"/>
      <c r="C20" s="587"/>
      <c r="D20" s="587"/>
      <c r="E20" s="810"/>
      <c r="F20" s="810"/>
      <c r="G20" s="810"/>
      <c r="H20" s="810"/>
      <c r="I20" s="810"/>
      <c r="J20" s="810"/>
      <c r="K20" s="810"/>
      <c r="L20" s="153"/>
      <c r="M20" s="496"/>
      <c r="N20" s="501"/>
      <c r="O20" s="496"/>
      <c r="P20" s="496"/>
      <c r="Q20" s="496"/>
      <c r="R20" s="827"/>
      <c r="S20" s="487"/>
      <c r="T20" s="825"/>
      <c r="U20" s="799"/>
      <c r="V20" s="798"/>
      <c r="W20" s="798"/>
      <c r="X20" s="798"/>
      <c r="Y20" s="798"/>
      <c r="Z20" s="798"/>
      <c r="AA20" s="798"/>
      <c r="AB20" s="798"/>
      <c r="AC20" s="825"/>
      <c r="AE20" s="587"/>
      <c r="AF20" s="810"/>
      <c r="AG20" s="810"/>
      <c r="AH20" s="810"/>
      <c r="AI20" s="810"/>
      <c r="AJ20" s="810"/>
      <c r="AK20" s="810"/>
      <c r="AL20" s="810"/>
      <c r="AM20" s="153"/>
    </row>
    <row r="21" spans="1:39" ht="16.149999999999999" customHeight="1" thickTop="1" thickBot="1">
      <c r="A21" s="496"/>
      <c r="B21" s="499" t="s">
        <v>7767</v>
      </c>
      <c r="C21" s="531"/>
      <c r="D21" s="531"/>
      <c r="E21" s="878"/>
      <c r="F21" s="878"/>
      <c r="G21" s="878"/>
      <c r="H21" s="878"/>
      <c r="I21" s="878"/>
      <c r="J21" s="878"/>
      <c r="K21" s="878"/>
      <c r="L21" s="879"/>
      <c r="M21" s="496"/>
      <c r="N21" s="501"/>
      <c r="O21" s="496"/>
      <c r="P21" s="496"/>
      <c r="Q21" s="496"/>
      <c r="R21" s="827"/>
      <c r="S21" s="487"/>
      <c r="T21" s="831"/>
      <c r="U21" s="799"/>
      <c r="V21" s="798"/>
      <c r="W21" s="798"/>
      <c r="X21" s="798"/>
      <c r="Y21" s="798"/>
      <c r="Z21" s="798"/>
      <c r="AA21" s="798"/>
      <c r="AB21" s="798"/>
      <c r="AC21" s="831"/>
      <c r="AE21" s="499" t="s">
        <v>7767</v>
      </c>
      <c r="AF21" s="878"/>
      <c r="AG21" s="878"/>
      <c r="AH21" s="878"/>
      <c r="AI21" s="878"/>
      <c r="AJ21" s="878"/>
      <c r="AK21" s="878"/>
      <c r="AL21" s="878"/>
      <c r="AM21" s="879"/>
    </row>
    <row r="22" spans="1:39" ht="16.149999999999999" customHeight="1" thickTop="1" thickBot="1">
      <c r="A22" s="496"/>
      <c r="B22" s="854" t="s">
        <v>7767</v>
      </c>
      <c r="C22" s="832" t="s">
        <v>6756</v>
      </c>
      <c r="D22" s="832">
        <v>3</v>
      </c>
      <c r="E22" s="880"/>
      <c r="F22" s="880"/>
      <c r="G22" s="880"/>
      <c r="H22" s="880"/>
      <c r="I22" s="880"/>
      <c r="J22" s="880"/>
      <c r="K22" s="881"/>
      <c r="L22" s="882">
        <v>0.14899999999999999</v>
      </c>
      <c r="M22" s="496"/>
      <c r="N22" s="835" t="s">
        <v>7768</v>
      </c>
      <c r="O22" s="496"/>
      <c r="P22" s="883"/>
      <c r="Q22" s="496"/>
      <c r="R22" s="827"/>
      <c r="S22" s="487">
        <f>IF( SUM( U22:AB22 ) = 0, 0, $U$5 )</f>
        <v>0</v>
      </c>
      <c r="T22" s="831"/>
      <c r="U22" s="799"/>
      <c r="V22" s="798"/>
      <c r="W22" s="798"/>
      <c r="X22" s="798"/>
      <c r="Y22" s="798"/>
      <c r="Z22" s="798"/>
      <c r="AA22" s="798"/>
      <c r="AB22" s="511">
        <f t="shared" ref="AB22" si="21" xml:space="preserve"> IF( ISNUMBER( L22 ), 0, 1 )</f>
        <v>0</v>
      </c>
      <c r="AC22" s="831"/>
      <c r="AE22" s="854" t="s">
        <v>7767</v>
      </c>
      <c r="AF22" s="880"/>
      <c r="AG22" s="880"/>
      <c r="AH22" s="880"/>
      <c r="AI22" s="880"/>
      <c r="AJ22" s="880"/>
      <c r="AK22" s="880"/>
      <c r="AL22" s="881"/>
      <c r="AM22" s="882" t="s">
        <v>7769</v>
      </c>
    </row>
    <row r="23" spans="1:39" ht="16.149999999999999" customHeight="1" thickTop="1">
      <c r="A23" s="496"/>
      <c r="B23" s="496"/>
      <c r="C23" s="496"/>
      <c r="D23" s="496"/>
      <c r="E23" s="496"/>
      <c r="F23" s="496"/>
      <c r="G23" s="496"/>
      <c r="H23" s="496"/>
      <c r="I23" s="496"/>
      <c r="J23" s="496"/>
      <c r="K23" s="496"/>
      <c r="L23" s="496"/>
      <c r="M23" s="496"/>
      <c r="N23" s="496"/>
      <c r="O23" s="496"/>
      <c r="P23" s="496"/>
      <c r="Q23" s="496"/>
      <c r="S23" s="487"/>
      <c r="T23" s="857"/>
      <c r="U23" s="727"/>
      <c r="V23" s="798"/>
      <c r="W23" s="798"/>
      <c r="X23" s="798"/>
      <c r="Y23" s="798"/>
      <c r="Z23" s="798"/>
      <c r="AA23" s="798"/>
      <c r="AB23" s="798"/>
      <c r="AC23" s="857"/>
    </row>
    <row r="24" spans="1:39" ht="16.149999999999999" customHeight="1">
      <c r="A24" s="496"/>
      <c r="B24" s="496"/>
      <c r="C24" s="496"/>
      <c r="D24" s="496"/>
      <c r="E24" s="496"/>
      <c r="F24" s="496"/>
      <c r="G24" s="496"/>
      <c r="H24" s="496"/>
      <c r="I24" s="496"/>
      <c r="J24" s="496"/>
      <c r="K24" s="496"/>
      <c r="L24" s="496"/>
      <c r="M24" s="496"/>
      <c r="N24" s="496"/>
      <c r="O24" s="496"/>
      <c r="P24" s="496"/>
      <c r="Q24" s="496"/>
      <c r="S24" s="884"/>
      <c r="U24" s="799"/>
      <c r="V24" s="798"/>
      <c r="W24" s="798"/>
      <c r="X24" s="798"/>
      <c r="Y24" s="798"/>
      <c r="Z24" s="798"/>
      <c r="AA24" s="798"/>
      <c r="AB24" s="798"/>
    </row>
    <row r="25" spans="1:39" ht="16.149999999999999" customHeight="1">
      <c r="A25" s="496"/>
      <c r="B25" s="496"/>
      <c r="C25" s="496"/>
      <c r="D25" s="496"/>
      <c r="E25" s="496"/>
      <c r="F25" s="496"/>
      <c r="G25" s="496"/>
      <c r="H25" s="496"/>
      <c r="I25" s="496"/>
      <c r="J25" s="496"/>
      <c r="K25" s="496"/>
      <c r="L25" s="496"/>
      <c r="M25" s="496"/>
      <c r="N25" s="496"/>
      <c r="O25" s="496"/>
      <c r="P25" s="496"/>
      <c r="Q25" s="496"/>
      <c r="S25" s="884"/>
      <c r="U25" s="799"/>
      <c r="V25" s="799"/>
      <c r="W25" s="799"/>
      <c r="X25" s="799"/>
      <c r="Y25" s="799"/>
      <c r="Z25" s="799"/>
      <c r="AA25" s="799"/>
      <c r="AB25" s="799"/>
    </row>
    <row r="26" spans="1:39" ht="16.149999999999999" customHeight="1">
      <c r="A26" s="496"/>
      <c r="B26" s="496"/>
      <c r="C26" s="496"/>
      <c r="D26" s="496"/>
      <c r="E26" s="496"/>
      <c r="F26" s="496"/>
      <c r="G26" s="496"/>
      <c r="H26" s="496"/>
      <c r="I26" s="496"/>
      <c r="J26" s="496"/>
      <c r="K26" s="496"/>
      <c r="L26" s="496"/>
      <c r="M26" s="496"/>
      <c r="N26" s="496"/>
      <c r="O26" s="496"/>
      <c r="P26" s="496"/>
      <c r="Q26" s="496"/>
      <c r="U26" s="799"/>
      <c r="V26" s="799"/>
      <c r="W26" s="799"/>
      <c r="X26" s="799"/>
      <c r="Y26" s="799"/>
      <c r="Z26" s="799"/>
      <c r="AA26" s="799"/>
      <c r="AB26" s="799"/>
    </row>
    <row r="27" spans="1:39" ht="16.149999999999999" customHeight="1">
      <c r="A27" s="496"/>
      <c r="B27" s="496"/>
      <c r="C27" s="496"/>
      <c r="D27" s="496"/>
      <c r="E27" s="496"/>
      <c r="F27" s="496"/>
      <c r="G27" s="496"/>
      <c r="H27" s="496"/>
      <c r="I27" s="496"/>
      <c r="J27" s="496"/>
      <c r="K27" s="496"/>
      <c r="L27" s="496"/>
      <c r="M27" s="496"/>
      <c r="N27" s="496"/>
      <c r="O27" s="496"/>
      <c r="P27" s="496"/>
      <c r="Q27" s="496"/>
      <c r="U27" s="799"/>
      <c r="V27" s="799"/>
      <c r="W27" s="799"/>
      <c r="X27" s="799"/>
      <c r="Y27" s="799"/>
      <c r="Z27" s="799"/>
      <c r="AA27" s="799"/>
      <c r="AB27" s="799"/>
    </row>
  </sheetData>
  <sheetProtection algorithmName="SHA-512" hashValue="XTyEkt0see/5RvLFh1YU6I8VzLGW5grNg0YlR72QAidLtVk39+r4nEZST3xZ1qvYjVqNAzIi4NBVShjKFPQwHA==" saltValue="MpDSJG86h8S7BKdMATn4E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601" priority="12" operator="equal">
      <formula>0</formula>
    </cfRule>
  </conditionalFormatting>
  <conditionalFormatting sqref="S18">
    <cfRule type="cellIs" dxfId="600" priority="11" operator="equal">
      <formula>0</formula>
    </cfRule>
  </conditionalFormatting>
  <conditionalFormatting sqref="S21">
    <cfRule type="cellIs" dxfId="599" priority="8" operator="equal">
      <formula>0</formula>
    </cfRule>
  </conditionalFormatting>
  <conditionalFormatting sqref="S24:S26">
    <cfRule type="cellIs" dxfId="598" priority="7" operator="equal">
      <formula>0</formula>
    </cfRule>
  </conditionalFormatting>
  <conditionalFormatting sqref="S9:S16 S18:S21 S23">
    <cfRule type="cellIs" dxfId="597" priority="5" operator="equal">
      <formula>0</formula>
    </cfRule>
  </conditionalFormatting>
  <conditionalFormatting sqref="S17">
    <cfRule type="cellIs" dxfId="596" priority="2" operator="equal">
      <formula>0</formula>
    </cfRule>
  </conditionalFormatting>
  <conditionalFormatting sqref="S22">
    <cfRule type="cellIs" dxfId="595"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A13" zoomScale="70" zoomScaleNormal="70" zoomScaleSheetLayoutView="145" workbookViewId="0">
      <selection activeCell="H50" sqref="H50"/>
    </sheetView>
  </sheetViews>
  <sheetFormatPr defaultColWidth="8.625" defaultRowHeight="14.25"/>
  <cols>
    <col min="1" max="1" width="9.625" style="490" customWidth="1"/>
    <col min="2" max="2" width="59.25" style="913" customWidth="1"/>
    <col min="3" max="3" width="5.5" style="490" bestFit="1" customWidth="1"/>
    <col min="4" max="4" width="4.75" style="490" bestFit="1" customWidth="1"/>
    <col min="5" max="5" width="15.625" style="490" bestFit="1" customWidth="1"/>
    <col min="6" max="6" width="15.25" style="490" bestFit="1" customWidth="1"/>
    <col min="7" max="7" width="20.625" style="490" bestFit="1" customWidth="1"/>
    <col min="8" max="8" width="12.5" style="490" bestFit="1" customWidth="1"/>
    <col min="9" max="9" width="16.75" style="490" bestFit="1" customWidth="1"/>
    <col min="10" max="10" width="11.75" style="490" customWidth="1"/>
    <col min="11" max="11" width="15.25" style="490" customWidth="1"/>
    <col min="12" max="12" width="15.75" style="915" bestFit="1" customWidth="1"/>
    <col min="13" max="13" width="15.5" style="490" customWidth="1"/>
    <col min="14" max="14" width="26" style="490" customWidth="1"/>
    <col min="15" max="16" width="1.625" style="490" customWidth="1"/>
    <col min="17" max="17" width="25.125" style="798" customWidth="1"/>
    <col min="18" max="18" width="1.625" style="794" customWidth="1"/>
    <col min="19" max="24" width="8.125" style="794" hidden="1" customWidth="1"/>
    <col min="25" max="25" width="1.625" style="794" hidden="1" customWidth="1"/>
    <col min="26" max="26" width="1.625" style="490" customWidth="1"/>
    <col min="27" max="27" width="3.25" style="490" hidden="1" customWidth="1"/>
    <col min="28" max="28" width="1.625" style="490" hidden="1" customWidth="1"/>
    <col min="29" max="29" width="1.625" style="490" customWidth="1"/>
    <col min="30" max="30" width="84.125" style="913" customWidth="1"/>
    <col min="31" max="31" width="14.75" style="490" customWidth="1"/>
    <col min="32" max="33" width="12.125" style="490" customWidth="1"/>
    <col min="34" max="34" width="15.125" style="490" customWidth="1"/>
    <col min="35" max="36" width="12.125" style="490" customWidth="1"/>
    <col min="37" max="37" width="1.625" style="490" customWidth="1"/>
    <col min="38" max="16384" width="8.625" style="490"/>
  </cols>
  <sheetData>
    <row r="1" spans="1:36" s="618" customFormat="1" ht="23.25">
      <c r="B1" s="2914" t="s">
        <v>643</v>
      </c>
      <c r="C1" s="2914"/>
      <c r="D1" s="2914"/>
      <c r="E1" s="2914"/>
      <c r="F1" s="2914"/>
      <c r="G1" s="2914"/>
      <c r="H1" s="2914"/>
      <c r="I1" s="2914"/>
      <c r="J1" s="2914"/>
      <c r="K1" s="813"/>
      <c r="L1" s="792"/>
      <c r="P1" s="814"/>
      <c r="Q1" s="798"/>
      <c r="R1" s="825"/>
      <c r="S1" s="794"/>
      <c r="T1" s="794"/>
      <c r="U1" s="794"/>
      <c r="V1" s="794"/>
      <c r="W1" s="794"/>
      <c r="X1" s="794"/>
      <c r="Y1" s="825"/>
      <c r="AB1" s="814"/>
      <c r="AD1" s="885" t="s">
        <v>6740</v>
      </c>
    </row>
    <row r="2" spans="1:36" s="618" customFormat="1" ht="23.25">
      <c r="B2" s="2914" t="s">
        <v>9</v>
      </c>
      <c r="C2" s="2914"/>
      <c r="D2" s="2914"/>
      <c r="E2" s="2914"/>
      <c r="F2" s="2914"/>
      <c r="G2" s="2914"/>
      <c r="H2" s="2914"/>
      <c r="I2" s="2914"/>
      <c r="J2" s="2914"/>
      <c r="K2" s="813"/>
      <c r="L2" s="792"/>
      <c r="P2" s="814"/>
      <c r="Q2" s="798"/>
      <c r="R2" s="825"/>
      <c r="S2" s="794"/>
      <c r="T2" s="794"/>
      <c r="U2" s="794"/>
      <c r="V2" s="794"/>
      <c r="W2" s="794"/>
      <c r="X2" s="794"/>
      <c r="Y2" s="825"/>
      <c r="AB2" s="814"/>
      <c r="AD2" s="885"/>
    </row>
    <row r="3" spans="1:36" ht="19.5">
      <c r="B3" s="2940" t="s">
        <v>644</v>
      </c>
      <c r="C3" s="2941"/>
      <c r="D3" s="2941"/>
      <c r="E3" s="2941"/>
      <c r="F3" s="2941"/>
      <c r="G3" s="2941"/>
      <c r="H3" s="2941"/>
      <c r="I3" s="2941"/>
      <c r="J3" s="2941"/>
      <c r="K3" s="2941"/>
      <c r="L3" s="2941"/>
      <c r="M3" s="2941"/>
      <c r="N3" s="2941"/>
      <c r="P3" s="816"/>
      <c r="Q3" s="796" t="s">
        <v>6741</v>
      </c>
      <c r="R3" s="825"/>
      <c r="Y3" s="825"/>
      <c r="AB3" s="816"/>
      <c r="AD3" s="2917" t="s">
        <v>644</v>
      </c>
      <c r="AE3" s="2918"/>
      <c r="AF3" s="2918"/>
      <c r="AG3" s="2918"/>
      <c r="AH3" s="2918"/>
      <c r="AI3" s="2918"/>
      <c r="AJ3" s="2918"/>
    </row>
    <row r="4" spans="1:36" ht="19.5" thickBot="1">
      <c r="B4" s="730"/>
      <c r="C4" s="730"/>
      <c r="D4" s="730"/>
      <c r="E4" s="730"/>
      <c r="F4" s="730"/>
      <c r="G4" s="730"/>
      <c r="H4" s="730"/>
      <c r="I4" s="730"/>
      <c r="J4" s="730"/>
      <c r="K4" s="730"/>
      <c r="L4" s="730"/>
      <c r="P4" s="510"/>
      <c r="R4" s="825"/>
      <c r="S4" s="2921" t="s">
        <v>6742</v>
      </c>
      <c r="T4" s="2921"/>
      <c r="U4" s="2921"/>
      <c r="V4" s="2921"/>
      <c r="W4" s="2921"/>
      <c r="X4" s="2921"/>
      <c r="Y4" s="825"/>
      <c r="AB4" s="510"/>
      <c r="AD4" s="730"/>
      <c r="AE4" s="730"/>
      <c r="AF4" s="730"/>
      <c r="AG4" s="730"/>
      <c r="AH4" s="730"/>
      <c r="AI4" s="730"/>
      <c r="AJ4" s="730"/>
    </row>
    <row r="5" spans="1:36" ht="46.5" thickTop="1" thickBot="1">
      <c r="A5" s="496"/>
      <c r="B5" s="492" t="s">
        <v>6743</v>
      </c>
      <c r="C5" s="493" t="s">
        <v>6744</v>
      </c>
      <c r="D5" s="493" t="s">
        <v>6745</v>
      </c>
      <c r="E5" s="493" t="s">
        <v>7672</v>
      </c>
      <c r="F5" s="493" t="s">
        <v>7673</v>
      </c>
      <c r="G5" s="493" t="s">
        <v>7674</v>
      </c>
      <c r="H5" s="493" t="s">
        <v>7675</v>
      </c>
      <c r="I5" s="493" t="s">
        <v>7676</v>
      </c>
      <c r="J5" s="494" t="s">
        <v>6962</v>
      </c>
      <c r="K5" s="862"/>
      <c r="L5" s="863" t="s">
        <v>6749</v>
      </c>
      <c r="M5" s="496"/>
      <c r="N5" s="497" t="s">
        <v>6750</v>
      </c>
      <c r="O5" s="496"/>
      <c r="P5" s="510"/>
      <c r="R5" s="825"/>
      <c r="S5" s="502"/>
      <c r="T5" s="799"/>
      <c r="U5" s="799" t="s">
        <v>6751</v>
      </c>
      <c r="V5" s="799"/>
      <c r="W5" s="799"/>
      <c r="X5" s="799"/>
      <c r="Y5" s="825"/>
      <c r="AB5" s="510"/>
      <c r="AD5" s="492" t="s">
        <v>6743</v>
      </c>
      <c r="AE5" s="493" t="s">
        <v>7672</v>
      </c>
      <c r="AF5" s="493" t="s">
        <v>7673</v>
      </c>
      <c r="AG5" s="493" t="s">
        <v>7674</v>
      </c>
      <c r="AH5" s="493" t="s">
        <v>7675</v>
      </c>
      <c r="AI5" s="493" t="s">
        <v>7770</v>
      </c>
      <c r="AJ5" s="494" t="s">
        <v>6962</v>
      </c>
    </row>
    <row r="6" spans="1:36" ht="17.25" thickTop="1" thickBot="1">
      <c r="A6" s="496"/>
      <c r="B6" s="797"/>
      <c r="C6" s="797"/>
      <c r="D6" s="797"/>
      <c r="E6" s="886"/>
      <c r="F6" s="886"/>
      <c r="G6" s="886"/>
      <c r="H6" s="886"/>
      <c r="I6" s="886"/>
      <c r="J6" s="862"/>
      <c r="K6" s="862"/>
      <c r="L6" s="496"/>
      <c r="M6" s="496"/>
      <c r="N6" s="496"/>
      <c r="O6" s="496"/>
      <c r="P6" s="510"/>
      <c r="R6" s="825"/>
      <c r="S6" s="490"/>
      <c r="T6" s="490"/>
      <c r="U6" s="490"/>
      <c r="V6" s="490"/>
      <c r="W6" s="490"/>
      <c r="X6" s="490"/>
      <c r="Y6" s="825"/>
      <c r="AB6" s="510"/>
      <c r="AD6" s="797"/>
      <c r="AE6" s="886"/>
      <c r="AF6" s="886"/>
      <c r="AG6" s="886"/>
      <c r="AH6" s="886"/>
      <c r="AI6" s="886"/>
      <c r="AJ6" s="862"/>
    </row>
    <row r="7" spans="1:36" ht="16.5" thickTop="1" thickBot="1">
      <c r="A7" s="496"/>
      <c r="B7" s="499" t="s">
        <v>7771</v>
      </c>
      <c r="C7" s="531"/>
      <c r="D7" s="531"/>
      <c r="E7" s="495"/>
      <c r="F7" s="495"/>
      <c r="G7" s="495"/>
      <c r="H7" s="495"/>
      <c r="I7" s="495"/>
      <c r="J7" s="495"/>
      <c r="K7" s="495"/>
      <c r="L7" s="495"/>
      <c r="M7" s="496"/>
      <c r="N7" s="496"/>
      <c r="O7" s="496"/>
      <c r="P7" s="510"/>
      <c r="R7" s="825"/>
      <c r="S7" s="798"/>
      <c r="T7" s="798"/>
      <c r="U7" s="798"/>
      <c r="V7" s="798"/>
      <c r="W7" s="798"/>
      <c r="X7" s="798"/>
      <c r="Y7" s="825"/>
      <c r="AB7" s="510"/>
      <c r="AD7" s="499" t="s">
        <v>7771</v>
      </c>
      <c r="AE7" s="495"/>
      <c r="AF7" s="495"/>
      <c r="AG7" s="495"/>
      <c r="AH7" s="495"/>
      <c r="AI7" s="495"/>
      <c r="AJ7" s="495"/>
    </row>
    <row r="8" spans="1:36" ht="15.75" thickTop="1">
      <c r="A8" s="496"/>
      <c r="B8" s="887" t="s">
        <v>7772</v>
      </c>
      <c r="C8" s="888" t="s">
        <v>6756</v>
      </c>
      <c r="D8" s="889">
        <v>3</v>
      </c>
      <c r="E8" s="145">
        <f>IFERROR('4J'!E9,0)</f>
        <v>3.7040000000000002</v>
      </c>
      <c r="F8" s="146">
        <f>IFERROR(SUM('4J'!F9:I9),0)</f>
        <v>12.766999999999999</v>
      </c>
      <c r="G8" s="146">
        <f>IFERROR(SUM('4K'!E10:I10),0)</f>
        <v>35.369999999999997</v>
      </c>
      <c r="H8" s="146">
        <f>IFERROR(SUM('4K'!J10:L10),0)</f>
        <v>-3.2440000000000002</v>
      </c>
      <c r="I8" s="890">
        <v>0</v>
      </c>
      <c r="J8" s="158">
        <f t="shared" ref="J8:J16" si="0">IFERROR(SUM(E8:I8),0)</f>
        <v>48.596999999999994</v>
      </c>
      <c r="K8" s="891"/>
      <c r="L8" s="892" t="s">
        <v>7773</v>
      </c>
      <c r="M8" s="496"/>
      <c r="N8" s="509"/>
      <c r="O8" s="496"/>
      <c r="P8" s="510"/>
      <c r="Q8" s="487">
        <f>IF( SUM( S8:X8 ) = 0, 0, $U$5 )</f>
        <v>0</v>
      </c>
      <c r="R8" s="825"/>
      <c r="S8" s="799"/>
      <c r="T8" s="799"/>
      <c r="U8" s="799"/>
      <c r="V8" s="799"/>
      <c r="W8" s="511">
        <f t="shared" ref="W8:W15" si="1" xml:space="preserve"> IF( ISNUMBER( I8 ), 0, 1 )</f>
        <v>0</v>
      </c>
      <c r="X8" s="799"/>
      <c r="Y8" s="825"/>
      <c r="AB8" s="510"/>
      <c r="AD8" s="887" t="s">
        <v>7772</v>
      </c>
      <c r="AE8" s="145" t="s">
        <v>7774</v>
      </c>
      <c r="AF8" s="146" t="s">
        <v>7775</v>
      </c>
      <c r="AG8" s="146" t="s">
        <v>7776</v>
      </c>
      <c r="AH8" s="146" t="s">
        <v>7777</v>
      </c>
      <c r="AI8" s="890" t="s">
        <v>7778</v>
      </c>
      <c r="AJ8" s="158" t="s">
        <v>7779</v>
      </c>
    </row>
    <row r="9" spans="1:36" ht="15">
      <c r="A9" s="496"/>
      <c r="B9" s="893" t="s">
        <v>7780</v>
      </c>
      <c r="C9" s="894" t="s">
        <v>6756</v>
      </c>
      <c r="D9" s="894">
        <v>3</v>
      </c>
      <c r="E9" s="147">
        <f>IFERROR('4J'!E10,0)</f>
        <v>0</v>
      </c>
      <c r="F9" s="148">
        <f>IFERROR(SUM('4J'!F10:I10),0)</f>
        <v>-1.6E-2</v>
      </c>
      <c r="G9" s="148">
        <f>IFERROR(SUM('4K'!E11:I11),0)</f>
        <v>0</v>
      </c>
      <c r="H9" s="148">
        <f>IFERROR(SUM('4K'!J11:L11),0)</f>
        <v>-3.6110000000000002</v>
      </c>
      <c r="I9" s="895">
        <v>0</v>
      </c>
      <c r="J9" s="159">
        <f t="shared" si="0"/>
        <v>-3.6270000000000002</v>
      </c>
      <c r="K9" s="891"/>
      <c r="L9" s="896" t="s">
        <v>7781</v>
      </c>
      <c r="M9" s="496"/>
      <c r="N9" s="517"/>
      <c r="O9" s="496"/>
      <c r="P9" s="827"/>
      <c r="Q9" s="487">
        <f t="shared" ref="Q9:Q15" si="2">IF( SUM( S9:X9 ) = 0, 0, $U$5 )</f>
        <v>0</v>
      </c>
      <c r="R9" s="825"/>
      <c r="S9" s="799"/>
      <c r="T9" s="799"/>
      <c r="U9" s="799"/>
      <c r="V9" s="799"/>
      <c r="W9" s="511">
        <f t="shared" si="1"/>
        <v>0</v>
      </c>
      <c r="X9" s="799"/>
      <c r="Y9" s="825"/>
      <c r="AB9" s="827"/>
      <c r="AD9" s="893" t="s">
        <v>7780</v>
      </c>
      <c r="AE9" s="147" t="s">
        <v>7782</v>
      </c>
      <c r="AF9" s="148" t="s">
        <v>7783</v>
      </c>
      <c r="AG9" s="148" t="s">
        <v>7784</v>
      </c>
      <c r="AH9" s="148" t="s">
        <v>7785</v>
      </c>
      <c r="AI9" s="895" t="s">
        <v>7786</v>
      </c>
      <c r="AJ9" s="159" t="s">
        <v>7787</v>
      </c>
    </row>
    <row r="10" spans="1:36" ht="15">
      <c r="A10" s="496"/>
      <c r="B10" s="893" t="s">
        <v>7788</v>
      </c>
      <c r="C10" s="894" t="s">
        <v>6756</v>
      </c>
      <c r="D10" s="894">
        <v>3</v>
      </c>
      <c r="E10" s="148">
        <f>IFERROR(SUM('4J'!E18:E20),0)</f>
        <v>3.665</v>
      </c>
      <c r="F10" s="148">
        <f>IFERROR(SUM('4J'!F18:I20),0)</f>
        <v>9.9000000000000005E-2</v>
      </c>
      <c r="G10" s="148">
        <f>IFERROR(SUM('4K'!E19:I21),0)</f>
        <v>4.03</v>
      </c>
      <c r="H10" s="148">
        <f>IFERROR(SUM('4K'!J19:L21),0)</f>
        <v>0</v>
      </c>
      <c r="I10" s="895">
        <v>0</v>
      </c>
      <c r="J10" s="159">
        <f t="shared" si="0"/>
        <v>7.7940000000000005</v>
      </c>
      <c r="K10" s="891"/>
      <c r="L10" s="896" t="s">
        <v>7789</v>
      </c>
      <c r="M10" s="496"/>
      <c r="N10" s="517"/>
      <c r="O10" s="496"/>
      <c r="P10" s="827"/>
      <c r="Q10" s="487">
        <f t="shared" si="2"/>
        <v>0</v>
      </c>
      <c r="R10" s="825"/>
      <c r="S10" s="799"/>
      <c r="T10" s="799"/>
      <c r="U10" s="799"/>
      <c r="V10" s="799"/>
      <c r="W10" s="511">
        <f t="shared" si="1"/>
        <v>0</v>
      </c>
      <c r="X10" s="799"/>
      <c r="Y10" s="825"/>
      <c r="AB10" s="827"/>
      <c r="AD10" s="893" t="s">
        <v>7790</v>
      </c>
      <c r="AE10" s="148" t="s">
        <v>7791</v>
      </c>
      <c r="AF10" s="148" t="s">
        <v>7792</v>
      </c>
      <c r="AG10" s="148" t="s">
        <v>7793</v>
      </c>
      <c r="AH10" s="148" t="s">
        <v>7794</v>
      </c>
      <c r="AI10" s="895" t="s">
        <v>7795</v>
      </c>
      <c r="AJ10" s="159" t="s">
        <v>7796</v>
      </c>
    </row>
    <row r="11" spans="1:36" ht="15">
      <c r="A11" s="496"/>
      <c r="B11" s="893" t="s">
        <v>7797</v>
      </c>
      <c r="C11" s="897" t="s">
        <v>6756</v>
      </c>
      <c r="D11" s="897">
        <v>3</v>
      </c>
      <c r="E11" s="149">
        <f>IFERROR('4J'!E11,0)</f>
        <v>0</v>
      </c>
      <c r="F11" s="148">
        <f>IFERROR(SUM('4J'!F11:I11),0)</f>
        <v>0.33500000000000002</v>
      </c>
      <c r="G11" s="148">
        <f>IFERROR(SUM('4K'!E12:I12),0)</f>
        <v>0</v>
      </c>
      <c r="H11" s="148">
        <f>IFERROR(SUM('4K'!J12:L12),0)</f>
        <v>0</v>
      </c>
      <c r="I11" s="895">
        <v>0</v>
      </c>
      <c r="J11" s="159">
        <f t="shared" si="0"/>
        <v>0.33500000000000002</v>
      </c>
      <c r="K11" s="891"/>
      <c r="L11" s="896" t="s">
        <v>7798</v>
      </c>
      <c r="M11" s="496"/>
      <c r="N11" s="517"/>
      <c r="O11" s="496"/>
      <c r="P11" s="827"/>
      <c r="Q11" s="487">
        <f t="shared" si="2"/>
        <v>0</v>
      </c>
      <c r="R11" s="825"/>
      <c r="S11" s="799"/>
      <c r="T11" s="799"/>
      <c r="U11" s="799"/>
      <c r="V11" s="799"/>
      <c r="W11" s="511">
        <f t="shared" si="1"/>
        <v>0</v>
      </c>
      <c r="X11" s="799"/>
      <c r="Y11" s="825"/>
      <c r="AB11" s="827"/>
      <c r="AD11" s="893" t="s">
        <v>7797</v>
      </c>
      <c r="AE11" s="149" t="s">
        <v>7799</v>
      </c>
      <c r="AF11" s="148" t="s">
        <v>7800</v>
      </c>
      <c r="AG11" s="148" t="s">
        <v>7801</v>
      </c>
      <c r="AH11" s="148" t="s">
        <v>7802</v>
      </c>
      <c r="AI11" s="895" t="s">
        <v>7803</v>
      </c>
      <c r="AJ11" s="159" t="s">
        <v>7804</v>
      </c>
    </row>
    <row r="12" spans="1:36" ht="15">
      <c r="A12" s="496"/>
      <c r="B12" s="893" t="s">
        <v>7805</v>
      </c>
      <c r="C12" s="894" t="s">
        <v>6756</v>
      </c>
      <c r="D12" s="894">
        <v>3</v>
      </c>
      <c r="E12" s="149">
        <f>IFERROR('4J'!E12,0)</f>
        <v>0</v>
      </c>
      <c r="F12" s="148">
        <f>IFERROR(SUM('4J'!F12:I12),0)</f>
        <v>19.652000000000001</v>
      </c>
      <c r="G12" s="148">
        <f>IFERROR(SUM('4K'!E13:I13),0)</f>
        <v>32.585000000000001</v>
      </c>
      <c r="H12" s="148">
        <f>IFERROR(SUM('4K'!J13:L13),0)</f>
        <v>0</v>
      </c>
      <c r="I12" s="895">
        <v>0</v>
      </c>
      <c r="J12" s="159">
        <f t="shared" si="0"/>
        <v>52.237000000000002</v>
      </c>
      <c r="K12" s="898"/>
      <c r="L12" s="896" t="s">
        <v>7806</v>
      </c>
      <c r="M12" s="496"/>
      <c r="N12" s="517"/>
      <c r="O12" s="496"/>
      <c r="P12" s="827"/>
      <c r="Q12" s="487">
        <f t="shared" si="2"/>
        <v>0</v>
      </c>
      <c r="R12" s="825"/>
      <c r="S12" s="799"/>
      <c r="T12" s="799"/>
      <c r="U12" s="799"/>
      <c r="V12" s="799"/>
      <c r="W12" s="511">
        <f t="shared" si="1"/>
        <v>0</v>
      </c>
      <c r="X12" s="799"/>
      <c r="Y12" s="825"/>
      <c r="AB12" s="827"/>
      <c r="AD12" s="893" t="s">
        <v>7805</v>
      </c>
      <c r="AE12" s="149" t="s">
        <v>7807</v>
      </c>
      <c r="AF12" s="148" t="s">
        <v>7808</v>
      </c>
      <c r="AG12" s="148" t="s">
        <v>7809</v>
      </c>
      <c r="AH12" s="148" t="s">
        <v>7810</v>
      </c>
      <c r="AI12" s="895" t="s">
        <v>7811</v>
      </c>
      <c r="AJ12" s="159" t="s">
        <v>7812</v>
      </c>
    </row>
    <row r="13" spans="1:36" ht="15">
      <c r="A13" s="496"/>
      <c r="B13" s="893" t="s">
        <v>7813</v>
      </c>
      <c r="C13" s="894" t="s">
        <v>6756</v>
      </c>
      <c r="D13" s="894">
        <v>3</v>
      </c>
      <c r="E13" s="149">
        <f>IFERROR('4J'!E13,0)</f>
        <v>0</v>
      </c>
      <c r="F13" s="148">
        <f>IFERROR(SUM('4J'!F13:I13),0)</f>
        <v>0</v>
      </c>
      <c r="G13" s="148">
        <f>IFERROR(SUM('4K'!E14:I14),0)</f>
        <v>0</v>
      </c>
      <c r="H13" s="148">
        <f>IFERROR(SUM('4K'!J14:L14),0)</f>
        <v>0</v>
      </c>
      <c r="I13" s="895">
        <v>0</v>
      </c>
      <c r="J13" s="159">
        <f t="shared" si="0"/>
        <v>0</v>
      </c>
      <c r="K13" s="898"/>
      <c r="L13" s="896" t="s">
        <v>7814</v>
      </c>
      <c r="M13" s="496"/>
      <c r="N13" s="517"/>
      <c r="O13" s="496"/>
      <c r="P13" s="827"/>
      <c r="Q13" s="487">
        <f t="shared" si="2"/>
        <v>0</v>
      </c>
      <c r="R13" s="825"/>
      <c r="S13" s="799"/>
      <c r="T13" s="799"/>
      <c r="U13" s="799"/>
      <c r="V13" s="799"/>
      <c r="W13" s="511">
        <f t="shared" si="1"/>
        <v>0</v>
      </c>
      <c r="X13" s="799"/>
      <c r="Y13" s="825"/>
      <c r="AB13" s="827"/>
      <c r="AD13" s="893" t="s">
        <v>7813</v>
      </c>
      <c r="AE13" s="149" t="s">
        <v>7815</v>
      </c>
      <c r="AF13" s="148" t="s">
        <v>7816</v>
      </c>
      <c r="AG13" s="148" t="s">
        <v>7817</v>
      </c>
      <c r="AH13" s="148" t="s">
        <v>7818</v>
      </c>
      <c r="AI13" s="895" t="s">
        <v>7819</v>
      </c>
      <c r="AJ13" s="159" t="s">
        <v>7820</v>
      </c>
    </row>
    <row r="14" spans="1:36" ht="30">
      <c r="A14" s="496"/>
      <c r="B14" s="893" t="s">
        <v>7821</v>
      </c>
      <c r="C14" s="894" t="s">
        <v>6756</v>
      </c>
      <c r="D14" s="894">
        <v>3</v>
      </c>
      <c r="E14" s="150">
        <f>IFERROR(SUM('4J'!E14,'4J'!E23,'4J'!E24,'4J'!E25),0)</f>
        <v>6.3540000000000001</v>
      </c>
      <c r="F14" s="148">
        <f>IFERROR(SUM('4J'!F14:I14,'4J'!F23:I25),0)</f>
        <v>58.038999999999994</v>
      </c>
      <c r="G14" s="148">
        <f>IFERROR(SUM('4K'!E15:I15,'4K'!E24:I26),0)</f>
        <v>181.96900000000005</v>
      </c>
      <c r="H14" s="148">
        <f>IFERROR(SUM('4K'!J15:L15,'4K'!J24:L26),0)</f>
        <v>28.794</v>
      </c>
      <c r="I14" s="895">
        <v>0</v>
      </c>
      <c r="J14" s="159">
        <f t="shared" si="0"/>
        <v>275.15600000000006</v>
      </c>
      <c r="K14" s="898"/>
      <c r="L14" s="896" t="s">
        <v>7822</v>
      </c>
      <c r="M14" s="496"/>
      <c r="N14" s="517"/>
      <c r="O14" s="496"/>
      <c r="P14" s="827"/>
      <c r="Q14" s="487">
        <f t="shared" si="2"/>
        <v>0</v>
      </c>
      <c r="R14" s="825"/>
      <c r="S14" s="799"/>
      <c r="T14" s="799"/>
      <c r="U14" s="799"/>
      <c r="V14" s="799"/>
      <c r="W14" s="511">
        <f t="shared" si="1"/>
        <v>0</v>
      </c>
      <c r="X14" s="799"/>
      <c r="Y14" s="825"/>
      <c r="AB14" s="827"/>
      <c r="AD14" s="893" t="s">
        <v>7823</v>
      </c>
      <c r="AE14" s="150" t="s">
        <v>7824</v>
      </c>
      <c r="AF14" s="148" t="s">
        <v>7825</v>
      </c>
      <c r="AG14" s="148" t="s">
        <v>7826</v>
      </c>
      <c r="AH14" s="148" t="s">
        <v>7827</v>
      </c>
      <c r="AI14" s="895" t="s">
        <v>7828</v>
      </c>
      <c r="AJ14" s="159" t="s">
        <v>7829</v>
      </c>
    </row>
    <row r="15" spans="1:36" ht="30">
      <c r="A15" s="496"/>
      <c r="B15" s="893" t="s">
        <v>7830</v>
      </c>
      <c r="C15" s="897" t="s">
        <v>6756</v>
      </c>
      <c r="D15" s="897">
        <v>3</v>
      </c>
      <c r="E15" s="149">
        <f>IFERROR('4J'!E15,0)</f>
        <v>0.999</v>
      </c>
      <c r="F15" s="148">
        <f>IFERROR(SUM('4J'!F15:I15),0)</f>
        <v>11.289</v>
      </c>
      <c r="G15" s="148">
        <f>IFERROR(SUM('4K'!E16:I16),0)</f>
        <v>13.392000000000001</v>
      </c>
      <c r="H15" s="148">
        <f>IFERROR(SUM('4K'!J16:L16),0)</f>
        <v>1.758</v>
      </c>
      <c r="I15" s="895">
        <v>0</v>
      </c>
      <c r="J15" s="159">
        <f t="shared" si="0"/>
        <v>27.437999999999999</v>
      </c>
      <c r="K15" s="898"/>
      <c r="L15" s="899" t="s">
        <v>7831</v>
      </c>
      <c r="M15" s="496"/>
      <c r="N15" s="517"/>
      <c r="O15" s="496"/>
      <c r="P15" s="827"/>
      <c r="Q15" s="487">
        <f t="shared" si="2"/>
        <v>0</v>
      </c>
      <c r="R15" s="825"/>
      <c r="S15" s="799"/>
      <c r="T15" s="799"/>
      <c r="U15" s="799"/>
      <c r="V15" s="799"/>
      <c r="W15" s="511">
        <f t="shared" si="1"/>
        <v>0</v>
      </c>
      <c r="X15" s="799"/>
      <c r="Y15" s="825"/>
      <c r="AB15" s="827"/>
      <c r="AD15" s="893" t="s">
        <v>7830</v>
      </c>
      <c r="AE15" s="149" t="s">
        <v>7832</v>
      </c>
      <c r="AF15" s="148" t="s">
        <v>7833</v>
      </c>
      <c r="AG15" s="148" t="s">
        <v>7834</v>
      </c>
      <c r="AH15" s="148" t="s">
        <v>7835</v>
      </c>
      <c r="AI15" s="895" t="s">
        <v>7836</v>
      </c>
      <c r="AJ15" s="159" t="s">
        <v>7837</v>
      </c>
    </row>
    <row r="16" spans="1:36" ht="15.75" thickBot="1">
      <c r="A16" s="496"/>
      <c r="B16" s="900" t="s">
        <v>7838</v>
      </c>
      <c r="C16" s="901" t="s">
        <v>6756</v>
      </c>
      <c r="D16" s="901">
        <v>3</v>
      </c>
      <c r="E16" s="151">
        <f>IFERROR(SUM(E8:E15), 0)</f>
        <v>14.722</v>
      </c>
      <c r="F16" s="151">
        <f>IFERROR(SUM(F8:F15), 0)</f>
        <v>102.16500000000001</v>
      </c>
      <c r="G16" s="151">
        <f>IFERROR(SUM(G8:G15), 0)</f>
        <v>267.34600000000006</v>
      </c>
      <c r="H16" s="151">
        <f>IFERROR(SUM(H8:H15), 0)</f>
        <v>23.696999999999999</v>
      </c>
      <c r="I16" s="154">
        <f>IFERROR(SUM(I8:I15),0)</f>
        <v>0</v>
      </c>
      <c r="J16" s="160">
        <f t="shared" si="0"/>
        <v>407.93000000000006</v>
      </c>
      <c r="K16" s="898"/>
      <c r="L16" s="902" t="s">
        <v>7839</v>
      </c>
      <c r="M16" s="496"/>
      <c r="N16" s="523"/>
      <c r="O16" s="496"/>
      <c r="P16" s="827"/>
      <c r="R16" s="825"/>
      <c r="S16" s="799"/>
      <c r="T16" s="799"/>
      <c r="U16" s="799"/>
      <c r="V16" s="799"/>
      <c r="W16" s="799"/>
      <c r="X16" s="799"/>
      <c r="Y16" s="825"/>
      <c r="AB16" s="827"/>
      <c r="AD16" s="900" t="s">
        <v>7838</v>
      </c>
      <c r="AE16" s="151" t="s">
        <v>7840</v>
      </c>
      <c r="AF16" s="151" t="s">
        <v>7841</v>
      </c>
      <c r="AG16" s="151" t="s">
        <v>7842</v>
      </c>
      <c r="AH16" s="151" t="s">
        <v>7843</v>
      </c>
      <c r="AI16" s="154" t="s">
        <v>7844</v>
      </c>
      <c r="AJ16" s="160" t="s">
        <v>7845</v>
      </c>
    </row>
    <row r="17" spans="1:36" ht="16.5" thickTop="1" thickBot="1">
      <c r="A17" s="496"/>
      <c r="B17" s="561"/>
      <c r="C17" s="561"/>
      <c r="D17" s="561"/>
      <c r="E17" s="152"/>
      <c r="F17" s="152"/>
      <c r="G17" s="152"/>
      <c r="H17" s="152"/>
      <c r="I17" s="152"/>
      <c r="J17" s="152"/>
      <c r="K17" s="500"/>
      <c r="L17" s="903"/>
      <c r="M17" s="496"/>
      <c r="N17" s="496"/>
      <c r="O17" s="496"/>
      <c r="P17" s="827"/>
      <c r="R17" s="825"/>
      <c r="S17" s="799"/>
      <c r="T17" s="799"/>
      <c r="U17" s="799"/>
      <c r="V17" s="799"/>
      <c r="W17" s="799"/>
      <c r="X17" s="799"/>
      <c r="Y17" s="825"/>
      <c r="AB17" s="827"/>
      <c r="AD17" s="561"/>
      <c r="AE17" s="152"/>
      <c r="AF17" s="152"/>
      <c r="AG17" s="152"/>
      <c r="AH17" s="152"/>
      <c r="AI17" s="152"/>
      <c r="AJ17" s="152"/>
    </row>
    <row r="18" spans="1:36" ht="17.25" thickTop="1" thickBot="1">
      <c r="A18" s="496"/>
      <c r="B18" s="499" t="s">
        <v>7823</v>
      </c>
      <c r="C18" s="531"/>
      <c r="D18" s="531"/>
      <c r="E18" s="153"/>
      <c r="F18" s="153"/>
      <c r="G18" s="153"/>
      <c r="H18" s="153"/>
      <c r="I18" s="153"/>
      <c r="J18" s="153"/>
      <c r="K18" s="484"/>
      <c r="L18" s="904"/>
      <c r="M18" s="496"/>
      <c r="N18" s="496"/>
      <c r="O18" s="496"/>
      <c r="P18" s="827"/>
      <c r="R18" s="825"/>
      <c r="S18" s="799"/>
      <c r="T18" s="799"/>
      <c r="U18" s="799"/>
      <c r="V18" s="799"/>
      <c r="W18" s="799"/>
      <c r="X18" s="799"/>
      <c r="Y18" s="825"/>
      <c r="AB18" s="827"/>
      <c r="AD18" s="499" t="s">
        <v>7823</v>
      </c>
      <c r="AE18" s="153"/>
      <c r="AF18" s="153"/>
      <c r="AG18" s="153"/>
      <c r="AH18" s="153"/>
      <c r="AI18" s="153"/>
      <c r="AJ18" s="153"/>
    </row>
    <row r="19" spans="1:36" ht="16.149999999999999" customHeight="1" thickTop="1">
      <c r="A19" s="496"/>
      <c r="B19" s="887" t="s">
        <v>7846</v>
      </c>
      <c r="C19" s="889" t="s">
        <v>6756</v>
      </c>
      <c r="D19" s="889">
        <v>3</v>
      </c>
      <c r="E19" s="145">
        <f>IFERROR('4D'!E10, 0)</f>
        <v>0.13100000000000001</v>
      </c>
      <c r="F19" s="146">
        <f>IFERROR(SUM('4D'!F10:I10), 0)</f>
        <v>6.867</v>
      </c>
      <c r="G19" s="146">
        <f>IFERROR(SUM('4E'!E10:I10), 0)</f>
        <v>0</v>
      </c>
      <c r="H19" s="146">
        <f>IFERROR(SUM('4E'!J10:L10), 0)</f>
        <v>0</v>
      </c>
      <c r="I19" s="890">
        <v>0</v>
      </c>
      <c r="J19" s="158">
        <f>IFERROR(SUM(E19:I19), 0)</f>
        <v>6.9980000000000002</v>
      </c>
      <c r="K19" s="891"/>
      <c r="L19" s="892" t="s">
        <v>7847</v>
      </c>
      <c r="M19" s="496"/>
      <c r="N19" s="509"/>
      <c r="O19" s="496"/>
      <c r="P19" s="827"/>
      <c r="Q19" s="487">
        <f t="shared" ref="Q19:Q20" si="3">IF( SUM( S19:X19 ) = 0, 0, $U$5 )</f>
        <v>0</v>
      </c>
      <c r="R19" s="825"/>
      <c r="S19" s="799"/>
      <c r="T19" s="799"/>
      <c r="U19" s="799"/>
      <c r="V19" s="799"/>
      <c r="W19" s="511">
        <f t="shared" ref="W19:W20" si="4" xml:space="preserve"> IF( ISNUMBER( I19 ), 0, 1 )</f>
        <v>0</v>
      </c>
      <c r="X19" s="799"/>
      <c r="Y19" s="825"/>
      <c r="AB19" s="827"/>
      <c r="AD19" s="887" t="s">
        <v>7846</v>
      </c>
      <c r="AE19" s="145" t="s">
        <v>7848</v>
      </c>
      <c r="AF19" s="146" t="s">
        <v>7849</v>
      </c>
      <c r="AG19" s="146" t="s">
        <v>7850</v>
      </c>
      <c r="AH19" s="146" t="s">
        <v>7851</v>
      </c>
      <c r="AI19" s="890" t="s">
        <v>7852</v>
      </c>
      <c r="AJ19" s="158" t="s">
        <v>7853</v>
      </c>
    </row>
    <row r="20" spans="1:36" ht="16.149999999999999" customHeight="1">
      <c r="A20" s="496"/>
      <c r="B20" s="893" t="s">
        <v>7854</v>
      </c>
      <c r="C20" s="894" t="s">
        <v>6756</v>
      </c>
      <c r="D20" s="894">
        <v>3</v>
      </c>
      <c r="E20" s="147">
        <f>IFERROR('4D'!E11, 0)</f>
        <v>0</v>
      </c>
      <c r="F20" s="148">
        <f>IFERROR(SUM('4D'!F11:I11), 0)</f>
        <v>1.488</v>
      </c>
      <c r="G20" s="148">
        <f>IFERROR(SUM('4E'!E11:I11), 0)</f>
        <v>2.9510000000000001</v>
      </c>
      <c r="H20" s="148">
        <f>IFERROR(SUM('4E'!J11:L11), 0)</f>
        <v>0</v>
      </c>
      <c r="I20" s="895">
        <v>0</v>
      </c>
      <c r="J20" s="159">
        <f>IFERROR(SUM(E20:I20), 0)</f>
        <v>4.4390000000000001</v>
      </c>
      <c r="K20" s="891"/>
      <c r="L20" s="896" t="s">
        <v>7855</v>
      </c>
      <c r="M20" s="496"/>
      <c r="N20" s="517"/>
      <c r="O20" s="496"/>
      <c r="P20" s="827"/>
      <c r="Q20" s="487">
        <f t="shared" si="3"/>
        <v>0</v>
      </c>
      <c r="R20" s="825"/>
      <c r="S20" s="799"/>
      <c r="T20" s="799"/>
      <c r="U20" s="799"/>
      <c r="V20" s="799"/>
      <c r="W20" s="511">
        <f t="shared" si="4"/>
        <v>0</v>
      </c>
      <c r="X20" s="799"/>
      <c r="Y20" s="825"/>
      <c r="AB20" s="827"/>
      <c r="AD20" s="893" t="s">
        <v>7856</v>
      </c>
      <c r="AE20" s="147" t="s">
        <v>7857</v>
      </c>
      <c r="AF20" s="148" t="s">
        <v>7858</v>
      </c>
      <c r="AG20" s="148" t="s">
        <v>7859</v>
      </c>
      <c r="AH20" s="148" t="s">
        <v>7860</v>
      </c>
      <c r="AI20" s="895" t="s">
        <v>7861</v>
      </c>
      <c r="AJ20" s="159" t="s">
        <v>7862</v>
      </c>
    </row>
    <row r="21" spans="1:36" ht="16.149999999999999" customHeight="1">
      <c r="A21" s="496"/>
      <c r="B21" s="893" t="s">
        <v>7863</v>
      </c>
      <c r="C21" s="897" t="s">
        <v>6756</v>
      </c>
      <c r="D21" s="897">
        <v>3</v>
      </c>
      <c r="E21" s="150">
        <f>IFERROR(E16+E19+E20,0)</f>
        <v>14.853</v>
      </c>
      <c r="F21" s="148">
        <f>IFERROR(F16+F19+F20,0)</f>
        <v>110.52000000000001</v>
      </c>
      <c r="G21" s="148">
        <f>IFERROR(G16+G19+G20,0)</f>
        <v>270.29700000000008</v>
      </c>
      <c r="H21" s="148">
        <f>IFERROR(H16+H19+H20,0)</f>
        <v>23.696999999999999</v>
      </c>
      <c r="I21" s="148">
        <f>IFERROR(I16+I19+I20,0)</f>
        <v>0</v>
      </c>
      <c r="J21" s="159">
        <f>IFERROR(SUM(E21:I21),0)</f>
        <v>419.36700000000008</v>
      </c>
      <c r="K21" s="898"/>
      <c r="L21" s="896" t="s">
        <v>7864</v>
      </c>
      <c r="M21" s="496"/>
      <c r="N21" s="517"/>
      <c r="O21" s="496"/>
      <c r="P21" s="827"/>
      <c r="R21" s="825"/>
      <c r="S21" s="799"/>
      <c r="T21" s="799"/>
      <c r="U21" s="799"/>
      <c r="V21" s="799"/>
      <c r="W21" s="799"/>
      <c r="X21" s="799"/>
      <c r="Y21" s="825"/>
      <c r="AB21" s="827"/>
      <c r="AD21" s="893" t="s">
        <v>7863</v>
      </c>
      <c r="AE21" s="150" t="s">
        <v>7865</v>
      </c>
      <c r="AF21" s="148" t="s">
        <v>7866</v>
      </c>
      <c r="AG21" s="148" t="s">
        <v>7867</v>
      </c>
      <c r="AH21" s="148" t="s">
        <v>7868</v>
      </c>
      <c r="AI21" s="148" t="s">
        <v>7869</v>
      </c>
      <c r="AJ21" s="159" t="s">
        <v>7870</v>
      </c>
    </row>
    <row r="22" spans="1:36" ht="16.149999999999999" customHeight="1">
      <c r="A22" s="496"/>
      <c r="B22" s="893" t="s">
        <v>7871</v>
      </c>
      <c r="C22" s="894" t="s">
        <v>6756</v>
      </c>
      <c r="D22" s="894">
        <v>3</v>
      </c>
      <c r="E22" s="147">
        <f>IFERROR('4D'!E13, 0)</f>
        <v>0.55400000000000005</v>
      </c>
      <c r="F22" s="148">
        <f>IFERROR(SUM('4D'!F13:I13), 0)</f>
        <v>1.8839999999999999</v>
      </c>
      <c r="G22" s="148">
        <f>IFERROR(SUM('4E'!E13:I13), 0)</f>
        <v>0</v>
      </c>
      <c r="H22" s="148">
        <f>IFERROR(SUM('4E'!J13:L13), 0)</f>
        <v>0</v>
      </c>
      <c r="I22" s="895">
        <v>0</v>
      </c>
      <c r="J22" s="159">
        <f>IFERROR(SUM(E22:I22),0)</f>
        <v>2.4379999999999997</v>
      </c>
      <c r="K22" s="898"/>
      <c r="L22" s="896" t="s">
        <v>7872</v>
      </c>
      <c r="M22" s="496"/>
      <c r="N22" s="517"/>
      <c r="O22" s="496"/>
      <c r="P22" s="827"/>
      <c r="Q22" s="487">
        <f>IF( SUM( S22:X22 ) = 0, 0, $U$5 )</f>
        <v>0</v>
      </c>
      <c r="R22" s="825"/>
      <c r="S22" s="799"/>
      <c r="T22" s="799"/>
      <c r="U22" s="799"/>
      <c r="V22" s="799"/>
      <c r="W22" s="511">
        <f t="shared" ref="W22" si="5" xml:space="preserve"> IF( ISNUMBER( I22 ), 0, 1 )</f>
        <v>0</v>
      </c>
      <c r="X22" s="799"/>
      <c r="Y22" s="825"/>
      <c r="AB22" s="827"/>
      <c r="AD22" s="893" t="s">
        <v>7871</v>
      </c>
      <c r="AE22" s="147" t="s">
        <v>7873</v>
      </c>
      <c r="AF22" s="148" t="s">
        <v>7874</v>
      </c>
      <c r="AG22" s="148" t="s">
        <v>7875</v>
      </c>
      <c r="AH22" s="148" t="s">
        <v>7876</v>
      </c>
      <c r="AI22" s="895" t="s">
        <v>7877</v>
      </c>
      <c r="AJ22" s="159" t="s">
        <v>7878</v>
      </c>
    </row>
    <row r="23" spans="1:36" ht="16.149999999999999" customHeight="1" thickBot="1">
      <c r="A23" s="496"/>
      <c r="B23" s="900" t="s">
        <v>2572</v>
      </c>
      <c r="C23" s="905" t="s">
        <v>6756</v>
      </c>
      <c r="D23" s="905">
        <v>3</v>
      </c>
      <c r="E23" s="154">
        <f>IFERROR(E21+E22,0)</f>
        <v>15.407</v>
      </c>
      <c r="F23" s="154">
        <f>IFERROR(F21+F22,0)</f>
        <v>112.40400000000001</v>
      </c>
      <c r="G23" s="154">
        <f>IFERROR(G21+G22,0)</f>
        <v>270.29700000000008</v>
      </c>
      <c r="H23" s="154">
        <f>IFERROR(H21+H22,0)</f>
        <v>23.696999999999999</v>
      </c>
      <c r="I23" s="154">
        <f>IFERROR(I21+I22,0)</f>
        <v>0</v>
      </c>
      <c r="J23" s="160">
        <f>IFERROR(SUM(E23:I23),0)</f>
        <v>421.80500000000006</v>
      </c>
      <c r="K23" s="898"/>
      <c r="L23" s="906" t="s">
        <v>7879</v>
      </c>
      <c r="M23" s="496"/>
      <c r="N23" s="523"/>
      <c r="O23" s="496"/>
      <c r="P23" s="827"/>
      <c r="R23" s="831"/>
      <c r="S23" s="799"/>
      <c r="T23" s="799"/>
      <c r="U23" s="799"/>
      <c r="V23" s="799"/>
      <c r="W23" s="799"/>
      <c r="X23" s="799"/>
      <c r="Y23" s="831"/>
      <c r="AB23" s="827"/>
      <c r="AD23" s="900" t="s">
        <v>2572</v>
      </c>
      <c r="AE23" s="154" t="s">
        <v>7880</v>
      </c>
      <c r="AF23" s="154" t="s">
        <v>7881</v>
      </c>
      <c r="AG23" s="154" t="s">
        <v>7882</v>
      </c>
      <c r="AH23" s="154" t="s">
        <v>7883</v>
      </c>
      <c r="AI23" s="154" t="s">
        <v>7884</v>
      </c>
      <c r="AJ23" s="160" t="s">
        <v>7885</v>
      </c>
    </row>
    <row r="24" spans="1:36" ht="16.149999999999999" customHeight="1" thickTop="1" thickBot="1">
      <c r="A24" s="496"/>
      <c r="B24" s="561"/>
      <c r="C24" s="561"/>
      <c r="D24" s="561"/>
      <c r="E24" s="152"/>
      <c r="F24" s="152"/>
      <c r="G24" s="152"/>
      <c r="H24" s="152"/>
      <c r="I24" s="152"/>
      <c r="J24" s="152"/>
      <c r="K24" s="484"/>
      <c r="L24" s="904"/>
      <c r="M24" s="496"/>
      <c r="N24" s="496"/>
      <c r="O24" s="496"/>
      <c r="P24" s="827"/>
      <c r="R24" s="831"/>
      <c r="S24" s="799"/>
      <c r="T24" s="799"/>
      <c r="U24" s="799"/>
      <c r="V24" s="799"/>
      <c r="W24" s="799"/>
      <c r="X24" s="799"/>
      <c r="Y24" s="831"/>
      <c r="AB24" s="827"/>
      <c r="AD24" s="561"/>
      <c r="AE24" s="152"/>
      <c r="AF24" s="152"/>
      <c r="AG24" s="152"/>
      <c r="AH24" s="152"/>
      <c r="AI24" s="152"/>
      <c r="AJ24" s="152"/>
    </row>
    <row r="25" spans="1:36" ht="16.149999999999999" customHeight="1" thickTop="1" thickBot="1">
      <c r="A25" s="496"/>
      <c r="B25" s="499" t="s">
        <v>7886</v>
      </c>
      <c r="C25" s="531"/>
      <c r="D25" s="531"/>
      <c r="E25" s="155"/>
      <c r="F25" s="155"/>
      <c r="G25" s="155"/>
      <c r="H25" s="155"/>
      <c r="I25" s="155"/>
      <c r="J25" s="155"/>
      <c r="K25" s="484"/>
      <c r="L25" s="904"/>
      <c r="M25" s="496"/>
      <c r="N25" s="496"/>
      <c r="O25" s="496"/>
      <c r="P25" s="510"/>
      <c r="R25" s="831"/>
      <c r="S25" s="799"/>
      <c r="T25" s="799"/>
      <c r="U25" s="799"/>
      <c r="V25" s="799"/>
      <c r="W25" s="799"/>
      <c r="X25" s="799"/>
      <c r="Y25" s="831"/>
      <c r="AB25" s="827"/>
      <c r="AD25" s="499" t="s">
        <v>7886</v>
      </c>
      <c r="AE25" s="155"/>
      <c r="AF25" s="155"/>
      <c r="AG25" s="155"/>
      <c r="AH25" s="155"/>
      <c r="AI25" s="155"/>
      <c r="AJ25" s="155"/>
    </row>
    <row r="26" spans="1:36" ht="16.149999999999999" customHeight="1" thickTop="1" thickBot="1">
      <c r="A26" s="496"/>
      <c r="B26" s="907" t="s">
        <v>7887</v>
      </c>
      <c r="C26" s="908" t="s">
        <v>6756</v>
      </c>
      <c r="D26" s="908">
        <v>3</v>
      </c>
      <c r="E26" s="156">
        <f>IFERROR('4D'!E17, 0)</f>
        <v>0</v>
      </c>
      <c r="F26" s="157">
        <f>IFERROR(SUM('4D'!F17:I17), 0)</f>
        <v>0</v>
      </c>
      <c r="G26" s="157">
        <f>IFERROR(SUM('4E'!E17:I17), 0)</f>
        <v>0</v>
      </c>
      <c r="H26" s="157">
        <f>IFERROR(SUM('4E'!J17:L17), 0)</f>
        <v>0</v>
      </c>
      <c r="I26" s="909">
        <v>0</v>
      </c>
      <c r="J26" s="161">
        <f>IFERROR(SUM(E26:I26),0)</f>
        <v>0</v>
      </c>
      <c r="K26" s="898"/>
      <c r="L26" s="910" t="s">
        <v>7888</v>
      </c>
      <c r="M26" s="496"/>
      <c r="N26" s="835"/>
      <c r="O26" s="496"/>
      <c r="P26" s="510"/>
      <c r="Q26" s="487">
        <f>IF( SUM( S26:X26 ) = 0, 0, $U$5 )</f>
        <v>0</v>
      </c>
      <c r="R26" s="825"/>
      <c r="S26" s="799"/>
      <c r="T26" s="799"/>
      <c r="U26" s="799"/>
      <c r="V26" s="799"/>
      <c r="W26" s="511">
        <f t="shared" ref="W26" si="6" xml:space="preserve"> IF( ISNUMBER( I26 ), 0, 1 )</f>
        <v>0</v>
      </c>
      <c r="X26" s="799"/>
      <c r="Y26" s="831"/>
      <c r="AB26" s="827"/>
      <c r="AD26" s="907" t="s">
        <v>7887</v>
      </c>
      <c r="AE26" s="156" t="s">
        <v>7889</v>
      </c>
      <c r="AF26" s="157" t="s">
        <v>7890</v>
      </c>
      <c r="AG26" s="157" t="s">
        <v>7891</v>
      </c>
      <c r="AH26" s="157" t="s">
        <v>7892</v>
      </c>
      <c r="AI26" s="909" t="s">
        <v>7893</v>
      </c>
      <c r="AJ26" s="161" t="s">
        <v>7894</v>
      </c>
    </row>
    <row r="27" spans="1:36" ht="16.149999999999999" customHeight="1" thickTop="1" thickBot="1">
      <c r="A27" s="496"/>
      <c r="B27" s="911"/>
      <c r="C27" s="598"/>
      <c r="D27" s="598"/>
      <c r="E27" s="155"/>
      <c r="F27" s="155"/>
      <c r="G27" s="155"/>
      <c r="H27" s="155"/>
      <c r="I27" s="155"/>
      <c r="J27" s="155"/>
      <c r="K27" s="484"/>
      <c r="L27" s="904"/>
      <c r="M27" s="496"/>
      <c r="N27" s="496"/>
      <c r="O27" s="496"/>
      <c r="P27" s="510"/>
      <c r="R27" s="831"/>
      <c r="S27" s="799"/>
      <c r="T27" s="799"/>
      <c r="U27" s="799"/>
      <c r="V27" s="799"/>
      <c r="W27" s="799"/>
      <c r="X27" s="799"/>
      <c r="Y27" s="831"/>
      <c r="AB27" s="827"/>
      <c r="AD27" s="911"/>
      <c r="AE27" s="155"/>
      <c r="AF27" s="155"/>
      <c r="AG27" s="155"/>
      <c r="AH27" s="155"/>
      <c r="AI27" s="155"/>
      <c r="AJ27" s="155"/>
    </row>
    <row r="28" spans="1:36" ht="16.149999999999999" customHeight="1" thickTop="1" thickBot="1">
      <c r="A28" s="496"/>
      <c r="B28" s="499" t="s">
        <v>7236</v>
      </c>
      <c r="C28" s="531"/>
      <c r="D28" s="531"/>
      <c r="E28" s="155"/>
      <c r="F28" s="155"/>
      <c r="G28" s="155"/>
      <c r="H28" s="155"/>
      <c r="I28" s="155"/>
      <c r="J28" s="155"/>
      <c r="K28" s="484"/>
      <c r="L28" s="904"/>
      <c r="M28" s="496"/>
      <c r="N28" s="496"/>
      <c r="O28" s="496"/>
      <c r="P28" s="510"/>
      <c r="R28" s="831"/>
      <c r="S28" s="799"/>
      <c r="T28" s="799"/>
      <c r="U28" s="799"/>
      <c r="V28" s="799"/>
      <c r="W28" s="799"/>
      <c r="X28" s="799"/>
      <c r="Y28" s="831"/>
      <c r="AB28" s="827"/>
      <c r="AD28" s="499" t="s">
        <v>7236</v>
      </c>
      <c r="AE28" s="155"/>
      <c r="AF28" s="155"/>
      <c r="AG28" s="155"/>
      <c r="AH28" s="155"/>
      <c r="AI28" s="155"/>
      <c r="AJ28" s="155"/>
    </row>
    <row r="29" spans="1:36" ht="16.149999999999999" customHeight="1" thickTop="1">
      <c r="A29" s="496"/>
      <c r="B29" s="887" t="s">
        <v>7895</v>
      </c>
      <c r="C29" s="889" t="s">
        <v>6756</v>
      </c>
      <c r="D29" s="889">
        <v>3</v>
      </c>
      <c r="E29" s="145">
        <f>IFERROR('4D'!E20, 0)</f>
        <v>5.1859999999999999</v>
      </c>
      <c r="F29" s="146">
        <f>IFERROR(SUM('4D'!F20:I20), 0)</f>
        <v>128.78100000000001</v>
      </c>
      <c r="G29" s="146">
        <f>IFERROR(SUM('4E'!E20:I20), 0)</f>
        <v>235.726</v>
      </c>
      <c r="H29" s="146">
        <f>IFERROR(SUM('4E'!J20:L20), 0)</f>
        <v>23.994</v>
      </c>
      <c r="I29" s="890">
        <v>0</v>
      </c>
      <c r="J29" s="158">
        <f t="shared" ref="J29:J34" si="7">IFERROR(SUM(E29:I29),0)</f>
        <v>393.68700000000001</v>
      </c>
      <c r="K29" s="898"/>
      <c r="L29" s="892" t="s">
        <v>7896</v>
      </c>
      <c r="M29" s="496"/>
      <c r="N29" s="509"/>
      <c r="O29" s="496"/>
      <c r="P29" s="510"/>
      <c r="Q29" s="487">
        <f>IF( SUM( S29:X29 ) = 0, 0, $U$5 )</f>
        <v>0</v>
      </c>
      <c r="R29" s="825"/>
      <c r="S29" s="799"/>
      <c r="T29" s="799"/>
      <c r="U29" s="799"/>
      <c r="V29" s="799"/>
      <c r="W29" s="511">
        <f t="shared" ref="W29:W31" si="8" xml:space="preserve"> IF( ISNUMBER( I29 ), 0, 1 )</f>
        <v>0</v>
      </c>
      <c r="X29" s="799"/>
      <c r="Y29" s="831"/>
      <c r="AB29" s="827"/>
      <c r="AD29" s="887" t="s">
        <v>7895</v>
      </c>
      <c r="AE29" s="145" t="s">
        <v>7897</v>
      </c>
      <c r="AF29" s="146" t="s">
        <v>7898</v>
      </c>
      <c r="AG29" s="146" t="s">
        <v>7899</v>
      </c>
      <c r="AH29" s="146" t="s">
        <v>7900</v>
      </c>
      <c r="AI29" s="890" t="s">
        <v>7901</v>
      </c>
      <c r="AJ29" s="158" t="s">
        <v>7902</v>
      </c>
    </row>
    <row r="30" spans="1:36" ht="16.149999999999999" customHeight="1">
      <c r="A30" s="496"/>
      <c r="B30" s="893" t="s">
        <v>7903</v>
      </c>
      <c r="C30" s="894" t="s">
        <v>6756</v>
      </c>
      <c r="D30" s="894">
        <v>3</v>
      </c>
      <c r="E30" s="147">
        <f>IFERROR('4D'!E21, 0)</f>
        <v>29.584</v>
      </c>
      <c r="F30" s="148">
        <f>IFERROR(SUM('4D'!F21:I21), 0)</f>
        <v>21.351000000000003</v>
      </c>
      <c r="G30" s="148">
        <f>IFERROR(SUM('4E'!E21:I21), 0)</f>
        <v>107.24899999999998</v>
      </c>
      <c r="H30" s="148">
        <f>IFERROR(SUM('4E'!J21:L21), 0)</f>
        <v>5.6000000000000001E-2</v>
      </c>
      <c r="I30" s="895">
        <v>0</v>
      </c>
      <c r="J30" s="159">
        <f t="shared" si="7"/>
        <v>158.23999999999998</v>
      </c>
      <c r="K30" s="898"/>
      <c r="L30" s="896" t="s">
        <v>7904</v>
      </c>
      <c r="M30" s="496"/>
      <c r="N30" s="517"/>
      <c r="O30" s="496"/>
      <c r="P30" s="510"/>
      <c r="Q30" s="487">
        <f t="shared" ref="Q30:Q31" si="9">IF( SUM( S30:X30 ) = 0, 0, $U$5 )</f>
        <v>0</v>
      </c>
      <c r="R30" s="825"/>
      <c r="S30" s="799"/>
      <c r="T30" s="799"/>
      <c r="U30" s="799"/>
      <c r="V30" s="799"/>
      <c r="W30" s="511">
        <f t="shared" si="8"/>
        <v>0</v>
      </c>
      <c r="X30" s="799"/>
      <c r="Y30" s="831"/>
      <c r="AB30" s="827"/>
      <c r="AD30" s="893" t="s">
        <v>7903</v>
      </c>
      <c r="AE30" s="147" t="s">
        <v>7905</v>
      </c>
      <c r="AF30" s="148" t="s">
        <v>7906</v>
      </c>
      <c r="AG30" s="148" t="s">
        <v>7907</v>
      </c>
      <c r="AH30" s="148" t="s">
        <v>7908</v>
      </c>
      <c r="AI30" s="895" t="s">
        <v>7909</v>
      </c>
      <c r="AJ30" s="159" t="s">
        <v>7910</v>
      </c>
    </row>
    <row r="31" spans="1:36" ht="16.149999999999999" customHeight="1">
      <c r="A31" s="496"/>
      <c r="B31" s="893" t="s">
        <v>7911</v>
      </c>
      <c r="C31" s="897" t="s">
        <v>6756</v>
      </c>
      <c r="D31" s="897">
        <v>3</v>
      </c>
      <c r="E31" s="147">
        <f>IFERROR('4D'!E22, 0)</f>
        <v>0</v>
      </c>
      <c r="F31" s="148">
        <f>IFERROR(SUM('4D'!F22:I22), 0)</f>
        <v>11.34</v>
      </c>
      <c r="G31" s="148">
        <f>IFERROR(SUM('4E'!E22:I22), 0)</f>
        <v>23.867999999999999</v>
      </c>
      <c r="H31" s="148">
        <f>IFERROR(SUM('4E'!J22:L22), 0)</f>
        <v>0</v>
      </c>
      <c r="I31" s="895">
        <v>0</v>
      </c>
      <c r="J31" s="159">
        <f t="shared" si="7"/>
        <v>35.207999999999998</v>
      </c>
      <c r="K31" s="898"/>
      <c r="L31" s="896" t="s">
        <v>7912</v>
      </c>
      <c r="M31" s="496"/>
      <c r="N31" s="517"/>
      <c r="O31" s="496"/>
      <c r="P31" s="510"/>
      <c r="Q31" s="487">
        <f t="shared" si="9"/>
        <v>0</v>
      </c>
      <c r="R31" s="825"/>
      <c r="S31" s="799"/>
      <c r="T31" s="799"/>
      <c r="U31" s="799"/>
      <c r="V31" s="799"/>
      <c r="W31" s="511">
        <f t="shared" si="8"/>
        <v>0</v>
      </c>
      <c r="X31" s="799"/>
      <c r="Y31" s="831"/>
      <c r="AB31" s="827"/>
      <c r="AD31" s="893" t="s">
        <v>7913</v>
      </c>
      <c r="AE31" s="147" t="s">
        <v>7914</v>
      </c>
      <c r="AF31" s="148" t="s">
        <v>7915</v>
      </c>
      <c r="AG31" s="148" t="s">
        <v>7916</v>
      </c>
      <c r="AH31" s="148" t="s">
        <v>7917</v>
      </c>
      <c r="AI31" s="895" t="s">
        <v>7918</v>
      </c>
      <c r="AJ31" s="159" t="s">
        <v>7919</v>
      </c>
    </row>
    <row r="32" spans="1:36" ht="16.149999999999999" customHeight="1">
      <c r="A32" s="496"/>
      <c r="B32" s="893" t="s">
        <v>7920</v>
      </c>
      <c r="C32" s="897" t="s">
        <v>6756</v>
      </c>
      <c r="D32" s="897">
        <v>3</v>
      </c>
      <c r="E32" s="150">
        <f>IFERROR(E29+E30+E31,0)</f>
        <v>34.769999999999996</v>
      </c>
      <c r="F32" s="148">
        <f>IFERROR(F29+F30+F31,0)</f>
        <v>161.47200000000001</v>
      </c>
      <c r="G32" s="148">
        <f>IFERROR(G29+G30+G31,0)</f>
        <v>366.84299999999996</v>
      </c>
      <c r="H32" s="148">
        <f>IFERROR(H29+H30+H31,0)</f>
        <v>24.05</v>
      </c>
      <c r="I32" s="148">
        <f>IFERROR(I29+I30+I31,0)</f>
        <v>0</v>
      </c>
      <c r="J32" s="159">
        <f t="shared" si="7"/>
        <v>587.13499999999999</v>
      </c>
      <c r="K32" s="898"/>
      <c r="L32" s="896" t="s">
        <v>7921</v>
      </c>
      <c r="M32" s="496"/>
      <c r="N32" s="517"/>
      <c r="O32" s="496"/>
      <c r="P32" s="510"/>
      <c r="R32" s="831"/>
      <c r="S32" s="799"/>
      <c r="T32" s="799"/>
      <c r="U32" s="799"/>
      <c r="V32" s="799"/>
      <c r="W32" s="799"/>
      <c r="X32" s="799"/>
      <c r="Y32" s="831"/>
      <c r="AB32" s="827"/>
      <c r="AD32" s="893" t="s">
        <v>7922</v>
      </c>
      <c r="AE32" s="150" t="s">
        <v>7923</v>
      </c>
      <c r="AF32" s="148" t="s">
        <v>7924</v>
      </c>
      <c r="AG32" s="148" t="s">
        <v>7925</v>
      </c>
      <c r="AH32" s="148" t="s">
        <v>7926</v>
      </c>
      <c r="AI32" s="148" t="s">
        <v>7927</v>
      </c>
      <c r="AJ32" s="159" t="s">
        <v>7928</v>
      </c>
    </row>
    <row r="33" spans="1:36" ht="16.149999999999999" customHeight="1">
      <c r="A33" s="496"/>
      <c r="B33" s="893" t="s">
        <v>7871</v>
      </c>
      <c r="C33" s="894" t="s">
        <v>6756</v>
      </c>
      <c r="D33" s="894">
        <v>3</v>
      </c>
      <c r="E33" s="147">
        <f>IFERROR('4D'!E24, 0)</f>
        <v>1.3069999999999999</v>
      </c>
      <c r="F33" s="148">
        <f>IFERROR(SUM('4D'!F24:I24), 0)</f>
        <v>5.2039999999999997</v>
      </c>
      <c r="G33" s="148">
        <f>IFERROR(SUM('4E'!E24:I24), 0)</f>
        <v>2.4039999999999999</v>
      </c>
      <c r="H33" s="148">
        <f>IFERROR(SUM('4E'!J24:L24), 0)</f>
        <v>0</v>
      </c>
      <c r="I33" s="895">
        <v>0</v>
      </c>
      <c r="J33" s="159">
        <f t="shared" si="7"/>
        <v>8.9149999999999991</v>
      </c>
      <c r="K33" s="898"/>
      <c r="L33" s="896" t="s">
        <v>7929</v>
      </c>
      <c r="M33" s="496"/>
      <c r="N33" s="517"/>
      <c r="O33" s="496"/>
      <c r="P33" s="510"/>
      <c r="Q33" s="487">
        <f>IF( SUM( S33:X33 ) = 0, 0, $U$5 )</f>
        <v>0</v>
      </c>
      <c r="R33" s="825"/>
      <c r="S33" s="799"/>
      <c r="T33" s="799"/>
      <c r="U33" s="799"/>
      <c r="V33" s="799"/>
      <c r="W33" s="511">
        <f t="shared" ref="W33" si="10" xml:space="preserve"> IF( ISNUMBER( I33 ), 0, 1 )</f>
        <v>0</v>
      </c>
      <c r="X33" s="799"/>
      <c r="Y33" s="831"/>
      <c r="AB33" s="827"/>
      <c r="AD33" s="893" t="s">
        <v>7871</v>
      </c>
      <c r="AE33" s="147" t="s">
        <v>7930</v>
      </c>
      <c r="AF33" s="148" t="s">
        <v>7931</v>
      </c>
      <c r="AG33" s="148" t="s">
        <v>7932</v>
      </c>
      <c r="AH33" s="148" t="s">
        <v>7933</v>
      </c>
      <c r="AI33" s="895" t="s">
        <v>7934</v>
      </c>
      <c r="AJ33" s="159" t="s">
        <v>7935</v>
      </c>
    </row>
    <row r="34" spans="1:36" ht="16.149999999999999" customHeight="1" thickBot="1">
      <c r="A34" s="496"/>
      <c r="B34" s="900" t="s">
        <v>7936</v>
      </c>
      <c r="C34" s="905" t="s">
        <v>6756</v>
      </c>
      <c r="D34" s="905">
        <v>3</v>
      </c>
      <c r="E34" s="154">
        <f>IFERROR(E32+E33,0)</f>
        <v>36.076999999999998</v>
      </c>
      <c r="F34" s="154">
        <f>IFERROR(F32+F33,0)</f>
        <v>166.67600000000002</v>
      </c>
      <c r="G34" s="154">
        <f>IFERROR(G32+G33,0)</f>
        <v>369.24699999999996</v>
      </c>
      <c r="H34" s="154">
        <f>IFERROR(H32+H33,0)</f>
        <v>24.05</v>
      </c>
      <c r="I34" s="154">
        <f>IFERROR(I32+I33,0)</f>
        <v>0</v>
      </c>
      <c r="J34" s="160">
        <f t="shared" si="7"/>
        <v>596.04999999999995</v>
      </c>
      <c r="K34" s="898"/>
      <c r="L34" s="906" t="s">
        <v>7937</v>
      </c>
      <c r="M34" s="496"/>
      <c r="N34" s="523"/>
      <c r="O34" s="496"/>
      <c r="P34" s="510"/>
      <c r="R34" s="831"/>
      <c r="S34" s="799"/>
      <c r="T34" s="799"/>
      <c r="U34" s="799"/>
      <c r="V34" s="799"/>
      <c r="W34" s="799"/>
      <c r="X34" s="799"/>
      <c r="Y34" s="831"/>
      <c r="AB34" s="827"/>
      <c r="AD34" s="900" t="s">
        <v>7936</v>
      </c>
      <c r="AE34" s="154" t="s">
        <v>7938</v>
      </c>
      <c r="AF34" s="154" t="s">
        <v>7939</v>
      </c>
      <c r="AG34" s="154" t="s">
        <v>7940</v>
      </c>
      <c r="AH34" s="154" t="s">
        <v>7941</v>
      </c>
      <c r="AI34" s="154" t="s">
        <v>7942</v>
      </c>
      <c r="AJ34" s="160" t="s">
        <v>7943</v>
      </c>
    </row>
    <row r="35" spans="1:36" ht="16.149999999999999" customHeight="1" thickTop="1" thickBot="1">
      <c r="A35" s="496"/>
      <c r="B35" s="682"/>
      <c r="C35" s="484"/>
      <c r="D35" s="484"/>
      <c r="E35" s="155"/>
      <c r="F35" s="155"/>
      <c r="G35" s="155"/>
      <c r="H35" s="155"/>
      <c r="I35" s="155"/>
      <c r="J35" s="155"/>
      <c r="K35" s="484"/>
      <c r="L35" s="904"/>
      <c r="M35" s="496"/>
      <c r="N35" s="496"/>
      <c r="O35" s="496"/>
      <c r="P35" s="510"/>
      <c r="R35" s="831"/>
      <c r="S35" s="799"/>
      <c r="T35" s="799"/>
      <c r="U35" s="799"/>
      <c r="V35" s="799"/>
      <c r="W35" s="799"/>
      <c r="X35" s="799"/>
      <c r="Y35" s="831"/>
      <c r="AB35" s="827"/>
      <c r="AD35" s="682"/>
      <c r="AE35" s="155"/>
      <c r="AF35" s="155"/>
      <c r="AG35" s="155"/>
      <c r="AH35" s="155"/>
      <c r="AI35" s="155"/>
      <c r="AJ35" s="155"/>
    </row>
    <row r="36" spans="1:36" ht="16.149999999999999" customHeight="1" thickTop="1" thickBot="1">
      <c r="A36" s="496"/>
      <c r="B36" s="499" t="s">
        <v>7886</v>
      </c>
      <c r="C36" s="531"/>
      <c r="D36" s="531"/>
      <c r="E36" s="155"/>
      <c r="F36" s="155"/>
      <c r="G36" s="155"/>
      <c r="H36" s="155"/>
      <c r="I36" s="155"/>
      <c r="J36" s="155"/>
      <c r="K36" s="484"/>
      <c r="L36" s="904"/>
      <c r="M36" s="496"/>
      <c r="N36" s="496"/>
      <c r="O36" s="496"/>
      <c r="P36" s="510"/>
      <c r="R36" s="831"/>
      <c r="S36" s="799"/>
      <c r="T36" s="799"/>
      <c r="U36" s="799"/>
      <c r="V36" s="799"/>
      <c r="W36" s="799"/>
      <c r="X36" s="799"/>
      <c r="Y36" s="831"/>
      <c r="AB36" s="827"/>
      <c r="AD36" s="499" t="s">
        <v>7886</v>
      </c>
      <c r="AE36" s="155"/>
      <c r="AF36" s="155"/>
      <c r="AG36" s="155"/>
      <c r="AH36" s="155"/>
      <c r="AI36" s="155"/>
      <c r="AJ36" s="155"/>
    </row>
    <row r="37" spans="1:36" ht="16.149999999999999" customHeight="1" thickTop="1" thickBot="1">
      <c r="A37" s="496"/>
      <c r="B37" s="854" t="s">
        <v>7944</v>
      </c>
      <c r="C37" s="832" t="s">
        <v>6756</v>
      </c>
      <c r="D37" s="832">
        <v>3</v>
      </c>
      <c r="E37" s="156">
        <f>IFERROR('4D'!E28, 0)</f>
        <v>1.3660000000000001</v>
      </c>
      <c r="F37" s="157">
        <f>IFERROR(SUM('4D'!F28:I28), 0)</f>
        <v>5.5359999999999996</v>
      </c>
      <c r="G37" s="157">
        <f>IFERROR(SUM('4E'!E28:I28), 0)</f>
        <v>13.197000000000001</v>
      </c>
      <c r="H37" s="157">
        <f>IFERROR(SUM('4E'!J28:L28), 0)</f>
        <v>0</v>
      </c>
      <c r="I37" s="909">
        <v>0</v>
      </c>
      <c r="J37" s="129">
        <f>IFERROR(SUM(E37:I37),0)</f>
        <v>20.099</v>
      </c>
      <c r="K37" s="484"/>
      <c r="L37" s="910" t="s">
        <v>7945</v>
      </c>
      <c r="M37" s="496"/>
      <c r="N37" s="835"/>
      <c r="O37" s="496"/>
      <c r="P37" s="510"/>
      <c r="Q37" s="487">
        <f>IF( SUM( S37:X37 ) = 0, 0, $U$5 )</f>
        <v>0</v>
      </c>
      <c r="R37" s="831"/>
      <c r="S37" s="799"/>
      <c r="T37" s="799"/>
      <c r="U37" s="799"/>
      <c r="V37" s="799"/>
      <c r="W37" s="511">
        <f t="shared" ref="W37" si="11" xml:space="preserve"> IF( ISNUMBER( I37 ), 0, 1 )</f>
        <v>0</v>
      </c>
      <c r="X37" s="799"/>
      <c r="Y37" s="831"/>
      <c r="AB37" s="827"/>
      <c r="AD37" s="854" t="s">
        <v>7944</v>
      </c>
      <c r="AE37" s="156" t="s">
        <v>7946</v>
      </c>
      <c r="AF37" s="157" t="s">
        <v>7947</v>
      </c>
      <c r="AG37" s="157" t="s">
        <v>7948</v>
      </c>
      <c r="AH37" s="157" t="s">
        <v>7949</v>
      </c>
      <c r="AI37" s="909" t="s">
        <v>7950</v>
      </c>
      <c r="AJ37" s="129" t="s">
        <v>7951</v>
      </c>
    </row>
    <row r="38" spans="1:36" ht="16.149999999999999" customHeight="1" thickTop="1" thickBot="1">
      <c r="A38" s="496"/>
      <c r="B38" s="682"/>
      <c r="C38" s="682"/>
      <c r="D38" s="682"/>
      <c r="E38" s="153"/>
      <c r="F38" s="153"/>
      <c r="G38" s="153"/>
      <c r="H38" s="153"/>
      <c r="I38" s="153"/>
      <c r="J38" s="153"/>
      <c r="K38" s="484"/>
      <c r="L38" s="904"/>
      <c r="M38" s="496"/>
      <c r="N38" s="496"/>
      <c r="O38" s="496"/>
      <c r="P38" s="510"/>
      <c r="R38" s="831"/>
      <c r="S38" s="799"/>
      <c r="T38" s="799"/>
      <c r="U38" s="799"/>
      <c r="V38" s="799"/>
      <c r="W38" s="799"/>
      <c r="X38" s="799"/>
      <c r="Y38" s="831"/>
      <c r="AB38" s="827"/>
      <c r="AD38" s="682"/>
      <c r="AE38" s="153"/>
      <c r="AF38" s="153"/>
      <c r="AG38" s="153"/>
      <c r="AH38" s="153"/>
      <c r="AI38" s="153"/>
      <c r="AJ38" s="153"/>
    </row>
    <row r="39" spans="1:36" ht="16.149999999999999" customHeight="1" thickTop="1" thickBot="1">
      <c r="A39" s="496"/>
      <c r="B39" s="854" t="s">
        <v>7952</v>
      </c>
      <c r="C39" s="832" t="s">
        <v>6756</v>
      </c>
      <c r="D39" s="832">
        <v>3</v>
      </c>
      <c r="E39" s="125">
        <f>IFERROR(E23+E34-E26-E37,0)</f>
        <v>50.117999999999995</v>
      </c>
      <c r="F39" s="125">
        <f>IFERROR(F23+F34-F26-F37,0)</f>
        <v>273.54400000000004</v>
      </c>
      <c r="G39" s="125">
        <f>IFERROR(G23+G34-G26-G37,0)</f>
        <v>626.34700000000009</v>
      </c>
      <c r="H39" s="125">
        <f>IFERROR(H23+H34-H26-H37,0)</f>
        <v>47.747</v>
      </c>
      <c r="I39" s="125">
        <f>IFERROR(I23+I34-I26-I37,0)</f>
        <v>0</v>
      </c>
      <c r="J39" s="129">
        <f>IFERROR(SUM(E39:I39),0)</f>
        <v>997.75600000000009</v>
      </c>
      <c r="K39" s="484"/>
      <c r="L39" s="910" t="s">
        <v>7953</v>
      </c>
      <c r="M39" s="496"/>
      <c r="N39" s="835"/>
      <c r="O39" s="496"/>
      <c r="P39" s="510"/>
      <c r="R39" s="831"/>
      <c r="S39" s="799"/>
      <c r="T39" s="799"/>
      <c r="U39" s="799"/>
      <c r="V39" s="799"/>
      <c r="W39" s="799"/>
      <c r="X39" s="799"/>
      <c r="Y39" s="831"/>
      <c r="AB39" s="827"/>
      <c r="AD39" s="854" t="s">
        <v>7952</v>
      </c>
      <c r="AE39" s="125" t="s">
        <v>7954</v>
      </c>
      <c r="AF39" s="125" t="s">
        <v>7955</v>
      </c>
      <c r="AG39" s="125" t="s">
        <v>7956</v>
      </c>
      <c r="AH39" s="125" t="s">
        <v>7957</v>
      </c>
      <c r="AI39" s="125" t="s">
        <v>7958</v>
      </c>
      <c r="AJ39" s="129" t="s">
        <v>7959</v>
      </c>
    </row>
    <row r="40" spans="1:36" ht="16.149999999999999" customHeight="1" thickTop="1" thickBot="1">
      <c r="A40" s="496"/>
      <c r="B40" s="682"/>
      <c r="C40" s="682"/>
      <c r="D40" s="682"/>
      <c r="E40" s="153"/>
      <c r="F40" s="153"/>
      <c r="G40" s="153"/>
      <c r="H40" s="153"/>
      <c r="I40" s="153"/>
      <c r="J40" s="153"/>
      <c r="K40" s="484"/>
      <c r="L40" s="904"/>
      <c r="M40" s="496"/>
      <c r="N40" s="496"/>
      <c r="O40" s="496"/>
      <c r="P40" s="510"/>
      <c r="R40" s="831"/>
      <c r="S40" s="799"/>
      <c r="T40" s="799"/>
      <c r="U40" s="799"/>
      <c r="V40" s="799"/>
      <c r="W40" s="799"/>
      <c r="X40" s="799"/>
      <c r="Y40" s="831"/>
      <c r="AB40" s="827"/>
      <c r="AD40" s="682"/>
      <c r="AE40" s="153"/>
      <c r="AF40" s="153"/>
      <c r="AG40" s="153"/>
      <c r="AH40" s="153"/>
      <c r="AI40" s="153"/>
      <c r="AJ40" s="153"/>
    </row>
    <row r="41" spans="1:36" ht="16.149999999999999" customHeight="1" thickTop="1" thickBot="1">
      <c r="A41" s="496"/>
      <c r="B41" s="499" t="s">
        <v>7960</v>
      </c>
      <c r="C41" s="531"/>
      <c r="D41" s="531"/>
      <c r="E41" s="153"/>
      <c r="F41" s="153"/>
      <c r="G41" s="153"/>
      <c r="H41" s="153"/>
      <c r="I41" s="153"/>
      <c r="J41" s="153"/>
      <c r="K41" s="484"/>
      <c r="L41" s="904"/>
      <c r="M41" s="496"/>
      <c r="N41" s="496"/>
      <c r="O41" s="496"/>
      <c r="P41" s="510"/>
      <c r="R41" s="831"/>
      <c r="S41" s="799"/>
      <c r="T41" s="799"/>
      <c r="U41" s="799"/>
      <c r="V41" s="799"/>
      <c r="W41" s="799"/>
      <c r="X41" s="799"/>
      <c r="Y41" s="831"/>
      <c r="AB41" s="827"/>
      <c r="AD41" s="499" t="s">
        <v>7960</v>
      </c>
      <c r="AE41" s="153"/>
      <c r="AF41" s="153"/>
      <c r="AG41" s="153"/>
      <c r="AH41" s="153"/>
      <c r="AI41" s="153"/>
      <c r="AJ41" s="153"/>
    </row>
    <row r="42" spans="1:36" ht="16.149999999999999" customHeight="1" thickTop="1">
      <c r="A42" s="496"/>
      <c r="B42" s="503" t="s">
        <v>7961</v>
      </c>
      <c r="C42" s="504" t="s">
        <v>6756</v>
      </c>
      <c r="D42" s="504">
        <v>3</v>
      </c>
      <c r="E42" s="145">
        <f>IFERROR('4D'!E33, 0)</f>
        <v>0.82599999999999996</v>
      </c>
      <c r="F42" s="146">
        <f>IFERROR(SUM('4D'!F33:I33), 0)</f>
        <v>21.786999999999999</v>
      </c>
      <c r="G42" s="146">
        <f>IFERROR(SUM('4E'!E33:I33), 0)</f>
        <v>45.646000000000001</v>
      </c>
      <c r="H42" s="146">
        <f>IFERROR(SUM('4E'!J33:L33), 0)</f>
        <v>3.6989999999999998</v>
      </c>
      <c r="I42" s="890">
        <v>0</v>
      </c>
      <c r="J42" s="107">
        <f>IFERROR(SUM(E42:I42),0)</f>
        <v>71.957999999999998</v>
      </c>
      <c r="K42" s="484"/>
      <c r="L42" s="892" t="s">
        <v>7962</v>
      </c>
      <c r="M42" s="496"/>
      <c r="N42" s="509"/>
      <c r="O42" s="496"/>
      <c r="P42" s="510"/>
      <c r="Q42" s="487">
        <f t="shared" ref="Q42:Q43" si="12">IF( SUM( S42:X42 ) = 0, 0, $U$5 )</f>
        <v>0</v>
      </c>
      <c r="R42" s="831"/>
      <c r="S42" s="799"/>
      <c r="T42" s="799"/>
      <c r="U42" s="799"/>
      <c r="V42" s="799"/>
      <c r="W42" s="511">
        <f t="shared" ref="W42:W43" si="13" xml:space="preserve"> IF( ISNUMBER( I42 ), 0, 1 )</f>
        <v>0</v>
      </c>
      <c r="X42" s="799"/>
      <c r="Y42" s="831"/>
      <c r="AB42" s="827"/>
      <c r="AD42" s="503" t="s">
        <v>7961</v>
      </c>
      <c r="AE42" s="145" t="s">
        <v>7963</v>
      </c>
      <c r="AF42" s="146" t="s">
        <v>7964</v>
      </c>
      <c r="AG42" s="146" t="s">
        <v>7965</v>
      </c>
      <c r="AH42" s="146" t="s">
        <v>7966</v>
      </c>
      <c r="AI42" s="890" t="s">
        <v>7967</v>
      </c>
      <c r="AJ42" s="107" t="s">
        <v>7968</v>
      </c>
    </row>
    <row r="43" spans="1:36" ht="16.149999999999999" customHeight="1">
      <c r="A43" s="496"/>
      <c r="B43" s="512" t="s">
        <v>7969</v>
      </c>
      <c r="C43" s="513" t="s">
        <v>6756</v>
      </c>
      <c r="D43" s="513">
        <v>3</v>
      </c>
      <c r="E43" s="147">
        <f>IFERROR('4D'!E34, 0)</f>
        <v>0</v>
      </c>
      <c r="F43" s="148">
        <f>IFERROR(SUM('4D'!F34:I34), 0)</f>
        <v>0</v>
      </c>
      <c r="G43" s="148">
        <f>IFERROR(SUM('4E'!E34:I34), 0)</f>
        <v>0</v>
      </c>
      <c r="H43" s="148">
        <f>IFERROR(SUM('4E'!J34:L34), 0)</f>
        <v>0</v>
      </c>
      <c r="I43" s="895">
        <v>0</v>
      </c>
      <c r="J43" s="111">
        <f>IFERROR(SUM(E43:I43),0)</f>
        <v>0</v>
      </c>
      <c r="K43" s="484"/>
      <c r="L43" s="896" t="s">
        <v>7970</v>
      </c>
      <c r="M43" s="496"/>
      <c r="N43" s="517"/>
      <c r="O43" s="496"/>
      <c r="P43" s="510"/>
      <c r="Q43" s="487">
        <f t="shared" si="12"/>
        <v>0</v>
      </c>
      <c r="R43" s="825"/>
      <c r="S43" s="799"/>
      <c r="T43" s="799"/>
      <c r="U43" s="799"/>
      <c r="V43" s="799"/>
      <c r="W43" s="511">
        <f t="shared" si="13"/>
        <v>0</v>
      </c>
      <c r="X43" s="799"/>
      <c r="Y43" s="831"/>
      <c r="AB43" s="827"/>
      <c r="AD43" s="512" t="s">
        <v>7969</v>
      </c>
      <c r="AE43" s="147" t="s">
        <v>7971</v>
      </c>
      <c r="AF43" s="148" t="s">
        <v>7972</v>
      </c>
      <c r="AG43" s="148" t="s">
        <v>7973</v>
      </c>
      <c r="AH43" s="148" t="s">
        <v>7974</v>
      </c>
      <c r="AI43" s="895" t="s">
        <v>7975</v>
      </c>
      <c r="AJ43" s="111" t="s">
        <v>7976</v>
      </c>
    </row>
    <row r="44" spans="1:36" ht="16.149999999999999" customHeight="1" thickBot="1">
      <c r="A44" s="496"/>
      <c r="B44" s="519" t="s">
        <v>7977</v>
      </c>
      <c r="C44" s="520" t="s">
        <v>6756</v>
      </c>
      <c r="D44" s="520">
        <v>3</v>
      </c>
      <c r="E44" s="112">
        <f>IFERROR(E39+E42+E43,0)</f>
        <v>50.943999999999996</v>
      </c>
      <c r="F44" s="112">
        <f>IFERROR(F39+F42+F43,0)</f>
        <v>295.33100000000002</v>
      </c>
      <c r="G44" s="112">
        <f>IFERROR(G39+G42+G43,0)</f>
        <v>671.99300000000005</v>
      </c>
      <c r="H44" s="112">
        <f>IFERROR(H39+H42+H43,0)</f>
        <v>51.445999999999998</v>
      </c>
      <c r="I44" s="112">
        <f>IFERROR(I39+I42+I43,0)</f>
        <v>0</v>
      </c>
      <c r="J44" s="113">
        <f>IFERROR(SUM(E44:I44),0)</f>
        <v>1069.7139999999999</v>
      </c>
      <c r="K44" s="484"/>
      <c r="L44" s="906" t="s">
        <v>7978</v>
      </c>
      <c r="M44" s="496"/>
      <c r="N44" s="523"/>
      <c r="O44" s="496"/>
      <c r="P44" s="510"/>
      <c r="R44" s="831"/>
      <c r="S44" s="799"/>
      <c r="T44" s="799"/>
      <c r="U44" s="799"/>
      <c r="V44" s="799"/>
      <c r="W44" s="799"/>
      <c r="X44" s="799"/>
      <c r="Y44" s="831"/>
      <c r="AB44" s="827"/>
      <c r="AD44" s="519" t="s">
        <v>7977</v>
      </c>
      <c r="AE44" s="112" t="s">
        <v>7979</v>
      </c>
      <c r="AF44" s="112" t="s">
        <v>7980</v>
      </c>
      <c r="AG44" s="112" t="s">
        <v>7981</v>
      </c>
      <c r="AH44" s="112" t="s">
        <v>7982</v>
      </c>
      <c r="AI44" s="112" t="s">
        <v>7983</v>
      </c>
      <c r="AJ44" s="113" t="s">
        <v>7984</v>
      </c>
    </row>
    <row r="45" spans="1:36" ht="15.75" thickTop="1">
      <c r="A45" s="496"/>
      <c r="B45" s="682"/>
      <c r="C45" s="484"/>
      <c r="D45" s="484"/>
      <c r="E45" s="484"/>
      <c r="F45" s="484"/>
      <c r="G45" s="484"/>
      <c r="H45" s="484"/>
      <c r="I45" s="484"/>
      <c r="J45" s="484"/>
      <c r="K45" s="484"/>
      <c r="L45" s="912"/>
      <c r="M45" s="496"/>
      <c r="N45" s="496"/>
      <c r="O45" s="496"/>
      <c r="S45" s="799"/>
      <c r="T45" s="799"/>
      <c r="U45" s="799"/>
      <c r="V45" s="799"/>
      <c r="W45" s="799"/>
      <c r="X45" s="799"/>
    </row>
    <row r="46" spans="1:36" ht="15">
      <c r="A46" s="496"/>
      <c r="B46" s="914"/>
      <c r="C46" s="496"/>
      <c r="D46" s="496"/>
      <c r="E46" s="496"/>
      <c r="F46" s="496"/>
      <c r="G46" s="496"/>
      <c r="H46" s="496"/>
      <c r="I46" s="496"/>
      <c r="J46" s="496"/>
      <c r="K46" s="496"/>
      <c r="L46" s="912"/>
      <c r="M46" s="496"/>
      <c r="N46" s="496"/>
      <c r="O46" s="496"/>
      <c r="S46" s="799"/>
      <c r="T46" s="799"/>
      <c r="U46" s="799"/>
      <c r="V46" s="799"/>
      <c r="W46" s="799"/>
      <c r="X46" s="799"/>
    </row>
    <row r="47" spans="1:36" ht="15">
      <c r="A47" s="496"/>
      <c r="B47" s="914"/>
      <c r="C47" s="496"/>
      <c r="D47" s="496"/>
      <c r="E47" s="496"/>
      <c r="F47" s="496"/>
      <c r="G47" s="496"/>
      <c r="H47" s="496"/>
      <c r="I47" s="496"/>
      <c r="J47" s="496"/>
      <c r="K47" s="496"/>
      <c r="L47" s="912"/>
      <c r="M47" s="496"/>
      <c r="N47" s="496"/>
      <c r="O47" s="496"/>
    </row>
  </sheetData>
  <sheetProtection algorithmName="SHA-512" hashValue="vXc8CwtBxfdUnXq6b8TFxuXbWm548nELt3QIjlyMa5tv0zSTCd70mLg4/w9rlIdtc22K451n10TjARHoZM70Ng==" saltValue="PcRClXxstdfqVhrkCe7XYA==" spinCount="100000" sheet="1" objects="1" scenarios="1" formatColumns="0" formatRows="0"/>
  <mergeCells count="5">
    <mergeCell ref="B1:J1"/>
    <mergeCell ref="B2:J2"/>
    <mergeCell ref="B3:N3"/>
    <mergeCell ref="AD3:AJ3"/>
    <mergeCell ref="S4:X4"/>
  </mergeCells>
  <conditionalFormatting sqref="Q8:Q15">
    <cfRule type="cellIs" dxfId="594" priority="34" operator="equal">
      <formula>0</formula>
    </cfRule>
  </conditionalFormatting>
  <conditionalFormatting sqref="Q30:Q31">
    <cfRule type="cellIs" dxfId="593" priority="4" operator="equal">
      <formula>0</formula>
    </cfRule>
  </conditionalFormatting>
  <conditionalFormatting sqref="Q19:Q20">
    <cfRule type="cellIs" dxfId="592" priority="8" operator="equal">
      <formula>0</formula>
    </cfRule>
  </conditionalFormatting>
  <conditionalFormatting sqref="Q22">
    <cfRule type="cellIs" dxfId="591" priority="7" operator="equal">
      <formula>0</formula>
    </cfRule>
  </conditionalFormatting>
  <conditionalFormatting sqref="Q26">
    <cfRule type="cellIs" dxfId="590" priority="6" operator="equal">
      <formula>0</formula>
    </cfRule>
  </conditionalFormatting>
  <conditionalFormatting sqref="Q29">
    <cfRule type="cellIs" dxfId="589" priority="5" operator="equal">
      <formula>0</formula>
    </cfRule>
  </conditionalFormatting>
  <conditionalFormatting sqref="Q33">
    <cfRule type="cellIs" dxfId="588" priority="3" operator="equal">
      <formula>0</formula>
    </cfRule>
  </conditionalFormatting>
  <conditionalFormatting sqref="Q37">
    <cfRule type="cellIs" dxfId="587" priority="2" operator="equal">
      <formula>0</formula>
    </cfRule>
  </conditionalFormatting>
  <conditionalFormatting sqref="Q42:Q43">
    <cfRule type="cellIs" dxfId="586"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topLeftCell="A34" zoomScale="70" zoomScaleNormal="70" zoomScaleSheetLayoutView="100" workbookViewId="0">
      <selection activeCell="A34" sqref="A1:XFD1048576"/>
    </sheetView>
  </sheetViews>
  <sheetFormatPr defaultColWidth="9" defaultRowHeight="15.75"/>
  <cols>
    <col min="1" max="1" width="1.625" style="490" customWidth="1"/>
    <col min="2" max="2" width="43.75" style="490" customWidth="1"/>
    <col min="3" max="8" width="14.625" style="490" customWidth="1"/>
    <col min="9" max="9" width="14.625" style="173" customWidth="1"/>
    <col min="10" max="10" width="14.625" style="490" customWidth="1"/>
    <col min="11" max="11" width="27.125" style="490" customWidth="1"/>
    <col min="12" max="13" width="1.625" style="490" customWidth="1"/>
    <col min="14" max="14" width="25" style="490" customWidth="1"/>
    <col min="15" max="15" width="1.625" style="794" customWidth="1"/>
    <col min="16" max="17" width="12.625" style="794" hidden="1" customWidth="1"/>
    <col min="18" max="18" width="1.625" style="794" hidden="1" customWidth="1"/>
    <col min="19" max="19" width="1.625" style="490" customWidth="1"/>
    <col min="20" max="20" width="40.125" style="490" customWidth="1"/>
    <col min="21" max="21" width="16.75" style="490" bestFit="1" customWidth="1"/>
    <col min="22" max="22" width="18.125" style="490" bestFit="1" customWidth="1"/>
    <col min="23" max="23" width="12.5" style="490" customWidth="1"/>
    <col min="24" max="24" width="1.625" style="490" customWidth="1"/>
    <col min="25" max="16384" width="9" style="490"/>
  </cols>
  <sheetData>
    <row r="1" spans="1:23" s="618" customFormat="1" ht="23.25">
      <c r="B1" s="916" t="s">
        <v>645</v>
      </c>
      <c r="C1" s="916"/>
      <c r="D1" s="916"/>
      <c r="E1" s="2914"/>
      <c r="F1" s="2914"/>
      <c r="G1" s="2914"/>
      <c r="H1" s="917"/>
      <c r="I1" s="173"/>
      <c r="M1" s="814"/>
      <c r="N1" s="792"/>
      <c r="O1" s="825"/>
      <c r="P1" s="794"/>
      <c r="Q1" s="794"/>
      <c r="R1" s="825"/>
      <c r="T1" s="916" t="s">
        <v>6740</v>
      </c>
    </row>
    <row r="2" spans="1:23" s="618" customFormat="1" ht="23.25">
      <c r="B2" s="916" t="s">
        <v>9</v>
      </c>
      <c r="C2" s="488"/>
      <c r="D2" s="488"/>
      <c r="E2" s="488"/>
      <c r="F2" s="488"/>
      <c r="G2" s="488"/>
      <c r="H2" s="917"/>
      <c r="I2" s="173"/>
      <c r="M2" s="814"/>
      <c r="N2" s="792"/>
      <c r="O2" s="825"/>
      <c r="P2" s="794"/>
      <c r="Q2" s="794"/>
      <c r="R2" s="825"/>
      <c r="T2" s="916"/>
    </row>
    <row r="3" spans="1:23" ht="19.5">
      <c r="B3" s="2940" t="s">
        <v>646</v>
      </c>
      <c r="C3" s="2941"/>
      <c r="D3" s="2941"/>
      <c r="E3" s="2941"/>
      <c r="F3" s="2941"/>
      <c r="G3" s="2941"/>
      <c r="H3" s="2941"/>
      <c r="I3" s="2941"/>
      <c r="J3" s="2941"/>
      <c r="K3" s="2941"/>
      <c r="M3" s="816"/>
      <c r="N3" s="796" t="s">
        <v>6741</v>
      </c>
      <c r="O3" s="825"/>
      <c r="R3" s="825"/>
      <c r="T3" s="2942" t="s">
        <v>646</v>
      </c>
      <c r="U3" s="2943"/>
      <c r="V3" s="2943"/>
      <c r="W3" s="2943"/>
    </row>
    <row r="4" spans="1:23" ht="24" thickBot="1">
      <c r="B4" s="918"/>
      <c r="C4" s="918"/>
      <c r="D4" s="918"/>
      <c r="E4" s="918"/>
      <c r="F4" s="918"/>
      <c r="G4" s="918"/>
      <c r="M4" s="510"/>
      <c r="O4" s="825"/>
      <c r="P4" s="2921" t="s">
        <v>6742</v>
      </c>
      <c r="Q4" s="2921"/>
      <c r="R4" s="825"/>
      <c r="T4" s="918"/>
      <c r="U4" s="918"/>
      <c r="V4" s="918"/>
      <c r="W4" s="918"/>
    </row>
    <row r="5" spans="1:23" ht="46.5" thickTop="1" thickBot="1">
      <c r="A5" s="496"/>
      <c r="B5" s="492" t="s">
        <v>6743</v>
      </c>
      <c r="C5" s="493" t="s">
        <v>6744</v>
      </c>
      <c r="D5" s="493" t="s">
        <v>6745</v>
      </c>
      <c r="E5" s="493" t="s">
        <v>7985</v>
      </c>
      <c r="F5" s="493" t="s">
        <v>7986</v>
      </c>
      <c r="G5" s="494" t="s">
        <v>6962</v>
      </c>
      <c r="H5" s="919"/>
      <c r="I5" s="863" t="s">
        <v>6749</v>
      </c>
      <c r="J5" s="496"/>
      <c r="K5" s="497" t="s">
        <v>6750</v>
      </c>
      <c r="L5" s="496"/>
      <c r="M5" s="510"/>
      <c r="O5" s="825"/>
      <c r="P5" s="502" t="s">
        <v>6751</v>
      </c>
      <c r="Q5" s="799"/>
      <c r="R5" s="825"/>
      <c r="T5" s="492" t="s">
        <v>6743</v>
      </c>
      <c r="U5" s="493" t="s">
        <v>7985</v>
      </c>
      <c r="V5" s="493" t="s">
        <v>7986</v>
      </c>
      <c r="W5" s="494" t="s">
        <v>6962</v>
      </c>
    </row>
    <row r="6" spans="1:23" ht="16.5" thickTop="1" thickBot="1">
      <c r="A6" s="496"/>
      <c r="B6" s="920"/>
      <c r="C6" s="920"/>
      <c r="D6" s="920"/>
      <c r="E6" s="921"/>
      <c r="F6" s="921"/>
      <c r="G6" s="921"/>
      <c r="H6" s="919"/>
      <c r="I6" s="922"/>
      <c r="J6" s="496"/>
      <c r="K6" s="496"/>
      <c r="L6" s="496"/>
      <c r="M6" s="510"/>
      <c r="O6" s="825"/>
      <c r="P6" s="490"/>
      <c r="Q6" s="490"/>
      <c r="R6" s="825"/>
      <c r="T6" s="920"/>
      <c r="U6" s="921"/>
      <c r="V6" s="921"/>
      <c r="W6" s="921"/>
    </row>
    <row r="7" spans="1:23" ht="17.25" thickTop="1" thickBot="1">
      <c r="A7" s="496"/>
      <c r="B7" s="499" t="s">
        <v>7987</v>
      </c>
      <c r="C7" s="531"/>
      <c r="D7" s="531"/>
      <c r="E7" s="496"/>
      <c r="F7" s="496"/>
      <c r="G7" s="496"/>
      <c r="H7" s="496"/>
      <c r="J7" s="496"/>
      <c r="K7" s="496"/>
      <c r="L7" s="496"/>
      <c r="M7" s="510"/>
      <c r="N7" s="798"/>
      <c r="O7" s="825"/>
      <c r="P7" s="798"/>
      <c r="Q7" s="798"/>
      <c r="R7" s="825"/>
      <c r="T7" s="499" t="s">
        <v>7987</v>
      </c>
      <c r="U7" s="496"/>
      <c r="V7" s="496"/>
      <c r="W7" s="496"/>
    </row>
    <row r="8" spans="1:23" thickTop="1">
      <c r="A8" s="496"/>
      <c r="B8" s="503" t="s">
        <v>7988</v>
      </c>
      <c r="C8" s="504" t="s">
        <v>6756</v>
      </c>
      <c r="D8" s="504">
        <v>3</v>
      </c>
      <c r="E8" s="890">
        <v>20.738</v>
      </c>
      <c r="F8" s="890">
        <v>0</v>
      </c>
      <c r="G8" s="107">
        <f>IFERROR(SUM(E8:F8),0)</f>
        <v>20.738</v>
      </c>
      <c r="H8" s="496"/>
      <c r="I8" s="509" t="s">
        <v>7989</v>
      </c>
      <c r="J8" s="496"/>
      <c r="K8" s="509"/>
      <c r="L8" s="496"/>
      <c r="M8" s="510"/>
      <c r="N8" s="487">
        <f>IF( SUM( P8:Q8 ) = 0, 0, $P$5 )</f>
        <v>0</v>
      </c>
      <c r="O8" s="825"/>
      <c r="P8" s="511">
        <f xml:space="preserve"> IF( ISNUMBER( E8 ), 0, 1 )</f>
        <v>0</v>
      </c>
      <c r="Q8" s="511">
        <f t="shared" ref="Q8:Q11" si="0" xml:space="preserve"> IF( ISNUMBER( F8 ), 0, 1 )</f>
        <v>0</v>
      </c>
      <c r="R8" s="825"/>
      <c r="T8" s="503" t="s">
        <v>7988</v>
      </c>
      <c r="U8" s="890" t="s">
        <v>7990</v>
      </c>
      <c r="V8" s="890" t="s">
        <v>7991</v>
      </c>
      <c r="W8" s="107" t="s">
        <v>7992</v>
      </c>
    </row>
    <row r="9" spans="1:23" ht="15">
      <c r="A9" s="496"/>
      <c r="B9" s="512" t="s">
        <v>7993</v>
      </c>
      <c r="C9" s="513" t="s">
        <v>6756</v>
      </c>
      <c r="D9" s="513">
        <v>3</v>
      </c>
      <c r="E9" s="895">
        <v>6.2830000000000004</v>
      </c>
      <c r="F9" s="895">
        <v>0</v>
      </c>
      <c r="G9" s="111">
        <f>IFERROR(SUM(E9:F9),0)</f>
        <v>6.2830000000000004</v>
      </c>
      <c r="H9" s="496"/>
      <c r="I9" s="517" t="s">
        <v>7994</v>
      </c>
      <c r="J9" s="496"/>
      <c r="K9" s="517"/>
      <c r="L9" s="496"/>
      <c r="M9" s="827"/>
      <c r="N9" s="487">
        <f t="shared" ref="N9:N14" si="1">IF( SUM( P9:Q9 ) = 0, 0, $P$5 )</f>
        <v>0</v>
      </c>
      <c r="O9" s="825"/>
      <c r="P9" s="511">
        <f t="shared" ref="P9:P11" si="2" xml:space="preserve"> IF( ISNUMBER( E9 ), 0, 1 )</f>
        <v>0</v>
      </c>
      <c r="Q9" s="511">
        <f t="shared" si="0"/>
        <v>0</v>
      </c>
      <c r="R9" s="825"/>
      <c r="T9" s="512" t="s">
        <v>7993</v>
      </c>
      <c r="U9" s="895" t="s">
        <v>7995</v>
      </c>
      <c r="V9" s="895" t="s">
        <v>7996</v>
      </c>
      <c r="W9" s="111" t="s">
        <v>7997</v>
      </c>
    </row>
    <row r="10" spans="1:23" ht="15">
      <c r="A10" s="496"/>
      <c r="B10" s="512" t="s">
        <v>7998</v>
      </c>
      <c r="C10" s="513" t="s">
        <v>6756</v>
      </c>
      <c r="D10" s="513">
        <v>3</v>
      </c>
      <c r="E10" s="895">
        <v>29.963999999999999</v>
      </c>
      <c r="F10" s="895">
        <v>0</v>
      </c>
      <c r="G10" s="111">
        <f>IFERROR(SUM(E10:F10),0)</f>
        <v>29.963999999999999</v>
      </c>
      <c r="H10" s="496"/>
      <c r="I10" s="517" t="s">
        <v>7999</v>
      </c>
      <c r="J10" s="496"/>
      <c r="K10" s="517"/>
      <c r="L10" s="496"/>
      <c r="M10" s="827"/>
      <c r="N10" s="487">
        <f t="shared" si="1"/>
        <v>0</v>
      </c>
      <c r="O10" s="825"/>
      <c r="P10" s="511">
        <f t="shared" si="2"/>
        <v>0</v>
      </c>
      <c r="Q10" s="511">
        <f t="shared" si="0"/>
        <v>0</v>
      </c>
      <c r="R10" s="825"/>
      <c r="T10" s="512" t="s">
        <v>7998</v>
      </c>
      <c r="U10" s="895" t="s">
        <v>8000</v>
      </c>
      <c r="V10" s="895" t="s">
        <v>8001</v>
      </c>
      <c r="W10" s="111" t="s">
        <v>8002</v>
      </c>
    </row>
    <row r="11" spans="1:23" ht="15">
      <c r="A11" s="496"/>
      <c r="B11" s="512" t="s">
        <v>8003</v>
      </c>
      <c r="C11" s="513" t="s">
        <v>6756</v>
      </c>
      <c r="D11" s="513">
        <v>3</v>
      </c>
      <c r="E11" s="895">
        <v>3.21</v>
      </c>
      <c r="F11" s="895">
        <v>0</v>
      </c>
      <c r="G11" s="111">
        <f>IFERROR(SUM(E11:F11),0)</f>
        <v>3.21</v>
      </c>
      <c r="H11" s="496"/>
      <c r="I11" s="517" t="s">
        <v>8004</v>
      </c>
      <c r="J11" s="496"/>
      <c r="K11" s="517"/>
      <c r="L11" s="496"/>
      <c r="M11" s="827"/>
      <c r="N11" s="487">
        <f t="shared" si="1"/>
        <v>0</v>
      </c>
      <c r="O11" s="825"/>
      <c r="P11" s="511">
        <f t="shared" si="2"/>
        <v>0</v>
      </c>
      <c r="Q11" s="511">
        <f t="shared" si="0"/>
        <v>0</v>
      </c>
      <c r="R11" s="825"/>
      <c r="T11" s="512" t="s">
        <v>8003</v>
      </c>
      <c r="U11" s="895" t="s">
        <v>8005</v>
      </c>
      <c r="V11" s="895" t="s">
        <v>8006</v>
      </c>
      <c r="W11" s="111" t="s">
        <v>8007</v>
      </c>
    </row>
    <row r="12" spans="1:23" ht="15">
      <c r="A12" s="496"/>
      <c r="B12" s="512" t="s">
        <v>8008</v>
      </c>
      <c r="C12" s="513" t="s">
        <v>6756</v>
      </c>
      <c r="D12" s="513">
        <v>3</v>
      </c>
      <c r="E12" s="923"/>
      <c r="F12" s="895">
        <v>0</v>
      </c>
      <c r="G12" s="127">
        <f>IFERROR(F12,0)</f>
        <v>0</v>
      </c>
      <c r="H12" s="496"/>
      <c r="I12" s="517" t="s">
        <v>8009</v>
      </c>
      <c r="J12" s="496"/>
      <c r="K12" s="517"/>
      <c r="L12" s="496"/>
      <c r="M12" s="827"/>
      <c r="N12" s="487">
        <f t="shared" si="1"/>
        <v>0</v>
      </c>
      <c r="O12" s="825"/>
      <c r="P12" s="798"/>
      <c r="Q12" s="511">
        <f xml:space="preserve"> IF( ISNUMBER( F12 ), 0, 1 )</f>
        <v>0</v>
      </c>
      <c r="R12" s="825"/>
      <c r="T12" s="512" t="s">
        <v>8008</v>
      </c>
      <c r="U12" s="923"/>
      <c r="V12" s="895" t="s">
        <v>8010</v>
      </c>
      <c r="W12" s="127" t="s">
        <v>8011</v>
      </c>
    </row>
    <row r="13" spans="1:23" ht="15">
      <c r="A13" s="496"/>
      <c r="B13" s="512" t="s">
        <v>7823</v>
      </c>
      <c r="C13" s="513" t="s">
        <v>6756</v>
      </c>
      <c r="D13" s="513">
        <v>3</v>
      </c>
      <c r="E13" s="895">
        <v>5.0330000000000004</v>
      </c>
      <c r="F13" s="895">
        <v>0</v>
      </c>
      <c r="G13" s="111">
        <f>IFERROR(SUM(E13:F13),0)</f>
        <v>5.0330000000000004</v>
      </c>
      <c r="H13" s="496"/>
      <c r="I13" s="517" t="s">
        <v>8012</v>
      </c>
      <c r="J13" s="496"/>
      <c r="K13" s="517"/>
      <c r="L13" s="496"/>
      <c r="M13" s="827"/>
      <c r="N13" s="487">
        <f t="shared" si="1"/>
        <v>0</v>
      </c>
      <c r="O13" s="825"/>
      <c r="P13" s="511">
        <f t="shared" ref="P13:P14" si="3" xml:space="preserve"> IF( ISNUMBER( E13 ), 0, 1 )</f>
        <v>0</v>
      </c>
      <c r="Q13" s="511">
        <f t="shared" ref="Q13:Q14" si="4" xml:space="preserve"> IF( ISNUMBER( F13 ), 0, 1 )</f>
        <v>0</v>
      </c>
      <c r="R13" s="825"/>
      <c r="T13" s="512" t="s">
        <v>7823</v>
      </c>
      <c r="U13" s="895" t="s">
        <v>8013</v>
      </c>
      <c r="V13" s="895" t="s">
        <v>8014</v>
      </c>
      <c r="W13" s="111" t="s">
        <v>8015</v>
      </c>
    </row>
    <row r="14" spans="1:23" ht="15">
      <c r="A14" s="496"/>
      <c r="B14" s="512" t="s">
        <v>7830</v>
      </c>
      <c r="C14" s="513" t="s">
        <v>6756</v>
      </c>
      <c r="D14" s="513">
        <v>3</v>
      </c>
      <c r="E14" s="895">
        <v>1.9E-2</v>
      </c>
      <c r="F14" s="895">
        <v>0</v>
      </c>
      <c r="G14" s="111">
        <f>IFERROR(SUM(E14:F14),0)</f>
        <v>1.9E-2</v>
      </c>
      <c r="H14" s="598"/>
      <c r="I14" s="517" t="s">
        <v>8016</v>
      </c>
      <c r="J14" s="496"/>
      <c r="K14" s="517"/>
      <c r="L14" s="496"/>
      <c r="M14" s="827"/>
      <c r="N14" s="487">
        <f t="shared" si="1"/>
        <v>0</v>
      </c>
      <c r="O14" s="825"/>
      <c r="P14" s="511">
        <f t="shared" si="3"/>
        <v>0</v>
      </c>
      <c r="Q14" s="511">
        <f t="shared" si="4"/>
        <v>0</v>
      </c>
      <c r="R14" s="825"/>
      <c r="T14" s="512" t="s">
        <v>7830</v>
      </c>
      <c r="U14" s="895" t="s">
        <v>8017</v>
      </c>
      <c r="V14" s="895" t="s">
        <v>8018</v>
      </c>
      <c r="W14" s="111" t="s">
        <v>8019</v>
      </c>
    </row>
    <row r="15" spans="1:23" ht="30.75" thickBot="1">
      <c r="A15" s="496"/>
      <c r="B15" s="519" t="s">
        <v>7863</v>
      </c>
      <c r="C15" s="520" t="s">
        <v>6756</v>
      </c>
      <c r="D15" s="520">
        <v>3</v>
      </c>
      <c r="E15" s="112">
        <f>IFERROR(SUM(E8:E11) + SUM(E13:E14),0)</f>
        <v>65.247</v>
      </c>
      <c r="F15" s="112">
        <f>IFERROR(SUM(F8:F14),0)</f>
        <v>0</v>
      </c>
      <c r="G15" s="113">
        <f>IFERROR(SUM(E15:F15),0)</f>
        <v>65.247</v>
      </c>
      <c r="H15" s="496"/>
      <c r="I15" s="523" t="s">
        <v>8020</v>
      </c>
      <c r="J15" s="496"/>
      <c r="K15" s="523"/>
      <c r="L15" s="496"/>
      <c r="M15" s="827"/>
      <c r="O15" s="825"/>
      <c r="P15" s="798"/>
      <c r="Q15" s="798"/>
      <c r="R15" s="825"/>
      <c r="T15" s="519" t="s">
        <v>7863</v>
      </c>
      <c r="U15" s="112" t="s">
        <v>8021</v>
      </c>
      <c r="V15" s="112" t="s">
        <v>8022</v>
      </c>
      <c r="W15" s="113" t="s">
        <v>8023</v>
      </c>
    </row>
    <row r="16" spans="1:23" ht="17.25" thickTop="1" thickBot="1">
      <c r="A16" s="496"/>
      <c r="B16" s="682"/>
      <c r="C16" s="682"/>
      <c r="D16" s="682"/>
      <c r="E16" s="924"/>
      <c r="F16" s="878"/>
      <c r="G16" s="878"/>
      <c r="H16" s="496"/>
      <c r="J16" s="496"/>
      <c r="K16" s="496"/>
      <c r="L16" s="496"/>
      <c r="M16" s="827"/>
      <c r="O16" s="825"/>
      <c r="P16" s="798"/>
      <c r="Q16" s="798"/>
      <c r="R16" s="825"/>
      <c r="T16" s="682"/>
      <c r="U16" s="924"/>
      <c r="V16" s="878"/>
      <c r="W16" s="878"/>
    </row>
    <row r="17" spans="1:23" ht="17.25" thickTop="1" thickBot="1">
      <c r="A17" s="496"/>
      <c r="B17" s="499" t="s">
        <v>7164</v>
      </c>
      <c r="C17" s="531"/>
      <c r="D17" s="531"/>
      <c r="E17" s="924"/>
      <c r="F17" s="878"/>
      <c r="G17" s="878"/>
      <c r="H17" s="496"/>
      <c r="J17" s="496"/>
      <c r="K17" s="496"/>
      <c r="L17" s="496"/>
      <c r="M17" s="827"/>
      <c r="O17" s="825"/>
      <c r="P17" s="798"/>
      <c r="Q17" s="798"/>
      <c r="R17" s="825"/>
      <c r="T17" s="499" t="s">
        <v>7164</v>
      </c>
      <c r="U17" s="924"/>
      <c r="V17" s="878"/>
      <c r="W17" s="878"/>
    </row>
    <row r="18" spans="1:23" ht="30.75" thickTop="1">
      <c r="A18" s="496"/>
      <c r="B18" s="887" t="s">
        <v>8024</v>
      </c>
      <c r="C18" s="889" t="s">
        <v>6756</v>
      </c>
      <c r="D18" s="889">
        <v>3</v>
      </c>
      <c r="E18" s="890">
        <v>0.98</v>
      </c>
      <c r="F18" s="890">
        <v>0</v>
      </c>
      <c r="G18" s="158">
        <f>IFERROR(SUM(E18:F18),0)</f>
        <v>0.98</v>
      </c>
      <c r="H18" s="496"/>
      <c r="I18" s="509" t="s">
        <v>8025</v>
      </c>
      <c r="J18" s="496"/>
      <c r="K18" s="509"/>
      <c r="L18" s="496"/>
      <c r="M18" s="827"/>
      <c r="N18" s="487">
        <f t="shared" ref="N18:N21" si="5">IF( SUM( P18:Q18 ) = 0, 0, $P$5 )</f>
        <v>0</v>
      </c>
      <c r="O18" s="825"/>
      <c r="P18" s="511">
        <f t="shared" ref="P18:P21" si="6" xml:space="preserve"> IF( ISNUMBER( E18 ), 0, 1 )</f>
        <v>0</v>
      </c>
      <c r="Q18" s="511">
        <f t="shared" ref="Q18:Q21" si="7" xml:space="preserve"> IF( ISNUMBER( F18 ), 0, 1 )</f>
        <v>0</v>
      </c>
      <c r="R18" s="825"/>
      <c r="T18" s="887" t="s">
        <v>8026</v>
      </c>
      <c r="U18" s="890" t="s">
        <v>8027</v>
      </c>
      <c r="V18" s="890" t="s">
        <v>8028</v>
      </c>
      <c r="W18" s="158" t="s">
        <v>8029</v>
      </c>
    </row>
    <row r="19" spans="1:23" ht="45">
      <c r="A19" s="496"/>
      <c r="B19" s="893" t="s">
        <v>8030</v>
      </c>
      <c r="C19" s="894" t="s">
        <v>6756</v>
      </c>
      <c r="D19" s="894">
        <v>3</v>
      </c>
      <c r="E19" s="895">
        <v>1.6739999999999999</v>
      </c>
      <c r="F19" s="895">
        <v>0</v>
      </c>
      <c r="G19" s="159">
        <f>IFERROR(SUM(E19:F19),0)</f>
        <v>1.6739999999999999</v>
      </c>
      <c r="H19" s="496"/>
      <c r="I19" s="517" t="s">
        <v>8031</v>
      </c>
      <c r="J19" s="496"/>
      <c r="K19" s="517"/>
      <c r="L19" s="496"/>
      <c r="M19" s="827"/>
      <c r="N19" s="487">
        <f t="shared" si="5"/>
        <v>0</v>
      </c>
      <c r="O19" s="825"/>
      <c r="P19" s="511">
        <f t="shared" si="6"/>
        <v>0</v>
      </c>
      <c r="Q19" s="511">
        <f t="shared" si="7"/>
        <v>0</v>
      </c>
      <c r="R19" s="825"/>
      <c r="T19" s="893" t="s">
        <v>8032</v>
      </c>
      <c r="U19" s="895" t="s">
        <v>8033</v>
      </c>
      <c r="V19" s="895" t="s">
        <v>8034</v>
      </c>
      <c r="W19" s="159" t="s">
        <v>8035</v>
      </c>
    </row>
    <row r="20" spans="1:23" ht="30">
      <c r="A20" s="496"/>
      <c r="B20" s="893" t="s">
        <v>8036</v>
      </c>
      <c r="C20" s="894" t="s">
        <v>6756</v>
      </c>
      <c r="D20" s="894">
        <v>3</v>
      </c>
      <c r="E20" s="895">
        <v>1.03</v>
      </c>
      <c r="F20" s="895">
        <v>0</v>
      </c>
      <c r="G20" s="159">
        <f>IFERROR(SUM(E20:F20),0)</f>
        <v>1.03</v>
      </c>
      <c r="H20" s="496"/>
      <c r="I20" s="517" t="s">
        <v>8037</v>
      </c>
      <c r="J20" s="496"/>
      <c r="K20" s="517"/>
      <c r="L20" s="496"/>
      <c r="M20" s="827"/>
      <c r="N20" s="487">
        <f t="shared" si="5"/>
        <v>0</v>
      </c>
      <c r="O20" s="825"/>
      <c r="P20" s="511">
        <f t="shared" si="6"/>
        <v>0</v>
      </c>
      <c r="Q20" s="511">
        <f t="shared" si="7"/>
        <v>0</v>
      </c>
      <c r="R20" s="825"/>
      <c r="T20" s="893" t="s">
        <v>8038</v>
      </c>
      <c r="U20" s="895" t="s">
        <v>8039</v>
      </c>
      <c r="V20" s="895" t="s">
        <v>8040</v>
      </c>
      <c r="W20" s="159" t="s">
        <v>8041</v>
      </c>
    </row>
    <row r="21" spans="1:23" ht="45.75" thickBot="1">
      <c r="A21" s="496"/>
      <c r="B21" s="900" t="s">
        <v>8042</v>
      </c>
      <c r="C21" s="905" t="s">
        <v>6756</v>
      </c>
      <c r="D21" s="905">
        <v>3</v>
      </c>
      <c r="E21" s="925">
        <v>1.677</v>
      </c>
      <c r="F21" s="925">
        <v>0</v>
      </c>
      <c r="G21" s="160">
        <f>IFERROR(SUM(E21:F21),0)</f>
        <v>1.677</v>
      </c>
      <c r="H21" s="496"/>
      <c r="I21" s="523" t="s">
        <v>8043</v>
      </c>
      <c r="J21" s="496"/>
      <c r="K21" s="523"/>
      <c r="L21" s="496"/>
      <c r="M21" s="827"/>
      <c r="N21" s="487">
        <f t="shared" si="5"/>
        <v>0</v>
      </c>
      <c r="O21" s="825"/>
      <c r="P21" s="511">
        <f t="shared" si="6"/>
        <v>0</v>
      </c>
      <c r="Q21" s="511">
        <f t="shared" si="7"/>
        <v>0</v>
      </c>
      <c r="R21" s="825"/>
      <c r="T21" s="900" t="s">
        <v>8044</v>
      </c>
      <c r="U21" s="925" t="s">
        <v>8045</v>
      </c>
      <c r="V21" s="925" t="s">
        <v>8046</v>
      </c>
      <c r="W21" s="160" t="s">
        <v>8047</v>
      </c>
    </row>
    <row r="22" spans="1:23" ht="17.25" thickTop="1" thickBot="1">
      <c r="A22" s="496"/>
      <c r="B22" s="682"/>
      <c r="C22" s="682"/>
      <c r="D22" s="682"/>
      <c r="E22" s="924"/>
      <c r="F22" s="878"/>
      <c r="G22" s="878"/>
      <c r="H22" s="496"/>
      <c r="J22" s="496"/>
      <c r="K22" s="496"/>
      <c r="L22" s="496"/>
      <c r="M22" s="827"/>
      <c r="O22" s="825"/>
      <c r="P22" s="798"/>
      <c r="Q22" s="798"/>
      <c r="R22" s="825"/>
      <c r="T22" s="682"/>
      <c r="U22" s="924"/>
      <c r="V22" s="878"/>
      <c r="W22" s="878"/>
    </row>
    <row r="23" spans="1:23" ht="17.25" thickTop="1" thickBot="1">
      <c r="A23" s="496"/>
      <c r="B23" s="499" t="s">
        <v>8048</v>
      </c>
      <c r="C23" s="531"/>
      <c r="D23" s="531"/>
      <c r="E23" s="924"/>
      <c r="F23" s="878"/>
      <c r="G23" s="878"/>
      <c r="H23" s="496"/>
      <c r="J23" s="496"/>
      <c r="K23" s="496"/>
      <c r="L23" s="496"/>
      <c r="M23" s="827"/>
      <c r="O23" s="825"/>
      <c r="P23" s="798"/>
      <c r="Q23" s="798"/>
      <c r="R23" s="825"/>
      <c r="T23" s="499" t="s">
        <v>8048</v>
      </c>
      <c r="U23" s="924"/>
      <c r="V23" s="878"/>
      <c r="W23" s="878"/>
    </row>
    <row r="24" spans="1:23" ht="45.75" thickTop="1">
      <c r="A24" s="496"/>
      <c r="B24" s="887" t="s">
        <v>8049</v>
      </c>
      <c r="C24" s="889" t="s">
        <v>6756</v>
      </c>
      <c r="D24" s="889">
        <v>3</v>
      </c>
      <c r="E24" s="890">
        <v>6.6000000000000003E-2</v>
      </c>
      <c r="F24" s="890">
        <v>0</v>
      </c>
      <c r="G24" s="158">
        <f>IFERROR(SUM(E24:F24),0)</f>
        <v>6.6000000000000003E-2</v>
      </c>
      <c r="H24" s="496"/>
      <c r="I24" s="509" t="s">
        <v>8050</v>
      </c>
      <c r="J24" s="496"/>
      <c r="K24" s="509"/>
      <c r="L24" s="496"/>
      <c r="M24" s="827"/>
      <c r="N24" s="487">
        <f t="shared" ref="N24:N27" si="8">IF( SUM( P24:Q24 ) = 0, 0, $P$5 )</f>
        <v>0</v>
      </c>
      <c r="O24" s="825"/>
      <c r="P24" s="511">
        <f t="shared" ref="P24:P27" si="9" xml:space="preserve"> IF( ISNUMBER( E24 ), 0, 1 )</f>
        <v>0</v>
      </c>
      <c r="Q24" s="511">
        <f t="shared" ref="Q24:Q27" si="10" xml:space="preserve"> IF( ISNUMBER( F24 ), 0, 1 )</f>
        <v>0</v>
      </c>
      <c r="R24" s="825"/>
      <c r="T24" s="887" t="s">
        <v>8049</v>
      </c>
      <c r="U24" s="890" t="s">
        <v>8051</v>
      </c>
      <c r="V24" s="890" t="s">
        <v>8052</v>
      </c>
      <c r="W24" s="158" t="s">
        <v>8053</v>
      </c>
    </row>
    <row r="25" spans="1:23" ht="45">
      <c r="A25" s="496"/>
      <c r="B25" s="893" t="s">
        <v>8054</v>
      </c>
      <c r="C25" s="894" t="s">
        <v>6756</v>
      </c>
      <c r="D25" s="894">
        <v>3</v>
      </c>
      <c r="E25" s="895">
        <v>0</v>
      </c>
      <c r="F25" s="895">
        <v>0</v>
      </c>
      <c r="G25" s="159">
        <f>IFERROR(SUM(E25:F25),0)</f>
        <v>0</v>
      </c>
      <c r="H25" s="496"/>
      <c r="I25" s="517" t="s">
        <v>8055</v>
      </c>
      <c r="J25" s="496"/>
      <c r="K25" s="517"/>
      <c r="L25" s="496"/>
      <c r="M25" s="827"/>
      <c r="N25" s="487">
        <f t="shared" si="8"/>
        <v>0</v>
      </c>
      <c r="O25" s="825"/>
      <c r="P25" s="511">
        <f t="shared" si="9"/>
        <v>0</v>
      </c>
      <c r="Q25" s="511">
        <f t="shared" si="10"/>
        <v>0</v>
      </c>
      <c r="R25" s="825"/>
      <c r="T25" s="893" t="s">
        <v>8054</v>
      </c>
      <c r="U25" s="895" t="s">
        <v>8056</v>
      </c>
      <c r="V25" s="895" t="s">
        <v>8057</v>
      </c>
      <c r="W25" s="159" t="s">
        <v>8058</v>
      </c>
    </row>
    <row r="26" spans="1:23" ht="45">
      <c r="A26" s="496"/>
      <c r="B26" s="893" t="s">
        <v>8059</v>
      </c>
      <c r="C26" s="894" t="s">
        <v>6756</v>
      </c>
      <c r="D26" s="894">
        <v>3</v>
      </c>
      <c r="E26" s="895">
        <v>1.1160000000000001</v>
      </c>
      <c r="F26" s="895">
        <v>0</v>
      </c>
      <c r="G26" s="159">
        <f>IFERROR(SUM(E26:F26),0)</f>
        <v>1.1160000000000001</v>
      </c>
      <c r="H26" s="496"/>
      <c r="I26" s="517" t="s">
        <v>8060</v>
      </c>
      <c r="J26" s="496"/>
      <c r="K26" s="517"/>
      <c r="L26" s="496"/>
      <c r="M26" s="827"/>
      <c r="N26" s="487">
        <f t="shared" si="8"/>
        <v>0</v>
      </c>
      <c r="O26" s="825"/>
      <c r="P26" s="511">
        <f t="shared" si="9"/>
        <v>0</v>
      </c>
      <c r="Q26" s="511">
        <f t="shared" si="10"/>
        <v>0</v>
      </c>
      <c r="R26" s="825"/>
      <c r="T26" s="893" t="s">
        <v>8059</v>
      </c>
      <c r="U26" s="895" t="s">
        <v>8061</v>
      </c>
      <c r="V26" s="895" t="s">
        <v>8062</v>
      </c>
      <c r="W26" s="159" t="s">
        <v>8063</v>
      </c>
    </row>
    <row r="27" spans="1:23" ht="30">
      <c r="A27" s="496"/>
      <c r="B27" s="893" t="s">
        <v>8064</v>
      </c>
      <c r="C27" s="894" t="s">
        <v>6756</v>
      </c>
      <c r="D27" s="894">
        <v>3</v>
      </c>
      <c r="E27" s="895">
        <v>0</v>
      </c>
      <c r="F27" s="895">
        <v>0</v>
      </c>
      <c r="G27" s="159">
        <f>IFERROR(SUM(E27:F27),0)</f>
        <v>0</v>
      </c>
      <c r="H27" s="496"/>
      <c r="I27" s="517" t="s">
        <v>8065</v>
      </c>
      <c r="J27" s="496"/>
      <c r="K27" s="517"/>
      <c r="L27" s="496"/>
      <c r="M27" s="827"/>
      <c r="N27" s="487">
        <f t="shared" si="8"/>
        <v>0</v>
      </c>
      <c r="O27" s="825"/>
      <c r="P27" s="511">
        <f t="shared" si="9"/>
        <v>0</v>
      </c>
      <c r="Q27" s="511">
        <f t="shared" si="10"/>
        <v>0</v>
      </c>
      <c r="R27" s="825"/>
      <c r="T27" s="893" t="s">
        <v>8064</v>
      </c>
      <c r="U27" s="895" t="s">
        <v>8066</v>
      </c>
      <c r="V27" s="895" t="s">
        <v>8067</v>
      </c>
      <c r="W27" s="159" t="s">
        <v>8068</v>
      </c>
    </row>
    <row r="28" spans="1:23" thickBot="1">
      <c r="A28" s="496"/>
      <c r="B28" s="926" t="s">
        <v>8069</v>
      </c>
      <c r="C28" s="905" t="s">
        <v>6756</v>
      </c>
      <c r="D28" s="905">
        <v>3</v>
      </c>
      <c r="E28" s="154">
        <f>IFERROR(E24 + E26 - E25 - E27, 0)</f>
        <v>1.1820000000000002</v>
      </c>
      <c r="F28" s="154">
        <f>IFERROR(F24 + F26 - F25 - F27, 0)</f>
        <v>0</v>
      </c>
      <c r="G28" s="160">
        <f>IFERROR(G24 + G26 - G25 - G27, 0)</f>
        <v>1.1820000000000002</v>
      </c>
      <c r="H28" s="496"/>
      <c r="I28" s="523" t="s">
        <v>8070</v>
      </c>
      <c r="J28" s="496"/>
      <c r="K28" s="523"/>
      <c r="L28" s="496"/>
      <c r="M28" s="827"/>
      <c r="O28" s="825"/>
      <c r="P28" s="798"/>
      <c r="Q28" s="798"/>
      <c r="R28" s="825"/>
      <c r="T28" s="926" t="s">
        <v>8069</v>
      </c>
      <c r="U28" s="154" t="s">
        <v>8071</v>
      </c>
      <c r="V28" s="154" t="s">
        <v>8072</v>
      </c>
      <c r="W28" s="160" t="s">
        <v>8073</v>
      </c>
    </row>
    <row r="29" spans="1:23" ht="17.25" thickTop="1" thickBot="1">
      <c r="A29" s="496"/>
      <c r="B29" s="927"/>
      <c r="C29" s="928"/>
      <c r="D29" s="928"/>
      <c r="E29" s="929"/>
      <c r="F29" s="929"/>
      <c r="G29" s="929"/>
      <c r="H29" s="496"/>
      <c r="J29" s="496"/>
      <c r="K29" s="496"/>
      <c r="L29" s="496"/>
      <c r="M29" s="825"/>
      <c r="O29" s="825"/>
      <c r="P29" s="798"/>
      <c r="Q29" s="798"/>
      <c r="R29" s="825"/>
      <c r="T29" s="927"/>
      <c r="U29" s="929"/>
      <c r="V29" s="929"/>
      <c r="W29" s="929"/>
    </row>
    <row r="30" spans="1:23" ht="31.5" thickTop="1" thickBot="1">
      <c r="A30" s="496"/>
      <c r="B30" s="907" t="s">
        <v>8074</v>
      </c>
      <c r="C30" s="908" t="s">
        <v>6756</v>
      </c>
      <c r="D30" s="908">
        <v>3</v>
      </c>
      <c r="E30" s="930">
        <f>IFERROR(E15+SUM(E18:E21)+E28,0)</f>
        <v>71.790000000000006</v>
      </c>
      <c r="F30" s="930">
        <f>IFERROR(F15+SUM(F18:F21),0)</f>
        <v>0</v>
      </c>
      <c r="G30" s="931">
        <f>IFERROR(SUM(E30:F30),0)</f>
        <v>71.790000000000006</v>
      </c>
      <c r="H30" s="496"/>
      <c r="I30" s="835" t="s">
        <v>8075</v>
      </c>
      <c r="J30" s="496"/>
      <c r="K30" s="835"/>
      <c r="L30" s="496"/>
      <c r="M30" s="825"/>
      <c r="O30" s="825"/>
      <c r="P30" s="798"/>
      <c r="Q30" s="798"/>
      <c r="R30" s="825"/>
      <c r="T30" s="907" t="s">
        <v>8074</v>
      </c>
      <c r="U30" s="930" t="s">
        <v>8076</v>
      </c>
      <c r="V30" s="930" t="s">
        <v>8077</v>
      </c>
      <c r="W30" s="931" t="s">
        <v>8078</v>
      </c>
    </row>
    <row r="31" spans="1:23" ht="17.25" thickTop="1" thickBot="1">
      <c r="A31" s="496"/>
      <c r="B31" s="928"/>
      <c r="C31" s="928"/>
      <c r="D31" s="928"/>
      <c r="E31" s="929"/>
      <c r="F31" s="929"/>
      <c r="G31" s="929"/>
      <c r="H31" s="496"/>
      <c r="J31" s="496"/>
      <c r="K31" s="496"/>
      <c r="L31" s="496"/>
      <c r="M31" s="825"/>
      <c r="O31" s="825"/>
      <c r="P31" s="798"/>
      <c r="Q31" s="798"/>
      <c r="R31" s="825"/>
      <c r="T31" s="928"/>
      <c r="U31" s="929"/>
      <c r="V31" s="929"/>
      <c r="W31" s="929"/>
    </row>
    <row r="32" spans="1:23" thickTop="1">
      <c r="A32" s="496"/>
      <c r="B32" s="887" t="s">
        <v>8079</v>
      </c>
      <c r="C32" s="889" t="s">
        <v>6756</v>
      </c>
      <c r="D32" s="889">
        <v>3</v>
      </c>
      <c r="E32" s="890">
        <v>0</v>
      </c>
      <c r="F32" s="890">
        <v>0</v>
      </c>
      <c r="G32" s="158">
        <f>IFERROR(SUM(E32:F32),0)</f>
        <v>0</v>
      </c>
      <c r="H32" s="496"/>
      <c r="I32" s="509" t="s">
        <v>8080</v>
      </c>
      <c r="J32" s="496"/>
      <c r="K32" s="509"/>
      <c r="L32" s="496"/>
      <c r="M32" s="825"/>
      <c r="N32" s="487">
        <f t="shared" ref="N32:N33" si="11">IF( SUM( P32:Q32 ) = 0, 0, $P$5 )</f>
        <v>0</v>
      </c>
      <c r="O32" s="825"/>
      <c r="P32" s="511">
        <f t="shared" ref="P32:P33" si="12" xml:space="preserve"> IF( ISNUMBER( E32 ), 0, 1 )</f>
        <v>0</v>
      </c>
      <c r="Q32" s="511">
        <f t="shared" ref="Q32:Q33" si="13" xml:space="preserve"> IF( ISNUMBER( F32 ), 0, 1 )</f>
        <v>0</v>
      </c>
      <c r="R32" s="825"/>
      <c r="T32" s="887" t="s">
        <v>8079</v>
      </c>
      <c r="U32" s="890" t="s">
        <v>8081</v>
      </c>
      <c r="V32" s="890" t="s">
        <v>8082</v>
      </c>
      <c r="W32" s="158" t="s">
        <v>8083</v>
      </c>
    </row>
    <row r="33" spans="1:23" ht="30.75" thickBot="1">
      <c r="A33" s="496"/>
      <c r="B33" s="900" t="s">
        <v>8084</v>
      </c>
      <c r="C33" s="905" t="s">
        <v>6756</v>
      </c>
      <c r="D33" s="905">
        <v>3</v>
      </c>
      <c r="E33" s="925">
        <v>5.3780000000000001</v>
      </c>
      <c r="F33" s="925">
        <v>0</v>
      </c>
      <c r="G33" s="160">
        <f>IFERROR(SUM(E33:F33),0)</f>
        <v>5.3780000000000001</v>
      </c>
      <c r="H33" s="598"/>
      <c r="I33" s="523" t="s">
        <v>8085</v>
      </c>
      <c r="J33" s="496"/>
      <c r="K33" s="523"/>
      <c r="L33" s="496"/>
      <c r="M33" s="825"/>
      <c r="N33" s="487">
        <f t="shared" si="11"/>
        <v>0</v>
      </c>
      <c r="O33" s="825"/>
      <c r="P33" s="511">
        <f t="shared" si="12"/>
        <v>0</v>
      </c>
      <c r="Q33" s="511">
        <f t="shared" si="13"/>
        <v>0</v>
      </c>
      <c r="R33" s="825"/>
      <c r="T33" s="900" t="s">
        <v>8084</v>
      </c>
      <c r="U33" s="925" t="s">
        <v>8086</v>
      </c>
      <c r="V33" s="925" t="s">
        <v>8087</v>
      </c>
      <c r="W33" s="160" t="s">
        <v>8088</v>
      </c>
    </row>
    <row r="34" spans="1:23" ht="16.5" thickTop="1" thickBot="1">
      <c r="A34" s="496"/>
      <c r="B34" s="932"/>
      <c r="C34" s="891"/>
      <c r="D34" s="891"/>
      <c r="E34" s="933"/>
      <c r="F34" s="933"/>
      <c r="G34" s="933"/>
      <c r="H34" s="496"/>
      <c r="I34" s="501"/>
      <c r="J34" s="496"/>
      <c r="K34" s="496"/>
      <c r="L34" s="496"/>
      <c r="M34" s="825"/>
      <c r="O34" s="825"/>
      <c r="P34" s="798"/>
      <c r="Q34" s="798"/>
      <c r="R34" s="825"/>
      <c r="T34" s="932"/>
      <c r="U34" s="933"/>
      <c r="V34" s="933"/>
      <c r="W34" s="933"/>
    </row>
    <row r="35" spans="1:23" ht="31.5" thickTop="1" thickBot="1">
      <c r="A35" s="496"/>
      <c r="B35" s="934" t="s">
        <v>8089</v>
      </c>
      <c r="C35" s="908" t="s">
        <v>6756</v>
      </c>
      <c r="D35" s="908">
        <v>3</v>
      </c>
      <c r="E35" s="157">
        <f>IFERROR(E30+E32+E33,0)</f>
        <v>77.168000000000006</v>
      </c>
      <c r="F35" s="157">
        <f>IFERROR(F30+F32+F33,0)</f>
        <v>0</v>
      </c>
      <c r="G35" s="161">
        <f>IFERROR(SUM(E35:F35),0)</f>
        <v>77.168000000000006</v>
      </c>
      <c r="H35" s="496"/>
      <c r="I35" s="835" t="s">
        <v>8090</v>
      </c>
      <c r="J35" s="496"/>
      <c r="K35" s="835"/>
      <c r="L35" s="496"/>
      <c r="M35" s="825"/>
      <c r="O35" s="825"/>
      <c r="P35" s="798"/>
      <c r="Q35" s="798"/>
      <c r="R35" s="825"/>
      <c r="T35" s="934" t="s">
        <v>8089</v>
      </c>
      <c r="U35" s="157" t="s">
        <v>8091</v>
      </c>
      <c r="V35" s="157" t="s">
        <v>8092</v>
      </c>
      <c r="W35" s="161" t="s">
        <v>8093</v>
      </c>
    </row>
    <row r="36" spans="1:23" ht="17.25" thickTop="1" thickBot="1">
      <c r="A36" s="496"/>
      <c r="B36" s="928"/>
      <c r="C36" s="928"/>
      <c r="D36" s="928"/>
      <c r="E36" s="929"/>
      <c r="F36" s="929"/>
      <c r="G36" s="929"/>
      <c r="H36" s="598"/>
      <c r="J36" s="496"/>
      <c r="K36" s="496"/>
      <c r="L36" s="496"/>
      <c r="M36" s="825"/>
      <c r="O36" s="825"/>
      <c r="P36" s="798"/>
      <c r="Q36" s="798"/>
      <c r="R36" s="825"/>
      <c r="T36" s="928"/>
      <c r="U36" s="929"/>
      <c r="V36" s="929"/>
      <c r="W36" s="929"/>
    </row>
    <row r="37" spans="1:23" ht="17.25" thickTop="1" thickBot="1">
      <c r="A37" s="496"/>
      <c r="B37" s="935" t="s">
        <v>8094</v>
      </c>
      <c r="C37" s="932"/>
      <c r="D37" s="932"/>
      <c r="E37" s="929"/>
      <c r="F37" s="929"/>
      <c r="G37" s="929"/>
      <c r="H37" s="598"/>
      <c r="J37" s="496"/>
      <c r="K37" s="496"/>
      <c r="L37" s="496"/>
      <c r="M37" s="825"/>
      <c r="O37" s="825"/>
      <c r="P37" s="798"/>
      <c r="Q37" s="798"/>
      <c r="R37" s="825"/>
      <c r="T37" s="935" t="s">
        <v>8094</v>
      </c>
      <c r="U37" s="929"/>
      <c r="V37" s="929"/>
      <c r="W37" s="929"/>
    </row>
    <row r="38" spans="1:23" ht="16.5" thickTop="1" thickBot="1">
      <c r="A38" s="496"/>
      <c r="B38" s="907" t="s">
        <v>8094</v>
      </c>
      <c r="C38" s="908" t="s">
        <v>6756</v>
      </c>
      <c r="D38" s="908">
        <v>3</v>
      </c>
      <c r="E38" s="909">
        <v>1.6739999999999999</v>
      </c>
      <c r="F38" s="909">
        <v>0</v>
      </c>
      <c r="G38" s="931">
        <f>IFERROR(SUM(E38:F38),0)</f>
        <v>1.6739999999999999</v>
      </c>
      <c r="H38" s="496"/>
      <c r="I38" s="835" t="s">
        <v>8095</v>
      </c>
      <c r="J38" s="496"/>
      <c r="K38" s="835"/>
      <c r="L38" s="496"/>
      <c r="M38" s="825"/>
      <c r="N38" s="487">
        <f>IF( SUM( P38:Q38 ) = 0, 0, $P$5 )</f>
        <v>0</v>
      </c>
      <c r="O38" s="825"/>
      <c r="P38" s="511">
        <f t="shared" ref="P38:Q38" si="14" xml:space="preserve"> IF( ISNUMBER( E38 ), 0, 1 )</f>
        <v>0</v>
      </c>
      <c r="Q38" s="511">
        <f t="shared" si="14"/>
        <v>0</v>
      </c>
      <c r="R38" s="825"/>
      <c r="T38" s="907" t="s">
        <v>8094</v>
      </c>
      <c r="U38" s="909" t="s">
        <v>8096</v>
      </c>
      <c r="V38" s="909" t="s">
        <v>8097</v>
      </c>
      <c r="W38" s="931" t="s">
        <v>8098</v>
      </c>
    </row>
    <row r="39" spans="1:23" ht="17.25" thickTop="1" thickBot="1">
      <c r="A39" s="496"/>
      <c r="B39" s="928"/>
      <c r="C39" s="928"/>
      <c r="D39" s="928"/>
      <c r="E39" s="929"/>
      <c r="F39" s="929"/>
      <c r="G39" s="929"/>
      <c r="H39" s="496"/>
      <c r="J39" s="496"/>
      <c r="K39" s="496"/>
      <c r="L39" s="496"/>
      <c r="M39" s="825"/>
      <c r="O39" s="825"/>
      <c r="P39" s="798"/>
      <c r="Q39" s="798"/>
      <c r="R39" s="825"/>
      <c r="T39" s="928"/>
      <c r="U39" s="929"/>
      <c r="V39" s="929"/>
      <c r="W39" s="929"/>
    </row>
    <row r="40" spans="1:23" ht="17.25" thickTop="1" thickBot="1">
      <c r="A40" s="496"/>
      <c r="B40" s="935" t="s">
        <v>7236</v>
      </c>
      <c r="C40" s="932"/>
      <c r="D40" s="932"/>
      <c r="E40" s="929"/>
      <c r="F40" s="929"/>
      <c r="G40" s="929"/>
      <c r="H40" s="496"/>
      <c r="J40" s="496"/>
      <c r="K40" s="496"/>
      <c r="L40" s="496"/>
      <c r="M40" s="825"/>
      <c r="O40" s="825"/>
      <c r="P40" s="798"/>
      <c r="Q40" s="798"/>
      <c r="R40" s="825"/>
      <c r="T40" s="935" t="s">
        <v>7236</v>
      </c>
      <c r="U40" s="929"/>
      <c r="V40" s="929"/>
      <c r="W40" s="929"/>
    </row>
    <row r="41" spans="1:23" ht="16.5" thickTop="1" thickBot="1">
      <c r="A41" s="496"/>
      <c r="B41" s="907" t="s">
        <v>7236</v>
      </c>
      <c r="C41" s="908" t="s">
        <v>6756</v>
      </c>
      <c r="D41" s="908">
        <v>3</v>
      </c>
      <c r="E41" s="909">
        <v>10.983000000000001</v>
      </c>
      <c r="F41" s="909">
        <v>0</v>
      </c>
      <c r="G41" s="931">
        <f>IFERROR(SUM(E41:F41),0)</f>
        <v>10.983000000000001</v>
      </c>
      <c r="H41" s="496"/>
      <c r="I41" s="835" t="s">
        <v>8099</v>
      </c>
      <c r="J41" s="496"/>
      <c r="K41" s="835"/>
      <c r="L41" s="496"/>
      <c r="M41" s="825"/>
      <c r="N41" s="487">
        <f>IF( SUM( P41:Q41 ) = 0, 0, $P$5 )</f>
        <v>0</v>
      </c>
      <c r="O41" s="825"/>
      <c r="P41" s="511">
        <f t="shared" ref="P41:Q41" si="15" xml:space="preserve"> IF( ISNUMBER( E41 ), 0, 1 )</f>
        <v>0</v>
      </c>
      <c r="Q41" s="511">
        <f t="shared" si="15"/>
        <v>0</v>
      </c>
      <c r="R41" s="825"/>
      <c r="T41" s="907" t="s">
        <v>7236</v>
      </c>
      <c r="U41" s="909" t="s">
        <v>8100</v>
      </c>
      <c r="V41" s="909" t="s">
        <v>8101</v>
      </c>
      <c r="W41" s="931" t="s">
        <v>8102</v>
      </c>
    </row>
    <row r="42" spans="1:23" ht="17.25" thickTop="1" thickBot="1">
      <c r="A42" s="496"/>
      <c r="B42" s="898"/>
      <c r="C42" s="898"/>
      <c r="D42" s="898"/>
      <c r="E42" s="936"/>
      <c r="F42" s="936"/>
      <c r="G42" s="937"/>
      <c r="H42" s="496"/>
      <c r="J42" s="496"/>
      <c r="K42" s="496"/>
      <c r="L42" s="496"/>
      <c r="M42" s="825"/>
      <c r="O42" s="825"/>
      <c r="P42" s="798"/>
      <c r="Q42" s="798"/>
      <c r="R42" s="825"/>
      <c r="T42" s="898"/>
      <c r="U42" s="936"/>
      <c r="V42" s="936"/>
      <c r="W42" s="937"/>
    </row>
    <row r="43" spans="1:23" ht="61.5" thickTop="1" thickBot="1">
      <c r="A43" s="496"/>
      <c r="B43" s="935" t="s">
        <v>8103</v>
      </c>
      <c r="C43" s="932"/>
      <c r="D43" s="932"/>
      <c r="E43" s="938"/>
      <c r="F43" s="938"/>
      <c r="G43" s="937"/>
      <c r="H43" s="496"/>
      <c r="J43" s="496"/>
      <c r="K43" s="496"/>
      <c r="L43" s="496"/>
      <c r="M43" s="825"/>
      <c r="O43" s="825"/>
      <c r="P43" s="798"/>
      <c r="Q43" s="798"/>
      <c r="R43" s="825"/>
      <c r="T43" s="935" t="s">
        <v>8103</v>
      </c>
      <c r="U43" s="938"/>
      <c r="V43" s="938"/>
      <c r="W43" s="937"/>
    </row>
    <row r="44" spans="1:23" ht="30.75" thickTop="1">
      <c r="A44" s="496"/>
      <c r="B44" s="887" t="s">
        <v>8104</v>
      </c>
      <c r="C44" s="889" t="s">
        <v>6756</v>
      </c>
      <c r="D44" s="889">
        <v>3</v>
      </c>
      <c r="E44" s="939">
        <v>-3.0000000000000001E-3</v>
      </c>
      <c r="F44" s="940"/>
      <c r="G44" s="940"/>
      <c r="H44" s="496"/>
      <c r="I44" s="509" t="s">
        <v>8105</v>
      </c>
      <c r="J44" s="496"/>
      <c r="K44" s="509"/>
      <c r="L44" s="496"/>
      <c r="M44" s="825"/>
      <c r="N44" s="487">
        <f t="shared" ref="N44:N45" si="16">IF( SUM( P44:Q44 ) = 0, 0, $P$5 )</f>
        <v>0</v>
      </c>
      <c r="O44" s="825"/>
      <c r="P44" s="511">
        <f t="shared" ref="P44:P45" si="17" xml:space="preserve"> IF( ISNUMBER( E44 ), 0, 1 )</f>
        <v>0</v>
      </c>
      <c r="Q44" s="798"/>
      <c r="R44" s="825"/>
      <c r="T44" s="887" t="s">
        <v>8104</v>
      </c>
      <c r="U44" s="939" t="s">
        <v>8106</v>
      </c>
      <c r="V44" s="940"/>
      <c r="W44" s="940"/>
    </row>
    <row r="45" spans="1:23" ht="30">
      <c r="A45" s="496"/>
      <c r="B45" s="893" t="s">
        <v>8107</v>
      </c>
      <c r="C45" s="894" t="s">
        <v>6756</v>
      </c>
      <c r="D45" s="894">
        <v>3</v>
      </c>
      <c r="E45" s="941">
        <v>0</v>
      </c>
      <c r="F45" s="940"/>
      <c r="G45" s="940"/>
      <c r="H45" s="496"/>
      <c r="I45" s="517" t="s">
        <v>8108</v>
      </c>
      <c r="J45" s="496"/>
      <c r="K45" s="517"/>
      <c r="L45" s="496"/>
      <c r="M45" s="825"/>
      <c r="N45" s="487">
        <f t="shared" si="16"/>
        <v>0</v>
      </c>
      <c r="O45" s="825"/>
      <c r="P45" s="511">
        <f t="shared" si="17"/>
        <v>0</v>
      </c>
      <c r="Q45" s="798"/>
      <c r="R45" s="825"/>
      <c r="T45" s="893" t="s">
        <v>8107</v>
      </c>
      <c r="U45" s="941" t="s">
        <v>8109</v>
      </c>
      <c r="V45" s="940"/>
      <c r="W45" s="940"/>
    </row>
    <row r="46" spans="1:23" ht="30.75" thickBot="1">
      <c r="A46" s="496"/>
      <c r="B46" s="900" t="s">
        <v>8110</v>
      </c>
      <c r="C46" s="905" t="s">
        <v>6756</v>
      </c>
      <c r="D46" s="905">
        <v>3</v>
      </c>
      <c r="E46" s="942">
        <f>IFERROR(E44-E45,0)</f>
        <v>-3.0000000000000001E-3</v>
      </c>
      <c r="F46" s="940"/>
      <c r="G46" s="940"/>
      <c r="H46" s="496"/>
      <c r="I46" s="523" t="s">
        <v>8111</v>
      </c>
      <c r="J46" s="496"/>
      <c r="K46" s="523"/>
      <c r="L46" s="496"/>
      <c r="M46" s="825"/>
      <c r="O46" s="825"/>
      <c r="P46" s="798"/>
      <c r="Q46" s="798"/>
      <c r="R46" s="825"/>
      <c r="T46" s="900" t="s">
        <v>8110</v>
      </c>
      <c r="U46" s="942" t="s">
        <v>8112</v>
      </c>
      <c r="V46" s="940"/>
      <c r="W46" s="940"/>
    </row>
    <row r="47" spans="1:23" ht="17.25" thickTop="1" thickBot="1">
      <c r="A47" s="496"/>
      <c r="B47" s="932"/>
      <c r="C47" s="932"/>
      <c r="D47" s="932"/>
      <c r="E47" s="929"/>
      <c r="F47" s="943"/>
      <c r="G47" s="943"/>
      <c r="H47" s="496"/>
      <c r="J47" s="496"/>
      <c r="K47" s="496"/>
      <c r="L47" s="496"/>
      <c r="M47" s="825"/>
      <c r="O47" s="825"/>
      <c r="P47" s="798"/>
      <c r="Q47" s="798"/>
      <c r="R47" s="825"/>
      <c r="T47" s="932"/>
      <c r="U47" s="929"/>
      <c r="V47" s="943"/>
      <c r="W47" s="943"/>
    </row>
    <row r="48" spans="1:23" ht="16.149999999999999" customHeight="1" thickTop="1">
      <c r="A48" s="496"/>
      <c r="B48" s="887" t="s">
        <v>8113</v>
      </c>
      <c r="C48" s="889" t="s">
        <v>6756</v>
      </c>
      <c r="D48" s="889">
        <v>3</v>
      </c>
      <c r="E48" s="939">
        <v>0</v>
      </c>
      <c r="F48" s="940"/>
      <c r="G48" s="940"/>
      <c r="H48" s="496"/>
      <c r="I48" s="509" t="s">
        <v>8114</v>
      </c>
      <c r="J48" s="496"/>
      <c r="K48" s="509"/>
      <c r="L48" s="496"/>
      <c r="M48" s="825"/>
      <c r="N48" s="487">
        <f t="shared" ref="N48:N49" si="18">IF( SUM( P48:Q48 ) = 0, 0, $P$5 )</f>
        <v>0</v>
      </c>
      <c r="O48" s="825"/>
      <c r="P48" s="511">
        <f t="shared" ref="P48:P49" si="19" xml:space="preserve"> IF( ISNUMBER( E48 ), 0, 1 )</f>
        <v>0</v>
      </c>
      <c r="Q48" s="798"/>
      <c r="R48" s="825"/>
      <c r="T48" s="887" t="s">
        <v>8113</v>
      </c>
      <c r="U48" s="939" t="s">
        <v>8115</v>
      </c>
      <c r="V48" s="940"/>
      <c r="W48" s="940"/>
    </row>
    <row r="49" spans="1:23" ht="30">
      <c r="A49" s="496"/>
      <c r="B49" s="893" t="s">
        <v>8116</v>
      </c>
      <c r="C49" s="894" t="s">
        <v>6756</v>
      </c>
      <c r="D49" s="894">
        <v>3</v>
      </c>
      <c r="E49" s="941">
        <v>0</v>
      </c>
      <c r="F49" s="940"/>
      <c r="G49" s="940"/>
      <c r="H49" s="496"/>
      <c r="I49" s="517" t="s">
        <v>8117</v>
      </c>
      <c r="J49" s="496"/>
      <c r="K49" s="517"/>
      <c r="L49" s="496"/>
      <c r="M49" s="825"/>
      <c r="N49" s="487">
        <f t="shared" si="18"/>
        <v>0</v>
      </c>
      <c r="O49" s="825"/>
      <c r="P49" s="511">
        <f t="shared" si="19"/>
        <v>0</v>
      </c>
      <c r="Q49" s="798"/>
      <c r="R49" s="825"/>
      <c r="T49" s="893" t="s">
        <v>8116</v>
      </c>
      <c r="U49" s="941" t="s">
        <v>8118</v>
      </c>
      <c r="V49" s="940"/>
      <c r="W49" s="940"/>
    </row>
    <row r="50" spans="1:23" ht="30.75" thickBot="1">
      <c r="A50" s="496"/>
      <c r="B50" s="900" t="s">
        <v>1458</v>
      </c>
      <c r="C50" s="905" t="s">
        <v>6756</v>
      </c>
      <c r="D50" s="905">
        <v>3</v>
      </c>
      <c r="E50" s="942">
        <f>IFERROR(E48-E49,0)</f>
        <v>0</v>
      </c>
      <c r="F50" s="940"/>
      <c r="G50" s="940"/>
      <c r="H50" s="496"/>
      <c r="I50" s="523" t="s">
        <v>8119</v>
      </c>
      <c r="J50" s="496"/>
      <c r="K50" s="523"/>
      <c r="L50" s="496"/>
      <c r="M50" s="825"/>
      <c r="O50" s="825"/>
      <c r="P50" s="798"/>
      <c r="Q50" s="798"/>
      <c r="R50" s="825"/>
      <c r="T50" s="900" t="s">
        <v>1458</v>
      </c>
      <c r="U50" s="942" t="s">
        <v>8120</v>
      </c>
      <c r="V50" s="940"/>
      <c r="W50" s="940"/>
    </row>
    <row r="51" spans="1:23" ht="17.25" thickTop="1" thickBot="1">
      <c r="A51" s="496"/>
      <c r="B51" s="944"/>
      <c r="C51" s="944"/>
      <c r="D51" s="944"/>
      <c r="E51" s="496"/>
      <c r="F51" s="496"/>
      <c r="G51" s="496"/>
      <c r="H51" s="496"/>
      <c r="J51" s="496"/>
      <c r="K51" s="496"/>
      <c r="L51" s="496"/>
      <c r="M51" s="825"/>
      <c r="O51" s="825"/>
      <c r="P51" s="798"/>
      <c r="Q51" s="798"/>
      <c r="R51" s="825"/>
      <c r="T51" s="944"/>
      <c r="U51" s="496"/>
      <c r="V51" s="496"/>
      <c r="W51" s="496"/>
    </row>
    <row r="52" spans="1:23" ht="31.5" thickTop="1" thickBot="1">
      <c r="A52" s="496"/>
      <c r="B52" s="935" t="s">
        <v>8121</v>
      </c>
      <c r="C52" s="932"/>
      <c r="D52" s="932"/>
      <c r="E52" s="938"/>
      <c r="F52" s="938"/>
      <c r="G52" s="937"/>
      <c r="H52" s="496"/>
      <c r="J52" s="496"/>
      <c r="K52" s="496"/>
      <c r="L52" s="496"/>
      <c r="M52" s="825"/>
      <c r="O52" s="825"/>
      <c r="P52" s="798"/>
      <c r="Q52" s="798"/>
      <c r="R52" s="825"/>
      <c r="T52" s="935" t="s">
        <v>8121</v>
      </c>
      <c r="U52" s="938"/>
      <c r="V52" s="938"/>
      <c r="W52" s="937"/>
    </row>
    <row r="53" spans="1:23" ht="30.75" thickTop="1">
      <c r="A53" s="496"/>
      <c r="B53" s="887" t="s">
        <v>1459</v>
      </c>
      <c r="C53" s="889" t="s">
        <v>6756</v>
      </c>
      <c r="D53" s="889">
        <v>3</v>
      </c>
      <c r="E53" s="939">
        <v>151.68199999999999</v>
      </c>
      <c r="F53" s="940"/>
      <c r="G53" s="496"/>
      <c r="H53" s="496"/>
      <c r="I53" s="509" t="s">
        <v>8122</v>
      </c>
      <c r="J53" s="496"/>
      <c r="K53" s="698"/>
      <c r="L53" s="496"/>
      <c r="M53" s="825"/>
      <c r="N53" s="487">
        <f t="shared" ref="N53:N55" si="20">IF( SUM( P53:Q53 ) = 0, 0, $P$5 )</f>
        <v>0</v>
      </c>
      <c r="O53" s="825"/>
      <c r="P53" s="511">
        <f t="shared" ref="P53:P55" si="21" xml:space="preserve"> IF( ISNUMBER( E53 ), 0, 1 )</f>
        <v>0</v>
      </c>
      <c r="Q53" s="798"/>
      <c r="R53" s="825"/>
      <c r="T53" s="887" t="s">
        <v>1459</v>
      </c>
      <c r="U53" s="939" t="s">
        <v>8123</v>
      </c>
      <c r="V53" s="940"/>
      <c r="W53" s="496"/>
    </row>
    <row r="54" spans="1:23" ht="30">
      <c r="A54" s="496"/>
      <c r="B54" s="893" t="s">
        <v>1460</v>
      </c>
      <c r="C54" s="894" t="s">
        <v>6756</v>
      </c>
      <c r="D54" s="894">
        <v>3</v>
      </c>
      <c r="E54" s="941">
        <v>102.40900000000001</v>
      </c>
      <c r="F54" s="940"/>
      <c r="G54" s="496"/>
      <c r="H54" s="496"/>
      <c r="I54" s="517" t="s">
        <v>8124</v>
      </c>
      <c r="J54" s="496"/>
      <c r="K54" s="702"/>
      <c r="L54" s="496"/>
      <c r="M54" s="825"/>
      <c r="N54" s="487">
        <f t="shared" si="20"/>
        <v>0</v>
      </c>
      <c r="O54" s="825"/>
      <c r="P54" s="511">
        <f t="shared" si="21"/>
        <v>0</v>
      </c>
      <c r="Q54" s="798"/>
      <c r="R54" s="825"/>
      <c r="T54" s="893" t="s">
        <v>1460</v>
      </c>
      <c r="U54" s="941" t="s">
        <v>8125</v>
      </c>
      <c r="V54" s="940"/>
      <c r="W54" s="496"/>
    </row>
    <row r="55" spans="1:23" thickBot="1">
      <c r="A55" s="496"/>
      <c r="B55" s="900" t="s">
        <v>1461</v>
      </c>
      <c r="C55" s="905" t="s">
        <v>6756</v>
      </c>
      <c r="D55" s="905">
        <v>3</v>
      </c>
      <c r="E55" s="945">
        <v>261.68900000000002</v>
      </c>
      <c r="F55" s="940"/>
      <c r="G55" s="496"/>
      <c r="H55" s="496"/>
      <c r="I55" s="523" t="s">
        <v>8126</v>
      </c>
      <c r="J55" s="496"/>
      <c r="K55" s="706"/>
      <c r="L55" s="496"/>
      <c r="M55" s="825"/>
      <c r="N55" s="487">
        <f t="shared" si="20"/>
        <v>0</v>
      </c>
      <c r="O55" s="825"/>
      <c r="P55" s="511">
        <f t="shared" si="21"/>
        <v>0</v>
      </c>
      <c r="Q55" s="798"/>
      <c r="R55" s="825"/>
      <c r="T55" s="900" t="s">
        <v>1461</v>
      </c>
      <c r="U55" s="945" t="s">
        <v>8127</v>
      </c>
      <c r="V55" s="940"/>
      <c r="W55" s="496"/>
    </row>
    <row r="56" spans="1:23" ht="16.5" thickTop="1">
      <c r="A56" s="496"/>
      <c r="B56" s="496"/>
      <c r="C56" s="496"/>
      <c r="D56" s="496"/>
      <c r="E56" s="496"/>
      <c r="F56" s="496"/>
      <c r="G56" s="496"/>
      <c r="H56" s="496"/>
      <c r="J56" s="496"/>
      <c r="K56" s="496"/>
      <c r="L56" s="496"/>
      <c r="P56" s="798"/>
      <c r="Q56" s="798"/>
    </row>
    <row r="57" spans="1:23">
      <c r="A57" s="496"/>
      <c r="B57" s="496"/>
      <c r="C57" s="496"/>
      <c r="D57" s="496"/>
      <c r="E57" s="496"/>
      <c r="F57" s="496"/>
      <c r="G57" s="496"/>
      <c r="H57" s="496"/>
      <c r="J57" s="496"/>
      <c r="K57" s="496"/>
      <c r="L57" s="496"/>
      <c r="P57" s="798"/>
      <c r="Q57" s="798"/>
    </row>
    <row r="58" spans="1:23">
      <c r="A58" s="496"/>
      <c r="B58" s="496"/>
      <c r="C58" s="496"/>
      <c r="D58" s="496"/>
      <c r="E58" s="496"/>
      <c r="F58" s="496"/>
      <c r="G58" s="496"/>
      <c r="H58" s="496"/>
      <c r="J58" s="496"/>
      <c r="K58" s="496"/>
      <c r="L58" s="496"/>
      <c r="P58" s="798"/>
      <c r="Q58" s="798"/>
    </row>
  </sheetData>
  <sheetProtection algorithmName="SHA-512" hashValue="g9hsp1Ya3a3H0+ZyCJVkAEspazCiYtN+18nrnxsbEQ6QXDmQBQTAOmMiyFaFFP/b0qfwW/0TxtWoD9zyTN2RAg==" saltValue="QBo1plwfjNRxTRAV25WRTA==" spinCount="100000" sheet="1" objects="1" scenarios="1" formatColumns="0" formatRows="0"/>
  <mergeCells count="4">
    <mergeCell ref="E1:G1"/>
    <mergeCell ref="B3:K3"/>
    <mergeCell ref="T3:W3"/>
    <mergeCell ref="P4:Q4"/>
  </mergeCells>
  <conditionalFormatting sqref="N15">
    <cfRule type="cellIs" dxfId="585" priority="23" operator="equal">
      <formula>0</formula>
    </cfRule>
  </conditionalFormatting>
  <conditionalFormatting sqref="N17">
    <cfRule type="cellIs" dxfId="584" priority="22" operator="equal">
      <formula>0</formula>
    </cfRule>
  </conditionalFormatting>
  <conditionalFormatting sqref="N16">
    <cfRule type="cellIs" dxfId="583" priority="19" operator="equal">
      <formula>0</formula>
    </cfRule>
  </conditionalFormatting>
  <conditionalFormatting sqref="N29">
    <cfRule type="cellIs" dxfId="582" priority="17" operator="equal">
      <formula>0</formula>
    </cfRule>
  </conditionalFormatting>
  <conditionalFormatting sqref="N30:N31 N34:N37 N39:N40 N42:N43 N46:N47 N50:N51">
    <cfRule type="cellIs" dxfId="581" priority="21" operator="equal">
      <formula>0</formula>
    </cfRule>
  </conditionalFormatting>
  <conditionalFormatting sqref="N8:N14">
    <cfRule type="cellIs" dxfId="580" priority="20" operator="equal">
      <formula>0</formula>
    </cfRule>
  </conditionalFormatting>
  <conditionalFormatting sqref="N22:N23">
    <cfRule type="cellIs" dxfId="579" priority="18" operator="equal">
      <formula>0</formula>
    </cfRule>
  </conditionalFormatting>
  <conditionalFormatting sqref="N28">
    <cfRule type="cellIs" dxfId="578" priority="15" operator="equal">
      <formula>0</formula>
    </cfRule>
  </conditionalFormatting>
  <conditionalFormatting sqref="N18:N21">
    <cfRule type="cellIs" dxfId="577" priority="8" operator="equal">
      <formula>0</formula>
    </cfRule>
  </conditionalFormatting>
  <conditionalFormatting sqref="N24:N27">
    <cfRule type="cellIs" dxfId="576" priority="7" operator="equal">
      <formula>0</formula>
    </cfRule>
  </conditionalFormatting>
  <conditionalFormatting sqref="N32:N33">
    <cfRule type="cellIs" dxfId="575" priority="6" operator="equal">
      <formula>0</formula>
    </cfRule>
  </conditionalFormatting>
  <conditionalFormatting sqref="N38">
    <cfRule type="cellIs" dxfId="574" priority="5" operator="equal">
      <formula>0</formula>
    </cfRule>
  </conditionalFormatting>
  <conditionalFormatting sqref="N41">
    <cfRule type="cellIs" dxfId="573" priority="4" operator="equal">
      <formula>0</formula>
    </cfRule>
  </conditionalFormatting>
  <conditionalFormatting sqref="N44:N45">
    <cfRule type="cellIs" dxfId="572" priority="3" operator="equal">
      <formula>0</formula>
    </cfRule>
  </conditionalFormatting>
  <conditionalFormatting sqref="N48:N49">
    <cfRule type="cellIs" dxfId="571" priority="2" operator="equal">
      <formula>0</formula>
    </cfRule>
  </conditionalFormatting>
  <conditionalFormatting sqref="N53:N55">
    <cfRule type="cellIs" dxfId="570"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zoomScale="70" zoomScaleNormal="70" zoomScaleSheetLayoutView="100" workbookViewId="0">
      <selection activeCell="J11" sqref="J11"/>
    </sheetView>
  </sheetViews>
  <sheetFormatPr defaultColWidth="8.625" defaultRowHeight="15.75"/>
  <cols>
    <col min="1" max="1" width="1.625" style="490" customWidth="1"/>
    <col min="2" max="2" width="32" style="490" customWidth="1"/>
    <col min="3" max="3" width="7" style="490" customWidth="1"/>
    <col min="4" max="4" width="5.5" style="490" customWidth="1"/>
    <col min="5" max="5" width="13" style="490" customWidth="1"/>
    <col min="6" max="6" width="12.125" style="490" customWidth="1"/>
    <col min="7" max="12" width="12.5" style="971" customWidth="1"/>
    <col min="13" max="13" width="1.625" style="173" customWidth="1"/>
    <col min="14" max="14" width="12.5" style="972" customWidth="1"/>
    <col min="15" max="15" width="1.625" style="490" customWidth="1"/>
    <col min="16" max="16" width="33.625" style="490" customWidth="1"/>
    <col min="17" max="18" width="1.625" style="490" customWidth="1"/>
    <col min="19" max="19" width="20.125" style="490" customWidth="1"/>
    <col min="20" max="20" width="1.625" style="794" customWidth="1"/>
    <col min="21" max="27" width="7.5" style="794" hidden="1" customWidth="1"/>
    <col min="28" max="28" width="1.625" style="794" hidden="1" customWidth="1"/>
    <col min="29" max="29" width="1.625" style="490" customWidth="1"/>
    <col min="30" max="30" width="22.75" style="490" customWidth="1"/>
    <col min="31" max="31" width="13.75" style="490" bestFit="1" customWidth="1"/>
    <col min="32" max="32" width="13" style="490" bestFit="1" customWidth="1"/>
    <col min="33" max="38" width="12.5" style="490" customWidth="1"/>
    <col min="39" max="39" width="1.625" style="490" customWidth="1"/>
    <col min="40" max="16384" width="8.625" style="490"/>
  </cols>
  <sheetData>
    <row r="1" spans="1:38" s="618" customFormat="1" ht="46.5">
      <c r="B1" s="946" t="s">
        <v>647</v>
      </c>
      <c r="C1" s="946"/>
      <c r="D1" s="946"/>
      <c r="E1" s="946"/>
      <c r="F1" s="946"/>
      <c r="G1" s="947"/>
      <c r="H1" s="947"/>
      <c r="I1" s="947"/>
      <c r="J1" s="947"/>
      <c r="K1" s="946"/>
      <c r="L1" s="946"/>
      <c r="M1" s="946"/>
      <c r="N1" s="946"/>
      <c r="R1" s="814"/>
      <c r="S1" s="792"/>
      <c r="T1" s="825"/>
      <c r="U1" s="794"/>
      <c r="V1" s="794"/>
      <c r="W1" s="794"/>
      <c r="X1" s="794"/>
      <c r="Y1" s="794"/>
      <c r="Z1" s="794"/>
      <c r="AA1" s="794"/>
      <c r="AB1" s="825"/>
      <c r="AD1" s="946" t="s">
        <v>6740</v>
      </c>
      <c r="AE1" s="946"/>
      <c r="AF1" s="946"/>
    </row>
    <row r="2" spans="1:38" s="618" customFormat="1" ht="23.25">
      <c r="B2" s="2914" t="s">
        <v>9</v>
      </c>
      <c r="C2" s="2914"/>
      <c r="D2" s="2914"/>
      <c r="E2" s="2914"/>
      <c r="F2" s="2914"/>
      <c r="G2" s="2914"/>
      <c r="H2" s="2914"/>
      <c r="I2" s="2914"/>
      <c r="J2" s="2914"/>
      <c r="K2" s="948"/>
      <c r="L2" s="948"/>
      <c r="M2" s="488"/>
      <c r="N2" s="488"/>
      <c r="R2" s="814"/>
      <c r="S2" s="792"/>
      <c r="T2" s="825"/>
      <c r="U2" s="794"/>
      <c r="V2" s="794"/>
      <c r="W2" s="794"/>
      <c r="X2" s="794"/>
      <c r="Y2" s="794"/>
      <c r="Z2" s="794"/>
      <c r="AA2" s="794"/>
      <c r="AB2" s="825"/>
      <c r="AD2" s="946"/>
      <c r="AE2" s="946"/>
      <c r="AF2" s="946"/>
    </row>
    <row r="3" spans="1:38" s="496" customFormat="1" ht="19.5">
      <c r="B3" s="2940" t="s">
        <v>648</v>
      </c>
      <c r="C3" s="2941"/>
      <c r="D3" s="2941"/>
      <c r="E3" s="2941"/>
      <c r="F3" s="2941"/>
      <c r="G3" s="2941"/>
      <c r="H3" s="2941"/>
      <c r="I3" s="2941"/>
      <c r="J3" s="2941"/>
      <c r="K3" s="2941"/>
      <c r="L3" s="2941"/>
      <c r="M3" s="2941"/>
      <c r="N3" s="2941"/>
      <c r="O3" s="2941"/>
      <c r="P3" s="2941"/>
      <c r="R3" s="816"/>
      <c r="S3" s="796" t="s">
        <v>6741</v>
      </c>
      <c r="T3" s="825"/>
      <c r="U3" s="794"/>
      <c r="V3" s="794"/>
      <c r="W3" s="794"/>
      <c r="X3" s="794"/>
      <c r="Y3" s="794"/>
      <c r="Z3" s="794"/>
      <c r="AA3" s="794"/>
      <c r="AB3" s="825"/>
      <c r="AD3" s="2942" t="s">
        <v>648</v>
      </c>
      <c r="AE3" s="2943"/>
      <c r="AF3" s="2943"/>
      <c r="AG3" s="2943"/>
      <c r="AH3" s="2943"/>
      <c r="AI3" s="2943"/>
      <c r="AJ3" s="2943"/>
      <c r="AK3" s="2943"/>
      <c r="AL3" s="2943"/>
    </row>
    <row r="4" spans="1:38" s="496" customFormat="1" ht="24" thickBot="1">
      <c r="B4" s="918"/>
      <c r="C4" s="918"/>
      <c r="D4" s="918"/>
      <c r="E4" s="918"/>
      <c r="F4" s="918"/>
      <c r="G4" s="949"/>
      <c r="H4" s="949"/>
      <c r="I4" s="949"/>
      <c r="J4" s="949"/>
      <c r="K4" s="949"/>
      <c r="L4" s="949"/>
      <c r="M4" s="484"/>
      <c r="N4" s="608"/>
      <c r="R4" s="510"/>
      <c r="S4" s="490"/>
      <c r="T4" s="825"/>
      <c r="U4" s="2921" t="s">
        <v>6742</v>
      </c>
      <c r="V4" s="2921"/>
      <c r="W4" s="2921"/>
      <c r="X4" s="2921"/>
      <c r="Y4" s="2921"/>
      <c r="Z4" s="2921"/>
      <c r="AA4" s="2921"/>
      <c r="AB4" s="825"/>
      <c r="AD4" s="918"/>
      <c r="AE4" s="918"/>
      <c r="AF4" s="918"/>
      <c r="AG4" s="918"/>
      <c r="AH4" s="918"/>
      <c r="AI4" s="918"/>
      <c r="AJ4" s="918"/>
      <c r="AK4" s="918"/>
      <c r="AL4" s="918"/>
    </row>
    <row r="5" spans="1:38" ht="46.5" thickTop="1" thickBot="1">
      <c r="A5" s="496"/>
      <c r="B5" s="492" t="s">
        <v>6743</v>
      </c>
      <c r="C5" s="493" t="s">
        <v>6744</v>
      </c>
      <c r="D5" s="493" t="s">
        <v>6745</v>
      </c>
      <c r="E5" s="950" t="s">
        <v>8128</v>
      </c>
      <c r="F5" s="951" t="s">
        <v>8129</v>
      </c>
      <c r="G5" s="951" t="s">
        <v>7672</v>
      </c>
      <c r="H5" s="951" t="s">
        <v>7673</v>
      </c>
      <c r="I5" s="951" t="s">
        <v>7674</v>
      </c>
      <c r="J5" s="951" t="s">
        <v>7675</v>
      </c>
      <c r="K5" s="951" t="s">
        <v>7676</v>
      </c>
      <c r="L5" s="952" t="s">
        <v>6962</v>
      </c>
      <c r="M5" s="484"/>
      <c r="N5" s="953" t="s">
        <v>6749</v>
      </c>
      <c r="O5" s="496"/>
      <c r="P5" s="497" t="s">
        <v>6750</v>
      </c>
      <c r="Q5" s="496"/>
      <c r="R5" s="510"/>
      <c r="T5" s="825"/>
      <c r="U5" s="502" t="s">
        <v>6751</v>
      </c>
      <c r="V5" s="799"/>
      <c r="W5" s="799"/>
      <c r="X5" s="799"/>
      <c r="Y5" s="799"/>
      <c r="Z5" s="799"/>
      <c r="AA5" s="799"/>
      <c r="AB5" s="825"/>
      <c r="AD5" s="492" t="s">
        <v>6743</v>
      </c>
      <c r="AE5" s="950" t="s">
        <v>8128</v>
      </c>
      <c r="AF5" s="951" t="s">
        <v>8129</v>
      </c>
      <c r="AG5" s="951" t="s">
        <v>8130</v>
      </c>
      <c r="AH5" s="951" t="s">
        <v>7673</v>
      </c>
      <c r="AI5" s="951" t="s">
        <v>7674</v>
      </c>
      <c r="AJ5" s="951" t="s">
        <v>7675</v>
      </c>
      <c r="AK5" s="951" t="s">
        <v>7676</v>
      </c>
      <c r="AL5" s="952" t="s">
        <v>6962</v>
      </c>
    </row>
    <row r="6" spans="1:38" ht="16.5" thickTop="1" thickBot="1">
      <c r="A6" s="496"/>
      <c r="B6" s="484"/>
      <c r="C6" s="484"/>
      <c r="D6" s="484"/>
      <c r="E6" s="484"/>
      <c r="F6" s="484"/>
      <c r="G6" s="954"/>
      <c r="H6" s="954"/>
      <c r="I6" s="954"/>
      <c r="J6" s="954"/>
      <c r="K6" s="954"/>
      <c r="L6" s="954"/>
      <c r="M6" s="484"/>
      <c r="N6" s="922"/>
      <c r="O6" s="496"/>
      <c r="P6" s="496"/>
      <c r="Q6" s="496"/>
      <c r="R6" s="510"/>
      <c r="T6" s="825"/>
      <c r="U6" s="490"/>
      <c r="V6" s="490"/>
      <c r="W6" s="490"/>
      <c r="X6" s="490"/>
      <c r="Y6" s="490"/>
      <c r="Z6" s="490"/>
      <c r="AA6" s="490"/>
      <c r="AB6" s="825"/>
      <c r="AD6" s="484"/>
      <c r="AE6" s="484"/>
      <c r="AF6" s="484"/>
      <c r="AG6" s="954"/>
      <c r="AH6" s="954"/>
      <c r="AI6" s="954"/>
      <c r="AJ6" s="954"/>
      <c r="AK6" s="954"/>
      <c r="AL6" s="954"/>
    </row>
    <row r="7" spans="1:38" ht="22.15" customHeight="1" thickTop="1" thickBot="1">
      <c r="A7" s="496"/>
      <c r="B7" s="499" t="s">
        <v>8131</v>
      </c>
      <c r="C7" s="531"/>
      <c r="D7" s="531"/>
      <c r="E7" s="531"/>
      <c r="F7" s="531"/>
      <c r="G7" s="955"/>
      <c r="H7" s="955"/>
      <c r="I7" s="955"/>
      <c r="J7" s="955"/>
      <c r="K7" s="955"/>
      <c r="L7" s="955"/>
      <c r="M7" s="484"/>
      <c r="N7" s="484"/>
      <c r="O7" s="496"/>
      <c r="P7" s="496"/>
      <c r="Q7" s="496"/>
      <c r="R7" s="510"/>
      <c r="S7" s="798"/>
      <c r="T7" s="825"/>
      <c r="U7" s="798"/>
      <c r="V7" s="798"/>
      <c r="W7" s="798"/>
      <c r="X7" s="798"/>
      <c r="Y7" s="798"/>
      <c r="Z7" s="798"/>
      <c r="AA7" s="798"/>
      <c r="AB7" s="825"/>
      <c r="AD7" s="499" t="s">
        <v>8131</v>
      </c>
      <c r="AE7" s="531"/>
      <c r="AF7" s="531"/>
      <c r="AG7" s="955"/>
      <c r="AH7" s="955"/>
      <c r="AI7" s="955"/>
      <c r="AJ7" s="955"/>
      <c r="AK7" s="955"/>
      <c r="AL7" s="955"/>
    </row>
    <row r="8" spans="1:38" ht="22.15" customHeight="1" thickTop="1">
      <c r="A8" s="496"/>
      <c r="B8" s="503" t="s">
        <v>8132</v>
      </c>
      <c r="C8" s="504" t="s">
        <v>6756</v>
      </c>
      <c r="D8" s="504">
        <v>3</v>
      </c>
      <c r="E8" s="802">
        <v>35.023000000000003</v>
      </c>
      <c r="F8" s="802">
        <v>0</v>
      </c>
      <c r="G8" s="802">
        <v>223.28299999999999</v>
      </c>
      <c r="H8" s="802">
        <v>1997.942</v>
      </c>
      <c r="I8" s="802">
        <v>6488.9409999999998</v>
      </c>
      <c r="J8" s="802">
        <v>607.98199999999997</v>
      </c>
      <c r="K8" s="802">
        <v>0</v>
      </c>
      <c r="L8" s="107">
        <f t="shared" ref="L8:L13" si="0">IFERROR(SUM(E8:K8),0)</f>
        <v>9353.1710000000003</v>
      </c>
      <c r="M8" s="155"/>
      <c r="N8" s="956" t="s">
        <v>8133</v>
      </c>
      <c r="O8" s="496"/>
      <c r="P8" s="509"/>
      <c r="Q8" s="496"/>
      <c r="R8" s="510"/>
      <c r="S8" s="487">
        <f>IF( SUM( U8:AA8 ) = 0, 0, $U$5 )</f>
        <v>0</v>
      </c>
      <c r="T8" s="825"/>
      <c r="U8" s="511">
        <f xml:space="preserve"> IF( ISNUMBER( E8 ), 0, 1 )</f>
        <v>0</v>
      </c>
      <c r="V8" s="511">
        <f t="shared" ref="V8:V12" si="1" xml:space="preserve"> IF( ISNUMBER( F8 ), 0, 1 )</f>
        <v>0</v>
      </c>
      <c r="W8" s="511">
        <f t="shared" ref="W8:W12" si="2" xml:space="preserve"> IF( ISNUMBER( G8 ), 0, 1 )</f>
        <v>0</v>
      </c>
      <c r="X8" s="511">
        <f t="shared" ref="X8:X12" si="3" xml:space="preserve"> IF( ISNUMBER( H8 ), 0, 1 )</f>
        <v>0</v>
      </c>
      <c r="Y8" s="511">
        <f t="shared" ref="Y8:Y12" si="4" xml:space="preserve"> IF( ISNUMBER( I8 ), 0, 1 )</f>
        <v>0</v>
      </c>
      <c r="Z8" s="511">
        <f t="shared" ref="Z8:AA12" si="5" xml:space="preserve"> IF( ISNUMBER( J8 ), 0, 1 )</f>
        <v>0</v>
      </c>
      <c r="AA8" s="511">
        <f t="shared" si="5"/>
        <v>0</v>
      </c>
      <c r="AB8" s="825"/>
      <c r="AD8" s="503" t="s">
        <v>8132</v>
      </c>
      <c r="AE8" s="802" t="s">
        <v>8134</v>
      </c>
      <c r="AF8" s="802" t="s">
        <v>8135</v>
      </c>
      <c r="AG8" s="802" t="s">
        <v>8136</v>
      </c>
      <c r="AH8" s="802" t="s">
        <v>8137</v>
      </c>
      <c r="AI8" s="802" t="s">
        <v>8138</v>
      </c>
      <c r="AJ8" s="802" t="s">
        <v>8139</v>
      </c>
      <c r="AK8" s="802" t="s">
        <v>8140</v>
      </c>
      <c r="AL8" s="107" t="s">
        <v>8141</v>
      </c>
    </row>
    <row r="9" spans="1:38" ht="22.15" customHeight="1">
      <c r="A9" s="496"/>
      <c r="B9" s="512" t="s">
        <v>8142</v>
      </c>
      <c r="C9" s="513" t="s">
        <v>6756</v>
      </c>
      <c r="D9" s="513">
        <v>3</v>
      </c>
      <c r="E9" s="804">
        <v>0</v>
      </c>
      <c r="F9" s="804">
        <v>0</v>
      </c>
      <c r="G9" s="804">
        <v>-1.3879999999999999</v>
      </c>
      <c r="H9" s="804">
        <v>-4.3719999999999999</v>
      </c>
      <c r="I9" s="804">
        <v>-11.287000000000001</v>
      </c>
      <c r="J9" s="804">
        <v>-0.255</v>
      </c>
      <c r="K9" s="804">
        <v>0</v>
      </c>
      <c r="L9" s="111">
        <f t="shared" si="0"/>
        <v>-17.302</v>
      </c>
      <c r="M9" s="155"/>
      <c r="N9" s="957" t="s">
        <v>8143</v>
      </c>
      <c r="O9" s="496"/>
      <c r="P9" s="517"/>
      <c r="Q9" s="496"/>
      <c r="R9" s="827"/>
      <c r="S9" s="487">
        <f t="shared" ref="S9:S12" si="6">IF( SUM( U9:AA9 ) = 0, 0, $U$5 )</f>
        <v>0</v>
      </c>
      <c r="T9" s="825"/>
      <c r="U9" s="511">
        <f t="shared" ref="U9:U12" si="7" xml:space="preserve"> IF( ISNUMBER( E9 ), 0, 1 )</f>
        <v>0</v>
      </c>
      <c r="V9" s="511">
        <f t="shared" si="1"/>
        <v>0</v>
      </c>
      <c r="W9" s="511">
        <f t="shared" si="2"/>
        <v>0</v>
      </c>
      <c r="X9" s="511">
        <f t="shared" si="3"/>
        <v>0</v>
      </c>
      <c r="Y9" s="511">
        <f t="shared" si="4"/>
        <v>0</v>
      </c>
      <c r="Z9" s="511">
        <f t="shared" si="5"/>
        <v>0</v>
      </c>
      <c r="AA9" s="511">
        <f t="shared" si="5"/>
        <v>0</v>
      </c>
      <c r="AB9" s="825"/>
      <c r="AD9" s="512" t="s">
        <v>8142</v>
      </c>
      <c r="AE9" s="804" t="s">
        <v>8144</v>
      </c>
      <c r="AF9" s="804" t="s">
        <v>8145</v>
      </c>
      <c r="AG9" s="804" t="s">
        <v>8146</v>
      </c>
      <c r="AH9" s="804" t="s">
        <v>8147</v>
      </c>
      <c r="AI9" s="804" t="s">
        <v>8148</v>
      </c>
      <c r="AJ9" s="804" t="s">
        <v>8149</v>
      </c>
      <c r="AK9" s="804" t="s">
        <v>8150</v>
      </c>
      <c r="AL9" s="111" t="s">
        <v>8151</v>
      </c>
    </row>
    <row r="10" spans="1:38" ht="22.15" customHeight="1">
      <c r="A10" s="496"/>
      <c r="B10" s="512" t="s">
        <v>8152</v>
      </c>
      <c r="C10" s="513" t="s">
        <v>6756</v>
      </c>
      <c r="D10" s="513">
        <v>3</v>
      </c>
      <c r="E10" s="804">
        <v>-2.8000000000000001E-2</v>
      </c>
      <c r="F10" s="804">
        <v>0</v>
      </c>
      <c r="G10" s="804">
        <v>35.433999999999997</v>
      </c>
      <c r="H10" s="804">
        <v>166.66399999999999</v>
      </c>
      <c r="I10" s="804">
        <v>320.63</v>
      </c>
      <c r="J10" s="804">
        <v>24.03</v>
      </c>
      <c r="K10" s="804">
        <v>0</v>
      </c>
      <c r="L10" s="111">
        <f t="shared" si="0"/>
        <v>546.73</v>
      </c>
      <c r="M10" s="155"/>
      <c r="N10" s="958" t="s">
        <v>8153</v>
      </c>
      <c r="O10" s="496"/>
      <c r="P10" s="517"/>
      <c r="Q10" s="496"/>
      <c r="R10" s="827"/>
      <c r="S10" s="487">
        <f t="shared" si="6"/>
        <v>0</v>
      </c>
      <c r="T10" s="825"/>
      <c r="U10" s="511">
        <f t="shared" si="7"/>
        <v>0</v>
      </c>
      <c r="V10" s="511">
        <f t="shared" si="1"/>
        <v>0</v>
      </c>
      <c r="W10" s="511">
        <f t="shared" si="2"/>
        <v>0</v>
      </c>
      <c r="X10" s="511">
        <f t="shared" si="3"/>
        <v>0</v>
      </c>
      <c r="Y10" s="511">
        <f t="shared" si="4"/>
        <v>0</v>
      </c>
      <c r="Z10" s="511">
        <f t="shared" si="5"/>
        <v>0</v>
      </c>
      <c r="AA10" s="511">
        <f t="shared" si="5"/>
        <v>0</v>
      </c>
      <c r="AB10" s="825"/>
      <c r="AD10" s="512" t="s">
        <v>8152</v>
      </c>
      <c r="AE10" s="804" t="s">
        <v>8154</v>
      </c>
      <c r="AF10" s="804" t="s">
        <v>8155</v>
      </c>
      <c r="AG10" s="804" t="s">
        <v>8156</v>
      </c>
      <c r="AH10" s="804" t="s">
        <v>8157</v>
      </c>
      <c r="AI10" s="804" t="s">
        <v>8158</v>
      </c>
      <c r="AJ10" s="804" t="s">
        <v>8159</v>
      </c>
      <c r="AK10" s="804" t="s">
        <v>8160</v>
      </c>
      <c r="AL10" s="111" t="s">
        <v>8161</v>
      </c>
    </row>
    <row r="11" spans="1:38" ht="22.15" customHeight="1">
      <c r="A11" s="496"/>
      <c r="B11" s="512" t="s">
        <v>6747</v>
      </c>
      <c r="C11" s="513" t="s">
        <v>6756</v>
      </c>
      <c r="D11" s="513">
        <v>3</v>
      </c>
      <c r="E11" s="804">
        <v>0</v>
      </c>
      <c r="F11" s="804">
        <v>0</v>
      </c>
      <c r="G11" s="804">
        <v>0</v>
      </c>
      <c r="H11" s="804">
        <v>0</v>
      </c>
      <c r="I11" s="804">
        <v>-16.574000000000002</v>
      </c>
      <c r="J11" s="804">
        <v>16.574000000000002</v>
      </c>
      <c r="K11" s="804">
        <v>0</v>
      </c>
      <c r="L11" s="111">
        <f t="shared" si="0"/>
        <v>0</v>
      </c>
      <c r="M11" s="155"/>
      <c r="N11" s="959" t="s">
        <v>8162</v>
      </c>
      <c r="O11" s="496"/>
      <c r="P11" s="517"/>
      <c r="Q11" s="496"/>
      <c r="R11" s="827"/>
      <c r="S11" s="487">
        <f t="shared" si="6"/>
        <v>0</v>
      </c>
      <c r="T11" s="825"/>
      <c r="U11" s="511">
        <f t="shared" si="7"/>
        <v>0</v>
      </c>
      <c r="V11" s="511">
        <f t="shared" si="1"/>
        <v>0</v>
      </c>
      <c r="W11" s="511">
        <f t="shared" si="2"/>
        <v>0</v>
      </c>
      <c r="X11" s="511">
        <f t="shared" si="3"/>
        <v>0</v>
      </c>
      <c r="Y11" s="511">
        <f t="shared" si="4"/>
        <v>0</v>
      </c>
      <c r="Z11" s="511">
        <f t="shared" si="5"/>
        <v>0</v>
      </c>
      <c r="AA11" s="511">
        <f t="shared" si="5"/>
        <v>0</v>
      </c>
      <c r="AB11" s="825"/>
      <c r="AD11" s="512" t="s">
        <v>6747</v>
      </c>
      <c r="AE11" s="804" t="s">
        <v>8163</v>
      </c>
      <c r="AF11" s="804" t="s">
        <v>8164</v>
      </c>
      <c r="AG11" s="804" t="s">
        <v>8165</v>
      </c>
      <c r="AH11" s="804" t="s">
        <v>8166</v>
      </c>
      <c r="AI11" s="804" t="s">
        <v>8167</v>
      </c>
      <c r="AJ11" s="804" t="s">
        <v>8168</v>
      </c>
      <c r="AK11" s="804" t="s">
        <v>8169</v>
      </c>
      <c r="AL11" s="111" t="s">
        <v>8170</v>
      </c>
    </row>
    <row r="12" spans="1:38" ht="22.15" customHeight="1">
      <c r="A12" s="496"/>
      <c r="B12" s="512" t="s">
        <v>8171</v>
      </c>
      <c r="C12" s="513" t="s">
        <v>6756</v>
      </c>
      <c r="D12" s="513">
        <v>3</v>
      </c>
      <c r="E12" s="804">
        <v>0</v>
      </c>
      <c r="F12" s="804">
        <v>0</v>
      </c>
      <c r="G12" s="804">
        <v>0</v>
      </c>
      <c r="H12" s="804">
        <v>4.8000000000000001E-2</v>
      </c>
      <c r="I12" s="804">
        <v>9.8569999999999993</v>
      </c>
      <c r="J12" s="804">
        <v>0</v>
      </c>
      <c r="K12" s="804">
        <v>0</v>
      </c>
      <c r="L12" s="111">
        <f t="shared" si="0"/>
        <v>9.9049999999999994</v>
      </c>
      <c r="M12" s="155"/>
      <c r="N12" s="957" t="s">
        <v>8172</v>
      </c>
      <c r="O12" s="496"/>
      <c r="P12" s="517"/>
      <c r="Q12" s="496"/>
      <c r="R12" s="827"/>
      <c r="S12" s="487">
        <f t="shared" si="6"/>
        <v>0</v>
      </c>
      <c r="T12" s="825"/>
      <c r="U12" s="511">
        <f t="shared" si="7"/>
        <v>0</v>
      </c>
      <c r="V12" s="511">
        <f t="shared" si="1"/>
        <v>0</v>
      </c>
      <c r="W12" s="511">
        <f t="shared" si="2"/>
        <v>0</v>
      </c>
      <c r="X12" s="511">
        <f t="shared" si="3"/>
        <v>0</v>
      </c>
      <c r="Y12" s="511">
        <f t="shared" si="4"/>
        <v>0</v>
      </c>
      <c r="Z12" s="511">
        <f t="shared" si="5"/>
        <v>0</v>
      </c>
      <c r="AA12" s="511">
        <f t="shared" si="5"/>
        <v>0</v>
      </c>
      <c r="AB12" s="825"/>
      <c r="AD12" s="512" t="s">
        <v>8171</v>
      </c>
      <c r="AE12" s="804" t="s">
        <v>8173</v>
      </c>
      <c r="AF12" s="804" t="s">
        <v>8174</v>
      </c>
      <c r="AG12" s="804" t="s">
        <v>8175</v>
      </c>
      <c r="AH12" s="804" t="s">
        <v>8176</v>
      </c>
      <c r="AI12" s="804" t="s">
        <v>8177</v>
      </c>
      <c r="AJ12" s="804" t="s">
        <v>8178</v>
      </c>
      <c r="AK12" s="804" t="s">
        <v>8179</v>
      </c>
      <c r="AL12" s="111" t="s">
        <v>8180</v>
      </c>
    </row>
    <row r="13" spans="1:38" ht="22.15" customHeight="1" thickBot="1">
      <c r="A13" s="496"/>
      <c r="B13" s="519" t="s">
        <v>8181</v>
      </c>
      <c r="C13" s="520" t="s">
        <v>6756</v>
      </c>
      <c r="D13" s="520">
        <v>3</v>
      </c>
      <c r="E13" s="112">
        <f t="shared" ref="E13:K13" si="8">IFERROR(SUM(E8:E12),0)</f>
        <v>34.995000000000005</v>
      </c>
      <c r="F13" s="112">
        <f t="shared" si="8"/>
        <v>0</v>
      </c>
      <c r="G13" s="112">
        <f t="shared" si="8"/>
        <v>257.32899999999995</v>
      </c>
      <c r="H13" s="112">
        <f t="shared" si="8"/>
        <v>2160.2819999999997</v>
      </c>
      <c r="I13" s="112">
        <f t="shared" si="8"/>
        <v>6791.567</v>
      </c>
      <c r="J13" s="112">
        <f t="shared" si="8"/>
        <v>648.3309999999999</v>
      </c>
      <c r="K13" s="112">
        <f t="shared" si="8"/>
        <v>0</v>
      </c>
      <c r="L13" s="113">
        <f t="shared" si="0"/>
        <v>9892.503999999999</v>
      </c>
      <c r="M13" s="155"/>
      <c r="N13" s="960" t="s">
        <v>8182</v>
      </c>
      <c r="O13" s="496"/>
      <c r="P13" s="523"/>
      <c r="Q13" s="496"/>
      <c r="R13" s="827"/>
      <c r="S13" s="487"/>
      <c r="T13" s="825"/>
      <c r="U13" s="798"/>
      <c r="V13" s="798"/>
      <c r="W13" s="798"/>
      <c r="X13" s="798"/>
      <c r="Y13" s="798"/>
      <c r="Z13" s="798"/>
      <c r="AA13" s="798"/>
      <c r="AB13" s="825"/>
      <c r="AD13" s="519" t="s">
        <v>8181</v>
      </c>
      <c r="AE13" s="112" t="s">
        <v>8183</v>
      </c>
      <c r="AF13" s="112" t="s">
        <v>8184</v>
      </c>
      <c r="AG13" s="112" t="s">
        <v>8185</v>
      </c>
      <c r="AH13" s="112" t="s">
        <v>8186</v>
      </c>
      <c r="AI13" s="112" t="s">
        <v>8187</v>
      </c>
      <c r="AJ13" s="112" t="s">
        <v>8188</v>
      </c>
      <c r="AK13" s="112" t="s">
        <v>8189</v>
      </c>
      <c r="AL13" s="113" t="s">
        <v>8190</v>
      </c>
    </row>
    <row r="14" spans="1:38" ht="22.15" customHeight="1" thickTop="1" thickBot="1">
      <c r="A14" s="496"/>
      <c r="B14" s="961"/>
      <c r="C14" s="961"/>
      <c r="D14" s="961"/>
      <c r="E14" s="962"/>
      <c r="F14" s="962"/>
      <c r="G14" s="962"/>
      <c r="H14" s="962"/>
      <c r="I14" s="962"/>
      <c r="J14" s="962"/>
      <c r="K14" s="962"/>
      <c r="L14" s="155"/>
      <c r="M14" s="155"/>
      <c r="N14" s="608"/>
      <c r="O14" s="496"/>
      <c r="P14" s="496"/>
      <c r="Q14" s="496"/>
      <c r="R14" s="827"/>
      <c r="S14" s="487"/>
      <c r="T14" s="825"/>
      <c r="U14" s="798"/>
      <c r="V14" s="798"/>
      <c r="W14" s="798"/>
      <c r="X14" s="798"/>
      <c r="Y14" s="798"/>
      <c r="Z14" s="798"/>
      <c r="AA14" s="798"/>
      <c r="AB14" s="825"/>
      <c r="AD14" s="961"/>
      <c r="AE14" s="962"/>
      <c r="AF14" s="962"/>
      <c r="AG14" s="962"/>
      <c r="AH14" s="962"/>
      <c r="AI14" s="962"/>
      <c r="AJ14" s="962"/>
      <c r="AK14" s="962"/>
      <c r="AL14" s="155"/>
    </row>
    <row r="15" spans="1:38" ht="22.15" customHeight="1" thickTop="1" thickBot="1">
      <c r="A15" s="496"/>
      <c r="B15" s="499" t="s">
        <v>7164</v>
      </c>
      <c r="C15" s="531"/>
      <c r="D15" s="531"/>
      <c r="E15" s="962"/>
      <c r="F15" s="962"/>
      <c r="G15" s="962"/>
      <c r="H15" s="962"/>
      <c r="I15" s="962"/>
      <c r="J15" s="962"/>
      <c r="K15" s="962"/>
      <c r="L15" s="155"/>
      <c r="M15" s="155"/>
      <c r="N15" s="608"/>
      <c r="O15" s="496"/>
      <c r="P15" s="496"/>
      <c r="Q15" s="496"/>
      <c r="R15" s="827"/>
      <c r="S15" s="487"/>
      <c r="T15" s="825"/>
      <c r="U15" s="798"/>
      <c r="V15" s="798"/>
      <c r="W15" s="798"/>
      <c r="X15" s="798"/>
      <c r="Y15" s="798"/>
      <c r="Z15" s="798"/>
      <c r="AA15" s="798"/>
      <c r="AB15" s="825"/>
      <c r="AD15" s="499" t="s">
        <v>7164</v>
      </c>
      <c r="AE15" s="962"/>
      <c r="AF15" s="962"/>
      <c r="AG15" s="962"/>
      <c r="AH15" s="962"/>
      <c r="AI15" s="962"/>
      <c r="AJ15" s="962"/>
      <c r="AK15" s="962"/>
      <c r="AL15" s="155"/>
    </row>
    <row r="16" spans="1:38" ht="22.15" customHeight="1" thickTop="1">
      <c r="A16" s="496"/>
      <c r="B16" s="503" t="s">
        <v>8132</v>
      </c>
      <c r="C16" s="504" t="s">
        <v>6756</v>
      </c>
      <c r="D16" s="504">
        <v>3</v>
      </c>
      <c r="E16" s="802">
        <v>-25.568000000000001</v>
      </c>
      <c r="F16" s="802">
        <v>0</v>
      </c>
      <c r="G16" s="802">
        <v>-69.921000000000006</v>
      </c>
      <c r="H16" s="802">
        <v>-634.25199999999995</v>
      </c>
      <c r="I16" s="802">
        <v>-2127.4070000000002</v>
      </c>
      <c r="J16" s="802">
        <v>-290.61</v>
      </c>
      <c r="K16" s="802">
        <v>0</v>
      </c>
      <c r="L16" s="107">
        <f>IFERROR(SUM(E16:K16),0)</f>
        <v>-3147.7580000000003</v>
      </c>
      <c r="M16" s="155"/>
      <c r="N16" s="509" t="s">
        <v>8191</v>
      </c>
      <c r="O16" s="496"/>
      <c r="P16" s="509"/>
      <c r="Q16" s="496"/>
      <c r="R16" s="827"/>
      <c r="S16" s="487">
        <f t="shared" ref="S16:S19" si="9">IF( SUM( U16:AA16 ) = 0, 0, $U$5 )</f>
        <v>0</v>
      </c>
      <c r="T16" s="825"/>
      <c r="U16" s="511">
        <f t="shared" ref="U16:U19" si="10" xml:space="preserve"> IF( ISNUMBER( E16 ), 0, 1 )</f>
        <v>0</v>
      </c>
      <c r="V16" s="511">
        <f t="shared" ref="V16:V19" si="11" xml:space="preserve"> IF( ISNUMBER( F16 ), 0, 1 )</f>
        <v>0</v>
      </c>
      <c r="W16" s="511">
        <f t="shared" ref="W16:W19" si="12" xml:space="preserve"> IF( ISNUMBER( G16 ), 0, 1 )</f>
        <v>0</v>
      </c>
      <c r="X16" s="511">
        <f t="shared" ref="X16:X19" si="13" xml:space="preserve"> IF( ISNUMBER( H16 ), 0, 1 )</f>
        <v>0</v>
      </c>
      <c r="Y16" s="511">
        <f t="shared" ref="Y16:Y19" si="14" xml:space="preserve"> IF( ISNUMBER( I16 ), 0, 1 )</f>
        <v>0</v>
      </c>
      <c r="Z16" s="511">
        <f t="shared" ref="Z16:Z19" si="15" xml:space="preserve"> IF( ISNUMBER( J16 ), 0, 1 )</f>
        <v>0</v>
      </c>
      <c r="AA16" s="511">
        <f t="shared" ref="AA16:AA19" si="16" xml:space="preserve"> IF( ISNUMBER( K16 ), 0, 1 )</f>
        <v>0</v>
      </c>
      <c r="AB16" s="825"/>
      <c r="AD16" s="503" t="s">
        <v>8132</v>
      </c>
      <c r="AE16" s="802" t="s">
        <v>8192</v>
      </c>
      <c r="AF16" s="802" t="s">
        <v>8193</v>
      </c>
      <c r="AG16" s="802" t="s">
        <v>8194</v>
      </c>
      <c r="AH16" s="802" t="s">
        <v>8195</v>
      </c>
      <c r="AI16" s="802" t="s">
        <v>8196</v>
      </c>
      <c r="AJ16" s="802" t="s">
        <v>8197</v>
      </c>
      <c r="AK16" s="802" t="s">
        <v>8198</v>
      </c>
      <c r="AL16" s="107" t="s">
        <v>8199</v>
      </c>
    </row>
    <row r="17" spans="1:38" ht="22.15" customHeight="1">
      <c r="A17" s="496"/>
      <c r="B17" s="512" t="s">
        <v>8142</v>
      </c>
      <c r="C17" s="513" t="s">
        <v>6756</v>
      </c>
      <c r="D17" s="513">
        <v>3</v>
      </c>
      <c r="E17" s="804">
        <v>0</v>
      </c>
      <c r="F17" s="804">
        <v>0</v>
      </c>
      <c r="G17" s="804">
        <v>1.3879999999999999</v>
      </c>
      <c r="H17" s="804">
        <v>4.3719999999999999</v>
      </c>
      <c r="I17" s="804">
        <v>11.287000000000001</v>
      </c>
      <c r="J17" s="804">
        <v>0.255</v>
      </c>
      <c r="K17" s="804">
        <v>0</v>
      </c>
      <c r="L17" s="111">
        <f>IFERROR(SUM(E17:K17),0)</f>
        <v>17.302</v>
      </c>
      <c r="M17" s="155"/>
      <c r="N17" s="517" t="s">
        <v>8200</v>
      </c>
      <c r="O17" s="496"/>
      <c r="P17" s="517"/>
      <c r="Q17" s="496"/>
      <c r="R17" s="827"/>
      <c r="S17" s="487">
        <f t="shared" si="9"/>
        <v>0</v>
      </c>
      <c r="T17" s="825"/>
      <c r="U17" s="511">
        <f t="shared" si="10"/>
        <v>0</v>
      </c>
      <c r="V17" s="511">
        <f t="shared" si="11"/>
        <v>0</v>
      </c>
      <c r="W17" s="511">
        <f t="shared" si="12"/>
        <v>0</v>
      </c>
      <c r="X17" s="511">
        <f t="shared" si="13"/>
        <v>0</v>
      </c>
      <c r="Y17" s="511">
        <f t="shared" si="14"/>
        <v>0</v>
      </c>
      <c r="Z17" s="511">
        <f t="shared" si="15"/>
        <v>0</v>
      </c>
      <c r="AA17" s="511">
        <f t="shared" si="16"/>
        <v>0</v>
      </c>
      <c r="AB17" s="825"/>
      <c r="AD17" s="512" t="s">
        <v>8142</v>
      </c>
      <c r="AE17" s="804" t="s">
        <v>8201</v>
      </c>
      <c r="AF17" s="804" t="s">
        <v>8202</v>
      </c>
      <c r="AG17" s="804" t="s">
        <v>8203</v>
      </c>
      <c r="AH17" s="804" t="s">
        <v>8204</v>
      </c>
      <c r="AI17" s="804" t="s">
        <v>8205</v>
      </c>
      <c r="AJ17" s="804" t="s">
        <v>8206</v>
      </c>
      <c r="AK17" s="804" t="s">
        <v>8207</v>
      </c>
      <c r="AL17" s="111" t="s">
        <v>8208</v>
      </c>
    </row>
    <row r="18" spans="1:38" ht="22.15" customHeight="1">
      <c r="A18" s="496"/>
      <c r="B18" s="512" t="s">
        <v>6747</v>
      </c>
      <c r="C18" s="513" t="s">
        <v>6756</v>
      </c>
      <c r="D18" s="513">
        <v>3</v>
      </c>
      <c r="E18" s="804">
        <v>0</v>
      </c>
      <c r="F18" s="804">
        <v>0</v>
      </c>
      <c r="G18" s="804">
        <v>0</v>
      </c>
      <c r="H18" s="804">
        <v>0</v>
      </c>
      <c r="I18" s="804">
        <v>0.63200000000000001</v>
      </c>
      <c r="J18" s="804">
        <v>-0.63200000000000001</v>
      </c>
      <c r="K18" s="804">
        <v>0</v>
      </c>
      <c r="L18" s="111">
        <f>IFERROR(SUM(E18:K18),0)</f>
        <v>0</v>
      </c>
      <c r="M18" s="155"/>
      <c r="N18" s="517" t="s">
        <v>8209</v>
      </c>
      <c r="O18" s="496"/>
      <c r="P18" s="517"/>
      <c r="Q18" s="496"/>
      <c r="R18" s="827"/>
      <c r="S18" s="487">
        <f t="shared" si="9"/>
        <v>0</v>
      </c>
      <c r="T18" s="825"/>
      <c r="U18" s="511">
        <f t="shared" si="10"/>
        <v>0</v>
      </c>
      <c r="V18" s="511">
        <f t="shared" si="11"/>
        <v>0</v>
      </c>
      <c r="W18" s="511">
        <f t="shared" si="12"/>
        <v>0</v>
      </c>
      <c r="X18" s="511">
        <f t="shared" si="13"/>
        <v>0</v>
      </c>
      <c r="Y18" s="511">
        <f t="shared" si="14"/>
        <v>0</v>
      </c>
      <c r="Z18" s="511">
        <f t="shared" si="15"/>
        <v>0</v>
      </c>
      <c r="AA18" s="511">
        <f t="shared" si="16"/>
        <v>0</v>
      </c>
      <c r="AB18" s="825"/>
      <c r="AD18" s="512" t="s">
        <v>6747</v>
      </c>
      <c r="AE18" s="804" t="s">
        <v>8210</v>
      </c>
      <c r="AF18" s="804" t="s">
        <v>8211</v>
      </c>
      <c r="AG18" s="804" t="s">
        <v>8212</v>
      </c>
      <c r="AH18" s="804" t="s">
        <v>8213</v>
      </c>
      <c r="AI18" s="804" t="s">
        <v>8214</v>
      </c>
      <c r="AJ18" s="804" t="s">
        <v>8215</v>
      </c>
      <c r="AK18" s="804" t="s">
        <v>8216</v>
      </c>
      <c r="AL18" s="111" t="s">
        <v>8217</v>
      </c>
    </row>
    <row r="19" spans="1:38" ht="22.15" customHeight="1">
      <c r="A19" s="496"/>
      <c r="B19" s="512" t="s">
        <v>8218</v>
      </c>
      <c r="C19" s="513" t="s">
        <v>6756</v>
      </c>
      <c r="D19" s="513">
        <v>3</v>
      </c>
      <c r="E19" s="804">
        <v>-2.6539999999999999</v>
      </c>
      <c r="F19" s="804">
        <v>0</v>
      </c>
      <c r="G19" s="804">
        <v>-8.9789999999999992</v>
      </c>
      <c r="H19" s="804">
        <v>-64.808999999999997</v>
      </c>
      <c r="I19" s="804">
        <v>-195.98099999999999</v>
      </c>
      <c r="J19" s="804">
        <v>-19.484000000000002</v>
      </c>
      <c r="K19" s="804">
        <v>0</v>
      </c>
      <c r="L19" s="111">
        <f>IFERROR(SUM(E19:K19),0)</f>
        <v>-291.90699999999998</v>
      </c>
      <c r="M19" s="155"/>
      <c r="N19" s="517" t="s">
        <v>8219</v>
      </c>
      <c r="O19" s="496"/>
      <c r="P19" s="517"/>
      <c r="Q19" s="496"/>
      <c r="R19" s="827"/>
      <c r="S19" s="487">
        <f t="shared" si="9"/>
        <v>0</v>
      </c>
      <c r="T19" s="825"/>
      <c r="U19" s="511">
        <f t="shared" si="10"/>
        <v>0</v>
      </c>
      <c r="V19" s="511">
        <f t="shared" si="11"/>
        <v>0</v>
      </c>
      <c r="W19" s="511">
        <f t="shared" si="12"/>
        <v>0</v>
      </c>
      <c r="X19" s="511">
        <f t="shared" si="13"/>
        <v>0</v>
      </c>
      <c r="Y19" s="511">
        <f t="shared" si="14"/>
        <v>0</v>
      </c>
      <c r="Z19" s="511">
        <f t="shared" si="15"/>
        <v>0</v>
      </c>
      <c r="AA19" s="511">
        <f t="shared" si="16"/>
        <v>0</v>
      </c>
      <c r="AB19" s="825"/>
      <c r="AD19" s="512" t="s">
        <v>8218</v>
      </c>
      <c r="AE19" s="804" t="s">
        <v>8220</v>
      </c>
      <c r="AF19" s="804" t="s">
        <v>8221</v>
      </c>
      <c r="AG19" s="804" t="s">
        <v>8222</v>
      </c>
      <c r="AH19" s="804" t="s">
        <v>8223</v>
      </c>
      <c r="AI19" s="804" t="s">
        <v>8224</v>
      </c>
      <c r="AJ19" s="804" t="s">
        <v>8225</v>
      </c>
      <c r="AK19" s="804" t="s">
        <v>8226</v>
      </c>
      <c r="AL19" s="111" t="s">
        <v>8227</v>
      </c>
    </row>
    <row r="20" spans="1:38" ht="22.15" customHeight="1" thickBot="1">
      <c r="A20" s="496"/>
      <c r="B20" s="519" t="s">
        <v>8181</v>
      </c>
      <c r="C20" s="520" t="s">
        <v>6756</v>
      </c>
      <c r="D20" s="520">
        <v>3</v>
      </c>
      <c r="E20" s="112">
        <f t="shared" ref="E20:K20" si="17">IFERROR(SUM(E16:E19),0)</f>
        <v>-28.222000000000001</v>
      </c>
      <c r="F20" s="112">
        <f t="shared" si="17"/>
        <v>0</v>
      </c>
      <c r="G20" s="112">
        <f t="shared" si="17"/>
        <v>-77.512</v>
      </c>
      <c r="H20" s="112">
        <f t="shared" si="17"/>
        <v>-694.68899999999996</v>
      </c>
      <c r="I20" s="112">
        <f t="shared" si="17"/>
        <v>-2311.4690000000001</v>
      </c>
      <c r="J20" s="112">
        <f t="shared" si="17"/>
        <v>-310.471</v>
      </c>
      <c r="K20" s="112">
        <f t="shared" si="17"/>
        <v>0</v>
      </c>
      <c r="L20" s="113">
        <f>IFERROR(SUM(E20:K20),0)</f>
        <v>-3422.3629999999998</v>
      </c>
      <c r="M20" s="155"/>
      <c r="N20" s="523" t="s">
        <v>8228</v>
      </c>
      <c r="O20" s="496"/>
      <c r="P20" s="523"/>
      <c r="Q20" s="496"/>
      <c r="R20" s="827"/>
      <c r="S20" s="487"/>
      <c r="T20" s="825"/>
      <c r="U20" s="798"/>
      <c r="V20" s="798"/>
      <c r="W20" s="798"/>
      <c r="X20" s="798"/>
      <c r="Y20" s="798"/>
      <c r="Z20" s="798"/>
      <c r="AA20" s="798"/>
      <c r="AB20" s="825"/>
      <c r="AD20" s="519" t="s">
        <v>8181</v>
      </c>
      <c r="AE20" s="112" t="s">
        <v>8229</v>
      </c>
      <c r="AF20" s="112" t="s">
        <v>8230</v>
      </c>
      <c r="AG20" s="112" t="s">
        <v>8231</v>
      </c>
      <c r="AH20" s="112" t="s">
        <v>8232</v>
      </c>
      <c r="AI20" s="112" t="s">
        <v>8233</v>
      </c>
      <c r="AJ20" s="112" t="s">
        <v>8234</v>
      </c>
      <c r="AK20" s="112" t="s">
        <v>8235</v>
      </c>
      <c r="AL20" s="113" t="s">
        <v>8236</v>
      </c>
    </row>
    <row r="21" spans="1:38" ht="22.15" customHeight="1" thickTop="1" thickBot="1">
      <c r="A21" s="496"/>
      <c r="B21" s="484"/>
      <c r="C21" s="484"/>
      <c r="D21" s="484"/>
      <c r="E21" s="155"/>
      <c r="F21" s="155"/>
      <c r="G21" s="155"/>
      <c r="H21" s="155"/>
      <c r="I21" s="155"/>
      <c r="J21" s="155"/>
      <c r="K21" s="155"/>
      <c r="L21" s="155"/>
      <c r="M21" s="155"/>
      <c r="N21" s="608"/>
      <c r="O21" s="496"/>
      <c r="P21" s="496"/>
      <c r="Q21" s="496"/>
      <c r="R21" s="827"/>
      <c r="S21" s="487"/>
      <c r="T21" s="825"/>
      <c r="U21" s="798"/>
      <c r="V21" s="798"/>
      <c r="W21" s="798"/>
      <c r="X21" s="798"/>
      <c r="Y21" s="798"/>
      <c r="Z21" s="798"/>
      <c r="AA21" s="798"/>
      <c r="AB21" s="825"/>
      <c r="AD21" s="484"/>
      <c r="AE21" s="155"/>
      <c r="AF21" s="155"/>
      <c r="AG21" s="155"/>
      <c r="AH21" s="155"/>
      <c r="AI21" s="155"/>
      <c r="AJ21" s="155"/>
      <c r="AK21" s="155"/>
      <c r="AL21" s="155"/>
    </row>
    <row r="22" spans="1:38" ht="22.15" customHeight="1" thickTop="1" thickBot="1">
      <c r="A22" s="496"/>
      <c r="B22" s="963" t="s">
        <v>8237</v>
      </c>
      <c r="C22" s="843" t="s">
        <v>6756</v>
      </c>
      <c r="D22" s="843">
        <v>3</v>
      </c>
      <c r="E22" s="964">
        <f t="shared" ref="E22:K22" si="18">IFERROR(E13+E20,0)</f>
        <v>6.7730000000000032</v>
      </c>
      <c r="F22" s="964">
        <f t="shared" si="18"/>
        <v>0</v>
      </c>
      <c r="G22" s="964">
        <f t="shared" si="18"/>
        <v>179.81699999999995</v>
      </c>
      <c r="H22" s="964">
        <f t="shared" si="18"/>
        <v>1465.5929999999998</v>
      </c>
      <c r="I22" s="964">
        <f t="shared" si="18"/>
        <v>4480.098</v>
      </c>
      <c r="J22" s="964">
        <f t="shared" si="18"/>
        <v>337.8599999999999</v>
      </c>
      <c r="K22" s="964">
        <f t="shared" si="18"/>
        <v>0</v>
      </c>
      <c r="L22" s="965">
        <f>IFERROR(SUM(E22:K22),0)</f>
        <v>6470.1409999999996</v>
      </c>
      <c r="M22" s="155"/>
      <c r="N22" s="835" t="s">
        <v>8238</v>
      </c>
      <c r="O22" s="496"/>
      <c r="P22" s="835"/>
      <c r="Q22" s="496"/>
      <c r="R22" s="827"/>
      <c r="S22" s="487"/>
      <c r="T22" s="825"/>
      <c r="U22" s="798"/>
      <c r="V22" s="798"/>
      <c r="W22" s="798"/>
      <c r="X22" s="798"/>
      <c r="Y22" s="798"/>
      <c r="Z22" s="798"/>
      <c r="AA22" s="798"/>
      <c r="AB22" s="825"/>
      <c r="AD22" s="963" t="s">
        <v>8237</v>
      </c>
      <c r="AE22" s="964" t="s">
        <v>8239</v>
      </c>
      <c r="AF22" s="964" t="s">
        <v>8240</v>
      </c>
      <c r="AG22" s="964" t="s">
        <v>8241</v>
      </c>
      <c r="AH22" s="964" t="s">
        <v>8242</v>
      </c>
      <c r="AI22" s="964" t="s">
        <v>8243</v>
      </c>
      <c r="AJ22" s="964" t="s">
        <v>8244</v>
      </c>
      <c r="AK22" s="964" t="s">
        <v>8245</v>
      </c>
      <c r="AL22" s="965" t="s">
        <v>8246</v>
      </c>
    </row>
    <row r="23" spans="1:38" ht="22.15" customHeight="1" thickTop="1" thickBot="1">
      <c r="A23" s="496"/>
      <c r="B23" s="966"/>
      <c r="C23" s="966"/>
      <c r="D23" s="966"/>
      <c r="E23" s="155"/>
      <c r="F23" s="155"/>
      <c r="G23" s="155"/>
      <c r="H23" s="155"/>
      <c r="I23" s="155"/>
      <c r="J23" s="155"/>
      <c r="K23" s="155"/>
      <c r="L23" s="155"/>
      <c r="M23" s="155"/>
      <c r="N23" s="608"/>
      <c r="O23" s="496"/>
      <c r="P23" s="496"/>
      <c r="Q23" s="496"/>
      <c r="R23" s="827"/>
      <c r="S23" s="487"/>
      <c r="T23" s="831"/>
      <c r="U23" s="798"/>
      <c r="V23" s="798"/>
      <c r="W23" s="798"/>
      <c r="X23" s="798"/>
      <c r="Y23" s="798"/>
      <c r="Z23" s="798"/>
      <c r="AA23" s="798"/>
      <c r="AB23" s="831"/>
      <c r="AD23" s="966"/>
      <c r="AE23" s="155"/>
      <c r="AF23" s="155"/>
      <c r="AG23" s="155"/>
      <c r="AH23" s="155"/>
      <c r="AI23" s="155"/>
      <c r="AJ23" s="155"/>
      <c r="AK23" s="155"/>
      <c r="AL23" s="155"/>
    </row>
    <row r="24" spans="1:38" ht="22.15" customHeight="1" thickTop="1" thickBot="1">
      <c r="A24" s="496"/>
      <c r="B24" s="963" t="s">
        <v>8247</v>
      </c>
      <c r="C24" s="843" t="s">
        <v>6756</v>
      </c>
      <c r="D24" s="843">
        <v>3</v>
      </c>
      <c r="E24" s="964">
        <f t="shared" ref="E24:K24" si="19">IFERROR(E8+E16,0)</f>
        <v>9.4550000000000018</v>
      </c>
      <c r="F24" s="964">
        <f t="shared" si="19"/>
        <v>0</v>
      </c>
      <c r="G24" s="964">
        <f t="shared" si="19"/>
        <v>153.36199999999997</v>
      </c>
      <c r="H24" s="964">
        <f t="shared" si="19"/>
        <v>1363.69</v>
      </c>
      <c r="I24" s="964">
        <f t="shared" si="19"/>
        <v>4361.5339999999997</v>
      </c>
      <c r="J24" s="964">
        <f t="shared" si="19"/>
        <v>317.37199999999996</v>
      </c>
      <c r="K24" s="964">
        <f t="shared" si="19"/>
        <v>0</v>
      </c>
      <c r="L24" s="965">
        <f>IFERROR(SUM(E24:K24),0)</f>
        <v>6205.4129999999996</v>
      </c>
      <c r="M24" s="155"/>
      <c r="N24" s="835" t="s">
        <v>8248</v>
      </c>
      <c r="O24" s="496"/>
      <c r="P24" s="835"/>
      <c r="Q24" s="496"/>
      <c r="R24" s="827"/>
      <c r="S24" s="487"/>
      <c r="T24" s="831"/>
      <c r="U24" s="798"/>
      <c r="V24" s="798"/>
      <c r="W24" s="798"/>
      <c r="X24" s="798"/>
      <c r="Y24" s="798"/>
      <c r="Z24" s="798"/>
      <c r="AA24" s="798"/>
      <c r="AB24" s="831"/>
      <c r="AD24" s="963" t="s">
        <v>8247</v>
      </c>
      <c r="AE24" s="964" t="s">
        <v>8249</v>
      </c>
      <c r="AF24" s="964" t="s">
        <v>8250</v>
      </c>
      <c r="AG24" s="964" t="s">
        <v>8251</v>
      </c>
      <c r="AH24" s="964" t="s">
        <v>8252</v>
      </c>
      <c r="AI24" s="964" t="s">
        <v>8253</v>
      </c>
      <c r="AJ24" s="964" t="s">
        <v>8254</v>
      </c>
      <c r="AK24" s="964" t="s">
        <v>8255</v>
      </c>
      <c r="AL24" s="965" t="s">
        <v>8256</v>
      </c>
    </row>
    <row r="25" spans="1:38" ht="22.15" customHeight="1" thickTop="1" thickBot="1">
      <c r="A25" s="496"/>
      <c r="B25" s="484"/>
      <c r="C25" s="484"/>
      <c r="D25" s="484"/>
      <c r="E25" s="155"/>
      <c r="F25" s="155"/>
      <c r="G25" s="155"/>
      <c r="H25" s="155"/>
      <c r="I25" s="155"/>
      <c r="J25" s="155"/>
      <c r="K25" s="155"/>
      <c r="L25" s="155"/>
      <c r="M25" s="155"/>
      <c r="N25" s="967"/>
      <c r="O25" s="173"/>
      <c r="P25" s="173"/>
      <c r="Q25" s="496"/>
      <c r="R25" s="827"/>
      <c r="S25" s="487"/>
      <c r="T25" s="831"/>
      <c r="U25" s="798"/>
      <c r="V25" s="798"/>
      <c r="W25" s="798"/>
      <c r="X25" s="798"/>
      <c r="Y25" s="798"/>
      <c r="Z25" s="798"/>
      <c r="AA25" s="798"/>
      <c r="AB25" s="831"/>
      <c r="AD25" s="484"/>
      <c r="AE25" s="155"/>
      <c r="AF25" s="155"/>
      <c r="AG25" s="155"/>
      <c r="AH25" s="155"/>
      <c r="AI25" s="155"/>
      <c r="AJ25" s="155"/>
      <c r="AK25" s="155"/>
      <c r="AL25" s="155"/>
    </row>
    <row r="26" spans="1:38" ht="22.15" customHeight="1" thickTop="1" thickBot="1">
      <c r="A26" s="496"/>
      <c r="B26" s="499" t="s">
        <v>8257</v>
      </c>
      <c r="C26" s="531"/>
      <c r="D26" s="531"/>
      <c r="E26" s="155"/>
      <c r="F26" s="155"/>
      <c r="G26" s="155"/>
      <c r="H26" s="155"/>
      <c r="I26" s="155"/>
      <c r="J26" s="155"/>
      <c r="K26" s="155"/>
      <c r="L26" s="155"/>
      <c r="M26" s="155"/>
      <c r="N26" s="967"/>
      <c r="O26" s="173"/>
      <c r="P26" s="173"/>
      <c r="Q26" s="496"/>
      <c r="R26" s="827"/>
      <c r="S26" s="487"/>
      <c r="T26" s="831"/>
      <c r="U26" s="798"/>
      <c r="V26" s="798"/>
      <c r="W26" s="798"/>
      <c r="X26" s="798"/>
      <c r="Y26" s="798"/>
      <c r="Z26" s="798"/>
      <c r="AA26" s="798"/>
      <c r="AB26" s="831"/>
      <c r="AD26" s="499" t="s">
        <v>8257</v>
      </c>
      <c r="AE26" s="155"/>
      <c r="AF26" s="155"/>
      <c r="AG26" s="155"/>
      <c r="AH26" s="155"/>
      <c r="AI26" s="155"/>
      <c r="AJ26" s="155"/>
      <c r="AK26" s="155"/>
      <c r="AL26" s="155"/>
    </row>
    <row r="27" spans="1:38" ht="22.15" customHeight="1" thickTop="1">
      <c r="A27" s="496"/>
      <c r="B27" s="503" t="s">
        <v>8258</v>
      </c>
      <c r="C27" s="504" t="s">
        <v>6756</v>
      </c>
      <c r="D27" s="504">
        <v>3</v>
      </c>
      <c r="E27" s="802">
        <v>-2.6539999999999999</v>
      </c>
      <c r="F27" s="802">
        <v>0</v>
      </c>
      <c r="G27" s="802">
        <v>-7.2999999999999989</v>
      </c>
      <c r="H27" s="802">
        <v>-62.945999999999998</v>
      </c>
      <c r="I27" s="802">
        <v>-195.60300000000001</v>
      </c>
      <c r="J27" s="802">
        <v>-19.483000000000001</v>
      </c>
      <c r="K27" s="802">
        <v>0</v>
      </c>
      <c r="L27" s="107">
        <f>IFERROR(SUM(E27:K27),0)</f>
        <v>-287.98599999999999</v>
      </c>
      <c r="M27" s="155"/>
      <c r="N27" s="509" t="s">
        <v>8259</v>
      </c>
      <c r="O27" s="173"/>
      <c r="P27" s="509"/>
      <c r="Q27" s="496"/>
      <c r="R27" s="827"/>
      <c r="S27" s="487">
        <f t="shared" ref="S27:S28" si="20">IF( SUM( U27:AA27 ) = 0, 0, $U$5 )</f>
        <v>0</v>
      </c>
      <c r="T27" s="825"/>
      <c r="U27" s="511">
        <f t="shared" ref="U27:U28" si="21" xml:space="preserve"> IF( ISNUMBER( E27 ), 0, 1 )</f>
        <v>0</v>
      </c>
      <c r="V27" s="511">
        <f t="shared" ref="V27:V28" si="22" xml:space="preserve"> IF( ISNUMBER( F27 ), 0, 1 )</f>
        <v>0</v>
      </c>
      <c r="W27" s="511">
        <f t="shared" ref="W27:W28" si="23" xml:space="preserve"> IF( ISNUMBER( G27 ), 0, 1 )</f>
        <v>0</v>
      </c>
      <c r="X27" s="511">
        <f t="shared" ref="X27:X28" si="24" xml:space="preserve"> IF( ISNUMBER( H27 ), 0, 1 )</f>
        <v>0</v>
      </c>
      <c r="Y27" s="511">
        <f t="shared" ref="Y27:Y28" si="25" xml:space="preserve"> IF( ISNUMBER( I27 ), 0, 1 )</f>
        <v>0</v>
      </c>
      <c r="Z27" s="511">
        <f t="shared" ref="Z27:Z28" si="26" xml:space="preserve"> IF( ISNUMBER( J27 ), 0, 1 )</f>
        <v>0</v>
      </c>
      <c r="AA27" s="511">
        <f t="shared" ref="AA27:AA28" si="27" xml:space="preserve"> IF( ISNUMBER( K27 ), 0, 1 )</f>
        <v>0</v>
      </c>
      <c r="AB27" s="831"/>
      <c r="AD27" s="503" t="s">
        <v>8258</v>
      </c>
      <c r="AE27" s="802" t="s">
        <v>8260</v>
      </c>
      <c r="AF27" s="802" t="s">
        <v>8261</v>
      </c>
      <c r="AG27" s="802" t="s">
        <v>8262</v>
      </c>
      <c r="AH27" s="802" t="s">
        <v>8263</v>
      </c>
      <c r="AI27" s="802" t="s">
        <v>8264</v>
      </c>
      <c r="AJ27" s="802" t="s">
        <v>8265</v>
      </c>
      <c r="AK27" s="802" t="s">
        <v>8266</v>
      </c>
      <c r="AL27" s="107" t="s">
        <v>8267</v>
      </c>
    </row>
    <row r="28" spans="1:38" ht="22.15" customHeight="1">
      <c r="A28" s="496"/>
      <c r="B28" s="512" t="s">
        <v>7871</v>
      </c>
      <c r="C28" s="513" t="s">
        <v>6756</v>
      </c>
      <c r="D28" s="513">
        <v>3</v>
      </c>
      <c r="E28" s="804">
        <v>0</v>
      </c>
      <c r="F28" s="804">
        <v>0</v>
      </c>
      <c r="G28" s="804">
        <v>-1.679</v>
      </c>
      <c r="H28" s="804">
        <v>-1.863</v>
      </c>
      <c r="I28" s="804">
        <v>-0.378</v>
      </c>
      <c r="J28" s="804">
        <v>-1E-3</v>
      </c>
      <c r="K28" s="804">
        <v>0</v>
      </c>
      <c r="L28" s="111">
        <f>IFERROR(SUM(E28:K28),0)</f>
        <v>-3.9209999999999998</v>
      </c>
      <c r="M28" s="155"/>
      <c r="N28" s="517" t="s">
        <v>8268</v>
      </c>
      <c r="O28" s="173"/>
      <c r="P28" s="517"/>
      <c r="Q28" s="496"/>
      <c r="R28" s="827"/>
      <c r="S28" s="487">
        <f t="shared" si="20"/>
        <v>0</v>
      </c>
      <c r="T28" s="825"/>
      <c r="U28" s="511">
        <f t="shared" si="21"/>
        <v>0</v>
      </c>
      <c r="V28" s="511">
        <f t="shared" si="22"/>
        <v>0</v>
      </c>
      <c r="W28" s="511">
        <f t="shared" si="23"/>
        <v>0</v>
      </c>
      <c r="X28" s="511">
        <f t="shared" si="24"/>
        <v>0</v>
      </c>
      <c r="Y28" s="511">
        <f t="shared" si="25"/>
        <v>0</v>
      </c>
      <c r="Z28" s="511">
        <f t="shared" si="26"/>
        <v>0</v>
      </c>
      <c r="AA28" s="511">
        <f t="shared" si="27"/>
        <v>0</v>
      </c>
      <c r="AB28" s="831"/>
      <c r="AD28" s="512" t="s">
        <v>7871</v>
      </c>
      <c r="AE28" s="804" t="s">
        <v>8269</v>
      </c>
      <c r="AF28" s="804" t="s">
        <v>8270</v>
      </c>
      <c r="AG28" s="804" t="s">
        <v>8271</v>
      </c>
      <c r="AH28" s="804" t="s">
        <v>8272</v>
      </c>
      <c r="AI28" s="804" t="s">
        <v>8273</v>
      </c>
      <c r="AJ28" s="804" t="s">
        <v>8274</v>
      </c>
      <c r="AK28" s="804" t="s">
        <v>8275</v>
      </c>
      <c r="AL28" s="111" t="s">
        <v>8276</v>
      </c>
    </row>
    <row r="29" spans="1:38" ht="22.15" customHeight="1" thickBot="1">
      <c r="A29" s="496"/>
      <c r="B29" s="519" t="s">
        <v>6962</v>
      </c>
      <c r="C29" s="520" t="s">
        <v>6756</v>
      </c>
      <c r="D29" s="520">
        <v>3</v>
      </c>
      <c r="E29" s="112">
        <f t="shared" ref="E29:K29" si="28">IFERROR(E27+E28,0)</f>
        <v>-2.6539999999999999</v>
      </c>
      <c r="F29" s="112">
        <f t="shared" si="28"/>
        <v>0</v>
      </c>
      <c r="G29" s="112">
        <f t="shared" si="28"/>
        <v>-8.9789999999999992</v>
      </c>
      <c r="H29" s="112">
        <f t="shared" si="28"/>
        <v>-64.808999999999997</v>
      </c>
      <c r="I29" s="112">
        <f t="shared" si="28"/>
        <v>-195.98099999999999</v>
      </c>
      <c r="J29" s="112">
        <f t="shared" si="28"/>
        <v>-19.484000000000002</v>
      </c>
      <c r="K29" s="112">
        <f t="shared" si="28"/>
        <v>0</v>
      </c>
      <c r="L29" s="113">
        <f>IFERROR(SUM(E29:K29),0)</f>
        <v>-291.90699999999998</v>
      </c>
      <c r="M29" s="155"/>
      <c r="N29" s="523" t="s">
        <v>8277</v>
      </c>
      <c r="O29" s="173"/>
      <c r="P29" s="523"/>
      <c r="Q29" s="496"/>
      <c r="R29" s="827"/>
      <c r="S29" s="487"/>
      <c r="T29" s="831"/>
      <c r="U29" s="798"/>
      <c r="V29" s="798"/>
      <c r="W29" s="798"/>
      <c r="X29" s="798"/>
      <c r="Y29" s="798"/>
      <c r="Z29" s="798"/>
      <c r="AA29" s="798"/>
      <c r="AB29" s="831"/>
      <c r="AD29" s="519" t="s">
        <v>6962</v>
      </c>
      <c r="AE29" s="112" t="s">
        <v>8278</v>
      </c>
      <c r="AF29" s="112" t="s">
        <v>8279</v>
      </c>
      <c r="AG29" s="112" t="s">
        <v>8280</v>
      </c>
      <c r="AH29" s="112" t="s">
        <v>8281</v>
      </c>
      <c r="AI29" s="112" t="s">
        <v>8282</v>
      </c>
      <c r="AJ29" s="112" t="s">
        <v>8283</v>
      </c>
      <c r="AK29" s="112" t="s">
        <v>8284</v>
      </c>
      <c r="AL29" s="113" t="s">
        <v>8285</v>
      </c>
    </row>
    <row r="30" spans="1:38" ht="16.5" thickTop="1">
      <c r="A30" s="496"/>
      <c r="B30" s="484"/>
      <c r="C30" s="484"/>
      <c r="D30" s="484"/>
      <c r="E30" s="484"/>
      <c r="F30" s="484"/>
      <c r="G30" s="955"/>
      <c r="H30" s="955"/>
      <c r="I30" s="955"/>
      <c r="J30" s="955"/>
      <c r="K30" s="955"/>
      <c r="L30" s="955"/>
      <c r="M30" s="968"/>
      <c r="N30" s="967"/>
      <c r="O30" s="496"/>
      <c r="P30" s="496"/>
      <c r="Q30" s="496"/>
      <c r="U30" s="799"/>
      <c r="V30" s="799"/>
      <c r="W30" s="799"/>
      <c r="X30" s="799"/>
      <c r="Y30" s="799"/>
      <c r="Z30" s="799"/>
      <c r="AA30" s="799"/>
    </row>
    <row r="31" spans="1:38">
      <c r="A31" s="496"/>
      <c r="B31" s="3021"/>
      <c r="C31" s="3021"/>
      <c r="D31" s="3021"/>
      <c r="E31" s="3021"/>
      <c r="F31" s="3021"/>
      <c r="G31" s="3021"/>
      <c r="H31" s="3021"/>
      <c r="I31" s="3021"/>
      <c r="J31" s="3021"/>
      <c r="K31" s="3021"/>
      <c r="L31" s="969"/>
      <c r="N31" s="967"/>
      <c r="O31" s="496"/>
      <c r="P31" s="496"/>
      <c r="Q31" s="496"/>
      <c r="T31" s="970"/>
      <c r="U31" s="799"/>
      <c r="V31" s="799"/>
      <c r="W31" s="799"/>
      <c r="X31" s="799"/>
      <c r="Y31" s="799"/>
      <c r="Z31" s="799"/>
      <c r="AA31" s="799"/>
      <c r="AB31" s="970"/>
    </row>
    <row r="32" spans="1:38">
      <c r="A32" s="496"/>
      <c r="B32" s="496"/>
      <c r="C32" s="496"/>
      <c r="D32" s="496"/>
      <c r="E32" s="496"/>
      <c r="F32" s="496"/>
      <c r="G32" s="969"/>
      <c r="H32" s="969"/>
      <c r="I32" s="969"/>
      <c r="J32" s="969"/>
      <c r="K32" s="969"/>
      <c r="L32" s="969"/>
      <c r="N32" s="967"/>
      <c r="O32" s="496"/>
      <c r="P32" s="496"/>
      <c r="Q32" s="496"/>
      <c r="U32" s="799"/>
      <c r="V32" s="799"/>
      <c r="W32" s="799"/>
      <c r="X32" s="799"/>
      <c r="Y32" s="799"/>
      <c r="Z32" s="799"/>
      <c r="AA32" s="799"/>
    </row>
    <row r="33" spans="1:27">
      <c r="A33" s="496"/>
      <c r="B33" s="496"/>
      <c r="C33" s="496"/>
      <c r="D33" s="496"/>
      <c r="E33" s="496"/>
      <c r="F33" s="496"/>
      <c r="G33" s="969"/>
      <c r="H33" s="969"/>
      <c r="I33" s="969"/>
      <c r="J33" s="969"/>
      <c r="K33" s="969"/>
      <c r="L33" s="969"/>
      <c r="N33" s="967"/>
      <c r="O33" s="496"/>
      <c r="P33" s="496"/>
      <c r="Q33" s="496"/>
      <c r="U33" s="799"/>
      <c r="V33" s="799"/>
      <c r="W33" s="799"/>
      <c r="X33" s="799"/>
      <c r="Y33" s="799"/>
      <c r="Z33" s="799"/>
      <c r="AA33" s="799"/>
    </row>
  </sheetData>
  <sheetProtection algorithmName="SHA-512" hashValue="LvAf70VFhWCxzRwhMyyl34s+yvJjW8b8GfDdincGYUmX+4WuSw0NcCnAJSpn2/IoUVEZ+GqAkepviZ0J5GYQ9g==" saltValue="0Wt2UmyjD34piJg3iw7Eag==" spinCount="100000" sheet="1" objects="1" scenarios="1" formatColumns="0" formatRows="0"/>
  <mergeCells count="5">
    <mergeCell ref="B31:K31"/>
    <mergeCell ref="B2:J2"/>
    <mergeCell ref="B3:P3"/>
    <mergeCell ref="AD3:AL3"/>
    <mergeCell ref="U4:AA4"/>
  </mergeCells>
  <conditionalFormatting sqref="S8:S19">
    <cfRule type="cellIs" dxfId="569" priority="12" operator="equal">
      <formula>0</formula>
    </cfRule>
  </conditionalFormatting>
  <conditionalFormatting sqref="S20">
    <cfRule type="cellIs" dxfId="568" priority="11" operator="equal">
      <formula>0</formula>
    </cfRule>
  </conditionalFormatting>
  <conditionalFormatting sqref="S23:S26">
    <cfRule type="cellIs" dxfId="567" priority="8" operator="equal">
      <formula>0</formula>
    </cfRule>
  </conditionalFormatting>
  <conditionalFormatting sqref="S21:S22">
    <cfRule type="cellIs" dxfId="566" priority="7" operator="equal">
      <formula>0</formula>
    </cfRule>
  </conditionalFormatting>
  <conditionalFormatting sqref="S9:S26 S29">
    <cfRule type="cellIs" dxfId="565" priority="2" operator="equal">
      <formula>0</formula>
    </cfRule>
  </conditionalFormatting>
  <conditionalFormatting sqref="S27:S28">
    <cfRule type="cellIs" dxfId="564"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zoomScale="70" zoomScaleNormal="70" zoomScaleSheetLayoutView="100" workbookViewId="0">
      <selection sqref="A1:XFD1048576"/>
    </sheetView>
  </sheetViews>
  <sheetFormatPr defaultColWidth="8.625" defaultRowHeight="14.25"/>
  <cols>
    <col min="1" max="1" width="1.625" style="971" customWidth="1"/>
    <col min="2" max="2" width="47" style="971" bestFit="1" customWidth="1"/>
    <col min="3" max="3" width="7" style="971" customWidth="1"/>
    <col min="4" max="4" width="6" style="971" bestFit="1" customWidth="1"/>
    <col min="5" max="5" width="17.125" style="1032" customWidth="1"/>
    <col min="6" max="6" width="17.25" style="1032" customWidth="1"/>
    <col min="7" max="7" width="17.5" style="1032" customWidth="1"/>
    <col min="8" max="8" width="12.5" style="1032" customWidth="1"/>
    <col min="9" max="9" width="1.625" style="971" customWidth="1"/>
    <col min="10" max="10" width="12.5" style="1033" customWidth="1"/>
    <col min="11" max="11" width="1.625" style="971" customWidth="1"/>
    <col min="12" max="12" width="33.625" style="971" customWidth="1"/>
    <col min="13" max="14" width="1.625" style="971" customWidth="1"/>
    <col min="15" max="15" width="25" style="971" customWidth="1"/>
    <col min="16" max="16" width="1.625" style="971" customWidth="1"/>
    <col min="17" max="19" width="8.125" style="998" hidden="1" customWidth="1"/>
    <col min="20" max="20" width="1.625" style="971" hidden="1" customWidth="1"/>
    <col min="21" max="21" width="1.625" style="971" customWidth="1"/>
    <col min="22" max="22" width="46" style="971" bestFit="1" customWidth="1"/>
    <col min="23" max="23" width="15" style="971" customWidth="1"/>
    <col min="24" max="24" width="17.5" style="971" bestFit="1" customWidth="1"/>
    <col min="25" max="26" width="15" style="971" customWidth="1"/>
    <col min="27" max="27" width="1.625" style="971" customWidth="1"/>
    <col min="28" max="16384" width="8.625" style="971"/>
  </cols>
  <sheetData>
    <row r="1" spans="1:26" s="973" customFormat="1" ht="23.25">
      <c r="B1" s="947" t="s">
        <v>649</v>
      </c>
      <c r="C1" s="947"/>
      <c r="D1" s="947"/>
      <c r="E1" s="974"/>
      <c r="F1" s="974"/>
      <c r="G1" s="974"/>
      <c r="H1" s="974"/>
      <c r="J1" s="975"/>
      <c r="N1" s="976"/>
      <c r="O1" s="977"/>
      <c r="P1" s="978"/>
      <c r="Q1" s="971"/>
      <c r="R1" s="971"/>
      <c r="S1" s="971"/>
      <c r="T1" s="978"/>
      <c r="V1" s="947" t="s">
        <v>6740</v>
      </c>
    </row>
    <row r="2" spans="1:26" s="973" customFormat="1" ht="23.25">
      <c r="B2" s="947" t="s">
        <v>9</v>
      </c>
      <c r="C2" s="948"/>
      <c r="D2" s="948"/>
      <c r="E2" s="979"/>
      <c r="F2" s="979"/>
      <c r="G2" s="979"/>
      <c r="H2" s="979"/>
      <c r="J2" s="975"/>
      <c r="N2" s="976"/>
      <c r="O2" s="977"/>
      <c r="P2" s="978"/>
      <c r="Q2" s="971"/>
      <c r="R2" s="971"/>
      <c r="S2" s="971"/>
      <c r="T2" s="978"/>
      <c r="V2" s="947"/>
    </row>
    <row r="3" spans="1:26" ht="19.5">
      <c r="B3" s="3022" t="s">
        <v>650</v>
      </c>
      <c r="C3" s="3023"/>
      <c r="D3" s="3023"/>
      <c r="E3" s="3023"/>
      <c r="F3" s="3023"/>
      <c r="G3" s="3023"/>
      <c r="H3" s="3023"/>
      <c r="I3" s="3023"/>
      <c r="J3" s="3023"/>
      <c r="K3" s="3023"/>
      <c r="L3" s="3023"/>
      <c r="N3" s="980"/>
      <c r="O3" s="981" t="s">
        <v>6741</v>
      </c>
      <c r="P3" s="978"/>
      <c r="Q3" s="971"/>
      <c r="R3" s="971"/>
      <c r="S3" s="971"/>
      <c r="T3" s="978"/>
      <c r="V3" s="3024" t="s">
        <v>650</v>
      </c>
      <c r="W3" s="3025"/>
      <c r="X3" s="3025"/>
      <c r="Y3" s="3025"/>
      <c r="Z3" s="3025"/>
    </row>
    <row r="4" spans="1:26" ht="19.5" thickBot="1">
      <c r="B4" s="982"/>
      <c r="C4" s="982"/>
      <c r="D4" s="982"/>
      <c r="E4" s="983"/>
      <c r="F4" s="983"/>
      <c r="G4" s="983"/>
      <c r="H4" s="983"/>
      <c r="I4" s="984"/>
      <c r="J4" s="985"/>
      <c r="N4" s="986"/>
      <c r="P4" s="978"/>
      <c r="Q4" s="3026" t="s">
        <v>6742</v>
      </c>
      <c r="R4" s="3026"/>
      <c r="S4" s="3026"/>
      <c r="T4" s="978"/>
      <c r="V4" s="982"/>
      <c r="W4" s="982"/>
      <c r="X4" s="982"/>
      <c r="Y4" s="982"/>
      <c r="Z4" s="982"/>
    </row>
    <row r="5" spans="1:26" s="969" customFormat="1" ht="53.65" customHeight="1" thickTop="1" thickBot="1">
      <c r="B5" s="987" t="s">
        <v>6743</v>
      </c>
      <c r="C5" s="988" t="s">
        <v>6744</v>
      </c>
      <c r="D5" s="988" t="s">
        <v>6745</v>
      </c>
      <c r="E5" s="989" t="s">
        <v>8286</v>
      </c>
      <c r="F5" s="989" t="s">
        <v>8287</v>
      </c>
      <c r="G5" s="989" t="s">
        <v>8288</v>
      </c>
      <c r="H5" s="990" t="s">
        <v>6962</v>
      </c>
      <c r="I5" s="955"/>
      <c r="J5" s="991" t="s">
        <v>6749</v>
      </c>
      <c r="L5" s="991" t="s">
        <v>6750</v>
      </c>
      <c r="N5" s="986"/>
      <c r="O5" s="971"/>
      <c r="P5" s="978"/>
      <c r="Q5" s="992" t="s">
        <v>6751</v>
      </c>
      <c r="R5" s="993"/>
      <c r="S5" s="993"/>
      <c r="T5" s="978"/>
      <c r="V5" s="987" t="s">
        <v>6743</v>
      </c>
      <c r="W5" s="989" t="s">
        <v>8286</v>
      </c>
      <c r="X5" s="989" t="s">
        <v>8287</v>
      </c>
      <c r="Y5" s="989" t="s">
        <v>8288</v>
      </c>
      <c r="Z5" s="990" t="s">
        <v>6962</v>
      </c>
    </row>
    <row r="6" spans="1:26" s="969" customFormat="1" ht="16.5" thickTop="1" thickBot="1">
      <c r="B6" s="994"/>
      <c r="C6" s="994"/>
      <c r="D6" s="994"/>
      <c r="E6" s="812"/>
      <c r="F6" s="812"/>
      <c r="G6" s="812"/>
      <c r="H6" s="812"/>
      <c r="I6" s="955"/>
      <c r="J6" s="994"/>
      <c r="N6" s="986"/>
      <c r="O6" s="971"/>
      <c r="P6" s="978"/>
      <c r="Q6" s="971"/>
      <c r="R6" s="971"/>
      <c r="S6" s="971"/>
      <c r="T6" s="978"/>
      <c r="V6" s="994"/>
      <c r="W6" s="812"/>
      <c r="X6" s="812"/>
      <c r="Y6" s="812"/>
      <c r="Z6" s="812"/>
    </row>
    <row r="7" spans="1:26" s="999" customFormat="1" ht="15.75" customHeight="1" thickTop="1" thickBot="1">
      <c r="A7" s="995"/>
      <c r="B7" s="996" t="s">
        <v>8289</v>
      </c>
      <c r="C7" s="997"/>
      <c r="D7" s="997"/>
      <c r="E7" s="812"/>
      <c r="F7" s="812"/>
      <c r="G7" s="812"/>
      <c r="H7" s="812"/>
      <c r="I7" s="995"/>
      <c r="J7" s="955"/>
      <c r="K7" s="995"/>
      <c r="L7" s="995"/>
      <c r="M7" s="995"/>
      <c r="N7" s="986"/>
      <c r="O7" s="998"/>
      <c r="P7" s="978"/>
      <c r="Q7" s="998"/>
      <c r="R7" s="998"/>
      <c r="S7" s="998"/>
      <c r="T7" s="978"/>
      <c r="V7" s="996" t="s">
        <v>8289</v>
      </c>
      <c r="W7" s="812"/>
      <c r="X7" s="812"/>
      <c r="Y7" s="812"/>
      <c r="Z7" s="812"/>
    </row>
    <row r="8" spans="1:26" s="999" customFormat="1" ht="15.75" customHeight="1" thickTop="1">
      <c r="A8" s="995"/>
      <c r="B8" s="1000" t="s">
        <v>8290</v>
      </c>
      <c r="C8" s="1001" t="s">
        <v>6756</v>
      </c>
      <c r="D8" s="1002">
        <v>3</v>
      </c>
      <c r="E8" s="802">
        <v>0</v>
      </c>
      <c r="F8" s="802">
        <v>0</v>
      </c>
      <c r="G8" s="802">
        <v>0</v>
      </c>
      <c r="H8" s="107">
        <f t="shared" ref="H8:H14" si="0">IFERROR(SUM(E8:G8),0)</f>
        <v>0</v>
      </c>
      <c r="I8" s="995"/>
      <c r="J8" s="1003" t="s">
        <v>8291</v>
      </c>
      <c r="K8" s="995"/>
      <c r="L8" s="1003"/>
      <c r="M8" s="995"/>
      <c r="N8" s="986"/>
      <c r="O8" s="1004">
        <f>IF( SUM( Q8:S8 ) = 0, 0, $Q$5 )</f>
        <v>0</v>
      </c>
      <c r="P8" s="978"/>
      <c r="Q8" s="1005">
        <f xml:space="preserve"> IF( ISNUMBER( E8 ), 0, 1 )</f>
        <v>0</v>
      </c>
      <c r="R8" s="1005">
        <f t="shared" ref="R8:R9" si="1" xml:space="preserve"> IF( ISNUMBER( F8 ), 0, 1 )</f>
        <v>0</v>
      </c>
      <c r="S8" s="1005">
        <f t="shared" ref="S8:S9" si="2" xml:space="preserve"> IF( ISNUMBER( G8 ), 0, 1 )</f>
        <v>0</v>
      </c>
      <c r="T8" s="978"/>
      <c r="V8" s="1000" t="s">
        <v>8290</v>
      </c>
      <c r="W8" s="802" t="s">
        <v>8292</v>
      </c>
      <c r="X8" s="802" t="s">
        <v>8293</v>
      </c>
      <c r="Y8" s="802" t="s">
        <v>8294</v>
      </c>
      <c r="Z8" s="107" t="s">
        <v>8295</v>
      </c>
    </row>
    <row r="9" spans="1:26" s="999" customFormat="1" ht="15.75" customHeight="1">
      <c r="A9" s="995"/>
      <c r="B9" s="1006" t="s">
        <v>8296</v>
      </c>
      <c r="C9" s="1007" t="s">
        <v>6756</v>
      </c>
      <c r="D9" s="1008">
        <v>3</v>
      </c>
      <c r="E9" s="804">
        <v>0</v>
      </c>
      <c r="F9" s="804">
        <v>1.3660000000000001</v>
      </c>
      <c r="G9" s="804">
        <v>0</v>
      </c>
      <c r="H9" s="111">
        <f t="shared" si="0"/>
        <v>1.3660000000000001</v>
      </c>
      <c r="I9" s="995"/>
      <c r="J9" s="1009" t="s">
        <v>8297</v>
      </c>
      <c r="K9" s="995"/>
      <c r="L9" s="1009"/>
      <c r="M9" s="995"/>
      <c r="N9" s="978"/>
      <c r="O9" s="1004">
        <f>IF( SUM( Q9:S9 ) = 0, 0, $Q$5 )</f>
        <v>0</v>
      </c>
      <c r="P9" s="978"/>
      <c r="Q9" s="1005">
        <f t="shared" ref="Q9" si="3" xml:space="preserve"> IF( ISNUMBER( E9 ), 0, 1 )</f>
        <v>0</v>
      </c>
      <c r="R9" s="1005">
        <f t="shared" si="1"/>
        <v>0</v>
      </c>
      <c r="S9" s="1005">
        <f t="shared" si="2"/>
        <v>0</v>
      </c>
      <c r="T9" s="978"/>
      <c r="V9" s="1006" t="s">
        <v>8296</v>
      </c>
      <c r="W9" s="804" t="s">
        <v>8298</v>
      </c>
      <c r="X9" s="804" t="s">
        <v>8299</v>
      </c>
      <c r="Y9" s="804" t="s">
        <v>8300</v>
      </c>
      <c r="Z9" s="111" t="s">
        <v>8301</v>
      </c>
    </row>
    <row r="10" spans="1:26" s="999" customFormat="1" ht="15.75" customHeight="1">
      <c r="A10" s="995"/>
      <c r="B10" s="1006" t="s">
        <v>8302</v>
      </c>
      <c r="C10" s="1007" t="s">
        <v>6756</v>
      </c>
      <c r="D10" s="1008">
        <v>3</v>
      </c>
      <c r="E10" s="110">
        <f>IFERROR(SUM(E8:E9),0)</f>
        <v>0</v>
      </c>
      <c r="F10" s="110">
        <f>IFERROR(SUM(F8:F9),0)</f>
        <v>1.3660000000000001</v>
      </c>
      <c r="G10" s="110">
        <f>IFERROR(SUM(G8:G9),0)</f>
        <v>0</v>
      </c>
      <c r="H10" s="1010">
        <f t="shared" si="0"/>
        <v>1.3660000000000001</v>
      </c>
      <c r="I10" s="995"/>
      <c r="J10" s="1009" t="s">
        <v>8303</v>
      </c>
      <c r="K10" s="995"/>
      <c r="L10" s="1009"/>
      <c r="M10" s="995"/>
      <c r="N10" s="978"/>
      <c r="O10" s="1004"/>
      <c r="P10" s="978"/>
      <c r="Q10" s="998"/>
      <c r="R10" s="998"/>
      <c r="S10" s="998"/>
      <c r="T10" s="978"/>
      <c r="V10" s="1006" t="s">
        <v>8302</v>
      </c>
      <c r="W10" s="110" t="s">
        <v>8304</v>
      </c>
      <c r="X10" s="110" t="s">
        <v>8305</v>
      </c>
      <c r="Y10" s="110" t="s">
        <v>8306</v>
      </c>
      <c r="Z10" s="1010" t="s">
        <v>8307</v>
      </c>
    </row>
    <row r="11" spans="1:26" s="999" customFormat="1" ht="15.75" customHeight="1">
      <c r="A11" s="995"/>
      <c r="B11" s="1006" t="s">
        <v>8308</v>
      </c>
      <c r="C11" s="1007" t="s">
        <v>6756</v>
      </c>
      <c r="D11" s="1008">
        <v>3</v>
      </c>
      <c r="E11" s="804">
        <v>0</v>
      </c>
      <c r="F11" s="804">
        <v>0</v>
      </c>
      <c r="G11" s="804">
        <v>0</v>
      </c>
      <c r="H11" s="111">
        <f t="shared" si="0"/>
        <v>0</v>
      </c>
      <c r="I11" s="995"/>
      <c r="J11" s="1009" t="s">
        <v>8309</v>
      </c>
      <c r="K11" s="995"/>
      <c r="L11" s="1009"/>
      <c r="M11" s="995"/>
      <c r="N11" s="978"/>
      <c r="O11" s="1004">
        <f t="shared" ref="O11:O13" si="4">IF( SUM( Q11:S11 ) = 0, 0, $Q$5 )</f>
        <v>0</v>
      </c>
      <c r="P11" s="978"/>
      <c r="Q11" s="1005">
        <f t="shared" ref="Q11:Q13" si="5" xml:space="preserve"> IF( ISNUMBER( E11 ), 0, 1 )</f>
        <v>0</v>
      </c>
      <c r="R11" s="1005">
        <f t="shared" ref="R11:R13" si="6" xml:space="preserve"> IF( ISNUMBER( F11 ), 0, 1 )</f>
        <v>0</v>
      </c>
      <c r="S11" s="1005">
        <f t="shared" ref="S11:S13" si="7" xml:space="preserve"> IF( ISNUMBER( G11 ), 0, 1 )</f>
        <v>0</v>
      </c>
      <c r="T11" s="978"/>
      <c r="V11" s="1006" t="s">
        <v>8308</v>
      </c>
      <c r="W11" s="804" t="s">
        <v>8310</v>
      </c>
      <c r="X11" s="804" t="s">
        <v>8311</v>
      </c>
      <c r="Y11" s="804" t="s">
        <v>8312</v>
      </c>
      <c r="Z11" s="111" t="s">
        <v>8313</v>
      </c>
    </row>
    <row r="12" spans="1:26" s="999" customFormat="1" ht="15.75" customHeight="1">
      <c r="A12" s="995"/>
      <c r="B12" s="1006" t="s">
        <v>8314</v>
      </c>
      <c r="C12" s="1007" t="s">
        <v>6756</v>
      </c>
      <c r="D12" s="1008">
        <v>3</v>
      </c>
      <c r="E12" s="804">
        <v>0</v>
      </c>
      <c r="F12" s="804">
        <v>0</v>
      </c>
      <c r="G12" s="804">
        <v>0</v>
      </c>
      <c r="H12" s="111">
        <f t="shared" si="0"/>
        <v>0</v>
      </c>
      <c r="I12" s="995"/>
      <c r="J12" s="1009" t="s">
        <v>8315</v>
      </c>
      <c r="K12" s="995"/>
      <c r="L12" s="1009"/>
      <c r="M12" s="995"/>
      <c r="N12" s="978"/>
      <c r="O12" s="1004">
        <f t="shared" si="4"/>
        <v>0</v>
      </c>
      <c r="P12" s="978"/>
      <c r="Q12" s="1005">
        <f t="shared" si="5"/>
        <v>0</v>
      </c>
      <c r="R12" s="1005">
        <f t="shared" si="6"/>
        <v>0</v>
      </c>
      <c r="S12" s="1005">
        <f t="shared" si="7"/>
        <v>0</v>
      </c>
      <c r="T12" s="978"/>
      <c r="V12" s="1006" t="s">
        <v>8314</v>
      </c>
      <c r="W12" s="804" t="s">
        <v>8316</v>
      </c>
      <c r="X12" s="804" t="s">
        <v>8317</v>
      </c>
      <c r="Y12" s="804" t="s">
        <v>8318</v>
      </c>
      <c r="Z12" s="111" t="s">
        <v>8319</v>
      </c>
    </row>
    <row r="13" spans="1:26" s="999" customFormat="1" ht="15.75" customHeight="1">
      <c r="A13" s="995"/>
      <c r="B13" s="1006" t="s">
        <v>8320</v>
      </c>
      <c r="C13" s="1007" t="s">
        <v>6756</v>
      </c>
      <c r="D13" s="1008">
        <v>3</v>
      </c>
      <c r="E13" s="804">
        <v>0</v>
      </c>
      <c r="F13" s="804">
        <v>0</v>
      </c>
      <c r="G13" s="804">
        <v>0</v>
      </c>
      <c r="H13" s="111">
        <f t="shared" si="0"/>
        <v>0</v>
      </c>
      <c r="I13" s="995"/>
      <c r="J13" s="1009" t="s">
        <v>8321</v>
      </c>
      <c r="K13" s="995"/>
      <c r="L13" s="1009"/>
      <c r="M13" s="995"/>
      <c r="N13" s="978"/>
      <c r="O13" s="1004">
        <f t="shared" si="4"/>
        <v>0</v>
      </c>
      <c r="P13" s="978"/>
      <c r="Q13" s="1005">
        <f t="shared" si="5"/>
        <v>0</v>
      </c>
      <c r="R13" s="1005">
        <f t="shared" si="6"/>
        <v>0</v>
      </c>
      <c r="S13" s="1005">
        <f t="shared" si="7"/>
        <v>0</v>
      </c>
      <c r="T13" s="978"/>
      <c r="V13" s="1006" t="s">
        <v>8320</v>
      </c>
      <c r="W13" s="804" t="s">
        <v>8322</v>
      </c>
      <c r="X13" s="804" t="s">
        <v>8323</v>
      </c>
      <c r="Y13" s="804" t="s">
        <v>8324</v>
      </c>
      <c r="Z13" s="111" t="s">
        <v>8325</v>
      </c>
    </row>
    <row r="14" spans="1:26" s="999" customFormat="1" ht="15.75" customHeight="1" thickBot="1">
      <c r="A14" s="995"/>
      <c r="B14" s="1011" t="s">
        <v>8326</v>
      </c>
      <c r="C14" s="1012" t="s">
        <v>6756</v>
      </c>
      <c r="D14" s="1013">
        <v>3</v>
      </c>
      <c r="E14" s="112">
        <f>IFERROR(SUM(E10:E13),0)</f>
        <v>0</v>
      </c>
      <c r="F14" s="112">
        <f>IFERROR(SUM(F10:F13),0)</f>
        <v>1.3660000000000001</v>
      </c>
      <c r="G14" s="112">
        <f>IFERROR(SUM(G10:G13),0)</f>
        <v>0</v>
      </c>
      <c r="H14" s="113">
        <f t="shared" si="0"/>
        <v>1.3660000000000001</v>
      </c>
      <c r="I14" s="995"/>
      <c r="J14" s="1014" t="s">
        <v>8327</v>
      </c>
      <c r="K14" s="995"/>
      <c r="L14" s="1014"/>
      <c r="M14" s="995"/>
      <c r="N14" s="978"/>
      <c r="O14" s="1004"/>
      <c r="P14" s="978"/>
      <c r="Q14" s="998"/>
      <c r="R14" s="998"/>
      <c r="S14" s="998"/>
      <c r="T14" s="978"/>
      <c r="V14" s="1011" t="s">
        <v>6962</v>
      </c>
      <c r="W14" s="112" t="s">
        <v>8328</v>
      </c>
      <c r="X14" s="112" t="s">
        <v>8329</v>
      </c>
      <c r="Y14" s="112" t="s">
        <v>8330</v>
      </c>
      <c r="Z14" s="113" t="s">
        <v>8331</v>
      </c>
    </row>
    <row r="15" spans="1:26" s="999" customFormat="1" ht="15.75" customHeight="1" thickTop="1" thickBot="1">
      <c r="A15" s="995"/>
      <c r="B15" s="1015"/>
      <c r="C15" s="1015"/>
      <c r="D15" s="1015"/>
      <c r="E15" s="879"/>
      <c r="F15" s="879"/>
      <c r="G15" s="879"/>
      <c r="H15" s="879"/>
      <c r="I15" s="995"/>
      <c r="J15" s="1016"/>
      <c r="K15" s="995"/>
      <c r="L15" s="995"/>
      <c r="M15" s="995"/>
      <c r="N15" s="978"/>
      <c r="O15" s="1004"/>
      <c r="P15" s="978"/>
      <c r="Q15" s="998"/>
      <c r="R15" s="998"/>
      <c r="S15" s="998"/>
      <c r="T15" s="978"/>
      <c r="V15" s="1015"/>
      <c r="W15" s="879"/>
      <c r="X15" s="879"/>
      <c r="Y15" s="879"/>
      <c r="Z15" s="879"/>
    </row>
    <row r="16" spans="1:26" s="999" customFormat="1" ht="15.75" customHeight="1" thickTop="1" thickBot="1">
      <c r="A16" s="995"/>
      <c r="B16" s="1017" t="s">
        <v>8332</v>
      </c>
      <c r="C16" s="1018" t="s">
        <v>6756</v>
      </c>
      <c r="D16" s="1019">
        <v>3</v>
      </c>
      <c r="E16" s="855">
        <v>0</v>
      </c>
      <c r="F16" s="855">
        <v>0</v>
      </c>
      <c r="G16" s="1020"/>
      <c r="H16" s="129">
        <f>IFERROR(SUM(E16:F16),0)</f>
        <v>0</v>
      </c>
      <c r="I16" s="995"/>
      <c r="J16" s="1021" t="s">
        <v>8333</v>
      </c>
      <c r="K16" s="995"/>
      <c r="L16" s="1022"/>
      <c r="M16" s="995"/>
      <c r="N16" s="978"/>
      <c r="O16" s="1004">
        <f>IF( SUM( Q16:S16 ) = 0, 0, $Q$5 )</f>
        <v>0</v>
      </c>
      <c r="P16" s="978"/>
      <c r="Q16" s="1005">
        <f t="shared" ref="Q16:R16" si="8" xml:space="preserve"> IF( ISNUMBER( E16 ), 0, 1 )</f>
        <v>0</v>
      </c>
      <c r="R16" s="1005">
        <f t="shared" si="8"/>
        <v>0</v>
      </c>
      <c r="S16" s="998"/>
      <c r="T16" s="978"/>
      <c r="V16" s="1017" t="s">
        <v>8332</v>
      </c>
      <c r="W16" s="855" t="s">
        <v>8334</v>
      </c>
      <c r="X16" s="855" t="s">
        <v>8335</v>
      </c>
      <c r="Y16" s="1020"/>
      <c r="Z16" s="129" t="s">
        <v>8336</v>
      </c>
    </row>
    <row r="17" spans="1:26" s="999" customFormat="1" ht="15.75" customHeight="1" thickTop="1" thickBot="1">
      <c r="A17" s="995"/>
      <c r="B17" s="1023"/>
      <c r="C17" s="1023"/>
      <c r="D17" s="1023"/>
      <c r="E17" s="879"/>
      <c r="F17" s="879"/>
      <c r="G17" s="879"/>
      <c r="H17" s="879"/>
      <c r="I17" s="995"/>
      <c r="J17" s="1016"/>
      <c r="K17" s="995"/>
      <c r="L17" s="995"/>
      <c r="M17" s="995"/>
      <c r="N17" s="978"/>
      <c r="O17" s="1004"/>
      <c r="P17" s="978"/>
      <c r="Q17" s="998"/>
      <c r="R17" s="998"/>
      <c r="S17" s="998"/>
      <c r="T17" s="978"/>
      <c r="V17" s="1023"/>
      <c r="W17" s="879"/>
      <c r="X17" s="879"/>
      <c r="Y17" s="879"/>
      <c r="Z17" s="879"/>
    </row>
    <row r="18" spans="1:26" ht="15.75" customHeight="1" thickTop="1" thickBot="1">
      <c r="A18" s="969"/>
      <c r="B18" s="996" t="s">
        <v>8337</v>
      </c>
      <c r="C18" s="997"/>
      <c r="D18" s="997"/>
      <c r="E18" s="812"/>
      <c r="F18" s="812"/>
      <c r="G18" s="812"/>
      <c r="H18" s="812"/>
      <c r="I18" s="995"/>
      <c r="J18" s="955"/>
      <c r="K18" s="969"/>
      <c r="L18" s="969"/>
      <c r="M18" s="969"/>
      <c r="N18" s="978"/>
      <c r="O18" s="1004"/>
      <c r="P18" s="978"/>
      <c r="T18" s="978"/>
      <c r="V18" s="996" t="s">
        <v>8337</v>
      </c>
      <c r="W18" s="812"/>
      <c r="X18" s="812"/>
      <c r="Y18" s="812"/>
      <c r="Z18" s="812"/>
    </row>
    <row r="19" spans="1:26" ht="15.75" customHeight="1" thickTop="1">
      <c r="A19" s="969"/>
      <c r="B19" s="1000" t="s">
        <v>8338</v>
      </c>
      <c r="C19" s="1001" t="s">
        <v>6756</v>
      </c>
      <c r="D19" s="1002">
        <v>3</v>
      </c>
      <c r="E19" s="802">
        <v>4.0529999999999999</v>
      </c>
      <c r="F19" s="802">
        <v>0</v>
      </c>
      <c r="G19" s="802">
        <v>0</v>
      </c>
      <c r="H19" s="107">
        <f t="shared" ref="H19:H30" si="9">IFERROR(SUM(E19:G19),0)</f>
        <v>4.0529999999999999</v>
      </c>
      <c r="I19" s="995"/>
      <c r="J19" s="1003" t="s">
        <v>8339</v>
      </c>
      <c r="K19" s="969"/>
      <c r="L19" s="1003"/>
      <c r="M19" s="969"/>
      <c r="N19" s="978"/>
      <c r="O19" s="1004">
        <f t="shared" ref="O19:O23" si="10">IF( SUM( Q19:S19 ) = 0, 0, $Q$5 )</f>
        <v>0</v>
      </c>
      <c r="P19" s="978"/>
      <c r="Q19" s="1005">
        <f t="shared" ref="Q19:Q23" si="11" xml:space="preserve"> IF( ISNUMBER( E19 ), 0, 1 )</f>
        <v>0</v>
      </c>
      <c r="R19" s="1005">
        <f t="shared" ref="R19:R23" si="12" xml:space="preserve"> IF( ISNUMBER( F19 ), 0, 1 )</f>
        <v>0</v>
      </c>
      <c r="S19" s="1005">
        <f t="shared" ref="S19:S23" si="13" xml:space="preserve"> IF( ISNUMBER( G19 ), 0, 1 )</f>
        <v>0</v>
      </c>
      <c r="T19" s="978"/>
      <c r="V19" s="1000" t="s">
        <v>8338</v>
      </c>
      <c r="W19" s="802" t="s">
        <v>8340</v>
      </c>
      <c r="X19" s="802" t="s">
        <v>8341</v>
      </c>
      <c r="Y19" s="802" t="s">
        <v>8342</v>
      </c>
      <c r="Z19" s="107" t="s">
        <v>8343</v>
      </c>
    </row>
    <row r="20" spans="1:26" ht="15.75" customHeight="1">
      <c r="A20" s="969"/>
      <c r="B20" s="1006" t="s">
        <v>8344</v>
      </c>
      <c r="C20" s="1007" t="s">
        <v>6756</v>
      </c>
      <c r="D20" s="1008">
        <v>3</v>
      </c>
      <c r="E20" s="804">
        <v>-0.13800000000000001</v>
      </c>
      <c r="F20" s="804">
        <v>0</v>
      </c>
      <c r="G20" s="804">
        <v>0</v>
      </c>
      <c r="H20" s="111">
        <f t="shared" si="9"/>
        <v>-0.13800000000000001</v>
      </c>
      <c r="I20" s="995"/>
      <c r="J20" s="1009" t="s">
        <v>8345</v>
      </c>
      <c r="K20" s="969"/>
      <c r="L20" s="1009"/>
      <c r="M20" s="969"/>
      <c r="N20" s="978"/>
      <c r="O20" s="1004">
        <f t="shared" si="10"/>
        <v>0</v>
      </c>
      <c r="P20" s="978"/>
      <c r="Q20" s="1005">
        <f t="shared" si="11"/>
        <v>0</v>
      </c>
      <c r="R20" s="1005">
        <f t="shared" si="12"/>
        <v>0</v>
      </c>
      <c r="S20" s="1005">
        <f t="shared" si="13"/>
        <v>0</v>
      </c>
      <c r="T20" s="978"/>
      <c r="V20" s="1006" t="s">
        <v>8346</v>
      </c>
      <c r="W20" s="804" t="s">
        <v>8347</v>
      </c>
      <c r="X20" s="804" t="s">
        <v>8348</v>
      </c>
      <c r="Y20" s="804" t="s">
        <v>8349</v>
      </c>
      <c r="Z20" s="111" t="s">
        <v>8350</v>
      </c>
    </row>
    <row r="21" spans="1:26" ht="15.75" customHeight="1">
      <c r="A21" s="969"/>
      <c r="B21" s="1006" t="s">
        <v>8351</v>
      </c>
      <c r="C21" s="1007" t="s">
        <v>6756</v>
      </c>
      <c r="D21" s="1008">
        <v>3</v>
      </c>
      <c r="E21" s="804">
        <v>-7.8E-2</v>
      </c>
      <c r="F21" s="804">
        <v>1.6060000000000001</v>
      </c>
      <c r="G21" s="804">
        <v>0</v>
      </c>
      <c r="H21" s="111">
        <f t="shared" si="9"/>
        <v>1.528</v>
      </c>
      <c r="I21" s="995"/>
      <c r="J21" s="1009" t="s">
        <v>8352</v>
      </c>
      <c r="K21" s="969"/>
      <c r="L21" s="1009"/>
      <c r="M21" s="969"/>
      <c r="N21" s="978"/>
      <c r="O21" s="1004">
        <f t="shared" si="10"/>
        <v>0</v>
      </c>
      <c r="P21" s="978"/>
      <c r="Q21" s="1005">
        <f t="shared" si="11"/>
        <v>0</v>
      </c>
      <c r="R21" s="1005">
        <f t="shared" si="12"/>
        <v>0</v>
      </c>
      <c r="S21" s="1005">
        <f t="shared" si="13"/>
        <v>0</v>
      </c>
      <c r="T21" s="978"/>
      <c r="V21" s="1006" t="s">
        <v>8351</v>
      </c>
      <c r="W21" s="804" t="s">
        <v>8353</v>
      </c>
      <c r="X21" s="804" t="s">
        <v>8354</v>
      </c>
      <c r="Y21" s="804" t="s">
        <v>8355</v>
      </c>
      <c r="Z21" s="111" t="s">
        <v>8356</v>
      </c>
    </row>
    <row r="22" spans="1:26" ht="15.75" customHeight="1">
      <c r="A22" s="969"/>
      <c r="B22" s="1006" t="s">
        <v>8290</v>
      </c>
      <c r="C22" s="1007" t="s">
        <v>6756</v>
      </c>
      <c r="D22" s="1008">
        <v>3</v>
      </c>
      <c r="E22" s="804">
        <v>0.67200000000000004</v>
      </c>
      <c r="F22" s="804">
        <v>0</v>
      </c>
      <c r="G22" s="804">
        <v>0</v>
      </c>
      <c r="H22" s="111">
        <f t="shared" si="9"/>
        <v>0.67200000000000004</v>
      </c>
      <c r="I22" s="995"/>
      <c r="J22" s="1009" t="s">
        <v>8357</v>
      </c>
      <c r="K22" s="969"/>
      <c r="L22" s="1009"/>
      <c r="M22" s="969"/>
      <c r="N22" s="978"/>
      <c r="O22" s="1004">
        <f t="shared" si="10"/>
        <v>0</v>
      </c>
      <c r="P22" s="978"/>
      <c r="Q22" s="1005">
        <f t="shared" si="11"/>
        <v>0</v>
      </c>
      <c r="R22" s="1005">
        <f t="shared" si="12"/>
        <v>0</v>
      </c>
      <c r="S22" s="1005">
        <f t="shared" si="13"/>
        <v>0</v>
      </c>
      <c r="T22" s="978"/>
      <c r="V22" s="1006" t="s">
        <v>8290</v>
      </c>
      <c r="W22" s="804" t="s">
        <v>8358</v>
      </c>
      <c r="X22" s="804" t="s">
        <v>8359</v>
      </c>
      <c r="Y22" s="804" t="s">
        <v>8360</v>
      </c>
      <c r="Z22" s="111" t="s">
        <v>8361</v>
      </c>
    </row>
    <row r="23" spans="1:26" ht="15.75" customHeight="1">
      <c r="A23" s="969"/>
      <c r="B23" s="1006" t="s">
        <v>8296</v>
      </c>
      <c r="C23" s="1007" t="s">
        <v>6756</v>
      </c>
      <c r="D23" s="1008">
        <v>3</v>
      </c>
      <c r="E23" s="804">
        <v>0</v>
      </c>
      <c r="F23" s="804">
        <v>2.1419999999999999</v>
      </c>
      <c r="G23" s="804">
        <v>0</v>
      </c>
      <c r="H23" s="111">
        <f t="shared" si="9"/>
        <v>2.1419999999999999</v>
      </c>
      <c r="I23" s="995"/>
      <c r="J23" s="1009" t="s">
        <v>8362</v>
      </c>
      <c r="K23" s="969"/>
      <c r="L23" s="1009"/>
      <c r="M23" s="969"/>
      <c r="N23" s="978"/>
      <c r="O23" s="1004">
        <f t="shared" si="10"/>
        <v>0</v>
      </c>
      <c r="P23" s="978"/>
      <c r="Q23" s="1005">
        <f t="shared" si="11"/>
        <v>0</v>
      </c>
      <c r="R23" s="1005">
        <f t="shared" si="12"/>
        <v>0</v>
      </c>
      <c r="S23" s="1005">
        <f t="shared" si="13"/>
        <v>0</v>
      </c>
      <c r="T23" s="1024"/>
      <c r="V23" s="1006" t="s">
        <v>8296</v>
      </c>
      <c r="W23" s="804" t="s">
        <v>8363</v>
      </c>
      <c r="X23" s="804" t="s">
        <v>8364</v>
      </c>
      <c r="Y23" s="804" t="s">
        <v>8365</v>
      </c>
      <c r="Z23" s="111" t="s">
        <v>8366</v>
      </c>
    </row>
    <row r="24" spans="1:26" ht="31.15" customHeight="1">
      <c r="A24" s="969"/>
      <c r="B24" s="1006" t="s">
        <v>8367</v>
      </c>
      <c r="C24" s="1007" t="s">
        <v>6756</v>
      </c>
      <c r="D24" s="1008">
        <v>3</v>
      </c>
      <c r="E24" s="110">
        <f>IFERROR(SUM(E19:E23),0)</f>
        <v>4.5090000000000003</v>
      </c>
      <c r="F24" s="110">
        <f>IFERROR(SUM(F19:F23),0)</f>
        <v>3.7480000000000002</v>
      </c>
      <c r="G24" s="110">
        <f>IFERROR(SUM(G19:G23),0)</f>
        <v>0</v>
      </c>
      <c r="H24" s="111">
        <f t="shared" si="9"/>
        <v>8.2570000000000014</v>
      </c>
      <c r="I24" s="955"/>
      <c r="J24" s="1009" t="s">
        <v>8368</v>
      </c>
      <c r="K24" s="969"/>
      <c r="L24" s="1009"/>
      <c r="M24" s="969"/>
      <c r="N24" s="978"/>
      <c r="O24" s="1004"/>
      <c r="P24" s="1024"/>
      <c r="T24" s="1024"/>
      <c r="V24" s="1006" t="s">
        <v>8367</v>
      </c>
      <c r="W24" s="110" t="s">
        <v>8369</v>
      </c>
      <c r="X24" s="110" t="s">
        <v>8370</v>
      </c>
      <c r="Y24" s="110" t="s">
        <v>8371</v>
      </c>
      <c r="Z24" s="111" t="s">
        <v>8372</v>
      </c>
    </row>
    <row r="25" spans="1:26" ht="15">
      <c r="A25" s="969"/>
      <c r="B25" s="1006" t="s">
        <v>8373</v>
      </c>
      <c r="C25" s="1007" t="s">
        <v>6756</v>
      </c>
      <c r="D25" s="1008">
        <v>3</v>
      </c>
      <c r="E25" s="804">
        <v>3.266</v>
      </c>
      <c r="F25" s="804">
        <v>0</v>
      </c>
      <c r="G25" s="804">
        <v>0</v>
      </c>
      <c r="H25" s="111">
        <f t="shared" si="9"/>
        <v>3.266</v>
      </c>
      <c r="I25" s="955"/>
      <c r="J25" s="1009" t="s">
        <v>8374</v>
      </c>
      <c r="K25" s="969"/>
      <c r="L25" s="1009"/>
      <c r="M25" s="969"/>
      <c r="N25" s="978"/>
      <c r="O25" s="1004">
        <f>IF( SUM( Q25:S25 ) = 0, 0, $Q$5 )</f>
        <v>0</v>
      </c>
      <c r="P25" s="978"/>
      <c r="Q25" s="1005">
        <f t="shared" ref="Q25:S25" si="14" xml:space="preserve"> IF( ISNUMBER( E25 ), 0, 1 )</f>
        <v>0</v>
      </c>
      <c r="R25" s="1005">
        <f t="shared" si="14"/>
        <v>0</v>
      </c>
      <c r="S25" s="1005">
        <f t="shared" si="14"/>
        <v>0</v>
      </c>
      <c r="T25" s="1024"/>
      <c r="V25" s="1006" t="s">
        <v>8373</v>
      </c>
      <c r="W25" s="804" t="s">
        <v>8375</v>
      </c>
      <c r="X25" s="804" t="s">
        <v>8376</v>
      </c>
      <c r="Y25" s="804" t="s">
        <v>8377</v>
      </c>
      <c r="Z25" s="111" t="s">
        <v>8378</v>
      </c>
    </row>
    <row r="26" spans="1:26" ht="31.15" customHeight="1">
      <c r="A26" s="969"/>
      <c r="B26" s="1006" t="s">
        <v>8379</v>
      </c>
      <c r="C26" s="1007" t="s">
        <v>6756</v>
      </c>
      <c r="D26" s="1008">
        <v>3</v>
      </c>
      <c r="E26" s="110">
        <f>IFERROR(E24-E25,0)</f>
        <v>1.2430000000000003</v>
      </c>
      <c r="F26" s="110">
        <f>IFERROR(F24-F25,0)</f>
        <v>3.7480000000000002</v>
      </c>
      <c r="G26" s="110">
        <f>IFERROR(G24-G25,0)</f>
        <v>0</v>
      </c>
      <c r="H26" s="111">
        <f t="shared" si="9"/>
        <v>4.9910000000000005</v>
      </c>
      <c r="I26" s="955"/>
      <c r="J26" s="1009" t="s">
        <v>8380</v>
      </c>
      <c r="K26" s="969"/>
      <c r="L26" s="1009"/>
      <c r="M26" s="969"/>
      <c r="N26" s="978"/>
      <c r="O26" s="1004"/>
      <c r="P26" s="978"/>
      <c r="T26" s="978"/>
      <c r="V26" s="1006" t="s">
        <v>8379</v>
      </c>
      <c r="W26" s="110" t="s">
        <v>8381</v>
      </c>
      <c r="X26" s="110" t="s">
        <v>8382</v>
      </c>
      <c r="Y26" s="110" t="s">
        <v>8383</v>
      </c>
      <c r="Z26" s="111" t="s">
        <v>8384</v>
      </c>
    </row>
    <row r="27" spans="1:26" ht="15">
      <c r="A27" s="969"/>
      <c r="B27" s="1006" t="s">
        <v>8308</v>
      </c>
      <c r="C27" s="1007" t="s">
        <v>6756</v>
      </c>
      <c r="D27" s="1008">
        <v>3</v>
      </c>
      <c r="E27" s="804">
        <v>0.54500000000000004</v>
      </c>
      <c r="F27" s="804">
        <v>0</v>
      </c>
      <c r="G27" s="804">
        <v>0</v>
      </c>
      <c r="H27" s="111">
        <f t="shared" si="9"/>
        <v>0.54500000000000004</v>
      </c>
      <c r="I27" s="955"/>
      <c r="J27" s="1009" t="s">
        <v>8385</v>
      </c>
      <c r="K27" s="969"/>
      <c r="L27" s="1009"/>
      <c r="M27" s="969"/>
      <c r="N27" s="978"/>
      <c r="O27" s="1004">
        <f t="shared" ref="O27:O29" si="15">IF( SUM( Q27:S27 ) = 0, 0, $Q$5 )</f>
        <v>0</v>
      </c>
      <c r="P27" s="978"/>
      <c r="Q27" s="1005">
        <f t="shared" ref="Q27:Q29" si="16" xml:space="preserve"> IF( ISNUMBER( E27 ), 0, 1 )</f>
        <v>0</v>
      </c>
      <c r="R27" s="1005">
        <f t="shared" ref="R27:R29" si="17" xml:space="preserve"> IF( ISNUMBER( F27 ), 0, 1 )</f>
        <v>0</v>
      </c>
      <c r="S27" s="1005">
        <f t="shared" ref="S27:S29" si="18" xml:space="preserve"> IF( ISNUMBER( G27 ), 0, 1 )</f>
        <v>0</v>
      </c>
      <c r="T27" s="978"/>
      <c r="V27" s="1006" t="s">
        <v>8308</v>
      </c>
      <c r="W27" s="804" t="s">
        <v>8386</v>
      </c>
      <c r="X27" s="804" t="s">
        <v>8387</v>
      </c>
      <c r="Y27" s="804" t="s">
        <v>8388</v>
      </c>
      <c r="Z27" s="111" t="s">
        <v>8389</v>
      </c>
    </row>
    <row r="28" spans="1:26" ht="15">
      <c r="A28" s="969"/>
      <c r="B28" s="1006" t="s">
        <v>8314</v>
      </c>
      <c r="C28" s="1007" t="s">
        <v>6756</v>
      </c>
      <c r="D28" s="1008">
        <v>3</v>
      </c>
      <c r="E28" s="804">
        <v>0</v>
      </c>
      <c r="F28" s="804">
        <v>0</v>
      </c>
      <c r="G28" s="804">
        <v>0</v>
      </c>
      <c r="H28" s="111">
        <f t="shared" si="9"/>
        <v>0</v>
      </c>
      <c r="I28" s="955"/>
      <c r="J28" s="1009" t="s">
        <v>8390</v>
      </c>
      <c r="K28" s="969"/>
      <c r="L28" s="1009"/>
      <c r="M28" s="969"/>
      <c r="N28" s="978"/>
      <c r="O28" s="1004">
        <f t="shared" si="15"/>
        <v>0</v>
      </c>
      <c r="P28" s="978"/>
      <c r="Q28" s="1005">
        <f t="shared" si="16"/>
        <v>0</v>
      </c>
      <c r="R28" s="1005">
        <f t="shared" si="17"/>
        <v>0</v>
      </c>
      <c r="S28" s="1005">
        <f t="shared" si="18"/>
        <v>0</v>
      </c>
      <c r="T28" s="978"/>
      <c r="V28" s="1006" t="s">
        <v>8314</v>
      </c>
      <c r="W28" s="804" t="s">
        <v>8391</v>
      </c>
      <c r="X28" s="804" t="s">
        <v>8392</v>
      </c>
      <c r="Y28" s="804" t="s">
        <v>8393</v>
      </c>
      <c r="Z28" s="111" t="s">
        <v>8394</v>
      </c>
    </row>
    <row r="29" spans="1:26" ht="15.75" customHeight="1">
      <c r="A29" s="969"/>
      <c r="B29" s="1006" t="s">
        <v>8320</v>
      </c>
      <c r="C29" s="1007" t="s">
        <v>6756</v>
      </c>
      <c r="D29" s="1008">
        <v>3</v>
      </c>
      <c r="E29" s="804">
        <v>0</v>
      </c>
      <c r="F29" s="804">
        <v>0</v>
      </c>
      <c r="G29" s="804">
        <v>0</v>
      </c>
      <c r="H29" s="111">
        <f t="shared" si="9"/>
        <v>0</v>
      </c>
      <c r="I29" s="955"/>
      <c r="J29" s="1009" t="s">
        <v>8395</v>
      </c>
      <c r="K29" s="969"/>
      <c r="L29" s="1009"/>
      <c r="M29" s="969"/>
      <c r="N29" s="978"/>
      <c r="O29" s="1004">
        <f t="shared" si="15"/>
        <v>0</v>
      </c>
      <c r="P29" s="978"/>
      <c r="Q29" s="1005">
        <f t="shared" si="16"/>
        <v>0</v>
      </c>
      <c r="R29" s="1005">
        <f t="shared" si="17"/>
        <v>0</v>
      </c>
      <c r="S29" s="1005">
        <f t="shared" si="18"/>
        <v>0</v>
      </c>
      <c r="T29" s="978"/>
      <c r="V29" s="1006" t="s">
        <v>8320</v>
      </c>
      <c r="W29" s="804" t="s">
        <v>8396</v>
      </c>
      <c r="X29" s="804" t="s">
        <v>8397</v>
      </c>
      <c r="Y29" s="804" t="s">
        <v>8398</v>
      </c>
      <c r="Z29" s="111" t="s">
        <v>8399</v>
      </c>
    </row>
    <row r="30" spans="1:26" ht="15.75" thickBot="1">
      <c r="A30" s="969"/>
      <c r="B30" s="1011" t="s">
        <v>8326</v>
      </c>
      <c r="C30" s="1012" t="s">
        <v>6756</v>
      </c>
      <c r="D30" s="1013">
        <v>3</v>
      </c>
      <c r="E30" s="112">
        <f>IFERROR(SUM(E26:E29),0)</f>
        <v>1.7880000000000003</v>
      </c>
      <c r="F30" s="112">
        <f>IFERROR(SUM(F26:F29),0)</f>
        <v>3.7480000000000002</v>
      </c>
      <c r="G30" s="112">
        <f>IFERROR(SUM(G26:G29),0)</f>
        <v>0</v>
      </c>
      <c r="H30" s="113">
        <f t="shared" si="9"/>
        <v>5.5360000000000005</v>
      </c>
      <c r="I30" s="995"/>
      <c r="J30" s="1014" t="s">
        <v>8400</v>
      </c>
      <c r="K30" s="969"/>
      <c r="L30" s="1014"/>
      <c r="M30" s="969"/>
      <c r="N30" s="978"/>
      <c r="O30" s="1004"/>
      <c r="P30" s="978"/>
      <c r="T30" s="978"/>
      <c r="V30" s="1011" t="s">
        <v>6962</v>
      </c>
      <c r="W30" s="112" t="s">
        <v>8401</v>
      </c>
      <c r="X30" s="112" t="s">
        <v>8402</v>
      </c>
      <c r="Y30" s="112" t="s">
        <v>8403</v>
      </c>
      <c r="Z30" s="113" t="s">
        <v>8404</v>
      </c>
    </row>
    <row r="31" spans="1:26" ht="17.25" thickTop="1" thickBot="1">
      <c r="A31" s="969"/>
      <c r="B31" s="1015"/>
      <c r="C31" s="1015"/>
      <c r="D31" s="1015"/>
      <c r="E31" s="879"/>
      <c r="F31" s="879"/>
      <c r="G31" s="879"/>
      <c r="H31" s="879"/>
      <c r="I31" s="955"/>
      <c r="J31" s="1016"/>
      <c r="K31" s="969"/>
      <c r="L31" s="969"/>
      <c r="M31" s="969"/>
      <c r="N31" s="978"/>
      <c r="O31" s="1004"/>
      <c r="P31" s="978"/>
      <c r="T31" s="978"/>
      <c r="V31" s="1015"/>
      <c r="W31" s="879"/>
      <c r="X31" s="879"/>
      <c r="Y31" s="879"/>
      <c r="Z31" s="879"/>
    </row>
    <row r="32" spans="1:26" ht="16.5" thickTop="1" thickBot="1">
      <c r="A32" s="969"/>
      <c r="B32" s="1017" t="s">
        <v>8332</v>
      </c>
      <c r="C32" s="1018" t="s">
        <v>6756</v>
      </c>
      <c r="D32" s="1019">
        <v>3</v>
      </c>
      <c r="E32" s="855">
        <v>4.8000000000000001E-2</v>
      </c>
      <c r="F32" s="855">
        <v>0</v>
      </c>
      <c r="G32" s="1020"/>
      <c r="H32" s="129">
        <f>IFERROR(SUM(E32:F32),0)</f>
        <v>4.8000000000000001E-2</v>
      </c>
      <c r="I32" s="969"/>
      <c r="J32" s="1021" t="s">
        <v>8405</v>
      </c>
      <c r="K32" s="969"/>
      <c r="L32" s="1022"/>
      <c r="M32" s="969"/>
      <c r="N32" s="978"/>
      <c r="O32" s="1004">
        <f>IF( SUM( Q32:S32 ) = 0, 0, $Q$5 )</f>
        <v>0</v>
      </c>
      <c r="P32" s="978"/>
      <c r="Q32" s="1005">
        <f t="shared" ref="Q32:R32" si="19" xml:space="preserve"> IF( ISNUMBER( E32 ), 0, 1 )</f>
        <v>0</v>
      </c>
      <c r="R32" s="1005">
        <f t="shared" si="19"/>
        <v>0</v>
      </c>
      <c r="T32" s="978"/>
      <c r="V32" s="1017" t="s">
        <v>8332</v>
      </c>
      <c r="W32" s="855" t="s">
        <v>8406</v>
      </c>
      <c r="X32" s="855" t="s">
        <v>8407</v>
      </c>
      <c r="Y32" s="1020"/>
      <c r="Z32" s="129" t="s">
        <v>8408</v>
      </c>
    </row>
    <row r="33" spans="1:26" ht="16.5" thickTop="1" thickBot="1">
      <c r="A33" s="969"/>
      <c r="B33" s="969"/>
      <c r="C33" s="969"/>
      <c r="D33" s="969"/>
      <c r="E33" s="810"/>
      <c r="F33" s="810"/>
      <c r="G33" s="810"/>
      <c r="H33" s="810"/>
      <c r="I33" s="969"/>
      <c r="J33" s="969"/>
      <c r="K33" s="969"/>
      <c r="L33" s="969"/>
      <c r="M33" s="969"/>
      <c r="N33" s="978"/>
      <c r="O33" s="1004"/>
      <c r="P33" s="978"/>
      <c r="T33" s="978"/>
      <c r="V33" s="969"/>
      <c r="W33" s="810"/>
      <c r="X33" s="810"/>
      <c r="Y33" s="810"/>
      <c r="Z33" s="810"/>
    </row>
    <row r="34" spans="1:26" ht="15.75" customHeight="1" thickTop="1" thickBot="1">
      <c r="A34" s="969"/>
      <c r="B34" s="996" t="s">
        <v>8409</v>
      </c>
      <c r="C34" s="997"/>
      <c r="D34" s="997"/>
      <c r="E34" s="812"/>
      <c r="F34" s="812"/>
      <c r="G34" s="812"/>
      <c r="H34" s="812"/>
      <c r="I34" s="995"/>
      <c r="J34" s="955"/>
      <c r="K34" s="969"/>
      <c r="L34" s="969"/>
      <c r="M34" s="969"/>
      <c r="N34" s="978"/>
      <c r="O34" s="1004"/>
      <c r="P34" s="978"/>
      <c r="T34" s="978"/>
      <c r="V34" s="996" t="s">
        <v>8409</v>
      </c>
      <c r="W34" s="812"/>
      <c r="X34" s="812"/>
      <c r="Y34" s="812"/>
      <c r="Z34" s="812"/>
    </row>
    <row r="35" spans="1:26" ht="15.75" thickTop="1">
      <c r="A35" s="969"/>
      <c r="B35" s="1000" t="s">
        <v>8410</v>
      </c>
      <c r="C35" s="1001" t="s">
        <v>6756</v>
      </c>
      <c r="D35" s="1002">
        <v>3</v>
      </c>
      <c r="E35" s="802">
        <v>0.47399999999999998</v>
      </c>
      <c r="F35" s="802">
        <v>0</v>
      </c>
      <c r="G35" s="802">
        <v>0</v>
      </c>
      <c r="H35" s="107">
        <f t="shared" ref="H35:H45" si="20">IFERROR(SUM(E35:G35),0)</f>
        <v>0.47399999999999998</v>
      </c>
      <c r="I35" s="995"/>
      <c r="J35" s="1003" t="s">
        <v>8411</v>
      </c>
      <c r="K35" s="969"/>
      <c r="L35" s="1003"/>
      <c r="M35" s="969"/>
      <c r="N35" s="978"/>
      <c r="O35" s="1004">
        <f t="shared" ref="O35:O38" si="21">IF( SUM( Q35:S35 ) = 0, 0, $Q$5 )</f>
        <v>0</v>
      </c>
      <c r="P35" s="978"/>
      <c r="Q35" s="1005">
        <f t="shared" ref="Q35:Q38" si="22" xml:space="preserve"> IF( ISNUMBER( E35 ), 0, 1 )</f>
        <v>0</v>
      </c>
      <c r="R35" s="1005">
        <f t="shared" ref="R35:R38" si="23" xml:space="preserve"> IF( ISNUMBER( F35 ), 0, 1 )</f>
        <v>0</v>
      </c>
      <c r="S35" s="1005">
        <f t="shared" ref="S35:S38" si="24" xml:space="preserve"> IF( ISNUMBER( G35 ), 0, 1 )</f>
        <v>0</v>
      </c>
      <c r="T35" s="978"/>
      <c r="V35" s="1000" t="s">
        <v>8410</v>
      </c>
      <c r="W35" s="802" t="s">
        <v>8412</v>
      </c>
      <c r="X35" s="802" t="s">
        <v>8413</v>
      </c>
      <c r="Y35" s="802" t="s">
        <v>8414</v>
      </c>
      <c r="Z35" s="107" t="s">
        <v>8415</v>
      </c>
    </row>
    <row r="36" spans="1:26" ht="15">
      <c r="A36" s="969"/>
      <c r="B36" s="1006" t="s">
        <v>8344</v>
      </c>
      <c r="C36" s="1007" t="s">
        <v>6756</v>
      </c>
      <c r="D36" s="1008">
        <v>3</v>
      </c>
      <c r="E36" s="804">
        <v>11.347</v>
      </c>
      <c r="F36" s="804">
        <v>0</v>
      </c>
      <c r="G36" s="804">
        <v>0</v>
      </c>
      <c r="H36" s="111">
        <f t="shared" si="20"/>
        <v>11.347</v>
      </c>
      <c r="I36" s="995"/>
      <c r="J36" s="1009" t="s">
        <v>8416</v>
      </c>
      <c r="K36" s="969"/>
      <c r="L36" s="1009"/>
      <c r="M36" s="969"/>
      <c r="N36" s="978"/>
      <c r="O36" s="1004">
        <f t="shared" si="21"/>
        <v>0</v>
      </c>
      <c r="P36" s="978"/>
      <c r="Q36" s="1005">
        <f t="shared" si="22"/>
        <v>0</v>
      </c>
      <c r="R36" s="1005">
        <f t="shared" si="23"/>
        <v>0</v>
      </c>
      <c r="S36" s="1005">
        <f t="shared" si="24"/>
        <v>0</v>
      </c>
      <c r="T36" s="978"/>
      <c r="V36" s="1006" t="s">
        <v>8346</v>
      </c>
      <c r="W36" s="804" t="s">
        <v>8417</v>
      </c>
      <c r="X36" s="804" t="s">
        <v>8418</v>
      </c>
      <c r="Y36" s="804" t="s">
        <v>8419</v>
      </c>
      <c r="Z36" s="111" t="s">
        <v>8420</v>
      </c>
    </row>
    <row r="37" spans="1:26" ht="15">
      <c r="A37" s="969"/>
      <c r="B37" s="1006" t="s">
        <v>8290</v>
      </c>
      <c r="C37" s="1007" t="s">
        <v>6756</v>
      </c>
      <c r="D37" s="1008">
        <v>3</v>
      </c>
      <c r="E37" s="804">
        <v>0</v>
      </c>
      <c r="F37" s="804">
        <v>0</v>
      </c>
      <c r="G37" s="804">
        <v>0</v>
      </c>
      <c r="H37" s="111">
        <f t="shared" si="20"/>
        <v>0</v>
      </c>
      <c r="I37" s="995"/>
      <c r="J37" s="1009" t="s">
        <v>8421</v>
      </c>
      <c r="K37" s="969"/>
      <c r="L37" s="1009"/>
      <c r="M37" s="969"/>
      <c r="N37" s="978"/>
      <c r="O37" s="1004">
        <f t="shared" si="21"/>
        <v>0</v>
      </c>
      <c r="P37" s="978"/>
      <c r="Q37" s="1005">
        <f t="shared" si="22"/>
        <v>0</v>
      </c>
      <c r="R37" s="1005">
        <f t="shared" si="23"/>
        <v>0</v>
      </c>
      <c r="S37" s="1005">
        <f t="shared" si="24"/>
        <v>0</v>
      </c>
      <c r="T37" s="978"/>
      <c r="V37" s="1006" t="s">
        <v>8290</v>
      </c>
      <c r="W37" s="804" t="s">
        <v>8422</v>
      </c>
      <c r="X37" s="804" t="s">
        <v>8423</v>
      </c>
      <c r="Y37" s="804" t="s">
        <v>8424</v>
      </c>
      <c r="Z37" s="111" t="s">
        <v>8425</v>
      </c>
    </row>
    <row r="38" spans="1:26" ht="15">
      <c r="A38" s="969"/>
      <c r="B38" s="1006" t="s">
        <v>8296</v>
      </c>
      <c r="C38" s="1007" t="s">
        <v>6756</v>
      </c>
      <c r="D38" s="1008">
        <v>3</v>
      </c>
      <c r="E38" s="804">
        <v>0.94199999999999995</v>
      </c>
      <c r="F38" s="804">
        <v>0</v>
      </c>
      <c r="G38" s="804">
        <v>0</v>
      </c>
      <c r="H38" s="111">
        <f t="shared" si="20"/>
        <v>0.94199999999999995</v>
      </c>
      <c r="I38" s="995"/>
      <c r="J38" s="1009" t="s">
        <v>8426</v>
      </c>
      <c r="K38" s="969"/>
      <c r="L38" s="1009"/>
      <c r="M38" s="969"/>
      <c r="N38" s="978"/>
      <c r="O38" s="1004">
        <f t="shared" si="21"/>
        <v>0</v>
      </c>
      <c r="P38" s="978"/>
      <c r="Q38" s="1005">
        <f t="shared" si="22"/>
        <v>0</v>
      </c>
      <c r="R38" s="1005">
        <f t="shared" si="23"/>
        <v>0</v>
      </c>
      <c r="S38" s="1005">
        <f t="shared" si="24"/>
        <v>0</v>
      </c>
      <c r="T38" s="978"/>
      <c r="V38" s="1006" t="s">
        <v>8296</v>
      </c>
      <c r="W38" s="804" t="s">
        <v>8427</v>
      </c>
      <c r="X38" s="804" t="s">
        <v>8428</v>
      </c>
      <c r="Y38" s="804" t="s">
        <v>8429</v>
      </c>
      <c r="Z38" s="111" t="s">
        <v>8430</v>
      </c>
    </row>
    <row r="39" spans="1:26" ht="31.15" customHeight="1">
      <c r="A39" s="969"/>
      <c r="B39" s="1006" t="s">
        <v>8367</v>
      </c>
      <c r="C39" s="1007" t="s">
        <v>6756</v>
      </c>
      <c r="D39" s="1008">
        <v>3</v>
      </c>
      <c r="E39" s="110">
        <f>IFERROR(SUM(E35:E38),0)</f>
        <v>12.763</v>
      </c>
      <c r="F39" s="110">
        <f>IFERROR(SUM(F35:F38),0)</f>
        <v>0</v>
      </c>
      <c r="G39" s="110">
        <f>IFERROR(SUM(G35:G38),0)</f>
        <v>0</v>
      </c>
      <c r="H39" s="111">
        <f t="shared" si="20"/>
        <v>12.763</v>
      </c>
      <c r="I39" s="995"/>
      <c r="J39" s="1009" t="s">
        <v>8431</v>
      </c>
      <c r="K39" s="969"/>
      <c r="L39" s="1009"/>
      <c r="M39" s="969"/>
      <c r="N39" s="978"/>
      <c r="O39" s="1004"/>
      <c r="P39" s="978"/>
      <c r="T39" s="978"/>
      <c r="V39" s="1006" t="s">
        <v>8367</v>
      </c>
      <c r="W39" s="110" t="s">
        <v>8432</v>
      </c>
      <c r="X39" s="110" t="s">
        <v>8433</v>
      </c>
      <c r="Y39" s="110" t="s">
        <v>8434</v>
      </c>
      <c r="Z39" s="111" t="s">
        <v>8435</v>
      </c>
    </row>
    <row r="40" spans="1:26" ht="15">
      <c r="A40" s="969"/>
      <c r="B40" s="1006" t="s">
        <v>8373</v>
      </c>
      <c r="C40" s="1007" t="s">
        <v>6756</v>
      </c>
      <c r="D40" s="1008">
        <v>3</v>
      </c>
      <c r="E40" s="804">
        <v>2.7589999999999999</v>
      </c>
      <c r="F40" s="804">
        <v>0</v>
      </c>
      <c r="G40" s="804">
        <v>0</v>
      </c>
      <c r="H40" s="111">
        <f t="shared" si="20"/>
        <v>2.7589999999999999</v>
      </c>
      <c r="I40" s="995"/>
      <c r="J40" s="1009" t="s">
        <v>8436</v>
      </c>
      <c r="K40" s="969"/>
      <c r="L40" s="1009"/>
      <c r="M40" s="969"/>
      <c r="N40" s="978"/>
      <c r="O40" s="1004">
        <f>IF( SUM( Q40:S40 ) = 0, 0, $Q$5 )</f>
        <v>0</v>
      </c>
      <c r="P40" s="978"/>
      <c r="Q40" s="1005">
        <f t="shared" ref="Q40:S40" si="25" xml:space="preserve"> IF( ISNUMBER( E40 ), 0, 1 )</f>
        <v>0</v>
      </c>
      <c r="R40" s="1005">
        <f t="shared" si="25"/>
        <v>0</v>
      </c>
      <c r="S40" s="1005">
        <f t="shared" si="25"/>
        <v>0</v>
      </c>
      <c r="T40" s="978"/>
      <c r="V40" s="1006" t="s">
        <v>8373</v>
      </c>
      <c r="W40" s="804" t="s">
        <v>8437</v>
      </c>
      <c r="X40" s="804" t="s">
        <v>8438</v>
      </c>
      <c r="Y40" s="804" t="s">
        <v>8439</v>
      </c>
      <c r="Z40" s="111" t="s">
        <v>8440</v>
      </c>
    </row>
    <row r="41" spans="1:26" ht="31.15" customHeight="1">
      <c r="A41" s="969"/>
      <c r="B41" s="1006" t="s">
        <v>8379</v>
      </c>
      <c r="C41" s="1007" t="s">
        <v>6756</v>
      </c>
      <c r="D41" s="1008">
        <v>3</v>
      </c>
      <c r="E41" s="110">
        <f>IFERROR(E39-E40,0)</f>
        <v>10.004</v>
      </c>
      <c r="F41" s="110">
        <f>IFERROR(F39-F40,0)</f>
        <v>0</v>
      </c>
      <c r="G41" s="110">
        <f>IFERROR(G39-G40,0)</f>
        <v>0</v>
      </c>
      <c r="H41" s="111">
        <f t="shared" si="20"/>
        <v>10.004</v>
      </c>
      <c r="I41" s="995"/>
      <c r="J41" s="1009" t="s">
        <v>8441</v>
      </c>
      <c r="K41" s="969"/>
      <c r="L41" s="1009"/>
      <c r="M41" s="969"/>
      <c r="N41" s="978"/>
      <c r="O41" s="1004"/>
      <c r="P41" s="978"/>
      <c r="T41" s="978"/>
      <c r="V41" s="1006" t="s">
        <v>8379</v>
      </c>
      <c r="W41" s="110" t="s">
        <v>8442</v>
      </c>
      <c r="X41" s="110" t="s">
        <v>8443</v>
      </c>
      <c r="Y41" s="110" t="s">
        <v>8444</v>
      </c>
      <c r="Z41" s="111" t="s">
        <v>8445</v>
      </c>
    </row>
    <row r="42" spans="1:26" ht="15">
      <c r="A42" s="969"/>
      <c r="B42" s="1006" t="s">
        <v>8308</v>
      </c>
      <c r="C42" s="1007" t="s">
        <v>6756</v>
      </c>
      <c r="D42" s="1008">
        <v>3</v>
      </c>
      <c r="E42" s="804">
        <v>0.11</v>
      </c>
      <c r="F42" s="804">
        <v>0</v>
      </c>
      <c r="G42" s="804">
        <v>0</v>
      </c>
      <c r="H42" s="111">
        <f t="shared" si="20"/>
        <v>0.11</v>
      </c>
      <c r="I42" s="995"/>
      <c r="J42" s="1009" t="s">
        <v>8446</v>
      </c>
      <c r="K42" s="969"/>
      <c r="L42" s="1009"/>
      <c r="M42" s="969"/>
      <c r="N42" s="978"/>
      <c r="O42" s="1004">
        <f t="shared" ref="O42:O44" si="26">IF( SUM( Q42:S42 ) = 0, 0, $Q$5 )</f>
        <v>0</v>
      </c>
      <c r="P42" s="978"/>
      <c r="Q42" s="1005">
        <f t="shared" ref="Q42:Q44" si="27" xml:space="preserve"> IF( ISNUMBER( E42 ), 0, 1 )</f>
        <v>0</v>
      </c>
      <c r="R42" s="1005">
        <f t="shared" ref="R42:R44" si="28" xml:space="preserve"> IF( ISNUMBER( F42 ), 0, 1 )</f>
        <v>0</v>
      </c>
      <c r="S42" s="1005">
        <f t="shared" ref="S42:S44" si="29" xml:space="preserve"> IF( ISNUMBER( G42 ), 0, 1 )</f>
        <v>0</v>
      </c>
      <c r="T42" s="978"/>
      <c r="V42" s="1006" t="s">
        <v>8308</v>
      </c>
      <c r="W42" s="804" t="s">
        <v>8447</v>
      </c>
      <c r="X42" s="804" t="s">
        <v>8448</v>
      </c>
      <c r="Y42" s="804" t="s">
        <v>8449</v>
      </c>
      <c r="Z42" s="111" t="s">
        <v>8450</v>
      </c>
    </row>
    <row r="43" spans="1:26" ht="15">
      <c r="A43" s="969"/>
      <c r="B43" s="1006" t="s">
        <v>8314</v>
      </c>
      <c r="C43" s="1007" t="s">
        <v>6756</v>
      </c>
      <c r="D43" s="1008">
        <v>3</v>
      </c>
      <c r="E43" s="804">
        <v>0</v>
      </c>
      <c r="F43" s="804">
        <v>0</v>
      </c>
      <c r="G43" s="804">
        <v>0</v>
      </c>
      <c r="H43" s="111">
        <f t="shared" si="20"/>
        <v>0</v>
      </c>
      <c r="I43" s="995"/>
      <c r="J43" s="1009" t="s">
        <v>8451</v>
      </c>
      <c r="K43" s="969"/>
      <c r="L43" s="1009"/>
      <c r="M43" s="969"/>
      <c r="N43" s="978"/>
      <c r="O43" s="1004">
        <f t="shared" si="26"/>
        <v>0</v>
      </c>
      <c r="P43" s="978"/>
      <c r="Q43" s="1005">
        <f t="shared" si="27"/>
        <v>0</v>
      </c>
      <c r="R43" s="1005">
        <f t="shared" si="28"/>
        <v>0</v>
      </c>
      <c r="S43" s="1005">
        <f t="shared" si="29"/>
        <v>0</v>
      </c>
      <c r="T43" s="978"/>
      <c r="V43" s="1006" t="s">
        <v>8314</v>
      </c>
      <c r="W43" s="804" t="s">
        <v>8452</v>
      </c>
      <c r="X43" s="804" t="s">
        <v>8453</v>
      </c>
      <c r="Y43" s="804" t="s">
        <v>8454</v>
      </c>
      <c r="Z43" s="111" t="s">
        <v>8455</v>
      </c>
    </row>
    <row r="44" spans="1:26" ht="15.75" customHeight="1">
      <c r="A44" s="969"/>
      <c r="B44" s="1006" t="s">
        <v>8456</v>
      </c>
      <c r="C44" s="1007" t="s">
        <v>6756</v>
      </c>
      <c r="D44" s="1008">
        <v>3</v>
      </c>
      <c r="E44" s="804">
        <v>0</v>
      </c>
      <c r="F44" s="804">
        <v>3.0830000000000002</v>
      </c>
      <c r="G44" s="804">
        <v>0</v>
      </c>
      <c r="H44" s="111">
        <f t="shared" si="20"/>
        <v>3.0830000000000002</v>
      </c>
      <c r="I44" s="995"/>
      <c r="J44" s="1009" t="s">
        <v>8457</v>
      </c>
      <c r="K44" s="969"/>
      <c r="L44" s="1009"/>
      <c r="M44" s="969"/>
      <c r="N44" s="978"/>
      <c r="O44" s="1004">
        <f t="shared" si="26"/>
        <v>0</v>
      </c>
      <c r="P44" s="978"/>
      <c r="Q44" s="1005">
        <f t="shared" si="27"/>
        <v>0</v>
      </c>
      <c r="R44" s="1005">
        <f t="shared" si="28"/>
        <v>0</v>
      </c>
      <c r="S44" s="1005">
        <f t="shared" si="29"/>
        <v>0</v>
      </c>
      <c r="T44" s="978"/>
      <c r="V44" s="1006" t="s">
        <v>8456</v>
      </c>
      <c r="W44" s="804" t="s">
        <v>8458</v>
      </c>
      <c r="X44" s="804" t="s">
        <v>8459</v>
      </c>
      <c r="Y44" s="804" t="s">
        <v>8460</v>
      </c>
      <c r="Z44" s="111" t="s">
        <v>8461</v>
      </c>
    </row>
    <row r="45" spans="1:26" ht="15.75" thickBot="1">
      <c r="A45" s="969"/>
      <c r="B45" s="1011" t="s">
        <v>8326</v>
      </c>
      <c r="C45" s="1012" t="s">
        <v>6756</v>
      </c>
      <c r="D45" s="1013">
        <v>3</v>
      </c>
      <c r="E45" s="112">
        <f>IFERROR(SUM(E41:E44),0)</f>
        <v>10.113999999999999</v>
      </c>
      <c r="F45" s="112">
        <f>IFERROR(SUM(F41:F44),0)</f>
        <v>3.0830000000000002</v>
      </c>
      <c r="G45" s="112">
        <f>IFERROR(SUM(G41:G44),0)</f>
        <v>0</v>
      </c>
      <c r="H45" s="113">
        <f t="shared" si="20"/>
        <v>13.196999999999999</v>
      </c>
      <c r="I45" s="995"/>
      <c r="J45" s="1014" t="s">
        <v>8462</v>
      </c>
      <c r="K45" s="969"/>
      <c r="L45" s="1014"/>
      <c r="M45" s="969"/>
      <c r="N45" s="978"/>
      <c r="O45" s="1004"/>
      <c r="P45" s="978"/>
      <c r="T45" s="978"/>
      <c r="V45" s="1011" t="s">
        <v>6962</v>
      </c>
      <c r="W45" s="112" t="s">
        <v>8463</v>
      </c>
      <c r="X45" s="112" t="s">
        <v>8464</v>
      </c>
      <c r="Y45" s="112" t="s">
        <v>8465</v>
      </c>
      <c r="Z45" s="113" t="s">
        <v>8466</v>
      </c>
    </row>
    <row r="46" spans="1:26" ht="17.25" thickTop="1" thickBot="1">
      <c r="A46" s="969"/>
      <c r="B46" s="1015"/>
      <c r="C46" s="1015"/>
      <c r="D46" s="1015"/>
      <c r="E46" s="810"/>
      <c r="F46" s="810"/>
      <c r="G46" s="810"/>
      <c r="H46" s="810"/>
      <c r="I46" s="955"/>
      <c r="J46" s="1016"/>
      <c r="K46" s="969"/>
      <c r="L46" s="969"/>
      <c r="M46" s="969"/>
      <c r="N46" s="978"/>
      <c r="O46" s="1004"/>
      <c r="P46" s="978"/>
      <c r="T46" s="978"/>
      <c r="V46" s="1015"/>
      <c r="W46" s="810"/>
      <c r="X46" s="810"/>
      <c r="Y46" s="810"/>
      <c r="Z46" s="810"/>
    </row>
    <row r="47" spans="1:26" ht="15.75" customHeight="1" thickTop="1" thickBot="1">
      <c r="A47" s="969"/>
      <c r="B47" s="1017" t="s">
        <v>8332</v>
      </c>
      <c r="C47" s="1018" t="s">
        <v>6756</v>
      </c>
      <c r="D47" s="1019">
        <v>3</v>
      </c>
      <c r="E47" s="855">
        <v>9.8569999999999993</v>
      </c>
      <c r="F47" s="855">
        <v>0</v>
      </c>
      <c r="G47" s="1020"/>
      <c r="H47" s="129">
        <f>IFERROR(SUM(E47:F47),0)</f>
        <v>9.8569999999999993</v>
      </c>
      <c r="I47" s="995"/>
      <c r="J47" s="1021" t="s">
        <v>8467</v>
      </c>
      <c r="K47" s="969"/>
      <c r="L47" s="1022"/>
      <c r="M47" s="969"/>
      <c r="N47" s="978"/>
      <c r="O47" s="1004">
        <f>IF( SUM( Q47:S47 ) = 0, 0, $Q$5 )</f>
        <v>0</v>
      </c>
      <c r="P47" s="978"/>
      <c r="Q47" s="1005">
        <f t="shared" ref="Q47:R47" si="30" xml:space="preserve"> IF( ISNUMBER( E47 ), 0, 1 )</f>
        <v>0</v>
      </c>
      <c r="R47" s="1005">
        <f t="shared" si="30"/>
        <v>0</v>
      </c>
      <c r="T47" s="978"/>
      <c r="V47" s="1017" t="s">
        <v>8332</v>
      </c>
      <c r="W47" s="855" t="s">
        <v>8468</v>
      </c>
      <c r="X47" s="855" t="s">
        <v>8469</v>
      </c>
      <c r="Y47" s="1020"/>
      <c r="Z47" s="129" t="s">
        <v>8470</v>
      </c>
    </row>
    <row r="48" spans="1:26" ht="17.25" thickTop="1" thickBot="1">
      <c r="A48" s="969"/>
      <c r="B48" s="1015"/>
      <c r="C48" s="1015"/>
      <c r="D48" s="1015"/>
      <c r="E48" s="155"/>
      <c r="F48" s="155"/>
      <c r="G48" s="155"/>
      <c r="H48" s="155"/>
      <c r="I48" s="955"/>
      <c r="J48" s="1016"/>
      <c r="K48" s="969"/>
      <c r="L48" s="969"/>
      <c r="M48" s="969"/>
      <c r="N48" s="978"/>
      <c r="O48" s="1004"/>
      <c r="P48" s="978"/>
      <c r="T48" s="978"/>
      <c r="V48" s="1015"/>
      <c r="W48" s="155"/>
      <c r="X48" s="155"/>
      <c r="Y48" s="155"/>
      <c r="Z48" s="155"/>
    </row>
    <row r="49" spans="1:27" ht="31.5" thickTop="1" thickBot="1">
      <c r="A49" s="969"/>
      <c r="B49" s="987" t="s">
        <v>6743</v>
      </c>
      <c r="C49" s="988" t="s">
        <v>6744</v>
      </c>
      <c r="D49" s="988" t="s">
        <v>6745</v>
      </c>
      <c r="E49" s="989" t="s">
        <v>8471</v>
      </c>
      <c r="F49" s="989" t="s">
        <v>8472</v>
      </c>
      <c r="G49" s="989" t="s">
        <v>8473</v>
      </c>
      <c r="H49" s="990" t="s">
        <v>6962</v>
      </c>
      <c r="I49" s="994"/>
      <c r="J49" s="955"/>
      <c r="K49" s="969"/>
      <c r="L49" s="969"/>
      <c r="M49" s="969"/>
      <c r="N49" s="978"/>
      <c r="O49" s="1004"/>
      <c r="P49" s="978"/>
      <c r="T49" s="978"/>
      <c r="V49" s="987"/>
      <c r="W49" s="989" t="s">
        <v>8474</v>
      </c>
      <c r="X49" s="989" t="s">
        <v>8475</v>
      </c>
      <c r="Y49" s="989" t="s">
        <v>8473</v>
      </c>
      <c r="Z49" s="990" t="s">
        <v>6962</v>
      </c>
    </row>
    <row r="50" spans="1:27" ht="15.75" customHeight="1" thickTop="1" thickBot="1">
      <c r="A50" s="969"/>
      <c r="B50" s="994"/>
      <c r="C50" s="994"/>
      <c r="D50" s="994"/>
      <c r="E50" s="812"/>
      <c r="F50" s="812"/>
      <c r="G50" s="812"/>
      <c r="H50" s="812"/>
      <c r="I50" s="994"/>
      <c r="J50" s="955"/>
      <c r="K50" s="969"/>
      <c r="L50" s="969"/>
      <c r="M50" s="969"/>
      <c r="N50" s="978"/>
      <c r="O50" s="1004"/>
      <c r="P50" s="978"/>
      <c r="T50" s="978"/>
      <c r="V50" s="994"/>
      <c r="W50" s="812"/>
      <c r="X50" s="812"/>
      <c r="Y50" s="812"/>
      <c r="Z50" s="812"/>
    </row>
    <row r="51" spans="1:27" ht="15.75" customHeight="1" thickTop="1" thickBot="1">
      <c r="A51" s="969"/>
      <c r="B51" s="1025" t="s">
        <v>8476</v>
      </c>
      <c r="C51" s="994"/>
      <c r="D51" s="994"/>
      <c r="E51" s="812"/>
      <c r="F51" s="812"/>
      <c r="G51" s="812"/>
      <c r="H51" s="812"/>
      <c r="I51" s="994"/>
      <c r="J51" s="955"/>
      <c r="K51" s="969"/>
      <c r="L51" s="969"/>
      <c r="M51" s="969"/>
      <c r="N51" s="978"/>
      <c r="O51" s="1004"/>
      <c r="P51" s="978"/>
      <c r="T51" s="978"/>
      <c r="V51" s="1025" t="s">
        <v>8476</v>
      </c>
      <c r="W51" s="812"/>
      <c r="X51" s="812"/>
      <c r="Y51" s="812"/>
      <c r="Z51" s="812"/>
    </row>
    <row r="52" spans="1:27" ht="15.75" customHeight="1" thickTop="1">
      <c r="A52" s="969"/>
      <c r="B52" s="1000" t="s">
        <v>8477</v>
      </c>
      <c r="C52" s="1001" t="s">
        <v>6756</v>
      </c>
      <c r="D52" s="1002">
        <v>3</v>
      </c>
      <c r="E52" s="802">
        <v>4.1340000000000003</v>
      </c>
      <c r="F52" s="802">
        <v>8.782</v>
      </c>
      <c r="G52" s="802">
        <v>11.21</v>
      </c>
      <c r="H52" s="107">
        <f>IFERROR(SUM(E52:G52),0)</f>
        <v>24.126000000000001</v>
      </c>
      <c r="I52" s="1026"/>
      <c r="J52" s="1003" t="s">
        <v>8478</v>
      </c>
      <c r="K52" s="969"/>
      <c r="L52" s="1027"/>
      <c r="M52" s="969"/>
      <c r="N52" s="978"/>
      <c r="O52" s="1004">
        <f>IF( SUM( Q52:S52 ) = 0, 0, $Q$5 )</f>
        <v>0</v>
      </c>
      <c r="P52" s="978"/>
      <c r="Q52" s="1005">
        <f t="shared" ref="Q52:S52" si="31" xml:space="preserve"> IF( ISNUMBER( E52 ), 0, 1 )</f>
        <v>0</v>
      </c>
      <c r="R52" s="1005">
        <f t="shared" si="31"/>
        <v>0</v>
      </c>
      <c r="S52" s="1005">
        <f t="shared" si="31"/>
        <v>0</v>
      </c>
      <c r="T52" s="978"/>
      <c r="V52" s="1000" t="s">
        <v>8477</v>
      </c>
      <c r="W52" s="802" t="s">
        <v>8479</v>
      </c>
      <c r="X52" s="802" t="s">
        <v>8480</v>
      </c>
      <c r="Y52" s="802" t="s">
        <v>8481</v>
      </c>
      <c r="Z52" s="107" t="s">
        <v>8482</v>
      </c>
    </row>
    <row r="53" spans="1:27" ht="15.75" customHeight="1">
      <c r="A53" s="969"/>
      <c r="B53" s="1006" t="s">
        <v>8483</v>
      </c>
      <c r="C53" s="1007" t="s">
        <v>6756</v>
      </c>
      <c r="D53" s="1008">
        <v>3</v>
      </c>
      <c r="E53" s="124">
        <f>IFERROR(F14,0)</f>
        <v>1.3660000000000001</v>
      </c>
      <c r="F53" s="124">
        <f>IFERROR(F30,0)</f>
        <v>3.7480000000000002</v>
      </c>
      <c r="G53" s="124">
        <f>IFERROR(F45,0)</f>
        <v>3.0830000000000002</v>
      </c>
      <c r="H53" s="111">
        <f>IFERROR(SUM(E53:G53),0)</f>
        <v>8.197000000000001</v>
      </c>
      <c r="I53" s="1026"/>
      <c r="J53" s="1009" t="s">
        <v>8484</v>
      </c>
      <c r="K53" s="969"/>
      <c r="L53" s="1028"/>
      <c r="M53" s="969"/>
      <c r="N53" s="978"/>
      <c r="O53" s="1004"/>
      <c r="P53" s="978"/>
      <c r="T53" s="978"/>
      <c r="V53" s="1006" t="s">
        <v>8483</v>
      </c>
      <c r="W53" s="124" t="s">
        <v>8485</v>
      </c>
      <c r="X53" s="124" t="s">
        <v>8464</v>
      </c>
      <c r="Y53" s="124" t="s">
        <v>8486</v>
      </c>
      <c r="Z53" s="111" t="s">
        <v>8487</v>
      </c>
    </row>
    <row r="54" spans="1:27" ht="15.75" customHeight="1">
      <c r="A54" s="969"/>
      <c r="B54" s="1006" t="s">
        <v>8488</v>
      </c>
      <c r="C54" s="1007" t="s">
        <v>6756</v>
      </c>
      <c r="D54" s="1008">
        <v>3</v>
      </c>
      <c r="E54" s="804">
        <v>-0.153</v>
      </c>
      <c r="F54" s="804">
        <v>-1.78</v>
      </c>
      <c r="G54" s="804">
        <v>-0.65500000000000003</v>
      </c>
      <c r="H54" s="111">
        <f>IFERROR(SUM(E54:G54),0)</f>
        <v>-2.5880000000000001</v>
      </c>
      <c r="I54" s="1026"/>
      <c r="J54" s="1009" t="s">
        <v>8489</v>
      </c>
      <c r="K54" s="969"/>
      <c r="L54" s="1028"/>
      <c r="M54" s="969"/>
      <c r="N54" s="978"/>
      <c r="O54" s="1004">
        <f>IF( SUM( Q54:S54 ) = 0, 0, $Q$5 )</f>
        <v>0</v>
      </c>
      <c r="P54" s="978"/>
      <c r="Q54" s="1005">
        <f t="shared" ref="Q54:S54" si="32" xml:space="preserve"> IF( ISNUMBER( E54 ), 0, 1 )</f>
        <v>0</v>
      </c>
      <c r="R54" s="1005">
        <f t="shared" si="32"/>
        <v>0</v>
      </c>
      <c r="S54" s="1005">
        <f t="shared" si="32"/>
        <v>0</v>
      </c>
      <c r="T54" s="978"/>
      <c r="V54" s="1006" t="s">
        <v>8488</v>
      </c>
      <c r="W54" s="804" t="s">
        <v>8490</v>
      </c>
      <c r="X54" s="804" t="s">
        <v>8491</v>
      </c>
      <c r="Y54" s="804" t="s">
        <v>8492</v>
      </c>
      <c r="Z54" s="111" t="s">
        <v>8493</v>
      </c>
    </row>
    <row r="55" spans="1:27" ht="15.75" customHeight="1" thickBot="1">
      <c r="A55" s="969"/>
      <c r="B55" s="1011" t="s">
        <v>8494</v>
      </c>
      <c r="C55" s="1012" t="s">
        <v>6756</v>
      </c>
      <c r="D55" s="1013">
        <v>3</v>
      </c>
      <c r="E55" s="112">
        <f>IFERROR(SUM(E52:E54),0)</f>
        <v>5.3470000000000004</v>
      </c>
      <c r="F55" s="112">
        <f>IFERROR(SUM(F52:F54),0)</f>
        <v>10.750000000000002</v>
      </c>
      <c r="G55" s="112">
        <f>IFERROR(SUM(G52:G54),0)</f>
        <v>13.638000000000002</v>
      </c>
      <c r="H55" s="113">
        <f>IFERROR(SUM(E55:G55),0)</f>
        <v>29.735000000000003</v>
      </c>
      <c r="I55" s="1026"/>
      <c r="J55" s="1014" t="s">
        <v>8495</v>
      </c>
      <c r="K55" s="969"/>
      <c r="L55" s="1029"/>
      <c r="M55" s="969"/>
      <c r="N55" s="978"/>
      <c r="O55" s="1004"/>
      <c r="P55" s="978"/>
      <c r="T55" s="978"/>
      <c r="V55" s="1011" t="s">
        <v>8494</v>
      </c>
      <c r="W55" s="112" t="s">
        <v>8496</v>
      </c>
      <c r="X55" s="112" t="s">
        <v>8497</v>
      </c>
      <c r="Y55" s="112" t="s">
        <v>8498</v>
      </c>
      <c r="Z55" s="113" t="s">
        <v>8499</v>
      </c>
    </row>
    <row r="56" spans="1:27" ht="15.75" customHeight="1" thickTop="1">
      <c r="A56" s="969"/>
      <c r="B56" s="969"/>
      <c r="C56" s="969"/>
      <c r="D56" s="969"/>
      <c r="E56" s="810"/>
      <c r="F56" s="810"/>
      <c r="G56" s="810"/>
      <c r="H56" s="810"/>
      <c r="I56" s="969"/>
      <c r="J56" s="969"/>
      <c r="K56" s="969"/>
      <c r="L56" s="969"/>
      <c r="M56" s="969"/>
      <c r="N56" s="1030"/>
      <c r="O56" s="1004"/>
      <c r="T56" s="1004"/>
      <c r="Z56" s="1030"/>
      <c r="AA56" s="1030"/>
    </row>
    <row r="57" spans="1:27" ht="15">
      <c r="A57" s="969"/>
      <c r="B57" s="969"/>
      <c r="C57" s="969"/>
      <c r="D57" s="969"/>
      <c r="E57" s="810"/>
      <c r="F57" s="810"/>
      <c r="G57" s="810"/>
      <c r="H57" s="810"/>
      <c r="I57" s="969"/>
      <c r="J57" s="1031"/>
      <c r="K57" s="969"/>
      <c r="L57" s="969"/>
      <c r="M57" s="969"/>
    </row>
    <row r="58" spans="1:27" ht="15">
      <c r="A58" s="969"/>
      <c r="B58" s="969"/>
      <c r="C58" s="969"/>
      <c r="D58" s="969"/>
      <c r="E58" s="810"/>
      <c r="F58" s="810"/>
      <c r="G58" s="810"/>
      <c r="H58" s="810"/>
      <c r="I58" s="969"/>
      <c r="J58" s="1031"/>
      <c r="K58" s="969"/>
      <c r="L58" s="969"/>
      <c r="M58" s="969"/>
    </row>
    <row r="59" spans="1:27" ht="15">
      <c r="A59" s="969"/>
      <c r="B59" s="969"/>
      <c r="C59" s="969"/>
      <c r="D59" s="969"/>
      <c r="E59" s="810"/>
      <c r="F59" s="810"/>
      <c r="G59" s="810"/>
      <c r="H59" s="810"/>
      <c r="I59" s="969"/>
      <c r="J59" s="1031"/>
      <c r="K59" s="969"/>
      <c r="L59" s="969"/>
      <c r="M59" s="969"/>
    </row>
    <row r="60" spans="1:27" ht="15">
      <c r="A60" s="969"/>
      <c r="B60" s="969"/>
      <c r="C60" s="969"/>
      <c r="D60" s="969"/>
      <c r="E60" s="810"/>
      <c r="F60" s="810"/>
      <c r="G60" s="810"/>
      <c r="H60" s="810"/>
      <c r="I60" s="969"/>
      <c r="J60" s="1031"/>
      <c r="K60" s="969"/>
      <c r="L60" s="969"/>
      <c r="M60" s="969"/>
    </row>
    <row r="61" spans="1:27" ht="15">
      <c r="A61" s="969"/>
      <c r="B61" s="969"/>
      <c r="C61" s="969"/>
      <c r="D61" s="969"/>
      <c r="E61" s="810"/>
      <c r="F61" s="810"/>
      <c r="G61" s="810"/>
      <c r="H61" s="810"/>
      <c r="I61" s="969"/>
      <c r="J61" s="1031"/>
      <c r="K61" s="969"/>
      <c r="L61" s="969"/>
      <c r="M61" s="969"/>
    </row>
  </sheetData>
  <sheetProtection algorithmName="SHA-512" hashValue="g3nBkpNIY728etTTV5A5f+S06eCxD3MKEqdhTLxhKWR5b98LekXDtG5AjjwPCmHy2WUDT0eClF0ZN03edboiGQ==" saltValue="qJgQK1FQT5Lw1DZZMT9PBg==" spinCount="100000" sheet="1" objects="1" scenarios="1" formatColumns="0" formatRows="0"/>
  <mergeCells count="3">
    <mergeCell ref="B3:L3"/>
    <mergeCell ref="V3:Z3"/>
    <mergeCell ref="Q4:S4"/>
  </mergeCells>
  <conditionalFormatting sqref="O10 O14:O15">
    <cfRule type="cellIs" dxfId="563" priority="44" operator="equal">
      <formula>0</formula>
    </cfRule>
  </conditionalFormatting>
  <conditionalFormatting sqref="O17">
    <cfRule type="cellIs" dxfId="562" priority="43" operator="equal">
      <formula>0</formula>
    </cfRule>
  </conditionalFormatting>
  <conditionalFormatting sqref="O18">
    <cfRule type="cellIs" dxfId="561" priority="42" operator="equal">
      <formula>0</formula>
    </cfRule>
  </conditionalFormatting>
  <conditionalFormatting sqref="O26 O30:O31">
    <cfRule type="cellIs" dxfId="560" priority="41" operator="equal">
      <formula>0</formula>
    </cfRule>
  </conditionalFormatting>
  <conditionalFormatting sqref="O8:O9">
    <cfRule type="cellIs" dxfId="559" priority="40" operator="equal">
      <formula>0</formula>
    </cfRule>
  </conditionalFormatting>
  <conditionalFormatting sqref="O39">
    <cfRule type="cellIs" dxfId="558" priority="34" operator="equal">
      <formula>0</formula>
    </cfRule>
  </conditionalFormatting>
  <conditionalFormatting sqref="O48">
    <cfRule type="cellIs" dxfId="557" priority="30" operator="equal">
      <formula>0</formula>
    </cfRule>
  </conditionalFormatting>
  <conditionalFormatting sqref="O46">
    <cfRule type="cellIs" dxfId="556" priority="33" operator="equal">
      <formula>0</formula>
    </cfRule>
  </conditionalFormatting>
  <conditionalFormatting sqref="O41">
    <cfRule type="cellIs" dxfId="555" priority="32" operator="equal">
      <formula>0</formula>
    </cfRule>
  </conditionalFormatting>
  <conditionalFormatting sqref="O45">
    <cfRule type="cellIs" dxfId="554" priority="31" operator="equal">
      <formula>0</formula>
    </cfRule>
  </conditionalFormatting>
  <conditionalFormatting sqref="O34">
    <cfRule type="cellIs" dxfId="553" priority="21" operator="equal">
      <formula>0</formula>
    </cfRule>
  </conditionalFormatting>
  <conditionalFormatting sqref="O53">
    <cfRule type="cellIs" dxfId="552" priority="17" operator="equal">
      <formula>0</formula>
    </cfRule>
  </conditionalFormatting>
  <conditionalFormatting sqref="O33">
    <cfRule type="cellIs" dxfId="551" priority="20" operator="equal">
      <formula>0</formula>
    </cfRule>
  </conditionalFormatting>
  <conditionalFormatting sqref="O24">
    <cfRule type="cellIs" dxfId="550" priority="22" operator="equal">
      <formula>0</formula>
    </cfRule>
  </conditionalFormatting>
  <conditionalFormatting sqref="O49">
    <cfRule type="cellIs" dxfId="549" priority="19" operator="equal">
      <formula>0</formula>
    </cfRule>
  </conditionalFormatting>
  <conditionalFormatting sqref="O50">
    <cfRule type="cellIs" dxfId="548" priority="18" operator="equal">
      <formula>0</formula>
    </cfRule>
  </conditionalFormatting>
  <conditionalFormatting sqref="O9:O10 O14:O15 O17:O18 O24 O26 O30:O31 O33:O34 O39 O41 O45:O46 O48:O51 O53 O55">
    <cfRule type="cellIs" dxfId="547" priority="16" operator="equal">
      <formula>0</formula>
    </cfRule>
  </conditionalFormatting>
  <conditionalFormatting sqref="O56">
    <cfRule type="cellIs" dxfId="546" priority="15" operator="equal">
      <formula>0</formula>
    </cfRule>
  </conditionalFormatting>
  <conditionalFormatting sqref="O51">
    <cfRule type="cellIs" dxfId="545" priority="14" operator="equal">
      <formula>0</formula>
    </cfRule>
  </conditionalFormatting>
  <conditionalFormatting sqref="O11:O13">
    <cfRule type="cellIs" dxfId="544" priority="13" operator="equal">
      <formula>0</formula>
    </cfRule>
  </conditionalFormatting>
  <conditionalFormatting sqref="O16">
    <cfRule type="cellIs" dxfId="543" priority="12" operator="equal">
      <formula>0</formula>
    </cfRule>
  </conditionalFormatting>
  <conditionalFormatting sqref="O19:O23">
    <cfRule type="cellIs" dxfId="542" priority="11" operator="equal">
      <formula>0</formula>
    </cfRule>
  </conditionalFormatting>
  <conditionalFormatting sqref="O25">
    <cfRule type="cellIs" dxfId="541" priority="10" operator="equal">
      <formula>0</formula>
    </cfRule>
  </conditionalFormatting>
  <conditionalFormatting sqref="O27:O29">
    <cfRule type="cellIs" dxfId="540" priority="9" operator="equal">
      <formula>0</formula>
    </cfRule>
  </conditionalFormatting>
  <conditionalFormatting sqref="O32">
    <cfRule type="cellIs" dxfId="539" priority="8" operator="equal">
      <formula>0</formula>
    </cfRule>
  </conditionalFormatting>
  <conditionalFormatting sqref="O35:O38">
    <cfRule type="cellIs" dxfId="538" priority="7" operator="equal">
      <formula>0</formula>
    </cfRule>
  </conditionalFormatting>
  <conditionalFormatting sqref="O40">
    <cfRule type="cellIs" dxfId="537" priority="6" operator="equal">
      <formula>0</formula>
    </cfRule>
  </conditionalFormatting>
  <conditionalFormatting sqref="O42:O44">
    <cfRule type="cellIs" dxfId="536" priority="5" operator="equal">
      <formula>0</formula>
    </cfRule>
  </conditionalFormatting>
  <conditionalFormatting sqref="O47">
    <cfRule type="cellIs" dxfId="535" priority="4" operator="equal">
      <formula>0</formula>
    </cfRule>
  </conditionalFormatting>
  <conditionalFormatting sqref="O52">
    <cfRule type="cellIs" dxfId="534" priority="3" operator="equal">
      <formula>0</formula>
    </cfRule>
  </conditionalFormatting>
  <conditionalFormatting sqref="O54">
    <cfRule type="cellIs" dxfId="533" priority="2" operator="equal">
      <formula>0</formula>
    </cfRule>
  </conditionalFormatting>
  <conditionalFormatting sqref="T56">
    <cfRule type="cellIs" dxfId="532"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70" zoomScaleNormal="70" zoomScaleSheetLayoutView="100" workbookViewId="0">
      <selection sqref="A1:XFD1048576"/>
    </sheetView>
  </sheetViews>
  <sheetFormatPr defaultColWidth="8.625" defaultRowHeight="14.25"/>
  <cols>
    <col min="1" max="1" width="1.625" style="490" customWidth="1"/>
    <col min="2" max="2" width="47.25" style="490" customWidth="1"/>
    <col min="3" max="3" width="11.75" style="1032" bestFit="1" customWidth="1"/>
    <col min="4" max="4" width="15.625" style="1032" customWidth="1"/>
    <col min="5" max="5" width="19.625" style="1032" customWidth="1"/>
    <col min="6" max="6" width="1.625" style="490" customWidth="1"/>
    <col min="7" max="7" width="9.5" style="490" bestFit="1" customWidth="1"/>
    <col min="8" max="8" width="1.625" style="490" customWidth="1"/>
    <col min="9" max="9" width="29.5" style="490" bestFit="1" customWidth="1"/>
    <col min="10" max="11" width="1.625" style="490" customWidth="1"/>
    <col min="12" max="12" width="20.25" style="490" bestFit="1" customWidth="1"/>
    <col min="13" max="13" width="1.625" style="794" customWidth="1"/>
    <col min="14" max="14" width="20.25" style="794" hidden="1" customWidth="1"/>
    <col min="15" max="16" width="1.625" style="794" hidden="1" customWidth="1"/>
    <col min="17" max="17" width="1.625" style="490" customWidth="1"/>
    <col min="18" max="18" width="34.625" style="490" bestFit="1" customWidth="1"/>
    <col min="19" max="19" width="11.25" style="490" bestFit="1" customWidth="1"/>
    <col min="20" max="20" width="10.25" style="490" bestFit="1" customWidth="1"/>
    <col min="21" max="21" width="10.625" style="490" bestFit="1" customWidth="1"/>
    <col min="22" max="22" width="1.625" style="490" customWidth="1"/>
    <col min="23" max="16384" width="8.625" style="490"/>
  </cols>
  <sheetData>
    <row r="1" spans="1:21" s="618" customFormat="1" ht="23.25">
      <c r="B1" s="2914" t="s">
        <v>651</v>
      </c>
      <c r="C1" s="2914"/>
      <c r="D1" s="3027"/>
      <c r="E1" s="3027"/>
      <c r="K1" s="814"/>
      <c r="L1" s="487"/>
      <c r="M1" s="793"/>
      <c r="N1" s="794"/>
      <c r="O1" s="794"/>
      <c r="P1" s="793"/>
      <c r="Q1" s="1034"/>
      <c r="R1" s="2914" t="s">
        <v>6740</v>
      </c>
      <c r="S1" s="2914"/>
      <c r="T1" s="2914"/>
      <c r="U1" s="2914"/>
    </row>
    <row r="2" spans="1:21" s="618" customFormat="1" ht="23.25">
      <c r="B2" s="2914" t="s">
        <v>9</v>
      </c>
      <c r="C2" s="2914"/>
      <c r="D2" s="979"/>
      <c r="E2" s="979"/>
      <c r="K2" s="814"/>
      <c r="L2" s="487"/>
      <c r="M2" s="793"/>
      <c r="N2" s="794"/>
      <c r="O2" s="794"/>
      <c r="P2" s="793"/>
      <c r="Q2" s="1034"/>
      <c r="R2" s="2914"/>
      <c r="S2" s="2914"/>
      <c r="T2" s="488"/>
      <c r="U2" s="488"/>
    </row>
    <row r="3" spans="1:21" ht="19.5">
      <c r="B3" s="2915" t="s">
        <v>652</v>
      </c>
      <c r="C3" s="2916"/>
      <c r="D3" s="2916"/>
      <c r="E3" s="2916"/>
      <c r="F3" s="2916"/>
      <c r="G3" s="2916"/>
      <c r="H3" s="2916"/>
      <c r="I3" s="2916"/>
      <c r="K3" s="816"/>
      <c r="L3" s="489" t="s">
        <v>6741</v>
      </c>
      <c r="M3" s="793"/>
      <c r="P3" s="793"/>
      <c r="Q3" s="1035"/>
      <c r="R3" s="3028" t="s">
        <v>652</v>
      </c>
      <c r="S3" s="3029"/>
      <c r="T3" s="3029"/>
      <c r="U3" s="3029"/>
    </row>
    <row r="4" spans="1:21" ht="19.5" thickBot="1">
      <c r="B4" s="730"/>
      <c r="C4" s="983"/>
      <c r="D4" s="983"/>
      <c r="E4" s="983"/>
      <c r="G4" s="581"/>
      <c r="K4" s="510"/>
      <c r="L4" s="487"/>
      <c r="M4" s="793"/>
      <c r="N4" s="2921" t="s">
        <v>6742</v>
      </c>
      <c r="O4" s="2921"/>
      <c r="P4" s="793"/>
      <c r="R4" s="730"/>
      <c r="S4" s="730"/>
      <c r="T4" s="730"/>
      <c r="U4" s="730"/>
    </row>
    <row r="5" spans="1:21" ht="45.75" thickTop="1">
      <c r="A5" s="496"/>
      <c r="B5" s="1036" t="s">
        <v>6743</v>
      </c>
      <c r="C5" s="1037" t="s">
        <v>6755</v>
      </c>
      <c r="D5" s="1037" t="s">
        <v>8500</v>
      </c>
      <c r="E5" s="1038" t="s">
        <v>8501</v>
      </c>
      <c r="F5" s="496"/>
      <c r="G5" s="3030" t="s">
        <v>6749</v>
      </c>
      <c r="H5" s="496"/>
      <c r="I5" s="3030" t="s">
        <v>6750</v>
      </c>
      <c r="J5" s="496"/>
      <c r="K5" s="510"/>
      <c r="L5" s="487"/>
      <c r="M5" s="793"/>
      <c r="N5" s="502" t="s">
        <v>6751</v>
      </c>
      <c r="O5" s="799"/>
      <c r="P5" s="793"/>
      <c r="R5" s="1036" t="s">
        <v>6743</v>
      </c>
      <c r="S5" s="1037" t="s">
        <v>6755</v>
      </c>
      <c r="T5" s="1037" t="s">
        <v>8500</v>
      </c>
      <c r="U5" s="1038" t="s">
        <v>8501</v>
      </c>
    </row>
    <row r="6" spans="1:21" ht="15">
      <c r="A6" s="496"/>
      <c r="B6" s="641" t="s">
        <v>6744</v>
      </c>
      <c r="C6" s="1039" t="s">
        <v>6756</v>
      </c>
      <c r="D6" s="1039" t="s">
        <v>8502</v>
      </c>
      <c r="E6" s="1040" t="s">
        <v>8503</v>
      </c>
      <c r="F6" s="496"/>
      <c r="G6" s="3031"/>
      <c r="H6" s="496"/>
      <c r="I6" s="3031"/>
      <c r="J6" s="496"/>
      <c r="K6" s="510"/>
      <c r="L6" s="487"/>
      <c r="M6" s="793"/>
      <c r="N6" s="502"/>
      <c r="O6" s="799"/>
      <c r="P6" s="793"/>
      <c r="R6" s="641" t="s">
        <v>6744</v>
      </c>
      <c r="S6" s="1039" t="s">
        <v>6756</v>
      </c>
      <c r="T6" s="1039" t="s">
        <v>8502</v>
      </c>
      <c r="U6" s="1040" t="s">
        <v>8503</v>
      </c>
    </row>
    <row r="7" spans="1:21" ht="15.75" thickBot="1">
      <c r="A7" s="496"/>
      <c r="B7" s="1041" t="s">
        <v>6745</v>
      </c>
      <c r="C7" s="1042">
        <v>3</v>
      </c>
      <c r="D7" s="1042">
        <v>3</v>
      </c>
      <c r="E7" s="1043">
        <v>3</v>
      </c>
      <c r="F7" s="496"/>
      <c r="G7" s="3032"/>
      <c r="H7" s="496"/>
      <c r="I7" s="3032"/>
      <c r="J7" s="496"/>
      <c r="K7" s="510"/>
      <c r="L7" s="487"/>
      <c r="M7" s="793"/>
      <c r="N7" s="490"/>
      <c r="O7" s="490"/>
      <c r="P7" s="793"/>
      <c r="R7" s="1041" t="s">
        <v>6745</v>
      </c>
      <c r="S7" s="1042" t="s">
        <v>6756</v>
      </c>
      <c r="T7" s="1042" t="s">
        <v>8502</v>
      </c>
      <c r="U7" s="1043" t="s">
        <v>8503</v>
      </c>
    </row>
    <row r="8" spans="1:21" ht="17.25" thickTop="1" thickBot="1">
      <c r="A8" s="496"/>
      <c r="B8" s="1044"/>
      <c r="C8" s="810"/>
      <c r="D8" s="155"/>
      <c r="E8" s="810"/>
      <c r="F8" s="496"/>
      <c r="G8" s="173"/>
      <c r="H8" s="496"/>
      <c r="I8" s="496"/>
      <c r="J8" s="496"/>
      <c r="K8" s="510"/>
      <c r="L8" s="487"/>
      <c r="M8" s="793"/>
      <c r="N8" s="490"/>
      <c r="O8" s="490"/>
      <c r="P8" s="793"/>
      <c r="R8" s="1044"/>
      <c r="S8" s="810"/>
      <c r="T8" s="155"/>
      <c r="U8" s="810"/>
    </row>
    <row r="9" spans="1:21" ht="15.75" customHeight="1" thickTop="1" thickBot="1">
      <c r="A9" s="496"/>
      <c r="B9" s="499" t="s">
        <v>8504</v>
      </c>
      <c r="C9" s="155"/>
      <c r="D9" s="1045"/>
      <c r="E9" s="1045"/>
      <c r="F9" s="496"/>
      <c r="G9" s="173"/>
      <c r="H9" s="496"/>
      <c r="I9" s="496"/>
      <c r="J9" s="496"/>
      <c r="K9" s="510"/>
      <c r="L9" s="487"/>
      <c r="M9" s="793"/>
      <c r="N9" s="799"/>
      <c r="O9" s="799"/>
      <c r="P9" s="793"/>
      <c r="R9" s="499" t="s">
        <v>8504</v>
      </c>
      <c r="S9" s="155"/>
      <c r="T9" s="1045"/>
      <c r="U9" s="1045"/>
    </row>
    <row r="10" spans="1:21" ht="15.75" customHeight="1" thickTop="1">
      <c r="A10" s="496"/>
      <c r="B10" s="503" t="s">
        <v>8505</v>
      </c>
      <c r="C10" s="122">
        <f>IFERROR('2I'!E30,0)</f>
        <v>602.1400000000001</v>
      </c>
      <c r="D10" s="1046"/>
      <c r="E10" s="1047"/>
      <c r="F10" s="496"/>
      <c r="G10" s="509" t="s">
        <v>8506</v>
      </c>
      <c r="H10" s="496"/>
      <c r="I10" s="509"/>
      <c r="J10" s="496"/>
      <c r="K10" s="827"/>
      <c r="L10" s="487"/>
      <c r="M10" s="793"/>
      <c r="N10" s="799"/>
      <c r="O10" s="799"/>
      <c r="P10" s="793"/>
      <c r="R10" s="503" t="s">
        <v>8507</v>
      </c>
      <c r="S10" s="122" t="s">
        <v>8508</v>
      </c>
      <c r="T10" s="1046"/>
      <c r="U10" s="1047"/>
    </row>
    <row r="11" spans="1:21" ht="15.75" customHeight="1">
      <c r="A11" s="496"/>
      <c r="B11" s="512" t="s">
        <v>8509</v>
      </c>
      <c r="C11" s="124">
        <f>IFERROR('2I'!E36,0)</f>
        <v>54.034999999999997</v>
      </c>
      <c r="D11" s="1048"/>
      <c r="E11" s="1049"/>
      <c r="F11" s="496"/>
      <c r="G11" s="517" t="s">
        <v>8510</v>
      </c>
      <c r="H11" s="496"/>
      <c r="I11" s="517"/>
      <c r="J11" s="496"/>
      <c r="K11" s="827"/>
      <c r="L11" s="487"/>
      <c r="M11" s="793"/>
      <c r="N11" s="799"/>
      <c r="O11" s="799"/>
      <c r="P11" s="793"/>
      <c r="R11" s="512" t="s">
        <v>8509</v>
      </c>
      <c r="S11" s="124" t="s">
        <v>8511</v>
      </c>
      <c r="T11" s="1048"/>
      <c r="U11" s="1049"/>
    </row>
    <row r="12" spans="1:21" ht="15.75" customHeight="1" thickBot="1">
      <c r="A12" s="496"/>
      <c r="B12" s="519" t="s">
        <v>8512</v>
      </c>
      <c r="C12" s="112">
        <f>IFERROR(C10 + C11,0)</f>
        <v>656.17500000000007</v>
      </c>
      <c r="D12" s="849"/>
      <c r="E12" s="1050"/>
      <c r="F12" s="496"/>
      <c r="G12" s="523" t="s">
        <v>8513</v>
      </c>
      <c r="H12" s="496"/>
      <c r="I12" s="523"/>
      <c r="J12" s="496"/>
      <c r="K12" s="827"/>
      <c r="L12" s="487"/>
      <c r="M12" s="793"/>
      <c r="N12" s="799"/>
      <c r="O12" s="799"/>
      <c r="P12" s="793"/>
      <c r="R12" s="519" t="s">
        <v>8512</v>
      </c>
      <c r="S12" s="112" t="s">
        <v>8514</v>
      </c>
      <c r="T12" s="849"/>
      <c r="U12" s="1050"/>
    </row>
    <row r="13" spans="1:21" ht="15.75" customHeight="1" thickTop="1" thickBot="1">
      <c r="A13" s="496"/>
      <c r="B13" s="1044"/>
      <c r="C13" s="810"/>
      <c r="D13" s="810"/>
      <c r="E13" s="810"/>
      <c r="F13" s="496"/>
      <c r="G13" s="173"/>
      <c r="H13" s="496"/>
      <c r="I13" s="496"/>
      <c r="J13" s="496"/>
      <c r="K13" s="827"/>
      <c r="L13" s="487"/>
      <c r="M13" s="793"/>
      <c r="N13" s="799"/>
      <c r="O13" s="799"/>
      <c r="P13" s="793"/>
      <c r="R13" s="1044"/>
      <c r="S13" s="810"/>
      <c r="T13" s="810"/>
      <c r="U13" s="810"/>
    </row>
    <row r="14" spans="1:21" ht="15.75" customHeight="1" thickTop="1" thickBot="1">
      <c r="A14" s="496"/>
      <c r="B14" s="499" t="s">
        <v>8509</v>
      </c>
      <c r="C14" s="155"/>
      <c r="D14" s="155"/>
      <c r="E14" s="1045"/>
      <c r="F14" s="496"/>
      <c r="G14" s="173"/>
      <c r="H14" s="496"/>
      <c r="I14" s="496"/>
      <c r="J14" s="496"/>
      <c r="K14" s="827"/>
      <c r="L14" s="487"/>
      <c r="M14" s="793"/>
      <c r="N14" s="799"/>
      <c r="O14" s="799"/>
      <c r="P14" s="793"/>
      <c r="R14" s="499" t="s">
        <v>8509</v>
      </c>
      <c r="S14" s="155"/>
      <c r="T14" s="155"/>
      <c r="U14" s="1045"/>
    </row>
    <row r="15" spans="1:21" ht="15.75" customHeight="1" thickTop="1">
      <c r="A15" s="496"/>
      <c r="B15" s="503" t="s">
        <v>8515</v>
      </c>
      <c r="C15" s="802">
        <v>54.034999999999997</v>
      </c>
      <c r="D15" s="1046"/>
      <c r="E15" s="1047"/>
      <c r="F15" s="496"/>
      <c r="G15" s="509" t="s">
        <v>8516</v>
      </c>
      <c r="H15" s="496"/>
      <c r="I15" s="509"/>
      <c r="J15" s="496"/>
      <c r="K15" s="827"/>
      <c r="L15" s="487">
        <f>IF( SUM( N15:O15 ) = 0, 0, $N$5 )</f>
        <v>0</v>
      </c>
      <c r="M15" s="793"/>
      <c r="N15" s="511">
        <f t="shared" ref="N15:N16" si="0" xml:space="preserve"> IF( ISNUMBER(C15 ), 0, 1 )</f>
        <v>0</v>
      </c>
      <c r="O15" s="799"/>
      <c r="P15" s="793"/>
      <c r="R15" s="503" t="s">
        <v>8515</v>
      </c>
      <c r="S15" s="802" t="s">
        <v>8517</v>
      </c>
      <c r="T15" s="1046"/>
      <c r="U15" s="1047"/>
    </row>
    <row r="16" spans="1:21" ht="15.75" customHeight="1">
      <c r="A16" s="496"/>
      <c r="B16" s="512" t="s">
        <v>8518</v>
      </c>
      <c r="C16" s="804">
        <v>0</v>
      </c>
      <c r="D16" s="1048"/>
      <c r="E16" s="1049"/>
      <c r="F16" s="496"/>
      <c r="G16" s="517" t="s">
        <v>8519</v>
      </c>
      <c r="H16" s="496"/>
      <c r="I16" s="517"/>
      <c r="J16" s="496"/>
      <c r="K16" s="827"/>
      <c r="L16" s="487">
        <f>IF( SUM( N16:O16 ) = 0, 0, $N$5 )</f>
        <v>0</v>
      </c>
      <c r="M16" s="793"/>
      <c r="N16" s="511">
        <f t="shared" si="0"/>
        <v>0</v>
      </c>
      <c r="O16" s="799"/>
      <c r="P16" s="793"/>
      <c r="R16" s="512" t="s">
        <v>8518</v>
      </c>
      <c r="S16" s="804" t="s">
        <v>8520</v>
      </c>
      <c r="T16" s="1048"/>
      <c r="U16" s="1049"/>
    </row>
    <row r="17" spans="1:21" ht="15.75" customHeight="1" thickBot="1">
      <c r="A17" s="496"/>
      <c r="B17" s="519" t="s">
        <v>8521</v>
      </c>
      <c r="C17" s="112">
        <f>IFERROR(C15+C16,0)</f>
        <v>54.034999999999997</v>
      </c>
      <c r="D17" s="849"/>
      <c r="E17" s="1050"/>
      <c r="F17" s="496"/>
      <c r="G17" s="523" t="s">
        <v>8522</v>
      </c>
      <c r="H17" s="496"/>
      <c r="I17" s="523"/>
      <c r="J17" s="496"/>
      <c r="K17" s="827"/>
      <c r="L17" s="487"/>
      <c r="M17" s="793"/>
      <c r="N17" s="799"/>
      <c r="O17" s="799"/>
      <c r="P17" s="793"/>
      <c r="R17" s="519" t="s">
        <v>8521</v>
      </c>
      <c r="S17" s="112" t="s">
        <v>8523</v>
      </c>
      <c r="T17" s="849"/>
      <c r="U17" s="1050"/>
    </row>
    <row r="18" spans="1:21" ht="15.75" customHeight="1" thickTop="1" thickBot="1">
      <c r="A18" s="496"/>
      <c r="B18" s="561"/>
      <c r="C18" s="152"/>
      <c r="D18" s="152"/>
      <c r="E18" s="152"/>
      <c r="F18" s="496"/>
      <c r="G18" s="501"/>
      <c r="H18" s="496"/>
      <c r="I18" s="496"/>
      <c r="J18" s="496"/>
      <c r="K18" s="827"/>
      <c r="L18" s="487"/>
      <c r="M18" s="793"/>
      <c r="N18" s="799"/>
      <c r="O18" s="799"/>
      <c r="P18" s="793"/>
      <c r="R18" s="561"/>
      <c r="S18" s="152"/>
      <c r="T18" s="152"/>
      <c r="U18" s="152"/>
    </row>
    <row r="19" spans="1:21" ht="15.75" customHeight="1" thickTop="1" thickBot="1">
      <c r="A19" s="496"/>
      <c r="B19" s="499" t="s">
        <v>8524</v>
      </c>
      <c r="C19" s="152"/>
      <c r="D19" s="152"/>
      <c r="E19" s="152"/>
      <c r="F19" s="496"/>
      <c r="G19" s="501"/>
      <c r="H19" s="496"/>
      <c r="I19" s="496"/>
      <c r="J19" s="496"/>
      <c r="K19" s="827"/>
      <c r="L19" s="487"/>
      <c r="M19" s="793"/>
      <c r="N19" s="799"/>
      <c r="O19" s="799"/>
      <c r="P19" s="793"/>
      <c r="R19" s="499" t="s">
        <v>8524</v>
      </c>
      <c r="S19" s="152"/>
      <c r="T19" s="152"/>
      <c r="U19" s="152"/>
    </row>
    <row r="20" spans="1:21" ht="15.75" customHeight="1" thickTop="1">
      <c r="A20" s="496"/>
      <c r="B20" s="503" t="s">
        <v>8525</v>
      </c>
      <c r="C20" s="1051"/>
      <c r="D20" s="802">
        <v>1966.557</v>
      </c>
      <c r="E20" s="1047"/>
      <c r="F20" s="496"/>
      <c r="G20" s="509" t="s">
        <v>8526</v>
      </c>
      <c r="H20" s="496"/>
      <c r="I20" s="509"/>
      <c r="J20" s="496"/>
      <c r="K20" s="827"/>
      <c r="L20" s="487">
        <f t="shared" ref="L20:L21" si="1">IF( SUM( N20:O20 ) = 0, 0, $N$5 )</f>
        <v>0</v>
      </c>
      <c r="M20" s="793"/>
      <c r="N20" s="799"/>
      <c r="O20" s="511">
        <f t="shared" ref="O20:O21" si="2" xml:space="preserve"> IF( ISNUMBER(D20 ), 0, 1 )</f>
        <v>0</v>
      </c>
      <c r="P20" s="793"/>
      <c r="R20" s="503" t="s">
        <v>8525</v>
      </c>
      <c r="S20" s="1051"/>
      <c r="T20" s="802" t="s">
        <v>8527</v>
      </c>
      <c r="U20" s="1047"/>
    </row>
    <row r="21" spans="1:21" ht="15.75" customHeight="1" thickBot="1">
      <c r="A21" s="496"/>
      <c r="B21" s="519" t="s">
        <v>8528</v>
      </c>
      <c r="C21" s="1052"/>
      <c r="D21" s="807">
        <v>1974.289</v>
      </c>
      <c r="E21" s="1050"/>
      <c r="F21" s="496"/>
      <c r="G21" s="523" t="s">
        <v>8529</v>
      </c>
      <c r="H21" s="496"/>
      <c r="I21" s="523"/>
      <c r="J21" s="496"/>
      <c r="K21" s="827"/>
      <c r="L21" s="487">
        <f t="shared" si="1"/>
        <v>0</v>
      </c>
      <c r="M21" s="793"/>
      <c r="N21" s="799"/>
      <c r="O21" s="511">
        <f t="shared" si="2"/>
        <v>0</v>
      </c>
      <c r="P21" s="793"/>
      <c r="R21" s="519" t="s">
        <v>8528</v>
      </c>
      <c r="S21" s="1052"/>
      <c r="T21" s="807" t="s">
        <v>8530</v>
      </c>
      <c r="U21" s="1050"/>
    </row>
    <row r="22" spans="1:21" ht="15.75" customHeight="1" thickTop="1" thickBot="1">
      <c r="A22" s="496"/>
      <c r="B22" s="496"/>
      <c r="C22" s="810"/>
      <c r="D22" s="810"/>
      <c r="E22" s="810"/>
      <c r="F22" s="496"/>
      <c r="G22" s="496"/>
      <c r="H22" s="496"/>
      <c r="I22" s="496"/>
      <c r="J22" s="496"/>
      <c r="K22" s="827"/>
      <c r="L22" s="487"/>
      <c r="M22" s="793"/>
      <c r="N22" s="799"/>
      <c r="O22" s="799"/>
      <c r="P22" s="793"/>
      <c r="R22" s="496"/>
      <c r="S22" s="810"/>
      <c r="T22" s="810"/>
      <c r="U22" s="810"/>
    </row>
    <row r="23" spans="1:21" ht="15.75" customHeight="1" thickTop="1" thickBot="1">
      <c r="A23" s="496"/>
      <c r="B23" s="499" t="s">
        <v>8531</v>
      </c>
      <c r="C23" s="155"/>
      <c r="D23" s="155"/>
      <c r="E23" s="1045"/>
      <c r="F23" s="496"/>
      <c r="G23" s="173"/>
      <c r="H23" s="496"/>
      <c r="I23" s="496"/>
      <c r="J23" s="496"/>
      <c r="K23" s="827"/>
      <c r="L23" s="487"/>
      <c r="M23" s="793"/>
      <c r="N23" s="799"/>
      <c r="O23" s="799"/>
      <c r="P23" s="793"/>
      <c r="R23" s="499" t="s">
        <v>8531</v>
      </c>
      <c r="S23" s="155"/>
      <c r="T23" s="155"/>
      <c r="U23" s="1045"/>
    </row>
    <row r="24" spans="1:21" ht="15.75" customHeight="1" thickTop="1">
      <c r="A24" s="496"/>
      <c r="B24" s="503" t="s">
        <v>8532</v>
      </c>
      <c r="C24" s="802">
        <v>50.127000000000002</v>
      </c>
      <c r="D24" s="1046"/>
      <c r="E24" s="1047"/>
      <c r="F24" s="496"/>
      <c r="G24" s="509" t="s">
        <v>8533</v>
      </c>
      <c r="H24" s="496"/>
      <c r="I24" s="509"/>
      <c r="J24" s="496"/>
      <c r="K24" s="827"/>
      <c r="L24" s="487">
        <f>IF( SUM( N24:O24 ) = 0, 0, $N$5 )</f>
        <v>0</v>
      </c>
      <c r="M24" s="793"/>
      <c r="N24" s="511">
        <f t="shared" ref="N24" si="3" xml:space="preserve"> IF( ISNUMBER(C24 ), 0, 1 )</f>
        <v>0</v>
      </c>
      <c r="O24" s="799"/>
      <c r="P24" s="793"/>
      <c r="R24" s="503" t="s">
        <v>8532</v>
      </c>
      <c r="S24" s="802" t="s">
        <v>8534</v>
      </c>
      <c r="T24" s="1046"/>
      <c r="U24" s="1047"/>
    </row>
    <row r="25" spans="1:21" ht="15.75" customHeight="1" thickBot="1">
      <c r="A25" s="496"/>
      <c r="B25" s="519" t="s">
        <v>8535</v>
      </c>
      <c r="C25" s="112">
        <f>IFERROR(C24 - C17,0)</f>
        <v>-3.9079999999999941</v>
      </c>
      <c r="D25" s="849"/>
      <c r="E25" s="1050"/>
      <c r="F25" s="496"/>
      <c r="G25" s="523" t="s">
        <v>8536</v>
      </c>
      <c r="H25" s="496"/>
      <c r="I25" s="523"/>
      <c r="J25" s="496"/>
      <c r="K25" s="827"/>
      <c r="L25" s="487"/>
      <c r="M25" s="793"/>
      <c r="N25" s="799"/>
      <c r="O25" s="799"/>
      <c r="P25" s="793"/>
      <c r="R25" s="519" t="s">
        <v>8535</v>
      </c>
      <c r="S25" s="112" t="s">
        <v>8537</v>
      </c>
      <c r="T25" s="849"/>
      <c r="U25" s="1050"/>
    </row>
    <row r="26" spans="1:21" ht="15.75" customHeight="1" thickTop="1" thickBot="1">
      <c r="A26" s="496"/>
      <c r="B26" s="561"/>
      <c r="C26" s="152"/>
      <c r="D26" s="152"/>
      <c r="E26" s="152"/>
      <c r="F26" s="496"/>
      <c r="G26" s="501"/>
      <c r="H26" s="496"/>
      <c r="I26" s="496"/>
      <c r="J26" s="496"/>
      <c r="K26" s="827"/>
      <c r="L26" s="487"/>
      <c r="M26" s="793"/>
      <c r="N26" s="799"/>
      <c r="O26" s="799"/>
      <c r="P26" s="793"/>
      <c r="R26" s="561"/>
      <c r="S26" s="152"/>
      <c r="T26" s="152"/>
      <c r="U26" s="152"/>
    </row>
    <row r="27" spans="1:21" ht="15.75" customHeight="1" thickTop="1" thickBot="1">
      <c r="A27" s="496"/>
      <c r="B27" s="499" t="s">
        <v>8538</v>
      </c>
      <c r="C27" s="155"/>
      <c r="D27" s="155"/>
      <c r="E27" s="1045"/>
      <c r="F27" s="496"/>
      <c r="G27" s="173"/>
      <c r="H27" s="496"/>
      <c r="I27" s="496"/>
      <c r="J27" s="496"/>
      <c r="K27" s="827"/>
      <c r="L27" s="487"/>
      <c r="M27" s="793"/>
      <c r="N27" s="799"/>
      <c r="O27" s="799"/>
      <c r="P27" s="793"/>
      <c r="R27" s="499" t="s">
        <v>8538</v>
      </c>
      <c r="S27" s="155"/>
      <c r="T27" s="155"/>
      <c r="U27" s="1045"/>
    </row>
    <row r="28" spans="1:21" ht="15.75" customHeight="1" thickTop="1" thickBot="1">
      <c r="A28" s="496"/>
      <c r="B28" s="876" t="s">
        <v>8539</v>
      </c>
      <c r="C28" s="880"/>
      <c r="D28" s="880"/>
      <c r="E28" s="129">
        <f>IFERROR(IF(OR(C17=0, D20=0), 0, C17/(D20/1000)),0)</f>
        <v>27.476955918389343</v>
      </c>
      <c r="F28" s="496"/>
      <c r="G28" s="835" t="s">
        <v>8540</v>
      </c>
      <c r="H28" s="496"/>
      <c r="I28" s="835"/>
      <c r="J28" s="496"/>
      <c r="K28" s="827"/>
      <c r="L28" s="487"/>
      <c r="M28" s="793"/>
      <c r="N28" s="799"/>
      <c r="O28" s="799"/>
      <c r="P28" s="793"/>
      <c r="R28" s="876" t="s">
        <v>8541</v>
      </c>
      <c r="S28" s="880"/>
      <c r="T28" s="880"/>
      <c r="U28" s="129" t="s">
        <v>8542</v>
      </c>
    </row>
    <row r="29" spans="1:21" ht="15.75" thickTop="1">
      <c r="A29" s="496"/>
      <c r="B29" s="561"/>
      <c r="C29" s="152"/>
      <c r="D29" s="152"/>
      <c r="E29" s="152"/>
      <c r="F29" s="496"/>
      <c r="G29" s="501"/>
      <c r="H29" s="496"/>
      <c r="I29" s="496"/>
      <c r="J29" s="496"/>
      <c r="L29" s="487"/>
      <c r="N29" s="799"/>
      <c r="O29" s="799"/>
    </row>
    <row r="30" spans="1:21" ht="15">
      <c r="A30" s="496"/>
      <c r="B30" s="496"/>
      <c r="C30" s="810"/>
      <c r="D30" s="810"/>
      <c r="E30" s="810"/>
      <c r="F30" s="496"/>
      <c r="G30" s="496"/>
      <c r="H30" s="496"/>
      <c r="I30" s="496"/>
      <c r="J30" s="496"/>
      <c r="K30" s="794"/>
      <c r="N30" s="799"/>
      <c r="O30" s="799"/>
      <c r="Q30" s="794"/>
    </row>
    <row r="31" spans="1:21" ht="15">
      <c r="A31" s="496"/>
      <c r="B31" s="496"/>
      <c r="C31" s="810"/>
      <c r="D31" s="810"/>
      <c r="E31" s="810"/>
      <c r="F31" s="496"/>
      <c r="G31" s="496"/>
      <c r="H31" s="496"/>
      <c r="I31" s="496"/>
      <c r="J31" s="496"/>
      <c r="K31" s="794"/>
      <c r="M31" s="857"/>
      <c r="N31" s="727"/>
      <c r="O31" s="600"/>
      <c r="P31" s="857"/>
      <c r="Q31" s="794"/>
    </row>
    <row r="32" spans="1:21" ht="15">
      <c r="A32" s="496"/>
      <c r="B32" s="496"/>
      <c r="C32" s="810"/>
      <c r="D32" s="810"/>
      <c r="E32" s="810"/>
      <c r="F32" s="496"/>
      <c r="G32" s="496"/>
      <c r="H32" s="496"/>
      <c r="I32" s="496"/>
      <c r="J32" s="496"/>
      <c r="K32" s="794"/>
      <c r="M32" s="857"/>
      <c r="N32" s="727"/>
      <c r="O32" s="600"/>
      <c r="P32" s="857"/>
      <c r="Q32" s="794"/>
    </row>
    <row r="33" spans="1:14" ht="15">
      <c r="A33" s="496"/>
      <c r="B33" s="496"/>
      <c r="C33" s="810"/>
      <c r="D33" s="810"/>
      <c r="E33" s="810"/>
      <c r="F33" s="496"/>
      <c r="G33" s="496"/>
      <c r="H33" s="496"/>
      <c r="I33" s="496"/>
      <c r="J33" s="496"/>
      <c r="N33" s="799"/>
    </row>
  </sheetData>
  <sheetProtection algorithmName="SHA-512" hashValue="lxUC7twaWJ9iTmXh8GrqdMjxPKaa4fwHPNxNM3wRL9WTsRYtpGrtls2th4aO9BG8iKdO/OOnIBB/rnVPwQgRwg==" saltValue="Ie5l47o3lE/K3rl2Ap3gnQ==" spinCount="100000" sheet="1" objects="1" scenarios="1"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531" priority="17" operator="equal">
      <formula>0</formula>
    </cfRule>
  </conditionalFormatting>
  <conditionalFormatting sqref="L23">
    <cfRule type="cellIs" dxfId="530" priority="16" operator="equal">
      <formula>0</formula>
    </cfRule>
  </conditionalFormatting>
  <conditionalFormatting sqref="L16:L19 L22:L23 L25:L29">
    <cfRule type="cellIs" dxfId="529" priority="15" operator="equal">
      <formula>0</formula>
    </cfRule>
  </conditionalFormatting>
  <conditionalFormatting sqref="L33">
    <cfRule type="cellIs" dxfId="528" priority="14" operator="equal">
      <formula>0</formula>
    </cfRule>
  </conditionalFormatting>
  <conditionalFormatting sqref="L17:L18">
    <cfRule type="cellIs" dxfId="527" priority="11" operator="equal">
      <formula>0</formula>
    </cfRule>
  </conditionalFormatting>
  <conditionalFormatting sqref="L15:L16">
    <cfRule type="cellIs" dxfId="526" priority="10" operator="equal">
      <formula>0</formula>
    </cfRule>
  </conditionalFormatting>
  <conditionalFormatting sqref="L22">
    <cfRule type="cellIs" dxfId="525" priority="7" operator="equal">
      <formula>0</formula>
    </cfRule>
  </conditionalFormatting>
  <conditionalFormatting sqref="L27:L28">
    <cfRule type="cellIs" dxfId="524" priority="6" operator="equal">
      <formula>0</formula>
    </cfRule>
  </conditionalFormatting>
  <conditionalFormatting sqref="L2">
    <cfRule type="cellIs" dxfId="523" priority="5" operator="equal">
      <formula>0</formula>
    </cfRule>
  </conditionalFormatting>
  <conditionalFormatting sqref="L1">
    <cfRule type="cellIs" dxfId="522" priority="4" operator="equal">
      <formula>0</formula>
    </cfRule>
  </conditionalFormatting>
  <conditionalFormatting sqref="L25">
    <cfRule type="cellIs" dxfId="521" priority="3" operator="equal">
      <formula>0</formula>
    </cfRule>
  </conditionalFormatting>
  <conditionalFormatting sqref="L20:L21">
    <cfRule type="cellIs" dxfId="520" priority="2" operator="equal">
      <formula>0</formula>
    </cfRule>
  </conditionalFormatting>
  <conditionalFormatting sqref="L24">
    <cfRule type="cellIs" dxfId="519"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topLeftCell="A4" zoomScale="70" zoomScaleNormal="70" zoomScaleSheetLayoutView="100" workbookViewId="0">
      <selection activeCell="A4" sqref="A1:XFD1048576"/>
    </sheetView>
  </sheetViews>
  <sheetFormatPr defaultColWidth="8.625" defaultRowHeight="14.25"/>
  <cols>
    <col min="1" max="1" width="1.625" style="490" customWidth="1"/>
    <col min="2" max="2" width="34.25" style="490" bestFit="1" customWidth="1"/>
    <col min="3" max="3" width="10.25" style="490" bestFit="1" customWidth="1"/>
    <col min="4" max="4" width="13.125" style="490" bestFit="1" customWidth="1"/>
    <col min="5" max="5" width="12.5" style="490" customWidth="1"/>
    <col min="6" max="6" width="11.625" style="490" bestFit="1" customWidth="1"/>
    <col min="7" max="7" width="21.75" style="490" customWidth="1"/>
    <col min="8" max="8" width="18" style="490" customWidth="1"/>
    <col min="9" max="9" width="19.625" style="490" customWidth="1"/>
    <col min="10" max="10" width="20.75" style="490" customWidth="1"/>
    <col min="11" max="11" width="9" style="490" customWidth="1"/>
    <col min="12" max="12" width="22.5" style="490" customWidth="1"/>
    <col min="13" max="13" width="1.625" style="490" customWidth="1"/>
    <col min="14" max="14" width="9.25" style="490" bestFit="1" customWidth="1"/>
    <col min="15" max="15" width="1.625" style="490" customWidth="1"/>
    <col min="16" max="16" width="28.75" style="490" customWidth="1"/>
    <col min="17" max="18" width="1.625" style="490" customWidth="1"/>
    <col min="19" max="19" width="20.625" style="490" bestFit="1" customWidth="1"/>
    <col min="20" max="20" width="1.625" style="794" customWidth="1"/>
    <col min="21" max="21" width="20.625" style="794" hidden="1" customWidth="1"/>
    <col min="22" max="22" width="1.75" style="794" hidden="1" customWidth="1"/>
    <col min="23" max="23" width="5.75" style="794" hidden="1" customWidth="1"/>
    <col min="24" max="24" width="1.75" style="794" hidden="1" customWidth="1"/>
    <col min="25" max="25" width="5.75" style="794" hidden="1" customWidth="1"/>
    <col min="26" max="27" width="1.75" style="794" hidden="1" customWidth="1"/>
    <col min="28" max="28" width="5.75" style="794" hidden="1" customWidth="1"/>
    <col min="29" max="30" width="1.75" style="794" hidden="1" customWidth="1"/>
    <col min="31" max="31" width="1.625" style="794" hidden="1" customWidth="1"/>
    <col min="32" max="32" width="1.625" style="490" customWidth="1"/>
    <col min="33" max="33" width="34.25" style="490" bestFit="1" customWidth="1"/>
    <col min="34" max="34" width="12.5" style="490" customWidth="1"/>
    <col min="35" max="35" width="14.25" style="490" bestFit="1" customWidth="1"/>
    <col min="36" max="37" width="12.5" style="490" customWidth="1"/>
    <col min="38" max="38" width="14.25" style="490" bestFit="1" customWidth="1"/>
    <col min="39" max="39" width="12.25" style="490" bestFit="1" customWidth="1"/>
    <col min="40" max="40" width="14.125" style="490" bestFit="1" customWidth="1"/>
    <col min="41" max="41" width="15.625" style="490" bestFit="1" customWidth="1"/>
    <col min="42" max="42" width="12.5" style="490" customWidth="1"/>
    <col min="43" max="43" width="15.625" style="490" bestFit="1" customWidth="1"/>
    <col min="44" max="44" width="1.625" style="490" customWidth="1"/>
    <col min="45" max="16384" width="8.625" style="490"/>
  </cols>
  <sheetData>
    <row r="1" spans="1:44" s="618" customFormat="1" ht="23.25">
      <c r="A1" s="618" t="s">
        <v>8543</v>
      </c>
      <c r="B1" s="2914" t="s">
        <v>8544</v>
      </c>
      <c r="C1" s="2914"/>
      <c r="D1" s="2914"/>
      <c r="E1" s="2914"/>
      <c r="F1" s="2914"/>
      <c r="G1" s="2914"/>
      <c r="H1" s="2914"/>
      <c r="I1" s="2914"/>
      <c r="J1" s="946"/>
      <c r="K1" s="946"/>
      <c r="L1" s="946"/>
      <c r="M1" s="946"/>
      <c r="R1" s="814"/>
      <c r="S1" s="487"/>
      <c r="T1" s="825"/>
      <c r="U1" s="794"/>
      <c r="V1" s="794"/>
      <c r="W1" s="794"/>
      <c r="X1" s="794"/>
      <c r="Y1" s="794"/>
      <c r="Z1" s="794"/>
      <c r="AA1" s="794"/>
      <c r="AB1" s="794"/>
      <c r="AC1" s="794"/>
      <c r="AD1" s="794"/>
      <c r="AE1" s="825"/>
      <c r="AG1" s="2914" t="s">
        <v>6740</v>
      </c>
      <c r="AH1" s="2914"/>
      <c r="AI1" s="2914"/>
      <c r="AJ1" s="2914"/>
      <c r="AK1" s="2914"/>
      <c r="AL1" s="2914"/>
      <c r="AM1" s="2914"/>
      <c r="AN1" s="2914"/>
      <c r="AO1" s="2914"/>
      <c r="AP1" s="2914"/>
      <c r="AQ1" s="2914"/>
    </row>
    <row r="2" spans="1:44" s="618" customFormat="1" ht="23.25">
      <c r="B2" s="2914" t="s">
        <v>9</v>
      </c>
      <c r="C2" s="2914"/>
      <c r="D2" s="2914"/>
      <c r="E2" s="2914"/>
      <c r="F2" s="2914"/>
      <c r="G2" s="488"/>
      <c r="H2" s="488"/>
      <c r="I2" s="488"/>
      <c r="J2" s="488"/>
      <c r="K2" s="488"/>
      <c r="L2" s="488"/>
      <c r="M2" s="488"/>
      <c r="R2" s="814"/>
      <c r="S2" s="487"/>
      <c r="T2" s="825"/>
      <c r="U2" s="794"/>
      <c r="V2" s="794"/>
      <c r="W2" s="794"/>
      <c r="X2" s="794"/>
      <c r="Y2" s="794"/>
      <c r="Z2" s="794"/>
      <c r="AA2" s="794"/>
      <c r="AB2" s="794"/>
      <c r="AC2" s="794"/>
      <c r="AD2" s="794"/>
      <c r="AE2" s="825"/>
      <c r="AG2" s="2914"/>
      <c r="AH2" s="2914"/>
      <c r="AI2" s="2914"/>
      <c r="AJ2" s="2914"/>
      <c r="AK2" s="2914"/>
      <c r="AL2" s="488"/>
      <c r="AM2" s="488"/>
      <c r="AN2" s="488"/>
      <c r="AO2" s="488"/>
      <c r="AP2" s="488"/>
      <c r="AQ2" s="488"/>
    </row>
    <row r="3" spans="1:44" ht="19.5">
      <c r="B3" s="2915" t="s">
        <v>8545</v>
      </c>
      <c r="C3" s="2916"/>
      <c r="D3" s="2916"/>
      <c r="E3" s="2916"/>
      <c r="F3" s="2916"/>
      <c r="G3" s="2916"/>
      <c r="H3" s="2916"/>
      <c r="I3" s="2916"/>
      <c r="J3" s="2916"/>
      <c r="K3" s="2916"/>
      <c r="L3" s="2916"/>
      <c r="M3" s="2916"/>
      <c r="N3" s="2916"/>
      <c r="O3" s="2916"/>
      <c r="P3" s="2916"/>
      <c r="R3" s="816"/>
      <c r="S3" s="1053" t="s">
        <v>6741</v>
      </c>
      <c r="T3" s="825"/>
      <c r="U3" s="2921" t="s">
        <v>6742</v>
      </c>
      <c r="V3" s="2921"/>
      <c r="W3" s="2921"/>
      <c r="X3" s="2921"/>
      <c r="Y3" s="2921"/>
      <c r="Z3" s="2921"/>
      <c r="AA3" s="2921"/>
      <c r="AB3" s="2921"/>
      <c r="AC3" s="2921"/>
      <c r="AD3" s="2921"/>
      <c r="AE3" s="825"/>
      <c r="AG3" s="2917" t="s">
        <v>8545</v>
      </c>
      <c r="AH3" s="2918"/>
      <c r="AI3" s="2918"/>
      <c r="AJ3" s="2918"/>
      <c r="AK3" s="2918"/>
      <c r="AL3" s="2918"/>
      <c r="AM3" s="2918"/>
      <c r="AN3" s="2918"/>
      <c r="AO3" s="2918"/>
      <c r="AP3" s="2918"/>
      <c r="AQ3" s="2918"/>
      <c r="AR3" s="173"/>
    </row>
    <row r="4" spans="1:44" ht="16.5" thickBot="1">
      <c r="B4" s="618"/>
      <c r="C4" s="618"/>
      <c r="D4" s="618"/>
      <c r="E4" s="618"/>
      <c r="F4" s="618"/>
      <c r="G4" s="618"/>
      <c r="H4" s="618"/>
      <c r="I4" s="618"/>
      <c r="J4" s="618"/>
      <c r="K4" s="618"/>
      <c r="L4" s="618"/>
      <c r="M4" s="618"/>
      <c r="N4" s="618"/>
      <c r="R4" s="510"/>
      <c r="S4" s="487"/>
      <c r="T4" s="825"/>
      <c r="U4" s="502" t="s">
        <v>6751</v>
      </c>
      <c r="Z4" s="490"/>
      <c r="AA4" s="502"/>
      <c r="AB4" s="502"/>
      <c r="AC4" s="799"/>
      <c r="AD4" s="799"/>
      <c r="AE4" s="825"/>
      <c r="AG4" s="618"/>
      <c r="AH4" s="618"/>
      <c r="AI4" s="618"/>
      <c r="AJ4" s="618"/>
      <c r="AK4" s="618"/>
      <c r="AL4" s="618"/>
      <c r="AM4" s="618"/>
      <c r="AN4" s="618"/>
      <c r="AO4" s="618"/>
      <c r="AP4" s="618"/>
      <c r="AQ4" s="618"/>
      <c r="AR4" s="173"/>
    </row>
    <row r="5" spans="1:44" ht="75.75" thickTop="1">
      <c r="A5" s="496"/>
      <c r="B5" s="1036" t="s">
        <v>6743</v>
      </c>
      <c r="C5" s="658" t="s">
        <v>8546</v>
      </c>
      <c r="D5" s="658" t="s">
        <v>8509</v>
      </c>
      <c r="E5" s="658" t="s">
        <v>8547</v>
      </c>
      <c r="F5" s="658" t="s">
        <v>8548</v>
      </c>
      <c r="G5" s="658" t="s">
        <v>8549</v>
      </c>
      <c r="H5" s="658" t="s">
        <v>8550</v>
      </c>
      <c r="I5" s="658" t="s">
        <v>8551</v>
      </c>
      <c r="J5" s="658" t="s">
        <v>8552</v>
      </c>
      <c r="K5" s="658" t="s">
        <v>8553</v>
      </c>
      <c r="L5" s="659" t="s">
        <v>8554</v>
      </c>
      <c r="M5" s="496"/>
      <c r="N5" s="3030" t="s">
        <v>6749</v>
      </c>
      <c r="O5" s="496"/>
      <c r="P5" s="3030" t="s">
        <v>6750</v>
      </c>
      <c r="Q5" s="496"/>
      <c r="R5" s="510"/>
      <c r="S5" s="487"/>
      <c r="T5" s="825"/>
      <c r="Z5" s="490"/>
      <c r="AA5" s="490"/>
      <c r="AB5" s="490"/>
      <c r="AC5" s="490"/>
      <c r="AD5" s="490"/>
      <c r="AE5" s="825"/>
      <c r="AG5" s="1036" t="s">
        <v>6743</v>
      </c>
      <c r="AH5" s="658" t="s">
        <v>8546</v>
      </c>
      <c r="AI5" s="658" t="s">
        <v>8509</v>
      </c>
      <c r="AJ5" s="658" t="s">
        <v>8547</v>
      </c>
      <c r="AK5" s="658" t="s">
        <v>8548</v>
      </c>
      <c r="AL5" s="658" t="s">
        <v>8549</v>
      </c>
      <c r="AM5" s="658" t="s">
        <v>8550</v>
      </c>
      <c r="AN5" s="658" t="s">
        <v>8551</v>
      </c>
      <c r="AO5" s="658" t="s">
        <v>8552</v>
      </c>
      <c r="AP5" s="658" t="s">
        <v>8553</v>
      </c>
      <c r="AQ5" s="659" t="s">
        <v>8554</v>
      </c>
    </row>
    <row r="6" spans="1:44" ht="15">
      <c r="A6" s="496"/>
      <c r="B6" s="641" t="s">
        <v>6744</v>
      </c>
      <c r="C6" s="639" t="s">
        <v>6756</v>
      </c>
      <c r="D6" s="639" t="s">
        <v>6756</v>
      </c>
      <c r="E6" s="639" t="s">
        <v>6756</v>
      </c>
      <c r="F6" s="639" t="s">
        <v>8502</v>
      </c>
      <c r="G6" s="639" t="s">
        <v>8503</v>
      </c>
      <c r="H6" s="639" t="s">
        <v>8503</v>
      </c>
      <c r="I6" s="639" t="s">
        <v>8503</v>
      </c>
      <c r="J6" s="639" t="s">
        <v>8503</v>
      </c>
      <c r="K6" s="639" t="s">
        <v>7339</v>
      </c>
      <c r="L6" s="640" t="s">
        <v>8503</v>
      </c>
      <c r="M6" s="496"/>
      <c r="N6" s="3031"/>
      <c r="O6" s="496"/>
      <c r="P6" s="3031"/>
      <c r="Q6" s="496"/>
      <c r="R6" s="510"/>
      <c r="S6" s="487"/>
      <c r="T6" s="825"/>
      <c r="Z6" s="490"/>
      <c r="AA6" s="490"/>
      <c r="AB6" s="490"/>
      <c r="AC6" s="490"/>
      <c r="AD6" s="490"/>
      <c r="AE6" s="825"/>
      <c r="AG6" s="641" t="s">
        <v>6744</v>
      </c>
      <c r="AH6" s="639" t="s">
        <v>6756</v>
      </c>
      <c r="AI6" s="639" t="s">
        <v>6756</v>
      </c>
      <c r="AJ6" s="639" t="s">
        <v>6756</v>
      </c>
      <c r="AK6" s="639" t="s">
        <v>8502</v>
      </c>
      <c r="AL6" s="639" t="s">
        <v>8503</v>
      </c>
      <c r="AM6" s="639" t="s">
        <v>8503</v>
      </c>
      <c r="AN6" s="639" t="s">
        <v>8503</v>
      </c>
      <c r="AO6" s="639" t="s">
        <v>8503</v>
      </c>
      <c r="AP6" s="639" t="s">
        <v>7339</v>
      </c>
      <c r="AQ6" s="640" t="s">
        <v>8503</v>
      </c>
    </row>
    <row r="7" spans="1:44" ht="15.75" thickBot="1">
      <c r="A7" s="496"/>
      <c r="B7" s="1041" t="s">
        <v>6745</v>
      </c>
      <c r="C7" s="529">
        <v>3</v>
      </c>
      <c r="D7" s="529">
        <v>3</v>
      </c>
      <c r="E7" s="529">
        <v>3</v>
      </c>
      <c r="F7" s="529">
        <v>3</v>
      </c>
      <c r="G7" s="529">
        <v>3</v>
      </c>
      <c r="H7" s="529">
        <v>3</v>
      </c>
      <c r="I7" s="529">
        <v>3</v>
      </c>
      <c r="J7" s="529">
        <v>3</v>
      </c>
      <c r="K7" s="529">
        <v>3</v>
      </c>
      <c r="L7" s="530">
        <v>3</v>
      </c>
      <c r="M7" s="496"/>
      <c r="N7" s="3032"/>
      <c r="O7" s="496"/>
      <c r="P7" s="3032"/>
      <c r="Q7" s="496"/>
      <c r="R7" s="510"/>
      <c r="S7" s="487"/>
      <c r="T7" s="825"/>
      <c r="Z7" s="798"/>
      <c r="AA7" s="798"/>
      <c r="AB7" s="798"/>
      <c r="AC7" s="798"/>
      <c r="AD7" s="798"/>
      <c r="AE7" s="825"/>
      <c r="AG7" s="1041" t="s">
        <v>6745</v>
      </c>
      <c r="AH7" s="529">
        <v>3</v>
      </c>
      <c r="AI7" s="529">
        <v>3</v>
      </c>
      <c r="AJ7" s="529">
        <v>3</v>
      </c>
      <c r="AK7" s="529">
        <v>3</v>
      </c>
      <c r="AL7" s="529">
        <v>3</v>
      </c>
      <c r="AM7" s="529">
        <v>3</v>
      </c>
      <c r="AN7" s="529">
        <v>3</v>
      </c>
      <c r="AO7" s="529">
        <v>3</v>
      </c>
      <c r="AP7" s="529">
        <v>3</v>
      </c>
      <c r="AQ7" s="530">
        <v>3</v>
      </c>
    </row>
    <row r="8" spans="1:44" ht="16.5" thickTop="1" thickBot="1">
      <c r="A8" s="496"/>
      <c r="B8" s="496"/>
      <c r="C8" s="496"/>
      <c r="D8" s="496"/>
      <c r="E8" s="496"/>
      <c r="F8" s="496"/>
      <c r="G8" s="496"/>
      <c r="H8" s="496"/>
      <c r="I8" s="496"/>
      <c r="J8" s="496"/>
      <c r="K8" s="496"/>
      <c r="L8" s="496"/>
      <c r="M8" s="496"/>
      <c r="N8" s="496"/>
      <c r="O8" s="496"/>
      <c r="P8" s="496"/>
      <c r="Q8" s="496"/>
      <c r="R8" s="510"/>
      <c r="S8" s="487"/>
      <c r="T8" s="825"/>
      <c r="Z8" s="799"/>
      <c r="AA8" s="799"/>
      <c r="AB8" s="799"/>
      <c r="AC8" s="799"/>
      <c r="AD8" s="799"/>
      <c r="AE8" s="825"/>
      <c r="AG8" s="496"/>
      <c r="AH8" s="496"/>
      <c r="AI8" s="496"/>
      <c r="AJ8" s="496"/>
      <c r="AK8" s="496"/>
      <c r="AL8" s="496"/>
      <c r="AM8" s="496"/>
      <c r="AN8" s="496"/>
      <c r="AO8" s="496"/>
      <c r="AP8" s="496"/>
      <c r="AQ8" s="496"/>
    </row>
    <row r="9" spans="1:44" ht="15.75" customHeight="1" thickTop="1" thickBot="1">
      <c r="A9" s="496"/>
      <c r="B9" s="499" t="s">
        <v>8555</v>
      </c>
      <c r="C9" s="495"/>
      <c r="D9" s="495"/>
      <c r="E9" s="1054"/>
      <c r="F9" s="484"/>
      <c r="G9" s="484"/>
      <c r="H9" s="1055"/>
      <c r="I9" s="1055"/>
      <c r="J9" s="1055"/>
      <c r="K9" s="1055"/>
      <c r="L9" s="1055"/>
      <c r="M9" s="496"/>
      <c r="N9" s="173"/>
      <c r="O9" s="496"/>
      <c r="P9" s="496"/>
      <c r="Q9" s="496"/>
      <c r="R9" s="827"/>
      <c r="S9" s="487"/>
      <c r="T9" s="825"/>
      <c r="Z9" s="799"/>
      <c r="AA9" s="799"/>
      <c r="AB9" s="799"/>
      <c r="AC9" s="799"/>
      <c r="AD9" s="799"/>
      <c r="AE9" s="825"/>
      <c r="AG9" s="499" t="s">
        <v>8555</v>
      </c>
      <c r="AH9" s="495"/>
      <c r="AI9" s="495"/>
      <c r="AJ9" s="1054"/>
      <c r="AK9" s="484"/>
      <c r="AL9" s="484"/>
      <c r="AM9" s="1055"/>
      <c r="AN9" s="1055"/>
      <c r="AO9" s="1055"/>
      <c r="AP9" s="1055"/>
      <c r="AQ9" s="1055"/>
    </row>
    <row r="10" spans="1:44" ht="15.75" customHeight="1" thickTop="1">
      <c r="A10" s="496"/>
      <c r="B10" s="503" t="s">
        <v>8556</v>
      </c>
      <c r="C10" s="802">
        <v>0</v>
      </c>
      <c r="D10" s="802">
        <v>0</v>
      </c>
      <c r="E10" s="1056">
        <f>IFERROR(SUM(C10:D10),0)</f>
        <v>0</v>
      </c>
      <c r="F10" s="802">
        <v>0</v>
      </c>
      <c r="G10" s="1056">
        <f>IFERROR(IF(OR(D10=0,F10=0),0,D10/(F10/1000)),0)</f>
        <v>0</v>
      </c>
      <c r="H10" s="802">
        <v>0</v>
      </c>
      <c r="I10" s="802">
        <v>0</v>
      </c>
      <c r="J10" s="1056">
        <f>IFERROR(H10 + I10,0)</f>
        <v>0</v>
      </c>
      <c r="K10" s="802">
        <v>0</v>
      </c>
      <c r="L10" s="802">
        <v>0</v>
      </c>
      <c r="M10" s="496"/>
      <c r="N10" s="509" t="s">
        <v>8557</v>
      </c>
      <c r="O10" s="496"/>
      <c r="P10" s="509"/>
      <c r="Q10" s="496"/>
      <c r="R10" s="827"/>
      <c r="S10" s="487">
        <f xml:space="preserve"> IF( SUM( U10:AD10 ) = 0, 0,$U$4 )</f>
        <v>0</v>
      </c>
      <c r="T10" s="825"/>
      <c r="U10" s="511">
        <f xml:space="preserve"> IF( ISNUMBER( C10 ), 0, 1 )</f>
        <v>0</v>
      </c>
      <c r="V10" s="511">
        <f t="shared" ref="V10:V11" si="0" xml:space="preserve"> IF( ISNUMBER( D10 ), 0, 1 )</f>
        <v>0</v>
      </c>
      <c r="W10" s="799"/>
      <c r="X10" s="511">
        <f t="shared" ref="X10:X11" si="1" xml:space="preserve"> IF( ISNUMBER( F10 ), 0, 1 )</f>
        <v>0</v>
      </c>
      <c r="Y10" s="799"/>
      <c r="Z10" s="511">
        <f t="shared" ref="Z10:Z11" si="2" xml:space="preserve"> IF( ISNUMBER( H10 ), 0, 1 )</f>
        <v>0</v>
      </c>
      <c r="AA10" s="511">
        <f t="shared" ref="AA10:AA11" si="3" xml:space="preserve"> IF( ISNUMBER( I10 ), 0, 1 )</f>
        <v>0</v>
      </c>
      <c r="AB10" s="799"/>
      <c r="AC10" s="511">
        <f t="shared" ref="AC10:AC11" si="4" xml:space="preserve"> IF( ISNUMBER( K10 ), 0, 1 )</f>
        <v>0</v>
      </c>
      <c r="AD10" s="511">
        <f t="shared" ref="AD10:AD11" si="5" xml:space="preserve"> IF( ISNUMBER( L10 ), 0, 1 )</f>
        <v>0</v>
      </c>
      <c r="AE10" s="825"/>
      <c r="AG10" s="503" t="s">
        <v>8556</v>
      </c>
      <c r="AH10" s="802" t="s">
        <v>8558</v>
      </c>
      <c r="AI10" s="802" t="s">
        <v>8559</v>
      </c>
      <c r="AJ10" s="1056" t="s">
        <v>8560</v>
      </c>
      <c r="AK10" s="802" t="s">
        <v>8561</v>
      </c>
      <c r="AL10" s="1056" t="s">
        <v>8562</v>
      </c>
      <c r="AM10" s="802" t="s">
        <v>8563</v>
      </c>
      <c r="AN10" s="802" t="s">
        <v>8564</v>
      </c>
      <c r="AO10" s="1056" t="s">
        <v>8565</v>
      </c>
      <c r="AP10" s="802" t="s">
        <v>8566</v>
      </c>
      <c r="AQ10" s="697" t="s">
        <v>8567</v>
      </c>
    </row>
    <row r="11" spans="1:44" ht="15.75" customHeight="1">
      <c r="A11" s="496"/>
      <c r="B11" s="512" t="s">
        <v>8568</v>
      </c>
      <c r="C11" s="804">
        <v>0</v>
      </c>
      <c r="D11" s="804">
        <v>0</v>
      </c>
      <c r="E11" s="1057">
        <f>IFERROR(SUM(C11:D11),0)</f>
        <v>0</v>
      </c>
      <c r="F11" s="804">
        <v>0</v>
      </c>
      <c r="G11" s="1057">
        <f>IFERROR(IF(OR(D11=0,F11=0),0,D11/(F11/1100)),0)</f>
        <v>0</v>
      </c>
      <c r="H11" s="804">
        <v>0</v>
      </c>
      <c r="I11" s="804">
        <v>0</v>
      </c>
      <c r="J11" s="1057">
        <f>IFERROR(H11 + I11,0)</f>
        <v>0</v>
      </c>
      <c r="K11" s="804">
        <v>0</v>
      </c>
      <c r="L11" s="804">
        <v>0</v>
      </c>
      <c r="M11" s="496"/>
      <c r="N11" s="517" t="s">
        <v>8569</v>
      </c>
      <c r="O11" s="496"/>
      <c r="P11" s="517"/>
      <c r="Q11" s="496"/>
      <c r="R11" s="827"/>
      <c r="S11" s="487">
        <f xml:space="preserve"> IF( SUM( U11:AD11 ) = 0, 0,$U$4 )</f>
        <v>0</v>
      </c>
      <c r="T11" s="825"/>
      <c r="U11" s="511">
        <f t="shared" ref="U11" si="6" xml:space="preserve"> IF( ISNUMBER( C11 ), 0, 1 )</f>
        <v>0</v>
      </c>
      <c r="V11" s="511">
        <f t="shared" si="0"/>
        <v>0</v>
      </c>
      <c r="W11" s="799"/>
      <c r="X11" s="511">
        <f t="shared" si="1"/>
        <v>0</v>
      </c>
      <c r="Y11" s="799"/>
      <c r="Z11" s="511">
        <f t="shared" si="2"/>
        <v>0</v>
      </c>
      <c r="AA11" s="511">
        <f t="shared" si="3"/>
        <v>0</v>
      </c>
      <c r="AB11" s="799"/>
      <c r="AC11" s="511">
        <f t="shared" si="4"/>
        <v>0</v>
      </c>
      <c r="AD11" s="511">
        <f t="shared" si="5"/>
        <v>0</v>
      </c>
      <c r="AE11" s="825"/>
      <c r="AG11" s="512" t="s">
        <v>8568</v>
      </c>
      <c r="AH11" s="804" t="s">
        <v>8570</v>
      </c>
      <c r="AI11" s="804" t="s">
        <v>8571</v>
      </c>
      <c r="AJ11" s="1057" t="s">
        <v>8572</v>
      </c>
      <c r="AK11" s="804" t="s">
        <v>8573</v>
      </c>
      <c r="AL11" s="1057" t="s">
        <v>8574</v>
      </c>
      <c r="AM11" s="804" t="s">
        <v>8575</v>
      </c>
      <c r="AN11" s="804" t="s">
        <v>8576</v>
      </c>
      <c r="AO11" s="1057" t="s">
        <v>8577</v>
      </c>
      <c r="AP11" s="804" t="s">
        <v>8578</v>
      </c>
      <c r="AQ11" s="677" t="s">
        <v>8579</v>
      </c>
    </row>
    <row r="12" spans="1:44" ht="15.75" customHeight="1" thickBot="1">
      <c r="A12" s="496"/>
      <c r="B12" s="519" t="s">
        <v>8580</v>
      </c>
      <c r="C12" s="1058">
        <f t="shared" ref="C12:L12" si="7">IFERROR(SUM(C10:C11),0)</f>
        <v>0</v>
      </c>
      <c r="D12" s="1058">
        <f t="shared" si="7"/>
        <v>0</v>
      </c>
      <c r="E12" s="1058">
        <f t="shared" si="7"/>
        <v>0</v>
      </c>
      <c r="F12" s="1058">
        <f t="shared" si="7"/>
        <v>0</v>
      </c>
      <c r="G12" s="1058">
        <f t="shared" si="7"/>
        <v>0</v>
      </c>
      <c r="H12" s="1058">
        <f t="shared" si="7"/>
        <v>0</v>
      </c>
      <c r="I12" s="1058">
        <f t="shared" si="7"/>
        <v>0</v>
      </c>
      <c r="J12" s="1058">
        <f t="shared" si="7"/>
        <v>0</v>
      </c>
      <c r="K12" s="1059">
        <f t="shared" si="7"/>
        <v>0</v>
      </c>
      <c r="L12" s="853">
        <f t="shared" si="7"/>
        <v>0</v>
      </c>
      <c r="M12" s="496"/>
      <c r="N12" s="523" t="s">
        <v>8581</v>
      </c>
      <c r="O12" s="496"/>
      <c r="P12" s="523"/>
      <c r="Q12" s="496"/>
      <c r="R12" s="827"/>
      <c r="S12" s="487"/>
      <c r="T12" s="825"/>
      <c r="U12" s="799"/>
      <c r="V12" s="799"/>
      <c r="W12" s="799"/>
      <c r="X12" s="799"/>
      <c r="Y12" s="799"/>
      <c r="Z12" s="799"/>
      <c r="AA12" s="799"/>
      <c r="AB12" s="799"/>
      <c r="AC12" s="799"/>
      <c r="AD12" s="799"/>
      <c r="AE12" s="825"/>
      <c r="AG12" s="519" t="s">
        <v>8580</v>
      </c>
      <c r="AH12" s="1058" t="s">
        <v>8582</v>
      </c>
      <c r="AI12" s="1058" t="s">
        <v>8583</v>
      </c>
      <c r="AJ12" s="1058" t="s">
        <v>8584</v>
      </c>
      <c r="AK12" s="1058" t="s">
        <v>8585</v>
      </c>
      <c r="AL12" s="1058" t="s">
        <v>8586</v>
      </c>
      <c r="AM12" s="1058" t="s">
        <v>8587</v>
      </c>
      <c r="AN12" s="1058" t="s">
        <v>8588</v>
      </c>
      <c r="AO12" s="1058" t="s">
        <v>8589</v>
      </c>
      <c r="AP12" s="1059" t="s">
        <v>8590</v>
      </c>
      <c r="AQ12" s="853" t="s">
        <v>8591</v>
      </c>
    </row>
    <row r="13" spans="1:44" ht="15.75" customHeight="1" thickTop="1" thickBot="1">
      <c r="A13" s="496"/>
      <c r="B13" s="966"/>
      <c r="C13" s="560"/>
      <c r="D13" s="560"/>
      <c r="E13" s="560"/>
      <c r="F13" s="560"/>
      <c r="G13" s="560"/>
      <c r="H13" s="966"/>
      <c r="I13" s="966"/>
      <c r="J13" s="966"/>
      <c r="K13" s="966"/>
      <c r="L13" s="966"/>
      <c r="M13" s="496"/>
      <c r="N13" s="173"/>
      <c r="O13" s="496"/>
      <c r="P13" s="496"/>
      <c r="Q13" s="496"/>
      <c r="R13" s="827"/>
      <c r="S13" s="487"/>
      <c r="T13" s="825"/>
      <c r="U13" s="799"/>
      <c r="V13" s="799"/>
      <c r="W13" s="799"/>
      <c r="X13" s="799"/>
      <c r="Y13" s="799"/>
      <c r="Z13" s="799"/>
      <c r="AA13" s="799"/>
      <c r="AB13" s="799"/>
      <c r="AC13" s="799"/>
      <c r="AD13" s="799"/>
      <c r="AE13" s="825"/>
      <c r="AG13" s="966"/>
      <c r="AH13" s="560"/>
      <c r="AI13" s="560"/>
      <c r="AJ13" s="560"/>
      <c r="AK13" s="560"/>
      <c r="AL13" s="560"/>
      <c r="AM13" s="966"/>
      <c r="AN13" s="966"/>
      <c r="AO13" s="966"/>
      <c r="AP13" s="966"/>
      <c r="AQ13" s="966"/>
    </row>
    <row r="14" spans="1:44" ht="15.75" customHeight="1" thickTop="1" thickBot="1">
      <c r="A14" s="496"/>
      <c r="B14" s="499" t="s">
        <v>8592</v>
      </c>
      <c r="C14" s="484"/>
      <c r="D14" s="484"/>
      <c r="E14" s="484"/>
      <c r="F14" s="484"/>
      <c r="G14" s="484"/>
      <c r="H14" s="484"/>
      <c r="I14" s="484"/>
      <c r="J14" s="484"/>
      <c r="K14" s="484"/>
      <c r="L14" s="484"/>
      <c r="M14" s="496"/>
      <c r="N14" s="173"/>
      <c r="O14" s="496"/>
      <c r="P14" s="496"/>
      <c r="Q14" s="496"/>
      <c r="R14" s="827"/>
      <c r="S14" s="487"/>
      <c r="T14" s="825"/>
      <c r="U14" s="799"/>
      <c r="V14" s="799"/>
      <c r="W14" s="799"/>
      <c r="X14" s="799"/>
      <c r="Y14" s="799"/>
      <c r="Z14" s="799"/>
      <c r="AA14" s="799"/>
      <c r="AB14" s="799"/>
      <c r="AC14" s="799"/>
      <c r="AD14" s="799"/>
      <c r="AE14" s="825"/>
      <c r="AG14" s="499" t="s">
        <v>8592</v>
      </c>
      <c r="AH14" s="484"/>
      <c r="AI14" s="484"/>
      <c r="AJ14" s="484"/>
      <c r="AK14" s="484"/>
      <c r="AL14" s="484"/>
      <c r="AM14" s="484"/>
      <c r="AN14" s="484"/>
      <c r="AO14" s="484"/>
      <c r="AP14" s="484"/>
      <c r="AQ14" s="484"/>
    </row>
    <row r="15" spans="1:44" ht="15.75" customHeight="1" thickTop="1" thickBot="1">
      <c r="A15" s="496"/>
      <c r="B15" s="854" t="s">
        <v>8556</v>
      </c>
      <c r="C15" s="855">
        <v>0</v>
      </c>
      <c r="D15" s="855">
        <v>0</v>
      </c>
      <c r="E15" s="833">
        <f>IFERROR(SUM(C15:D15),0)</f>
        <v>0</v>
      </c>
      <c r="F15" s="855">
        <v>0</v>
      </c>
      <c r="G15" s="833">
        <f>IFERROR(IF(OR(E15=0,F15=0),0,E15/(F15/1000)),0)</f>
        <v>0</v>
      </c>
      <c r="H15" s="855">
        <v>0</v>
      </c>
      <c r="I15" s="855">
        <v>0</v>
      </c>
      <c r="J15" s="855">
        <v>0</v>
      </c>
      <c r="K15" s="855">
        <v>0</v>
      </c>
      <c r="L15" s="129">
        <f>IFERROR( J15 / F15,0)</f>
        <v>0</v>
      </c>
      <c r="M15" s="496"/>
      <c r="N15" s="835" t="s">
        <v>8593</v>
      </c>
      <c r="O15" s="496"/>
      <c r="P15" s="835"/>
      <c r="Q15" s="496"/>
      <c r="R15" s="827"/>
      <c r="S15" s="487">
        <f xml:space="preserve"> IF( SUM( U15:AD15 ) = 0, 0,$U$4 )</f>
        <v>0</v>
      </c>
      <c r="T15" s="825"/>
      <c r="U15" s="511">
        <f t="shared" ref="U15" si="8" xml:space="preserve"> IF( ISNUMBER( C15 ), 0, 1 )</f>
        <v>0</v>
      </c>
      <c r="V15" s="511">
        <f t="shared" ref="V15" si="9" xml:space="preserve"> IF( ISNUMBER( D15 ), 0, 1 )</f>
        <v>0</v>
      </c>
      <c r="W15" s="799"/>
      <c r="X15" s="511">
        <f t="shared" ref="X15" si="10" xml:space="preserve"> IF( ISNUMBER( F15 ), 0, 1 )</f>
        <v>0</v>
      </c>
      <c r="Y15" s="799"/>
      <c r="Z15" s="511">
        <f t="shared" ref="Z15" si="11" xml:space="preserve"> IF( ISNUMBER( H15 ), 0, 1 )</f>
        <v>0</v>
      </c>
      <c r="AA15" s="511">
        <f t="shared" ref="AA15" si="12" xml:space="preserve"> IF( ISNUMBER( I15 ), 0, 1 )</f>
        <v>0</v>
      </c>
      <c r="AB15" s="799"/>
      <c r="AC15" s="511">
        <f t="shared" ref="AC15" si="13" xml:space="preserve"> IF( ISNUMBER( K15 ), 0, 1 )</f>
        <v>0</v>
      </c>
      <c r="AD15" s="799"/>
      <c r="AE15" s="825"/>
      <c r="AG15" s="854" t="s">
        <v>8556</v>
      </c>
      <c r="AH15" s="855" t="s">
        <v>8594</v>
      </c>
      <c r="AI15" s="855" t="s">
        <v>8595</v>
      </c>
      <c r="AJ15" s="833" t="s">
        <v>8596</v>
      </c>
      <c r="AK15" s="855" t="s">
        <v>8597</v>
      </c>
      <c r="AL15" s="833" t="s">
        <v>8598</v>
      </c>
      <c r="AM15" s="855" t="s">
        <v>8599</v>
      </c>
      <c r="AN15" s="855" t="s">
        <v>8600</v>
      </c>
      <c r="AO15" s="1060" t="s">
        <v>8601</v>
      </c>
      <c r="AP15" s="855" t="s">
        <v>8602</v>
      </c>
      <c r="AQ15" s="129" t="s">
        <v>8603</v>
      </c>
    </row>
    <row r="16" spans="1:44" ht="15.75" customHeight="1" thickTop="1" thickBot="1">
      <c r="A16" s="496"/>
      <c r="B16" s="966"/>
      <c r="C16" s="560"/>
      <c r="D16" s="560"/>
      <c r="E16" s="560"/>
      <c r="F16" s="560"/>
      <c r="G16" s="560"/>
      <c r="H16" s="560"/>
      <c r="I16" s="560"/>
      <c r="J16" s="560"/>
      <c r="K16" s="560"/>
      <c r="L16" s="560"/>
      <c r="M16" s="496"/>
      <c r="N16" s="173"/>
      <c r="O16" s="496"/>
      <c r="P16" s="496"/>
      <c r="Q16" s="496"/>
      <c r="R16" s="827"/>
      <c r="S16" s="487"/>
      <c r="T16" s="825"/>
      <c r="U16" s="799"/>
      <c r="V16" s="799"/>
      <c r="W16" s="799"/>
      <c r="X16" s="799"/>
      <c r="Y16" s="799"/>
      <c r="Z16" s="799"/>
      <c r="AA16" s="799"/>
      <c r="AB16" s="799"/>
      <c r="AC16" s="799"/>
      <c r="AD16" s="799"/>
      <c r="AE16" s="825"/>
      <c r="AG16" s="966"/>
      <c r="AH16" s="560"/>
      <c r="AI16" s="560"/>
      <c r="AJ16" s="560"/>
      <c r="AK16" s="560"/>
      <c r="AL16" s="560"/>
      <c r="AM16" s="560"/>
      <c r="AN16" s="560"/>
      <c r="AO16" s="560"/>
      <c r="AP16" s="560"/>
      <c r="AQ16" s="560"/>
    </row>
    <row r="17" spans="1:43" ht="15.75" customHeight="1" thickTop="1" thickBot="1">
      <c r="A17" s="496"/>
      <c r="B17" s="854" t="s">
        <v>8604</v>
      </c>
      <c r="C17" s="833">
        <f>IFERROR(C12+C15,0)</f>
        <v>0</v>
      </c>
      <c r="D17" s="833">
        <f>IFERROR(D12+D15,0)</f>
        <v>0</v>
      </c>
      <c r="E17" s="833">
        <f>IFERROR(E12+E15,0)</f>
        <v>0</v>
      </c>
      <c r="F17" s="833">
        <f>IFERROR(F12+F15,0)</f>
        <v>0</v>
      </c>
      <c r="G17" s="833">
        <f>IFERROR(IF(OR(E17=0,F17=0),0,E17/(F17/1000)),0)</f>
        <v>0</v>
      </c>
      <c r="H17" s="833">
        <f>IFERROR(H12+H15,0)</f>
        <v>0</v>
      </c>
      <c r="I17" s="833">
        <f>IFERROR(I12+I15,0)</f>
        <v>0</v>
      </c>
      <c r="J17" s="833">
        <f>IFERROR(H17-I17,0)</f>
        <v>0</v>
      </c>
      <c r="K17" s="1061">
        <f>IFERROR(K12+K15,0)</f>
        <v>0</v>
      </c>
      <c r="L17" s="1062">
        <f>IFERROR(L12 + L15,0)</f>
        <v>0</v>
      </c>
      <c r="M17" s="496"/>
      <c r="N17" s="835" t="s">
        <v>8605</v>
      </c>
      <c r="O17" s="496"/>
      <c r="P17" s="835"/>
      <c r="Q17" s="496"/>
      <c r="R17" s="827"/>
      <c r="S17" s="487"/>
      <c r="T17" s="825"/>
      <c r="U17" s="799"/>
      <c r="V17" s="799"/>
      <c r="W17" s="799"/>
      <c r="X17" s="799"/>
      <c r="Y17" s="799"/>
      <c r="Z17" s="799"/>
      <c r="AA17" s="799"/>
      <c r="AB17" s="799"/>
      <c r="AC17" s="799"/>
      <c r="AD17" s="799"/>
      <c r="AE17" s="825"/>
      <c r="AG17" s="854" t="s">
        <v>8604</v>
      </c>
      <c r="AH17" s="833" t="s">
        <v>8606</v>
      </c>
      <c r="AI17" s="833" t="s">
        <v>8607</v>
      </c>
      <c r="AJ17" s="833" t="s">
        <v>8608</v>
      </c>
      <c r="AK17" s="833" t="s">
        <v>8609</v>
      </c>
      <c r="AL17" s="833" t="s">
        <v>8610</v>
      </c>
      <c r="AM17" s="833" t="s">
        <v>8611</v>
      </c>
      <c r="AN17" s="833" t="s">
        <v>8612</v>
      </c>
      <c r="AO17" s="833" t="s">
        <v>8613</v>
      </c>
      <c r="AP17" s="1061" t="s">
        <v>8614</v>
      </c>
      <c r="AQ17" s="1062" t="s">
        <v>8615</v>
      </c>
    </row>
    <row r="18" spans="1:43" ht="15.75" customHeight="1" thickTop="1" thickBot="1">
      <c r="A18" s="496"/>
      <c r="B18" s="1063"/>
      <c r="C18" s="809"/>
      <c r="D18" s="809"/>
      <c r="E18" s="809"/>
      <c r="F18" s="809"/>
      <c r="G18" s="809"/>
      <c r="H18" s="1063"/>
      <c r="I18" s="1063"/>
      <c r="J18" s="1063"/>
      <c r="K18" s="1063"/>
      <c r="L18" s="1063"/>
      <c r="M18" s="496"/>
      <c r="N18" s="173"/>
      <c r="O18" s="496"/>
      <c r="P18" s="496"/>
      <c r="Q18" s="496"/>
      <c r="R18" s="827"/>
      <c r="S18" s="487"/>
      <c r="T18" s="825"/>
      <c r="U18" s="799"/>
      <c r="V18" s="799"/>
      <c r="W18" s="799"/>
      <c r="X18" s="799"/>
      <c r="Y18" s="799"/>
      <c r="Z18" s="799"/>
      <c r="AA18" s="799"/>
      <c r="AB18" s="799"/>
      <c r="AC18" s="799"/>
      <c r="AD18" s="799"/>
      <c r="AE18" s="825"/>
      <c r="AG18" s="1063"/>
      <c r="AH18" s="809"/>
      <c r="AI18" s="809"/>
      <c r="AJ18" s="809"/>
      <c r="AK18" s="809"/>
      <c r="AL18" s="809"/>
      <c r="AM18" s="1063"/>
      <c r="AN18" s="1063"/>
      <c r="AO18" s="1063"/>
      <c r="AP18" s="1063"/>
      <c r="AQ18" s="1063"/>
    </row>
    <row r="19" spans="1:43" ht="15.75" customHeight="1" thickTop="1" thickBot="1">
      <c r="A19" s="496"/>
      <c r="B19" s="499" t="s">
        <v>8616</v>
      </c>
      <c r="C19" s="484"/>
      <c r="D19" s="484"/>
      <c r="E19" s="484"/>
      <c r="F19" s="484"/>
      <c r="G19" s="484"/>
      <c r="H19" s="484"/>
      <c r="I19" s="484"/>
      <c r="J19" s="484"/>
      <c r="K19" s="484"/>
      <c r="L19" s="484"/>
      <c r="M19" s="496"/>
      <c r="N19" s="173"/>
      <c r="O19" s="496"/>
      <c r="P19" s="496"/>
      <c r="Q19" s="496"/>
      <c r="R19" s="827"/>
      <c r="S19" s="487"/>
      <c r="T19" s="825"/>
      <c r="U19" s="799"/>
      <c r="V19" s="799"/>
      <c r="W19" s="799"/>
      <c r="X19" s="799"/>
      <c r="Y19" s="799"/>
      <c r="Z19" s="799"/>
      <c r="AA19" s="799"/>
      <c r="AB19" s="799"/>
      <c r="AC19" s="799"/>
      <c r="AD19" s="799"/>
      <c r="AE19" s="825"/>
      <c r="AG19" s="499" t="s">
        <v>8616</v>
      </c>
      <c r="AH19" s="484"/>
      <c r="AI19" s="484"/>
      <c r="AJ19" s="484"/>
      <c r="AK19" s="484"/>
      <c r="AL19" s="484"/>
      <c r="AM19" s="484"/>
      <c r="AN19" s="484"/>
      <c r="AO19" s="484"/>
      <c r="AP19" s="484"/>
      <c r="AQ19" s="484"/>
    </row>
    <row r="20" spans="1:43" ht="15.75" customHeight="1" thickTop="1" thickBot="1">
      <c r="A20" s="496"/>
      <c r="B20" s="854" t="s">
        <v>8617</v>
      </c>
      <c r="C20" s="855">
        <v>0</v>
      </c>
      <c r="D20" s="855">
        <v>0</v>
      </c>
      <c r="E20" s="833">
        <f>IFERROR(SUM(C20:D20),0)</f>
        <v>0</v>
      </c>
      <c r="F20" s="855">
        <v>0</v>
      </c>
      <c r="G20" s="833">
        <f>IFERROR(IF(OR(E20=0,F20=0),0,E20/(F20/1000)),0)</f>
        <v>0</v>
      </c>
      <c r="H20" s="880"/>
      <c r="I20" s="880"/>
      <c r="J20" s="880"/>
      <c r="K20" s="880"/>
      <c r="L20" s="1064"/>
      <c r="M20" s="496"/>
      <c r="N20" s="835" t="s">
        <v>8618</v>
      </c>
      <c r="O20" s="496"/>
      <c r="P20" s="835"/>
      <c r="Q20" s="496"/>
      <c r="R20" s="827"/>
      <c r="S20" s="487">
        <f xml:space="preserve"> IF( SUM( U20:AD20 ) = 0, 0,$U$4 )</f>
        <v>0</v>
      </c>
      <c r="T20" s="825"/>
      <c r="U20" s="511">
        <f t="shared" ref="U20" si="14" xml:space="preserve"> IF( ISNUMBER( C20 ), 0, 1 )</f>
        <v>0</v>
      </c>
      <c r="V20" s="511">
        <f t="shared" ref="V20" si="15" xml:space="preserve"> IF( ISNUMBER( D20 ), 0, 1 )</f>
        <v>0</v>
      </c>
      <c r="W20" s="799"/>
      <c r="X20" s="511">
        <f t="shared" ref="X20" si="16" xml:space="preserve"> IF( ISNUMBER( F20 ), 0, 1 )</f>
        <v>0</v>
      </c>
      <c r="Y20" s="799"/>
      <c r="Z20" s="799"/>
      <c r="AA20" s="799"/>
      <c r="AB20" s="799"/>
      <c r="AC20" s="799"/>
      <c r="AD20" s="799"/>
      <c r="AE20" s="825"/>
      <c r="AG20" s="854" t="s">
        <v>8617</v>
      </c>
      <c r="AH20" s="855" t="s">
        <v>8619</v>
      </c>
      <c r="AI20" s="855" t="s">
        <v>8620</v>
      </c>
      <c r="AJ20" s="833" t="s">
        <v>8621</v>
      </c>
      <c r="AK20" s="855" t="s">
        <v>8622</v>
      </c>
      <c r="AL20" s="833" t="s">
        <v>8623</v>
      </c>
      <c r="AM20" s="880"/>
      <c r="AN20" s="880"/>
      <c r="AO20" s="880"/>
      <c r="AP20" s="880"/>
      <c r="AQ20" s="1064"/>
    </row>
    <row r="21" spans="1:43" ht="15.75" customHeight="1" thickTop="1" thickBot="1">
      <c r="A21" s="496"/>
      <c r="B21" s="1063"/>
      <c r="C21" s="496"/>
      <c r="D21" s="496"/>
      <c r="E21" s="496"/>
      <c r="F21" s="496"/>
      <c r="G21" s="496"/>
      <c r="H21" s="1063"/>
      <c r="I21" s="1063"/>
      <c r="J21" s="1063"/>
      <c r="K21" s="1063"/>
      <c r="L21" s="1063"/>
      <c r="M21" s="496"/>
      <c r="N21" s="173"/>
      <c r="O21" s="496"/>
      <c r="P21" s="496"/>
      <c r="Q21" s="496"/>
      <c r="R21" s="827"/>
      <c r="S21" s="487"/>
      <c r="T21" s="825"/>
      <c r="U21" s="799"/>
      <c r="V21" s="799"/>
      <c r="W21" s="799"/>
      <c r="X21" s="799"/>
      <c r="Y21" s="799"/>
      <c r="Z21" s="799"/>
      <c r="AA21" s="799"/>
      <c r="AB21" s="799"/>
      <c r="AC21" s="799"/>
      <c r="AD21" s="799"/>
      <c r="AE21" s="825"/>
      <c r="AG21" s="1063"/>
      <c r="AH21" s="496"/>
      <c r="AI21" s="496"/>
      <c r="AJ21" s="496"/>
      <c r="AK21" s="496"/>
      <c r="AL21" s="496"/>
      <c r="AM21" s="1063"/>
      <c r="AN21" s="1063"/>
      <c r="AO21" s="1063"/>
      <c r="AP21" s="1063"/>
      <c r="AQ21" s="1063"/>
    </row>
    <row r="22" spans="1:43" ht="15.75" customHeight="1" thickTop="1" thickBot="1">
      <c r="A22" s="496"/>
      <c r="B22" s="854" t="s">
        <v>6962</v>
      </c>
      <c r="C22" s="833">
        <f>IFERROR(C17+C20,0)</f>
        <v>0</v>
      </c>
      <c r="D22" s="833">
        <f>IFERROR(D17+D20,0)</f>
        <v>0</v>
      </c>
      <c r="E22" s="833">
        <f>IFERROR(E17+E20,0)</f>
        <v>0</v>
      </c>
      <c r="F22" s="833">
        <f>IFERROR(F17+F20,0)</f>
        <v>0</v>
      </c>
      <c r="G22" s="833">
        <f>IFERROR(IF(OR(D22=0,F22=0),0,D22/(F22/1000)),0)</f>
        <v>0</v>
      </c>
      <c r="H22" s="880"/>
      <c r="I22" s="880"/>
      <c r="J22" s="880"/>
      <c r="K22" s="880"/>
      <c r="L22" s="1064"/>
      <c r="M22" s="496"/>
      <c r="N22" s="835" t="s">
        <v>8624</v>
      </c>
      <c r="O22" s="496"/>
      <c r="P22" s="835"/>
      <c r="Q22" s="496"/>
      <c r="R22" s="827"/>
      <c r="S22" s="487"/>
      <c r="T22" s="825"/>
      <c r="U22" s="799"/>
      <c r="V22" s="799"/>
      <c r="W22" s="799"/>
      <c r="X22" s="799"/>
      <c r="Y22" s="799"/>
      <c r="Z22" s="799"/>
      <c r="AA22" s="799"/>
      <c r="AB22" s="799"/>
      <c r="AC22" s="799"/>
      <c r="AD22" s="799"/>
      <c r="AE22" s="825"/>
      <c r="AG22" s="854" t="s">
        <v>6962</v>
      </c>
      <c r="AH22" s="833" t="s">
        <v>8625</v>
      </c>
      <c r="AI22" s="833" t="s">
        <v>8626</v>
      </c>
      <c r="AJ22" s="833" t="s">
        <v>8627</v>
      </c>
      <c r="AK22" s="833" t="s">
        <v>8628</v>
      </c>
      <c r="AL22" s="833" t="s">
        <v>8629</v>
      </c>
      <c r="AM22" s="880"/>
      <c r="AN22" s="880"/>
      <c r="AO22" s="880"/>
      <c r="AP22" s="880"/>
      <c r="AQ22" s="1064"/>
    </row>
    <row r="23" spans="1:43" ht="17.25" thickTop="1" thickBot="1">
      <c r="A23" s="496"/>
      <c r="B23" s="496"/>
      <c r="C23" s="496"/>
      <c r="D23" s="496"/>
      <c r="E23" s="496"/>
      <c r="F23" s="496"/>
      <c r="G23" s="496"/>
      <c r="H23" s="496"/>
      <c r="I23" s="496"/>
      <c r="J23" s="496"/>
      <c r="K23" s="496"/>
      <c r="L23" s="496"/>
      <c r="M23" s="496"/>
      <c r="N23" s="173"/>
      <c r="O23" s="496"/>
      <c r="P23" s="496"/>
      <c r="Q23" s="496"/>
      <c r="R23" s="827"/>
      <c r="S23" s="487"/>
      <c r="T23" s="825"/>
      <c r="U23" s="799"/>
      <c r="V23" s="799"/>
      <c r="W23" s="799"/>
      <c r="X23" s="799"/>
      <c r="Y23" s="799"/>
      <c r="Z23" s="799"/>
      <c r="AA23" s="799"/>
      <c r="AB23" s="799"/>
      <c r="AC23" s="799"/>
      <c r="AD23" s="799"/>
      <c r="AE23" s="825"/>
      <c r="AG23" s="496"/>
      <c r="AH23" s="496"/>
      <c r="AI23" s="496"/>
      <c r="AJ23" s="496"/>
      <c r="AK23" s="496"/>
      <c r="AL23" s="496"/>
      <c r="AM23" s="496"/>
      <c r="AN23" s="496"/>
      <c r="AO23" s="496"/>
      <c r="AP23" s="496"/>
      <c r="AQ23" s="496"/>
    </row>
    <row r="24" spans="1:43" ht="60.75" thickTop="1">
      <c r="A24" s="496"/>
      <c r="B24" s="1036" t="s">
        <v>6743</v>
      </c>
      <c r="C24" s="658" t="s">
        <v>8500</v>
      </c>
      <c r="D24" s="659" t="s">
        <v>8630</v>
      </c>
      <c r="E24" s="495"/>
      <c r="F24" s="495"/>
      <c r="G24" s="495"/>
      <c r="H24" s="496"/>
      <c r="I24" s="496"/>
      <c r="J24" s="496"/>
      <c r="K24" s="496"/>
      <c r="L24" s="496"/>
      <c r="M24" s="496"/>
      <c r="N24" s="173"/>
      <c r="O24" s="496"/>
      <c r="P24" s="496"/>
      <c r="Q24" s="496"/>
      <c r="R24" s="827"/>
      <c r="S24" s="487"/>
      <c r="T24" s="831"/>
      <c r="U24" s="799"/>
      <c r="V24" s="799"/>
      <c r="W24" s="799"/>
      <c r="X24" s="799"/>
      <c r="Y24" s="799"/>
      <c r="Z24" s="799"/>
      <c r="AA24" s="799"/>
      <c r="AB24" s="799"/>
      <c r="AC24" s="799"/>
      <c r="AD24" s="799"/>
      <c r="AE24" s="831"/>
      <c r="AG24" s="1036" t="s">
        <v>6743</v>
      </c>
      <c r="AH24" s="658" t="s">
        <v>8500</v>
      </c>
      <c r="AI24" s="659" t="s">
        <v>8630</v>
      </c>
      <c r="AJ24" s="495"/>
      <c r="AK24" s="495"/>
      <c r="AL24" s="495"/>
      <c r="AM24" s="496"/>
      <c r="AN24" s="496"/>
      <c r="AO24" s="496"/>
      <c r="AP24" s="496"/>
      <c r="AQ24" s="496"/>
    </row>
    <row r="25" spans="1:43" ht="15.75" customHeight="1">
      <c r="A25" s="496"/>
      <c r="B25" s="641" t="s">
        <v>6744</v>
      </c>
      <c r="C25" s="639" t="s">
        <v>8502</v>
      </c>
      <c r="D25" s="640" t="s">
        <v>8503</v>
      </c>
      <c r="E25" s="495"/>
      <c r="F25" s="495"/>
      <c r="G25" s="495"/>
      <c r="H25" s="496"/>
      <c r="I25" s="496"/>
      <c r="J25" s="496"/>
      <c r="K25" s="496"/>
      <c r="L25" s="496"/>
      <c r="M25" s="496"/>
      <c r="N25" s="173"/>
      <c r="O25" s="496"/>
      <c r="P25" s="496"/>
      <c r="Q25" s="496"/>
      <c r="R25" s="827"/>
      <c r="S25" s="487"/>
      <c r="T25" s="831"/>
      <c r="U25" s="799"/>
      <c r="V25" s="799"/>
      <c r="W25" s="799"/>
      <c r="X25" s="799"/>
      <c r="Y25" s="799"/>
      <c r="Z25" s="799"/>
      <c r="AA25" s="799"/>
      <c r="AB25" s="799"/>
      <c r="AC25" s="799"/>
      <c r="AD25" s="799"/>
      <c r="AE25" s="831"/>
      <c r="AG25" s="641" t="s">
        <v>6744</v>
      </c>
      <c r="AH25" s="639" t="s">
        <v>8502</v>
      </c>
      <c r="AI25" s="640" t="s">
        <v>8503</v>
      </c>
      <c r="AJ25" s="495"/>
      <c r="AK25" s="495"/>
      <c r="AL25" s="495"/>
      <c r="AM25" s="496"/>
      <c r="AN25" s="496"/>
      <c r="AO25" s="496"/>
      <c r="AP25" s="496"/>
      <c r="AQ25" s="496"/>
    </row>
    <row r="26" spans="1:43" ht="15.75" customHeight="1" thickBot="1">
      <c r="A26" s="496"/>
      <c r="B26" s="1041" t="s">
        <v>6745</v>
      </c>
      <c r="C26" s="529">
        <v>3</v>
      </c>
      <c r="D26" s="530">
        <v>3</v>
      </c>
      <c r="E26" s="495"/>
      <c r="F26" s="495"/>
      <c r="G26" s="495"/>
      <c r="H26" s="496"/>
      <c r="I26" s="496"/>
      <c r="J26" s="496"/>
      <c r="K26" s="496"/>
      <c r="L26" s="496"/>
      <c r="M26" s="496"/>
      <c r="N26" s="173"/>
      <c r="O26" s="496"/>
      <c r="P26" s="496"/>
      <c r="Q26" s="496"/>
      <c r="R26" s="827"/>
      <c r="S26" s="487"/>
      <c r="T26" s="825"/>
      <c r="U26" s="799"/>
      <c r="V26" s="799"/>
      <c r="W26" s="799"/>
      <c r="X26" s="799"/>
      <c r="Y26" s="799"/>
      <c r="Z26" s="799"/>
      <c r="AA26" s="799"/>
      <c r="AB26" s="799"/>
      <c r="AC26" s="799"/>
      <c r="AD26" s="799"/>
      <c r="AE26" s="825"/>
      <c r="AG26" s="1041" t="s">
        <v>6745</v>
      </c>
      <c r="AH26" s="529">
        <v>3</v>
      </c>
      <c r="AI26" s="530">
        <v>3</v>
      </c>
      <c r="AJ26" s="495"/>
      <c r="AK26" s="495"/>
      <c r="AL26" s="495"/>
      <c r="AM26" s="496"/>
      <c r="AN26" s="496"/>
      <c r="AO26" s="496"/>
      <c r="AP26" s="496"/>
      <c r="AQ26" s="496"/>
    </row>
    <row r="27" spans="1:43" ht="15.75" customHeight="1" thickTop="1" thickBot="1">
      <c r="A27" s="496"/>
      <c r="B27" s="496"/>
      <c r="C27" s="496"/>
      <c r="D27" s="496"/>
      <c r="E27" s="496"/>
      <c r="F27" s="496"/>
      <c r="G27" s="496"/>
      <c r="H27" s="496"/>
      <c r="I27" s="496"/>
      <c r="J27" s="496"/>
      <c r="K27" s="496"/>
      <c r="L27" s="496"/>
      <c r="M27" s="496"/>
      <c r="N27" s="173"/>
      <c r="O27" s="496"/>
      <c r="P27" s="496"/>
      <c r="Q27" s="496"/>
      <c r="R27" s="827"/>
      <c r="S27" s="487"/>
      <c r="T27" s="825"/>
      <c r="U27" s="799"/>
      <c r="V27" s="799"/>
      <c r="W27" s="799"/>
      <c r="X27" s="799"/>
      <c r="Y27" s="799"/>
      <c r="Z27" s="799"/>
      <c r="AA27" s="799"/>
      <c r="AB27" s="799"/>
      <c r="AC27" s="799"/>
      <c r="AD27" s="799"/>
      <c r="AE27" s="825"/>
      <c r="AG27" s="496"/>
      <c r="AH27" s="496"/>
      <c r="AI27" s="496"/>
      <c r="AJ27" s="496"/>
      <c r="AK27" s="496"/>
      <c r="AL27" s="496"/>
      <c r="AM27" s="496"/>
      <c r="AN27" s="496"/>
      <c r="AO27" s="496"/>
      <c r="AP27" s="496"/>
      <c r="AQ27" s="496"/>
    </row>
    <row r="28" spans="1:43" ht="15.75" customHeight="1" thickTop="1" thickBot="1">
      <c r="A28" s="496"/>
      <c r="B28" s="499" t="s">
        <v>8631</v>
      </c>
      <c r="C28" s="484"/>
      <c r="D28" s="484"/>
      <c r="E28" s="484"/>
      <c r="F28" s="484"/>
      <c r="G28" s="484"/>
      <c r="H28" s="1065"/>
      <c r="I28" s="1065"/>
      <c r="J28" s="1065"/>
      <c r="K28" s="1065"/>
      <c r="L28" s="1065"/>
      <c r="M28" s="496"/>
      <c r="N28" s="173"/>
      <c r="O28" s="496"/>
      <c r="P28" s="496"/>
      <c r="Q28" s="496"/>
      <c r="R28" s="827"/>
      <c r="S28" s="487"/>
      <c r="T28" s="825"/>
      <c r="U28" s="799"/>
      <c r="V28" s="799"/>
      <c r="W28" s="799"/>
      <c r="X28" s="799"/>
      <c r="Y28" s="799"/>
      <c r="Z28" s="799"/>
      <c r="AA28" s="799"/>
      <c r="AB28" s="799"/>
      <c r="AC28" s="799"/>
      <c r="AD28" s="799"/>
      <c r="AE28" s="825"/>
      <c r="AG28" s="499" t="s">
        <v>8631</v>
      </c>
      <c r="AH28" s="484"/>
      <c r="AI28" s="484"/>
      <c r="AJ28" s="484"/>
      <c r="AK28" s="484"/>
      <c r="AL28" s="484"/>
      <c r="AM28" s="1065"/>
      <c r="AN28" s="1065"/>
      <c r="AO28" s="1065"/>
      <c r="AP28" s="1065"/>
      <c r="AQ28" s="1065"/>
    </row>
    <row r="29" spans="1:43" ht="15.75" customHeight="1" thickTop="1" thickBot="1">
      <c r="A29" s="496"/>
      <c r="B29" s="854" t="s">
        <v>6962</v>
      </c>
      <c r="C29" s="855">
        <v>0</v>
      </c>
      <c r="D29" s="1062">
        <f>IFERROR(IF(OR(D22=0,C29=0),0,D22/(C29/1000)),0)</f>
        <v>0</v>
      </c>
      <c r="E29" s="587"/>
      <c r="F29" s="562"/>
      <c r="G29" s="562"/>
      <c r="H29" s="1066"/>
      <c r="I29" s="1066"/>
      <c r="J29" s="1066"/>
      <c r="K29" s="1066"/>
      <c r="L29" s="1066"/>
      <c r="M29" s="496"/>
      <c r="N29" s="835" t="s">
        <v>8632</v>
      </c>
      <c r="O29" s="496"/>
      <c r="P29" s="835"/>
      <c r="Q29" s="496"/>
      <c r="R29" s="827"/>
      <c r="S29" s="487">
        <f xml:space="preserve"> IF( SUM( U29:AD29 ) = 0, 0,$U$4 )</f>
        <v>0</v>
      </c>
      <c r="T29" s="825"/>
      <c r="U29" s="511">
        <f t="shared" ref="U29" si="17" xml:space="preserve"> IF( ISNUMBER( C29 ), 0, 1 )</f>
        <v>0</v>
      </c>
      <c r="V29" s="799"/>
      <c r="W29" s="799"/>
      <c r="X29" s="799"/>
      <c r="Y29" s="799"/>
      <c r="Z29" s="799"/>
      <c r="AA29" s="799"/>
      <c r="AB29" s="799"/>
      <c r="AC29" s="799"/>
      <c r="AD29" s="799"/>
      <c r="AE29" s="825"/>
      <c r="AG29" s="854" t="s">
        <v>6962</v>
      </c>
      <c r="AH29" s="855" t="s">
        <v>8633</v>
      </c>
      <c r="AI29" s="1062" t="s">
        <v>8634</v>
      </c>
      <c r="AJ29" s="587"/>
      <c r="AK29" s="562"/>
      <c r="AL29" s="562"/>
      <c r="AM29" s="1066"/>
      <c r="AN29" s="1066"/>
      <c r="AO29" s="1066"/>
      <c r="AP29" s="1066"/>
      <c r="AQ29" s="1066"/>
    </row>
    <row r="30" spans="1:43" ht="15.75" thickTop="1">
      <c r="A30" s="496"/>
      <c r="B30" s="496"/>
      <c r="C30" s="496"/>
      <c r="D30" s="496"/>
      <c r="E30" s="496"/>
      <c r="F30" s="496"/>
      <c r="G30" s="496"/>
      <c r="H30" s="496"/>
      <c r="I30" s="496"/>
      <c r="J30" s="496"/>
      <c r="K30" s="496"/>
      <c r="L30" s="496"/>
      <c r="M30" s="496"/>
      <c r="N30" s="496"/>
      <c r="O30" s="496"/>
      <c r="P30" s="496"/>
      <c r="Q30" s="496"/>
      <c r="S30" s="487"/>
      <c r="U30" s="799"/>
      <c r="V30" s="799"/>
      <c r="W30" s="799"/>
      <c r="X30" s="799"/>
      <c r="Y30" s="799"/>
      <c r="Z30" s="799"/>
      <c r="AA30" s="799"/>
      <c r="AB30" s="799"/>
      <c r="AC30" s="799"/>
      <c r="AD30" s="799"/>
    </row>
    <row r="31" spans="1:43" ht="15">
      <c r="A31" s="496"/>
      <c r="B31" s="496"/>
      <c r="C31" s="496"/>
      <c r="D31" s="496"/>
      <c r="E31" s="496"/>
      <c r="F31" s="496"/>
      <c r="G31" s="496"/>
      <c r="H31" s="496"/>
      <c r="I31" s="496"/>
      <c r="J31" s="496"/>
      <c r="K31" s="496"/>
      <c r="L31" s="496"/>
      <c r="M31" s="496"/>
      <c r="N31" s="496"/>
      <c r="O31" s="496"/>
      <c r="P31" s="496"/>
      <c r="Q31" s="496"/>
      <c r="S31" s="487"/>
      <c r="U31" s="799"/>
      <c r="V31" s="799"/>
      <c r="W31" s="799"/>
      <c r="X31" s="799"/>
      <c r="Y31" s="799"/>
      <c r="Z31" s="799"/>
      <c r="AA31" s="799"/>
      <c r="AB31" s="799"/>
      <c r="AC31" s="799"/>
      <c r="AD31" s="799"/>
    </row>
    <row r="32" spans="1:43" ht="15">
      <c r="A32" s="496"/>
      <c r="B32" s="496"/>
      <c r="C32" s="496"/>
      <c r="D32" s="496"/>
      <c r="E32" s="496"/>
      <c r="F32" s="496"/>
      <c r="G32" s="496"/>
      <c r="H32" s="496"/>
      <c r="I32" s="496"/>
      <c r="J32" s="496"/>
      <c r="K32" s="496"/>
      <c r="L32" s="496"/>
      <c r="M32" s="496"/>
      <c r="N32" s="496"/>
      <c r="O32" s="496"/>
      <c r="P32" s="496"/>
      <c r="Q32" s="496"/>
      <c r="S32" s="487"/>
      <c r="Z32" s="727"/>
      <c r="AA32" s="727"/>
      <c r="AB32" s="727"/>
      <c r="AC32" s="600"/>
      <c r="AD32" s="600"/>
    </row>
    <row r="33" spans="1:30" ht="15">
      <c r="A33" s="496"/>
      <c r="B33" s="496"/>
      <c r="C33" s="496"/>
      <c r="D33" s="496"/>
      <c r="E33" s="496"/>
      <c r="F33" s="496"/>
      <c r="G33" s="496"/>
      <c r="H33" s="496"/>
      <c r="I33" s="496"/>
      <c r="J33" s="496"/>
      <c r="K33" s="496"/>
      <c r="L33" s="496"/>
      <c r="M33" s="496"/>
      <c r="N33" s="496"/>
      <c r="O33" s="496"/>
      <c r="P33" s="496"/>
      <c r="Q33" s="496"/>
      <c r="S33" s="487"/>
      <c r="U33" s="490"/>
      <c r="V33" s="490"/>
      <c r="W33" s="490"/>
      <c r="X33" s="490"/>
      <c r="Y33" s="490"/>
      <c r="Z33" s="490"/>
      <c r="AA33" s="490"/>
      <c r="AB33" s="490"/>
      <c r="AC33" s="490"/>
      <c r="AD33" s="490"/>
    </row>
    <row r="34" spans="1:30" ht="15">
      <c r="A34" s="496"/>
      <c r="B34" s="496"/>
      <c r="C34" s="496"/>
      <c r="D34" s="496"/>
      <c r="E34" s="496"/>
      <c r="F34" s="496"/>
      <c r="G34" s="496"/>
      <c r="H34" s="496"/>
      <c r="I34" s="496"/>
      <c r="J34" s="496"/>
      <c r="K34" s="496"/>
      <c r="L34" s="496"/>
      <c r="M34" s="496"/>
      <c r="N34" s="496"/>
      <c r="O34" s="496"/>
      <c r="P34" s="496"/>
      <c r="Q34" s="496"/>
      <c r="S34" s="487"/>
      <c r="U34" s="490"/>
      <c r="V34" s="490"/>
      <c r="W34" s="490"/>
      <c r="X34" s="490"/>
      <c r="Y34" s="490"/>
      <c r="Z34" s="490"/>
      <c r="AA34" s="490"/>
      <c r="AB34" s="490"/>
      <c r="AC34" s="490"/>
      <c r="AD34" s="490"/>
    </row>
    <row r="35" spans="1:30" ht="15">
      <c r="A35" s="496"/>
      <c r="B35" s="496"/>
      <c r="C35" s="496"/>
      <c r="D35" s="496"/>
      <c r="E35" s="496"/>
      <c r="F35" s="496"/>
      <c r="G35" s="496"/>
      <c r="H35" s="496"/>
      <c r="I35" s="496"/>
      <c r="J35" s="496"/>
      <c r="K35" s="496"/>
      <c r="L35" s="496"/>
      <c r="M35" s="496"/>
      <c r="N35" s="496"/>
      <c r="O35" s="496"/>
      <c r="P35" s="496"/>
      <c r="Q35" s="496"/>
      <c r="S35" s="487"/>
      <c r="Z35" s="490"/>
      <c r="AA35" s="490"/>
      <c r="AB35" s="490"/>
      <c r="AC35" s="490"/>
      <c r="AD35" s="490"/>
    </row>
    <row r="36" spans="1:30" ht="15">
      <c r="A36" s="496"/>
      <c r="B36" s="496"/>
      <c r="C36" s="496"/>
      <c r="D36" s="496"/>
      <c r="E36" s="496"/>
      <c r="F36" s="496"/>
      <c r="G36" s="496"/>
      <c r="H36" s="496"/>
      <c r="I36" s="496"/>
      <c r="J36" s="496"/>
      <c r="K36" s="496"/>
      <c r="L36" s="496"/>
      <c r="M36" s="496"/>
      <c r="N36" s="496"/>
      <c r="O36" s="496"/>
      <c r="P36" s="496"/>
      <c r="Q36" s="496"/>
      <c r="S36" s="487"/>
      <c r="Z36" s="799"/>
      <c r="AA36" s="799"/>
      <c r="AB36" s="799"/>
      <c r="AC36" s="799"/>
      <c r="AD36" s="799"/>
    </row>
    <row r="37" spans="1:30" ht="15">
      <c r="A37" s="496"/>
      <c r="B37" s="496"/>
      <c r="C37" s="496"/>
      <c r="D37" s="496"/>
      <c r="E37" s="496"/>
      <c r="F37" s="496"/>
      <c r="G37" s="496"/>
      <c r="H37" s="496"/>
      <c r="I37" s="496"/>
      <c r="J37" s="496"/>
      <c r="K37" s="496"/>
      <c r="L37" s="496"/>
      <c r="M37" s="496"/>
      <c r="N37" s="496"/>
      <c r="O37" s="496"/>
      <c r="P37" s="496"/>
      <c r="Q37" s="496"/>
      <c r="S37" s="487"/>
      <c r="Z37" s="799"/>
      <c r="AA37" s="799"/>
      <c r="AB37" s="799"/>
      <c r="AC37" s="799"/>
      <c r="AD37" s="799"/>
    </row>
    <row r="38" spans="1:30" ht="15">
      <c r="A38" s="496"/>
      <c r="B38" s="496"/>
      <c r="C38" s="496"/>
      <c r="D38" s="496"/>
      <c r="E38" s="496"/>
      <c r="F38" s="496"/>
      <c r="G38" s="496"/>
      <c r="H38" s="496"/>
      <c r="I38" s="496"/>
      <c r="J38" s="496"/>
      <c r="K38" s="496"/>
      <c r="L38" s="496"/>
      <c r="M38" s="496"/>
      <c r="N38" s="496"/>
      <c r="O38" s="496"/>
      <c r="P38" s="496"/>
      <c r="Q38" s="496"/>
      <c r="S38" s="884"/>
      <c r="Z38" s="799"/>
      <c r="AA38" s="799"/>
      <c r="AB38" s="799"/>
      <c r="AC38" s="799"/>
      <c r="AD38" s="799"/>
    </row>
    <row r="39" spans="1:30" ht="15">
      <c r="A39" s="496"/>
      <c r="B39" s="496"/>
      <c r="C39" s="496"/>
      <c r="D39" s="496"/>
      <c r="E39" s="496"/>
      <c r="F39" s="496"/>
      <c r="G39" s="496"/>
      <c r="H39" s="496"/>
      <c r="I39" s="496"/>
      <c r="J39" s="496"/>
      <c r="K39" s="496"/>
      <c r="L39" s="496"/>
      <c r="M39" s="496"/>
      <c r="N39" s="496"/>
      <c r="O39" s="496"/>
      <c r="P39" s="496"/>
      <c r="Q39" s="496"/>
      <c r="S39" s="884"/>
      <c r="Z39" s="799"/>
      <c r="AA39" s="799"/>
      <c r="AB39" s="799"/>
      <c r="AC39" s="799"/>
      <c r="AD39" s="799"/>
    </row>
    <row r="40" spans="1:30" ht="15">
      <c r="A40" s="496"/>
      <c r="B40" s="496"/>
      <c r="C40" s="496"/>
      <c r="D40" s="496"/>
      <c r="E40" s="496"/>
      <c r="F40" s="496"/>
      <c r="G40" s="496"/>
      <c r="H40" s="496"/>
      <c r="I40" s="496"/>
      <c r="J40" s="496"/>
      <c r="K40" s="496"/>
      <c r="L40" s="496"/>
      <c r="M40" s="496"/>
      <c r="N40" s="496"/>
      <c r="O40" s="496"/>
      <c r="P40" s="496"/>
      <c r="Q40" s="496"/>
      <c r="S40" s="884"/>
      <c r="Z40" s="799"/>
      <c r="AA40" s="799"/>
      <c r="AB40" s="799"/>
      <c r="AC40" s="799"/>
      <c r="AD40" s="799"/>
    </row>
    <row r="41" spans="1:30" ht="15">
      <c r="A41" s="496"/>
      <c r="B41" s="496"/>
      <c r="C41" s="496"/>
      <c r="D41" s="496"/>
      <c r="E41" s="496"/>
      <c r="F41" s="496"/>
      <c r="G41" s="496"/>
      <c r="H41" s="496"/>
      <c r="I41" s="496"/>
      <c r="J41" s="496"/>
      <c r="K41" s="496"/>
      <c r="L41" s="496"/>
      <c r="M41" s="496"/>
      <c r="N41" s="496"/>
      <c r="O41" s="496"/>
      <c r="P41" s="496"/>
      <c r="Q41" s="496"/>
      <c r="R41" s="794"/>
      <c r="S41" s="884"/>
      <c r="Z41" s="799"/>
      <c r="AA41" s="799"/>
      <c r="AB41" s="799"/>
      <c r="AC41" s="799"/>
      <c r="AD41" s="799"/>
    </row>
  </sheetData>
  <sheetProtection algorithmName="SHA-512" hashValue="MMMwZi0pJI1J4Pu09j31i3VxEZInIc61pbsy3aXJGlK/tGjc/Bc9L1ucsv3WPSTGEi+T11myyci97uDuJk+e+Q==" saltValue="2hQwfvmXcBck8pIEwi9Q8A==" spinCount="100000" sheet="1"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518" priority="37" operator="equal">
      <formula>0</formula>
    </cfRule>
  </conditionalFormatting>
  <conditionalFormatting sqref="S27 S31">
    <cfRule type="cellIs" dxfId="517" priority="35" operator="equal">
      <formula>0</formula>
    </cfRule>
  </conditionalFormatting>
  <conditionalFormatting sqref="S16">
    <cfRule type="cellIs" dxfId="516" priority="32" operator="equal">
      <formula>0</formula>
    </cfRule>
  </conditionalFormatting>
  <conditionalFormatting sqref="S18">
    <cfRule type="cellIs" dxfId="515" priority="36" operator="equal">
      <formula>0</formula>
    </cfRule>
  </conditionalFormatting>
  <conditionalFormatting sqref="S5:S9">
    <cfRule type="cellIs" dxfId="514" priority="34" operator="equal">
      <formula>0</formula>
    </cfRule>
  </conditionalFormatting>
  <conditionalFormatting sqref="S13">
    <cfRule type="cellIs" dxfId="513" priority="33" operator="equal">
      <formula>0</formula>
    </cfRule>
  </conditionalFormatting>
  <conditionalFormatting sqref="S19 S21:S23">
    <cfRule type="cellIs" dxfId="512" priority="31" operator="equal">
      <formula>0</formula>
    </cfRule>
  </conditionalFormatting>
  <conditionalFormatting sqref="S26">
    <cfRule type="cellIs" dxfId="511" priority="30" operator="equal">
      <formula>0</formula>
    </cfRule>
  </conditionalFormatting>
  <conditionalFormatting sqref="S28 S30">
    <cfRule type="cellIs" dxfId="510" priority="29" operator="equal">
      <formula>0</formula>
    </cfRule>
  </conditionalFormatting>
  <conditionalFormatting sqref="S37:S40">
    <cfRule type="cellIs" dxfId="509" priority="28" operator="equal">
      <formula>0</formula>
    </cfRule>
  </conditionalFormatting>
  <conditionalFormatting sqref="S36">
    <cfRule type="cellIs" dxfId="508" priority="21" operator="equal">
      <formula>0</formula>
    </cfRule>
  </conditionalFormatting>
  <conditionalFormatting sqref="S41">
    <cfRule type="cellIs" dxfId="507" priority="20" operator="equal">
      <formula>0</formula>
    </cfRule>
  </conditionalFormatting>
  <conditionalFormatting sqref="S10:S11">
    <cfRule type="cellIs" dxfId="506" priority="18" operator="equal">
      <formula>0</formula>
    </cfRule>
  </conditionalFormatting>
  <conditionalFormatting sqref="S1">
    <cfRule type="cellIs" dxfId="505" priority="11" operator="equal">
      <formula>0</formula>
    </cfRule>
  </conditionalFormatting>
  <conditionalFormatting sqref="S12">
    <cfRule type="cellIs" dxfId="504" priority="15" operator="equal">
      <formula>0</formula>
    </cfRule>
  </conditionalFormatting>
  <conditionalFormatting sqref="S24">
    <cfRule type="cellIs" dxfId="503" priority="9" operator="equal">
      <formula>0</formula>
    </cfRule>
  </conditionalFormatting>
  <conditionalFormatting sqref="S4">
    <cfRule type="cellIs" dxfId="502" priority="12" operator="equal">
      <formula>0</formula>
    </cfRule>
  </conditionalFormatting>
  <conditionalFormatting sqref="S2">
    <cfRule type="cellIs" dxfId="501" priority="10" operator="equal">
      <formula>0</formula>
    </cfRule>
  </conditionalFormatting>
  <conditionalFormatting sqref="S25">
    <cfRule type="cellIs" dxfId="500" priority="8" operator="equal">
      <formula>0</formula>
    </cfRule>
  </conditionalFormatting>
  <conditionalFormatting sqref="S17">
    <cfRule type="cellIs" dxfId="499" priority="7" operator="equal">
      <formula>0</formula>
    </cfRule>
  </conditionalFormatting>
  <conditionalFormatting sqref="S15">
    <cfRule type="cellIs" dxfId="498" priority="3" operator="equal">
      <formula>0</formula>
    </cfRule>
  </conditionalFormatting>
  <conditionalFormatting sqref="S20">
    <cfRule type="cellIs" dxfId="497" priority="2" operator="equal">
      <formula>0</formula>
    </cfRule>
  </conditionalFormatting>
  <conditionalFormatting sqref="S29">
    <cfRule type="cellIs" dxfId="496" priority="1" operator="equal">
      <formula>0</formula>
    </cfRule>
  </conditionalFormatting>
  <dataValidations count="1">
    <dataValidation type="custom" allowBlank="1" showErrorMessage="1" errorTitle="Input Error" error="Please enter a numeric value." sqref="H15:L15 C29 C10:D11 F10:F11 C20:D20 C15:D15 K10:L11 H10:I11 L17 F15 F20"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70" zoomScaleNormal="70" zoomScaleSheetLayoutView="100" workbookViewId="0">
      <selection sqref="A1:XFD1048576"/>
    </sheetView>
  </sheetViews>
  <sheetFormatPr defaultColWidth="8.625" defaultRowHeight="14.25"/>
  <cols>
    <col min="1" max="1" width="1.625" style="490" customWidth="1"/>
    <col min="2" max="2" width="30.75" style="490" bestFit="1" customWidth="1"/>
    <col min="3" max="3" width="10.25" style="490" bestFit="1" customWidth="1"/>
    <col min="4" max="5" width="8.125" style="490" bestFit="1" customWidth="1"/>
    <col min="6" max="6" width="11.625" style="490" bestFit="1" customWidth="1"/>
    <col min="7" max="7" width="21.25" style="490" customWidth="1"/>
    <col min="8" max="8" width="15.25" style="490" customWidth="1"/>
    <col min="9" max="9" width="19.625" style="490" customWidth="1"/>
    <col min="10" max="10" width="18.75" style="490" customWidth="1"/>
    <col min="11" max="11" width="8.75" style="490" customWidth="1"/>
    <col min="12" max="12" width="23.25" style="490" customWidth="1"/>
    <col min="13" max="13" width="1.25" style="490" customWidth="1"/>
    <col min="14" max="14" width="9.5" style="490" bestFit="1" customWidth="1"/>
    <col min="15" max="15" width="1.625" style="490" customWidth="1"/>
    <col min="16" max="16" width="25.625" style="490" customWidth="1"/>
    <col min="17" max="18" width="1.625" style="490" customWidth="1"/>
    <col min="19" max="19" width="20.25" style="490" bestFit="1" customWidth="1"/>
    <col min="20" max="20" width="1.625" style="794" customWidth="1"/>
    <col min="21" max="21" width="20.25" style="794" hidden="1" customWidth="1"/>
    <col min="22" max="22" width="1.625" style="794" hidden="1" customWidth="1"/>
    <col min="23" max="23" width="5.75" style="794" hidden="1" customWidth="1"/>
    <col min="24" max="24" width="1.625" style="794" hidden="1" customWidth="1"/>
    <col min="25" max="25" width="5.75" style="794" hidden="1" customWidth="1"/>
    <col min="26" max="27" width="1.625" style="794" hidden="1" customWidth="1"/>
    <col min="28" max="28" width="5.75" style="794" hidden="1" customWidth="1"/>
    <col min="29" max="31" width="1.625" style="794" hidden="1" customWidth="1"/>
    <col min="32" max="32" width="1.625" style="490" customWidth="1"/>
    <col min="33" max="33" width="30.75" style="490" bestFit="1" customWidth="1"/>
    <col min="34" max="34" width="14.25" style="490" bestFit="1" customWidth="1"/>
    <col min="35" max="35" width="13.75" style="490" bestFit="1" customWidth="1"/>
    <col min="36" max="36" width="13.125" style="490" bestFit="1" customWidth="1"/>
    <col min="37" max="37" width="12.625" style="490" bestFit="1" customWidth="1"/>
    <col min="38" max="39" width="15.125" style="490" customWidth="1"/>
    <col min="40" max="40" width="14.25" style="490" bestFit="1" customWidth="1"/>
    <col min="41" max="41" width="15.625" style="490" bestFit="1" customWidth="1"/>
    <col min="42" max="42" width="14.75" style="490" bestFit="1" customWidth="1"/>
    <col min="43" max="43" width="15.625" style="490" bestFit="1" customWidth="1"/>
    <col min="44" max="44" width="1.625" style="490" customWidth="1"/>
    <col min="45" max="16384" width="8.625" style="490"/>
  </cols>
  <sheetData>
    <row r="1" spans="1:47" s="618" customFormat="1" ht="30" customHeight="1">
      <c r="B1" s="2914" t="s">
        <v>8635</v>
      </c>
      <c r="C1" s="2914"/>
      <c r="D1" s="2914"/>
      <c r="E1" s="2914"/>
      <c r="F1" s="2914"/>
      <c r="G1" s="2914"/>
      <c r="H1" s="2914"/>
      <c r="I1" s="2914"/>
      <c r="J1" s="946"/>
      <c r="K1" s="946"/>
      <c r="L1" s="946"/>
      <c r="M1" s="946"/>
      <c r="N1" s="488"/>
      <c r="R1" s="814"/>
      <c r="S1" s="792"/>
      <c r="T1" s="825"/>
      <c r="U1" s="794"/>
      <c r="V1" s="794"/>
      <c r="W1" s="794"/>
      <c r="X1" s="794"/>
      <c r="Y1" s="794"/>
      <c r="Z1" s="794"/>
      <c r="AA1" s="794"/>
      <c r="AB1" s="794"/>
      <c r="AC1" s="794"/>
      <c r="AD1" s="794"/>
      <c r="AE1" s="825"/>
      <c r="AG1" s="2914" t="s">
        <v>6740</v>
      </c>
      <c r="AH1" s="2914"/>
      <c r="AI1" s="2914"/>
      <c r="AJ1" s="2914"/>
      <c r="AK1" s="2914"/>
      <c r="AL1" s="2914"/>
      <c r="AM1" s="2914"/>
      <c r="AN1" s="2914"/>
      <c r="AS1" s="490"/>
    </row>
    <row r="2" spans="1:47" s="618" customFormat="1" ht="30" customHeight="1">
      <c r="B2" s="916" t="s">
        <v>9</v>
      </c>
      <c r="C2" s="916"/>
      <c r="D2" s="916"/>
      <c r="E2" s="916"/>
      <c r="F2" s="916"/>
      <c r="G2" s="488"/>
      <c r="H2" s="488"/>
      <c r="I2" s="488"/>
      <c r="J2" s="488"/>
      <c r="K2" s="488"/>
      <c r="L2" s="488"/>
      <c r="M2" s="488"/>
      <c r="N2" s="488"/>
      <c r="R2" s="814"/>
      <c r="S2" s="792"/>
      <c r="T2" s="825"/>
      <c r="U2" s="794"/>
      <c r="V2" s="794"/>
      <c r="W2" s="794"/>
      <c r="X2" s="794"/>
      <c r="Y2" s="794"/>
      <c r="Z2" s="794"/>
      <c r="AA2" s="794"/>
      <c r="AB2" s="794"/>
      <c r="AC2" s="794"/>
      <c r="AD2" s="794"/>
      <c r="AE2" s="825"/>
      <c r="AG2" s="2914"/>
      <c r="AH2" s="2914"/>
      <c r="AI2" s="2914"/>
      <c r="AJ2" s="2914"/>
      <c r="AK2" s="2914"/>
      <c r="AL2" s="488"/>
      <c r="AM2" s="488"/>
      <c r="AN2" s="488"/>
      <c r="AO2" s="488"/>
      <c r="AP2" s="488"/>
      <c r="AQ2" s="488"/>
    </row>
    <row r="3" spans="1:47" ht="38.25" customHeight="1">
      <c r="B3" s="2915" t="s">
        <v>8636</v>
      </c>
      <c r="C3" s="2916"/>
      <c r="D3" s="2916"/>
      <c r="E3" s="2916"/>
      <c r="F3" s="2916"/>
      <c r="G3" s="2916"/>
      <c r="H3" s="2916"/>
      <c r="I3" s="2916"/>
      <c r="J3" s="2916"/>
      <c r="K3" s="2916"/>
      <c r="L3" s="2916"/>
      <c r="M3" s="2916"/>
      <c r="N3" s="2916"/>
      <c r="O3" s="2916"/>
      <c r="P3" s="2916"/>
      <c r="Q3" s="173"/>
      <c r="R3" s="816"/>
      <c r="S3" s="1053" t="s">
        <v>6741</v>
      </c>
      <c r="T3" s="825"/>
      <c r="U3" s="2921" t="s">
        <v>6742</v>
      </c>
      <c r="V3" s="2921"/>
      <c r="W3" s="2921"/>
      <c r="X3" s="2921"/>
      <c r="Y3" s="2921"/>
      <c r="Z3" s="2921"/>
      <c r="AA3" s="2921"/>
      <c r="AB3" s="2921"/>
      <c r="AC3" s="2921"/>
      <c r="AD3" s="2921"/>
      <c r="AE3" s="825"/>
      <c r="AG3" s="2915" t="s">
        <v>8636</v>
      </c>
      <c r="AH3" s="2916"/>
      <c r="AI3" s="2916"/>
      <c r="AJ3" s="2916"/>
      <c r="AK3" s="2916"/>
      <c r="AL3" s="2916"/>
      <c r="AM3" s="2916"/>
      <c r="AN3" s="2916"/>
      <c r="AO3" s="2916"/>
      <c r="AP3" s="2916"/>
      <c r="AQ3" s="2916"/>
      <c r="AR3" s="1067"/>
      <c r="AS3" s="1067"/>
      <c r="AT3" s="1067"/>
      <c r="AU3" s="1067"/>
    </row>
    <row r="4" spans="1:47" ht="18.75" customHeight="1" thickBot="1">
      <c r="B4" s="584"/>
      <c r="C4" s="1068"/>
      <c r="D4" s="1068"/>
      <c r="E4" s="1068"/>
      <c r="F4" s="1068"/>
      <c r="G4" s="1068"/>
      <c r="H4" s="1068"/>
      <c r="I4" s="1068"/>
      <c r="J4" s="1068"/>
      <c r="K4" s="1068"/>
      <c r="L4" s="1068"/>
      <c r="M4" s="584"/>
      <c r="N4" s="618"/>
      <c r="O4" s="173"/>
      <c r="P4" s="173"/>
      <c r="Q4" s="173"/>
      <c r="R4" s="510"/>
      <c r="S4" s="487"/>
      <c r="T4" s="825"/>
      <c r="U4" s="502" t="s">
        <v>6751</v>
      </c>
      <c r="Z4" s="490"/>
      <c r="AA4" s="502"/>
      <c r="AB4" s="502"/>
      <c r="AC4" s="799"/>
      <c r="AD4" s="799"/>
      <c r="AE4" s="825"/>
      <c r="AG4" s="584"/>
      <c r="AH4" s="1068"/>
      <c r="AI4" s="1068"/>
      <c r="AJ4" s="1068"/>
      <c r="AK4" s="1068"/>
      <c r="AL4" s="1068"/>
      <c r="AM4" s="1068"/>
      <c r="AN4" s="1068"/>
      <c r="AO4" s="1068"/>
      <c r="AP4" s="1068"/>
      <c r="AQ4" s="1068"/>
    </row>
    <row r="5" spans="1:47" ht="58.15" customHeight="1" thickTop="1">
      <c r="A5" s="496"/>
      <c r="B5" s="1036" t="s">
        <v>6743</v>
      </c>
      <c r="C5" s="658" t="s">
        <v>8546</v>
      </c>
      <c r="D5" s="658" t="s">
        <v>8509</v>
      </c>
      <c r="E5" s="658" t="s">
        <v>8547</v>
      </c>
      <c r="F5" s="658" t="s">
        <v>8548</v>
      </c>
      <c r="G5" s="658" t="s">
        <v>8549</v>
      </c>
      <c r="H5" s="658" t="s">
        <v>8550</v>
      </c>
      <c r="I5" s="658" t="s">
        <v>8551</v>
      </c>
      <c r="J5" s="658" t="s">
        <v>8552</v>
      </c>
      <c r="K5" s="658" t="s">
        <v>8553</v>
      </c>
      <c r="L5" s="659" t="s">
        <v>8554</v>
      </c>
      <c r="M5" s="1069"/>
      <c r="N5" s="3030" t="s">
        <v>6749</v>
      </c>
      <c r="O5" s="496"/>
      <c r="P5" s="3030" t="s">
        <v>6750</v>
      </c>
      <c r="Q5" s="496"/>
      <c r="R5" s="510"/>
      <c r="S5" s="487"/>
      <c r="T5" s="825"/>
      <c r="Z5" s="490"/>
      <c r="AA5" s="490"/>
      <c r="AB5" s="490"/>
      <c r="AC5" s="490"/>
      <c r="AD5" s="490"/>
      <c r="AE5" s="825"/>
      <c r="AG5" s="1036" t="s">
        <v>6743</v>
      </c>
      <c r="AH5" s="658" t="s">
        <v>8546</v>
      </c>
      <c r="AI5" s="658" t="s">
        <v>8509</v>
      </c>
      <c r="AJ5" s="658" t="s">
        <v>8547</v>
      </c>
      <c r="AK5" s="658" t="s">
        <v>8548</v>
      </c>
      <c r="AL5" s="658" t="s">
        <v>8549</v>
      </c>
      <c r="AM5" s="658" t="s">
        <v>8550</v>
      </c>
      <c r="AN5" s="658" t="s">
        <v>8551</v>
      </c>
      <c r="AO5" s="658" t="s">
        <v>8552</v>
      </c>
      <c r="AP5" s="658" t="s">
        <v>8553</v>
      </c>
      <c r="AQ5" s="659" t="s">
        <v>8554</v>
      </c>
    </row>
    <row r="6" spans="1:47" ht="15" customHeight="1">
      <c r="A6" s="496"/>
      <c r="B6" s="641" t="s">
        <v>6744</v>
      </c>
      <c r="C6" s="639" t="s">
        <v>6756</v>
      </c>
      <c r="D6" s="639" t="s">
        <v>6756</v>
      </c>
      <c r="E6" s="639" t="s">
        <v>6756</v>
      </c>
      <c r="F6" s="639" t="s">
        <v>8502</v>
      </c>
      <c r="G6" s="639" t="s">
        <v>8503</v>
      </c>
      <c r="H6" s="639" t="s">
        <v>8503</v>
      </c>
      <c r="I6" s="639" t="s">
        <v>8503</v>
      </c>
      <c r="J6" s="639" t="s">
        <v>8503</v>
      </c>
      <c r="K6" s="639" t="s">
        <v>7339</v>
      </c>
      <c r="L6" s="640" t="s">
        <v>8503</v>
      </c>
      <c r="M6" s="1069"/>
      <c r="N6" s="3031"/>
      <c r="O6" s="496"/>
      <c r="P6" s="3031"/>
      <c r="Q6" s="496"/>
      <c r="R6" s="510"/>
      <c r="S6" s="487"/>
      <c r="T6" s="825"/>
      <c r="Z6" s="490"/>
      <c r="AA6" s="490"/>
      <c r="AB6" s="490"/>
      <c r="AC6" s="490"/>
      <c r="AD6" s="490"/>
      <c r="AE6" s="825"/>
      <c r="AG6" s="641" t="s">
        <v>6744</v>
      </c>
      <c r="AH6" s="639" t="s">
        <v>6756</v>
      </c>
      <c r="AI6" s="639" t="s">
        <v>6756</v>
      </c>
      <c r="AJ6" s="639" t="s">
        <v>6756</v>
      </c>
      <c r="AK6" s="639" t="s">
        <v>8502</v>
      </c>
      <c r="AL6" s="639" t="s">
        <v>8503</v>
      </c>
      <c r="AM6" s="639" t="s">
        <v>8503</v>
      </c>
      <c r="AN6" s="639" t="s">
        <v>8503</v>
      </c>
      <c r="AO6" s="639" t="s">
        <v>8503</v>
      </c>
      <c r="AP6" s="639" t="s">
        <v>7339</v>
      </c>
      <c r="AQ6" s="640" t="s">
        <v>8503</v>
      </c>
    </row>
    <row r="7" spans="1:47" ht="15" customHeight="1" thickBot="1">
      <c r="A7" s="496"/>
      <c r="B7" s="1041" t="s">
        <v>6745</v>
      </c>
      <c r="C7" s="529">
        <v>3</v>
      </c>
      <c r="D7" s="529">
        <v>3</v>
      </c>
      <c r="E7" s="529">
        <v>3</v>
      </c>
      <c r="F7" s="529">
        <v>3</v>
      </c>
      <c r="G7" s="529">
        <v>3</v>
      </c>
      <c r="H7" s="529">
        <v>3</v>
      </c>
      <c r="I7" s="529">
        <v>3</v>
      </c>
      <c r="J7" s="529">
        <v>3</v>
      </c>
      <c r="K7" s="529">
        <v>3</v>
      </c>
      <c r="L7" s="530">
        <v>3</v>
      </c>
      <c r="M7" s="1070"/>
      <c r="N7" s="3032"/>
      <c r="O7" s="496"/>
      <c r="P7" s="3032"/>
      <c r="Q7" s="496"/>
      <c r="R7" s="510"/>
      <c r="S7" s="487"/>
      <c r="T7" s="825"/>
      <c r="Z7" s="798"/>
      <c r="AA7" s="798"/>
      <c r="AB7" s="798"/>
      <c r="AC7" s="798"/>
      <c r="AD7" s="798"/>
      <c r="AE7" s="825"/>
      <c r="AG7" s="1041" t="s">
        <v>6745</v>
      </c>
      <c r="AH7" s="529">
        <v>3</v>
      </c>
      <c r="AI7" s="529">
        <v>3</v>
      </c>
      <c r="AJ7" s="529">
        <v>3</v>
      </c>
      <c r="AK7" s="529">
        <v>3</v>
      </c>
      <c r="AL7" s="529">
        <v>3</v>
      </c>
      <c r="AM7" s="529">
        <v>3</v>
      </c>
      <c r="AN7" s="529">
        <v>3</v>
      </c>
      <c r="AO7" s="529">
        <v>3</v>
      </c>
      <c r="AP7" s="529">
        <v>3</v>
      </c>
      <c r="AQ7" s="530">
        <v>3</v>
      </c>
    </row>
    <row r="8" spans="1:47" ht="15.75" customHeight="1" thickTop="1" thickBot="1">
      <c r="A8" s="496"/>
      <c r="B8" s="1054"/>
      <c r="C8" s="961"/>
      <c r="D8" s="961"/>
      <c r="E8" s="961"/>
      <c r="F8" s="560"/>
      <c r="G8" s="560"/>
      <c r="H8" s="961"/>
      <c r="I8" s="961"/>
      <c r="J8" s="961"/>
      <c r="K8" s="961"/>
      <c r="L8" s="1054"/>
      <c r="M8" s="1044"/>
      <c r="N8" s="173"/>
      <c r="O8" s="496"/>
      <c r="P8" s="496"/>
      <c r="Q8" s="496"/>
      <c r="R8" s="510"/>
      <c r="S8" s="487"/>
      <c r="T8" s="825"/>
      <c r="Z8" s="799"/>
      <c r="AA8" s="799"/>
      <c r="AB8" s="799"/>
      <c r="AC8" s="799"/>
      <c r="AD8" s="799"/>
      <c r="AE8" s="825"/>
      <c r="AG8" s="1054"/>
      <c r="AH8" s="961"/>
      <c r="AI8" s="961"/>
      <c r="AJ8" s="961"/>
      <c r="AK8" s="560"/>
      <c r="AL8" s="560"/>
      <c r="AM8" s="961"/>
      <c r="AN8" s="961"/>
      <c r="AO8" s="961"/>
      <c r="AP8" s="961"/>
      <c r="AQ8" s="1054"/>
    </row>
    <row r="9" spans="1:47" ht="15.75" customHeight="1" thickTop="1" thickBot="1">
      <c r="A9" s="496"/>
      <c r="B9" s="499" t="s">
        <v>8555</v>
      </c>
      <c r="C9" s="495"/>
      <c r="D9" s="495"/>
      <c r="E9" s="1054"/>
      <c r="F9" s="484"/>
      <c r="G9" s="484"/>
      <c r="H9" s="1055"/>
      <c r="I9" s="1055"/>
      <c r="J9" s="1055"/>
      <c r="K9" s="1055"/>
      <c r="L9" s="496"/>
      <c r="M9" s="173"/>
      <c r="N9" s="496"/>
      <c r="O9" s="496"/>
      <c r="P9" s="496"/>
      <c r="Q9" s="496"/>
      <c r="R9" s="827"/>
      <c r="S9" s="487"/>
      <c r="T9" s="825"/>
      <c r="Z9" s="799"/>
      <c r="AA9" s="799"/>
      <c r="AB9" s="799"/>
      <c r="AC9" s="799"/>
      <c r="AD9" s="799"/>
      <c r="AE9" s="825"/>
      <c r="AG9" s="499" t="s">
        <v>8555</v>
      </c>
      <c r="AH9" s="495"/>
      <c r="AI9" s="495"/>
      <c r="AJ9" s="1054"/>
      <c r="AK9" s="484"/>
      <c r="AL9" s="484"/>
      <c r="AM9" s="1055"/>
      <c r="AN9" s="1055"/>
      <c r="AO9" s="1055"/>
      <c r="AP9" s="1055"/>
      <c r="AQ9" s="496"/>
    </row>
    <row r="10" spans="1:47" ht="15.75" customHeight="1" thickTop="1">
      <c r="A10" s="496"/>
      <c r="B10" s="503" t="s">
        <v>8556</v>
      </c>
      <c r="C10" s="802">
        <v>0</v>
      </c>
      <c r="D10" s="1071">
        <v>0</v>
      </c>
      <c r="E10" s="1056">
        <f>IFERROR(SUM(C10:D10),0)</f>
        <v>0</v>
      </c>
      <c r="F10" s="1071">
        <v>0</v>
      </c>
      <c r="G10" s="1056">
        <f>IFERROR(IF(OR(D10=0,F10=0),0,D10/(F10/1000)),0)</f>
        <v>0</v>
      </c>
      <c r="H10" s="1071">
        <v>0</v>
      </c>
      <c r="I10" s="1071">
        <v>0</v>
      </c>
      <c r="J10" s="1056">
        <f>IFERROR(H10 + I10,0)</f>
        <v>0</v>
      </c>
      <c r="K10" s="1071">
        <v>0</v>
      </c>
      <c r="L10" s="1071">
        <v>0</v>
      </c>
      <c r="M10" s="501"/>
      <c r="N10" s="1072" t="s">
        <v>8637</v>
      </c>
      <c r="O10" s="496"/>
      <c r="P10" s="509"/>
      <c r="Q10" s="496"/>
      <c r="R10" s="827"/>
      <c r="S10" s="487">
        <f>IF( SUM( U10:AD10 ) = 0, 0, $U$4 )</f>
        <v>0</v>
      </c>
      <c r="T10" s="825"/>
      <c r="U10" s="511">
        <f t="shared" ref="U10:X12" si="0" xml:space="preserve"> IF( ISNUMBER( C10 ), 0, 1 )</f>
        <v>0</v>
      </c>
      <c r="V10" s="511">
        <f t="shared" ref="V10:V12" si="1" xml:space="preserve"> IF( ISNUMBER( D10 ), 0, 1 )</f>
        <v>0</v>
      </c>
      <c r="W10" s="799"/>
      <c r="X10" s="511">
        <f t="shared" si="0"/>
        <v>0</v>
      </c>
      <c r="Y10" s="799"/>
      <c r="Z10" s="511">
        <f t="shared" ref="Z10:Z12" si="2" xml:space="preserve"> IF( ISNUMBER( H10 ), 0, 1 )</f>
        <v>0</v>
      </c>
      <c r="AA10" s="511">
        <f t="shared" ref="AA10:AA12" si="3" xml:space="preserve"> IF( ISNUMBER( I10 ), 0, 1 )</f>
        <v>0</v>
      </c>
      <c r="AB10" s="799"/>
      <c r="AC10" s="511">
        <f t="shared" ref="AC10:AC12" si="4" xml:space="preserve"> IF( ISNUMBER( K10 ), 0, 1 )</f>
        <v>0</v>
      </c>
      <c r="AD10" s="511">
        <f t="shared" ref="AD10:AD12" si="5" xml:space="preserve"> IF( ISNUMBER( L10 ), 0, 1 )</f>
        <v>0</v>
      </c>
      <c r="AE10" s="825"/>
      <c r="AG10" s="503" t="s">
        <v>8556</v>
      </c>
      <c r="AH10" s="802" t="s">
        <v>8638</v>
      </c>
      <c r="AI10" s="1071" t="s">
        <v>8639</v>
      </c>
      <c r="AJ10" s="1056" t="s">
        <v>8640</v>
      </c>
      <c r="AK10" s="1071" t="s">
        <v>8641</v>
      </c>
      <c r="AL10" s="1056" t="s">
        <v>8642</v>
      </c>
      <c r="AM10" s="1071" t="s">
        <v>8643</v>
      </c>
      <c r="AN10" s="1071" t="s">
        <v>8644</v>
      </c>
      <c r="AO10" s="1056" t="s">
        <v>8645</v>
      </c>
      <c r="AP10" s="1071" t="s">
        <v>8646</v>
      </c>
      <c r="AQ10" s="1073" t="s">
        <v>8647</v>
      </c>
    </row>
    <row r="11" spans="1:47" ht="15.75" customHeight="1">
      <c r="A11" s="496"/>
      <c r="B11" s="512" t="s">
        <v>8568</v>
      </c>
      <c r="C11" s="1074">
        <v>0</v>
      </c>
      <c r="D11" s="1074">
        <v>0</v>
      </c>
      <c r="E11" s="1057">
        <f>IFERROR(SUM(C11:D11),0)</f>
        <v>0</v>
      </c>
      <c r="F11" s="1074">
        <v>0</v>
      </c>
      <c r="G11" s="1057">
        <f>IFERROR(IF(OR(D11=0,F11=0),0,D11/(F11/1100)),0)</f>
        <v>0</v>
      </c>
      <c r="H11" s="1074">
        <v>0</v>
      </c>
      <c r="I11" s="1074">
        <v>0</v>
      </c>
      <c r="J11" s="1057">
        <f>IFERROR(H11 + I11,0)</f>
        <v>0</v>
      </c>
      <c r="K11" s="1074">
        <v>0</v>
      </c>
      <c r="L11" s="1074">
        <v>0</v>
      </c>
      <c r="M11" s="501"/>
      <c r="N11" s="1075" t="s">
        <v>8648</v>
      </c>
      <c r="O11" s="496"/>
      <c r="P11" s="517"/>
      <c r="Q11" s="496"/>
      <c r="R11" s="827"/>
      <c r="S11" s="487">
        <f t="shared" ref="S11:S12" si="6">IF( SUM( U11:AD11 ) = 0, 0, $U$4 )</f>
        <v>0</v>
      </c>
      <c r="T11" s="825"/>
      <c r="U11" s="511">
        <f t="shared" ref="U11:U12" si="7" xml:space="preserve"> IF( ISNUMBER( C11 ), 0, 1 )</f>
        <v>0</v>
      </c>
      <c r="V11" s="511">
        <f t="shared" si="1"/>
        <v>0</v>
      </c>
      <c r="W11" s="799"/>
      <c r="X11" s="511">
        <f t="shared" si="0"/>
        <v>0</v>
      </c>
      <c r="Y11" s="799"/>
      <c r="Z11" s="511">
        <f t="shared" si="2"/>
        <v>0</v>
      </c>
      <c r="AA11" s="511">
        <f t="shared" si="3"/>
        <v>0</v>
      </c>
      <c r="AB11" s="799"/>
      <c r="AC11" s="511">
        <f t="shared" si="4"/>
        <v>0</v>
      </c>
      <c r="AD11" s="511">
        <f t="shared" si="5"/>
        <v>0</v>
      </c>
      <c r="AE11" s="825"/>
      <c r="AG11" s="512" t="s">
        <v>8568</v>
      </c>
      <c r="AH11" s="1074" t="s">
        <v>8649</v>
      </c>
      <c r="AI11" s="1074" t="s">
        <v>8650</v>
      </c>
      <c r="AJ11" s="1057" t="s">
        <v>8651</v>
      </c>
      <c r="AK11" s="1074" t="s">
        <v>8652</v>
      </c>
      <c r="AL11" s="1057" t="s">
        <v>8653</v>
      </c>
      <c r="AM11" s="1074" t="s">
        <v>8654</v>
      </c>
      <c r="AN11" s="1074" t="s">
        <v>8655</v>
      </c>
      <c r="AO11" s="1057" t="s">
        <v>8656</v>
      </c>
      <c r="AP11" s="1074" t="s">
        <v>8657</v>
      </c>
      <c r="AQ11" s="604" t="s">
        <v>8658</v>
      </c>
    </row>
    <row r="12" spans="1:47" ht="15.75" customHeight="1">
      <c r="A12" s="496"/>
      <c r="B12" s="512" t="s">
        <v>8659</v>
      </c>
      <c r="C12" s="1074">
        <v>0</v>
      </c>
      <c r="D12" s="1074">
        <v>0</v>
      </c>
      <c r="E12" s="1057">
        <f>IFERROR(SUM(C12:D12),0)</f>
        <v>0</v>
      </c>
      <c r="F12" s="1074">
        <v>0</v>
      </c>
      <c r="G12" s="1057">
        <f>IFERROR(IF(OR(D12=0,F12=0),0,D12/(F12/1200)),0)</f>
        <v>0</v>
      </c>
      <c r="H12" s="1074">
        <v>0</v>
      </c>
      <c r="I12" s="1074">
        <v>0</v>
      </c>
      <c r="J12" s="1057">
        <f>IFERROR(H12 + I12,0)</f>
        <v>0</v>
      </c>
      <c r="K12" s="1074">
        <v>0</v>
      </c>
      <c r="L12" s="1074">
        <v>0</v>
      </c>
      <c r="M12" s="173"/>
      <c r="N12" s="1075" t="s">
        <v>8660</v>
      </c>
      <c r="O12" s="496"/>
      <c r="P12" s="517"/>
      <c r="Q12" s="496"/>
      <c r="R12" s="827"/>
      <c r="S12" s="487">
        <f t="shared" si="6"/>
        <v>0</v>
      </c>
      <c r="T12" s="825"/>
      <c r="U12" s="511">
        <f t="shared" si="7"/>
        <v>0</v>
      </c>
      <c r="V12" s="511">
        <f t="shared" si="1"/>
        <v>0</v>
      </c>
      <c r="W12" s="799"/>
      <c r="X12" s="511">
        <f t="shared" si="0"/>
        <v>0</v>
      </c>
      <c r="Y12" s="799"/>
      <c r="Z12" s="511">
        <f t="shared" si="2"/>
        <v>0</v>
      </c>
      <c r="AA12" s="511">
        <f t="shared" si="3"/>
        <v>0</v>
      </c>
      <c r="AB12" s="799"/>
      <c r="AC12" s="511">
        <f t="shared" si="4"/>
        <v>0</v>
      </c>
      <c r="AD12" s="511">
        <f t="shared" si="5"/>
        <v>0</v>
      </c>
      <c r="AE12" s="825"/>
      <c r="AG12" s="512" t="s">
        <v>8659</v>
      </c>
      <c r="AH12" s="1074" t="s">
        <v>8661</v>
      </c>
      <c r="AI12" s="1074" t="s">
        <v>8662</v>
      </c>
      <c r="AJ12" s="1057" t="s">
        <v>8663</v>
      </c>
      <c r="AK12" s="1074" t="s">
        <v>8664</v>
      </c>
      <c r="AL12" s="1057" t="s">
        <v>8665</v>
      </c>
      <c r="AM12" s="1074" t="s">
        <v>8666</v>
      </c>
      <c r="AN12" s="1074" t="s">
        <v>8667</v>
      </c>
      <c r="AO12" s="1057" t="s">
        <v>8668</v>
      </c>
      <c r="AP12" s="1074" t="s">
        <v>8669</v>
      </c>
      <c r="AQ12" s="604" t="s">
        <v>8670</v>
      </c>
    </row>
    <row r="13" spans="1:47" ht="15.75" customHeight="1" thickBot="1">
      <c r="A13" s="496"/>
      <c r="B13" s="519" t="s">
        <v>8604</v>
      </c>
      <c r="C13" s="1058">
        <f t="shared" ref="C13:L13" si="8">IFERROR(SUM(C10:C12),0)</f>
        <v>0</v>
      </c>
      <c r="D13" s="1058">
        <f t="shared" si="8"/>
        <v>0</v>
      </c>
      <c r="E13" s="1058">
        <f t="shared" si="8"/>
        <v>0</v>
      </c>
      <c r="F13" s="1058">
        <f t="shared" si="8"/>
        <v>0</v>
      </c>
      <c r="G13" s="1058">
        <f t="shared" si="8"/>
        <v>0</v>
      </c>
      <c r="H13" s="1058">
        <f t="shared" si="8"/>
        <v>0</v>
      </c>
      <c r="I13" s="1058">
        <f t="shared" si="8"/>
        <v>0</v>
      </c>
      <c r="J13" s="1058">
        <f t="shared" si="8"/>
        <v>0</v>
      </c>
      <c r="K13" s="1059">
        <f t="shared" si="8"/>
        <v>0</v>
      </c>
      <c r="L13" s="853">
        <f t="shared" si="8"/>
        <v>0</v>
      </c>
      <c r="M13" s="1070"/>
      <c r="N13" s="1076" t="s">
        <v>8671</v>
      </c>
      <c r="O13" s="496"/>
      <c r="P13" s="523"/>
      <c r="Q13" s="496"/>
      <c r="R13" s="827"/>
      <c r="S13" s="487"/>
      <c r="T13" s="825"/>
      <c r="U13" s="799"/>
      <c r="V13" s="799"/>
      <c r="W13" s="799"/>
      <c r="X13" s="799"/>
      <c r="Y13" s="799"/>
      <c r="Z13" s="799"/>
      <c r="AA13" s="799"/>
      <c r="AB13" s="799"/>
      <c r="AC13" s="799"/>
      <c r="AD13" s="799"/>
      <c r="AE13" s="825"/>
      <c r="AG13" s="519" t="s">
        <v>8604</v>
      </c>
      <c r="AH13" s="1058" t="s">
        <v>8672</v>
      </c>
      <c r="AI13" s="1058" t="s">
        <v>8673</v>
      </c>
      <c r="AJ13" s="1058" t="s">
        <v>8674</v>
      </c>
      <c r="AK13" s="1058" t="s">
        <v>8675</v>
      </c>
      <c r="AL13" s="1058" t="s">
        <v>8676</v>
      </c>
      <c r="AM13" s="1058" t="s">
        <v>8677</v>
      </c>
      <c r="AN13" s="1058" t="s">
        <v>8678</v>
      </c>
      <c r="AO13" s="1058" t="s">
        <v>8679</v>
      </c>
      <c r="AP13" s="1059" t="s">
        <v>8680</v>
      </c>
      <c r="AQ13" s="853" t="s">
        <v>8681</v>
      </c>
    </row>
    <row r="14" spans="1:47" ht="15.75" customHeight="1" thickTop="1" thickBot="1">
      <c r="A14" s="496"/>
      <c r="B14" s="966"/>
      <c r="C14" s="560"/>
      <c r="D14" s="560"/>
      <c r="E14" s="560"/>
      <c r="F14" s="560"/>
      <c r="G14" s="560"/>
      <c r="H14" s="966"/>
      <c r="I14" s="966"/>
      <c r="J14" s="966"/>
      <c r="K14" s="966"/>
      <c r="L14" s="966"/>
      <c r="M14" s="1063"/>
      <c r="N14" s="173"/>
      <c r="O14" s="496"/>
      <c r="P14" s="496"/>
      <c r="Q14" s="496"/>
      <c r="R14" s="827"/>
      <c r="S14" s="487"/>
      <c r="T14" s="825"/>
      <c r="U14" s="799"/>
      <c r="V14" s="799"/>
      <c r="W14" s="799"/>
      <c r="X14" s="799"/>
      <c r="Y14" s="799"/>
      <c r="Z14" s="799"/>
      <c r="AA14" s="799"/>
      <c r="AB14" s="799"/>
      <c r="AC14" s="799"/>
      <c r="AD14" s="799"/>
      <c r="AE14" s="825"/>
      <c r="AG14" s="966"/>
      <c r="AH14" s="560"/>
      <c r="AI14" s="560"/>
      <c r="AJ14" s="560"/>
      <c r="AK14" s="560"/>
      <c r="AL14" s="560"/>
      <c r="AM14" s="966"/>
      <c r="AN14" s="966"/>
      <c r="AO14" s="966"/>
      <c r="AP14" s="966"/>
      <c r="AQ14" s="966"/>
    </row>
    <row r="15" spans="1:47" ht="15.75" customHeight="1" thickTop="1" thickBot="1">
      <c r="A15" s="496"/>
      <c r="B15" s="499" t="s">
        <v>8616</v>
      </c>
      <c r="C15" s="495"/>
      <c r="D15" s="495"/>
      <c r="E15" s="1054"/>
      <c r="F15" s="484"/>
      <c r="G15" s="484"/>
      <c r="H15" s="1055"/>
      <c r="I15" s="1055"/>
      <c r="J15" s="1055"/>
      <c r="K15" s="1055"/>
      <c r="L15" s="1055"/>
      <c r="M15" s="1055"/>
      <c r="N15" s="173"/>
      <c r="O15" s="496"/>
      <c r="P15" s="496"/>
      <c r="Q15" s="496"/>
      <c r="R15" s="827"/>
      <c r="S15" s="487"/>
      <c r="T15" s="825"/>
      <c r="U15" s="799"/>
      <c r="V15" s="799"/>
      <c r="W15" s="799"/>
      <c r="X15" s="799"/>
      <c r="Y15" s="799"/>
      <c r="Z15" s="799"/>
      <c r="AA15" s="799"/>
      <c r="AB15" s="799"/>
      <c r="AC15" s="799"/>
      <c r="AD15" s="799"/>
      <c r="AE15" s="825"/>
      <c r="AG15" s="499" t="s">
        <v>8616</v>
      </c>
      <c r="AH15" s="495"/>
      <c r="AI15" s="495"/>
      <c r="AJ15" s="1054"/>
      <c r="AK15" s="484"/>
      <c r="AL15" s="484"/>
      <c r="AM15" s="1055"/>
      <c r="AN15" s="1055"/>
      <c r="AO15" s="1055"/>
      <c r="AP15" s="1055"/>
      <c r="AQ15" s="1055"/>
    </row>
    <row r="16" spans="1:47" ht="15.75" customHeight="1" thickTop="1" thickBot="1">
      <c r="A16" s="496"/>
      <c r="B16" s="876" t="s">
        <v>8617</v>
      </c>
      <c r="C16" s="1077">
        <v>0</v>
      </c>
      <c r="D16" s="1077">
        <v>0</v>
      </c>
      <c r="E16" s="833">
        <f>IFERROR(SUM(C16:D16),0)</f>
        <v>0</v>
      </c>
      <c r="F16" s="1077">
        <v>0</v>
      </c>
      <c r="G16" s="1062">
        <f>IFERROR(IF(OR(E16=0,F16=0),0,E16/(F16/1000)),0)</f>
        <v>0</v>
      </c>
      <c r="H16" s="560"/>
      <c r="I16" s="560"/>
      <c r="J16" s="1078"/>
      <c r="K16" s="560"/>
      <c r="L16" s="1078"/>
      <c r="M16" s="1055"/>
      <c r="N16" s="835" t="s">
        <v>8682</v>
      </c>
      <c r="O16" s="496"/>
      <c r="P16" s="835"/>
      <c r="Q16" s="496"/>
      <c r="R16" s="827"/>
      <c r="S16" s="487">
        <f>IF( SUM( U16:AD16 ) = 0, 0, $U$4 )</f>
        <v>0</v>
      </c>
      <c r="T16" s="825"/>
      <c r="U16" s="511">
        <f t="shared" ref="U16" si="9" xml:space="preserve"> IF( ISNUMBER( C16 ), 0, 1 )</f>
        <v>0</v>
      </c>
      <c r="V16" s="511">
        <f t="shared" ref="V16" si="10" xml:space="preserve"> IF( ISNUMBER( D16 ), 0, 1 )</f>
        <v>0</v>
      </c>
      <c r="W16" s="799"/>
      <c r="X16" s="511">
        <f t="shared" ref="X16" si="11" xml:space="preserve"> IF( ISNUMBER( F16 ), 0, 1 )</f>
        <v>0</v>
      </c>
      <c r="Y16" s="799"/>
      <c r="Z16" s="799"/>
      <c r="AA16" s="799"/>
      <c r="AB16" s="799"/>
      <c r="AC16" s="799"/>
      <c r="AD16" s="799"/>
      <c r="AE16" s="825"/>
      <c r="AG16" s="876" t="s">
        <v>8617</v>
      </c>
      <c r="AH16" s="1077" t="s">
        <v>8683</v>
      </c>
      <c r="AI16" s="1077" t="s">
        <v>8684</v>
      </c>
      <c r="AJ16" s="833" t="s">
        <v>8685</v>
      </c>
      <c r="AK16" s="1077" t="s">
        <v>8686</v>
      </c>
      <c r="AL16" s="1062" t="s">
        <v>8687</v>
      </c>
      <c r="AM16" s="560"/>
      <c r="AN16" s="560"/>
      <c r="AO16" s="1078"/>
      <c r="AP16" s="560"/>
      <c r="AQ16" s="1078"/>
    </row>
    <row r="17" spans="1:43" ht="15.75" customHeight="1" thickTop="1" thickBot="1">
      <c r="A17" s="496"/>
      <c r="B17" s="966"/>
      <c r="C17" s="484"/>
      <c r="D17" s="484"/>
      <c r="E17" s="484"/>
      <c r="F17" s="484"/>
      <c r="G17" s="484"/>
      <c r="H17" s="484"/>
      <c r="I17" s="484"/>
      <c r="J17" s="484"/>
      <c r="K17" s="484"/>
      <c r="L17" s="484"/>
      <c r="M17" s="1055"/>
      <c r="N17" s="173"/>
      <c r="O17" s="496"/>
      <c r="P17" s="496"/>
      <c r="Q17" s="496"/>
      <c r="R17" s="827"/>
      <c r="S17" s="487"/>
      <c r="T17" s="825"/>
      <c r="U17" s="799"/>
      <c r="V17" s="799"/>
      <c r="W17" s="799"/>
      <c r="X17" s="799"/>
      <c r="Y17" s="799"/>
      <c r="Z17" s="799"/>
      <c r="AA17" s="799"/>
      <c r="AB17" s="799"/>
      <c r="AC17" s="799"/>
      <c r="AD17" s="799"/>
      <c r="AE17" s="825"/>
      <c r="AG17" s="966"/>
      <c r="AH17" s="484"/>
      <c r="AI17" s="484"/>
      <c r="AJ17" s="484"/>
      <c r="AK17" s="484"/>
      <c r="AL17" s="484"/>
      <c r="AM17" s="484"/>
      <c r="AN17" s="484"/>
      <c r="AO17" s="484"/>
      <c r="AP17" s="484"/>
      <c r="AQ17" s="484"/>
    </row>
    <row r="18" spans="1:43" ht="15.75" customHeight="1" thickTop="1" thickBot="1">
      <c r="A18" s="496"/>
      <c r="B18" s="876" t="s">
        <v>6998</v>
      </c>
      <c r="C18" s="833">
        <f>IFERROR(C13+C16,0)</f>
        <v>0</v>
      </c>
      <c r="D18" s="833">
        <f>IFERROR(D13+D16,0)</f>
        <v>0</v>
      </c>
      <c r="E18" s="833">
        <f>IFERROR(SUM(C18:D18),0)</f>
        <v>0</v>
      </c>
      <c r="F18" s="833">
        <f>IFERROR(F13+F16,0)</f>
        <v>0</v>
      </c>
      <c r="G18" s="833">
        <f>IFERROR(IF(OR(D18=0,F18=0),0,D18/(F18/1000)),0)</f>
        <v>0</v>
      </c>
      <c r="H18" s="833"/>
      <c r="I18" s="833"/>
      <c r="J18" s="833"/>
      <c r="K18" s="833"/>
      <c r="L18" s="1062"/>
      <c r="M18" s="1055"/>
      <c r="N18" s="835" t="s">
        <v>8688</v>
      </c>
      <c r="O18" s="496"/>
      <c r="P18" s="835"/>
      <c r="Q18" s="496"/>
      <c r="R18" s="827"/>
      <c r="S18" s="487"/>
      <c r="T18" s="825"/>
      <c r="U18" s="799"/>
      <c r="V18" s="799"/>
      <c r="W18" s="799"/>
      <c r="X18" s="799"/>
      <c r="Y18" s="799"/>
      <c r="Z18" s="799"/>
      <c r="AA18" s="799"/>
      <c r="AB18" s="799"/>
      <c r="AC18" s="799"/>
      <c r="AD18" s="799"/>
      <c r="AE18" s="825"/>
      <c r="AG18" s="876" t="s">
        <v>6998</v>
      </c>
      <c r="AH18" s="833" t="s">
        <v>8689</v>
      </c>
      <c r="AI18" s="833" t="s">
        <v>8690</v>
      </c>
      <c r="AJ18" s="833" t="s">
        <v>8691</v>
      </c>
      <c r="AK18" s="833" t="s">
        <v>8692</v>
      </c>
      <c r="AL18" s="833" t="s">
        <v>8693</v>
      </c>
      <c r="AM18" s="833" t="s">
        <v>8694</v>
      </c>
      <c r="AN18" s="833" t="s">
        <v>8695</v>
      </c>
      <c r="AO18" s="833" t="s">
        <v>8696</v>
      </c>
      <c r="AP18" s="833" t="s">
        <v>8697</v>
      </c>
      <c r="AQ18" s="1062" t="s">
        <v>8698</v>
      </c>
    </row>
    <row r="19" spans="1:43" ht="15.75" customHeight="1" thickTop="1" thickBot="1">
      <c r="A19" s="496"/>
      <c r="B19" s="496"/>
      <c r="C19" s="496"/>
      <c r="D19" s="496"/>
      <c r="E19" s="496"/>
      <c r="F19" s="496"/>
      <c r="G19" s="496"/>
      <c r="H19" s="1055"/>
      <c r="I19" s="1055"/>
      <c r="J19" s="1055"/>
      <c r="K19" s="1055"/>
      <c r="L19" s="1055"/>
      <c r="M19" s="1055"/>
      <c r="N19" s="173"/>
      <c r="O19" s="496"/>
      <c r="P19" s="496"/>
      <c r="Q19" s="496"/>
      <c r="R19" s="827"/>
      <c r="S19" s="487"/>
      <c r="T19" s="825"/>
      <c r="U19" s="799"/>
      <c r="V19" s="799"/>
      <c r="W19" s="799"/>
      <c r="X19" s="799"/>
      <c r="Y19" s="799"/>
      <c r="Z19" s="799"/>
      <c r="AA19" s="799"/>
      <c r="AB19" s="799"/>
      <c r="AC19" s="799"/>
      <c r="AD19" s="799"/>
      <c r="AE19" s="825"/>
      <c r="AG19" s="496"/>
      <c r="AH19" s="496"/>
      <c r="AI19" s="496"/>
      <c r="AJ19" s="496"/>
      <c r="AK19" s="496"/>
      <c r="AL19" s="496"/>
      <c r="AM19" s="1055"/>
      <c r="AN19" s="1055"/>
      <c r="AO19" s="1055"/>
      <c r="AP19" s="1055"/>
      <c r="AQ19" s="1055"/>
    </row>
    <row r="20" spans="1:43" ht="75.75" customHeight="1" thickTop="1">
      <c r="A20" s="496"/>
      <c r="B20" s="2922" t="s">
        <v>6743</v>
      </c>
      <c r="C20" s="2923"/>
      <c r="D20" s="2923"/>
      <c r="E20" s="2923"/>
      <c r="F20" s="658" t="s">
        <v>8500</v>
      </c>
      <c r="G20" s="659" t="s">
        <v>8630</v>
      </c>
      <c r="H20" s="496"/>
      <c r="I20" s="496"/>
      <c r="J20" s="496"/>
      <c r="K20" s="496"/>
      <c r="L20" s="496"/>
      <c r="M20" s="496"/>
      <c r="N20" s="173"/>
      <c r="O20" s="496"/>
      <c r="P20" s="496"/>
      <c r="Q20" s="496"/>
      <c r="R20" s="827"/>
      <c r="S20" s="487"/>
      <c r="T20" s="825"/>
      <c r="U20" s="799"/>
      <c r="V20" s="799"/>
      <c r="W20" s="799"/>
      <c r="X20" s="799"/>
      <c r="Y20" s="799"/>
      <c r="Z20" s="799"/>
      <c r="AA20" s="799"/>
      <c r="AB20" s="799"/>
      <c r="AC20" s="799"/>
      <c r="AD20" s="799"/>
      <c r="AE20" s="825"/>
      <c r="AG20" s="2922" t="s">
        <v>6743</v>
      </c>
      <c r="AH20" s="2923"/>
      <c r="AI20" s="2923"/>
      <c r="AJ20" s="2923"/>
      <c r="AK20" s="658" t="s">
        <v>8500</v>
      </c>
      <c r="AL20" s="659" t="s">
        <v>8630</v>
      </c>
      <c r="AM20" s="496"/>
      <c r="AN20" s="496"/>
      <c r="AO20" s="496"/>
      <c r="AP20" s="496"/>
      <c r="AQ20" s="496"/>
    </row>
    <row r="21" spans="1:43" ht="15.75" customHeight="1">
      <c r="A21" s="496"/>
      <c r="B21" s="3035" t="s">
        <v>6744</v>
      </c>
      <c r="C21" s="3036"/>
      <c r="D21" s="3036"/>
      <c r="E21" s="3036"/>
      <c r="F21" s="639" t="s">
        <v>8502</v>
      </c>
      <c r="G21" s="640" t="s">
        <v>8503</v>
      </c>
      <c r="H21" s="496"/>
      <c r="I21" s="496"/>
      <c r="J21" s="496"/>
      <c r="K21" s="496"/>
      <c r="L21" s="496"/>
      <c r="M21" s="496"/>
      <c r="N21" s="173"/>
      <c r="O21" s="496"/>
      <c r="P21" s="496"/>
      <c r="Q21" s="496"/>
      <c r="R21" s="827"/>
      <c r="S21" s="487"/>
      <c r="T21" s="825"/>
      <c r="U21" s="799"/>
      <c r="V21" s="799"/>
      <c r="W21" s="799"/>
      <c r="X21" s="799"/>
      <c r="Y21" s="799"/>
      <c r="Z21" s="799"/>
      <c r="AA21" s="799"/>
      <c r="AB21" s="799"/>
      <c r="AC21" s="799"/>
      <c r="AD21" s="799"/>
      <c r="AE21" s="825"/>
      <c r="AG21" s="3035" t="s">
        <v>6744</v>
      </c>
      <c r="AH21" s="3036"/>
      <c r="AI21" s="3036"/>
      <c r="AJ21" s="3036"/>
      <c r="AK21" s="639" t="s">
        <v>8502</v>
      </c>
      <c r="AL21" s="640" t="s">
        <v>8503</v>
      </c>
      <c r="AM21" s="496"/>
      <c r="AN21" s="496"/>
      <c r="AO21" s="496"/>
      <c r="AP21" s="496"/>
      <c r="AQ21" s="496"/>
    </row>
    <row r="22" spans="1:43" ht="15.75" customHeight="1" thickBot="1">
      <c r="A22" s="496"/>
      <c r="B22" s="2924" t="s">
        <v>6745</v>
      </c>
      <c r="C22" s="2925"/>
      <c r="D22" s="2925"/>
      <c r="E22" s="2925"/>
      <c r="F22" s="529">
        <v>3</v>
      </c>
      <c r="G22" s="530">
        <v>3</v>
      </c>
      <c r="H22" s="496"/>
      <c r="I22" s="496"/>
      <c r="J22" s="496"/>
      <c r="K22" s="496"/>
      <c r="L22" s="496"/>
      <c r="M22" s="496"/>
      <c r="N22" s="173"/>
      <c r="O22" s="496"/>
      <c r="P22" s="496"/>
      <c r="Q22" s="496"/>
      <c r="R22" s="827"/>
      <c r="S22" s="487"/>
      <c r="T22" s="825"/>
      <c r="U22" s="799"/>
      <c r="V22" s="799"/>
      <c r="W22" s="799"/>
      <c r="X22" s="799"/>
      <c r="Y22" s="799"/>
      <c r="Z22" s="799"/>
      <c r="AA22" s="799"/>
      <c r="AB22" s="799"/>
      <c r="AC22" s="799"/>
      <c r="AD22" s="799"/>
      <c r="AE22" s="825"/>
      <c r="AG22" s="2924" t="s">
        <v>6745</v>
      </c>
      <c r="AH22" s="2925"/>
      <c r="AI22" s="2925"/>
      <c r="AJ22" s="2925"/>
      <c r="AK22" s="529">
        <v>3</v>
      </c>
      <c r="AL22" s="530">
        <v>3</v>
      </c>
      <c r="AM22" s="496"/>
      <c r="AN22" s="496"/>
      <c r="AO22" s="496"/>
      <c r="AP22" s="496"/>
      <c r="AQ22" s="496"/>
    </row>
    <row r="23" spans="1:43" ht="15.75" customHeight="1" thickTop="1" thickBot="1">
      <c r="A23" s="496"/>
      <c r="B23" s="496"/>
      <c r="C23" s="496"/>
      <c r="D23" s="496"/>
      <c r="E23" s="496"/>
      <c r="F23" s="496"/>
      <c r="G23" s="496"/>
      <c r="H23" s="496"/>
      <c r="I23" s="496"/>
      <c r="J23" s="496"/>
      <c r="K23" s="496"/>
      <c r="L23" s="496"/>
      <c r="M23" s="496"/>
      <c r="N23" s="173"/>
      <c r="O23" s="496"/>
      <c r="P23" s="496"/>
      <c r="Q23" s="496"/>
      <c r="R23" s="827"/>
      <c r="S23" s="487"/>
      <c r="T23" s="825"/>
      <c r="U23" s="799"/>
      <c r="V23" s="799"/>
      <c r="W23" s="799"/>
      <c r="X23" s="799"/>
      <c r="Y23" s="799"/>
      <c r="Z23" s="799"/>
      <c r="AA23" s="799"/>
      <c r="AB23" s="799"/>
      <c r="AC23" s="799"/>
      <c r="AD23" s="799"/>
      <c r="AE23" s="825"/>
      <c r="AG23" s="496"/>
      <c r="AH23" s="496"/>
      <c r="AI23" s="496"/>
      <c r="AJ23" s="496"/>
      <c r="AK23" s="496"/>
      <c r="AL23" s="496"/>
      <c r="AM23" s="496"/>
      <c r="AN23" s="496"/>
      <c r="AO23" s="496"/>
      <c r="AP23" s="496"/>
      <c r="AQ23" s="496"/>
    </row>
    <row r="24" spans="1:43" ht="15.75" customHeight="1" thickTop="1" thickBot="1">
      <c r="A24" s="496"/>
      <c r="B24" s="499" t="s">
        <v>8631</v>
      </c>
      <c r="C24" s="484"/>
      <c r="D24" s="484"/>
      <c r="E24" s="484"/>
      <c r="F24" s="484"/>
      <c r="G24" s="484"/>
      <c r="H24" s="1065"/>
      <c r="I24" s="1065"/>
      <c r="J24" s="1065"/>
      <c r="K24" s="1065"/>
      <c r="L24" s="1065"/>
      <c r="M24" s="496"/>
      <c r="N24" s="173"/>
      <c r="O24" s="496"/>
      <c r="P24" s="496"/>
      <c r="Q24" s="496"/>
      <c r="R24" s="827"/>
      <c r="S24" s="487"/>
      <c r="T24" s="825"/>
      <c r="U24" s="799"/>
      <c r="V24" s="799"/>
      <c r="W24" s="799"/>
      <c r="X24" s="799"/>
      <c r="Y24" s="799"/>
      <c r="Z24" s="799"/>
      <c r="AA24" s="799"/>
      <c r="AB24" s="799"/>
      <c r="AC24" s="799"/>
      <c r="AD24" s="799"/>
      <c r="AE24" s="825"/>
      <c r="AG24" s="499" t="s">
        <v>8631</v>
      </c>
      <c r="AH24" s="484"/>
      <c r="AI24" s="484"/>
      <c r="AJ24" s="484"/>
      <c r="AK24" s="484"/>
      <c r="AL24" s="484"/>
      <c r="AM24" s="1065"/>
      <c r="AN24" s="1065"/>
      <c r="AO24" s="1065"/>
      <c r="AP24" s="1065"/>
      <c r="AQ24" s="1065"/>
    </row>
    <row r="25" spans="1:43" ht="15.75" customHeight="1" thickTop="1" thickBot="1">
      <c r="A25" s="496"/>
      <c r="B25" s="3033" t="s">
        <v>6998</v>
      </c>
      <c r="C25" s="3034"/>
      <c r="D25" s="3034"/>
      <c r="E25" s="3034"/>
      <c r="F25" s="1079">
        <v>0</v>
      </c>
      <c r="G25" s="1062">
        <f>IFERROR(IF(OR(D18=0,F25=0),0,D18/(F25/1000)),0)</f>
        <v>0</v>
      </c>
      <c r="H25" s="560"/>
      <c r="I25" s="560"/>
      <c r="J25" s="1078"/>
      <c r="K25" s="560"/>
      <c r="L25" s="1078"/>
      <c r="M25" s="496"/>
      <c r="N25" s="835" t="s">
        <v>8699</v>
      </c>
      <c r="O25" s="496"/>
      <c r="P25" s="835"/>
      <c r="Q25" s="496"/>
      <c r="R25" s="827"/>
      <c r="S25" s="487">
        <f>IF( SUM( U25:AD25 ) = 0, 0, $U$4 )</f>
        <v>0</v>
      </c>
      <c r="T25" s="831"/>
      <c r="U25" s="799"/>
      <c r="V25" s="799"/>
      <c r="W25" s="799"/>
      <c r="X25" s="511">
        <f t="shared" ref="X25" si="12" xml:space="preserve"> IF( ISNUMBER( F25 ), 0, 1 )</f>
        <v>0</v>
      </c>
      <c r="Y25" s="799"/>
      <c r="Z25" s="799"/>
      <c r="AA25" s="799"/>
      <c r="AB25" s="799"/>
      <c r="AC25" s="799"/>
      <c r="AD25" s="799"/>
      <c r="AE25" s="831"/>
      <c r="AG25" s="3033" t="s">
        <v>6962</v>
      </c>
      <c r="AH25" s="3034"/>
      <c r="AI25" s="3034"/>
      <c r="AJ25" s="3034"/>
      <c r="AK25" s="1079" t="s">
        <v>8700</v>
      </c>
      <c r="AL25" s="1062" t="s">
        <v>8701</v>
      </c>
      <c r="AM25" s="560"/>
      <c r="AN25" s="560"/>
      <c r="AO25" s="1078"/>
      <c r="AP25" s="560"/>
      <c r="AQ25" s="1078"/>
    </row>
    <row r="26" spans="1:43" ht="16.5" thickTop="1">
      <c r="A26" s="496"/>
      <c r="B26" s="496"/>
      <c r="C26" s="496"/>
      <c r="D26" s="496"/>
      <c r="E26" s="496"/>
      <c r="F26" s="496"/>
      <c r="G26" s="496"/>
      <c r="H26" s="1063"/>
      <c r="I26" s="1063"/>
      <c r="J26" s="1063"/>
      <c r="K26" s="1063"/>
      <c r="L26" s="1063"/>
      <c r="M26" s="1065"/>
      <c r="N26" s="496"/>
      <c r="O26" s="496"/>
      <c r="P26" s="496"/>
      <c r="Q26" s="496"/>
      <c r="S26" s="487"/>
      <c r="U26" s="799"/>
      <c r="V26" s="799"/>
      <c r="W26" s="799"/>
      <c r="X26" s="799"/>
      <c r="Y26" s="799"/>
      <c r="Z26" s="799"/>
      <c r="AA26" s="799"/>
      <c r="AB26" s="799"/>
      <c r="AC26" s="799"/>
      <c r="AD26" s="799"/>
      <c r="AM26" s="1063"/>
      <c r="AN26" s="1063"/>
      <c r="AO26" s="1063"/>
      <c r="AP26" s="1063"/>
      <c r="AQ26" s="1063"/>
    </row>
    <row r="27" spans="1:43" ht="15">
      <c r="A27" s="496"/>
      <c r="B27" s="496"/>
      <c r="C27" s="496"/>
      <c r="D27" s="496"/>
      <c r="E27" s="496"/>
      <c r="F27" s="496"/>
      <c r="G27" s="496"/>
      <c r="H27" s="1063"/>
      <c r="I27" s="1063"/>
      <c r="J27" s="1063"/>
      <c r="K27" s="1063"/>
      <c r="L27" s="1063"/>
      <c r="M27" s="562"/>
      <c r="N27" s="496"/>
      <c r="O27" s="496"/>
      <c r="P27" s="496"/>
      <c r="Q27" s="496"/>
      <c r="S27" s="487"/>
      <c r="U27" s="799"/>
      <c r="V27" s="799"/>
      <c r="W27" s="799"/>
      <c r="X27" s="799"/>
      <c r="Y27" s="799"/>
      <c r="Z27" s="799"/>
      <c r="AA27" s="799"/>
      <c r="AB27" s="799"/>
      <c r="AC27" s="799"/>
      <c r="AD27" s="799"/>
      <c r="AM27" s="1063"/>
      <c r="AN27" s="1063"/>
      <c r="AO27" s="1063"/>
      <c r="AP27" s="1063"/>
      <c r="AQ27" s="1063"/>
    </row>
    <row r="28" spans="1:43" ht="15">
      <c r="A28" s="496"/>
      <c r="B28" s="496"/>
      <c r="C28" s="496"/>
      <c r="D28" s="496"/>
      <c r="E28" s="496"/>
      <c r="F28" s="496"/>
      <c r="G28" s="496"/>
      <c r="H28" s="496"/>
      <c r="I28" s="496"/>
      <c r="J28" s="496"/>
      <c r="K28" s="496"/>
      <c r="L28" s="496"/>
      <c r="M28" s="496"/>
      <c r="N28" s="496"/>
      <c r="O28" s="496"/>
      <c r="P28" s="496"/>
      <c r="Q28" s="496"/>
      <c r="S28" s="487"/>
    </row>
    <row r="29" spans="1:43" ht="15">
      <c r="A29" s="496"/>
      <c r="B29" s="496"/>
      <c r="C29" s="496"/>
      <c r="D29" s="496"/>
      <c r="E29" s="496"/>
      <c r="F29" s="496"/>
      <c r="G29" s="496"/>
      <c r="H29" s="496"/>
      <c r="I29" s="496"/>
      <c r="J29" s="496"/>
      <c r="K29" s="496"/>
      <c r="L29" s="496"/>
      <c r="M29" s="496"/>
      <c r="N29" s="496"/>
      <c r="O29" s="496"/>
      <c r="P29" s="496"/>
      <c r="Q29" s="496"/>
    </row>
    <row r="30" spans="1:43" ht="15">
      <c r="A30" s="496"/>
      <c r="B30" s="496"/>
      <c r="C30" s="496"/>
      <c r="D30" s="496"/>
      <c r="E30" s="496"/>
      <c r="F30" s="496"/>
      <c r="G30" s="496"/>
      <c r="H30" s="496"/>
      <c r="I30" s="496"/>
      <c r="J30" s="496"/>
      <c r="K30" s="496"/>
      <c r="L30" s="496"/>
      <c r="M30" s="496"/>
      <c r="N30" s="496"/>
      <c r="O30" s="496"/>
      <c r="P30" s="496"/>
      <c r="Q30" s="496"/>
    </row>
    <row r="31" spans="1:43" ht="15">
      <c r="A31" s="496"/>
      <c r="B31" s="496"/>
      <c r="C31" s="496"/>
      <c r="D31" s="496"/>
      <c r="E31" s="496"/>
      <c r="F31" s="496"/>
      <c r="G31" s="496"/>
      <c r="H31" s="496"/>
      <c r="I31" s="496"/>
      <c r="J31" s="496"/>
      <c r="K31" s="496"/>
      <c r="L31" s="496"/>
      <c r="M31" s="496"/>
      <c r="N31" s="496"/>
      <c r="O31" s="496"/>
      <c r="P31" s="496"/>
      <c r="Q31" s="496"/>
    </row>
    <row r="32" spans="1:43" ht="15">
      <c r="A32" s="496"/>
      <c r="B32" s="496"/>
      <c r="C32" s="496"/>
      <c r="D32" s="496"/>
      <c r="E32" s="496"/>
      <c r="F32" s="496"/>
      <c r="G32" s="496"/>
      <c r="H32" s="496"/>
      <c r="I32" s="496"/>
      <c r="J32" s="496"/>
      <c r="K32" s="496"/>
      <c r="L32" s="496"/>
      <c r="M32" s="496"/>
      <c r="N32" s="496"/>
      <c r="O32" s="496"/>
      <c r="P32" s="496"/>
      <c r="Q32" s="496"/>
      <c r="S32" s="884"/>
      <c r="Z32" s="799"/>
      <c r="AA32" s="799"/>
      <c r="AB32" s="799"/>
      <c r="AC32" s="799"/>
      <c r="AD32" s="799"/>
    </row>
    <row r="33" spans="1:30" ht="15">
      <c r="A33" s="496"/>
      <c r="B33" s="496"/>
      <c r="C33" s="496"/>
      <c r="D33" s="496"/>
      <c r="E33" s="496"/>
      <c r="F33" s="496"/>
      <c r="G33" s="496"/>
      <c r="H33" s="496"/>
      <c r="I33" s="496"/>
      <c r="J33" s="496"/>
      <c r="K33" s="496"/>
      <c r="L33" s="496"/>
      <c r="M33" s="496"/>
      <c r="N33" s="496"/>
      <c r="O33" s="496"/>
      <c r="P33" s="496"/>
      <c r="Q33" s="496"/>
      <c r="S33" s="884"/>
      <c r="Z33" s="799"/>
      <c r="AA33" s="799"/>
      <c r="AB33" s="799"/>
      <c r="AC33" s="799"/>
      <c r="AD33" s="799"/>
    </row>
    <row r="34" spans="1:30" ht="15">
      <c r="A34" s="496"/>
      <c r="B34" s="496"/>
      <c r="C34" s="496"/>
      <c r="D34" s="496"/>
      <c r="E34" s="496"/>
      <c r="F34" s="496"/>
      <c r="G34" s="496"/>
      <c r="H34" s="496"/>
      <c r="I34" s="496"/>
      <c r="J34" s="496"/>
      <c r="K34" s="496"/>
      <c r="L34" s="496"/>
      <c r="M34" s="496"/>
      <c r="N34" s="496"/>
      <c r="O34" s="496"/>
      <c r="P34" s="496"/>
      <c r="Q34" s="496"/>
      <c r="S34" s="884"/>
      <c r="U34" s="799"/>
      <c r="V34" s="799"/>
      <c r="W34" s="799"/>
      <c r="X34" s="799"/>
      <c r="Z34" s="799"/>
      <c r="AA34" s="799"/>
      <c r="AB34" s="799"/>
      <c r="AC34" s="799"/>
      <c r="AD34" s="799"/>
    </row>
    <row r="35" spans="1:30" ht="15">
      <c r="A35" s="496"/>
      <c r="B35" s="496"/>
      <c r="C35" s="496"/>
      <c r="D35" s="496"/>
      <c r="E35" s="496"/>
      <c r="F35" s="496"/>
      <c r="G35" s="496"/>
      <c r="H35" s="496"/>
      <c r="I35" s="496"/>
      <c r="J35" s="496"/>
      <c r="K35" s="496"/>
      <c r="L35" s="496"/>
      <c r="M35" s="496"/>
      <c r="N35" s="496"/>
      <c r="O35" s="496"/>
      <c r="P35" s="496"/>
      <c r="Q35" s="496"/>
      <c r="S35" s="884"/>
      <c r="Z35" s="799"/>
      <c r="AA35" s="799"/>
      <c r="AB35" s="799"/>
      <c r="AC35" s="799"/>
      <c r="AD35" s="799"/>
    </row>
    <row r="36" spans="1:30" ht="15">
      <c r="A36" s="496"/>
      <c r="B36" s="496"/>
      <c r="C36" s="496"/>
      <c r="D36" s="496"/>
      <c r="E36" s="496"/>
      <c r="F36" s="496"/>
      <c r="G36" s="496"/>
      <c r="H36" s="496"/>
      <c r="I36" s="496"/>
      <c r="J36" s="496"/>
      <c r="K36" s="496"/>
      <c r="L36" s="496"/>
      <c r="M36" s="496"/>
      <c r="N36" s="496"/>
      <c r="O36" s="496"/>
      <c r="P36" s="496"/>
      <c r="Q36" s="496"/>
      <c r="S36" s="884"/>
      <c r="Z36" s="799"/>
      <c r="AA36" s="799"/>
      <c r="AB36" s="799"/>
      <c r="AC36" s="799"/>
      <c r="AD36" s="799"/>
    </row>
    <row r="37" spans="1:30" ht="15">
      <c r="A37" s="496"/>
      <c r="B37" s="496"/>
      <c r="C37" s="496"/>
      <c r="D37" s="496"/>
      <c r="E37" s="496"/>
      <c r="F37" s="496"/>
      <c r="G37" s="496"/>
      <c r="H37" s="496"/>
      <c r="I37" s="496"/>
      <c r="J37" s="496"/>
      <c r="K37" s="496"/>
      <c r="L37" s="496"/>
      <c r="M37" s="496"/>
      <c r="N37" s="496"/>
      <c r="O37" s="496"/>
      <c r="P37" s="496"/>
      <c r="Q37" s="496"/>
      <c r="S37" s="884"/>
      <c r="Z37" s="799"/>
      <c r="AA37" s="799"/>
      <c r="AB37" s="799"/>
      <c r="AC37" s="799"/>
      <c r="AD37" s="799"/>
    </row>
  </sheetData>
  <sheetProtection algorithmName="SHA-512" hashValue="gEdRwCXA9e+A5yYqDw4GSzIwfIIsv+17FItIsCep6jA0wQjWYApprTlJrJD+m5PuifyljIpVvaQjVBstPkpq4g==" saltValue="cS6KbpSkvn6m6ifATg8QJw==" spinCount="100000" sheet="1"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495" priority="27" operator="equal">
      <formula>0</formula>
    </cfRule>
  </conditionalFormatting>
  <conditionalFormatting sqref="S17">
    <cfRule type="cellIs" dxfId="494" priority="26" operator="equal">
      <formula>0</formula>
    </cfRule>
  </conditionalFormatting>
  <conditionalFormatting sqref="S26">
    <cfRule type="cellIs" dxfId="493" priority="20" operator="equal">
      <formula>0</formula>
    </cfRule>
  </conditionalFormatting>
  <conditionalFormatting sqref="S18">
    <cfRule type="cellIs" dxfId="492" priority="25" operator="equal">
      <formula>0</formula>
    </cfRule>
  </conditionalFormatting>
  <conditionalFormatting sqref="S32 S36">
    <cfRule type="cellIs" dxfId="491" priority="24" operator="equal">
      <formula>0</formula>
    </cfRule>
  </conditionalFormatting>
  <conditionalFormatting sqref="S4:S9">
    <cfRule type="cellIs" dxfId="490" priority="23" operator="equal">
      <formula>0</formula>
    </cfRule>
  </conditionalFormatting>
  <conditionalFormatting sqref="S13">
    <cfRule type="cellIs" dxfId="489" priority="22" operator="equal">
      <formula>0</formula>
    </cfRule>
  </conditionalFormatting>
  <conditionalFormatting sqref="S19 S22:S24">
    <cfRule type="cellIs" dxfId="488" priority="21" operator="equal">
      <formula>0</formula>
    </cfRule>
  </conditionalFormatting>
  <conditionalFormatting sqref="S33:S36">
    <cfRule type="cellIs" dxfId="487" priority="19" operator="equal">
      <formula>0</formula>
    </cfRule>
  </conditionalFormatting>
  <conditionalFormatting sqref="S37">
    <cfRule type="cellIs" dxfId="486" priority="18" operator="equal">
      <formula>0</formula>
    </cfRule>
  </conditionalFormatting>
  <conditionalFormatting sqref="S10:S12">
    <cfRule type="cellIs" dxfId="485" priority="9" operator="equal">
      <formula>0</formula>
    </cfRule>
  </conditionalFormatting>
  <conditionalFormatting sqref="S34">
    <cfRule type="cellIs" dxfId="484" priority="8" operator="equal">
      <formula>0</formula>
    </cfRule>
  </conditionalFormatting>
  <conditionalFormatting sqref="S15">
    <cfRule type="cellIs" dxfId="483" priority="7" operator="equal">
      <formula>0</formula>
    </cfRule>
  </conditionalFormatting>
  <conditionalFormatting sqref="S20:S21">
    <cfRule type="cellIs" dxfId="482" priority="6" operator="equal">
      <formula>0</formula>
    </cfRule>
  </conditionalFormatting>
  <conditionalFormatting sqref="S12">
    <cfRule type="cellIs" dxfId="481" priority="5" operator="equal">
      <formula>0</formula>
    </cfRule>
  </conditionalFormatting>
  <conditionalFormatting sqref="S16">
    <cfRule type="cellIs" dxfId="480" priority="2" operator="equal">
      <formula>0</formula>
    </cfRule>
  </conditionalFormatting>
  <conditionalFormatting sqref="S25">
    <cfRule type="cellIs" dxfId="479" priority="1" operator="equal">
      <formula>0</formula>
    </cfRule>
  </conditionalFormatting>
  <dataValidations count="1">
    <dataValidation type="custom" allowBlank="1" showErrorMessage="1" errorTitle="Input Error" error="Please enter a numeric value." sqref="C10:D12 F16 F10:F12 H10:I12 F25 C16:D16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A13" zoomScale="70" zoomScaleNormal="70" zoomScaleSheetLayoutView="100" workbookViewId="0">
      <selection activeCell="A13" sqref="A1:XFD1048576"/>
    </sheetView>
  </sheetViews>
  <sheetFormatPr defaultColWidth="9" defaultRowHeight="15.75"/>
  <cols>
    <col min="1" max="1" width="1.625" style="490" customWidth="1"/>
    <col min="2" max="2" width="42.75" style="490" customWidth="1"/>
    <col min="3" max="3" width="5.5" style="490" bestFit="1" customWidth="1"/>
    <col min="4" max="4" width="4.75" style="490" bestFit="1" customWidth="1"/>
    <col min="5" max="5" width="10.625" style="490" bestFit="1" customWidth="1"/>
    <col min="6" max="6" width="15" style="490" customWidth="1"/>
    <col min="7" max="7" width="12.25" style="490" customWidth="1"/>
    <col min="8" max="8" width="20.25" style="490" customWidth="1"/>
    <col min="9" max="9" width="16.125" style="490" customWidth="1"/>
    <col min="10" max="10" width="12.25" style="490" customWidth="1"/>
    <col min="11" max="11" width="1.625" style="490" customWidth="1"/>
    <col min="12" max="12" width="9.25" style="490" bestFit="1" customWidth="1"/>
    <col min="13" max="13" width="1.625" style="173" customWidth="1"/>
    <col min="14" max="14" width="25.75" style="490" customWidth="1"/>
    <col min="15" max="16" width="1.625" style="490" customWidth="1"/>
    <col min="17" max="17" width="20.625" style="490" bestFit="1" customWidth="1"/>
    <col min="18" max="18" width="1.625" style="794" customWidth="1"/>
    <col min="19" max="19" width="20.625" style="794" hidden="1" customWidth="1"/>
    <col min="20" max="23" width="1.75" style="794" hidden="1" customWidth="1"/>
    <col min="24" max="24" width="1.625" style="794" hidden="1" customWidth="1"/>
    <col min="25" max="25" width="1.625" style="490" customWidth="1"/>
    <col min="26" max="26" width="35.75" style="490" bestFit="1" customWidth="1"/>
    <col min="27" max="27" width="12.5" style="490" bestFit="1" customWidth="1"/>
    <col min="28" max="28" width="14.75" style="490" bestFit="1" customWidth="1"/>
    <col min="29" max="29" width="13.625" style="490" bestFit="1" customWidth="1"/>
    <col min="30" max="30" width="13.75" style="490" bestFit="1" customWidth="1"/>
    <col min="31" max="31" width="14.5" style="490" bestFit="1" customWidth="1"/>
    <col min="32" max="32" width="14.75" style="490" bestFit="1" customWidth="1"/>
    <col min="33" max="33" width="1.625" style="490" customWidth="1"/>
    <col min="34" max="16384" width="9" style="490"/>
  </cols>
  <sheetData>
    <row r="1" spans="1:34" s="618" customFormat="1" ht="23.25">
      <c r="B1" s="3037" t="s">
        <v>653</v>
      </c>
      <c r="C1" s="3037"/>
      <c r="D1" s="3037"/>
      <c r="E1" s="3037"/>
      <c r="F1" s="3037"/>
      <c r="G1" s="3037"/>
      <c r="H1" s="488"/>
      <c r="I1" s="917"/>
      <c r="J1" s="917"/>
      <c r="K1" s="917"/>
      <c r="L1" s="917"/>
      <c r="M1" s="173"/>
      <c r="P1" s="814"/>
      <c r="Q1" s="798"/>
      <c r="R1" s="825"/>
      <c r="S1" s="794"/>
      <c r="T1" s="794"/>
      <c r="U1" s="794"/>
      <c r="V1" s="794"/>
      <c r="W1" s="794"/>
      <c r="X1" s="825"/>
      <c r="Z1" s="3037" t="s">
        <v>6740</v>
      </c>
      <c r="AA1" s="3037"/>
      <c r="AB1" s="3037"/>
      <c r="AC1" s="3037"/>
      <c r="AD1" s="3037"/>
      <c r="AE1" s="3037"/>
    </row>
    <row r="2" spans="1:34" s="618" customFormat="1" ht="23.25">
      <c r="B2" s="3037" t="s">
        <v>9</v>
      </c>
      <c r="C2" s="3037"/>
      <c r="D2" s="3037"/>
      <c r="E2" s="3037"/>
      <c r="F2" s="3037"/>
      <c r="G2" s="3037"/>
      <c r="H2" s="488"/>
      <c r="I2" s="917"/>
      <c r="J2" s="917"/>
      <c r="K2" s="917"/>
      <c r="L2" s="917"/>
      <c r="M2" s="173"/>
      <c r="P2" s="814"/>
      <c r="Q2" s="798"/>
      <c r="R2" s="825"/>
      <c r="S2" s="794"/>
      <c r="T2" s="794"/>
      <c r="U2" s="794"/>
      <c r="V2" s="794"/>
      <c r="W2" s="794"/>
      <c r="X2" s="825"/>
      <c r="Z2" s="3037"/>
      <c r="AA2" s="3037"/>
      <c r="AB2" s="3037"/>
      <c r="AC2" s="3037"/>
      <c r="AD2" s="3037"/>
      <c r="AE2" s="3037"/>
    </row>
    <row r="3" spans="1:34" s="1080" customFormat="1" ht="19.5">
      <c r="B3" s="2916" t="s">
        <v>654</v>
      </c>
      <c r="C3" s="2916"/>
      <c r="D3" s="2916"/>
      <c r="E3" s="2916"/>
      <c r="F3" s="2916"/>
      <c r="G3" s="2916"/>
      <c r="H3" s="2916"/>
      <c r="I3" s="2916"/>
      <c r="J3" s="2916"/>
      <c r="K3" s="2916"/>
      <c r="L3" s="2916"/>
      <c r="M3" s="2916"/>
      <c r="N3" s="2916"/>
      <c r="P3" s="816"/>
      <c r="Q3" s="796" t="s">
        <v>6741</v>
      </c>
      <c r="R3" s="825"/>
      <c r="S3" s="794"/>
      <c r="T3" s="794"/>
      <c r="U3" s="794"/>
      <c r="V3" s="794"/>
      <c r="W3" s="794"/>
      <c r="X3" s="825"/>
      <c r="Z3" s="2917" t="s">
        <v>654</v>
      </c>
      <c r="AA3" s="2918"/>
      <c r="AB3" s="2918"/>
      <c r="AC3" s="2918"/>
      <c r="AD3" s="2918"/>
      <c r="AE3" s="2918"/>
      <c r="AF3" s="2918"/>
    </row>
    <row r="4" spans="1:34" ht="16.5" thickBot="1">
      <c r="B4" s="1081"/>
      <c r="C4" s="1081"/>
      <c r="D4" s="1081"/>
      <c r="E4" s="562"/>
      <c r="F4" s="562"/>
      <c r="G4" s="562"/>
      <c r="H4" s="562"/>
      <c r="I4" s="1082"/>
      <c r="J4" s="1082"/>
      <c r="K4" s="1082"/>
      <c r="P4" s="510"/>
      <c r="Q4" s="798"/>
      <c r="R4" s="825"/>
      <c r="S4" s="2921" t="s">
        <v>6742</v>
      </c>
      <c r="T4" s="2921"/>
      <c r="U4" s="2921"/>
      <c r="V4" s="2921"/>
      <c r="W4" s="2921"/>
      <c r="X4" s="825"/>
      <c r="Z4" s="1081"/>
      <c r="AA4" s="1081"/>
      <c r="AB4" s="1081"/>
      <c r="AC4" s="562"/>
      <c r="AD4" s="562"/>
      <c r="AE4" s="562"/>
      <c r="AF4" s="562"/>
      <c r="AG4" s="1082"/>
      <c r="AH4" s="1082"/>
    </row>
    <row r="5" spans="1:34" ht="46.5" thickTop="1" thickBot="1">
      <c r="A5" s="496"/>
      <c r="B5" s="492" t="s">
        <v>6743</v>
      </c>
      <c r="C5" s="493" t="s">
        <v>6744</v>
      </c>
      <c r="D5" s="493" t="s">
        <v>6745</v>
      </c>
      <c r="E5" s="950" t="s">
        <v>8702</v>
      </c>
      <c r="F5" s="950" t="s">
        <v>8703</v>
      </c>
      <c r="G5" s="950" t="s">
        <v>6962</v>
      </c>
      <c r="H5" s="950" t="s">
        <v>7672</v>
      </c>
      <c r="I5" s="950" t="s">
        <v>8704</v>
      </c>
      <c r="J5" s="1083" t="s">
        <v>6962</v>
      </c>
      <c r="K5" s="496"/>
      <c r="L5" s="497" t="s">
        <v>6749</v>
      </c>
      <c r="M5" s="496"/>
      <c r="N5" s="497" t="s">
        <v>6750</v>
      </c>
      <c r="O5" s="496"/>
      <c r="P5" s="510"/>
      <c r="Q5" s="798"/>
      <c r="R5" s="825"/>
      <c r="S5" s="502" t="s">
        <v>6751</v>
      </c>
      <c r="T5" s="799"/>
      <c r="U5" s="799"/>
      <c r="V5" s="799"/>
      <c r="W5" s="799"/>
      <c r="X5" s="825"/>
      <c r="Z5" s="492" t="s">
        <v>6743</v>
      </c>
      <c r="AA5" s="950" t="s">
        <v>8702</v>
      </c>
      <c r="AB5" s="950" t="s">
        <v>8703</v>
      </c>
      <c r="AC5" s="950" t="s">
        <v>6962</v>
      </c>
      <c r="AD5" s="950" t="s">
        <v>7672</v>
      </c>
      <c r="AE5" s="950" t="s">
        <v>8704</v>
      </c>
      <c r="AF5" s="1083" t="s">
        <v>6962</v>
      </c>
    </row>
    <row r="6" spans="1:34" ht="15.75" customHeight="1" thickTop="1" thickBot="1">
      <c r="A6" s="496"/>
      <c r="B6" s="484"/>
      <c r="C6" s="484"/>
      <c r="D6" s="484"/>
      <c r="E6" s="1084"/>
      <c r="F6" s="1084"/>
      <c r="G6" s="1085"/>
      <c r="H6" s="1085"/>
      <c r="I6" s="1085"/>
      <c r="J6" s="1085"/>
      <c r="K6" s="496"/>
      <c r="L6" s="496"/>
      <c r="M6" s="496"/>
      <c r="N6" s="496"/>
      <c r="O6" s="496"/>
      <c r="P6" s="510"/>
      <c r="Q6" s="798"/>
      <c r="R6" s="825"/>
      <c r="S6" s="490"/>
      <c r="T6" s="490"/>
      <c r="U6" s="490"/>
      <c r="V6" s="490"/>
      <c r="W6" s="490"/>
      <c r="X6" s="825"/>
      <c r="Z6" s="484"/>
      <c r="AA6" s="1084"/>
      <c r="AB6" s="1084"/>
      <c r="AC6" s="1085"/>
      <c r="AD6" s="1085"/>
      <c r="AE6" s="1085"/>
      <c r="AF6" s="1085"/>
    </row>
    <row r="7" spans="1:34" ht="15.75" customHeight="1" thickTop="1" thickBot="1">
      <c r="A7" s="496"/>
      <c r="B7" s="499" t="s">
        <v>8705</v>
      </c>
      <c r="C7" s="531"/>
      <c r="D7" s="531"/>
      <c r="E7" s="484"/>
      <c r="F7" s="484"/>
      <c r="G7" s="1085"/>
      <c r="H7" s="1085"/>
      <c r="I7" s="1085"/>
      <c r="J7" s="1085"/>
      <c r="K7" s="496"/>
      <c r="L7" s="173"/>
      <c r="M7" s="496"/>
      <c r="N7" s="496"/>
      <c r="O7" s="496"/>
      <c r="P7" s="510"/>
      <c r="Q7" s="798"/>
      <c r="R7" s="825"/>
      <c r="S7" s="798"/>
      <c r="T7" s="798"/>
      <c r="U7" s="798"/>
      <c r="V7" s="798"/>
      <c r="W7" s="798"/>
      <c r="X7" s="825"/>
      <c r="Z7" s="499" t="s">
        <v>8705</v>
      </c>
      <c r="AA7" s="484"/>
      <c r="AB7" s="484"/>
      <c r="AC7" s="1085"/>
      <c r="AD7" s="1085"/>
      <c r="AE7" s="1085"/>
      <c r="AF7" s="1085"/>
    </row>
    <row r="8" spans="1:34" ht="15.75" customHeight="1" thickTop="1">
      <c r="A8" s="496"/>
      <c r="B8" s="503" t="s">
        <v>8706</v>
      </c>
      <c r="C8" s="504" t="s">
        <v>6756</v>
      </c>
      <c r="D8" s="504">
        <v>3</v>
      </c>
      <c r="E8" s="802">
        <v>17.472999999999999</v>
      </c>
      <c r="F8" s="802">
        <v>1.069</v>
      </c>
      <c r="G8" s="106">
        <f>IFERROR(SUM(E8:F8),0)</f>
        <v>18.541999999999998</v>
      </c>
      <c r="H8" s="802">
        <v>2.4729999999999999</v>
      </c>
      <c r="I8" s="802">
        <v>16.068999999999999</v>
      </c>
      <c r="J8" s="107">
        <f>IFERROR(SUM(H8:I8),0)</f>
        <v>18.541999999999998</v>
      </c>
      <c r="K8" s="496"/>
      <c r="L8" s="1072" t="s">
        <v>8707</v>
      </c>
      <c r="M8" s="496"/>
      <c r="N8" s="509"/>
      <c r="O8" s="496"/>
      <c r="P8" s="510"/>
      <c r="Q8" s="487">
        <f>IF( SUM( S8:W8 ) = 0, 0, $S$5 )</f>
        <v>0</v>
      </c>
      <c r="R8" s="825"/>
      <c r="S8" s="511">
        <f xml:space="preserve"> IF( ISNUMBER(E8), 0, 1 )</f>
        <v>0</v>
      </c>
      <c r="T8" s="511">
        <f t="shared" ref="T8:T10" si="0" xml:space="preserve"> IF( ISNUMBER(F8), 0, 1 )</f>
        <v>0</v>
      </c>
      <c r="U8" s="799"/>
      <c r="V8" s="511">
        <f t="shared" ref="V8:V10" si="1" xml:space="preserve"> IF( ISNUMBER(H8), 0, 1 )</f>
        <v>0</v>
      </c>
      <c r="W8" s="511">
        <f t="shared" ref="W8:W10" si="2" xml:space="preserve"> IF( ISNUMBER(I8), 0, 1 )</f>
        <v>0</v>
      </c>
      <c r="X8" s="825"/>
      <c r="Z8" s="503" t="s">
        <v>8706</v>
      </c>
      <c r="AA8" s="802" t="s">
        <v>8708</v>
      </c>
      <c r="AB8" s="802" t="s">
        <v>8709</v>
      </c>
      <c r="AC8" s="106" t="s">
        <v>8710</v>
      </c>
      <c r="AD8" s="802" t="s">
        <v>8711</v>
      </c>
      <c r="AE8" s="802" t="s">
        <v>8712</v>
      </c>
      <c r="AF8" s="107" t="s">
        <v>8713</v>
      </c>
    </row>
    <row r="9" spans="1:34" ht="15.75" customHeight="1">
      <c r="A9" s="496"/>
      <c r="B9" s="512" t="s">
        <v>8714</v>
      </c>
      <c r="C9" s="513" t="s">
        <v>6756</v>
      </c>
      <c r="D9" s="513">
        <v>3</v>
      </c>
      <c r="E9" s="804">
        <v>148.721</v>
      </c>
      <c r="F9" s="804">
        <v>38.793999999999997</v>
      </c>
      <c r="G9" s="110">
        <f>IFERROR(SUM(E9:F9),0)</f>
        <v>187.51499999999999</v>
      </c>
      <c r="H9" s="804">
        <v>25.007999999999999</v>
      </c>
      <c r="I9" s="804">
        <v>162.50700000000001</v>
      </c>
      <c r="J9" s="111">
        <f>IFERROR(SUM(H9:I9),0)</f>
        <v>187.51500000000001</v>
      </c>
      <c r="K9" s="496"/>
      <c r="L9" s="1075" t="s">
        <v>8715</v>
      </c>
      <c r="M9" s="496"/>
      <c r="N9" s="517"/>
      <c r="O9" s="496"/>
      <c r="P9" s="827"/>
      <c r="Q9" s="487">
        <f t="shared" ref="Q9:Q10" si="3">IF( SUM( S9:W9 ) = 0, 0, $S$5 )</f>
        <v>0</v>
      </c>
      <c r="R9" s="825"/>
      <c r="S9" s="511">
        <f t="shared" ref="S9:S10" si="4" xml:space="preserve"> IF( ISNUMBER(E9), 0, 1 )</f>
        <v>0</v>
      </c>
      <c r="T9" s="511">
        <f t="shared" si="0"/>
        <v>0</v>
      </c>
      <c r="U9" s="799"/>
      <c r="V9" s="511">
        <f t="shared" si="1"/>
        <v>0</v>
      </c>
      <c r="W9" s="511">
        <f t="shared" si="2"/>
        <v>0</v>
      </c>
      <c r="X9" s="825"/>
      <c r="Z9" s="512" t="s">
        <v>8714</v>
      </c>
      <c r="AA9" s="804" t="s">
        <v>8716</v>
      </c>
      <c r="AB9" s="804" t="s">
        <v>8717</v>
      </c>
      <c r="AC9" s="110" t="s">
        <v>8718</v>
      </c>
      <c r="AD9" s="804" t="s">
        <v>8719</v>
      </c>
      <c r="AE9" s="804" t="s">
        <v>8720</v>
      </c>
      <c r="AF9" s="111" t="s">
        <v>8721</v>
      </c>
    </row>
    <row r="10" spans="1:34" ht="15.75" customHeight="1">
      <c r="A10" s="496"/>
      <c r="B10" s="512" t="s">
        <v>8722</v>
      </c>
      <c r="C10" s="513" t="s">
        <v>6756</v>
      </c>
      <c r="D10" s="513">
        <v>3</v>
      </c>
      <c r="E10" s="804">
        <v>0</v>
      </c>
      <c r="F10" s="804">
        <v>0.90400000000000003</v>
      </c>
      <c r="G10" s="110">
        <f>IFERROR(SUM(E10:F10),0)</f>
        <v>0.90400000000000003</v>
      </c>
      <c r="H10" s="804">
        <v>2.3E-2</v>
      </c>
      <c r="I10" s="804">
        <v>0.88100000000000001</v>
      </c>
      <c r="J10" s="111">
        <f>IFERROR(SUM(H10:I10),0)</f>
        <v>0.90400000000000003</v>
      </c>
      <c r="K10" s="496"/>
      <c r="L10" s="1075" t="s">
        <v>8723</v>
      </c>
      <c r="M10" s="496"/>
      <c r="N10" s="517"/>
      <c r="O10" s="496"/>
      <c r="P10" s="827"/>
      <c r="Q10" s="487">
        <f t="shared" si="3"/>
        <v>0</v>
      </c>
      <c r="R10" s="825"/>
      <c r="S10" s="511">
        <f t="shared" si="4"/>
        <v>0</v>
      </c>
      <c r="T10" s="511">
        <f t="shared" si="0"/>
        <v>0</v>
      </c>
      <c r="U10" s="799"/>
      <c r="V10" s="511">
        <f t="shared" si="1"/>
        <v>0</v>
      </c>
      <c r="W10" s="511">
        <f t="shared" si="2"/>
        <v>0</v>
      </c>
      <c r="X10" s="825"/>
      <c r="Z10" s="512" t="s">
        <v>8722</v>
      </c>
      <c r="AA10" s="804" t="s">
        <v>8724</v>
      </c>
      <c r="AB10" s="804" t="s">
        <v>8725</v>
      </c>
      <c r="AC10" s="110" t="s">
        <v>8726</v>
      </c>
      <c r="AD10" s="804" t="s">
        <v>8727</v>
      </c>
      <c r="AE10" s="804" t="s">
        <v>8728</v>
      </c>
      <c r="AF10" s="111" t="s">
        <v>8729</v>
      </c>
    </row>
    <row r="11" spans="1:34" ht="15.75" customHeight="1" thickBot="1">
      <c r="A11" s="496"/>
      <c r="B11" s="519" t="s">
        <v>8730</v>
      </c>
      <c r="C11" s="520" t="s">
        <v>6756</v>
      </c>
      <c r="D11" s="520">
        <v>3</v>
      </c>
      <c r="E11" s="112">
        <f t="shared" ref="E11:J11" si="5">IFERROR(SUM(E8:E10),0)</f>
        <v>166.19400000000002</v>
      </c>
      <c r="F11" s="112">
        <f t="shared" si="5"/>
        <v>40.767000000000003</v>
      </c>
      <c r="G11" s="112">
        <f t="shared" si="5"/>
        <v>206.96099999999998</v>
      </c>
      <c r="H11" s="1086">
        <f t="shared" si="5"/>
        <v>27.503999999999998</v>
      </c>
      <c r="I11" s="1086">
        <f t="shared" si="5"/>
        <v>179.45699999999999</v>
      </c>
      <c r="J11" s="113">
        <f t="shared" si="5"/>
        <v>206.96100000000001</v>
      </c>
      <c r="K11" s="496"/>
      <c r="L11" s="1076" t="s">
        <v>8731</v>
      </c>
      <c r="M11" s="496"/>
      <c r="N11" s="523"/>
      <c r="O11" s="496"/>
      <c r="P11" s="827"/>
      <c r="Q11" s="487"/>
      <c r="R11" s="825"/>
      <c r="S11" s="799"/>
      <c r="T11" s="799"/>
      <c r="U11" s="799"/>
      <c r="V11" s="799"/>
      <c r="W11" s="799"/>
      <c r="X11" s="825"/>
      <c r="Z11" s="519" t="s">
        <v>8730</v>
      </c>
      <c r="AA11" s="112" t="s">
        <v>8732</v>
      </c>
      <c r="AB11" s="112" t="s">
        <v>8733</v>
      </c>
      <c r="AC11" s="112" t="s">
        <v>8734</v>
      </c>
      <c r="AD11" s="1086" t="s">
        <v>8735</v>
      </c>
      <c r="AE11" s="1086" t="s">
        <v>8736</v>
      </c>
      <c r="AF11" s="113" t="s">
        <v>8737</v>
      </c>
    </row>
    <row r="12" spans="1:34" ht="15.75" customHeight="1" thickTop="1" thickBot="1">
      <c r="A12" s="496"/>
      <c r="B12" s="682"/>
      <c r="C12" s="682"/>
      <c r="D12" s="682"/>
      <c r="E12" s="153"/>
      <c r="F12" s="153"/>
      <c r="G12" s="153"/>
      <c r="H12" s="153"/>
      <c r="I12" s="153"/>
      <c r="J12" s="153"/>
      <c r="K12" s="496"/>
      <c r="L12" s="173"/>
      <c r="M12" s="496"/>
      <c r="N12" s="496"/>
      <c r="O12" s="496"/>
      <c r="P12" s="827"/>
      <c r="Q12" s="487"/>
      <c r="R12" s="825"/>
      <c r="S12" s="799"/>
      <c r="T12" s="799"/>
      <c r="U12" s="799"/>
      <c r="V12" s="799"/>
      <c r="W12" s="799"/>
      <c r="X12" s="825"/>
      <c r="Z12" s="682"/>
      <c r="AA12" s="153"/>
      <c r="AB12" s="153"/>
      <c r="AC12" s="153"/>
      <c r="AD12" s="153"/>
      <c r="AE12" s="153"/>
      <c r="AF12" s="153"/>
    </row>
    <row r="13" spans="1:34" ht="33.6" customHeight="1" thickTop="1" thickBot="1">
      <c r="A13" s="496"/>
      <c r="B13" s="492" t="s">
        <v>6743</v>
      </c>
      <c r="C13" s="493" t="s">
        <v>6744</v>
      </c>
      <c r="D13" s="493" t="s">
        <v>6745</v>
      </c>
      <c r="E13" s="1087" t="s">
        <v>8702</v>
      </c>
      <c r="F13" s="1087" t="s">
        <v>8703</v>
      </c>
      <c r="G13" s="1087" t="s">
        <v>6962</v>
      </c>
      <c r="H13" s="1087" t="s">
        <v>8473</v>
      </c>
      <c r="I13" s="1087" t="s">
        <v>7675</v>
      </c>
      <c r="J13" s="1088" t="s">
        <v>6962</v>
      </c>
      <c r="K13" s="496"/>
      <c r="L13" s="173"/>
      <c r="M13" s="496"/>
      <c r="N13" s="496"/>
      <c r="O13" s="496"/>
      <c r="P13" s="827"/>
      <c r="Q13" s="487"/>
      <c r="R13" s="825"/>
      <c r="S13" s="799"/>
      <c r="T13" s="799"/>
      <c r="U13" s="799"/>
      <c r="V13" s="799"/>
      <c r="W13" s="799"/>
      <c r="X13" s="825"/>
      <c r="Z13" s="492" t="s">
        <v>6743</v>
      </c>
      <c r="AA13" s="1087" t="s">
        <v>8702</v>
      </c>
      <c r="AB13" s="1087" t="s">
        <v>8703</v>
      </c>
      <c r="AC13" s="1087" t="s">
        <v>6962</v>
      </c>
      <c r="AD13" s="1087" t="s">
        <v>8473</v>
      </c>
      <c r="AE13" s="1087" t="s">
        <v>7675</v>
      </c>
      <c r="AF13" s="1088" t="s">
        <v>6962</v>
      </c>
    </row>
    <row r="14" spans="1:34" ht="15.75" customHeight="1" thickTop="1" thickBot="1">
      <c r="A14" s="496"/>
      <c r="B14" s="1089"/>
      <c r="C14" s="1089"/>
      <c r="D14" s="1089"/>
      <c r="E14" s="1045"/>
      <c r="F14" s="1045"/>
      <c r="G14" s="1045"/>
      <c r="H14" s="1045"/>
      <c r="I14" s="1045"/>
      <c r="J14" s="1045"/>
      <c r="K14" s="496"/>
      <c r="L14" s="173"/>
      <c r="M14" s="496"/>
      <c r="N14" s="496"/>
      <c r="O14" s="496"/>
      <c r="P14" s="827"/>
      <c r="Q14" s="487"/>
      <c r="R14" s="825"/>
      <c r="S14" s="799"/>
      <c r="T14" s="799"/>
      <c r="U14" s="799"/>
      <c r="V14" s="799"/>
      <c r="W14" s="799"/>
      <c r="X14" s="825"/>
      <c r="Z14" s="1089"/>
      <c r="AA14" s="1045"/>
      <c r="AB14" s="1045"/>
      <c r="AC14" s="1045"/>
      <c r="AD14" s="1045"/>
      <c r="AE14" s="1045"/>
      <c r="AF14" s="1045"/>
    </row>
    <row r="15" spans="1:34" ht="15.75" customHeight="1" thickTop="1" thickBot="1">
      <c r="A15" s="496"/>
      <c r="B15" s="499" t="s">
        <v>8738</v>
      </c>
      <c r="C15" s="531"/>
      <c r="D15" s="531"/>
      <c r="E15" s="155"/>
      <c r="F15" s="155"/>
      <c r="G15" s="1045"/>
      <c r="H15" s="1045"/>
      <c r="I15" s="1045"/>
      <c r="J15" s="1045"/>
      <c r="K15" s="496"/>
      <c r="L15" s="173"/>
      <c r="M15" s="496"/>
      <c r="N15" s="496"/>
      <c r="O15" s="496"/>
      <c r="P15" s="827"/>
      <c r="Q15" s="487"/>
      <c r="R15" s="825"/>
      <c r="S15" s="799"/>
      <c r="T15" s="799"/>
      <c r="U15" s="799"/>
      <c r="V15" s="799"/>
      <c r="W15" s="799"/>
      <c r="X15" s="825"/>
      <c r="Z15" s="499" t="s">
        <v>8738</v>
      </c>
      <c r="AA15" s="155"/>
      <c r="AB15" s="155"/>
      <c r="AC15" s="1045"/>
      <c r="AD15" s="1045"/>
      <c r="AE15" s="1045"/>
      <c r="AF15" s="1045"/>
    </row>
    <row r="16" spans="1:34" ht="15.75" customHeight="1" thickTop="1">
      <c r="A16" s="496"/>
      <c r="B16" s="503" t="s">
        <v>8739</v>
      </c>
      <c r="C16" s="504" t="s">
        <v>6756</v>
      </c>
      <c r="D16" s="504">
        <v>3</v>
      </c>
      <c r="E16" s="802">
        <v>79.688999999999993</v>
      </c>
      <c r="F16" s="802">
        <v>2.7629999999999999</v>
      </c>
      <c r="G16" s="106">
        <f t="shared" ref="G16:G22" si="6">IFERROR(SUM(E16:F16),0)</f>
        <v>82.451999999999998</v>
      </c>
      <c r="H16" s="802">
        <v>73.218999999999994</v>
      </c>
      <c r="I16" s="802">
        <v>9.2330000000000005</v>
      </c>
      <c r="J16" s="107">
        <f t="shared" ref="J16:J22" si="7">IFERROR(SUM(H16:I16),0)</f>
        <v>82.451999999999998</v>
      </c>
      <c r="K16" s="496"/>
      <c r="L16" s="1072" t="s">
        <v>8740</v>
      </c>
      <c r="M16" s="496"/>
      <c r="N16" s="509"/>
      <c r="O16" s="496"/>
      <c r="P16" s="827"/>
      <c r="Q16" s="487">
        <f t="shared" ref="Q16:Q22" si="8">IF( SUM( S16:W16 ) = 0, 0, $S$5 )</f>
        <v>0</v>
      </c>
      <c r="R16" s="825"/>
      <c r="S16" s="511">
        <f t="shared" ref="S16:S22" si="9" xml:space="preserve"> IF( ISNUMBER(E16), 0, 1 )</f>
        <v>0</v>
      </c>
      <c r="T16" s="511">
        <f t="shared" ref="T16:T22" si="10" xml:space="preserve"> IF( ISNUMBER(F16), 0, 1 )</f>
        <v>0</v>
      </c>
      <c r="U16" s="799"/>
      <c r="V16" s="511">
        <f t="shared" ref="V16:V22" si="11" xml:space="preserve"> IF( ISNUMBER(H16), 0, 1 )</f>
        <v>0</v>
      </c>
      <c r="W16" s="511">
        <f t="shared" ref="W16:W22" si="12" xml:space="preserve"> IF( ISNUMBER(I16), 0, 1 )</f>
        <v>0</v>
      </c>
      <c r="X16" s="825"/>
      <c r="Z16" s="503" t="s">
        <v>8739</v>
      </c>
      <c r="AA16" s="802" t="s">
        <v>8741</v>
      </c>
      <c r="AB16" s="802" t="s">
        <v>8742</v>
      </c>
      <c r="AC16" s="106" t="s">
        <v>8743</v>
      </c>
      <c r="AD16" s="802" t="s">
        <v>8744</v>
      </c>
      <c r="AE16" s="802" t="s">
        <v>8745</v>
      </c>
      <c r="AF16" s="107" t="s">
        <v>8746</v>
      </c>
    </row>
    <row r="17" spans="1:32" ht="15.75" customHeight="1">
      <c r="A17" s="496"/>
      <c r="B17" s="512" t="s">
        <v>8747</v>
      </c>
      <c r="C17" s="513" t="s">
        <v>6756</v>
      </c>
      <c r="D17" s="513">
        <v>3</v>
      </c>
      <c r="E17" s="804">
        <v>5.5659999999999998</v>
      </c>
      <c r="F17" s="804">
        <v>0.123</v>
      </c>
      <c r="G17" s="110">
        <f t="shared" si="6"/>
        <v>5.6890000000000001</v>
      </c>
      <c r="H17" s="804">
        <v>5.6890000000000001</v>
      </c>
      <c r="I17" s="804">
        <v>0</v>
      </c>
      <c r="J17" s="111">
        <f t="shared" si="7"/>
        <v>5.6890000000000001</v>
      </c>
      <c r="K17" s="496"/>
      <c r="L17" s="1075" t="s">
        <v>8748</v>
      </c>
      <c r="M17" s="496"/>
      <c r="N17" s="517"/>
      <c r="O17" s="496"/>
      <c r="P17" s="827"/>
      <c r="Q17" s="487">
        <f t="shared" si="8"/>
        <v>0</v>
      </c>
      <c r="R17" s="825"/>
      <c r="S17" s="511">
        <f t="shared" si="9"/>
        <v>0</v>
      </c>
      <c r="T17" s="511">
        <f t="shared" si="10"/>
        <v>0</v>
      </c>
      <c r="U17" s="799"/>
      <c r="V17" s="511">
        <f t="shared" si="11"/>
        <v>0</v>
      </c>
      <c r="W17" s="511">
        <f t="shared" si="12"/>
        <v>0</v>
      </c>
      <c r="X17" s="825"/>
      <c r="Z17" s="512" t="s">
        <v>8747</v>
      </c>
      <c r="AA17" s="804" t="s">
        <v>8749</v>
      </c>
      <c r="AB17" s="804" t="s">
        <v>8750</v>
      </c>
      <c r="AC17" s="110" t="s">
        <v>8751</v>
      </c>
      <c r="AD17" s="804" t="s">
        <v>8752</v>
      </c>
      <c r="AE17" s="804" t="s">
        <v>8753</v>
      </c>
      <c r="AF17" s="111" t="s">
        <v>8754</v>
      </c>
    </row>
    <row r="18" spans="1:32" ht="15.75" customHeight="1">
      <c r="A18" s="496"/>
      <c r="B18" s="512" t="s">
        <v>8755</v>
      </c>
      <c r="C18" s="513" t="s">
        <v>6756</v>
      </c>
      <c r="D18" s="513">
        <v>3</v>
      </c>
      <c r="E18" s="804">
        <v>3.1779999999999999</v>
      </c>
      <c r="F18" s="804">
        <v>6.5000000000000002E-2</v>
      </c>
      <c r="G18" s="110">
        <f t="shared" si="6"/>
        <v>3.2429999999999999</v>
      </c>
      <c r="H18" s="804">
        <v>3.2429999999999999</v>
      </c>
      <c r="I18" s="804">
        <v>0</v>
      </c>
      <c r="J18" s="111">
        <f t="shared" si="7"/>
        <v>3.2429999999999999</v>
      </c>
      <c r="K18" s="496"/>
      <c r="L18" s="1075" t="s">
        <v>8756</v>
      </c>
      <c r="M18" s="496"/>
      <c r="N18" s="517"/>
      <c r="O18" s="496"/>
      <c r="P18" s="827"/>
      <c r="Q18" s="487">
        <f t="shared" si="8"/>
        <v>0</v>
      </c>
      <c r="R18" s="825"/>
      <c r="S18" s="511">
        <f t="shared" si="9"/>
        <v>0</v>
      </c>
      <c r="T18" s="511">
        <f t="shared" si="10"/>
        <v>0</v>
      </c>
      <c r="U18" s="799"/>
      <c r="V18" s="511">
        <f t="shared" si="11"/>
        <v>0</v>
      </c>
      <c r="W18" s="511">
        <f t="shared" si="12"/>
        <v>0</v>
      </c>
      <c r="X18" s="825"/>
      <c r="Z18" s="512" t="s">
        <v>8755</v>
      </c>
      <c r="AA18" s="804" t="s">
        <v>8757</v>
      </c>
      <c r="AB18" s="804" t="s">
        <v>8758</v>
      </c>
      <c r="AC18" s="110" t="s">
        <v>8759</v>
      </c>
      <c r="AD18" s="804" t="s">
        <v>8760</v>
      </c>
      <c r="AE18" s="804" t="s">
        <v>8761</v>
      </c>
      <c r="AF18" s="111" t="s">
        <v>8762</v>
      </c>
    </row>
    <row r="19" spans="1:32" ht="15.75" customHeight="1">
      <c r="A19" s="496"/>
      <c r="B19" s="512" t="s">
        <v>8763</v>
      </c>
      <c r="C19" s="513" t="s">
        <v>6756</v>
      </c>
      <c r="D19" s="513">
        <v>3</v>
      </c>
      <c r="E19" s="804">
        <v>306.35500000000002</v>
      </c>
      <c r="F19" s="804">
        <v>75.370999999999995</v>
      </c>
      <c r="G19" s="110">
        <f t="shared" si="6"/>
        <v>381.726</v>
      </c>
      <c r="H19" s="804">
        <v>338.98099999999999</v>
      </c>
      <c r="I19" s="804">
        <v>42.744999999999997</v>
      </c>
      <c r="J19" s="111">
        <f t="shared" si="7"/>
        <v>381.726</v>
      </c>
      <c r="K19" s="496"/>
      <c r="L19" s="1075" t="s">
        <v>8764</v>
      </c>
      <c r="M19" s="496"/>
      <c r="N19" s="517"/>
      <c r="O19" s="496"/>
      <c r="P19" s="827"/>
      <c r="Q19" s="487">
        <f t="shared" si="8"/>
        <v>0</v>
      </c>
      <c r="R19" s="825"/>
      <c r="S19" s="511">
        <f t="shared" si="9"/>
        <v>0</v>
      </c>
      <c r="T19" s="511">
        <f t="shared" si="10"/>
        <v>0</v>
      </c>
      <c r="U19" s="799"/>
      <c r="V19" s="511">
        <f t="shared" si="11"/>
        <v>0</v>
      </c>
      <c r="W19" s="511">
        <f t="shared" si="12"/>
        <v>0</v>
      </c>
      <c r="X19" s="825"/>
      <c r="Z19" s="512" t="s">
        <v>8763</v>
      </c>
      <c r="AA19" s="804" t="s">
        <v>8765</v>
      </c>
      <c r="AB19" s="804" t="s">
        <v>8766</v>
      </c>
      <c r="AC19" s="110" t="s">
        <v>8767</v>
      </c>
      <c r="AD19" s="804" t="s">
        <v>8768</v>
      </c>
      <c r="AE19" s="804" t="s">
        <v>8769</v>
      </c>
      <c r="AF19" s="111" t="s">
        <v>8770</v>
      </c>
    </row>
    <row r="20" spans="1:32" ht="15.75" customHeight="1">
      <c r="A20" s="496"/>
      <c r="B20" s="512" t="s">
        <v>8771</v>
      </c>
      <c r="C20" s="513" t="s">
        <v>6756</v>
      </c>
      <c r="D20" s="513">
        <v>3</v>
      </c>
      <c r="E20" s="804">
        <v>24.925000000000001</v>
      </c>
      <c r="F20" s="804">
        <v>2.3730000000000002</v>
      </c>
      <c r="G20" s="110">
        <f t="shared" si="6"/>
        <v>27.298000000000002</v>
      </c>
      <c r="H20" s="804">
        <v>27.297999999999998</v>
      </c>
      <c r="I20" s="804">
        <v>0</v>
      </c>
      <c r="J20" s="111">
        <f t="shared" si="7"/>
        <v>27.297999999999998</v>
      </c>
      <c r="K20" s="496"/>
      <c r="L20" s="1075" t="s">
        <v>8772</v>
      </c>
      <c r="M20" s="496"/>
      <c r="N20" s="517"/>
      <c r="O20" s="496"/>
      <c r="P20" s="827"/>
      <c r="Q20" s="487">
        <f t="shared" si="8"/>
        <v>0</v>
      </c>
      <c r="R20" s="825"/>
      <c r="S20" s="511">
        <f t="shared" si="9"/>
        <v>0</v>
      </c>
      <c r="T20" s="511">
        <f t="shared" si="10"/>
        <v>0</v>
      </c>
      <c r="U20" s="799"/>
      <c r="V20" s="511">
        <f t="shared" si="11"/>
        <v>0</v>
      </c>
      <c r="W20" s="511">
        <f t="shared" si="12"/>
        <v>0</v>
      </c>
      <c r="X20" s="825"/>
      <c r="Z20" s="512" t="s">
        <v>8771</v>
      </c>
      <c r="AA20" s="804" t="s">
        <v>8773</v>
      </c>
      <c r="AB20" s="804" t="s">
        <v>8774</v>
      </c>
      <c r="AC20" s="110" t="s">
        <v>8775</v>
      </c>
      <c r="AD20" s="804" t="s">
        <v>8776</v>
      </c>
      <c r="AE20" s="804" t="s">
        <v>8777</v>
      </c>
      <c r="AF20" s="111" t="s">
        <v>8778</v>
      </c>
    </row>
    <row r="21" spans="1:32" ht="15.75" customHeight="1">
      <c r="A21" s="496"/>
      <c r="B21" s="512" t="s">
        <v>8779</v>
      </c>
      <c r="C21" s="513" t="s">
        <v>6756</v>
      </c>
      <c r="D21" s="513">
        <v>3</v>
      </c>
      <c r="E21" s="804">
        <v>16.233000000000001</v>
      </c>
      <c r="F21" s="804">
        <v>0.752</v>
      </c>
      <c r="G21" s="110">
        <f t="shared" si="6"/>
        <v>16.984999999999999</v>
      </c>
      <c r="H21" s="804">
        <v>16.984999999999999</v>
      </c>
      <c r="I21" s="804">
        <v>0</v>
      </c>
      <c r="J21" s="111">
        <f t="shared" si="7"/>
        <v>16.984999999999999</v>
      </c>
      <c r="K21" s="496"/>
      <c r="L21" s="1075" t="s">
        <v>8780</v>
      </c>
      <c r="M21" s="496"/>
      <c r="N21" s="517"/>
      <c r="O21" s="496"/>
      <c r="P21" s="827"/>
      <c r="Q21" s="487">
        <f t="shared" si="8"/>
        <v>0</v>
      </c>
      <c r="R21" s="825"/>
      <c r="S21" s="511">
        <f t="shared" si="9"/>
        <v>0</v>
      </c>
      <c r="T21" s="511">
        <f t="shared" si="10"/>
        <v>0</v>
      </c>
      <c r="U21" s="799"/>
      <c r="V21" s="511">
        <f t="shared" si="11"/>
        <v>0</v>
      </c>
      <c r="W21" s="511">
        <f t="shared" si="12"/>
        <v>0</v>
      </c>
      <c r="X21" s="825"/>
      <c r="Z21" s="512" t="s">
        <v>8779</v>
      </c>
      <c r="AA21" s="804" t="s">
        <v>8781</v>
      </c>
      <c r="AB21" s="804" t="s">
        <v>8782</v>
      </c>
      <c r="AC21" s="110" t="s">
        <v>8783</v>
      </c>
      <c r="AD21" s="804" t="s">
        <v>8784</v>
      </c>
      <c r="AE21" s="804" t="s">
        <v>8785</v>
      </c>
      <c r="AF21" s="111" t="s">
        <v>8786</v>
      </c>
    </row>
    <row r="22" spans="1:32" ht="15.75" customHeight="1">
      <c r="A22" s="496"/>
      <c r="B22" s="512" t="s">
        <v>8722</v>
      </c>
      <c r="C22" s="513" t="s">
        <v>6756</v>
      </c>
      <c r="D22" s="513">
        <v>3</v>
      </c>
      <c r="E22" s="804">
        <v>0</v>
      </c>
      <c r="F22" s="804">
        <v>1.018</v>
      </c>
      <c r="G22" s="110">
        <f t="shared" si="6"/>
        <v>1.018</v>
      </c>
      <c r="H22" s="804">
        <v>1.018</v>
      </c>
      <c r="I22" s="804">
        <v>0</v>
      </c>
      <c r="J22" s="111">
        <f t="shared" si="7"/>
        <v>1.018</v>
      </c>
      <c r="K22" s="496"/>
      <c r="L22" s="1075" t="s">
        <v>8787</v>
      </c>
      <c r="M22" s="496"/>
      <c r="N22" s="517"/>
      <c r="O22" s="496"/>
      <c r="P22" s="827"/>
      <c r="Q22" s="487">
        <f t="shared" si="8"/>
        <v>0</v>
      </c>
      <c r="R22" s="825"/>
      <c r="S22" s="511">
        <f t="shared" si="9"/>
        <v>0</v>
      </c>
      <c r="T22" s="511">
        <f t="shared" si="10"/>
        <v>0</v>
      </c>
      <c r="U22" s="799"/>
      <c r="V22" s="511">
        <f t="shared" si="11"/>
        <v>0</v>
      </c>
      <c r="W22" s="511">
        <f t="shared" si="12"/>
        <v>0</v>
      </c>
      <c r="X22" s="825"/>
      <c r="Z22" s="512" t="s">
        <v>8722</v>
      </c>
      <c r="AA22" s="804" t="s">
        <v>8788</v>
      </c>
      <c r="AB22" s="804" t="s">
        <v>8789</v>
      </c>
      <c r="AC22" s="110" t="s">
        <v>8790</v>
      </c>
      <c r="AD22" s="804" t="s">
        <v>8791</v>
      </c>
      <c r="AE22" s="804" t="s">
        <v>8792</v>
      </c>
      <c r="AF22" s="111" t="s">
        <v>8793</v>
      </c>
    </row>
    <row r="23" spans="1:32" ht="15.75" customHeight="1" thickBot="1">
      <c r="A23" s="496"/>
      <c r="B23" s="519" t="s">
        <v>8794</v>
      </c>
      <c r="C23" s="520" t="s">
        <v>6756</v>
      </c>
      <c r="D23" s="520">
        <v>3</v>
      </c>
      <c r="E23" s="112">
        <f t="shared" ref="E23:J23" si="13">IFERROR(SUM(E16:E22),0)</f>
        <v>435.94600000000003</v>
      </c>
      <c r="F23" s="112">
        <f t="shared" si="13"/>
        <v>82.464999999999989</v>
      </c>
      <c r="G23" s="112">
        <f t="shared" si="13"/>
        <v>518.41100000000006</v>
      </c>
      <c r="H23" s="1086">
        <f t="shared" si="13"/>
        <v>466.43299999999994</v>
      </c>
      <c r="I23" s="112">
        <f t="shared" si="13"/>
        <v>51.977999999999994</v>
      </c>
      <c r="J23" s="113">
        <f t="shared" si="13"/>
        <v>518.41100000000006</v>
      </c>
      <c r="K23" s="496"/>
      <c r="L23" s="1076" t="s">
        <v>8795</v>
      </c>
      <c r="M23" s="496"/>
      <c r="N23" s="523"/>
      <c r="O23" s="496"/>
      <c r="P23" s="827"/>
      <c r="Q23" s="487"/>
      <c r="R23" s="825"/>
      <c r="S23" s="799"/>
      <c r="T23" s="799"/>
      <c r="U23" s="799"/>
      <c r="V23" s="799"/>
      <c r="W23" s="799"/>
      <c r="X23" s="825"/>
      <c r="Z23" s="519" t="s">
        <v>8794</v>
      </c>
      <c r="AA23" s="112" t="s">
        <v>8796</v>
      </c>
      <c r="AB23" s="112" t="s">
        <v>8797</v>
      </c>
      <c r="AC23" s="112" t="s">
        <v>8798</v>
      </c>
      <c r="AD23" s="1086" t="s">
        <v>8799</v>
      </c>
      <c r="AE23" s="112" t="s">
        <v>8800</v>
      </c>
      <c r="AF23" s="113" t="s">
        <v>8801</v>
      </c>
    </row>
    <row r="24" spans="1:32" ht="15.75" customHeight="1" thickTop="1" thickBot="1">
      <c r="A24" s="496"/>
      <c r="B24" s="496"/>
      <c r="C24" s="496"/>
      <c r="D24" s="496"/>
      <c r="E24" s="810"/>
      <c r="F24" s="810"/>
      <c r="G24" s="810"/>
      <c r="H24" s="810"/>
      <c r="I24" s="810"/>
      <c r="J24" s="810"/>
      <c r="K24" s="496"/>
      <c r="L24" s="496"/>
      <c r="M24" s="496"/>
      <c r="N24" s="496"/>
      <c r="O24" s="496"/>
      <c r="P24" s="827"/>
      <c r="Q24" s="487"/>
      <c r="R24" s="825"/>
      <c r="S24" s="799"/>
      <c r="T24" s="799"/>
      <c r="U24" s="799"/>
      <c r="V24" s="799"/>
      <c r="W24" s="799"/>
      <c r="X24" s="825"/>
      <c r="Z24" s="496"/>
      <c r="AA24" s="810"/>
      <c r="AB24" s="810"/>
      <c r="AC24" s="810"/>
      <c r="AD24" s="810"/>
      <c r="AE24" s="810"/>
      <c r="AF24" s="810"/>
    </row>
    <row r="25" spans="1:32" ht="15.75" customHeight="1" thickTop="1" thickBot="1">
      <c r="A25" s="496"/>
      <c r="B25" s="499" t="s">
        <v>8802</v>
      </c>
      <c r="C25" s="531"/>
      <c r="D25" s="531"/>
      <c r="E25" s="155"/>
      <c r="F25" s="155"/>
      <c r="G25" s="1045"/>
      <c r="H25" s="155"/>
      <c r="I25" s="155"/>
      <c r="J25" s="155"/>
      <c r="K25" s="496"/>
      <c r="L25" s="173"/>
      <c r="M25" s="496"/>
      <c r="N25" s="496"/>
      <c r="O25" s="496"/>
      <c r="P25" s="827"/>
      <c r="Q25" s="487"/>
      <c r="R25" s="825"/>
      <c r="S25" s="799"/>
      <c r="T25" s="799"/>
      <c r="U25" s="799"/>
      <c r="V25" s="799"/>
      <c r="W25" s="799"/>
      <c r="X25" s="825"/>
      <c r="Z25" s="499" t="s">
        <v>7770</v>
      </c>
      <c r="AA25" s="155"/>
      <c r="AB25" s="155"/>
      <c r="AC25" s="1045"/>
      <c r="AD25" s="155"/>
      <c r="AE25" s="155"/>
      <c r="AF25" s="155"/>
    </row>
    <row r="26" spans="1:32" ht="15.75" customHeight="1" thickTop="1">
      <c r="A26" s="496"/>
      <c r="B26" s="503" t="s">
        <v>8706</v>
      </c>
      <c r="C26" s="504" t="s">
        <v>6756</v>
      </c>
      <c r="D26" s="504">
        <v>3</v>
      </c>
      <c r="E26" s="802">
        <v>0</v>
      </c>
      <c r="F26" s="802">
        <v>0</v>
      </c>
      <c r="G26" s="107">
        <f>IFERROR(SUM(E26:F26),0)</f>
        <v>0</v>
      </c>
      <c r="H26" s="1090"/>
      <c r="I26" s="1090"/>
      <c r="J26" s="1090"/>
      <c r="K26" s="496"/>
      <c r="L26" s="1072" t="s">
        <v>8803</v>
      </c>
      <c r="M26" s="496"/>
      <c r="N26" s="509"/>
      <c r="O26" s="496"/>
      <c r="P26" s="827"/>
      <c r="Q26" s="487">
        <f t="shared" ref="Q26:Q27" si="14">IF( SUM( S26:W26 ) = 0, 0, $S$5 )</f>
        <v>0</v>
      </c>
      <c r="R26" s="825"/>
      <c r="S26" s="511">
        <f t="shared" ref="S26:S27" si="15" xml:space="preserve"> IF( ISNUMBER(E26), 0, 1 )</f>
        <v>0</v>
      </c>
      <c r="T26" s="511">
        <f t="shared" ref="T26:T27" si="16" xml:space="preserve"> IF( ISNUMBER(F26), 0, 1 )</f>
        <v>0</v>
      </c>
      <c r="U26" s="799"/>
      <c r="V26" s="799"/>
      <c r="W26" s="799"/>
      <c r="X26" s="825"/>
      <c r="Z26" s="503" t="s">
        <v>8706</v>
      </c>
      <c r="AA26" s="802" t="s">
        <v>8804</v>
      </c>
      <c r="AB26" s="802" t="s">
        <v>8805</v>
      </c>
      <c r="AC26" s="107" t="s">
        <v>8806</v>
      </c>
      <c r="AD26" s="1090"/>
      <c r="AE26" s="1090"/>
      <c r="AF26" s="1090"/>
    </row>
    <row r="27" spans="1:32" ht="15.75" customHeight="1">
      <c r="A27" s="496"/>
      <c r="B27" s="512" t="s">
        <v>8714</v>
      </c>
      <c r="C27" s="513" t="s">
        <v>6756</v>
      </c>
      <c r="D27" s="513">
        <v>3</v>
      </c>
      <c r="E27" s="804">
        <v>0</v>
      </c>
      <c r="F27" s="804">
        <v>0</v>
      </c>
      <c r="G27" s="111">
        <f>IFERROR(SUM(E27:F27),0)</f>
        <v>0</v>
      </c>
      <c r="H27" s="1091"/>
      <c r="I27" s="1091"/>
      <c r="J27" s="1091"/>
      <c r="K27" s="496"/>
      <c r="L27" s="1075" t="s">
        <v>8807</v>
      </c>
      <c r="M27" s="496"/>
      <c r="N27" s="517"/>
      <c r="O27" s="496"/>
      <c r="P27" s="827"/>
      <c r="Q27" s="487">
        <f t="shared" si="14"/>
        <v>0</v>
      </c>
      <c r="R27" s="825"/>
      <c r="S27" s="511">
        <f t="shared" si="15"/>
        <v>0</v>
      </c>
      <c r="T27" s="511">
        <f t="shared" si="16"/>
        <v>0</v>
      </c>
      <c r="U27" s="799"/>
      <c r="V27" s="799"/>
      <c r="W27" s="799"/>
      <c r="X27" s="825"/>
      <c r="Z27" s="512" t="s">
        <v>8808</v>
      </c>
      <c r="AA27" s="804" t="s">
        <v>8809</v>
      </c>
      <c r="AB27" s="804" t="s">
        <v>8810</v>
      </c>
      <c r="AC27" s="111" t="s">
        <v>8811</v>
      </c>
      <c r="AD27" s="1091"/>
      <c r="AE27" s="1091"/>
      <c r="AF27" s="1091"/>
    </row>
    <row r="28" spans="1:32" ht="15.75" customHeight="1" thickBot="1">
      <c r="A28" s="496"/>
      <c r="B28" s="519" t="s">
        <v>8812</v>
      </c>
      <c r="C28" s="520" t="s">
        <v>6756</v>
      </c>
      <c r="D28" s="520">
        <v>3</v>
      </c>
      <c r="E28" s="112">
        <f>IFERROR(SUM(E26:E27),0)</f>
        <v>0</v>
      </c>
      <c r="F28" s="112">
        <f>IFERROR(SUM(F26:F27),0)</f>
        <v>0</v>
      </c>
      <c r="G28" s="1092">
        <f>IFERROR(SUM(G26:G27),0)</f>
        <v>0</v>
      </c>
      <c r="H28" s="1091"/>
      <c r="I28" s="1091"/>
      <c r="J28" s="1091"/>
      <c r="K28" s="496"/>
      <c r="L28" s="1076" t="s">
        <v>8813</v>
      </c>
      <c r="M28" s="496"/>
      <c r="N28" s="523"/>
      <c r="O28" s="496"/>
      <c r="P28" s="827"/>
      <c r="Q28" s="487"/>
      <c r="R28" s="825"/>
      <c r="S28" s="799"/>
      <c r="T28" s="799"/>
      <c r="U28" s="799"/>
      <c r="V28" s="799"/>
      <c r="W28" s="799"/>
      <c r="X28" s="825"/>
      <c r="Z28" s="519" t="s">
        <v>6962</v>
      </c>
      <c r="AA28" s="112" t="s">
        <v>8814</v>
      </c>
      <c r="AB28" s="112" t="s">
        <v>8815</v>
      </c>
      <c r="AC28" s="1092" t="s">
        <v>8816</v>
      </c>
      <c r="AD28" s="1091"/>
      <c r="AE28" s="1091"/>
      <c r="AF28" s="1091"/>
    </row>
    <row r="29" spans="1:32" ht="15.75" customHeight="1" thickTop="1" thickBot="1">
      <c r="A29" s="496"/>
      <c r="B29" s="561"/>
      <c r="C29" s="561"/>
      <c r="D29" s="561"/>
      <c r="E29" s="152"/>
      <c r="F29" s="152"/>
      <c r="G29" s="152"/>
      <c r="H29" s="940"/>
      <c r="I29" s="940"/>
      <c r="J29" s="940"/>
      <c r="K29" s="496"/>
      <c r="L29" s="527"/>
      <c r="M29" s="496"/>
      <c r="N29" s="496"/>
      <c r="O29" s="496"/>
      <c r="P29" s="827"/>
      <c r="Q29" s="487"/>
      <c r="R29" s="825"/>
      <c r="S29" s="799"/>
      <c r="T29" s="799"/>
      <c r="U29" s="799"/>
      <c r="V29" s="799"/>
      <c r="W29" s="799"/>
      <c r="X29" s="825"/>
      <c r="Z29" s="561"/>
      <c r="AA29" s="152"/>
      <c r="AB29" s="152"/>
      <c r="AC29" s="152"/>
      <c r="AD29" s="940"/>
      <c r="AE29" s="940"/>
      <c r="AF29" s="940"/>
    </row>
    <row r="30" spans="1:32" ht="15.75" customHeight="1" thickTop="1" thickBot="1">
      <c r="A30" s="496"/>
      <c r="B30" s="876" t="s">
        <v>8817</v>
      </c>
      <c r="C30" s="832" t="s">
        <v>6756</v>
      </c>
      <c r="D30" s="832">
        <v>3</v>
      </c>
      <c r="E30" s="125">
        <f>IFERROR(E11+E23+E28,0)</f>
        <v>602.1400000000001</v>
      </c>
      <c r="F30" s="125">
        <f>IFERROR(F11+F23+F28,0)</f>
        <v>123.232</v>
      </c>
      <c r="G30" s="129">
        <f>IFERROR(G11+G23+G28,0)</f>
        <v>725.37200000000007</v>
      </c>
      <c r="H30" s="940"/>
      <c r="I30" s="940"/>
      <c r="J30" s="940"/>
      <c r="K30" s="496"/>
      <c r="L30" s="1093" t="s">
        <v>8818</v>
      </c>
      <c r="M30" s="496"/>
      <c r="N30" s="835"/>
      <c r="O30" s="496"/>
      <c r="P30" s="827"/>
      <c r="Q30" s="487"/>
      <c r="R30" s="825"/>
      <c r="S30" s="799"/>
      <c r="T30" s="799"/>
      <c r="U30" s="799"/>
      <c r="V30" s="799"/>
      <c r="W30" s="799"/>
      <c r="X30" s="825"/>
      <c r="Z30" s="876" t="s">
        <v>8817</v>
      </c>
      <c r="AA30" s="125" t="s">
        <v>8819</v>
      </c>
      <c r="AB30" s="125" t="s">
        <v>8820</v>
      </c>
      <c r="AC30" s="129" t="s">
        <v>8821</v>
      </c>
      <c r="AD30" s="940"/>
      <c r="AE30" s="940"/>
      <c r="AF30" s="940"/>
    </row>
    <row r="31" spans="1:32" ht="15.75" customHeight="1" thickTop="1" thickBot="1">
      <c r="A31" s="496"/>
      <c r="B31" s="496"/>
      <c r="C31" s="496"/>
      <c r="D31" s="496"/>
      <c r="E31" s="810"/>
      <c r="F31" s="810"/>
      <c r="G31" s="810"/>
      <c r="H31" s="1091"/>
      <c r="I31" s="1091"/>
      <c r="J31" s="1091"/>
      <c r="K31" s="496"/>
      <c r="L31" s="496"/>
      <c r="M31" s="496"/>
      <c r="N31" s="496"/>
      <c r="O31" s="496"/>
      <c r="P31" s="827"/>
      <c r="Q31" s="487"/>
      <c r="R31" s="825"/>
      <c r="S31" s="799"/>
      <c r="T31" s="799"/>
      <c r="U31" s="799"/>
      <c r="V31" s="799"/>
      <c r="W31" s="799"/>
      <c r="X31" s="825"/>
      <c r="Z31" s="496"/>
      <c r="AA31" s="810"/>
      <c r="AB31" s="810"/>
      <c r="AC31" s="810"/>
      <c r="AD31" s="1091"/>
      <c r="AE31" s="1091"/>
      <c r="AF31" s="1091"/>
    </row>
    <row r="32" spans="1:32" ht="15.75" customHeight="1" thickTop="1" thickBot="1">
      <c r="A32" s="496"/>
      <c r="B32" s="499" t="s">
        <v>8509</v>
      </c>
      <c r="C32" s="531"/>
      <c r="D32" s="531"/>
      <c r="E32" s="155"/>
      <c r="F32" s="155"/>
      <c r="G32" s="1045"/>
      <c r="H32" s="1090"/>
      <c r="I32" s="1090"/>
      <c r="J32" s="1090"/>
      <c r="K32" s="496"/>
      <c r="L32" s="173"/>
      <c r="M32" s="496"/>
      <c r="N32" s="496"/>
      <c r="O32" s="496"/>
      <c r="P32" s="827"/>
      <c r="Q32" s="487"/>
      <c r="R32" s="825"/>
      <c r="S32" s="799"/>
      <c r="T32" s="799"/>
      <c r="U32" s="799"/>
      <c r="V32" s="799"/>
      <c r="W32" s="799"/>
      <c r="X32" s="825"/>
      <c r="Z32" s="499" t="s">
        <v>8509</v>
      </c>
      <c r="AA32" s="155"/>
      <c r="AB32" s="155"/>
      <c r="AC32" s="1045"/>
      <c r="AD32" s="1090"/>
      <c r="AE32" s="1090"/>
      <c r="AF32" s="1090"/>
    </row>
    <row r="33" spans="1:32" ht="15.75" customHeight="1" thickTop="1">
      <c r="A33" s="496"/>
      <c r="B33" s="503" t="s">
        <v>8706</v>
      </c>
      <c r="C33" s="504" t="s">
        <v>6756</v>
      </c>
      <c r="D33" s="504">
        <v>3</v>
      </c>
      <c r="E33" s="802">
        <v>7.8360000000000003</v>
      </c>
      <c r="F33" s="802">
        <v>0</v>
      </c>
      <c r="G33" s="107">
        <f>IFERROR(SUM(E33:F33),0)</f>
        <v>7.8360000000000003</v>
      </c>
      <c r="H33" s="1090"/>
      <c r="I33" s="1090"/>
      <c r="J33" s="1090"/>
      <c r="K33" s="496"/>
      <c r="L33" s="1072" t="s">
        <v>8822</v>
      </c>
      <c r="M33" s="496"/>
      <c r="N33" s="509"/>
      <c r="O33" s="496"/>
      <c r="P33" s="827"/>
      <c r="Q33" s="487">
        <f t="shared" ref="Q33:Q35" si="17">IF( SUM( S33:W33 ) = 0, 0, $S$5 )</f>
        <v>0</v>
      </c>
      <c r="R33" s="825"/>
      <c r="S33" s="511">
        <f t="shared" ref="S33:S35" si="18" xml:space="preserve"> IF( ISNUMBER(E33), 0, 1 )</f>
        <v>0</v>
      </c>
      <c r="T33" s="511">
        <f t="shared" ref="T33:T35" si="19" xml:space="preserve"> IF( ISNUMBER(F33), 0, 1 )</f>
        <v>0</v>
      </c>
      <c r="U33" s="799"/>
      <c r="V33" s="799"/>
      <c r="W33" s="799"/>
      <c r="X33" s="825"/>
      <c r="Z33" s="503" t="s">
        <v>8706</v>
      </c>
      <c r="AA33" s="802" t="s">
        <v>8823</v>
      </c>
      <c r="AB33" s="802" t="s">
        <v>8824</v>
      </c>
      <c r="AC33" s="107" t="s">
        <v>8825</v>
      </c>
      <c r="AD33" s="1090"/>
      <c r="AE33" s="1090"/>
      <c r="AF33" s="1090"/>
    </row>
    <row r="34" spans="1:32" ht="15.75" customHeight="1">
      <c r="A34" s="496"/>
      <c r="B34" s="512" t="s">
        <v>8714</v>
      </c>
      <c r="C34" s="513" t="s">
        <v>6756</v>
      </c>
      <c r="D34" s="513">
        <v>3</v>
      </c>
      <c r="E34" s="804">
        <v>46.198999999999998</v>
      </c>
      <c r="F34" s="804">
        <v>0</v>
      </c>
      <c r="G34" s="111">
        <f>IFERROR(SUM(E34:F34),0)</f>
        <v>46.198999999999998</v>
      </c>
      <c r="H34" s="1091"/>
      <c r="I34" s="1091"/>
      <c r="J34" s="1091"/>
      <c r="K34" s="496"/>
      <c r="L34" s="1075" t="s">
        <v>8826</v>
      </c>
      <c r="M34" s="496"/>
      <c r="N34" s="517"/>
      <c r="O34" s="496"/>
      <c r="P34" s="827"/>
      <c r="Q34" s="487">
        <f t="shared" si="17"/>
        <v>0</v>
      </c>
      <c r="R34" s="825"/>
      <c r="S34" s="511">
        <f t="shared" si="18"/>
        <v>0</v>
      </c>
      <c r="T34" s="511">
        <f t="shared" si="19"/>
        <v>0</v>
      </c>
      <c r="U34" s="799"/>
      <c r="V34" s="799"/>
      <c r="W34" s="799"/>
      <c r="X34" s="825"/>
      <c r="Z34" s="512" t="s">
        <v>8714</v>
      </c>
      <c r="AA34" s="804" t="s">
        <v>8827</v>
      </c>
      <c r="AB34" s="804" t="s">
        <v>8828</v>
      </c>
      <c r="AC34" s="111" t="s">
        <v>8829</v>
      </c>
      <c r="AD34" s="1091"/>
      <c r="AE34" s="1091"/>
      <c r="AF34" s="1091"/>
    </row>
    <row r="35" spans="1:32" ht="15.75" customHeight="1">
      <c r="A35" s="496"/>
      <c r="B35" s="512" t="s">
        <v>8830</v>
      </c>
      <c r="C35" s="513" t="s">
        <v>6756</v>
      </c>
      <c r="D35" s="513">
        <v>3</v>
      </c>
      <c r="E35" s="804">
        <v>0</v>
      </c>
      <c r="F35" s="804">
        <v>0</v>
      </c>
      <c r="G35" s="111">
        <f>IFERROR(SUM(E35:F35),0)</f>
        <v>0</v>
      </c>
      <c r="H35" s="1091"/>
      <c r="I35" s="1091"/>
      <c r="J35" s="1091"/>
      <c r="K35" s="496"/>
      <c r="L35" s="1075" t="s">
        <v>8831</v>
      </c>
      <c r="M35" s="496"/>
      <c r="N35" s="517"/>
      <c r="O35" s="496"/>
      <c r="P35" s="827"/>
      <c r="Q35" s="487">
        <f t="shared" si="17"/>
        <v>0</v>
      </c>
      <c r="R35" s="825"/>
      <c r="S35" s="511">
        <f t="shared" si="18"/>
        <v>0</v>
      </c>
      <c r="T35" s="511">
        <f t="shared" si="19"/>
        <v>0</v>
      </c>
      <c r="U35" s="799"/>
      <c r="V35" s="799"/>
      <c r="W35" s="799"/>
      <c r="X35" s="825"/>
      <c r="Z35" s="512" t="s">
        <v>8808</v>
      </c>
      <c r="AA35" s="804" t="s">
        <v>8832</v>
      </c>
      <c r="AB35" s="804" t="s">
        <v>8833</v>
      </c>
      <c r="AC35" s="111" t="s">
        <v>8834</v>
      </c>
      <c r="AD35" s="1091"/>
      <c r="AE35" s="1091"/>
      <c r="AF35" s="1091"/>
    </row>
    <row r="36" spans="1:32" ht="15.75" customHeight="1" thickBot="1">
      <c r="A36" s="496"/>
      <c r="B36" s="519" t="s">
        <v>8835</v>
      </c>
      <c r="C36" s="520" t="s">
        <v>6756</v>
      </c>
      <c r="D36" s="520">
        <v>3</v>
      </c>
      <c r="E36" s="112">
        <f>IFERROR(SUM(E33:E35),0)</f>
        <v>54.034999999999997</v>
      </c>
      <c r="F36" s="112">
        <f>IFERROR(SUM(F33:F35),0)</f>
        <v>0</v>
      </c>
      <c r="G36" s="113">
        <f>IFERROR(SUM(G33:G35),0)</f>
        <v>54.034999999999997</v>
      </c>
      <c r="H36" s="1091"/>
      <c r="I36" s="1091"/>
      <c r="J36" s="1091"/>
      <c r="K36" s="496"/>
      <c r="L36" s="1076" t="s">
        <v>8836</v>
      </c>
      <c r="M36" s="496"/>
      <c r="N36" s="523"/>
      <c r="O36" s="496"/>
      <c r="P36" s="827"/>
      <c r="Q36" s="487"/>
      <c r="R36" s="825"/>
      <c r="S36" s="799"/>
      <c r="T36" s="799"/>
      <c r="U36" s="799"/>
      <c r="V36" s="799"/>
      <c r="W36" s="799"/>
      <c r="X36" s="825"/>
      <c r="Z36" s="519" t="s">
        <v>8837</v>
      </c>
      <c r="AA36" s="112" t="s">
        <v>8838</v>
      </c>
      <c r="AB36" s="112" t="s">
        <v>8839</v>
      </c>
      <c r="AC36" s="113" t="s">
        <v>8840</v>
      </c>
      <c r="AD36" s="1091"/>
      <c r="AE36" s="1091"/>
      <c r="AF36" s="1091"/>
    </row>
    <row r="37" spans="1:32" ht="15.75" customHeight="1" thickTop="1" thickBot="1">
      <c r="A37" s="496"/>
      <c r="B37" s="561"/>
      <c r="C37" s="561"/>
      <c r="D37" s="561"/>
      <c r="E37" s="152"/>
      <c r="F37" s="152"/>
      <c r="G37" s="152"/>
      <c r="H37" s="1091"/>
      <c r="I37" s="1091"/>
      <c r="J37" s="1091"/>
      <c r="K37" s="496"/>
      <c r="L37" s="581"/>
      <c r="M37" s="496"/>
      <c r="N37" s="496"/>
      <c r="O37" s="496"/>
      <c r="P37" s="827"/>
      <c r="Q37" s="487"/>
      <c r="R37" s="831"/>
      <c r="S37" s="799"/>
      <c r="T37" s="799"/>
      <c r="U37" s="799"/>
      <c r="V37" s="799"/>
      <c r="W37" s="799"/>
      <c r="X37" s="825"/>
      <c r="Z37" s="561"/>
      <c r="AA37" s="152"/>
      <c r="AB37" s="152"/>
      <c r="AC37" s="152"/>
      <c r="AD37" s="1091"/>
      <c r="AE37" s="1091"/>
      <c r="AF37" s="1091"/>
    </row>
    <row r="38" spans="1:32" ht="15.75" customHeight="1" thickTop="1" thickBot="1">
      <c r="A38" s="496"/>
      <c r="B38" s="499" t="s">
        <v>8841</v>
      </c>
      <c r="C38" s="531"/>
      <c r="D38" s="531"/>
      <c r="E38" s="155"/>
      <c r="F38" s="155"/>
      <c r="G38" s="1045"/>
      <c r="H38" s="1091"/>
      <c r="I38" s="1091"/>
      <c r="J38" s="1091"/>
      <c r="K38" s="496"/>
      <c r="L38" s="581"/>
      <c r="M38" s="496"/>
      <c r="N38" s="496"/>
      <c r="O38" s="496"/>
      <c r="P38" s="827"/>
      <c r="Q38" s="487"/>
      <c r="R38" s="831"/>
      <c r="S38" s="799"/>
      <c r="T38" s="799"/>
      <c r="U38" s="799"/>
      <c r="V38" s="799"/>
      <c r="W38" s="799"/>
      <c r="X38" s="825"/>
      <c r="Z38" s="499" t="s">
        <v>8841</v>
      </c>
      <c r="AA38" s="155"/>
      <c r="AB38" s="155"/>
      <c r="AC38" s="1045"/>
      <c r="AD38" s="1091"/>
      <c r="AE38" s="1091"/>
      <c r="AF38" s="1091"/>
    </row>
    <row r="39" spans="1:32" ht="15.75" customHeight="1" thickTop="1">
      <c r="A39" s="496"/>
      <c r="B39" s="503" t="s">
        <v>8842</v>
      </c>
      <c r="C39" s="504" t="s">
        <v>6756</v>
      </c>
      <c r="D39" s="504">
        <v>3</v>
      </c>
      <c r="E39" s="1046"/>
      <c r="F39" s="1046"/>
      <c r="G39" s="1094">
        <v>4.2350000000000003</v>
      </c>
      <c r="H39" s="1091"/>
      <c r="I39" s="1091"/>
      <c r="J39" s="1091"/>
      <c r="K39" s="496"/>
      <c r="L39" s="1072" t="s">
        <v>8843</v>
      </c>
      <c r="M39" s="496"/>
      <c r="N39" s="509"/>
      <c r="O39" s="496"/>
      <c r="P39" s="827"/>
      <c r="Q39" s="487">
        <f t="shared" ref="Q39:Q41" si="20">IF( SUM( S39:W39 ) = 0, 0, $S$5 )</f>
        <v>0</v>
      </c>
      <c r="R39" s="831"/>
      <c r="S39" s="799"/>
      <c r="T39" s="799"/>
      <c r="U39" s="511">
        <f t="shared" ref="U39:U41" si="21" xml:space="preserve"> IF( ISNUMBER(G39), 0, 1 )</f>
        <v>0</v>
      </c>
      <c r="V39" s="799"/>
      <c r="W39" s="799"/>
      <c r="X39" s="825"/>
      <c r="Z39" s="503" t="s">
        <v>8842</v>
      </c>
      <c r="AA39" s="1046"/>
      <c r="AB39" s="1046"/>
      <c r="AC39" s="1094" t="s">
        <v>8844</v>
      </c>
      <c r="AD39" s="1091"/>
      <c r="AE39" s="1091"/>
      <c r="AF39" s="1091"/>
    </row>
    <row r="40" spans="1:32" ht="15.75" customHeight="1">
      <c r="A40" s="496"/>
      <c r="B40" s="512" t="s">
        <v>8845</v>
      </c>
      <c r="C40" s="513" t="s">
        <v>6756</v>
      </c>
      <c r="D40" s="513">
        <v>3</v>
      </c>
      <c r="E40" s="847"/>
      <c r="F40" s="847"/>
      <c r="G40" s="848">
        <v>1.2509999999999999</v>
      </c>
      <c r="H40" s="1091"/>
      <c r="I40" s="1091"/>
      <c r="J40" s="1091"/>
      <c r="K40" s="496"/>
      <c r="L40" s="1075" t="s">
        <v>8846</v>
      </c>
      <c r="M40" s="496"/>
      <c r="N40" s="517"/>
      <c r="O40" s="496"/>
      <c r="P40" s="827"/>
      <c r="Q40" s="487">
        <f t="shared" si="20"/>
        <v>0</v>
      </c>
      <c r="R40" s="831"/>
      <c r="S40" s="799"/>
      <c r="T40" s="799"/>
      <c r="U40" s="511">
        <f t="shared" si="21"/>
        <v>0</v>
      </c>
      <c r="V40" s="799"/>
      <c r="W40" s="799"/>
      <c r="X40" s="825"/>
      <c r="Z40" s="512" t="s">
        <v>8845</v>
      </c>
      <c r="AA40" s="847"/>
      <c r="AB40" s="847"/>
      <c r="AC40" s="848" t="s">
        <v>8847</v>
      </c>
      <c r="AD40" s="1091"/>
      <c r="AE40" s="1091"/>
      <c r="AF40" s="1091"/>
    </row>
    <row r="41" spans="1:32" ht="15.75" customHeight="1" thickBot="1">
      <c r="A41" s="496"/>
      <c r="B41" s="519" t="s">
        <v>8848</v>
      </c>
      <c r="C41" s="520" t="s">
        <v>6756</v>
      </c>
      <c r="D41" s="520">
        <v>3</v>
      </c>
      <c r="E41" s="849"/>
      <c r="F41" s="849"/>
      <c r="G41" s="1095">
        <v>1.8440000000000001</v>
      </c>
      <c r="H41" s="1091"/>
      <c r="I41" s="1091"/>
      <c r="J41" s="1091"/>
      <c r="K41" s="496"/>
      <c r="L41" s="1076" t="s">
        <v>8849</v>
      </c>
      <c r="M41" s="496"/>
      <c r="N41" s="523"/>
      <c r="O41" s="496"/>
      <c r="P41" s="827"/>
      <c r="Q41" s="487">
        <f t="shared" si="20"/>
        <v>0</v>
      </c>
      <c r="R41" s="831"/>
      <c r="S41" s="799"/>
      <c r="T41" s="799"/>
      <c r="U41" s="511">
        <f t="shared" si="21"/>
        <v>0</v>
      </c>
      <c r="V41" s="799"/>
      <c r="W41" s="799"/>
      <c r="X41" s="831"/>
      <c r="Z41" s="519" t="s">
        <v>8808</v>
      </c>
      <c r="AA41" s="849"/>
      <c r="AB41" s="849"/>
      <c r="AC41" s="1095" t="s">
        <v>8850</v>
      </c>
      <c r="AD41" s="1091"/>
      <c r="AE41" s="1091"/>
      <c r="AF41" s="1091"/>
    </row>
    <row r="42" spans="1:32" ht="15.75" customHeight="1" thickTop="1" thickBot="1">
      <c r="A42" s="496"/>
      <c r="B42" s="844"/>
      <c r="C42" s="844"/>
      <c r="D42" s="844"/>
      <c r="E42" s="152"/>
      <c r="F42" s="152"/>
      <c r="G42" s="152"/>
      <c r="H42" s="1091"/>
      <c r="I42" s="1091"/>
      <c r="J42" s="1091"/>
      <c r="K42" s="496"/>
      <c r="L42" s="581"/>
      <c r="M42" s="496"/>
      <c r="N42" s="496"/>
      <c r="O42" s="496"/>
      <c r="P42" s="827"/>
      <c r="Q42" s="487"/>
      <c r="R42" s="831"/>
      <c r="S42" s="799"/>
      <c r="T42" s="799"/>
      <c r="U42" s="799"/>
      <c r="V42" s="799"/>
      <c r="W42" s="799"/>
      <c r="X42" s="831"/>
      <c r="Z42" s="844"/>
      <c r="AA42" s="152"/>
      <c r="AB42" s="152"/>
      <c r="AC42" s="152"/>
      <c r="AD42" s="1091"/>
      <c r="AE42" s="1091"/>
      <c r="AF42" s="1091"/>
    </row>
    <row r="43" spans="1:32" ht="15.75" customHeight="1" thickTop="1" thickBot="1">
      <c r="A43" s="496"/>
      <c r="B43" s="499" t="s">
        <v>8851</v>
      </c>
      <c r="C43" s="531"/>
      <c r="D43" s="531"/>
      <c r="E43" s="155"/>
      <c r="F43" s="155"/>
      <c r="G43" s="1045"/>
      <c r="H43" s="1091"/>
      <c r="I43" s="1091"/>
      <c r="J43" s="1091"/>
      <c r="K43" s="496"/>
      <c r="L43" s="581"/>
      <c r="M43" s="496"/>
      <c r="N43" s="496"/>
      <c r="O43" s="496"/>
      <c r="P43" s="827"/>
      <c r="Q43" s="487"/>
      <c r="R43" s="831"/>
      <c r="S43" s="799"/>
      <c r="T43" s="799"/>
      <c r="U43" s="799"/>
      <c r="V43" s="799"/>
      <c r="W43" s="799"/>
      <c r="X43" s="831"/>
      <c r="Z43" s="499" t="s">
        <v>8851</v>
      </c>
      <c r="AA43" s="155"/>
      <c r="AB43" s="155"/>
      <c r="AC43" s="1045"/>
      <c r="AD43" s="1091"/>
      <c r="AE43" s="1091"/>
      <c r="AF43" s="1091"/>
    </row>
    <row r="44" spans="1:32" ht="15.75" customHeight="1" thickTop="1" thickBot="1">
      <c r="A44" s="496"/>
      <c r="B44" s="876" t="s">
        <v>8852</v>
      </c>
      <c r="C44" s="832" t="s">
        <v>6756</v>
      </c>
      <c r="D44" s="832">
        <v>3</v>
      </c>
      <c r="E44" s="1020"/>
      <c r="F44" s="1020"/>
      <c r="G44" s="856">
        <v>2.1999999999999999E-2</v>
      </c>
      <c r="H44" s="940"/>
      <c r="I44" s="940"/>
      <c r="J44" s="940"/>
      <c r="K44" s="496"/>
      <c r="L44" s="1093" t="s">
        <v>8853</v>
      </c>
      <c r="M44" s="496"/>
      <c r="N44" s="835"/>
      <c r="O44" s="496"/>
      <c r="P44" s="827"/>
      <c r="Q44" s="487">
        <f>IF( SUM( S44:W44 ) = 0, 0, $S$5 )</f>
        <v>0</v>
      </c>
      <c r="R44" s="831"/>
      <c r="S44" s="799"/>
      <c r="T44" s="799"/>
      <c r="U44" s="511">
        <f xml:space="preserve"> IF( ISNUMBER(G44), 0, 1 )</f>
        <v>0</v>
      </c>
      <c r="V44" s="799"/>
      <c r="W44" s="799"/>
      <c r="X44" s="831"/>
      <c r="Z44" s="876" t="s">
        <v>8852</v>
      </c>
      <c r="AA44" s="1020"/>
      <c r="AB44" s="1020"/>
      <c r="AC44" s="856" t="s">
        <v>8854</v>
      </c>
      <c r="AD44" s="940"/>
      <c r="AE44" s="940"/>
      <c r="AF44" s="940"/>
    </row>
    <row r="45" spans="1:32" ht="15.75" customHeight="1" thickTop="1" thickBot="1">
      <c r="A45" s="496"/>
      <c r="B45" s="561"/>
      <c r="C45" s="561"/>
      <c r="D45" s="561"/>
      <c r="E45" s="152"/>
      <c r="F45" s="152"/>
      <c r="G45" s="152"/>
      <c r="H45" s="1091"/>
      <c r="I45" s="1091"/>
      <c r="J45" s="1091"/>
      <c r="K45" s="496"/>
      <c r="L45" s="527"/>
      <c r="M45" s="496"/>
      <c r="N45" s="496"/>
      <c r="O45" s="496"/>
      <c r="P45" s="827"/>
      <c r="Q45" s="487"/>
      <c r="R45" s="831"/>
      <c r="S45" s="799"/>
      <c r="T45" s="799"/>
      <c r="U45" s="799"/>
      <c r="V45" s="799"/>
      <c r="W45" s="799"/>
      <c r="X45" s="831"/>
      <c r="Z45" s="561"/>
      <c r="AA45" s="152"/>
      <c r="AB45" s="152"/>
      <c r="AC45" s="152"/>
      <c r="AD45" s="1091"/>
      <c r="AE45" s="1091"/>
      <c r="AF45" s="1091"/>
    </row>
    <row r="46" spans="1:32" ht="15.75" customHeight="1" thickTop="1" thickBot="1">
      <c r="A46" s="496"/>
      <c r="B46" s="876" t="s">
        <v>8855</v>
      </c>
      <c r="C46" s="832" t="s">
        <v>6756</v>
      </c>
      <c r="D46" s="832">
        <v>3</v>
      </c>
      <c r="E46" s="1020"/>
      <c r="F46" s="1020"/>
      <c r="G46" s="129">
        <f>IFERROR(G30+G36+G39+G40+G41+G44,0)</f>
        <v>786.75900000000013</v>
      </c>
      <c r="H46" s="940"/>
      <c r="I46" s="940"/>
      <c r="J46" s="940"/>
      <c r="K46" s="496"/>
      <c r="L46" s="1093" t="s">
        <v>8856</v>
      </c>
      <c r="M46" s="496"/>
      <c r="N46" s="835"/>
      <c r="O46" s="496"/>
      <c r="P46" s="827"/>
      <c r="Q46" s="487"/>
      <c r="R46" s="831"/>
      <c r="S46" s="799"/>
      <c r="T46" s="799"/>
      <c r="U46" s="799"/>
      <c r="V46" s="799"/>
      <c r="W46" s="799"/>
      <c r="X46" s="831"/>
      <c r="Z46" s="876" t="s">
        <v>8855</v>
      </c>
      <c r="AA46" s="1020"/>
      <c r="AB46" s="1020"/>
      <c r="AC46" s="129" t="s">
        <v>8857</v>
      </c>
      <c r="AD46" s="940"/>
      <c r="AE46" s="940"/>
      <c r="AF46" s="940"/>
    </row>
    <row r="47" spans="1:32" ht="15.75" customHeight="1" thickTop="1">
      <c r="A47" s="496"/>
      <c r="B47" s="496"/>
      <c r="C47" s="496"/>
      <c r="D47" s="496"/>
      <c r="E47" s="496"/>
      <c r="F47" s="496"/>
      <c r="G47" s="1096"/>
      <c r="H47" s="496"/>
      <c r="I47" s="496"/>
      <c r="J47" s="496"/>
      <c r="K47" s="496"/>
      <c r="L47" s="496"/>
      <c r="N47" s="496"/>
      <c r="O47" s="496"/>
      <c r="Q47" s="487"/>
    </row>
    <row r="48" spans="1:32" ht="15.75" customHeight="1">
      <c r="A48" s="496"/>
      <c r="B48" s="496"/>
      <c r="C48" s="496"/>
      <c r="D48" s="496"/>
      <c r="E48" s="496"/>
      <c r="F48" s="496"/>
      <c r="G48" s="1096"/>
      <c r="H48" s="496"/>
      <c r="I48" s="496"/>
      <c r="J48" s="496"/>
      <c r="K48" s="496"/>
      <c r="L48" s="496"/>
      <c r="N48" s="496"/>
      <c r="O48" s="496"/>
    </row>
    <row r="49" spans="1:15" ht="15.75" customHeight="1">
      <c r="A49" s="496"/>
      <c r="B49" s="496"/>
      <c r="C49" s="496"/>
      <c r="D49" s="496"/>
      <c r="E49" s="496"/>
      <c r="F49" s="496"/>
      <c r="G49" s="496"/>
      <c r="H49" s="496"/>
      <c r="I49" s="496"/>
      <c r="J49" s="496"/>
      <c r="K49" s="496"/>
      <c r="L49" s="496"/>
      <c r="N49" s="496"/>
      <c r="O49" s="496"/>
    </row>
    <row r="50" spans="1:15">
      <c r="A50" s="496"/>
      <c r="B50" s="496"/>
      <c r="C50" s="496"/>
      <c r="D50" s="496"/>
      <c r="E50" s="496"/>
      <c r="F50" s="496"/>
      <c r="G50" s="1097"/>
      <c r="H50" s="496"/>
      <c r="I50" s="496"/>
      <c r="J50" s="496"/>
      <c r="K50" s="496"/>
      <c r="L50" s="496"/>
      <c r="N50" s="496"/>
      <c r="O50" s="496"/>
    </row>
    <row r="51" spans="1:15">
      <c r="A51" s="496"/>
      <c r="B51" s="496"/>
      <c r="C51" s="496"/>
      <c r="D51" s="496"/>
      <c r="E51" s="496"/>
      <c r="F51" s="496"/>
      <c r="G51" s="1098"/>
      <c r="H51" s="496"/>
      <c r="I51" s="496"/>
      <c r="J51" s="496"/>
      <c r="K51" s="496"/>
      <c r="L51" s="496"/>
      <c r="N51" s="496"/>
      <c r="O51" s="496"/>
    </row>
    <row r="52" spans="1:15">
      <c r="A52" s="496"/>
      <c r="B52" s="496"/>
      <c r="C52" s="496"/>
      <c r="D52" s="496"/>
      <c r="E52" s="496"/>
      <c r="F52" s="496"/>
      <c r="G52" s="496"/>
      <c r="H52" s="496"/>
      <c r="I52" s="496"/>
      <c r="J52" s="496"/>
      <c r="K52" s="496"/>
      <c r="L52" s="496"/>
      <c r="N52" s="496"/>
      <c r="O52" s="496"/>
    </row>
    <row r="53" spans="1:15">
      <c r="A53" s="496"/>
      <c r="B53" s="496"/>
      <c r="C53" s="496"/>
      <c r="D53" s="496"/>
      <c r="E53" s="496"/>
      <c r="F53" s="496"/>
      <c r="G53" s="496"/>
      <c r="H53" s="496"/>
      <c r="I53" s="496"/>
      <c r="J53" s="496"/>
      <c r="K53" s="496"/>
      <c r="L53" s="496"/>
      <c r="N53" s="496"/>
      <c r="O53" s="496"/>
    </row>
    <row r="54" spans="1:15">
      <c r="A54" s="496"/>
      <c r="B54" s="496"/>
      <c r="C54" s="496"/>
      <c r="D54" s="496"/>
      <c r="E54" s="496"/>
      <c r="F54" s="496"/>
      <c r="G54" s="496"/>
      <c r="H54" s="496"/>
      <c r="I54" s="496"/>
      <c r="J54" s="496"/>
      <c r="K54" s="496"/>
      <c r="L54" s="496"/>
      <c r="N54" s="496"/>
      <c r="O54" s="496"/>
    </row>
    <row r="55" spans="1:15">
      <c r="A55" s="496"/>
      <c r="B55" s="496"/>
      <c r="C55" s="496"/>
      <c r="D55" s="496"/>
      <c r="E55" s="496"/>
      <c r="F55" s="496"/>
      <c r="G55" s="496"/>
      <c r="H55" s="496"/>
      <c r="I55" s="496"/>
      <c r="J55" s="496"/>
      <c r="K55" s="496"/>
      <c r="L55" s="496"/>
      <c r="N55" s="496"/>
      <c r="O55" s="496"/>
    </row>
    <row r="56" spans="1:15">
      <c r="A56" s="496"/>
      <c r="B56" s="496"/>
      <c r="C56" s="496"/>
      <c r="D56" s="496"/>
      <c r="E56" s="496"/>
      <c r="F56" s="496"/>
      <c r="G56" s="496"/>
      <c r="H56" s="496"/>
      <c r="I56" s="496"/>
      <c r="J56" s="496"/>
      <c r="K56" s="496"/>
      <c r="L56" s="496"/>
      <c r="N56" s="496"/>
      <c r="O56" s="496"/>
    </row>
    <row r="57" spans="1:15">
      <c r="A57" s="496"/>
      <c r="B57" s="496"/>
      <c r="C57" s="496"/>
      <c r="D57" s="496"/>
      <c r="E57" s="496"/>
      <c r="F57" s="496"/>
      <c r="G57" s="496"/>
      <c r="H57" s="496"/>
      <c r="I57" s="496"/>
      <c r="J57" s="496"/>
      <c r="K57" s="496"/>
      <c r="L57" s="496"/>
      <c r="N57" s="496"/>
      <c r="O57" s="496"/>
    </row>
  </sheetData>
  <sheetProtection algorithmName="SHA-512" hashValue="GzVZ98hsJwBjapiEvUNvou9X3BAe1HfuoF1uYdCsPQw/UGjT5/YsxLxI6F4xzXhdyl3eEMTs+TkAiklTQ5NYcA==" saltValue="y1jkgVQui8iMZWzcKzgfbw==" spinCount="100000" sheet="1" objects="1" scenarios="1" formatColumns="0" formatRows="0"/>
  <mergeCells count="7">
    <mergeCell ref="S4:W4"/>
    <mergeCell ref="B1:G1"/>
    <mergeCell ref="Z1:AE1"/>
    <mergeCell ref="B2:G2"/>
    <mergeCell ref="Z2:AE2"/>
    <mergeCell ref="B3:N3"/>
    <mergeCell ref="Z3:AF3"/>
  </mergeCells>
  <conditionalFormatting sqref="Q8:Q15 Q39:Q42">
    <cfRule type="cellIs" dxfId="478" priority="8" operator="equal">
      <formula>0</formula>
    </cfRule>
  </conditionalFormatting>
  <conditionalFormatting sqref="Q9:Q15 Q23:Q25 Q28:Q32 Q36:Q43 Q45:Q47">
    <cfRule type="cellIs" dxfId="477" priority="7" operator="equal">
      <formula>0</formula>
    </cfRule>
  </conditionalFormatting>
  <conditionalFormatting sqref="Q23:Q25 Q28:Q32">
    <cfRule type="cellIs" dxfId="476" priority="6" operator="equal">
      <formula>0</formula>
    </cfRule>
  </conditionalFormatting>
  <conditionalFormatting sqref="Q16:Q22">
    <cfRule type="cellIs" dxfId="475" priority="4" operator="equal">
      <formula>0</formula>
    </cfRule>
  </conditionalFormatting>
  <conditionalFormatting sqref="Q26:Q27">
    <cfRule type="cellIs" dxfId="474" priority="3" operator="equal">
      <formula>0</formula>
    </cfRule>
  </conditionalFormatting>
  <conditionalFormatting sqref="Q33:Q35">
    <cfRule type="cellIs" dxfId="473" priority="2" operator="equal">
      <formula>0</formula>
    </cfRule>
  </conditionalFormatting>
  <conditionalFormatting sqref="Q44">
    <cfRule type="cellIs" dxfId="472"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70" zoomScaleNormal="70" zoomScaleSheetLayoutView="100" workbookViewId="0">
      <selection sqref="A1:XFD1048576"/>
    </sheetView>
  </sheetViews>
  <sheetFormatPr defaultColWidth="9" defaultRowHeight="22.5" customHeight="1"/>
  <cols>
    <col min="1" max="1" width="1.625" style="490" customWidth="1"/>
    <col min="2" max="2" width="49.25" style="490" bestFit="1" customWidth="1"/>
    <col min="3" max="3" width="7" style="490" customWidth="1"/>
    <col min="4" max="4" width="5.5" style="490" customWidth="1"/>
    <col min="5" max="5" width="16.125" style="490" customWidth="1"/>
    <col min="6" max="6" width="17.5" style="490" customWidth="1"/>
    <col min="7" max="7" width="3.5" style="490" customWidth="1"/>
    <col min="8" max="8" width="9.25" style="173" bestFit="1" customWidth="1"/>
    <col min="9" max="9" width="1.625" style="490" customWidth="1"/>
    <col min="10" max="10" width="33.625" style="490" customWidth="1"/>
    <col min="11" max="12" width="1.625" style="490" customWidth="1"/>
    <col min="13" max="13" width="25.125" style="490" customWidth="1"/>
    <col min="14" max="14" width="1.625" style="794" customWidth="1"/>
    <col min="15" max="16" width="12.5" style="794" hidden="1" customWidth="1"/>
    <col min="17" max="17" width="1.625" style="794" hidden="1" customWidth="1"/>
    <col min="18" max="18" width="1.625" style="490" customWidth="1"/>
    <col min="19" max="19" width="32.25" style="490" bestFit="1" customWidth="1"/>
    <col min="20" max="20" width="14.75" style="490" bestFit="1" customWidth="1"/>
    <col min="21" max="21" width="14.625" style="490" bestFit="1" customWidth="1"/>
    <col min="22" max="22" width="1.625" style="490" customWidth="1"/>
    <col min="23" max="16384" width="9" style="490"/>
  </cols>
  <sheetData>
    <row r="1" spans="1:21" s="618" customFormat="1" ht="30" customHeight="1">
      <c r="B1" s="885" t="s">
        <v>655</v>
      </c>
      <c r="C1" s="885"/>
      <c r="D1" s="885"/>
      <c r="E1" s="885"/>
      <c r="F1" s="885"/>
      <c r="G1" s="917"/>
      <c r="H1" s="173"/>
      <c r="L1" s="814"/>
      <c r="M1" s="792"/>
      <c r="N1" s="793"/>
      <c r="O1" s="794"/>
      <c r="P1" s="794"/>
      <c r="Q1" s="793"/>
      <c r="S1" s="885" t="s">
        <v>6740</v>
      </c>
    </row>
    <row r="2" spans="1:21" s="618" customFormat="1" ht="30" customHeight="1">
      <c r="B2" s="885" t="s">
        <v>9</v>
      </c>
      <c r="C2" s="488"/>
      <c r="D2" s="488"/>
      <c r="E2" s="488"/>
      <c r="F2" s="488"/>
      <c r="G2" s="917"/>
      <c r="H2" s="173"/>
      <c r="L2" s="814"/>
      <c r="M2" s="792"/>
      <c r="N2" s="793"/>
      <c r="O2" s="794"/>
      <c r="P2" s="794"/>
      <c r="Q2" s="793"/>
      <c r="S2" s="885"/>
    </row>
    <row r="3" spans="1:21" s="1080" customFormat="1" ht="44.25" customHeight="1">
      <c r="B3" s="2916" t="s">
        <v>656</v>
      </c>
      <c r="C3" s="2916"/>
      <c r="D3" s="2916"/>
      <c r="E3" s="2916"/>
      <c r="F3" s="2916"/>
      <c r="G3" s="2916"/>
      <c r="H3" s="2916"/>
      <c r="I3" s="2916"/>
      <c r="J3" s="2916"/>
      <c r="L3" s="816"/>
      <c r="M3" s="796" t="s">
        <v>6741</v>
      </c>
      <c r="N3" s="793"/>
      <c r="O3" s="794"/>
      <c r="P3" s="794"/>
      <c r="Q3" s="793"/>
      <c r="S3" s="2917" t="s">
        <v>8858</v>
      </c>
      <c r="T3" s="2918"/>
      <c r="U3" s="2918"/>
    </row>
    <row r="4" spans="1:21" s="1080" customFormat="1" ht="13.5" customHeight="1" thickBot="1">
      <c r="B4" s="584"/>
      <c r="C4" s="584"/>
      <c r="D4" s="584"/>
      <c r="E4" s="584"/>
      <c r="F4" s="584"/>
      <c r="H4" s="173"/>
      <c r="L4" s="510"/>
      <c r="M4" s="490"/>
      <c r="N4" s="793"/>
      <c r="O4" s="2921" t="s">
        <v>6742</v>
      </c>
      <c r="P4" s="2921"/>
      <c r="Q4" s="793"/>
      <c r="S4" s="584"/>
      <c r="T4" s="584"/>
      <c r="U4" s="584"/>
    </row>
    <row r="5" spans="1:21" ht="56.25" customHeight="1" thickTop="1" thickBot="1">
      <c r="A5" s="496"/>
      <c r="B5" s="492" t="s">
        <v>6743</v>
      </c>
      <c r="C5" s="493" t="s">
        <v>8859</v>
      </c>
      <c r="D5" s="493" t="s">
        <v>6745</v>
      </c>
      <c r="E5" s="493" t="s">
        <v>8860</v>
      </c>
      <c r="F5" s="494" t="s">
        <v>8861</v>
      </c>
      <c r="G5" s="496"/>
      <c r="H5" s="497" t="s">
        <v>6749</v>
      </c>
      <c r="I5" s="496"/>
      <c r="J5" s="497" t="s">
        <v>6750</v>
      </c>
      <c r="K5" s="496"/>
      <c r="L5" s="510"/>
      <c r="N5" s="793"/>
      <c r="O5" s="502" t="s">
        <v>6751</v>
      </c>
      <c r="P5" s="799"/>
      <c r="Q5" s="793"/>
      <c r="S5" s="492" t="s">
        <v>6743</v>
      </c>
      <c r="T5" s="493" t="s">
        <v>8860</v>
      </c>
      <c r="U5" s="494" t="s">
        <v>8861</v>
      </c>
    </row>
    <row r="6" spans="1:21" ht="15.75" customHeight="1" thickTop="1" thickBot="1">
      <c r="A6" s="496"/>
      <c r="B6" s="797"/>
      <c r="C6" s="797"/>
      <c r="D6" s="797"/>
      <c r="E6" s="562"/>
      <c r="F6" s="562"/>
      <c r="G6" s="496"/>
      <c r="I6" s="496"/>
      <c r="J6" s="496"/>
      <c r="K6" s="496"/>
      <c r="L6" s="510"/>
      <c r="N6" s="793"/>
      <c r="O6" s="490"/>
      <c r="P6" s="490"/>
      <c r="Q6" s="793"/>
      <c r="S6" s="797"/>
      <c r="T6" s="562"/>
      <c r="U6" s="562"/>
    </row>
    <row r="7" spans="1:21" ht="15.75" customHeight="1" thickTop="1" thickBot="1">
      <c r="A7" s="496"/>
      <c r="B7" s="499" t="s">
        <v>8862</v>
      </c>
      <c r="C7" s="531"/>
      <c r="D7" s="531"/>
      <c r="E7" s="484"/>
      <c r="F7" s="484"/>
      <c r="G7" s="496"/>
      <c r="I7" s="496"/>
      <c r="J7" s="496"/>
      <c r="K7" s="496"/>
      <c r="L7" s="510"/>
      <c r="M7" s="798"/>
      <c r="N7" s="793"/>
      <c r="O7" s="798"/>
      <c r="P7" s="798"/>
      <c r="Q7" s="793"/>
      <c r="S7" s="499" t="s">
        <v>8862</v>
      </c>
      <c r="T7" s="484"/>
      <c r="U7" s="484"/>
    </row>
    <row r="8" spans="1:21" ht="15.75" customHeight="1" thickTop="1">
      <c r="A8" s="496"/>
      <c r="B8" s="503" t="s">
        <v>8863</v>
      </c>
      <c r="C8" s="504" t="s">
        <v>6756</v>
      </c>
      <c r="D8" s="504">
        <v>3</v>
      </c>
      <c r="E8" s="802">
        <v>0</v>
      </c>
      <c r="F8" s="1094">
        <v>5.9219999999999997</v>
      </c>
      <c r="G8" s="496"/>
      <c r="H8" s="1072" t="s">
        <v>8864</v>
      </c>
      <c r="I8" s="496"/>
      <c r="J8" s="509"/>
      <c r="K8" s="496"/>
      <c r="L8" s="510"/>
      <c r="M8" s="487">
        <f>IF( SUM( O8:P8 ) = 0, 0, $O$5 )</f>
        <v>0</v>
      </c>
      <c r="N8" s="793"/>
      <c r="O8" s="511">
        <f xml:space="preserve"> IF( ISNUMBER(E8 ), 0, 1 )</f>
        <v>0</v>
      </c>
      <c r="P8" s="511">
        <f t="shared" ref="P8:P10" si="0" xml:space="preserve"> IF( ISNUMBER(F8 ), 0, 1 )</f>
        <v>0</v>
      </c>
      <c r="Q8" s="793"/>
      <c r="S8" s="503" t="s">
        <v>8863</v>
      </c>
      <c r="T8" s="802" t="s">
        <v>8865</v>
      </c>
      <c r="U8" s="1094" t="s">
        <v>8866</v>
      </c>
    </row>
    <row r="9" spans="1:21" ht="15.75" customHeight="1">
      <c r="A9" s="496"/>
      <c r="B9" s="512" t="s">
        <v>8867</v>
      </c>
      <c r="C9" s="513" t="s">
        <v>6756</v>
      </c>
      <c r="D9" s="513">
        <v>3</v>
      </c>
      <c r="E9" s="804">
        <v>0.73399999999999999</v>
      </c>
      <c r="F9" s="848">
        <v>0</v>
      </c>
      <c r="G9" s="496"/>
      <c r="H9" s="1075" t="s">
        <v>8868</v>
      </c>
      <c r="I9" s="496"/>
      <c r="J9" s="517"/>
      <c r="K9" s="496"/>
      <c r="L9" s="510"/>
      <c r="M9" s="487">
        <f t="shared" ref="M9:M10" si="1">IF( SUM( O9:P9 ) = 0, 0, $O$5 )</f>
        <v>0</v>
      </c>
      <c r="N9" s="793"/>
      <c r="O9" s="511">
        <f t="shared" ref="O9:O10" si="2" xml:space="preserve"> IF( ISNUMBER(E9 ), 0, 1 )</f>
        <v>0</v>
      </c>
      <c r="P9" s="511">
        <f t="shared" si="0"/>
        <v>0</v>
      </c>
      <c r="Q9" s="793"/>
      <c r="S9" s="512" t="s">
        <v>8867</v>
      </c>
      <c r="T9" s="804" t="s">
        <v>8869</v>
      </c>
      <c r="U9" s="848" t="s">
        <v>8870</v>
      </c>
    </row>
    <row r="10" spans="1:21" ht="15.75" customHeight="1">
      <c r="A10" s="496"/>
      <c r="B10" s="512" t="s">
        <v>7257</v>
      </c>
      <c r="C10" s="513" t="s">
        <v>6756</v>
      </c>
      <c r="D10" s="513">
        <v>3</v>
      </c>
      <c r="E10" s="804">
        <v>0</v>
      </c>
      <c r="F10" s="848">
        <v>0</v>
      </c>
      <c r="G10" s="496"/>
      <c r="H10" s="1075" t="s">
        <v>8871</v>
      </c>
      <c r="I10" s="496"/>
      <c r="J10" s="517"/>
      <c r="K10" s="496"/>
      <c r="L10" s="510"/>
      <c r="M10" s="487">
        <f t="shared" si="1"/>
        <v>0</v>
      </c>
      <c r="N10" s="793"/>
      <c r="O10" s="511">
        <f t="shared" si="2"/>
        <v>0</v>
      </c>
      <c r="P10" s="511">
        <f t="shared" si="0"/>
        <v>0</v>
      </c>
      <c r="Q10" s="793"/>
      <c r="S10" s="512" t="s">
        <v>7257</v>
      </c>
      <c r="T10" s="804" t="s">
        <v>8872</v>
      </c>
      <c r="U10" s="848" t="s">
        <v>8873</v>
      </c>
    </row>
    <row r="11" spans="1:21" ht="15.75" customHeight="1" thickBot="1">
      <c r="A11" s="496"/>
      <c r="B11" s="519" t="s">
        <v>6998</v>
      </c>
      <c r="C11" s="520" t="s">
        <v>6756</v>
      </c>
      <c r="D11" s="520">
        <v>3</v>
      </c>
      <c r="E11" s="112">
        <f>IFERROR(SUM(E8:E10),0)</f>
        <v>0.73399999999999999</v>
      </c>
      <c r="F11" s="113">
        <f>IFERROR(SUM(F8:F10),0)</f>
        <v>5.9219999999999997</v>
      </c>
      <c r="G11" s="496"/>
      <c r="H11" s="1076" t="s">
        <v>8874</v>
      </c>
      <c r="I11" s="496"/>
      <c r="J11" s="523"/>
      <c r="K11" s="496"/>
      <c r="L11" s="510"/>
      <c r="M11" s="487"/>
      <c r="N11" s="793"/>
      <c r="O11" s="799"/>
      <c r="P11" s="799"/>
      <c r="Q11" s="793"/>
      <c r="S11" s="519" t="s">
        <v>6998</v>
      </c>
      <c r="T11" s="112" t="s">
        <v>8875</v>
      </c>
      <c r="U11" s="113" t="s">
        <v>8876</v>
      </c>
    </row>
    <row r="12" spans="1:21" ht="15.75" customHeight="1" thickTop="1" thickBot="1">
      <c r="A12" s="496"/>
      <c r="B12" s="587"/>
      <c r="C12" s="587"/>
      <c r="D12" s="587"/>
      <c r="E12" s="152"/>
      <c r="F12" s="152"/>
      <c r="G12" s="496"/>
      <c r="I12" s="496"/>
      <c r="J12" s="496"/>
      <c r="K12" s="496"/>
      <c r="L12" s="510"/>
      <c r="M12" s="487"/>
      <c r="N12" s="793"/>
      <c r="O12" s="799"/>
      <c r="P12" s="799"/>
      <c r="Q12" s="793"/>
      <c r="S12" s="587"/>
      <c r="T12" s="152"/>
      <c r="U12" s="152"/>
    </row>
    <row r="13" spans="1:21" ht="15.75" customHeight="1" thickTop="1" thickBot="1">
      <c r="A13" s="496"/>
      <c r="B13" s="499" t="s">
        <v>8877</v>
      </c>
      <c r="C13" s="531"/>
      <c r="D13" s="531"/>
      <c r="E13" s="155"/>
      <c r="F13" s="155"/>
      <c r="G13" s="496"/>
      <c r="I13" s="496"/>
      <c r="J13" s="496"/>
      <c r="K13" s="496"/>
      <c r="L13" s="510"/>
      <c r="M13" s="487"/>
      <c r="N13" s="793"/>
      <c r="O13" s="799"/>
      <c r="P13" s="799"/>
      <c r="Q13" s="793"/>
      <c r="S13" s="499" t="s">
        <v>8877</v>
      </c>
      <c r="T13" s="155"/>
      <c r="U13" s="155"/>
    </row>
    <row r="14" spans="1:21" ht="15.75" customHeight="1" thickTop="1">
      <c r="A14" s="496"/>
      <c r="B14" s="503" t="s">
        <v>8878</v>
      </c>
      <c r="C14" s="504" t="s">
        <v>6756</v>
      </c>
      <c r="D14" s="504">
        <v>3</v>
      </c>
      <c r="E14" s="802">
        <v>16.338000000000001</v>
      </c>
      <c r="F14" s="1094">
        <v>5.2039999999999997</v>
      </c>
      <c r="G14" s="496"/>
      <c r="H14" s="1072" t="s">
        <v>8879</v>
      </c>
      <c r="I14" s="496"/>
      <c r="J14" s="509"/>
      <c r="K14" s="496"/>
      <c r="L14" s="510"/>
      <c r="M14" s="487">
        <f t="shared" ref="M14:M17" si="3">IF( SUM( O14:P14 ) = 0, 0, $O$5 )</f>
        <v>0</v>
      </c>
      <c r="N14" s="793"/>
      <c r="O14" s="511">
        <f t="shared" ref="O14:O17" si="4" xml:space="preserve"> IF( ISNUMBER(E14 ), 0, 1 )</f>
        <v>0</v>
      </c>
      <c r="P14" s="511">
        <f t="shared" ref="P14:P17" si="5" xml:space="preserve"> IF( ISNUMBER(F14 ), 0, 1 )</f>
        <v>0</v>
      </c>
      <c r="Q14" s="793"/>
      <c r="S14" s="503" t="s">
        <v>8878</v>
      </c>
      <c r="T14" s="802" t="s">
        <v>8880</v>
      </c>
      <c r="U14" s="1094" t="s">
        <v>8881</v>
      </c>
    </row>
    <row r="15" spans="1:21" ht="15.75" customHeight="1">
      <c r="A15" s="496"/>
      <c r="B15" s="512" t="s">
        <v>8882</v>
      </c>
      <c r="C15" s="513" t="s">
        <v>6756</v>
      </c>
      <c r="D15" s="513">
        <v>3</v>
      </c>
      <c r="E15" s="804">
        <v>0</v>
      </c>
      <c r="F15" s="848">
        <v>0</v>
      </c>
      <c r="G15" s="496"/>
      <c r="H15" s="1075" t="s">
        <v>8883</v>
      </c>
      <c r="I15" s="496"/>
      <c r="J15" s="517"/>
      <c r="K15" s="496"/>
      <c r="L15" s="510"/>
      <c r="M15" s="487">
        <f t="shared" si="3"/>
        <v>0</v>
      </c>
      <c r="N15" s="793"/>
      <c r="O15" s="511">
        <f t="shared" si="4"/>
        <v>0</v>
      </c>
      <c r="P15" s="511">
        <f t="shared" si="5"/>
        <v>0</v>
      </c>
      <c r="Q15" s="793"/>
      <c r="S15" s="512" t="s">
        <v>8882</v>
      </c>
      <c r="T15" s="804" t="s">
        <v>8884</v>
      </c>
      <c r="U15" s="848" t="s">
        <v>8885</v>
      </c>
    </row>
    <row r="16" spans="1:21" ht="15.75" customHeight="1">
      <c r="A16" s="496"/>
      <c r="B16" s="512" t="s">
        <v>8867</v>
      </c>
      <c r="C16" s="513" t="s">
        <v>6756</v>
      </c>
      <c r="D16" s="513">
        <v>3</v>
      </c>
      <c r="E16" s="804">
        <v>0.42199999999999999</v>
      </c>
      <c r="F16" s="848">
        <v>-1.4E-2</v>
      </c>
      <c r="G16" s="496"/>
      <c r="H16" s="1075" t="s">
        <v>8886</v>
      </c>
      <c r="I16" s="496"/>
      <c r="J16" s="517"/>
      <c r="K16" s="496"/>
      <c r="L16" s="510"/>
      <c r="M16" s="487">
        <f t="shared" si="3"/>
        <v>0</v>
      </c>
      <c r="N16" s="793"/>
      <c r="O16" s="511">
        <f t="shared" si="4"/>
        <v>0</v>
      </c>
      <c r="P16" s="511">
        <f t="shared" si="5"/>
        <v>0</v>
      </c>
      <c r="Q16" s="793"/>
      <c r="S16" s="512" t="s">
        <v>8867</v>
      </c>
      <c r="T16" s="804" t="s">
        <v>8887</v>
      </c>
      <c r="U16" s="848" t="s">
        <v>8888</v>
      </c>
    </row>
    <row r="17" spans="1:21" ht="15.75" customHeight="1">
      <c r="A17" s="496"/>
      <c r="B17" s="512" t="s">
        <v>7257</v>
      </c>
      <c r="C17" s="513" t="s">
        <v>6756</v>
      </c>
      <c r="D17" s="513">
        <v>3</v>
      </c>
      <c r="E17" s="804">
        <v>0</v>
      </c>
      <c r="F17" s="848">
        <v>0</v>
      </c>
      <c r="G17" s="496"/>
      <c r="H17" s="1075" t="s">
        <v>8889</v>
      </c>
      <c r="I17" s="496"/>
      <c r="J17" s="517"/>
      <c r="K17" s="496"/>
      <c r="L17" s="510"/>
      <c r="M17" s="487">
        <f t="shared" si="3"/>
        <v>0</v>
      </c>
      <c r="N17" s="793"/>
      <c r="O17" s="511">
        <f t="shared" si="4"/>
        <v>0</v>
      </c>
      <c r="P17" s="511">
        <f t="shared" si="5"/>
        <v>0</v>
      </c>
      <c r="Q17" s="793"/>
      <c r="S17" s="512" t="s">
        <v>7257</v>
      </c>
      <c r="T17" s="804" t="s">
        <v>8890</v>
      </c>
      <c r="U17" s="848" t="s">
        <v>8891</v>
      </c>
    </row>
    <row r="18" spans="1:21" ht="15.75" customHeight="1" thickBot="1">
      <c r="A18" s="496"/>
      <c r="B18" s="519" t="s">
        <v>6998</v>
      </c>
      <c r="C18" s="520" t="s">
        <v>6756</v>
      </c>
      <c r="D18" s="520">
        <v>3</v>
      </c>
      <c r="E18" s="112">
        <f>IFERROR(SUM(E14:E17),0)</f>
        <v>16.760000000000002</v>
      </c>
      <c r="F18" s="113">
        <f>IFERROR(SUM(F14:F17),0)</f>
        <v>5.1899999999999995</v>
      </c>
      <c r="G18" s="496"/>
      <c r="H18" s="1076" t="s">
        <v>8892</v>
      </c>
      <c r="I18" s="496"/>
      <c r="J18" s="523"/>
      <c r="K18" s="496"/>
      <c r="L18" s="510"/>
      <c r="M18" s="487"/>
      <c r="N18" s="793"/>
      <c r="O18" s="799"/>
      <c r="P18" s="799"/>
      <c r="Q18" s="793"/>
      <c r="S18" s="519" t="s">
        <v>6998</v>
      </c>
      <c r="T18" s="112" t="s">
        <v>8893</v>
      </c>
      <c r="U18" s="113" t="s">
        <v>8894</v>
      </c>
    </row>
    <row r="19" spans="1:21" ht="15" customHeight="1" thickTop="1">
      <c r="A19" s="496"/>
      <c r="B19" s="496"/>
      <c r="C19" s="496"/>
      <c r="D19" s="496"/>
      <c r="E19" s="496"/>
      <c r="F19" s="496"/>
      <c r="G19" s="496"/>
      <c r="I19" s="496"/>
      <c r="J19" s="496"/>
      <c r="K19" s="496"/>
      <c r="O19" s="799"/>
      <c r="P19" s="799"/>
    </row>
    <row r="20" spans="1:21" ht="22.5" customHeight="1">
      <c r="A20" s="496"/>
      <c r="B20" s="496"/>
      <c r="C20" s="496"/>
      <c r="D20" s="496"/>
      <c r="E20" s="496"/>
      <c r="F20" s="496"/>
      <c r="G20" s="496"/>
      <c r="I20" s="496"/>
      <c r="J20" s="496"/>
      <c r="K20" s="496"/>
      <c r="M20" s="487"/>
      <c r="O20" s="799"/>
      <c r="P20" s="799"/>
    </row>
    <row r="21" spans="1:21" ht="22.5" customHeight="1">
      <c r="A21" s="496"/>
      <c r="B21" s="496"/>
      <c r="C21" s="496"/>
      <c r="D21" s="496"/>
      <c r="E21" s="496"/>
      <c r="F21" s="496"/>
      <c r="G21" s="496"/>
      <c r="I21" s="496"/>
      <c r="J21" s="496"/>
      <c r="K21" s="496"/>
      <c r="O21" s="799"/>
      <c r="P21" s="799"/>
    </row>
    <row r="22" spans="1:21" ht="22.5" customHeight="1">
      <c r="A22" s="496"/>
      <c r="B22" s="496"/>
      <c r="C22" s="496"/>
      <c r="D22" s="496"/>
      <c r="E22" s="496"/>
      <c r="F22" s="496"/>
      <c r="G22" s="496"/>
      <c r="I22" s="496"/>
      <c r="J22" s="496"/>
      <c r="K22" s="496"/>
      <c r="O22" s="799"/>
      <c r="P22" s="799"/>
    </row>
    <row r="23" spans="1:21" ht="22.5" customHeight="1">
      <c r="A23" s="496"/>
      <c r="B23" s="496"/>
      <c r="C23" s="496"/>
      <c r="D23" s="496"/>
      <c r="E23" s="496"/>
      <c r="F23" s="496"/>
      <c r="G23" s="496"/>
      <c r="I23" s="496"/>
      <c r="J23" s="496"/>
      <c r="K23" s="496"/>
      <c r="N23" s="857"/>
      <c r="O23" s="727"/>
      <c r="P23" s="600"/>
      <c r="Q23" s="857"/>
    </row>
    <row r="24" spans="1:21" ht="22.5" customHeight="1">
      <c r="A24" s="496"/>
      <c r="B24" s="496"/>
      <c r="C24" s="496"/>
      <c r="D24" s="496"/>
      <c r="E24" s="496"/>
      <c r="F24" s="496"/>
      <c r="G24" s="496"/>
      <c r="I24" s="496"/>
      <c r="J24" s="496"/>
      <c r="K24" s="496"/>
      <c r="N24" s="857"/>
      <c r="O24" s="799"/>
      <c r="P24" s="799"/>
      <c r="Q24" s="857"/>
    </row>
    <row r="25" spans="1:21" ht="22.5" customHeight="1">
      <c r="A25" s="496"/>
      <c r="B25" s="496"/>
      <c r="C25" s="496"/>
      <c r="D25" s="496"/>
      <c r="E25" s="496"/>
      <c r="F25" s="496"/>
      <c r="G25" s="496"/>
      <c r="I25" s="496"/>
      <c r="J25" s="496"/>
      <c r="K25" s="496"/>
      <c r="N25" s="857"/>
      <c r="O25" s="799"/>
      <c r="P25" s="799"/>
      <c r="Q25" s="857"/>
    </row>
    <row r="26" spans="1:21" ht="22.5" customHeight="1">
      <c r="A26" s="496"/>
      <c r="B26" s="496"/>
      <c r="C26" s="496"/>
      <c r="D26" s="496"/>
      <c r="E26" s="496"/>
      <c r="F26" s="496"/>
      <c r="G26" s="496"/>
      <c r="I26" s="496"/>
      <c r="J26" s="496"/>
      <c r="K26" s="496"/>
      <c r="O26" s="799"/>
      <c r="P26" s="799"/>
    </row>
    <row r="27" spans="1:21" ht="22.5" customHeight="1">
      <c r="A27" s="496"/>
      <c r="B27" s="496"/>
      <c r="C27" s="496"/>
      <c r="D27" s="496"/>
      <c r="E27" s="496"/>
      <c r="F27" s="496"/>
      <c r="G27" s="496"/>
      <c r="I27" s="496"/>
      <c r="J27" s="496"/>
      <c r="K27" s="496"/>
      <c r="O27" s="799"/>
      <c r="P27" s="799"/>
    </row>
  </sheetData>
  <sheetProtection algorithmName="SHA-512" hashValue="cX+54uvp7zIhwSRnWIaxacGKD+J4+FDRHWGV6x9T0ZuFG2T6BjQLGugkpMhZrSfzOOZ9fNNyB9a71NmSJg4UEA==" saltValue="0fmlzEHYsTMeOlp17gvLJg==" spinCount="100000" sheet="1" objects="1" scenarios="1" formatColumns="0" formatRows="0"/>
  <mergeCells count="3">
    <mergeCell ref="B3:J3"/>
    <mergeCell ref="S3:U3"/>
    <mergeCell ref="O4:P4"/>
  </mergeCells>
  <conditionalFormatting sqref="M8:M18">
    <cfRule type="cellIs" dxfId="471" priority="9" operator="equal">
      <formula>0</formula>
    </cfRule>
  </conditionalFormatting>
  <conditionalFormatting sqref="M20">
    <cfRule type="cellIs" dxfId="470" priority="8" operator="equal">
      <formula>0</formula>
    </cfRule>
  </conditionalFormatting>
  <conditionalFormatting sqref="M22">
    <cfRule type="cellIs" dxfId="469" priority="7" operator="equal">
      <formula>0</formula>
    </cfRule>
  </conditionalFormatting>
  <conditionalFormatting sqref="M25">
    <cfRule type="cellIs" dxfId="468" priority="6" operator="equal">
      <formula>0</formula>
    </cfRule>
  </conditionalFormatting>
  <conditionalFormatting sqref="M26">
    <cfRule type="cellIs" dxfId="467" priority="5" operator="equal">
      <formula>0</formula>
    </cfRule>
  </conditionalFormatting>
  <conditionalFormatting sqref="M14:M17">
    <cfRule type="cellIs" dxfId="466"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zoomScale="70" zoomScaleNormal="70" workbookViewId="0"/>
  </sheetViews>
  <sheetFormatPr defaultColWidth="9" defaultRowHeight="14.25"/>
  <cols>
    <col min="1" max="1" width="9" style="14"/>
    <col min="2" max="2" width="23.25" style="14" bestFit="1" customWidth="1"/>
    <col min="3" max="3" width="144.5" style="14" bestFit="1" customWidth="1"/>
    <col min="4" max="4" width="5.25" style="14" bestFit="1" customWidth="1"/>
    <col min="5" max="5" width="17.25" style="14" bestFit="1" customWidth="1"/>
    <col min="6" max="6" width="10.25" style="38" bestFit="1" customWidth="1"/>
    <col min="7" max="16384" width="9" style="14"/>
  </cols>
  <sheetData>
    <row r="1" spans="1:6">
      <c r="C1" s="14" t="e">
        <f>CONCATENATE(Lists!$B$59,"_APR2022_F2")</f>
        <v>#REF!</v>
      </c>
      <c r="F1" s="14"/>
    </row>
    <row r="2" spans="1:6">
      <c r="A2" s="14" t="s">
        <v>3</v>
      </c>
      <c r="B2" s="38" t="s">
        <v>732</v>
      </c>
      <c r="C2" s="38" t="s">
        <v>733</v>
      </c>
      <c r="D2" s="38" t="s">
        <v>734</v>
      </c>
      <c r="E2" s="38" t="s">
        <v>735</v>
      </c>
      <c r="F2" s="40" t="s">
        <v>736</v>
      </c>
    </row>
    <row r="3" spans="1:6" ht="15">
      <c r="B3" s="34"/>
      <c r="C3" s="39"/>
      <c r="D3" s="38"/>
      <c r="E3" s="38"/>
      <c r="F3" s="40"/>
    </row>
    <row r="4" spans="1:6">
      <c r="B4" s="14" t="str">
        <f>'2A'!AM7</f>
        <v>A19030TOTRPC</v>
      </c>
      <c r="C4" s="14" t="s">
        <v>1207</v>
      </c>
      <c r="E4" s="38" t="s">
        <v>738</v>
      </c>
      <c r="F4" s="44">
        <f>IF(ISBLANK('2A'!L7),"##BLANK",'2A'!L7)</f>
        <v>779.40699999999981</v>
      </c>
    </row>
    <row r="5" spans="1:6">
      <c r="B5" s="14" t="str">
        <f>'2A'!AF8</f>
        <v>A19016RHNPC</v>
      </c>
      <c r="C5" s="14" t="s">
        <v>1208</v>
      </c>
      <c r="E5" s="38" t="s">
        <v>738</v>
      </c>
      <c r="F5" s="44">
        <f>IF(ISBLANK('2A'!E8),"##BLANK",'2A'!E8)</f>
        <v>0</v>
      </c>
    </row>
    <row r="6" spans="1:6">
      <c r="B6" s="14" t="str">
        <f>'2A'!AG8</f>
        <v>A19016RNHNPC</v>
      </c>
      <c r="C6" s="14" t="s">
        <v>1209</v>
      </c>
      <c r="E6" s="38" t="s">
        <v>738</v>
      </c>
      <c r="F6" s="44">
        <f>IF(ISBLANK('2A'!F8),"##BLANK",'2A'!F8)</f>
        <v>0</v>
      </c>
    </row>
    <row r="7" spans="1:6">
      <c r="B7" s="14" t="str">
        <f>'2A'!AH8</f>
        <v>A19016RWRNPC</v>
      </c>
      <c r="C7" s="14" t="s">
        <v>1210</v>
      </c>
      <c r="E7" s="38" t="s">
        <v>738</v>
      </c>
      <c r="F7" s="44">
        <f>IF(ISBLANK('2A'!G8),"##BLANK",'2A'!G8)</f>
        <v>5.0460000000000003</v>
      </c>
    </row>
    <row r="8" spans="1:6">
      <c r="B8" s="14" t="str">
        <f>'2A'!AI8</f>
        <v>A19030WNNPC</v>
      </c>
      <c r="C8" s="14" t="s">
        <v>1211</v>
      </c>
      <c r="E8" s="38" t="s">
        <v>738</v>
      </c>
      <c r="F8" s="44">
        <f>IF(ISBLANK('2A'!H8),"##BLANK",'2A'!H8)</f>
        <v>0.29499999999999998</v>
      </c>
    </row>
    <row r="9" spans="1:6">
      <c r="B9" s="14" t="str">
        <f>'2A'!AJ8</f>
        <v>A19030WNKNPC</v>
      </c>
      <c r="C9" s="14" t="s">
        <v>1212</v>
      </c>
      <c r="E9" s="38" t="s">
        <v>738</v>
      </c>
      <c r="F9" s="44">
        <f>IF(ISBLANK('2A'!I8),"##BLANK",'2A'!I8)</f>
        <v>1.9670000000000001</v>
      </c>
    </row>
    <row r="10" spans="1:6">
      <c r="B10" s="14" t="str">
        <f>'2A'!AK8</f>
        <v>A19030BIONPC</v>
      </c>
      <c r="C10" s="14" t="s">
        <v>1213</v>
      </c>
      <c r="E10" s="38" t="s">
        <v>738</v>
      </c>
      <c r="F10" s="44">
        <f>IF(ISBLANK('2A'!J8),"##BLANK",'2A'!J8)</f>
        <v>4.3999999999999997E-2</v>
      </c>
    </row>
    <row r="11" spans="1:6">
      <c r="B11" s="14" t="str">
        <f>'2A'!AL8</f>
        <v>A19030APCNPC</v>
      </c>
      <c r="C11" s="14" t="s">
        <v>1214</v>
      </c>
      <c r="E11" s="38" t="s">
        <v>738</v>
      </c>
      <c r="F11" s="44">
        <f>IF(ISBLANK('2A'!K8),"##BLANK",'2A'!K8)</f>
        <v>0</v>
      </c>
    </row>
    <row r="12" spans="1:6">
      <c r="B12" s="14" t="str">
        <f>'2A'!AM8</f>
        <v>A19030TOTRNPC</v>
      </c>
      <c r="C12" s="14" t="s">
        <v>1215</v>
      </c>
      <c r="E12" s="38" t="s">
        <v>738</v>
      </c>
      <c r="F12" s="44">
        <f>IF(ISBLANK('2A'!L8),"##BLANK",'2A'!L8)</f>
        <v>7.3519999999999994</v>
      </c>
    </row>
    <row r="13" spans="1:6">
      <c r="B13" s="14" t="str">
        <f>'2A'!AF10</f>
        <v>BM9023XPUH</v>
      </c>
      <c r="C13" s="14" t="s">
        <v>1216</v>
      </c>
      <c r="E13" s="38" t="s">
        <v>738</v>
      </c>
      <c r="F13" s="44">
        <f>IF(ISBLANK('2A'!E10),"##BLANK",'2A'!E10)</f>
        <v>-70.625</v>
      </c>
    </row>
    <row r="14" spans="1:6">
      <c r="B14" s="14" t="str">
        <f>'2A'!AG10</f>
        <v>BM9223XPUNH</v>
      </c>
      <c r="C14" s="14" t="s">
        <v>1217</v>
      </c>
      <c r="E14" s="38" t="s">
        <v>738</v>
      </c>
      <c r="F14" s="44">
        <f>IF(ISBLANK('2A'!F10),"##BLANK",'2A'!F10)</f>
        <v>0</v>
      </c>
    </row>
    <row r="15" spans="1:6">
      <c r="B15" s="14" t="str">
        <f>'2A'!AH10</f>
        <v>BM9223XPU_WR</v>
      </c>
      <c r="C15" s="14" t="s">
        <v>1218</v>
      </c>
      <c r="E15" s="38" t="s">
        <v>738</v>
      </c>
      <c r="F15" s="44">
        <f>IF(ISBLANK('2A'!G10),"##BLANK",'2A'!G10)</f>
        <v>-13.99</v>
      </c>
    </row>
    <row r="16" spans="1:6">
      <c r="B16" s="14" t="str">
        <f>'2A'!AI10</f>
        <v>BM9223XPU_WN</v>
      </c>
      <c r="C16" s="14" t="s">
        <v>1219</v>
      </c>
      <c r="E16" s="38" t="s">
        <v>738</v>
      </c>
      <c r="F16" s="44">
        <f>IF(ISBLANK('2A'!H10),"##BLANK",'2A'!H10)</f>
        <v>-100.17</v>
      </c>
    </row>
    <row r="17" spans="2:6">
      <c r="B17" s="14" t="str">
        <f>'2A'!AJ10</f>
        <v>BM9223XPU_WWN</v>
      </c>
      <c r="C17" s="14" t="s">
        <v>1220</v>
      </c>
      <c r="E17" s="38" t="s">
        <v>738</v>
      </c>
      <c r="F17" s="44">
        <f>IF(ISBLANK('2A'!I10),"##BLANK",'2A'!I10)</f>
        <v>-287.48899999999998</v>
      </c>
    </row>
    <row r="18" spans="2:6">
      <c r="B18" s="14" t="str">
        <f>'2A'!AK10</f>
        <v>BM9223XPU_B</v>
      </c>
      <c r="C18" s="14" t="s">
        <v>1221</v>
      </c>
      <c r="E18" s="38" t="s">
        <v>738</v>
      </c>
      <c r="F18" s="44">
        <f>IF(ISBLANK('2A'!J10),"##BLANK",'2A'!J10)</f>
        <v>-21.338000000000001</v>
      </c>
    </row>
    <row r="19" spans="2:6">
      <c r="B19" s="14" t="str">
        <f>'2A'!AL10</f>
        <v>BM9223XPU_AC</v>
      </c>
      <c r="C19" s="14" t="s">
        <v>1222</v>
      </c>
      <c r="E19" s="38" t="s">
        <v>738</v>
      </c>
      <c r="F19" s="44">
        <f>IF(ISBLANK('2A'!K10),"##BLANK",'2A'!K10)</f>
        <v>0</v>
      </c>
    </row>
    <row r="20" spans="2:6">
      <c r="B20" s="14" t="str">
        <f>'2A'!AM10</f>
        <v>BM9223TOTOXIPU</v>
      </c>
      <c r="C20" s="14" t="s">
        <v>1223</v>
      </c>
      <c r="E20" s="38" t="s">
        <v>738</v>
      </c>
      <c r="F20" s="44">
        <f>IF(ISBLANK('2A'!L10),"##BLANK",'2A'!L10)</f>
        <v>-493.61200000000002</v>
      </c>
    </row>
    <row r="21" spans="2:6">
      <c r="B21" s="14" t="str">
        <f>'2A'!AF11</f>
        <v>BM9023PUH</v>
      </c>
      <c r="C21" s="14" t="s">
        <v>1224</v>
      </c>
      <c r="E21" s="38" t="s">
        <v>738</v>
      </c>
      <c r="F21" s="44">
        <f>IF(ISBLANK('2A'!E11),"##BLANK",'2A'!E11)</f>
        <v>-1.1820000000000002</v>
      </c>
    </row>
    <row r="22" spans="2:6">
      <c r="B22" s="14" t="str">
        <f>'2A'!AG11</f>
        <v>BM9223PUNH</v>
      </c>
      <c r="C22" s="14" t="s">
        <v>1225</v>
      </c>
      <c r="E22" s="38" t="s">
        <v>738</v>
      </c>
      <c r="F22" s="44">
        <f>IF(ISBLANK('2A'!F11),"##BLANK",'2A'!F11)</f>
        <v>0</v>
      </c>
    </row>
    <row r="23" spans="2:6">
      <c r="B23" s="14" t="str">
        <f>'2A'!AH11</f>
        <v>BM9223PU_WR</v>
      </c>
      <c r="C23" s="14" t="s">
        <v>1226</v>
      </c>
      <c r="E23" s="38" t="s">
        <v>738</v>
      </c>
      <c r="F23" s="44">
        <f>IF(ISBLANK('2A'!G11),"##BLANK",'2A'!G11)</f>
        <v>-1.4169999999999998</v>
      </c>
    </row>
    <row r="24" spans="2:6">
      <c r="B24" s="14" t="str">
        <f>'2A'!AI11</f>
        <v>BM9223PU_WN</v>
      </c>
      <c r="C24" s="14" t="s">
        <v>1227</v>
      </c>
      <c r="E24" s="38" t="s">
        <v>738</v>
      </c>
      <c r="F24" s="44">
        <f>IF(ISBLANK('2A'!H11),"##BLANK",'2A'!H11)</f>
        <v>-12.234000000000009</v>
      </c>
    </row>
    <row r="25" spans="2:6">
      <c r="B25" s="14" t="str">
        <f>'2A'!AJ11</f>
        <v>BM9223PU_WWN</v>
      </c>
      <c r="C25" s="14" t="s">
        <v>1228</v>
      </c>
      <c r="E25" s="38" t="s">
        <v>738</v>
      </c>
      <c r="F25" s="44">
        <f>IF(ISBLANK('2A'!I11),"##BLANK",'2A'!I11)</f>
        <v>17.191999999999894</v>
      </c>
    </row>
    <row r="26" spans="2:6">
      <c r="B26" s="14" t="str">
        <f>'2A'!AK11</f>
        <v>BM9223PU_B</v>
      </c>
      <c r="C26" s="14" t="s">
        <v>1229</v>
      </c>
      <c r="E26" s="38" t="s">
        <v>738</v>
      </c>
      <c r="F26" s="44">
        <f>IF(ISBLANK('2A'!J11),"##BLANK",'2A'!J11)</f>
        <v>-2.3589999999999982</v>
      </c>
    </row>
    <row r="27" spans="2:6">
      <c r="B27" s="14" t="str">
        <f>'2A'!AL11</f>
        <v>BM9223PU_AC</v>
      </c>
      <c r="C27" s="14" t="s">
        <v>1230</v>
      </c>
      <c r="E27" s="38" t="s">
        <v>738</v>
      </c>
      <c r="F27" s="44">
        <f>IF(ISBLANK('2A'!K11),"##BLANK",'2A'!K11)</f>
        <v>0</v>
      </c>
    </row>
    <row r="28" spans="2:6">
      <c r="B28" s="14" t="str">
        <f>'2A'!AM11</f>
        <v>BM9223TOTOXEPU</v>
      </c>
      <c r="C28" s="14" t="s">
        <v>1231</v>
      </c>
      <c r="E28" s="38" t="s">
        <v>738</v>
      </c>
      <c r="F28" s="44">
        <f>IF(ISBLANK('2A'!L11),"##BLANK",'2A'!L11)</f>
        <v>-1.1368683772161603E-13</v>
      </c>
    </row>
    <row r="29" spans="2:6">
      <c r="B29" s="14" t="str">
        <f>'2A'!AF12</f>
        <v>BM9023IPUH</v>
      </c>
      <c r="C29" s="14" t="s">
        <v>1232</v>
      </c>
      <c r="E29" s="38" t="s">
        <v>738</v>
      </c>
      <c r="F29" s="44">
        <f>IF(ISBLANK('2A'!E12),"##BLANK",'2A'!E12)</f>
        <v>-71.807000000000002</v>
      </c>
    </row>
    <row r="30" spans="2:6">
      <c r="B30" s="14" t="str">
        <f>'2A'!AG12</f>
        <v>BM9223IPUNH</v>
      </c>
      <c r="C30" s="14" t="s">
        <v>1233</v>
      </c>
      <c r="E30" s="38" t="s">
        <v>738</v>
      </c>
      <c r="F30" s="44">
        <f>IF(ISBLANK('2A'!F12),"##BLANK",'2A'!F12)</f>
        <v>0</v>
      </c>
    </row>
    <row r="31" spans="2:6">
      <c r="B31" s="14" t="str">
        <f>'2A'!AH12</f>
        <v>BM9223IPU_WR</v>
      </c>
      <c r="C31" s="14" t="s">
        <v>1234</v>
      </c>
      <c r="E31" s="38" t="s">
        <v>738</v>
      </c>
      <c r="F31" s="44">
        <f>IF(ISBLANK('2A'!G12),"##BLANK",'2A'!G12)</f>
        <v>-15.407</v>
      </c>
    </row>
    <row r="32" spans="2:6">
      <c r="B32" s="14" t="str">
        <f>'2A'!AI12</f>
        <v>BM9223IPU_WN</v>
      </c>
      <c r="C32" s="14" t="s">
        <v>1235</v>
      </c>
      <c r="E32" s="38" t="s">
        <v>738</v>
      </c>
      <c r="F32" s="44">
        <f>IF(ISBLANK('2A'!H12),"##BLANK",'2A'!H12)</f>
        <v>-112.40400000000001</v>
      </c>
    </row>
    <row r="33" spans="2:6">
      <c r="B33" s="14" t="str">
        <f>'2A'!AJ12</f>
        <v>BM9223IPU_WWN</v>
      </c>
      <c r="C33" s="14" t="s">
        <v>1236</v>
      </c>
      <c r="E33" s="38" t="s">
        <v>738</v>
      </c>
      <c r="F33" s="44">
        <f>IF(ISBLANK('2A'!I12),"##BLANK",'2A'!I12)</f>
        <v>-270.29700000000008</v>
      </c>
    </row>
    <row r="34" spans="2:6">
      <c r="B34" s="14" t="str">
        <f>'2A'!AK12</f>
        <v>BM9223IPU_B</v>
      </c>
      <c r="C34" s="14" t="s">
        <v>1237</v>
      </c>
      <c r="E34" s="38" t="s">
        <v>738</v>
      </c>
      <c r="F34" s="44">
        <f>IF(ISBLANK('2A'!J12),"##BLANK",'2A'!J12)</f>
        <v>-23.696999999999999</v>
      </c>
    </row>
    <row r="35" spans="2:6">
      <c r="B35" s="14" t="str">
        <f>'2A'!AL12</f>
        <v>BM9223IPU_AC</v>
      </c>
      <c r="C35" s="14" t="s">
        <v>1238</v>
      </c>
      <c r="E35" s="38" t="s">
        <v>738</v>
      </c>
      <c r="F35" s="44">
        <f>IF(ISBLANK('2A'!K12),"##BLANK",'2A'!K12)</f>
        <v>0</v>
      </c>
    </row>
    <row r="36" spans="2:6">
      <c r="B36" s="14" t="str">
        <f>'2A'!AM12</f>
        <v>BM9223IPUNHT</v>
      </c>
      <c r="C36" s="14" t="s">
        <v>1239</v>
      </c>
      <c r="E36" s="38" t="s">
        <v>738</v>
      </c>
      <c r="F36" s="44">
        <f>IF(ISBLANK('2A'!L12),"##BLANK",'2A'!L12)</f>
        <v>-493.61200000000008</v>
      </c>
    </row>
    <row r="37" spans="2:6">
      <c r="B37" s="14" t="str">
        <f>'2A'!AM14</f>
        <v>A19030BIONDEPT_T</v>
      </c>
      <c r="C37" s="14" t="s">
        <v>1240</v>
      </c>
      <c r="E37" s="38" t="s">
        <v>738</v>
      </c>
      <c r="F37" s="44">
        <f>IF(ISBLANK('2A'!L14),"##BLANK",'2A'!L14)</f>
        <v>-291.90699999999998</v>
      </c>
    </row>
    <row r="38" spans="2:6">
      <c r="B38" s="14" t="str">
        <f>'2A'!AM15</f>
        <v>A19030BIONAMOIT_T</v>
      </c>
      <c r="C38" s="14" t="s">
        <v>1241</v>
      </c>
      <c r="E38" s="38" t="s">
        <v>738</v>
      </c>
      <c r="F38" s="44">
        <f>IF(ISBLANK('2A'!L15),"##BLANK",'2A'!L15)</f>
        <v>-20.927000000000003</v>
      </c>
    </row>
    <row r="39" spans="2:6">
      <c r="B39" s="14" t="str">
        <f>'2A'!AF17</f>
        <v>BM9027H</v>
      </c>
      <c r="C39" s="14" t="s">
        <v>1242</v>
      </c>
      <c r="E39" s="38" t="s">
        <v>738</v>
      </c>
      <c r="F39" s="44">
        <f>IF(ISBLANK('2A'!E17),"##BLANK",'2A'!E17)</f>
        <v>0</v>
      </c>
    </row>
    <row r="40" spans="2:6">
      <c r="B40" s="14" t="str">
        <f>'2A'!AG17</f>
        <v>BM9027NH</v>
      </c>
      <c r="C40" s="14" t="s">
        <v>1242</v>
      </c>
      <c r="E40" s="38" t="s">
        <v>738</v>
      </c>
      <c r="F40" s="44">
        <f>IF(ISBLANK('2A'!F17),"##BLANK",'2A'!F17)</f>
        <v>0</v>
      </c>
    </row>
    <row r="41" spans="2:6">
      <c r="B41" s="14" t="str">
        <f>'2A'!AH17</f>
        <v>BM320WR</v>
      </c>
      <c r="C41" s="14" t="s">
        <v>1242</v>
      </c>
      <c r="E41" s="38" t="s">
        <v>738</v>
      </c>
      <c r="F41" s="44">
        <f>IF(ISBLANK('2A'!G17),"##BLANK",'2A'!G17)</f>
        <v>0.95199999999999996</v>
      </c>
    </row>
    <row r="42" spans="2:6">
      <c r="B42" s="14" t="str">
        <f>'2A'!AI17</f>
        <v>BM320WN</v>
      </c>
      <c r="C42" s="14" t="s">
        <v>1242</v>
      </c>
      <c r="E42" s="38" t="s">
        <v>738</v>
      </c>
      <c r="F42" s="44">
        <f>IF(ISBLANK('2A'!H17),"##BLANK",'2A'!H17)</f>
        <v>6.944</v>
      </c>
    </row>
    <row r="43" spans="2:6">
      <c r="B43" s="14" t="str">
        <f>'2A'!AJ17</f>
        <v>BM820WNK</v>
      </c>
      <c r="C43" s="14" t="s">
        <v>1242</v>
      </c>
      <c r="E43" s="38" t="s">
        <v>738</v>
      </c>
      <c r="F43" s="44">
        <f>IF(ISBLANK('2A'!I17),"##BLANK",'2A'!I17)</f>
        <v>13.483000000000001</v>
      </c>
    </row>
    <row r="44" spans="2:6">
      <c r="B44" s="14" t="str">
        <f>'2A'!AK17</f>
        <v>BM820BIO</v>
      </c>
      <c r="C44" s="14" t="s">
        <v>1242</v>
      </c>
      <c r="E44" s="38" t="s">
        <v>738</v>
      </c>
      <c r="F44" s="44">
        <f>IF(ISBLANK('2A'!J17),"##BLANK",'2A'!J17)</f>
        <v>1.1819999999999999</v>
      </c>
    </row>
    <row r="45" spans="2:6">
      <c r="B45" s="14" t="str">
        <f>'2A'!AL17</f>
        <v>BM820APC</v>
      </c>
      <c r="C45" s="14" t="s">
        <v>1242</v>
      </c>
      <c r="E45" s="38" t="s">
        <v>738</v>
      </c>
      <c r="F45" s="44">
        <f>IF(ISBLANK('2A'!K17),"##BLANK",'2A'!K17)</f>
        <v>0</v>
      </c>
    </row>
    <row r="46" spans="2:6">
      <c r="B46" s="14" t="str">
        <f>'2A'!AM17</f>
        <v>BM820TOT</v>
      </c>
      <c r="C46" s="14" t="s">
        <v>1242</v>
      </c>
      <c r="E46" s="38" t="s">
        <v>738</v>
      </c>
      <c r="F46" s="44">
        <f>IF(ISBLANK('2A'!L17),"##BLANK",'2A'!L17)</f>
        <v>22.561</v>
      </c>
    </row>
    <row r="47" spans="2:6">
      <c r="B47" s="14" t="str">
        <f>'2A'!AF19</f>
        <v>HP00030RH</v>
      </c>
      <c r="C47" s="14" t="s">
        <v>1243</v>
      </c>
      <c r="E47" s="38" t="s">
        <v>738</v>
      </c>
      <c r="F47" s="44">
        <f>IF(ISBLANK('2A'!E19),"##BLANK",'2A'!E19)</f>
        <v>-23.133000000000006</v>
      </c>
    </row>
    <row r="48" spans="2:6">
      <c r="B48" s="14" t="str">
        <f>'2A'!AG19</f>
        <v>HP00030RNH</v>
      </c>
      <c r="C48" s="14" t="s">
        <v>1244</v>
      </c>
      <c r="E48" s="38" t="s">
        <v>738</v>
      </c>
      <c r="F48" s="44">
        <f>IF(ISBLANK('2A'!F19),"##BLANK",'2A'!F19)</f>
        <v>0</v>
      </c>
    </row>
    <row r="49" spans="2:6">
      <c r="B49" s="14" t="str">
        <f>'2A'!AH19</f>
        <v>HP00030WR</v>
      </c>
      <c r="C49" s="14" t="s">
        <v>1245</v>
      </c>
      <c r="E49" s="38" t="s">
        <v>738</v>
      </c>
      <c r="F49" s="44">
        <f>IF(ISBLANK('2A'!G19),"##BLANK",'2A'!G19)</f>
        <v>8.8679999999999986</v>
      </c>
    </row>
    <row r="50" spans="2:6">
      <c r="B50" s="14" t="str">
        <f>'2A'!AI19</f>
        <v>HP00030WNP</v>
      </c>
      <c r="C50" s="14" t="s">
        <v>1246</v>
      </c>
      <c r="E50" s="38" t="s">
        <v>738</v>
      </c>
      <c r="F50" s="44">
        <f>IF(ISBLANK('2A'!H19),"##BLANK",'2A'!H19)</f>
        <v>8.9369999999999727</v>
      </c>
    </row>
    <row r="51" spans="2:6">
      <c r="B51" s="14" t="str">
        <f>'2A'!AJ19</f>
        <v>HP00030WWNP</v>
      </c>
      <c r="C51" s="14" t="s">
        <v>1247</v>
      </c>
      <c r="E51" s="38" t="s">
        <v>738</v>
      </c>
      <c r="F51" s="44">
        <f>IF(ISBLANK('2A'!I19),"##BLANK",'2A'!I19)</f>
        <v>-1.8200000000001566</v>
      </c>
    </row>
    <row r="52" spans="2:6">
      <c r="B52" s="14" t="str">
        <f>'2A'!AK19</f>
        <v>HP00030BIO</v>
      </c>
      <c r="C52" s="14" t="s">
        <v>1248</v>
      </c>
      <c r="E52" s="38" t="s">
        <v>738</v>
      </c>
      <c r="F52" s="44">
        <f>IF(ISBLANK('2A'!J19),"##BLANK",'2A'!J19)</f>
        <v>10.021999999999991</v>
      </c>
    </row>
    <row r="53" spans="2:6">
      <c r="B53" s="14" t="str">
        <f>'2A'!AL19</f>
        <v>HP00030APC</v>
      </c>
      <c r="C53" s="14" t="s">
        <v>1249</v>
      </c>
      <c r="E53" s="38" t="s">
        <v>738</v>
      </c>
      <c r="F53" s="44">
        <f>IF(ISBLANK('2A'!K19),"##BLANK",'2A'!K19)</f>
        <v>0</v>
      </c>
    </row>
    <row r="54" spans="2:6">
      <c r="B54" s="14" t="str">
        <f>'2A'!AM19</f>
        <v>HP00030CTOT</v>
      </c>
      <c r="C54" s="14" t="s">
        <v>1250</v>
      </c>
      <c r="E54" s="38" t="s">
        <v>738</v>
      </c>
      <c r="F54" s="44">
        <f>IF(ISBLANK('2A'!L19),"##BLANK",'2A'!L19)</f>
        <v>2.8739999999997998</v>
      </c>
    </row>
    <row r="55" spans="2:6">
      <c r="B55" s="14" t="str">
        <f>'2A'!AM22</f>
        <v>BR75033</v>
      </c>
      <c r="C55" s="14" t="s">
        <v>1251</v>
      </c>
      <c r="E55" s="38" t="s">
        <v>738</v>
      </c>
      <c r="F55" s="44">
        <f>IF(ISBLANK('2A'!L22),"##BLANK",'2A'!L22)</f>
        <v>0.14899999999999999</v>
      </c>
    </row>
    <row r="56" spans="2:6">
      <c r="B56" s="14" t="str">
        <f>'2B'!AF8</f>
        <v>B0010WN</v>
      </c>
      <c r="C56" s="14" t="s">
        <v>1252</v>
      </c>
      <c r="E56" s="38" t="s">
        <v>738</v>
      </c>
      <c r="F56" s="44">
        <f>IF(ISBLANK('2B'!F8),"##BLANK",'2B'!F8)</f>
        <v>12.766999999999999</v>
      </c>
    </row>
    <row r="57" spans="2:6">
      <c r="B57" s="14" t="str">
        <f>'2B'!AG8</f>
        <v>B0010WNK</v>
      </c>
      <c r="C57" s="14" t="s">
        <v>1253</v>
      </c>
      <c r="E57" s="38" t="s">
        <v>738</v>
      </c>
      <c r="F57" s="44">
        <f>IF(ISBLANK('2B'!G8),"##BLANK",'2B'!G8)</f>
        <v>35.369999999999997</v>
      </c>
    </row>
    <row r="58" spans="2:6">
      <c r="B58" s="14" t="str">
        <f>'2B'!AH8</f>
        <v>B0010BIO</v>
      </c>
      <c r="C58" s="14" t="s">
        <v>1254</v>
      </c>
      <c r="E58" s="38" t="s">
        <v>738</v>
      </c>
      <c r="F58" s="35">
        <f>IF(ISBLANK('2B'!H8),"##BLANK",'2B'!H8)</f>
        <v>-3.2440000000000002</v>
      </c>
    </row>
    <row r="59" spans="2:6">
      <c r="B59" s="14" t="str">
        <f>'2B'!AI8</f>
        <v>B0010APC</v>
      </c>
      <c r="C59" s="14" t="s">
        <v>1255</v>
      </c>
      <c r="E59" s="38" t="s">
        <v>738</v>
      </c>
      <c r="F59" s="44">
        <f>IF(ISBLANK('2B'!I8),"##BLANK",'2B'!I8)</f>
        <v>0</v>
      </c>
    </row>
    <row r="60" spans="2:6">
      <c r="B60" s="14" t="str">
        <f>'2B'!AJ8</f>
        <v>B0010TOT</v>
      </c>
      <c r="C60" s="14" t="s">
        <v>1256</v>
      </c>
      <c r="E60" s="38" t="s">
        <v>738</v>
      </c>
      <c r="F60" s="44">
        <f>IF(ISBLANK('2B'!J8),"##BLANK",'2B'!J8)</f>
        <v>48.596999999999994</v>
      </c>
    </row>
    <row r="61" spans="2:6">
      <c r="B61" s="14" t="str">
        <f>'2B'!AF9</f>
        <v>B0011WN</v>
      </c>
      <c r="C61" s="14" t="s">
        <v>1257</v>
      </c>
      <c r="E61" s="38" t="s">
        <v>738</v>
      </c>
      <c r="F61" s="44">
        <f>IF(ISBLANK('2B'!F9),"##BLANK",'2B'!F9)</f>
        <v>-1.6E-2</v>
      </c>
    </row>
    <row r="62" spans="2:6">
      <c r="B62" s="14" t="str">
        <f>'2B'!AG9</f>
        <v>B0011WNK</v>
      </c>
      <c r="C62" s="14" t="s">
        <v>1258</v>
      </c>
      <c r="E62" s="38" t="s">
        <v>738</v>
      </c>
      <c r="F62" s="44">
        <f>IF(ISBLANK('2B'!G9),"##BLANK",'2B'!G9)</f>
        <v>0</v>
      </c>
    </row>
    <row r="63" spans="2:6">
      <c r="B63" s="14" t="str">
        <f>'2B'!AH9</f>
        <v>B0011BIO</v>
      </c>
      <c r="C63" s="14" t="s">
        <v>1259</v>
      </c>
      <c r="E63" s="38" t="s">
        <v>738</v>
      </c>
      <c r="F63" s="44">
        <f>IF(ISBLANK('2B'!H9),"##BLANK",'2B'!H9)</f>
        <v>-3.6110000000000002</v>
      </c>
    </row>
    <row r="64" spans="2:6">
      <c r="B64" s="14" t="str">
        <f>'2B'!AI9</f>
        <v>B0011APC</v>
      </c>
      <c r="C64" s="14" t="s">
        <v>1260</v>
      </c>
      <c r="E64" s="38" t="s">
        <v>738</v>
      </c>
      <c r="F64" s="44">
        <f>IF(ISBLANK('2B'!I9),"##BLANK",'2B'!I9)</f>
        <v>0</v>
      </c>
    </row>
    <row r="65" spans="2:6">
      <c r="B65" s="14" t="str">
        <f>'2B'!AJ9</f>
        <v>B0011TOT</v>
      </c>
      <c r="C65" s="14" t="s">
        <v>1261</v>
      </c>
      <c r="E65" s="38" t="s">
        <v>738</v>
      </c>
      <c r="F65" s="44">
        <f>IF(ISBLANK('2B'!J9),"##BLANK",'2B'!J9)</f>
        <v>-3.6270000000000002</v>
      </c>
    </row>
    <row r="66" spans="2:6">
      <c r="B66" s="14" t="str">
        <f>'2B'!AE10</f>
        <v>B0012WR</v>
      </c>
      <c r="C66" s="14" t="s">
        <v>1262</v>
      </c>
      <c r="E66" s="38" t="s">
        <v>738</v>
      </c>
      <c r="F66" s="44">
        <f>IF(ISBLANK('2B'!E10),"##BLANK",'2B'!E10)</f>
        <v>3.665</v>
      </c>
    </row>
    <row r="67" spans="2:6">
      <c r="B67" s="14" t="str">
        <f>'2B'!AF10</f>
        <v>B0012WN</v>
      </c>
      <c r="C67" s="14" t="s">
        <v>1263</v>
      </c>
      <c r="E67" s="38" t="s">
        <v>738</v>
      </c>
      <c r="F67" s="44">
        <f>IF(ISBLANK('2B'!F10),"##BLANK",'2B'!F10)</f>
        <v>9.9000000000000005E-2</v>
      </c>
    </row>
    <row r="68" spans="2:6">
      <c r="B68" s="14" t="str">
        <f>'2B'!AG10</f>
        <v>B0012WNK</v>
      </c>
      <c r="C68" s="14" t="s">
        <v>1264</v>
      </c>
      <c r="E68" s="38" t="s">
        <v>738</v>
      </c>
      <c r="F68" s="44">
        <f>IF(ISBLANK('2B'!G10),"##BLANK",'2B'!G10)</f>
        <v>4.03</v>
      </c>
    </row>
    <row r="69" spans="2:6">
      <c r="B69" s="14" t="str">
        <f>'2B'!AH10</f>
        <v>B0012BIO</v>
      </c>
      <c r="C69" s="14" t="s">
        <v>1265</v>
      </c>
      <c r="E69" s="38" t="s">
        <v>738</v>
      </c>
      <c r="F69" s="44">
        <f>IF(ISBLANK('2B'!H10),"##BLANK",'2B'!H10)</f>
        <v>0</v>
      </c>
    </row>
    <row r="70" spans="2:6">
      <c r="B70" s="14" t="str">
        <f>'2B'!AI10</f>
        <v>B0012APC</v>
      </c>
      <c r="C70" s="14" t="s">
        <v>1266</v>
      </c>
      <c r="E70" s="38" t="s">
        <v>738</v>
      </c>
      <c r="F70" s="44">
        <f>IF(ISBLANK('2B'!I10),"##BLANK",'2B'!I10)</f>
        <v>0</v>
      </c>
    </row>
    <row r="71" spans="2:6">
      <c r="B71" s="14" t="str">
        <f>'2B'!AJ10</f>
        <v>B0012TOT</v>
      </c>
      <c r="C71" s="14" t="s">
        <v>1267</v>
      </c>
      <c r="E71" s="38" t="s">
        <v>738</v>
      </c>
      <c r="F71" s="44">
        <f>IF(ISBLANK('2B'!J10),"##BLANK",'2B'!J10)</f>
        <v>7.7940000000000005</v>
      </c>
    </row>
    <row r="72" spans="2:6">
      <c r="B72" s="14" t="str">
        <f>'2B'!AF11</f>
        <v>B0013WN</v>
      </c>
      <c r="C72" s="14" t="s">
        <v>1268</v>
      </c>
      <c r="E72" s="38" t="s">
        <v>738</v>
      </c>
      <c r="F72" s="44">
        <f>IF(ISBLANK('2B'!F11),"##BLANK",'2B'!F11)</f>
        <v>0.33500000000000002</v>
      </c>
    </row>
    <row r="73" spans="2:6">
      <c r="B73" s="14" t="str">
        <f>'2B'!AG11</f>
        <v>B0013WNK</v>
      </c>
      <c r="C73" s="14" t="s">
        <v>1269</v>
      </c>
      <c r="E73" s="38" t="s">
        <v>738</v>
      </c>
      <c r="F73" s="44">
        <f>IF(ISBLANK('2B'!G11),"##BLANK",'2B'!G11)</f>
        <v>0</v>
      </c>
    </row>
    <row r="74" spans="2:6">
      <c r="B74" s="14" t="str">
        <f>'2B'!AH11</f>
        <v>B0013BIO</v>
      </c>
      <c r="C74" s="14" t="s">
        <v>1270</v>
      </c>
      <c r="E74" s="38" t="s">
        <v>738</v>
      </c>
      <c r="F74" s="44">
        <f>IF(ISBLANK('2B'!H11),"##BLANK",'2B'!H11)</f>
        <v>0</v>
      </c>
    </row>
    <row r="75" spans="2:6">
      <c r="B75" s="14" t="str">
        <f>'2B'!AI11</f>
        <v>B0013APC</v>
      </c>
      <c r="C75" s="14" t="s">
        <v>1271</v>
      </c>
      <c r="E75" s="38" t="s">
        <v>738</v>
      </c>
      <c r="F75" s="44">
        <f>IF(ISBLANK('2B'!I11),"##BLANK",'2B'!I11)</f>
        <v>0</v>
      </c>
    </row>
    <row r="76" spans="2:6">
      <c r="B76" s="14" t="str">
        <f>'2B'!AJ11</f>
        <v>B0013TOT</v>
      </c>
      <c r="C76" s="14" t="s">
        <v>1272</v>
      </c>
      <c r="E76" s="38" t="s">
        <v>738</v>
      </c>
      <c r="F76" s="44">
        <f>IF(ISBLANK('2B'!J11),"##BLANK",'2B'!J11)</f>
        <v>0.33500000000000002</v>
      </c>
    </row>
    <row r="77" spans="2:6">
      <c r="B77" s="14" t="str">
        <f>'2B'!AF12</f>
        <v>B0014WN</v>
      </c>
      <c r="C77" s="14" t="s">
        <v>1273</v>
      </c>
      <c r="E77" s="38" t="s">
        <v>738</v>
      </c>
      <c r="F77" s="44">
        <f>IF(ISBLANK('2B'!F12),"##BLANK",'2B'!F12)</f>
        <v>19.652000000000001</v>
      </c>
    </row>
    <row r="78" spans="2:6">
      <c r="B78" s="14" t="str">
        <f>'2B'!AG12</f>
        <v>B0014WNK</v>
      </c>
      <c r="C78" s="14" t="s">
        <v>1274</v>
      </c>
      <c r="E78" s="38" t="s">
        <v>738</v>
      </c>
      <c r="F78" s="45">
        <f>IF(ISBLANK('2B'!G12),"##BLANK",'2B'!G12)</f>
        <v>32.585000000000001</v>
      </c>
    </row>
    <row r="79" spans="2:6">
      <c r="B79" s="14" t="str">
        <f>'2B'!AH12</f>
        <v>B0014BIO</v>
      </c>
      <c r="C79" s="14" t="s">
        <v>1275</v>
      </c>
      <c r="E79" s="38" t="s">
        <v>738</v>
      </c>
      <c r="F79" s="45">
        <f>IF(ISBLANK('2B'!H12),"##BLANK",'2B'!H12)</f>
        <v>0</v>
      </c>
    </row>
    <row r="80" spans="2:6">
      <c r="B80" s="14" t="str">
        <f>'2B'!AI12</f>
        <v>B0014APC</v>
      </c>
      <c r="C80" s="14" t="s">
        <v>1276</v>
      </c>
      <c r="E80" s="38" t="s">
        <v>738</v>
      </c>
      <c r="F80" s="45">
        <f>IF(ISBLANK('2B'!I12),"##BLANK",'2B'!I12)</f>
        <v>0</v>
      </c>
    </row>
    <row r="81" spans="2:6">
      <c r="B81" s="14" t="str">
        <f>'2B'!AJ12</f>
        <v>B0014TOT</v>
      </c>
      <c r="C81" s="14" t="s">
        <v>1277</v>
      </c>
      <c r="E81" s="38" t="s">
        <v>738</v>
      </c>
      <c r="F81" s="45">
        <f>IF(ISBLANK('2B'!J12),"##BLANK",'2B'!J12)</f>
        <v>52.237000000000002</v>
      </c>
    </row>
    <row r="82" spans="2:6">
      <c r="B82" s="14" t="str">
        <f>'2B'!AF13</f>
        <v>B0015WN</v>
      </c>
      <c r="C82" s="14" t="s">
        <v>1278</v>
      </c>
      <c r="E82" s="38" t="s">
        <v>738</v>
      </c>
      <c r="F82" s="45">
        <f>IF(ISBLANK('2B'!F13),"##BLANK",'2B'!F13)</f>
        <v>0</v>
      </c>
    </row>
    <row r="83" spans="2:6">
      <c r="B83" s="14" t="str">
        <f>'2B'!AG13</f>
        <v>B0015WNK</v>
      </c>
      <c r="C83" s="14" t="s">
        <v>1279</v>
      </c>
      <c r="E83" s="38" t="s">
        <v>738</v>
      </c>
      <c r="F83" s="45">
        <f>IF(ISBLANK('2B'!G13),"##BLANK",'2B'!G13)</f>
        <v>0</v>
      </c>
    </row>
    <row r="84" spans="2:6">
      <c r="B84" s="14" t="str">
        <f>'2B'!AH13</f>
        <v>B0015BIO</v>
      </c>
      <c r="C84" s="14" t="s">
        <v>1280</v>
      </c>
      <c r="E84" s="38" t="s">
        <v>738</v>
      </c>
      <c r="F84" s="45">
        <f>IF(ISBLANK('2B'!H13),"##BLANK",'2B'!H13)</f>
        <v>0</v>
      </c>
    </row>
    <row r="85" spans="2:6">
      <c r="B85" s="14" t="str">
        <f>'2B'!AI13</f>
        <v>B0015APC</v>
      </c>
      <c r="C85" s="14" t="s">
        <v>1281</v>
      </c>
      <c r="E85" s="38" t="s">
        <v>738</v>
      </c>
      <c r="F85" s="45">
        <f>IF(ISBLANK('2B'!I13),"##BLANK",'2B'!I13)</f>
        <v>0</v>
      </c>
    </row>
    <row r="86" spans="2:6">
      <c r="B86" s="14" t="str">
        <f>'2B'!AJ13</f>
        <v>B0015TOT</v>
      </c>
      <c r="C86" s="14" t="s">
        <v>1282</v>
      </c>
      <c r="E86" s="38" t="s">
        <v>738</v>
      </c>
      <c r="F86" s="45">
        <f>IF(ISBLANK('2B'!J13),"##BLANK",'2B'!J13)</f>
        <v>0</v>
      </c>
    </row>
    <row r="87" spans="2:6">
      <c r="B87" s="14" t="str">
        <f>'2B'!AE14</f>
        <v>B0016WR</v>
      </c>
      <c r="C87" s="14" t="s">
        <v>1283</v>
      </c>
      <c r="E87" s="38" t="s">
        <v>738</v>
      </c>
      <c r="F87" s="45">
        <f>IF(ISBLANK('2B'!E14),"##BLANK",'2B'!E14)</f>
        <v>6.3540000000000001</v>
      </c>
    </row>
    <row r="88" spans="2:6">
      <c r="B88" s="14" t="str">
        <f>'2B'!AF14</f>
        <v>B0016WN</v>
      </c>
      <c r="C88" s="14" t="s">
        <v>1284</v>
      </c>
      <c r="E88" s="38" t="s">
        <v>738</v>
      </c>
      <c r="F88" s="45">
        <f>IF(ISBLANK('2B'!F14),"##BLANK",'2B'!F14)</f>
        <v>58.038999999999994</v>
      </c>
    </row>
    <row r="89" spans="2:6">
      <c r="B89" s="14" t="str">
        <f>'2B'!AG14</f>
        <v>B0016WNK</v>
      </c>
      <c r="C89" s="14" t="s">
        <v>1285</v>
      </c>
      <c r="E89" s="38" t="s">
        <v>738</v>
      </c>
      <c r="F89" s="45">
        <f>IF(ISBLANK('2B'!G14),"##BLANK",'2B'!G14)</f>
        <v>181.96900000000005</v>
      </c>
    </row>
    <row r="90" spans="2:6">
      <c r="B90" s="14" t="str">
        <f>'2B'!AH14</f>
        <v>B0016BIO</v>
      </c>
      <c r="C90" s="14" t="s">
        <v>1286</v>
      </c>
      <c r="E90" s="38" t="s">
        <v>738</v>
      </c>
      <c r="F90" s="45">
        <f>IF(ISBLANK('2B'!H14),"##BLANK",'2B'!H14)</f>
        <v>28.794</v>
      </c>
    </row>
    <row r="91" spans="2:6">
      <c r="B91" s="14" t="str">
        <f>'2B'!AI14</f>
        <v>B0016APC</v>
      </c>
      <c r="C91" s="14" t="s">
        <v>1287</v>
      </c>
      <c r="E91" s="38" t="s">
        <v>738</v>
      </c>
      <c r="F91" s="45">
        <f>IF(ISBLANK('2B'!I14),"##BLANK",'2B'!I14)</f>
        <v>0</v>
      </c>
    </row>
    <row r="92" spans="2:6">
      <c r="B92" s="14" t="str">
        <f>'2B'!AJ14</f>
        <v>B0016TOT</v>
      </c>
      <c r="C92" s="14" t="s">
        <v>1288</v>
      </c>
      <c r="E92" s="38" t="s">
        <v>738</v>
      </c>
      <c r="F92" s="45">
        <f>IF(ISBLANK('2B'!J14),"##BLANK",'2B'!J14)</f>
        <v>275.15600000000006</v>
      </c>
    </row>
    <row r="93" spans="2:6">
      <c r="B93" s="14" t="str">
        <f>'2B'!AF15</f>
        <v>BM317WN</v>
      </c>
      <c r="C93" s="14" t="s">
        <v>1289</v>
      </c>
      <c r="E93" s="38" t="s">
        <v>738</v>
      </c>
      <c r="F93" s="45">
        <f>IF(ISBLANK('2B'!F15),"##BLANK",'2B'!F15)</f>
        <v>11.289</v>
      </c>
    </row>
    <row r="94" spans="2:6">
      <c r="B94" s="14" t="str">
        <f>'2B'!AG15</f>
        <v>BM817WNK</v>
      </c>
      <c r="C94" s="14" t="s">
        <v>1290</v>
      </c>
      <c r="E94" s="38" t="s">
        <v>738</v>
      </c>
      <c r="F94" s="45">
        <f>IF(ISBLANK('2B'!G15),"##BLANK",'2B'!G15)</f>
        <v>13.392000000000001</v>
      </c>
    </row>
    <row r="95" spans="2:6">
      <c r="B95" s="14" t="str">
        <f>'2B'!AH15</f>
        <v>BM817SG</v>
      </c>
      <c r="C95" s="14" t="s">
        <v>1291</v>
      </c>
      <c r="E95" s="38" t="s">
        <v>738</v>
      </c>
      <c r="F95" s="45">
        <f>IF(ISBLANK('2B'!H15),"##BLANK",'2B'!H15)</f>
        <v>1.758</v>
      </c>
    </row>
    <row r="96" spans="2:6">
      <c r="B96" s="14" t="str">
        <f>'2B'!AI15</f>
        <v>BM817TTT</v>
      </c>
      <c r="C96" s="14" t="s">
        <v>1292</v>
      </c>
      <c r="E96" s="38" t="s">
        <v>738</v>
      </c>
      <c r="F96" s="45">
        <f>IF(ISBLANK('2B'!I15),"##BLANK",'2B'!I15)</f>
        <v>0</v>
      </c>
    </row>
    <row r="97" spans="2:6">
      <c r="B97" s="14" t="str">
        <f>'2B'!AJ15</f>
        <v>BM917TAS</v>
      </c>
      <c r="C97" s="14" t="s">
        <v>1293</v>
      </c>
      <c r="E97" s="38" t="s">
        <v>738</v>
      </c>
      <c r="F97" s="45">
        <f>IF(ISBLANK('2B'!J15),"##BLANK",'2B'!J15)</f>
        <v>27.437999999999999</v>
      </c>
    </row>
    <row r="98" spans="2:6">
      <c r="B98" s="14" t="str">
        <f>'2B'!AE16</f>
        <v>B0017WR</v>
      </c>
      <c r="C98" s="14" t="s">
        <v>1294</v>
      </c>
      <c r="E98" s="38" t="s">
        <v>738</v>
      </c>
      <c r="F98" s="45">
        <f>IF(ISBLANK('2B'!E16),"##BLANK",'2B'!E16)</f>
        <v>14.722</v>
      </c>
    </row>
    <row r="99" spans="2:6">
      <c r="B99" s="14" t="str">
        <f>'2B'!AF16</f>
        <v>B0017WN</v>
      </c>
      <c r="C99" s="14" t="s">
        <v>1295</v>
      </c>
      <c r="E99" s="38" t="s">
        <v>738</v>
      </c>
      <c r="F99" s="45">
        <f>IF(ISBLANK('2B'!F16),"##BLANK",'2B'!F16)</f>
        <v>102.16500000000001</v>
      </c>
    </row>
    <row r="100" spans="2:6">
      <c r="B100" s="14" t="str">
        <f>'2B'!AG16</f>
        <v>B0017WNK</v>
      </c>
      <c r="C100" s="14" t="s">
        <v>1296</v>
      </c>
      <c r="E100" s="38" t="s">
        <v>738</v>
      </c>
      <c r="F100" s="45">
        <f>IF(ISBLANK('2B'!G16),"##BLANK",'2B'!G16)</f>
        <v>267.34600000000006</v>
      </c>
    </row>
    <row r="101" spans="2:6">
      <c r="B101" s="14" t="str">
        <f>'2B'!AH16</f>
        <v>B0017BIO</v>
      </c>
      <c r="C101" s="14" t="s">
        <v>1297</v>
      </c>
      <c r="E101" s="38" t="s">
        <v>738</v>
      </c>
      <c r="F101" s="45">
        <f>IF(ISBLANK('2B'!H16),"##BLANK",'2B'!H16)</f>
        <v>23.696999999999999</v>
      </c>
    </row>
    <row r="102" spans="2:6">
      <c r="B102" s="14" t="str">
        <f>'2B'!AI16</f>
        <v>B0017APC</v>
      </c>
      <c r="C102" s="14" t="s">
        <v>1298</v>
      </c>
      <c r="E102" s="38" t="s">
        <v>738</v>
      </c>
      <c r="F102" s="45">
        <f>IF(ISBLANK('2B'!I16),"##BLANK",'2B'!I16)</f>
        <v>0</v>
      </c>
    </row>
    <row r="103" spans="2:6">
      <c r="B103" s="14" t="str">
        <f>'2B'!AJ16</f>
        <v>B0017TOT</v>
      </c>
      <c r="C103" s="14" t="s">
        <v>1299</v>
      </c>
      <c r="E103" s="38" t="s">
        <v>738</v>
      </c>
      <c r="F103" s="45">
        <f>IF(ISBLANK('2B'!J16),"##BLANK",'2B'!J16)</f>
        <v>407.93000000000006</v>
      </c>
    </row>
    <row r="104" spans="2:6">
      <c r="B104" s="14" t="str">
        <f>'2B'!AF19</f>
        <v>B0018WN</v>
      </c>
      <c r="C104" s="14" t="s">
        <v>1300</v>
      </c>
      <c r="E104" s="38" t="s">
        <v>738</v>
      </c>
      <c r="F104" s="45">
        <f>IF(ISBLANK('2B'!F19),"##BLANK",'2B'!F19)</f>
        <v>6.867</v>
      </c>
    </row>
    <row r="105" spans="2:6">
      <c r="B105" s="14" t="str">
        <f>'2B'!AG19</f>
        <v>B0018WNK</v>
      </c>
      <c r="C105" s="14" t="s">
        <v>1301</v>
      </c>
      <c r="E105" s="38" t="s">
        <v>738</v>
      </c>
      <c r="F105" s="45">
        <f>IF(ISBLANK('2B'!G19),"##BLANK",'2B'!G19)</f>
        <v>0</v>
      </c>
    </row>
    <row r="106" spans="2:6">
      <c r="B106" s="14" t="str">
        <f>'2B'!AH19</f>
        <v>B0018BIO</v>
      </c>
      <c r="C106" s="14" t="s">
        <v>1302</v>
      </c>
      <c r="E106" s="38" t="s">
        <v>738</v>
      </c>
      <c r="F106" s="45">
        <f>IF(ISBLANK('2B'!H19),"##BLANK",'2B'!H19)</f>
        <v>0</v>
      </c>
    </row>
    <row r="107" spans="2:6">
      <c r="B107" s="14" t="str">
        <f>'2B'!AI19</f>
        <v>B0018APC</v>
      </c>
      <c r="C107" s="14" t="s">
        <v>1303</v>
      </c>
      <c r="E107" s="38" t="s">
        <v>738</v>
      </c>
      <c r="F107" s="45">
        <f>IF(ISBLANK('2B'!I19),"##BLANK",'2B'!I19)</f>
        <v>0</v>
      </c>
    </row>
    <row r="108" spans="2:6">
      <c r="B108" s="14" t="str">
        <f>'2B'!AJ19</f>
        <v>B0018TOT</v>
      </c>
      <c r="C108" s="14" t="s">
        <v>1304</v>
      </c>
      <c r="E108" s="38" t="s">
        <v>738</v>
      </c>
      <c r="F108" s="45">
        <f>IF(ISBLANK('2B'!J19),"##BLANK",'2B'!J19)</f>
        <v>6.9980000000000002</v>
      </c>
    </row>
    <row r="109" spans="2:6">
      <c r="B109" s="14" t="str">
        <f>'2B'!AF20</f>
        <v>B0019WN</v>
      </c>
      <c r="C109" s="14" t="s">
        <v>1305</v>
      </c>
      <c r="E109" s="38" t="s">
        <v>738</v>
      </c>
      <c r="F109" s="45">
        <f>IF(ISBLANK('2B'!F20),"##BLANK",'2B'!F20)</f>
        <v>1.488</v>
      </c>
    </row>
    <row r="110" spans="2:6">
      <c r="B110" s="14" t="str">
        <f>'2B'!AG20</f>
        <v>B0019WNK</v>
      </c>
      <c r="C110" s="14" t="s">
        <v>1306</v>
      </c>
      <c r="E110" s="38" t="s">
        <v>738</v>
      </c>
      <c r="F110" s="45">
        <f>IF(ISBLANK('2B'!G20),"##BLANK",'2B'!G20)</f>
        <v>2.9510000000000001</v>
      </c>
    </row>
    <row r="111" spans="2:6">
      <c r="B111" s="14" t="str">
        <f>'2B'!AH20</f>
        <v>B0019BIO</v>
      </c>
      <c r="C111" s="14" t="s">
        <v>1307</v>
      </c>
      <c r="E111" s="38" t="s">
        <v>738</v>
      </c>
      <c r="F111" s="45">
        <f>IF(ISBLANK('2B'!H20),"##BLANK",'2B'!H20)</f>
        <v>0</v>
      </c>
    </row>
    <row r="112" spans="2:6">
      <c r="B112" s="14" t="str">
        <f>'2B'!AI20</f>
        <v>B0019APC</v>
      </c>
      <c r="C112" s="14" t="s">
        <v>1308</v>
      </c>
      <c r="E112" s="38" t="s">
        <v>738</v>
      </c>
      <c r="F112" s="45">
        <f>IF(ISBLANK('2B'!I20),"##BLANK",'2B'!I20)</f>
        <v>0</v>
      </c>
    </row>
    <row r="113" spans="2:6">
      <c r="B113" s="14" t="str">
        <f>'2B'!AJ20</f>
        <v>B0019TOT</v>
      </c>
      <c r="C113" s="14" t="s">
        <v>1309</v>
      </c>
      <c r="E113" s="38" t="s">
        <v>738</v>
      </c>
      <c r="F113" s="45">
        <f>IF(ISBLANK('2B'!J20),"##BLANK",'2B'!J20)</f>
        <v>4.4390000000000001</v>
      </c>
    </row>
    <row r="114" spans="2:6">
      <c r="B114" s="14" t="str">
        <f>'2B'!AE21</f>
        <v>BM319WR</v>
      </c>
      <c r="C114" s="14" t="s">
        <v>1310</v>
      </c>
      <c r="E114" s="38" t="s">
        <v>738</v>
      </c>
      <c r="F114" s="45">
        <f>IF(ISBLANK('2B'!E21),"##BLANK",'2B'!E21)</f>
        <v>14.853</v>
      </c>
    </row>
    <row r="115" spans="2:6">
      <c r="B115" s="14" t="str">
        <f>'2B'!AF21</f>
        <v>BM319WN</v>
      </c>
      <c r="C115" s="14" t="s">
        <v>1311</v>
      </c>
      <c r="E115" s="38" t="s">
        <v>738</v>
      </c>
      <c r="F115" s="45">
        <f>IF(ISBLANK('2B'!F21),"##BLANK",'2B'!F21)</f>
        <v>110.52000000000001</v>
      </c>
    </row>
    <row r="116" spans="2:6">
      <c r="B116" s="14" t="str">
        <f>'2B'!AG21</f>
        <v>BM844WNK</v>
      </c>
      <c r="C116" s="14" t="s">
        <v>1312</v>
      </c>
      <c r="E116" s="38" t="s">
        <v>738</v>
      </c>
      <c r="F116" s="45">
        <f>IF(ISBLANK('2B'!G21),"##BLANK",'2B'!G21)</f>
        <v>270.29700000000008</v>
      </c>
    </row>
    <row r="117" spans="2:6">
      <c r="B117" s="14" t="str">
        <f>'2B'!AH21</f>
        <v>BM844SG</v>
      </c>
      <c r="C117" s="14" t="s">
        <v>1313</v>
      </c>
      <c r="E117" s="38" t="s">
        <v>738</v>
      </c>
      <c r="F117" s="45">
        <f>IF(ISBLANK('2B'!H21),"##BLANK",'2B'!H21)</f>
        <v>23.696999999999999</v>
      </c>
    </row>
    <row r="118" spans="2:6">
      <c r="B118" s="14" t="str">
        <f>'2B'!AI21</f>
        <v>BM844TTT</v>
      </c>
      <c r="C118" s="14" t="s">
        <v>1314</v>
      </c>
      <c r="E118" s="38" t="s">
        <v>738</v>
      </c>
      <c r="F118" s="45">
        <f>IF(ISBLANK('2B'!I21),"##BLANK",'2B'!I21)</f>
        <v>0</v>
      </c>
    </row>
    <row r="119" spans="2:6">
      <c r="B119" s="14" t="str">
        <f>'2B'!AJ21</f>
        <v>BM950TAS</v>
      </c>
      <c r="C119" s="14" t="s">
        <v>1315</v>
      </c>
      <c r="E119" s="38" t="s">
        <v>738</v>
      </c>
      <c r="F119" s="45">
        <f>IF(ISBLANK('2B'!J21),"##BLANK",'2B'!J21)</f>
        <v>419.36700000000008</v>
      </c>
    </row>
    <row r="120" spans="2:6">
      <c r="B120" s="14" t="str">
        <f>'2B'!AF22</f>
        <v>BM323WN</v>
      </c>
      <c r="C120" s="14" t="s">
        <v>1316</v>
      </c>
      <c r="E120" s="38" t="s">
        <v>738</v>
      </c>
      <c r="F120" s="45">
        <f>IF(ISBLANK('2B'!F22),"##BLANK",'2B'!F22)</f>
        <v>1.8839999999999999</v>
      </c>
    </row>
    <row r="121" spans="2:6">
      <c r="B121" s="14" t="str">
        <f>'2B'!AG22</f>
        <v>BM823WNK</v>
      </c>
      <c r="C121" s="14" t="s">
        <v>1317</v>
      </c>
      <c r="E121" s="38" t="s">
        <v>738</v>
      </c>
      <c r="F121" s="45">
        <f>IF(ISBLANK('2B'!G22),"##BLANK",'2B'!G22)</f>
        <v>0</v>
      </c>
    </row>
    <row r="122" spans="2:6">
      <c r="B122" s="14" t="str">
        <f>'2B'!AH22</f>
        <v>BM823SG</v>
      </c>
      <c r="C122" s="14" t="s">
        <v>1318</v>
      </c>
      <c r="E122" s="38" t="s">
        <v>738</v>
      </c>
      <c r="F122" s="45">
        <f>IF(ISBLANK('2B'!H22),"##BLANK",'2B'!H22)</f>
        <v>0</v>
      </c>
    </row>
    <row r="123" spans="2:6">
      <c r="B123" s="14" t="str">
        <f>'2B'!AI22</f>
        <v>BM823TTT</v>
      </c>
      <c r="C123" s="14" t="s">
        <v>1319</v>
      </c>
      <c r="E123" s="38" t="s">
        <v>738</v>
      </c>
      <c r="F123" s="45">
        <f>IF(ISBLANK('2B'!I22),"##BLANK",'2B'!I22)</f>
        <v>0</v>
      </c>
    </row>
    <row r="124" spans="2:6">
      <c r="B124" s="14" t="str">
        <f>'2B'!AJ22</f>
        <v>BM923TAS</v>
      </c>
      <c r="C124" s="14" t="s">
        <v>1320</v>
      </c>
      <c r="E124" s="38" t="s">
        <v>738</v>
      </c>
      <c r="F124" s="45">
        <f>IF(ISBLANK('2B'!J22),"##BLANK",'2B'!J22)</f>
        <v>2.4379999999999997</v>
      </c>
    </row>
    <row r="125" spans="2:6">
      <c r="B125" s="14" t="str">
        <f>'2B'!AE23</f>
        <v>BM351WR</v>
      </c>
      <c r="C125" s="14" t="s">
        <v>1321</v>
      </c>
      <c r="E125" s="38" t="s">
        <v>738</v>
      </c>
      <c r="F125" s="45">
        <f>IF(ISBLANK('2B'!E23),"##BLANK",'2B'!E23)</f>
        <v>15.407</v>
      </c>
    </row>
    <row r="126" spans="2:6">
      <c r="B126" s="14" t="str">
        <f>'2B'!AF23</f>
        <v>BM351WN</v>
      </c>
      <c r="C126" s="14" t="s">
        <v>1322</v>
      </c>
      <c r="E126" s="38" t="s">
        <v>738</v>
      </c>
      <c r="F126" s="45">
        <f>IF(ISBLANK('2B'!F23),"##BLANK",'2B'!F23)</f>
        <v>112.40400000000001</v>
      </c>
    </row>
    <row r="127" spans="2:6">
      <c r="B127" s="14" t="str">
        <f>'2B'!AG23</f>
        <v>BM850WNK</v>
      </c>
      <c r="C127" s="14" t="s">
        <v>1323</v>
      </c>
      <c r="E127" s="38" t="s">
        <v>738</v>
      </c>
      <c r="F127" s="45">
        <f>IF(ISBLANK('2B'!G23),"##BLANK",'2B'!G23)</f>
        <v>270.29700000000008</v>
      </c>
    </row>
    <row r="128" spans="2:6">
      <c r="B128" s="14" t="str">
        <f>'2B'!AH23</f>
        <v>BM850SG</v>
      </c>
      <c r="C128" s="14" t="s">
        <v>1324</v>
      </c>
      <c r="E128" s="38" t="s">
        <v>738</v>
      </c>
      <c r="F128" s="45">
        <f>IF(ISBLANK('2B'!H23),"##BLANK",'2B'!H23)</f>
        <v>23.696999999999999</v>
      </c>
    </row>
    <row r="129" spans="2:6">
      <c r="B129" s="14" t="str">
        <f>'2B'!AI23</f>
        <v>BM850TTT</v>
      </c>
      <c r="C129" s="14" t="s">
        <v>1325</v>
      </c>
      <c r="E129" s="38" t="s">
        <v>738</v>
      </c>
      <c r="F129" s="45">
        <f>IF(ISBLANK('2B'!I23),"##BLANK",'2B'!I23)</f>
        <v>0</v>
      </c>
    </row>
    <row r="130" spans="2:6">
      <c r="B130" s="14" t="str">
        <f>'2B'!AJ23</f>
        <v>BM951TAS</v>
      </c>
      <c r="C130" s="14" t="s">
        <v>1326</v>
      </c>
      <c r="E130" s="38" t="s">
        <v>738</v>
      </c>
      <c r="F130" s="45">
        <f>IF(ISBLANK('2B'!J23),"##BLANK",'2B'!J23)</f>
        <v>421.80500000000006</v>
      </c>
    </row>
    <row r="131" spans="2:6">
      <c r="B131" s="14" t="str">
        <f>'2B'!AF26</f>
        <v>B0020WN</v>
      </c>
      <c r="C131" s="14" t="s">
        <v>1327</v>
      </c>
      <c r="E131" s="38" t="s">
        <v>738</v>
      </c>
      <c r="F131" s="45">
        <f>IF(ISBLANK('2B'!F26),"##BLANK",'2B'!F26)</f>
        <v>0</v>
      </c>
    </row>
    <row r="132" spans="2:6">
      <c r="B132" s="14" t="str">
        <f>'2B'!AG26</f>
        <v>B0020WNK</v>
      </c>
      <c r="C132" s="14" t="s">
        <v>1328</v>
      </c>
      <c r="E132" s="38" t="s">
        <v>738</v>
      </c>
      <c r="F132" s="45">
        <f>IF(ISBLANK('2B'!G26),"##BLANK",'2B'!G26)</f>
        <v>0</v>
      </c>
    </row>
    <row r="133" spans="2:6">
      <c r="B133" s="14" t="str">
        <f>'2B'!AH26</f>
        <v>B0020BIO</v>
      </c>
      <c r="C133" s="14" t="s">
        <v>1329</v>
      </c>
      <c r="E133" s="38" t="s">
        <v>738</v>
      </c>
      <c r="F133" s="45">
        <f>IF(ISBLANK('2B'!H26),"##BLANK",'2B'!H26)</f>
        <v>0</v>
      </c>
    </row>
    <row r="134" spans="2:6">
      <c r="B134" s="14" t="str">
        <f>'2B'!AI26</f>
        <v>B0020APC</v>
      </c>
      <c r="C134" s="14" t="s">
        <v>1330</v>
      </c>
      <c r="E134" s="38" t="s">
        <v>738</v>
      </c>
      <c r="F134" s="45">
        <f>IF(ISBLANK('2B'!I26),"##BLANK",'2B'!I26)</f>
        <v>0</v>
      </c>
    </row>
    <row r="135" spans="2:6">
      <c r="B135" s="14" t="str">
        <f>'2B'!AJ26</f>
        <v>B0020TOT</v>
      </c>
      <c r="C135" s="14" t="s">
        <v>1331</v>
      </c>
      <c r="E135" s="38" t="s">
        <v>738</v>
      </c>
      <c r="F135" s="45">
        <f>IF(ISBLANK('2B'!J26),"##BLANK",'2B'!J26)</f>
        <v>0</v>
      </c>
    </row>
    <row r="136" spans="2:6">
      <c r="B136" s="14" t="str">
        <f>'2B'!AF29</f>
        <v>B0021WN</v>
      </c>
      <c r="C136" s="14" t="s">
        <v>1332</v>
      </c>
      <c r="E136" s="38" t="s">
        <v>738</v>
      </c>
      <c r="F136" s="45">
        <f>IF(ISBLANK('2B'!F29),"##BLANK",'2B'!F29)</f>
        <v>128.78100000000001</v>
      </c>
    </row>
    <row r="137" spans="2:6">
      <c r="B137" s="14" t="str">
        <f>'2B'!AG29</f>
        <v>B0021WNK</v>
      </c>
      <c r="C137" s="14" t="s">
        <v>1333</v>
      </c>
      <c r="E137" s="38" t="s">
        <v>738</v>
      </c>
      <c r="F137" s="45">
        <f>IF(ISBLANK('2B'!G29),"##BLANK",'2B'!G29)</f>
        <v>235.726</v>
      </c>
    </row>
    <row r="138" spans="2:6">
      <c r="B138" s="14" t="str">
        <f>'2B'!AH29</f>
        <v>B0021BIO</v>
      </c>
      <c r="C138" s="14" t="s">
        <v>1334</v>
      </c>
      <c r="E138" s="38" t="s">
        <v>738</v>
      </c>
      <c r="F138" s="45">
        <f>IF(ISBLANK('2B'!H29),"##BLANK",'2B'!H29)</f>
        <v>23.994</v>
      </c>
    </row>
    <row r="139" spans="2:6">
      <c r="B139" s="14" t="str">
        <f>'2B'!AI29</f>
        <v>B0021APC</v>
      </c>
      <c r="C139" s="14" t="s">
        <v>1335</v>
      </c>
      <c r="E139" s="38" t="s">
        <v>738</v>
      </c>
      <c r="F139" s="45">
        <f>IF(ISBLANK('2B'!I29),"##BLANK",'2B'!I29)</f>
        <v>0</v>
      </c>
    </row>
    <row r="140" spans="2:6">
      <c r="B140" s="14" t="str">
        <f>'2B'!AJ29</f>
        <v>B0021TOT</v>
      </c>
      <c r="C140" s="14" t="s">
        <v>1336</v>
      </c>
      <c r="E140" s="38" t="s">
        <v>738</v>
      </c>
      <c r="F140" s="45">
        <f>IF(ISBLANK('2B'!J29),"##BLANK",'2B'!J29)</f>
        <v>393.68700000000001</v>
      </c>
    </row>
    <row r="141" spans="2:6">
      <c r="B141" s="14" t="str">
        <f>'2B'!AF30</f>
        <v>B0022WN</v>
      </c>
      <c r="C141" s="14" t="s">
        <v>1337</v>
      </c>
      <c r="E141" s="38" t="s">
        <v>738</v>
      </c>
      <c r="F141" s="45">
        <f>IF(ISBLANK('2B'!F30),"##BLANK",'2B'!F30)</f>
        <v>21.351000000000003</v>
      </c>
    </row>
    <row r="142" spans="2:6">
      <c r="B142" s="14" t="str">
        <f>'2B'!AG30</f>
        <v>B0022WNK</v>
      </c>
      <c r="C142" s="14" t="s">
        <v>1338</v>
      </c>
      <c r="E142" s="38" t="s">
        <v>738</v>
      </c>
      <c r="F142" s="45">
        <f>IF(ISBLANK('2B'!G30),"##BLANK",'2B'!G30)</f>
        <v>107.24899999999998</v>
      </c>
    </row>
    <row r="143" spans="2:6">
      <c r="B143" s="14" t="str">
        <f>'2B'!AH30</f>
        <v>B0022BIO</v>
      </c>
      <c r="C143" s="14" t="s">
        <v>1339</v>
      </c>
      <c r="E143" s="38" t="s">
        <v>738</v>
      </c>
      <c r="F143" s="45">
        <f>IF(ISBLANK('2B'!H30),"##BLANK",'2B'!H30)</f>
        <v>5.6000000000000001E-2</v>
      </c>
    </row>
    <row r="144" spans="2:6">
      <c r="B144" s="14" t="str">
        <f>'2B'!AI30</f>
        <v>B0022APC</v>
      </c>
      <c r="C144" s="14" t="s">
        <v>1340</v>
      </c>
      <c r="E144" s="38" t="s">
        <v>738</v>
      </c>
      <c r="F144" s="45">
        <f>IF(ISBLANK('2B'!I30),"##BLANK",'2B'!I30)</f>
        <v>0</v>
      </c>
    </row>
    <row r="145" spans="2:6">
      <c r="B145" s="14" t="str">
        <f>'2B'!AJ30</f>
        <v>B0022TOT</v>
      </c>
      <c r="C145" s="14" t="s">
        <v>1341</v>
      </c>
      <c r="E145" s="38" t="s">
        <v>738</v>
      </c>
      <c r="F145" s="45">
        <f>IF(ISBLANK('2B'!J30),"##BLANK",'2B'!J30)</f>
        <v>158.23999999999998</v>
      </c>
    </row>
    <row r="146" spans="2:6">
      <c r="B146" s="14" t="str">
        <f>'2B'!AF31</f>
        <v>B0023WN</v>
      </c>
      <c r="C146" s="14" t="s">
        <v>1342</v>
      </c>
      <c r="E146" s="38" t="s">
        <v>738</v>
      </c>
      <c r="F146" s="45">
        <f>IF(ISBLANK('2B'!F31),"##BLANK",'2B'!F31)</f>
        <v>11.34</v>
      </c>
    </row>
    <row r="147" spans="2:6">
      <c r="B147" s="14" t="str">
        <f>'2B'!AG31</f>
        <v>B0023WNK</v>
      </c>
      <c r="C147" s="14" t="s">
        <v>1343</v>
      </c>
      <c r="E147" s="38" t="s">
        <v>738</v>
      </c>
      <c r="F147" s="45">
        <f>IF(ISBLANK('2B'!G31),"##BLANK",'2B'!G31)</f>
        <v>23.867999999999999</v>
      </c>
    </row>
    <row r="148" spans="2:6">
      <c r="B148" s="14" t="str">
        <f>'2B'!AH31</f>
        <v>B0023BIO</v>
      </c>
      <c r="C148" s="14" t="s">
        <v>1344</v>
      </c>
      <c r="E148" s="38" t="s">
        <v>738</v>
      </c>
      <c r="F148" s="45">
        <f>IF(ISBLANK('2B'!H31),"##BLANK",'2B'!H31)</f>
        <v>0</v>
      </c>
    </row>
    <row r="149" spans="2:6">
      <c r="B149" s="14" t="str">
        <f>'2B'!AI31</f>
        <v>B0023APC</v>
      </c>
      <c r="C149" s="14" t="s">
        <v>1345</v>
      </c>
      <c r="E149" s="38" t="s">
        <v>738</v>
      </c>
      <c r="F149" s="45">
        <f>IF(ISBLANK('2B'!I31),"##BLANK",'2B'!I31)</f>
        <v>0</v>
      </c>
    </row>
    <row r="150" spans="2:6">
      <c r="B150" s="14" t="str">
        <f>'2B'!AJ31</f>
        <v>B0023TOT</v>
      </c>
      <c r="C150" s="14" t="s">
        <v>1346</v>
      </c>
      <c r="E150" s="38" t="s">
        <v>738</v>
      </c>
      <c r="F150" s="45">
        <f>IF(ISBLANK('2B'!J31),"##BLANK",'2B'!J31)</f>
        <v>35.207999999999998</v>
      </c>
    </row>
    <row r="151" spans="2:6">
      <c r="B151" s="14" t="str">
        <f>'2B'!AE32</f>
        <v>BC30498WR</v>
      </c>
      <c r="C151" s="14" t="s">
        <v>1347</v>
      </c>
      <c r="E151" s="38" t="s">
        <v>738</v>
      </c>
      <c r="F151" s="45">
        <f>IF(ISBLANK('2B'!E32),"##BLANK",'2B'!E32)</f>
        <v>34.769999999999996</v>
      </c>
    </row>
    <row r="152" spans="2:6">
      <c r="B152" s="14" t="str">
        <f>'2B'!AF32</f>
        <v>BC30498WN</v>
      </c>
      <c r="C152" s="14" t="s">
        <v>1348</v>
      </c>
      <c r="E152" s="38" t="s">
        <v>738</v>
      </c>
      <c r="F152" s="45">
        <f>IF(ISBLANK('2B'!F32),"##BLANK",'2B'!F32)</f>
        <v>161.47200000000001</v>
      </c>
    </row>
    <row r="153" spans="2:6">
      <c r="B153" s="14" t="str">
        <f>'2B'!AG32</f>
        <v>BC30998WNK</v>
      </c>
      <c r="C153" s="14" t="s">
        <v>1349</v>
      </c>
      <c r="E153" s="38" t="s">
        <v>738</v>
      </c>
      <c r="F153" s="45">
        <f>IF(ISBLANK('2B'!G32),"##BLANK",'2B'!G32)</f>
        <v>366.84299999999996</v>
      </c>
    </row>
    <row r="154" spans="2:6">
      <c r="B154" s="14" t="str">
        <f>'2B'!AH32</f>
        <v>BC30998SG</v>
      </c>
      <c r="C154" s="14" t="s">
        <v>1350</v>
      </c>
      <c r="E154" s="38" t="s">
        <v>738</v>
      </c>
      <c r="F154" s="45">
        <f>IF(ISBLANK('2B'!H32),"##BLANK",'2B'!H32)</f>
        <v>24.05</v>
      </c>
    </row>
    <row r="155" spans="2:6">
      <c r="B155" s="14" t="str">
        <f>'2B'!AI32</f>
        <v>BM815TTT</v>
      </c>
      <c r="C155" s="14" t="s">
        <v>1351</v>
      </c>
      <c r="E155" s="38" t="s">
        <v>738</v>
      </c>
      <c r="F155" s="45">
        <f>IF(ISBLANK('2B'!I32),"##BLANK",'2B'!I32)</f>
        <v>0</v>
      </c>
    </row>
    <row r="156" spans="2:6">
      <c r="B156" s="14" t="str">
        <f>'2B'!AJ32</f>
        <v>BM916</v>
      </c>
      <c r="C156" s="14" t="s">
        <v>1352</v>
      </c>
      <c r="E156" s="38" t="s">
        <v>738</v>
      </c>
      <c r="F156" s="45">
        <f>IF(ISBLANK('2B'!J32),"##BLANK",'2B'!J32)</f>
        <v>587.13499999999999</v>
      </c>
    </row>
    <row r="157" spans="2:6">
      <c r="B157" s="14" t="str">
        <f>'2B'!AF33</f>
        <v>BM333WN</v>
      </c>
      <c r="C157" s="14" t="s">
        <v>1316</v>
      </c>
      <c r="E157" s="38" t="s">
        <v>738</v>
      </c>
      <c r="F157" s="45">
        <f>IF(ISBLANK('2B'!F33),"##BLANK",'2B'!F33)</f>
        <v>5.2039999999999997</v>
      </c>
    </row>
    <row r="158" spans="2:6">
      <c r="B158" s="14" t="str">
        <f>'2B'!AG33</f>
        <v>BM833WNK</v>
      </c>
      <c r="C158" s="14" t="s">
        <v>1317</v>
      </c>
      <c r="E158" s="38" t="s">
        <v>738</v>
      </c>
      <c r="F158" s="45">
        <f>IF(ISBLANK('2B'!G33),"##BLANK",'2B'!G33)</f>
        <v>2.4039999999999999</v>
      </c>
    </row>
    <row r="159" spans="2:6">
      <c r="B159" s="14" t="str">
        <f>'2B'!AH33</f>
        <v>BM833SG</v>
      </c>
      <c r="C159" s="14" t="s">
        <v>1318</v>
      </c>
      <c r="E159" s="38" t="s">
        <v>738</v>
      </c>
      <c r="F159" s="45">
        <f>IF(ISBLANK('2B'!H33),"##BLANK",'2B'!H33)</f>
        <v>0</v>
      </c>
    </row>
    <row r="160" spans="2:6">
      <c r="B160" s="14" t="str">
        <f>'2B'!AI33</f>
        <v>BM833TTT</v>
      </c>
      <c r="C160" s="14" t="s">
        <v>1319</v>
      </c>
      <c r="E160" s="38" t="s">
        <v>738</v>
      </c>
      <c r="F160" s="45">
        <f>IF(ISBLANK('2B'!I33),"##BLANK",'2B'!I33)</f>
        <v>0</v>
      </c>
    </row>
    <row r="161" spans="2:6">
      <c r="B161" s="14" t="str">
        <f>'2B'!AJ33</f>
        <v>BM923CET</v>
      </c>
      <c r="C161" s="14" t="s">
        <v>1353</v>
      </c>
      <c r="E161" s="38" t="s">
        <v>738</v>
      </c>
      <c r="F161" s="45">
        <f>IF(ISBLANK('2B'!J33),"##BLANK",'2B'!J33)</f>
        <v>8.9149999999999991</v>
      </c>
    </row>
    <row r="162" spans="2:6">
      <c r="B162" s="14" t="str">
        <f>'2B'!AE34</f>
        <v>BA1070WR</v>
      </c>
      <c r="C162" s="14" t="s">
        <v>1354</v>
      </c>
      <c r="E162" s="38" t="s">
        <v>738</v>
      </c>
      <c r="F162" s="45">
        <f>IF(ISBLANK('2B'!E34),"##BLANK",'2B'!E34)</f>
        <v>36.076999999999998</v>
      </c>
    </row>
    <row r="163" spans="2:6">
      <c r="B163" s="14" t="str">
        <f>'2B'!AF34</f>
        <v>BA1070WN</v>
      </c>
      <c r="C163" s="14" t="s">
        <v>1355</v>
      </c>
      <c r="E163" s="38" t="s">
        <v>738</v>
      </c>
      <c r="F163" s="45">
        <f>IF(ISBLANK('2B'!F34),"##BLANK",'2B'!F34)</f>
        <v>166.67600000000002</v>
      </c>
    </row>
    <row r="164" spans="2:6">
      <c r="B164" s="14" t="str">
        <f>'2B'!AG34</f>
        <v>BA2120WNK</v>
      </c>
      <c r="C164" s="14" t="s">
        <v>1356</v>
      </c>
      <c r="E164" s="38" t="s">
        <v>738</v>
      </c>
      <c r="F164" s="45">
        <f>IF(ISBLANK('2B'!G34),"##BLANK",'2B'!G34)</f>
        <v>369.24699999999996</v>
      </c>
    </row>
    <row r="165" spans="2:6">
      <c r="B165" s="14" t="str">
        <f>'2B'!AH34</f>
        <v>BA2120SG</v>
      </c>
      <c r="C165" s="14" t="s">
        <v>1357</v>
      </c>
      <c r="E165" s="38" t="s">
        <v>738</v>
      </c>
      <c r="F165" s="45">
        <f>IF(ISBLANK('2B'!H34),"##BLANK",'2B'!H34)</f>
        <v>24.05</v>
      </c>
    </row>
    <row r="166" spans="2:6">
      <c r="B166" s="14" t="str">
        <f>'2B'!AI34</f>
        <v>BA2120TTT</v>
      </c>
      <c r="C166" s="14" t="s">
        <v>1358</v>
      </c>
      <c r="E166" s="38" t="s">
        <v>738</v>
      </c>
      <c r="F166" s="45">
        <f>IF(ISBLANK('2B'!I34),"##BLANK",'2B'!I34)</f>
        <v>0</v>
      </c>
    </row>
    <row r="167" spans="2:6">
      <c r="B167" s="14" t="str">
        <f>'2B'!AJ34</f>
        <v>BA3000</v>
      </c>
      <c r="C167" s="14" t="s">
        <v>1359</v>
      </c>
      <c r="E167" s="38" t="s">
        <v>738</v>
      </c>
      <c r="F167" s="45">
        <f>IF(ISBLANK('2B'!J34),"##BLANK",'2B'!J34)</f>
        <v>596.04999999999995</v>
      </c>
    </row>
    <row r="168" spans="2:6">
      <c r="B168" s="14" t="str">
        <f>'2B'!AF37</f>
        <v>B0024WN</v>
      </c>
      <c r="C168" s="14" t="s">
        <v>1360</v>
      </c>
      <c r="E168" s="38" t="s">
        <v>738</v>
      </c>
      <c r="F168" s="45">
        <f>IF(ISBLANK('2B'!F37),"##BLANK",'2B'!F37)</f>
        <v>5.5359999999999996</v>
      </c>
    </row>
    <row r="169" spans="2:6">
      <c r="B169" s="14" t="str">
        <f>'2B'!AG37</f>
        <v>B0024WNK</v>
      </c>
      <c r="C169" s="14" t="s">
        <v>1361</v>
      </c>
      <c r="E169" s="38" t="s">
        <v>738</v>
      </c>
      <c r="F169" s="45">
        <f>IF(ISBLANK('2B'!G37),"##BLANK",'2B'!G37)</f>
        <v>13.197000000000001</v>
      </c>
    </row>
    <row r="170" spans="2:6">
      <c r="B170" s="14" t="str">
        <f>'2B'!AH37</f>
        <v>B0024BIO</v>
      </c>
      <c r="C170" s="14" t="s">
        <v>1362</v>
      </c>
      <c r="E170" s="38" t="s">
        <v>738</v>
      </c>
      <c r="F170" s="45">
        <f>IF(ISBLANK('2B'!H37),"##BLANK",'2B'!H37)</f>
        <v>0</v>
      </c>
    </row>
    <row r="171" spans="2:6">
      <c r="B171" s="14" t="str">
        <f>'2B'!AI37</f>
        <v>B0024APC</v>
      </c>
      <c r="C171" s="14" t="s">
        <v>1363</v>
      </c>
      <c r="E171" s="38" t="s">
        <v>738</v>
      </c>
      <c r="F171" s="45">
        <f>IF(ISBLANK('2B'!I37),"##BLANK",'2B'!I37)</f>
        <v>0</v>
      </c>
    </row>
    <row r="172" spans="2:6">
      <c r="B172" s="14" t="str">
        <f>'2B'!AJ37</f>
        <v>B0024TOT</v>
      </c>
      <c r="C172" s="14" t="s">
        <v>1364</v>
      </c>
      <c r="E172" s="38" t="s">
        <v>738</v>
      </c>
      <c r="F172" s="45">
        <f>IF(ISBLANK('2B'!J37),"##BLANK",'2B'!J37)</f>
        <v>20.099</v>
      </c>
    </row>
    <row r="173" spans="2:6">
      <c r="B173" s="14" t="str">
        <f>'2B'!AE39</f>
        <v>BM325WR</v>
      </c>
      <c r="C173" s="14" t="s">
        <v>1365</v>
      </c>
      <c r="E173" s="38" t="s">
        <v>738</v>
      </c>
      <c r="F173" s="45">
        <f>IF(ISBLANK('2B'!E39),"##BLANK",'2B'!E39)</f>
        <v>50.117999999999995</v>
      </c>
    </row>
    <row r="174" spans="2:6">
      <c r="B174" s="14" t="str">
        <f>'2B'!AF39</f>
        <v>BM325WN</v>
      </c>
      <c r="C174" s="14" t="s">
        <v>1366</v>
      </c>
      <c r="E174" s="38" t="s">
        <v>738</v>
      </c>
      <c r="F174" s="45">
        <f>IF(ISBLANK('2B'!F39),"##BLANK",'2B'!F39)</f>
        <v>273.54400000000004</v>
      </c>
    </row>
    <row r="175" spans="2:6">
      <c r="B175" s="14" t="str">
        <f>'2B'!AG39</f>
        <v>BM825WNK</v>
      </c>
      <c r="C175" s="14" t="s">
        <v>1367</v>
      </c>
      <c r="E175" s="38" t="s">
        <v>738</v>
      </c>
      <c r="F175" s="45">
        <f>IF(ISBLANK('2B'!G39),"##BLANK",'2B'!G39)</f>
        <v>626.34700000000009</v>
      </c>
    </row>
    <row r="176" spans="2:6">
      <c r="B176" s="14" t="str">
        <f>'2B'!AH39</f>
        <v>BM825SG</v>
      </c>
      <c r="C176" s="14" t="s">
        <v>1368</v>
      </c>
      <c r="E176" s="38" t="s">
        <v>738</v>
      </c>
      <c r="F176" s="45">
        <f>IF(ISBLANK('2B'!H39),"##BLANK",'2B'!H39)</f>
        <v>47.747</v>
      </c>
    </row>
    <row r="177" spans="2:6">
      <c r="B177" s="14" t="str">
        <f>'2B'!AI39</f>
        <v>S3039TTT</v>
      </c>
      <c r="C177" s="14" t="s">
        <v>1369</v>
      </c>
      <c r="E177" s="38" t="s">
        <v>738</v>
      </c>
      <c r="F177" s="45">
        <f>IF(ISBLANK('2B'!I39),"##BLANK",'2B'!I39)</f>
        <v>0</v>
      </c>
    </row>
    <row r="178" spans="2:6">
      <c r="B178" s="14" t="str">
        <f>'2B'!AJ39</f>
        <v>T3039</v>
      </c>
      <c r="C178" s="14" t="s">
        <v>1370</v>
      </c>
      <c r="E178" s="38" t="s">
        <v>738</v>
      </c>
      <c r="F178" s="45">
        <f>IF(ISBLANK('2B'!J39),"##BLANK",'2B'!J39)</f>
        <v>997.75600000000009</v>
      </c>
    </row>
    <row r="179" spans="2:6">
      <c r="B179" s="14" t="str">
        <f>'2B'!AF42</f>
        <v>CR00558WN</v>
      </c>
      <c r="C179" s="14" t="s">
        <v>1371</v>
      </c>
      <c r="E179" s="38" t="s">
        <v>738</v>
      </c>
      <c r="F179" s="45">
        <f>IF(ISBLANK('2B'!F42),"##BLANK",'2B'!F42)</f>
        <v>21.786999999999999</v>
      </c>
    </row>
    <row r="180" spans="2:6">
      <c r="B180" s="14" t="str">
        <f>'2B'!AG42</f>
        <v>CR00559WNK</v>
      </c>
      <c r="C180" s="14" t="s">
        <v>1372</v>
      </c>
      <c r="E180" s="38" t="s">
        <v>738</v>
      </c>
      <c r="F180" s="45">
        <f>IF(ISBLANK('2B'!G42),"##BLANK",'2B'!G42)</f>
        <v>45.646000000000001</v>
      </c>
    </row>
    <row r="181" spans="2:6">
      <c r="B181" s="14" t="str">
        <f>'2B'!AH42</f>
        <v>CR00559SG</v>
      </c>
      <c r="C181" s="14" t="s">
        <v>1373</v>
      </c>
      <c r="E181" s="38" t="s">
        <v>738</v>
      </c>
      <c r="F181" s="45">
        <f>IF(ISBLANK('2B'!H42),"##BLANK",'2B'!H42)</f>
        <v>3.6989999999999998</v>
      </c>
    </row>
    <row r="182" spans="2:6">
      <c r="B182" s="14" t="str">
        <f>'2B'!AI42</f>
        <v>CR0559TTT</v>
      </c>
      <c r="C182" s="14" t="s">
        <v>1374</v>
      </c>
      <c r="E182" s="38" t="s">
        <v>738</v>
      </c>
      <c r="F182" s="45">
        <f>IF(ISBLANK('2B'!I42),"##BLANK",'2B'!I42)</f>
        <v>0</v>
      </c>
    </row>
    <row r="183" spans="2:6">
      <c r="B183" s="14" t="str">
        <f>'2B'!AJ42</f>
        <v>CR00560</v>
      </c>
      <c r="C183" s="14" t="s">
        <v>1375</v>
      </c>
      <c r="E183" s="38" t="s">
        <v>738</v>
      </c>
      <c r="F183" s="45">
        <f>IF(ISBLANK('2B'!J42),"##BLANK",'2B'!J42)</f>
        <v>71.957999999999998</v>
      </c>
    </row>
    <row r="184" spans="2:6">
      <c r="B184" s="14" t="str">
        <f>'2B'!AF43</f>
        <v>CR00561WN</v>
      </c>
      <c r="C184" s="14" t="s">
        <v>1376</v>
      </c>
      <c r="E184" s="38" t="s">
        <v>738</v>
      </c>
      <c r="F184" s="45">
        <f>IF(ISBLANK('2B'!F43),"##BLANK",'2B'!F43)</f>
        <v>0</v>
      </c>
    </row>
    <row r="185" spans="2:6">
      <c r="B185" s="14" t="str">
        <f>'2B'!AG43</f>
        <v>CR00562WNK</v>
      </c>
      <c r="C185" s="14" t="s">
        <v>1377</v>
      </c>
      <c r="E185" s="38" t="s">
        <v>738</v>
      </c>
      <c r="F185" s="45">
        <f>IF(ISBLANK('2B'!G43),"##BLANK",'2B'!G43)</f>
        <v>0</v>
      </c>
    </row>
    <row r="186" spans="2:6">
      <c r="B186" s="14" t="str">
        <f>'2B'!AH43</f>
        <v>CR00562SG</v>
      </c>
      <c r="C186" s="14" t="s">
        <v>1378</v>
      </c>
      <c r="E186" s="38" t="s">
        <v>738</v>
      </c>
      <c r="F186" s="45">
        <f>IF(ISBLANK('2B'!H43),"##BLANK",'2B'!H43)</f>
        <v>0</v>
      </c>
    </row>
    <row r="187" spans="2:6">
      <c r="B187" s="14" t="str">
        <f>'2B'!AI43</f>
        <v>CR00562TTT</v>
      </c>
      <c r="C187" s="14" t="s">
        <v>1379</v>
      </c>
      <c r="E187" s="38" t="s">
        <v>738</v>
      </c>
      <c r="F187" s="45">
        <f>IF(ISBLANK('2B'!I43),"##BLANK",'2B'!I43)</f>
        <v>0</v>
      </c>
    </row>
    <row r="188" spans="2:6">
      <c r="B188" s="14" t="str">
        <f>'2B'!AJ43</f>
        <v>CR00563</v>
      </c>
      <c r="C188" s="14" t="s">
        <v>1380</v>
      </c>
      <c r="E188" s="38" t="s">
        <v>738</v>
      </c>
      <c r="F188" s="45">
        <f>IF(ISBLANK('2B'!J43),"##BLANK",'2B'!J43)</f>
        <v>0</v>
      </c>
    </row>
    <row r="189" spans="2:6">
      <c r="B189" s="14" t="str">
        <f>'2B'!AE44</f>
        <v>W3026WR</v>
      </c>
      <c r="C189" s="14" t="s">
        <v>1381</v>
      </c>
      <c r="E189" s="38" t="s">
        <v>738</v>
      </c>
      <c r="F189" s="45">
        <f>IF(ISBLANK('2B'!E44),"##BLANK",'2B'!E44)</f>
        <v>50.943999999999996</v>
      </c>
    </row>
    <row r="190" spans="2:6">
      <c r="B190" s="14" t="str">
        <f>'2B'!AF44</f>
        <v>W3026WN</v>
      </c>
      <c r="C190" s="14" t="s">
        <v>1382</v>
      </c>
      <c r="E190" s="38" t="s">
        <v>738</v>
      </c>
      <c r="F190" s="45">
        <f>IF(ISBLANK('2B'!F44),"##BLANK",'2B'!F44)</f>
        <v>295.33100000000002</v>
      </c>
    </row>
    <row r="191" spans="2:6">
      <c r="B191" s="14" t="str">
        <f>'2B'!AG44</f>
        <v>S3040WNK</v>
      </c>
      <c r="C191" s="14" t="s">
        <v>1383</v>
      </c>
      <c r="E191" s="38" t="s">
        <v>738</v>
      </c>
      <c r="F191" s="45">
        <f>IF(ISBLANK('2B'!G44),"##BLANK",'2B'!G44)</f>
        <v>671.99300000000005</v>
      </c>
    </row>
    <row r="192" spans="2:6">
      <c r="B192" s="14" t="str">
        <f>'2B'!AH44</f>
        <v>S3040SG</v>
      </c>
      <c r="C192" s="14" t="s">
        <v>1384</v>
      </c>
      <c r="E192" s="38" t="s">
        <v>738</v>
      </c>
      <c r="F192" s="45">
        <f>IF(ISBLANK('2B'!H44),"##BLANK",'2B'!H44)</f>
        <v>51.445999999999998</v>
      </c>
    </row>
    <row r="193" spans="2:6">
      <c r="B193" s="14" t="str">
        <f>'2B'!AI44</f>
        <v>S3040TOTTTT</v>
      </c>
      <c r="C193" s="14" t="s">
        <v>1385</v>
      </c>
      <c r="E193" s="38" t="s">
        <v>738</v>
      </c>
      <c r="F193" s="45">
        <f>IF(ISBLANK('2B'!I44),"##BLANK",'2B'!I44)</f>
        <v>0</v>
      </c>
    </row>
    <row r="194" spans="2:6">
      <c r="B194" s="14" t="str">
        <f>'2B'!AJ44</f>
        <v>CR00564</v>
      </c>
      <c r="C194" s="14" t="s">
        <v>1386</v>
      </c>
      <c r="E194" s="38" t="s">
        <v>738</v>
      </c>
      <c r="F194" s="45">
        <f>IF(ISBLANK('2B'!J44),"##BLANK",'2B'!J44)</f>
        <v>1069.7139999999999</v>
      </c>
    </row>
    <row r="195" spans="2:6">
      <c r="B195" s="14" t="str">
        <f>'2C'!U8</f>
        <v>BM9030</v>
      </c>
      <c r="C195" s="14" t="s">
        <v>1387</v>
      </c>
      <c r="E195" s="38" t="s">
        <v>738</v>
      </c>
      <c r="F195" s="45">
        <f>IF(ISBLANK('2C'!E8),"##BLANK",'2C'!E8)</f>
        <v>20.738</v>
      </c>
    </row>
    <row r="196" spans="2:6">
      <c r="B196" s="14" t="str">
        <f>'2C'!V8</f>
        <v>BM9031</v>
      </c>
      <c r="C196" s="14" t="s">
        <v>1388</v>
      </c>
      <c r="E196" s="38" t="s">
        <v>738</v>
      </c>
      <c r="F196" s="45">
        <f>IF(ISBLANK('2C'!F8),"##BLANK",'2C'!F8)</f>
        <v>0</v>
      </c>
    </row>
    <row r="197" spans="2:6">
      <c r="B197" s="14" t="str">
        <f>'2C'!W8</f>
        <v>BM9032</v>
      </c>
      <c r="C197" s="14" t="s">
        <v>1389</v>
      </c>
      <c r="E197" s="38" t="s">
        <v>738</v>
      </c>
      <c r="F197" s="45">
        <f>IF(ISBLANK('2C'!G8),"##BLANK",'2C'!G8)</f>
        <v>20.738</v>
      </c>
    </row>
    <row r="198" spans="2:6">
      <c r="B198" s="14" t="str">
        <f>'2C'!U9</f>
        <v>BM9002</v>
      </c>
      <c r="C198" s="14" t="s">
        <v>1390</v>
      </c>
      <c r="E198" s="38" t="s">
        <v>738</v>
      </c>
      <c r="F198" s="45">
        <f>IF(ISBLANK('2C'!E9),"##BLANK",'2C'!E9)</f>
        <v>6.2830000000000004</v>
      </c>
    </row>
    <row r="199" spans="2:6">
      <c r="B199" s="14" t="str">
        <f>'2C'!V9</f>
        <v>BM9202</v>
      </c>
      <c r="C199" s="14" t="s">
        <v>1391</v>
      </c>
      <c r="E199" s="38" t="s">
        <v>738</v>
      </c>
      <c r="F199" s="45">
        <f>IF(ISBLANK('2C'!F9),"##BLANK",'2C'!F9)</f>
        <v>0</v>
      </c>
    </row>
    <row r="200" spans="2:6">
      <c r="B200" s="14" t="str">
        <f>'2C'!W9</f>
        <v>BM9502</v>
      </c>
      <c r="C200" s="14" t="s">
        <v>1392</v>
      </c>
      <c r="E200" s="38" t="s">
        <v>738</v>
      </c>
      <c r="F200" s="45">
        <f>IF(ISBLANK('2C'!G9),"##BLANK",'2C'!G9)</f>
        <v>6.2830000000000004</v>
      </c>
    </row>
    <row r="201" spans="2:6">
      <c r="B201" s="14" t="str">
        <f>'2C'!U10</f>
        <v>BM9003</v>
      </c>
      <c r="C201" s="14" t="s">
        <v>1393</v>
      </c>
      <c r="E201" s="38" t="s">
        <v>738</v>
      </c>
      <c r="F201" s="45">
        <f>IF(ISBLANK('2C'!E10),"##BLANK",'2C'!E10)</f>
        <v>29.963999999999999</v>
      </c>
    </row>
    <row r="202" spans="2:6">
      <c r="B202" s="14" t="str">
        <f>'2C'!V10</f>
        <v>BM9203</v>
      </c>
      <c r="C202" s="14" t="s">
        <v>1394</v>
      </c>
      <c r="E202" s="38" t="s">
        <v>738</v>
      </c>
      <c r="F202" s="45">
        <f>IF(ISBLANK('2C'!F10),"##BLANK",'2C'!F10)</f>
        <v>0</v>
      </c>
    </row>
    <row r="203" spans="2:6">
      <c r="B203" s="14" t="str">
        <f>'2C'!W10</f>
        <v>BM9503</v>
      </c>
      <c r="C203" s="14" t="s">
        <v>1395</v>
      </c>
      <c r="E203" s="38" t="s">
        <v>738</v>
      </c>
      <c r="F203" s="45">
        <f>IF(ISBLANK('2C'!G10),"##BLANK",'2C'!G10)</f>
        <v>29.963999999999999</v>
      </c>
    </row>
    <row r="204" spans="2:6">
      <c r="B204" s="14" t="str">
        <f>'2C'!U11</f>
        <v>BM9007</v>
      </c>
      <c r="C204" s="14" t="s">
        <v>1396</v>
      </c>
      <c r="E204" s="38" t="s">
        <v>738</v>
      </c>
      <c r="F204" s="45">
        <f>IF(ISBLANK('2C'!E11),"##BLANK",'2C'!E11)</f>
        <v>3.21</v>
      </c>
    </row>
    <row r="205" spans="2:6">
      <c r="B205" s="14" t="str">
        <f>'2C'!V11</f>
        <v>BM9207</v>
      </c>
      <c r="C205" s="14" t="s">
        <v>1397</v>
      </c>
      <c r="E205" s="38" t="s">
        <v>738</v>
      </c>
      <c r="F205" s="45">
        <f>IF(ISBLANK('2C'!F11),"##BLANK",'2C'!F11)</f>
        <v>0</v>
      </c>
    </row>
    <row r="206" spans="2:6">
      <c r="B206" s="14" t="str">
        <f>'2C'!W11</f>
        <v>BM9507</v>
      </c>
      <c r="C206" s="14" t="s">
        <v>1398</v>
      </c>
      <c r="E206" s="38" t="s">
        <v>738</v>
      </c>
      <c r="F206" s="45">
        <f>IF(ISBLANK('2C'!G11),"##BLANK",'2C'!G11)</f>
        <v>3.21</v>
      </c>
    </row>
    <row r="207" spans="2:6">
      <c r="B207" s="14" t="str">
        <f>'2C'!V12</f>
        <v>BM9230</v>
      </c>
      <c r="C207" s="14" t="s">
        <v>1399</v>
      </c>
      <c r="E207" s="38" t="s">
        <v>738</v>
      </c>
      <c r="F207" s="45">
        <f>IF(ISBLANK('2C'!F12),"##BLANK",'2C'!F12)</f>
        <v>0</v>
      </c>
    </row>
    <row r="208" spans="2:6">
      <c r="B208" s="14" t="str">
        <f>'2C'!U13</f>
        <v>B0025OXH</v>
      </c>
      <c r="C208" s="14" t="s">
        <v>1400</v>
      </c>
      <c r="E208" s="38" t="s">
        <v>738</v>
      </c>
      <c r="F208" s="45">
        <f>IF(ISBLANK('2C'!E13),"##BLANK",'2C'!E13)</f>
        <v>5.0330000000000004</v>
      </c>
    </row>
    <row r="209" spans="2:6">
      <c r="B209" s="14" t="str">
        <f>'2C'!V13</f>
        <v>B0025OXNH</v>
      </c>
      <c r="C209" s="14" t="s">
        <v>1401</v>
      </c>
      <c r="E209" s="38" t="s">
        <v>738</v>
      </c>
      <c r="F209" s="45">
        <f>IF(ISBLANK('2C'!F13),"##BLANK",'2C'!F13)</f>
        <v>0</v>
      </c>
    </row>
    <row r="210" spans="2:6">
      <c r="B210" s="14" t="str">
        <f>'2C'!W13</f>
        <v>B0025OXT</v>
      </c>
      <c r="C210" s="14" t="s">
        <v>1288</v>
      </c>
      <c r="E210" s="38" t="s">
        <v>738</v>
      </c>
      <c r="F210" s="45">
        <f>IF(ISBLANK('2C'!G13),"##BLANK",'2C'!G13)</f>
        <v>5.0330000000000004</v>
      </c>
    </row>
    <row r="211" spans="2:6">
      <c r="B211" s="14" t="str">
        <f>'2C'!U14</f>
        <v>B0026LAH</v>
      </c>
      <c r="C211" s="14" t="s">
        <v>1402</v>
      </c>
      <c r="E211" s="38" t="s">
        <v>738</v>
      </c>
      <c r="F211" s="45">
        <f>IF(ISBLANK('2C'!E14),"##BLANK",'2C'!E14)</f>
        <v>1.9E-2</v>
      </c>
    </row>
    <row r="212" spans="2:6">
      <c r="B212" s="14" t="str">
        <f>'2C'!V14</f>
        <v>B0026LANH</v>
      </c>
      <c r="C212" s="14" t="s">
        <v>1403</v>
      </c>
      <c r="E212" s="38" t="s">
        <v>738</v>
      </c>
      <c r="F212" s="45">
        <f>IF(ISBLANK('2C'!F14),"##BLANK",'2C'!F14)</f>
        <v>0</v>
      </c>
    </row>
    <row r="213" spans="2:6">
      <c r="B213" s="14" t="str">
        <f>'2C'!W14</f>
        <v>B0026LAT</v>
      </c>
      <c r="C213" s="14" t="s">
        <v>1404</v>
      </c>
      <c r="E213" s="38" t="s">
        <v>738</v>
      </c>
      <c r="F213" s="45">
        <f>IF(ISBLANK('2C'!G14),"##BLANK",'2C'!G14)</f>
        <v>1.9E-2</v>
      </c>
    </row>
    <row r="214" spans="2:6">
      <c r="B214" s="14" t="str">
        <f>'2C'!U15</f>
        <v>B0027TXH</v>
      </c>
      <c r="C214" s="14" t="s">
        <v>1405</v>
      </c>
      <c r="E214" s="38" t="s">
        <v>738</v>
      </c>
      <c r="F214" s="45">
        <f>IF(ISBLANK('2C'!E15),"##BLANK",'2C'!E15)</f>
        <v>65.247</v>
      </c>
    </row>
    <row r="215" spans="2:6">
      <c r="B215" s="14" t="str">
        <f>'2C'!V15</f>
        <v>B0027TXNH</v>
      </c>
      <c r="C215" s="14" t="s">
        <v>1406</v>
      </c>
      <c r="E215" s="38" t="s">
        <v>738</v>
      </c>
      <c r="F215" s="45">
        <f>IF(ISBLANK('2C'!F15),"##BLANK",'2C'!F15)</f>
        <v>0</v>
      </c>
    </row>
    <row r="216" spans="2:6">
      <c r="B216" s="14" t="str">
        <f>'2C'!W15</f>
        <v>B0027TXT</v>
      </c>
      <c r="C216" s="14" t="s">
        <v>1407</v>
      </c>
      <c r="E216" s="38" t="s">
        <v>738</v>
      </c>
      <c r="F216" s="44">
        <f>IF(ISBLANK('2C'!G15),"##BLANK",'2C'!G15)</f>
        <v>65.247</v>
      </c>
    </row>
    <row r="217" spans="2:6">
      <c r="B217" s="14" t="str">
        <f>'2C'!U18</f>
        <v>B0028DEXH</v>
      </c>
      <c r="C217" s="14" t="s">
        <v>1408</v>
      </c>
      <c r="E217" s="38" t="s">
        <v>738</v>
      </c>
      <c r="F217" s="44">
        <f>IF(ISBLANK('2C'!E18),"##BLANK",'2C'!E18)</f>
        <v>0.98</v>
      </c>
    </row>
    <row r="218" spans="2:6">
      <c r="B218" s="14" t="str">
        <f>'2C'!V18</f>
        <v>B0028DEXNH</v>
      </c>
      <c r="C218" s="14" t="s">
        <v>1409</v>
      </c>
      <c r="E218" s="38" t="s">
        <v>738</v>
      </c>
      <c r="F218" s="44">
        <f>IF(ISBLANK('2C'!F18),"##BLANK",'2C'!F18)</f>
        <v>0</v>
      </c>
    </row>
    <row r="219" spans="2:6">
      <c r="B219" s="14" t="str">
        <f>'2C'!W18</f>
        <v>B0028DEXT</v>
      </c>
      <c r="C219" s="14" t="s">
        <v>1410</v>
      </c>
      <c r="E219" s="38" t="s">
        <v>738</v>
      </c>
      <c r="F219" s="44">
        <f>IF(ISBLANK('2C'!G18),"##BLANK",'2C'!G18)</f>
        <v>0.98</v>
      </c>
    </row>
    <row r="220" spans="2:6">
      <c r="B220" s="14" t="str">
        <f>'2C'!U19</f>
        <v>B0029DAXH</v>
      </c>
      <c r="C220" s="14" t="s">
        <v>1411</v>
      </c>
      <c r="E220" s="38" t="s">
        <v>738</v>
      </c>
      <c r="F220" s="44">
        <f>IF(ISBLANK('2C'!E19),"##BLANK",'2C'!E19)</f>
        <v>1.6739999999999999</v>
      </c>
    </row>
    <row r="221" spans="2:6">
      <c r="B221" s="14" t="str">
        <f>'2C'!V19</f>
        <v>B0029DAXNH</v>
      </c>
      <c r="C221" s="14" t="s">
        <v>1412</v>
      </c>
      <c r="E221" s="38" t="s">
        <v>738</v>
      </c>
      <c r="F221" s="44">
        <f>IF(ISBLANK('2C'!F19),"##BLANK",'2C'!F19)</f>
        <v>0</v>
      </c>
    </row>
    <row r="222" spans="2:6">
      <c r="B222" s="14" t="str">
        <f>'2C'!W19</f>
        <v>B0029DAXT</v>
      </c>
      <c r="C222" s="14" t="s">
        <v>1413</v>
      </c>
      <c r="E222" s="38" t="s">
        <v>738</v>
      </c>
      <c r="F222" s="44">
        <f>IF(ISBLANK('2C'!G19),"##BLANK",'2C'!G19)</f>
        <v>1.6739999999999999</v>
      </c>
    </row>
    <row r="223" spans="2:6">
      <c r="B223" s="14" t="str">
        <f>'2C'!U20</f>
        <v>B0030AEXH</v>
      </c>
      <c r="C223" s="14" t="s">
        <v>1414</v>
      </c>
      <c r="E223" s="38" t="s">
        <v>738</v>
      </c>
      <c r="F223" s="44">
        <f>IF(ISBLANK('2C'!E20),"##BLANK",'2C'!E20)</f>
        <v>1.03</v>
      </c>
    </row>
    <row r="224" spans="2:6">
      <c r="B224" s="14" t="str">
        <f>'2C'!V20</f>
        <v>B0030AEXNH</v>
      </c>
      <c r="C224" s="14" t="s">
        <v>1415</v>
      </c>
      <c r="E224" s="38" t="s">
        <v>738</v>
      </c>
      <c r="F224" s="44">
        <f>IF(ISBLANK('2C'!F20),"##BLANK",'2C'!F20)</f>
        <v>0</v>
      </c>
    </row>
    <row r="225" spans="2:6">
      <c r="B225" s="14" t="str">
        <f>'2C'!W20</f>
        <v>B0030AEXT</v>
      </c>
      <c r="C225" s="14" t="s">
        <v>1416</v>
      </c>
      <c r="E225" s="38" t="s">
        <v>738</v>
      </c>
      <c r="F225" s="44">
        <f>IF(ISBLANK('2C'!G20),"##BLANK",'2C'!G20)</f>
        <v>1.03</v>
      </c>
    </row>
    <row r="226" spans="2:6">
      <c r="B226" s="14" t="str">
        <f>'2C'!U21</f>
        <v>B0031AAXH</v>
      </c>
      <c r="C226" s="14" t="s">
        <v>1417</v>
      </c>
      <c r="E226" s="38" t="s">
        <v>738</v>
      </c>
      <c r="F226" s="44">
        <f>IF(ISBLANK('2C'!E21),"##BLANK",'2C'!E21)</f>
        <v>1.677</v>
      </c>
    </row>
    <row r="227" spans="2:6">
      <c r="B227" s="14" t="str">
        <f>'2C'!V21</f>
        <v>B0031AAXNH</v>
      </c>
      <c r="C227" s="14" t="s">
        <v>1418</v>
      </c>
      <c r="E227" s="38" t="s">
        <v>738</v>
      </c>
      <c r="F227" s="44">
        <f>IF(ISBLANK('2C'!F21),"##BLANK",'2C'!F21)</f>
        <v>0</v>
      </c>
    </row>
    <row r="228" spans="2:6">
      <c r="B228" s="14" t="str">
        <f>'2C'!W21</f>
        <v>B0031AAXT</v>
      </c>
      <c r="C228" s="14" t="s">
        <v>1419</v>
      </c>
      <c r="E228" s="38" t="s">
        <v>738</v>
      </c>
      <c r="F228" s="44">
        <f>IF(ISBLANK('2C'!G21),"##BLANK",'2C'!G21)</f>
        <v>1.677</v>
      </c>
    </row>
    <row r="229" spans="2:6">
      <c r="B229" s="14" t="str">
        <f>'2C'!U24</f>
        <v>B0032RCL</v>
      </c>
      <c r="C229" s="14" t="s">
        <v>1420</v>
      </c>
      <c r="E229" s="38" t="s">
        <v>738</v>
      </c>
      <c r="F229" s="44">
        <f>IF(ISBLANK('2C'!E24),"##BLANK",'2C'!E24)</f>
        <v>6.6000000000000003E-2</v>
      </c>
    </row>
    <row r="230" spans="2:6">
      <c r="B230" s="14" t="str">
        <f>'2C'!V24</f>
        <v>B0032RCLB</v>
      </c>
      <c r="C230" s="14" t="s">
        <v>1421</v>
      </c>
      <c r="E230" s="38" t="s">
        <v>738</v>
      </c>
      <c r="F230" s="44">
        <f>IF(ISBLANK('2C'!F24),"##BLANK",'2C'!F24)</f>
        <v>0</v>
      </c>
    </row>
    <row r="231" spans="2:6">
      <c r="B231" s="14" t="str">
        <f>'2C'!W24</f>
        <v>B0032RCLT</v>
      </c>
      <c r="C231" s="14" t="s">
        <v>1422</v>
      </c>
      <c r="E231" s="38" t="s">
        <v>738</v>
      </c>
      <c r="F231" s="44">
        <f>IF(ISBLANK('2C'!G24),"##BLANK",'2C'!G24)</f>
        <v>6.6000000000000003E-2</v>
      </c>
    </row>
    <row r="232" spans="2:6">
      <c r="B232" s="14" t="str">
        <f>'2C'!U25</f>
        <v>B0033INCM</v>
      </c>
      <c r="C232" s="14" t="s">
        <v>1423</v>
      </c>
      <c r="E232" s="38" t="s">
        <v>738</v>
      </c>
      <c r="F232" s="44">
        <f>IF(ISBLANK('2C'!E25),"##BLANK",'2C'!E25)</f>
        <v>0</v>
      </c>
    </row>
    <row r="233" spans="2:6">
      <c r="B233" s="14" t="str">
        <f>'2C'!V25</f>
        <v>B0033INCMB</v>
      </c>
      <c r="C233" s="14" t="s">
        <v>1424</v>
      </c>
      <c r="E233" s="38" t="s">
        <v>738</v>
      </c>
      <c r="F233" s="44">
        <f>IF(ISBLANK('2C'!F25),"##BLANK",'2C'!F25)</f>
        <v>0</v>
      </c>
    </row>
    <row r="234" spans="2:6">
      <c r="B234" s="14" t="str">
        <f>'2C'!W25</f>
        <v>B0033INCMT</v>
      </c>
      <c r="C234" s="14" t="s">
        <v>1425</v>
      </c>
      <c r="E234" s="38" t="s">
        <v>738</v>
      </c>
      <c r="F234" s="44">
        <f>IF(ISBLANK('2C'!G25),"##BLANK",'2C'!G25)</f>
        <v>0</v>
      </c>
    </row>
    <row r="235" spans="2:6">
      <c r="B235" s="14" t="str">
        <f>'2C'!U26</f>
        <v>B0034RCW</v>
      </c>
      <c r="C235" s="14" t="s">
        <v>1426</v>
      </c>
      <c r="E235" s="38" t="s">
        <v>738</v>
      </c>
      <c r="F235" s="44">
        <f>IF(ISBLANK('2C'!E26),"##BLANK",'2C'!E26)</f>
        <v>1.1160000000000001</v>
      </c>
    </row>
    <row r="236" spans="2:6">
      <c r="B236" s="14" t="str">
        <f>'2C'!V26</f>
        <v>B0034RCWB</v>
      </c>
      <c r="C236" s="14" t="s">
        <v>1427</v>
      </c>
      <c r="E236" s="38" t="s">
        <v>738</v>
      </c>
      <c r="F236" s="44">
        <f>IF(ISBLANK('2C'!F26),"##BLANK",'2C'!F26)</f>
        <v>0</v>
      </c>
    </row>
    <row r="237" spans="2:6">
      <c r="B237" s="14" t="str">
        <f>'2C'!W26</f>
        <v>B0034RCWT</v>
      </c>
      <c r="C237" s="14" t="s">
        <v>1428</v>
      </c>
      <c r="E237" s="38" t="s">
        <v>738</v>
      </c>
      <c r="F237" s="44">
        <f>IF(ISBLANK('2C'!G26),"##BLANK",'2C'!G26)</f>
        <v>1.1160000000000001</v>
      </c>
    </row>
    <row r="238" spans="2:6">
      <c r="B238" s="14" t="str">
        <f>'2C'!U27</f>
        <v>B0035INCA</v>
      </c>
      <c r="C238" s="14" t="s">
        <v>1429</v>
      </c>
      <c r="E238" s="38" t="s">
        <v>738</v>
      </c>
      <c r="F238" s="44">
        <f>IF(ISBLANK('2C'!E27),"##BLANK",'2C'!E27)</f>
        <v>0</v>
      </c>
    </row>
    <row r="239" spans="2:6">
      <c r="B239" s="14" t="str">
        <f>'2C'!V27</f>
        <v>B0035INCAB</v>
      </c>
      <c r="C239" s="14" t="s">
        <v>1430</v>
      </c>
      <c r="E239" s="38" t="s">
        <v>738</v>
      </c>
      <c r="F239" s="44">
        <f>IF(ISBLANK('2C'!F27),"##BLANK",'2C'!F27)</f>
        <v>0</v>
      </c>
    </row>
    <row r="240" spans="2:6">
      <c r="B240" s="14" t="str">
        <f>'2C'!W27</f>
        <v>B0035INCAT</v>
      </c>
      <c r="C240" s="14" t="s">
        <v>1431</v>
      </c>
      <c r="E240" s="38" t="s">
        <v>738</v>
      </c>
      <c r="F240" s="44">
        <f>IF(ISBLANK('2C'!G27),"##BLANK",'2C'!G27)</f>
        <v>0</v>
      </c>
    </row>
    <row r="241" spans="2:6">
      <c r="B241" s="14" t="str">
        <f>'2C'!U28</f>
        <v>B0036NRC</v>
      </c>
      <c r="C241" s="14" t="s">
        <v>1432</v>
      </c>
      <c r="E241" s="38" t="s">
        <v>738</v>
      </c>
      <c r="F241" s="44">
        <f>IF(ISBLANK('2C'!E28),"##BLANK",'2C'!E28)</f>
        <v>1.1820000000000002</v>
      </c>
    </row>
    <row r="242" spans="2:6">
      <c r="B242" s="14" t="str">
        <f>'2C'!V28</f>
        <v>B0036NRCB</v>
      </c>
      <c r="C242" s="14" t="s">
        <v>1433</v>
      </c>
      <c r="E242" s="38" t="s">
        <v>738</v>
      </c>
      <c r="F242" s="44">
        <f>IF(ISBLANK('2C'!F28),"##BLANK",'2C'!F28)</f>
        <v>0</v>
      </c>
    </row>
    <row r="243" spans="2:6">
      <c r="B243" s="14" t="str">
        <f>'2C'!W28</f>
        <v>B0036NRCT</v>
      </c>
      <c r="C243" s="14" t="s">
        <v>1434</v>
      </c>
      <c r="E243" s="38" t="s">
        <v>738</v>
      </c>
      <c r="F243" s="44">
        <f>IF(ISBLANK('2C'!G28),"##BLANK",'2C'!G28)</f>
        <v>1.1820000000000002</v>
      </c>
    </row>
    <row r="244" spans="2:6">
      <c r="B244" s="14" t="str">
        <f>'2C'!U30</f>
        <v>B0037TRCH</v>
      </c>
      <c r="C244" s="14" t="s">
        <v>1435</v>
      </c>
      <c r="E244" s="38" t="s">
        <v>738</v>
      </c>
      <c r="F244" s="44">
        <f>IF(ISBLANK('2C'!E30),"##BLANK",'2C'!E30)</f>
        <v>71.790000000000006</v>
      </c>
    </row>
    <row r="245" spans="2:6">
      <c r="B245" s="14" t="str">
        <f>'2C'!V30</f>
        <v>B0037TRCNH</v>
      </c>
      <c r="C245" s="14" t="s">
        <v>1436</v>
      </c>
      <c r="E245" s="38" t="s">
        <v>738</v>
      </c>
      <c r="F245" s="44">
        <f>IF(ISBLANK('2C'!F30),"##BLANK",'2C'!F30)</f>
        <v>0</v>
      </c>
    </row>
    <row r="246" spans="2:6">
      <c r="B246" s="14" t="str">
        <f>'2C'!W30</f>
        <v>B0037TRCT</v>
      </c>
      <c r="C246" s="14" t="s">
        <v>1437</v>
      </c>
      <c r="E246" s="38" t="s">
        <v>738</v>
      </c>
      <c r="F246" s="44">
        <f>IF(ISBLANK('2C'!G30),"##BLANK",'2C'!G30)</f>
        <v>71.790000000000006</v>
      </c>
    </row>
    <row r="247" spans="2:6">
      <c r="B247" s="14" t="str">
        <f>'2C'!U32</f>
        <v>BM9022</v>
      </c>
      <c r="C247" s="14" t="s">
        <v>1438</v>
      </c>
      <c r="E247" s="38" t="s">
        <v>738</v>
      </c>
      <c r="F247" s="44">
        <f>IF(ISBLANK('2C'!E32),"##BLANK",'2C'!E32)</f>
        <v>0</v>
      </c>
    </row>
    <row r="248" spans="2:6">
      <c r="B248" s="14" t="str">
        <f>'2C'!V32</f>
        <v>BM9222</v>
      </c>
      <c r="C248" s="14" t="s">
        <v>1439</v>
      </c>
      <c r="E248" s="38" t="s">
        <v>738</v>
      </c>
      <c r="F248" s="44">
        <f>IF(ISBLANK('2C'!F32),"##BLANK",'2C'!F32)</f>
        <v>0</v>
      </c>
    </row>
    <row r="249" spans="2:6">
      <c r="B249" s="14" t="str">
        <f>'2C'!W32</f>
        <v>BM9522</v>
      </c>
      <c r="C249" s="14" t="s">
        <v>1440</v>
      </c>
      <c r="E249" s="38" t="s">
        <v>738</v>
      </c>
      <c r="F249" s="44">
        <f>IF(ISBLANK('2C'!G32),"##BLANK",'2C'!G32)</f>
        <v>0</v>
      </c>
    </row>
    <row r="250" spans="2:6">
      <c r="B250" s="14" t="str">
        <f>'2C'!U33</f>
        <v>B0038PDRCH</v>
      </c>
      <c r="C250" s="14" t="s">
        <v>1441</v>
      </c>
      <c r="E250" s="38" t="s">
        <v>738</v>
      </c>
      <c r="F250" s="44">
        <f>IF(ISBLANK('2C'!E33),"##BLANK",'2C'!E33)</f>
        <v>5.3780000000000001</v>
      </c>
    </row>
    <row r="251" spans="2:6">
      <c r="B251" s="14" t="str">
        <f>'2C'!V33</f>
        <v>B0038PDRCNH</v>
      </c>
      <c r="C251" s="14" t="s">
        <v>1442</v>
      </c>
      <c r="E251" s="38" t="s">
        <v>738</v>
      </c>
      <c r="F251" s="44">
        <f>IF(ISBLANK('2C'!F33),"##BLANK",'2C'!F33)</f>
        <v>0</v>
      </c>
    </row>
    <row r="252" spans="2:6">
      <c r="B252" s="14" t="str">
        <f>'2C'!W33</f>
        <v>B0038PDRCT</v>
      </c>
      <c r="C252" s="14" t="s">
        <v>1443</v>
      </c>
      <c r="E252" s="38" t="s">
        <v>738</v>
      </c>
      <c r="F252" s="44">
        <f>IF(ISBLANK('2C'!G33),"##BLANK",'2C'!G33)</f>
        <v>5.3780000000000001</v>
      </c>
    </row>
    <row r="253" spans="2:6">
      <c r="B253" s="14" t="str">
        <f>'2C'!U35</f>
        <v>B0039TRCH_PDRC</v>
      </c>
      <c r="C253" s="14" t="s">
        <v>1444</v>
      </c>
      <c r="E253" s="38" t="s">
        <v>738</v>
      </c>
      <c r="F253" s="44">
        <f>IF(ISBLANK('2C'!E35),"##BLANK",'2C'!E35)</f>
        <v>77.168000000000006</v>
      </c>
    </row>
    <row r="254" spans="2:6">
      <c r="B254" s="14" t="str">
        <f>'2C'!V35</f>
        <v>B0039TRCNH_PDRC</v>
      </c>
      <c r="C254" s="14" t="s">
        <v>1445</v>
      </c>
      <c r="E254" s="38" t="s">
        <v>738</v>
      </c>
      <c r="F254" s="44">
        <f>IF(ISBLANK('2C'!F35),"##BLANK",'2C'!F35)</f>
        <v>0</v>
      </c>
    </row>
    <row r="255" spans="2:6">
      <c r="B255" s="14" t="str">
        <f>'2C'!W35</f>
        <v>B0039TRCT_PDRC</v>
      </c>
      <c r="C255" s="14" t="s">
        <v>1446</v>
      </c>
      <c r="E255" s="38" t="s">
        <v>738</v>
      </c>
      <c r="F255" s="44">
        <f>IF(ISBLANK('2C'!G35),"##BLANK",'2C'!G35)</f>
        <v>77.168000000000006</v>
      </c>
    </row>
    <row r="256" spans="2:6">
      <c r="B256" s="14" t="str">
        <f>'2C'!U38</f>
        <v>BM9038</v>
      </c>
      <c r="C256" s="14" t="s">
        <v>1447</v>
      </c>
      <c r="E256" s="38" t="s">
        <v>738</v>
      </c>
      <c r="F256" s="44">
        <f>IF(ISBLANK('2C'!E38),"##BLANK",'2C'!E38)</f>
        <v>1.6739999999999999</v>
      </c>
    </row>
    <row r="257" spans="2:6">
      <c r="B257" s="14" t="str">
        <f>'2C'!V38</f>
        <v>BM9338</v>
      </c>
      <c r="C257" s="14" t="s">
        <v>1448</v>
      </c>
      <c r="E257" s="38" t="s">
        <v>738</v>
      </c>
      <c r="F257" s="44">
        <f>IF(ISBLANK('2C'!F38),"##BLANK",'2C'!F38)</f>
        <v>0</v>
      </c>
    </row>
    <row r="258" spans="2:6">
      <c r="B258" s="14" t="str">
        <f>'2C'!W38</f>
        <v>BM9538</v>
      </c>
      <c r="C258" s="14" t="s">
        <v>1449</v>
      </c>
      <c r="E258" s="38" t="s">
        <v>738</v>
      </c>
      <c r="F258" s="44">
        <f>IF(ISBLANK('2C'!G38),"##BLANK",'2C'!G38)</f>
        <v>1.6739999999999999</v>
      </c>
    </row>
    <row r="259" spans="2:6">
      <c r="B259" s="14" t="str">
        <f>'2C'!U41</f>
        <v>B0040CAPXH</v>
      </c>
      <c r="C259" s="14" t="s">
        <v>1450</v>
      </c>
      <c r="E259" s="38" t="s">
        <v>738</v>
      </c>
      <c r="F259" s="44">
        <f>IF(ISBLANK('2C'!E41),"##BLANK",'2C'!E41)</f>
        <v>10.983000000000001</v>
      </c>
    </row>
    <row r="260" spans="2:6">
      <c r="B260" s="14" t="str">
        <f>'2C'!V41</f>
        <v>B0040CAPXNH</v>
      </c>
      <c r="C260" s="14" t="s">
        <v>1451</v>
      </c>
      <c r="E260" s="38" t="s">
        <v>738</v>
      </c>
      <c r="F260" s="44">
        <f>IF(ISBLANK('2C'!F41),"##BLANK",'2C'!F41)</f>
        <v>0</v>
      </c>
    </row>
    <row r="261" spans="2:6">
      <c r="B261" s="14" t="str">
        <f>'2C'!W41</f>
        <v>B0040CAPXT</v>
      </c>
      <c r="C261" s="14" t="s">
        <v>1452</v>
      </c>
      <c r="E261" s="38" t="s">
        <v>738</v>
      </c>
      <c r="F261" s="44">
        <f>IF(ISBLANK('2C'!G41),"##BLANK",'2C'!G41)</f>
        <v>10.983000000000001</v>
      </c>
    </row>
    <row r="262" spans="2:6">
      <c r="B262" s="14" t="str">
        <f>'2C'!U44</f>
        <v>R3006</v>
      </c>
      <c r="C262" s="14" t="s">
        <v>1453</v>
      </c>
      <c r="E262" s="38" t="s">
        <v>738</v>
      </c>
      <c r="F262" s="44">
        <f>IF(ISBLANK('2C'!E44),"##BLANK",'2C'!E44)</f>
        <v>-3.0000000000000001E-3</v>
      </c>
    </row>
    <row r="263" spans="2:6">
      <c r="B263" s="14" t="str">
        <f>'2C'!U45</f>
        <v>R3007</v>
      </c>
      <c r="C263" s="14" t="s">
        <v>1454</v>
      </c>
      <c r="E263" s="38" t="s">
        <v>738</v>
      </c>
      <c r="F263" s="44">
        <f>IF(ISBLANK('2C'!E45),"##BLANK",'2C'!E45)</f>
        <v>0</v>
      </c>
    </row>
    <row r="264" spans="2:6">
      <c r="B264" s="14" t="str">
        <f>'2C'!U46</f>
        <v>R3008</v>
      </c>
      <c r="C264" s="14" t="s">
        <v>1455</v>
      </c>
      <c r="E264" s="38" t="s">
        <v>738</v>
      </c>
      <c r="F264" s="44">
        <f>IF(ISBLANK('2C'!E46),"##BLANK",'2C'!E46)</f>
        <v>-3.0000000000000001E-3</v>
      </c>
    </row>
    <row r="265" spans="2:6">
      <c r="B265" s="14" t="str">
        <f>'2C'!U48</f>
        <v>R3009</v>
      </c>
      <c r="C265" s="14" t="s">
        <v>1456</v>
      </c>
      <c r="E265" s="38" t="s">
        <v>738</v>
      </c>
      <c r="F265" s="44">
        <f>IF(ISBLANK('2C'!E48),"##BLANK",'2C'!E48)</f>
        <v>0</v>
      </c>
    </row>
    <row r="266" spans="2:6">
      <c r="B266" s="14" t="str">
        <f>'2C'!U49</f>
        <v>R3010</v>
      </c>
      <c r="C266" s="14" t="s">
        <v>1457</v>
      </c>
      <c r="E266" s="38" t="s">
        <v>738</v>
      </c>
      <c r="F266" s="44">
        <f>IF(ISBLANK('2C'!E49),"##BLANK",'2C'!E49)</f>
        <v>0</v>
      </c>
    </row>
    <row r="267" spans="2:6">
      <c r="B267" s="14" t="str">
        <f>'2C'!U50</f>
        <v>R3011</v>
      </c>
      <c r="C267" s="14" t="s">
        <v>1458</v>
      </c>
      <c r="E267" s="38" t="s">
        <v>738</v>
      </c>
      <c r="F267" s="44">
        <f>IF(ISBLANK('2C'!E50),"##BLANK",'2C'!E50)</f>
        <v>0</v>
      </c>
    </row>
    <row r="268" spans="2:6">
      <c r="B268" s="14" t="str">
        <f>'2C'!U53</f>
        <v>B0041CARE</v>
      </c>
      <c r="C268" s="14" t="s">
        <v>1459</v>
      </c>
      <c r="E268" s="38" t="s">
        <v>738</v>
      </c>
      <c r="F268" s="44">
        <f>IF(ISBLANK('2C'!E53),"##BLANK",'2C'!E53)</f>
        <v>151.68199999999999</v>
      </c>
    </row>
    <row r="269" spans="2:6">
      <c r="B269" s="14" t="str">
        <f>'2C'!U54</f>
        <v>B0042CAE</v>
      </c>
      <c r="C269" s="14" t="s">
        <v>1460</v>
      </c>
      <c r="E269" s="38" t="s">
        <v>738</v>
      </c>
      <c r="F269" s="44">
        <f>IF(ISBLANK('2C'!E54),"##BLANK",'2C'!E54)</f>
        <v>102.40900000000001</v>
      </c>
    </row>
    <row r="270" spans="2:6">
      <c r="B270" s="14" t="str">
        <f>'2C'!U55</f>
        <v>B0043TAE</v>
      </c>
      <c r="C270" s="14" t="s">
        <v>1461</v>
      </c>
      <c r="E270" s="38" t="s">
        <v>738</v>
      </c>
      <c r="F270" s="44">
        <f>IF(ISBLANK('2C'!E55),"##BLANK",'2C'!E55)</f>
        <v>261.68900000000002</v>
      </c>
    </row>
    <row r="271" spans="2:6">
      <c r="B271" s="14" t="str">
        <f>'2D'!AE8</f>
        <v>BM4012H</v>
      </c>
      <c r="C271" s="14" t="s">
        <v>1462</v>
      </c>
      <c r="E271" s="38" t="s">
        <v>738</v>
      </c>
      <c r="F271" s="44">
        <f>IF(ISBLANK('2D'!E8),"##BLANK",'2D'!E8)</f>
        <v>35.023000000000003</v>
      </c>
    </row>
    <row r="272" spans="2:6">
      <c r="B272" s="14" t="str">
        <f>'2D'!AF8</f>
        <v>BM4012NH</v>
      </c>
      <c r="C272" s="14" t="s">
        <v>1463</v>
      </c>
      <c r="E272" s="38" t="s">
        <v>738</v>
      </c>
      <c r="F272" s="44">
        <f>IF(ISBLANK('2D'!F8),"##BLANK",'2D'!F8)</f>
        <v>0</v>
      </c>
    </row>
    <row r="273" spans="2:6">
      <c r="B273" s="14" t="str">
        <f>'2D'!AG8</f>
        <v>BM4012WR</v>
      </c>
      <c r="C273" s="14" t="s">
        <v>1464</v>
      </c>
      <c r="E273" s="38" t="s">
        <v>738</v>
      </c>
      <c r="F273" s="44">
        <f>IF(ISBLANK('2D'!G8),"##BLANK",'2D'!G8)</f>
        <v>223.28299999999999</v>
      </c>
    </row>
    <row r="274" spans="2:6">
      <c r="B274" s="14" t="str">
        <f>'2D'!AH8</f>
        <v>BM4012WN</v>
      </c>
      <c r="C274" s="14" t="s">
        <v>1465</v>
      </c>
      <c r="E274" s="38" t="s">
        <v>738</v>
      </c>
      <c r="F274" s="44">
        <f>IF(ISBLANK('2D'!H8),"##BLANK",'2D'!H8)</f>
        <v>1997.942</v>
      </c>
    </row>
    <row r="275" spans="2:6">
      <c r="B275" s="14" t="str">
        <f>'2D'!AI8</f>
        <v>BM4012WNK</v>
      </c>
      <c r="C275" s="14" t="s">
        <v>1466</v>
      </c>
      <c r="E275" s="38" t="s">
        <v>738</v>
      </c>
      <c r="F275" s="44">
        <f>IF(ISBLANK('2D'!I8),"##BLANK",'2D'!I8)</f>
        <v>6488.9409999999998</v>
      </c>
    </row>
    <row r="276" spans="2:6">
      <c r="B276" s="14" t="str">
        <f>'2D'!AJ8</f>
        <v>BM4012SG</v>
      </c>
      <c r="C276" s="14" t="s">
        <v>1467</v>
      </c>
      <c r="E276" s="38" t="s">
        <v>738</v>
      </c>
      <c r="F276" s="44">
        <f>IF(ISBLANK('2D'!J8),"##BLANK",'2D'!J8)</f>
        <v>607.98199999999997</v>
      </c>
    </row>
    <row r="277" spans="2:6">
      <c r="B277" s="14" t="str">
        <f>'2D'!AK8</f>
        <v>BM4012STTT</v>
      </c>
      <c r="C277" s="14" t="s">
        <v>1468</v>
      </c>
      <c r="E277" s="38" t="s">
        <v>738</v>
      </c>
      <c r="F277" s="44">
        <f>IF(ISBLANK('2D'!K8),"##BLANK",'2D'!K8)</f>
        <v>0</v>
      </c>
    </row>
    <row r="278" spans="2:6">
      <c r="B278" s="14" t="str">
        <f>'2D'!AL8</f>
        <v>BM4012CTOT</v>
      </c>
      <c r="C278" s="14" t="s">
        <v>1469</v>
      </c>
      <c r="E278" s="38" t="s">
        <v>738</v>
      </c>
      <c r="F278" s="44">
        <f>IF(ISBLANK('2D'!L8),"##BLANK",'2D'!L8)</f>
        <v>9353.1710000000003</v>
      </c>
    </row>
    <row r="279" spans="2:6">
      <c r="B279" s="14" t="str">
        <f>'2D'!AE9</f>
        <v>BM4016H</v>
      </c>
      <c r="C279" s="14" t="s">
        <v>1470</v>
      </c>
      <c r="E279" s="38" t="s">
        <v>738</v>
      </c>
      <c r="F279" s="44">
        <f>IF(ISBLANK('2D'!E9),"##BLANK",'2D'!E9)</f>
        <v>0</v>
      </c>
    </row>
    <row r="280" spans="2:6">
      <c r="B280" s="14" t="str">
        <f>'2D'!AF9</f>
        <v>BM4016NH</v>
      </c>
      <c r="C280" s="14" t="s">
        <v>1471</v>
      </c>
      <c r="E280" s="38" t="s">
        <v>738</v>
      </c>
      <c r="F280" s="44">
        <f>IF(ISBLANK('2D'!F9),"##BLANK",'2D'!F9)</f>
        <v>0</v>
      </c>
    </row>
    <row r="281" spans="2:6">
      <c r="B281" s="14" t="str">
        <f>'2D'!AG9</f>
        <v>BM4016WR</v>
      </c>
      <c r="C281" s="14" t="s">
        <v>1472</v>
      </c>
      <c r="E281" s="38" t="s">
        <v>738</v>
      </c>
      <c r="F281" s="44">
        <f>IF(ISBLANK('2D'!G9),"##BLANK",'2D'!G9)</f>
        <v>-1.3879999999999999</v>
      </c>
    </row>
    <row r="282" spans="2:6">
      <c r="B282" s="14" t="str">
        <f>'2D'!AH9</f>
        <v>BM4016WN</v>
      </c>
      <c r="C282" s="14" t="s">
        <v>1473</v>
      </c>
      <c r="E282" s="38" t="s">
        <v>738</v>
      </c>
      <c r="F282" s="44">
        <f>IF(ISBLANK('2D'!H9),"##BLANK",'2D'!H9)</f>
        <v>-4.3719999999999999</v>
      </c>
    </row>
    <row r="283" spans="2:6">
      <c r="B283" s="14" t="str">
        <f>'2D'!AI9</f>
        <v>BM4016WNK</v>
      </c>
      <c r="C283" s="14" t="s">
        <v>1474</v>
      </c>
      <c r="E283" s="38" t="s">
        <v>738</v>
      </c>
      <c r="F283" s="44">
        <f>IF(ISBLANK('2D'!I9),"##BLANK",'2D'!I9)</f>
        <v>-11.287000000000001</v>
      </c>
    </row>
    <row r="284" spans="2:6">
      <c r="B284" s="14" t="str">
        <f>'2D'!AJ9</f>
        <v>BM4016SG</v>
      </c>
      <c r="C284" s="14" t="s">
        <v>1475</v>
      </c>
      <c r="E284" s="38" t="s">
        <v>738</v>
      </c>
      <c r="F284" s="44">
        <f>IF(ISBLANK('2D'!J9),"##BLANK",'2D'!J9)</f>
        <v>-0.255</v>
      </c>
    </row>
    <row r="285" spans="2:6">
      <c r="B285" s="14" t="str">
        <f>'2D'!AK9</f>
        <v>BM4016STTT</v>
      </c>
      <c r="C285" s="14" t="s">
        <v>1476</v>
      </c>
      <c r="E285" s="38" t="s">
        <v>738</v>
      </c>
      <c r="F285" s="44">
        <f>IF(ISBLANK('2D'!K9),"##BLANK",'2D'!K9)</f>
        <v>0</v>
      </c>
    </row>
    <row r="286" spans="2:6">
      <c r="B286" s="14" t="str">
        <f>'2D'!AL9</f>
        <v>BM4016CTOT</v>
      </c>
      <c r="C286" s="14" t="s">
        <v>1477</v>
      </c>
      <c r="E286" s="38" t="s">
        <v>738</v>
      </c>
      <c r="F286" s="44">
        <f>IF(ISBLANK('2D'!L9),"##BLANK",'2D'!L9)</f>
        <v>-17.302</v>
      </c>
    </row>
    <row r="287" spans="2:6">
      <c r="B287" s="14" t="str">
        <f>'2D'!AE10</f>
        <v>BM4017H</v>
      </c>
      <c r="C287" s="14" t="s">
        <v>1478</v>
      </c>
      <c r="E287" s="38" t="s">
        <v>738</v>
      </c>
      <c r="F287" s="44">
        <f>IF(ISBLANK('2D'!E10),"##BLANK",'2D'!E10)</f>
        <v>-2.8000000000000001E-2</v>
      </c>
    </row>
    <row r="288" spans="2:6">
      <c r="B288" s="14" t="str">
        <f>'2D'!AF10</f>
        <v>BM4017NH</v>
      </c>
      <c r="C288" s="14" t="s">
        <v>1479</v>
      </c>
      <c r="E288" s="38" t="s">
        <v>738</v>
      </c>
      <c r="F288" s="44">
        <f>IF(ISBLANK('2D'!F10),"##BLANK",'2D'!F10)</f>
        <v>0</v>
      </c>
    </row>
    <row r="289" spans="2:6">
      <c r="B289" s="14" t="str">
        <f>'2D'!AG10</f>
        <v>BM4017WR</v>
      </c>
      <c r="C289" s="14" t="s">
        <v>1480</v>
      </c>
      <c r="E289" s="38" t="s">
        <v>738</v>
      </c>
      <c r="F289" s="44">
        <f>IF(ISBLANK('2D'!G10),"##BLANK",'2D'!G10)</f>
        <v>35.433999999999997</v>
      </c>
    </row>
    <row r="290" spans="2:6">
      <c r="B290" s="14" t="str">
        <f>'2D'!AH10</f>
        <v>BM4017WN</v>
      </c>
      <c r="C290" s="14" t="s">
        <v>1481</v>
      </c>
      <c r="E290" s="38" t="s">
        <v>738</v>
      </c>
      <c r="F290" s="44">
        <f>IF(ISBLANK('2D'!H10),"##BLANK",'2D'!H10)</f>
        <v>166.66399999999999</v>
      </c>
    </row>
    <row r="291" spans="2:6">
      <c r="B291" s="14" t="str">
        <f>'2D'!AI10</f>
        <v>BM4017WNK</v>
      </c>
      <c r="C291" s="14" t="s">
        <v>1482</v>
      </c>
      <c r="E291" s="38" t="s">
        <v>738</v>
      </c>
      <c r="F291" s="44">
        <f>IF(ISBLANK('2D'!I10),"##BLANK",'2D'!I10)</f>
        <v>320.63</v>
      </c>
    </row>
    <row r="292" spans="2:6">
      <c r="B292" s="14" t="str">
        <f>'2D'!AJ10</f>
        <v>BM4017SG</v>
      </c>
      <c r="C292" s="14" t="s">
        <v>1483</v>
      </c>
      <c r="E292" s="38" t="s">
        <v>738</v>
      </c>
      <c r="F292" s="44">
        <f>IF(ISBLANK('2D'!J10),"##BLANK",'2D'!J10)</f>
        <v>24.03</v>
      </c>
    </row>
    <row r="293" spans="2:6">
      <c r="B293" s="14" t="str">
        <f>'2D'!AK10</f>
        <v>BM4017STTT</v>
      </c>
      <c r="C293" s="14" t="s">
        <v>1484</v>
      </c>
      <c r="E293" s="38" t="s">
        <v>738</v>
      </c>
      <c r="F293" s="44">
        <f>IF(ISBLANK('2D'!K10),"##BLANK",'2D'!K10)</f>
        <v>0</v>
      </c>
    </row>
    <row r="294" spans="2:6">
      <c r="B294" s="14" t="str">
        <f>'2D'!AL10</f>
        <v>BM4017CTOT</v>
      </c>
      <c r="C294" s="14" t="s">
        <v>1485</v>
      </c>
      <c r="E294" s="38" t="s">
        <v>738</v>
      </c>
      <c r="F294" s="44">
        <f>IF(ISBLANK('2D'!L10),"##BLANK",'2D'!L10)</f>
        <v>546.73</v>
      </c>
    </row>
    <row r="295" spans="2:6">
      <c r="B295" s="14" t="str">
        <f>'2D'!AE11</f>
        <v>BM4021H</v>
      </c>
      <c r="C295" s="14" t="s">
        <v>1486</v>
      </c>
      <c r="E295" s="38" t="s">
        <v>738</v>
      </c>
      <c r="F295" s="44">
        <f>IF(ISBLANK('2D'!E11),"##BLANK",'2D'!E11)</f>
        <v>0</v>
      </c>
    </row>
    <row r="296" spans="2:6">
      <c r="B296" s="14" t="str">
        <f>'2D'!AF11</f>
        <v>BM4021NH</v>
      </c>
      <c r="C296" s="14" t="s">
        <v>1487</v>
      </c>
      <c r="E296" s="38" t="s">
        <v>738</v>
      </c>
      <c r="F296" s="44">
        <f>IF(ISBLANK('2D'!F11),"##BLANK",'2D'!F11)</f>
        <v>0</v>
      </c>
    </row>
    <row r="297" spans="2:6">
      <c r="B297" s="14" t="str">
        <f>'2D'!AG11</f>
        <v>BM4021WR</v>
      </c>
      <c r="C297" s="14" t="s">
        <v>1488</v>
      </c>
      <c r="E297" s="38" t="s">
        <v>738</v>
      </c>
      <c r="F297" s="44">
        <f>IF(ISBLANK('2D'!G11),"##BLANK",'2D'!G11)</f>
        <v>0</v>
      </c>
    </row>
    <row r="298" spans="2:6">
      <c r="B298" s="14" t="str">
        <f>'2D'!AH11</f>
        <v>BM4021WN</v>
      </c>
      <c r="C298" s="14" t="s">
        <v>1489</v>
      </c>
      <c r="E298" s="38" t="s">
        <v>738</v>
      </c>
      <c r="F298" s="44">
        <f>IF(ISBLANK('2D'!H11),"##BLANK",'2D'!H11)</f>
        <v>0</v>
      </c>
    </row>
    <row r="299" spans="2:6">
      <c r="B299" s="14" t="str">
        <f>'2D'!AI11</f>
        <v>BM4021WNK</v>
      </c>
      <c r="C299" s="14" t="s">
        <v>1490</v>
      </c>
      <c r="E299" s="38" t="s">
        <v>738</v>
      </c>
      <c r="F299" s="44">
        <f>IF(ISBLANK('2D'!I11),"##BLANK",'2D'!I11)</f>
        <v>-16.574000000000002</v>
      </c>
    </row>
    <row r="300" spans="2:6">
      <c r="B300" s="14" t="str">
        <f>'2D'!AJ11</f>
        <v>BM4021SG</v>
      </c>
      <c r="C300" s="14" t="s">
        <v>1491</v>
      </c>
      <c r="E300" s="38" t="s">
        <v>738</v>
      </c>
      <c r="F300" s="44">
        <f>IF(ISBLANK('2D'!J11),"##BLANK",'2D'!J11)</f>
        <v>16.574000000000002</v>
      </c>
    </row>
    <row r="301" spans="2:6">
      <c r="B301" s="14" t="str">
        <f>'2D'!AK11</f>
        <v>BM4021STTT</v>
      </c>
      <c r="C301" s="14" t="s">
        <v>1492</v>
      </c>
      <c r="E301" s="38" t="s">
        <v>738</v>
      </c>
      <c r="F301" s="44">
        <f>IF(ISBLANK('2D'!K11),"##BLANK",'2D'!K11)</f>
        <v>0</v>
      </c>
    </row>
    <row r="302" spans="2:6">
      <c r="B302" s="14" t="str">
        <f>'2D'!AL11</f>
        <v>BM4021CTOT</v>
      </c>
      <c r="C302" s="14" t="s">
        <v>1493</v>
      </c>
      <c r="E302" s="38" t="s">
        <v>738</v>
      </c>
      <c r="F302" s="44">
        <f>IF(ISBLANK('2D'!L11),"##BLANK",'2D'!L11)</f>
        <v>0</v>
      </c>
    </row>
    <row r="303" spans="2:6">
      <c r="B303" s="14" t="str">
        <f>'2D'!AE12</f>
        <v>BM4019H</v>
      </c>
      <c r="C303" s="14" t="s">
        <v>1494</v>
      </c>
      <c r="E303" s="38" t="s">
        <v>738</v>
      </c>
      <c r="F303" s="44">
        <f>IF(ISBLANK('2D'!E12),"##BLANK",'2D'!E12)</f>
        <v>0</v>
      </c>
    </row>
    <row r="304" spans="2:6">
      <c r="B304" s="14" t="str">
        <f>'2D'!AF12</f>
        <v>BM4019NH</v>
      </c>
      <c r="C304" s="14" t="s">
        <v>1495</v>
      </c>
      <c r="E304" s="38" t="s">
        <v>738</v>
      </c>
      <c r="F304" s="44">
        <f>IF(ISBLANK('2D'!F12),"##BLANK",'2D'!F12)</f>
        <v>0</v>
      </c>
    </row>
    <row r="305" spans="2:6">
      <c r="B305" s="14" t="str">
        <f>'2D'!AG12</f>
        <v>BM4019WR</v>
      </c>
      <c r="C305" s="14" t="s">
        <v>1496</v>
      </c>
      <c r="E305" s="38" t="s">
        <v>738</v>
      </c>
      <c r="F305" s="44">
        <f>IF(ISBLANK('2D'!G12),"##BLANK",'2D'!G12)</f>
        <v>0</v>
      </c>
    </row>
    <row r="306" spans="2:6">
      <c r="B306" s="14" t="str">
        <f>'2D'!AH12</f>
        <v>BM4019WN</v>
      </c>
      <c r="C306" s="14" t="s">
        <v>1497</v>
      </c>
      <c r="E306" s="38" t="s">
        <v>738</v>
      </c>
      <c r="F306" s="44">
        <f>IF(ISBLANK('2D'!H12),"##BLANK",'2D'!H12)</f>
        <v>4.8000000000000001E-2</v>
      </c>
    </row>
    <row r="307" spans="2:6">
      <c r="B307" s="14" t="str">
        <f>'2D'!AI12</f>
        <v>BM4019WNK</v>
      </c>
      <c r="C307" s="14" t="s">
        <v>1498</v>
      </c>
      <c r="E307" s="38" t="s">
        <v>738</v>
      </c>
      <c r="F307" s="44">
        <f>IF(ISBLANK('2D'!I12),"##BLANK",'2D'!I12)</f>
        <v>9.8569999999999993</v>
      </c>
    </row>
    <row r="308" spans="2:6">
      <c r="B308" s="14" t="str">
        <f>'2D'!AJ12</f>
        <v>BM4019SG</v>
      </c>
      <c r="C308" s="14" t="s">
        <v>1499</v>
      </c>
      <c r="E308" s="38" t="s">
        <v>738</v>
      </c>
      <c r="F308" s="44">
        <f>IF(ISBLANK('2D'!J12),"##BLANK",'2D'!J12)</f>
        <v>0</v>
      </c>
    </row>
    <row r="309" spans="2:6">
      <c r="B309" s="14" t="str">
        <f>'2D'!AK12</f>
        <v>BM4019STTT</v>
      </c>
      <c r="C309" s="14" t="s">
        <v>1500</v>
      </c>
      <c r="E309" s="38" t="s">
        <v>738</v>
      </c>
      <c r="F309" s="44">
        <f>IF(ISBLANK('2D'!K12),"##BLANK",'2D'!K12)</f>
        <v>0</v>
      </c>
    </row>
    <row r="310" spans="2:6">
      <c r="B310" s="14" t="str">
        <f>'2D'!AL12</f>
        <v>BM4019CTOT</v>
      </c>
      <c r="C310" s="14" t="s">
        <v>1501</v>
      </c>
      <c r="E310" s="38" t="s">
        <v>738</v>
      </c>
      <c r="F310" s="44">
        <f>IF(ISBLANK('2D'!L12),"##BLANK",'2D'!L12)</f>
        <v>9.9049999999999994</v>
      </c>
    </row>
    <row r="311" spans="2:6">
      <c r="B311" s="14" t="str">
        <f>'2D'!AE13</f>
        <v>BM4018H</v>
      </c>
      <c r="C311" s="14" t="s">
        <v>1502</v>
      </c>
      <c r="E311" s="38" t="s">
        <v>738</v>
      </c>
      <c r="F311" s="44">
        <f>IF(ISBLANK('2D'!E13),"##BLANK",'2D'!E13)</f>
        <v>34.995000000000005</v>
      </c>
    </row>
    <row r="312" spans="2:6">
      <c r="B312" s="14" t="str">
        <f>'2D'!AF13</f>
        <v>BM4018NH</v>
      </c>
      <c r="C312" s="14" t="s">
        <v>1503</v>
      </c>
      <c r="E312" s="38" t="s">
        <v>738</v>
      </c>
      <c r="F312" s="44">
        <f>IF(ISBLANK('2D'!F13),"##BLANK",'2D'!F13)</f>
        <v>0</v>
      </c>
    </row>
    <row r="313" spans="2:6">
      <c r="B313" s="14" t="str">
        <f>'2D'!AG13</f>
        <v>BM4018WR</v>
      </c>
      <c r="C313" s="14" t="s">
        <v>1504</v>
      </c>
      <c r="E313" s="38" t="s">
        <v>738</v>
      </c>
      <c r="F313" s="44">
        <f>IF(ISBLANK('2D'!G13),"##BLANK",'2D'!G13)</f>
        <v>257.32899999999995</v>
      </c>
    </row>
    <row r="314" spans="2:6">
      <c r="B314" s="14" t="str">
        <f>'2D'!AH13</f>
        <v>BM4018WN</v>
      </c>
      <c r="C314" s="14" t="s">
        <v>1505</v>
      </c>
      <c r="E314" s="38" t="s">
        <v>738</v>
      </c>
      <c r="F314" s="44">
        <f>IF(ISBLANK('2D'!H13),"##BLANK",'2D'!H13)</f>
        <v>2160.2819999999997</v>
      </c>
    </row>
    <row r="315" spans="2:6">
      <c r="B315" s="14" t="str">
        <f>'2D'!AI13</f>
        <v>BM4018WNK</v>
      </c>
      <c r="C315" s="14" t="s">
        <v>1506</v>
      </c>
      <c r="E315" s="38" t="s">
        <v>738</v>
      </c>
      <c r="F315" s="44">
        <f>IF(ISBLANK('2D'!I13),"##BLANK",'2D'!I13)</f>
        <v>6791.567</v>
      </c>
    </row>
    <row r="316" spans="2:6">
      <c r="B316" s="14" t="str">
        <f>'2D'!AJ13</f>
        <v>BM4018SG</v>
      </c>
      <c r="C316" s="14" t="s">
        <v>1507</v>
      </c>
      <c r="E316" s="38" t="s">
        <v>738</v>
      </c>
      <c r="F316" s="44">
        <f>IF(ISBLANK('2D'!J13),"##BLANK",'2D'!J13)</f>
        <v>648.3309999999999</v>
      </c>
    </row>
    <row r="317" spans="2:6">
      <c r="B317" s="14" t="str">
        <f>'2D'!AK13</f>
        <v>BM4018STTT</v>
      </c>
      <c r="C317" s="14" t="s">
        <v>1508</v>
      </c>
      <c r="E317" s="38" t="s">
        <v>738</v>
      </c>
      <c r="F317" s="44">
        <f>IF(ISBLANK('2D'!K13),"##BLANK",'2D'!K13)</f>
        <v>0</v>
      </c>
    </row>
    <row r="318" spans="2:6">
      <c r="B318" s="14" t="str">
        <f>'2D'!AL13</f>
        <v>BM4018CTOT</v>
      </c>
      <c r="C318" s="14" t="s">
        <v>1509</v>
      </c>
      <c r="E318" s="38" t="s">
        <v>738</v>
      </c>
      <c r="F318" s="44">
        <f>IF(ISBLANK('2D'!L13),"##BLANK",'2D'!L13)</f>
        <v>9892.503999999999</v>
      </c>
    </row>
    <row r="319" spans="2:6">
      <c r="B319" s="14" t="str">
        <f>'2D'!AE16</f>
        <v>BM4041H</v>
      </c>
      <c r="C319" s="14" t="s">
        <v>1510</v>
      </c>
      <c r="E319" s="38" t="s">
        <v>738</v>
      </c>
      <c r="F319" s="44">
        <f>IF(ISBLANK('2D'!E16),"##BLANK",'2D'!E16)</f>
        <v>-25.568000000000001</v>
      </c>
    </row>
    <row r="320" spans="2:6">
      <c r="B320" s="14" t="str">
        <f>'2D'!AF16</f>
        <v>BM4041NH</v>
      </c>
      <c r="C320" s="14" t="s">
        <v>1511</v>
      </c>
      <c r="E320" s="38" t="s">
        <v>738</v>
      </c>
      <c r="F320" s="44">
        <f>IF(ISBLANK('2D'!F16),"##BLANK",'2D'!F16)</f>
        <v>0</v>
      </c>
    </row>
    <row r="321" spans="2:6">
      <c r="B321" s="14" t="str">
        <f>'2D'!AG16</f>
        <v>BM4041WR</v>
      </c>
      <c r="C321" s="14" t="s">
        <v>1464</v>
      </c>
      <c r="E321" s="38" t="s">
        <v>738</v>
      </c>
      <c r="F321" s="44">
        <f>IF(ISBLANK('2D'!G16),"##BLANK",'2D'!G16)</f>
        <v>-69.921000000000006</v>
      </c>
    </row>
    <row r="322" spans="2:6">
      <c r="B322" s="14" t="str">
        <f>'2D'!AH16</f>
        <v>BM4041WN</v>
      </c>
      <c r="C322" s="14" t="s">
        <v>1465</v>
      </c>
      <c r="E322" s="38" t="s">
        <v>738</v>
      </c>
      <c r="F322" s="44">
        <f>IF(ISBLANK('2D'!H16),"##BLANK",'2D'!H16)</f>
        <v>-634.25199999999995</v>
      </c>
    </row>
    <row r="323" spans="2:6">
      <c r="B323" s="14" t="str">
        <f>'2D'!AI16</f>
        <v>BM4041WNK</v>
      </c>
      <c r="C323" s="14" t="s">
        <v>1466</v>
      </c>
      <c r="E323" s="38" t="s">
        <v>738</v>
      </c>
      <c r="F323" s="44">
        <f>IF(ISBLANK('2D'!I16),"##BLANK",'2D'!I16)</f>
        <v>-2127.4070000000002</v>
      </c>
    </row>
    <row r="324" spans="2:6">
      <c r="B324" s="14" t="str">
        <f>'2D'!AJ16</f>
        <v>BM4041SG</v>
      </c>
      <c r="C324" s="14" t="s">
        <v>1467</v>
      </c>
      <c r="E324" s="38" t="s">
        <v>738</v>
      </c>
      <c r="F324" s="44">
        <f>IF(ISBLANK('2D'!J16),"##BLANK",'2D'!J16)</f>
        <v>-290.61</v>
      </c>
    </row>
    <row r="325" spans="2:6">
      <c r="B325" s="14" t="str">
        <f>'2D'!AK16</f>
        <v>BM4041STTT</v>
      </c>
      <c r="C325" s="14" t="s">
        <v>1468</v>
      </c>
      <c r="E325" s="38" t="s">
        <v>738</v>
      </c>
      <c r="F325" s="44">
        <f>IF(ISBLANK('2D'!K16),"##BLANK",'2D'!K16)</f>
        <v>0</v>
      </c>
    </row>
    <row r="326" spans="2:6">
      <c r="B326" s="14" t="str">
        <f>'2D'!AL16</f>
        <v>BM041CTOT</v>
      </c>
      <c r="C326" s="14" t="s">
        <v>1512</v>
      </c>
      <c r="E326" s="38" t="s">
        <v>738</v>
      </c>
      <c r="F326" s="44">
        <f>IF(ISBLANK('2D'!L16),"##BLANK",'2D'!L16)</f>
        <v>-3147.7580000000003</v>
      </c>
    </row>
    <row r="327" spans="2:6">
      <c r="B327" s="14" t="str">
        <f>'2D'!AE17</f>
        <v>BM4045H</v>
      </c>
      <c r="C327" s="14" t="s">
        <v>1470</v>
      </c>
      <c r="E327" s="38" t="s">
        <v>738</v>
      </c>
      <c r="F327" s="44">
        <f>IF(ISBLANK('2D'!E17),"##BLANK",'2D'!E17)</f>
        <v>0</v>
      </c>
    </row>
    <row r="328" spans="2:6">
      <c r="B328" s="14" t="str">
        <f>'2D'!AF17</f>
        <v>BM4045NH</v>
      </c>
      <c r="C328" s="14" t="s">
        <v>1513</v>
      </c>
      <c r="E328" s="38" t="s">
        <v>738</v>
      </c>
      <c r="F328" s="44">
        <f>IF(ISBLANK('2D'!F17),"##BLANK",'2D'!F17)</f>
        <v>0</v>
      </c>
    </row>
    <row r="329" spans="2:6">
      <c r="B329" s="14" t="str">
        <f>'2D'!AG17</f>
        <v>BM4045WR</v>
      </c>
      <c r="C329" s="14" t="s">
        <v>1472</v>
      </c>
      <c r="E329" s="38" t="s">
        <v>738</v>
      </c>
      <c r="F329" s="44">
        <f>IF(ISBLANK('2D'!G17),"##BLANK",'2D'!G17)</f>
        <v>1.3879999999999999</v>
      </c>
    </row>
    <row r="330" spans="2:6">
      <c r="B330" s="14" t="str">
        <f>'2D'!AH17</f>
        <v>BM4045WN</v>
      </c>
      <c r="C330" s="14" t="s">
        <v>1473</v>
      </c>
      <c r="E330" s="38" t="s">
        <v>738</v>
      </c>
      <c r="F330" s="44">
        <f>IF(ISBLANK('2D'!H17),"##BLANK",'2D'!H17)</f>
        <v>4.3719999999999999</v>
      </c>
    </row>
    <row r="331" spans="2:6">
      <c r="B331" s="14" t="str">
        <f>'2D'!AI17</f>
        <v>BM4045WNK</v>
      </c>
      <c r="C331" s="14" t="s">
        <v>1474</v>
      </c>
      <c r="E331" s="38" t="s">
        <v>738</v>
      </c>
      <c r="F331" s="44">
        <f>IF(ISBLANK('2D'!I17),"##BLANK",'2D'!I17)</f>
        <v>11.287000000000001</v>
      </c>
    </row>
    <row r="332" spans="2:6">
      <c r="B332" s="14" t="str">
        <f>'2D'!AJ17</f>
        <v>BM4045SG</v>
      </c>
      <c r="C332" s="14" t="s">
        <v>1475</v>
      </c>
      <c r="E332" s="38" t="s">
        <v>738</v>
      </c>
      <c r="F332" s="44">
        <f>IF(ISBLANK('2D'!J17),"##BLANK",'2D'!J17)</f>
        <v>0.255</v>
      </c>
    </row>
    <row r="333" spans="2:6">
      <c r="B333" s="14" t="str">
        <f>'2D'!AK17</f>
        <v>BM4045STTT</v>
      </c>
      <c r="C333" s="14" t="s">
        <v>1476</v>
      </c>
      <c r="E333" s="38" t="s">
        <v>738</v>
      </c>
      <c r="F333" s="44">
        <f>IF(ISBLANK('2D'!K17),"##BLANK",'2D'!K17)</f>
        <v>0</v>
      </c>
    </row>
    <row r="334" spans="2:6">
      <c r="B334" s="14" t="str">
        <f>'2D'!AL17</f>
        <v>BM4045CTOT</v>
      </c>
      <c r="C334" s="14" t="s">
        <v>1514</v>
      </c>
      <c r="E334" s="38" t="s">
        <v>738</v>
      </c>
      <c r="F334" s="44">
        <f>IF(ISBLANK('2D'!L17),"##BLANK",'2D'!L17)</f>
        <v>17.302</v>
      </c>
    </row>
    <row r="335" spans="2:6">
      <c r="B335" s="14" t="str">
        <f>'2D'!AE18</f>
        <v>BM4053H</v>
      </c>
      <c r="C335" s="14" t="s">
        <v>1515</v>
      </c>
      <c r="E335" s="38" t="s">
        <v>738</v>
      </c>
      <c r="F335" s="44">
        <f>IF(ISBLANK('2D'!E18),"##BLANK",'2D'!E18)</f>
        <v>0</v>
      </c>
    </row>
    <row r="336" spans="2:6">
      <c r="B336" s="14" t="str">
        <f>'2D'!AF18</f>
        <v>BM4053NH</v>
      </c>
      <c r="C336" s="14" t="s">
        <v>1516</v>
      </c>
      <c r="E336" s="38" t="s">
        <v>738</v>
      </c>
      <c r="F336" s="44">
        <f>IF(ISBLANK('2D'!F18),"##BLANK",'2D'!F18)</f>
        <v>0</v>
      </c>
    </row>
    <row r="337" spans="2:6">
      <c r="B337" s="14" t="str">
        <f>'2D'!AG18</f>
        <v>BM4053WR</v>
      </c>
      <c r="C337" s="14" t="s">
        <v>1517</v>
      </c>
      <c r="E337" s="38" t="s">
        <v>738</v>
      </c>
      <c r="F337" s="44">
        <f>IF(ISBLANK('2D'!G18),"##BLANK",'2D'!G18)</f>
        <v>0</v>
      </c>
    </row>
    <row r="338" spans="2:6">
      <c r="B338" s="14" t="str">
        <f>'2D'!AH18</f>
        <v>BM4053WN</v>
      </c>
      <c r="C338" s="14" t="s">
        <v>1518</v>
      </c>
      <c r="E338" s="38" t="s">
        <v>738</v>
      </c>
      <c r="F338" s="44">
        <f>IF(ISBLANK('2D'!H18),"##BLANK",'2D'!H18)</f>
        <v>0</v>
      </c>
    </row>
    <row r="339" spans="2:6">
      <c r="B339" s="14" t="str">
        <f>'2D'!AI18</f>
        <v>BM4053WWNK</v>
      </c>
      <c r="C339" s="14" t="s">
        <v>1519</v>
      </c>
      <c r="E339" s="38" t="s">
        <v>738</v>
      </c>
      <c r="F339" s="44">
        <f>IF(ISBLANK('2D'!I18),"##BLANK",'2D'!I18)</f>
        <v>0.63200000000000001</v>
      </c>
    </row>
    <row r="340" spans="2:6">
      <c r="B340" s="14" t="str">
        <f>'2D'!AJ18</f>
        <v>BM4053SG</v>
      </c>
      <c r="C340" s="14" t="s">
        <v>1520</v>
      </c>
      <c r="E340" s="38" t="s">
        <v>738</v>
      </c>
      <c r="F340" s="44">
        <f>IF(ISBLANK('2D'!J18),"##BLANK",'2D'!J18)</f>
        <v>-0.63200000000000001</v>
      </c>
    </row>
    <row r="341" spans="2:6">
      <c r="B341" s="14" t="str">
        <f>'2D'!AK18</f>
        <v>BM4053STTT</v>
      </c>
      <c r="C341" s="14" t="s">
        <v>1521</v>
      </c>
      <c r="E341" s="38" t="s">
        <v>738</v>
      </c>
      <c r="F341" s="44">
        <f>IF(ISBLANK('2D'!K18),"##BLANK",'2D'!K18)</f>
        <v>0</v>
      </c>
    </row>
    <row r="342" spans="2:6">
      <c r="B342" s="14" t="str">
        <f>'2D'!AL18</f>
        <v>BM4053TOT</v>
      </c>
      <c r="C342" s="14" t="s">
        <v>1522</v>
      </c>
      <c r="E342" s="38" t="s">
        <v>738</v>
      </c>
      <c r="F342" s="44">
        <f>IF(ISBLANK('2D'!L18),"##BLANK",'2D'!L18)</f>
        <v>0</v>
      </c>
    </row>
    <row r="343" spans="2:6">
      <c r="B343" s="14" t="str">
        <f>'2D'!AE19</f>
        <v>BM4046H</v>
      </c>
      <c r="C343" s="14" t="s">
        <v>1523</v>
      </c>
      <c r="E343" s="38" t="s">
        <v>738</v>
      </c>
      <c r="F343" s="44">
        <f>IF(ISBLANK('2D'!E19),"##BLANK",'2D'!E19)</f>
        <v>-2.6539999999999999</v>
      </c>
    </row>
    <row r="344" spans="2:6">
      <c r="B344" s="14" t="str">
        <f>'2D'!AF19</f>
        <v>BM4046NH</v>
      </c>
      <c r="C344" s="14" t="s">
        <v>1524</v>
      </c>
      <c r="E344" s="38" t="s">
        <v>738</v>
      </c>
      <c r="F344" s="44">
        <f>IF(ISBLANK('2D'!F19),"##BLANK",'2D'!F19)</f>
        <v>0</v>
      </c>
    </row>
    <row r="345" spans="2:6">
      <c r="B345" s="14" t="str">
        <f>'2D'!AG19</f>
        <v>BM4046WR</v>
      </c>
      <c r="C345" s="14" t="s">
        <v>1525</v>
      </c>
      <c r="E345" s="38" t="s">
        <v>738</v>
      </c>
      <c r="F345" s="44">
        <f>IF(ISBLANK('2D'!G19),"##BLANK",'2D'!G19)</f>
        <v>-8.9789999999999992</v>
      </c>
    </row>
    <row r="346" spans="2:6">
      <c r="B346" s="14" t="str">
        <f>'2D'!AH19</f>
        <v>BM4046WN</v>
      </c>
      <c r="C346" s="14" t="s">
        <v>1526</v>
      </c>
      <c r="E346" s="38" t="s">
        <v>738</v>
      </c>
      <c r="F346" s="44">
        <f>IF(ISBLANK('2D'!H19),"##BLANK",'2D'!H19)</f>
        <v>-64.808999999999997</v>
      </c>
    </row>
    <row r="347" spans="2:6">
      <c r="B347" s="14" t="str">
        <f>'2D'!AI19</f>
        <v>BM4046WNK</v>
      </c>
      <c r="C347" s="14" t="s">
        <v>1527</v>
      </c>
      <c r="E347" s="38" t="s">
        <v>738</v>
      </c>
      <c r="F347" s="44">
        <f>IF(ISBLANK('2D'!I19),"##BLANK",'2D'!I19)</f>
        <v>-195.98099999999999</v>
      </c>
    </row>
    <row r="348" spans="2:6">
      <c r="B348" s="14" t="str">
        <f>'2D'!AJ19</f>
        <v>BM4046SG</v>
      </c>
      <c r="C348" s="14" t="s">
        <v>1528</v>
      </c>
      <c r="E348" s="38" t="s">
        <v>738</v>
      </c>
      <c r="F348" s="44">
        <f>IF(ISBLANK('2D'!J19),"##BLANK",'2D'!J19)</f>
        <v>-19.484000000000002</v>
      </c>
    </row>
    <row r="349" spans="2:6">
      <c r="B349" s="14" t="str">
        <f>'2D'!AK19</f>
        <v>BM4046STTT</v>
      </c>
      <c r="C349" s="14" t="s">
        <v>1529</v>
      </c>
      <c r="E349" s="38" t="s">
        <v>738</v>
      </c>
      <c r="F349" s="44">
        <f>IF(ISBLANK('2D'!K19),"##BLANK",'2D'!K19)</f>
        <v>0</v>
      </c>
    </row>
    <row r="350" spans="2:6">
      <c r="B350" s="14" t="str">
        <f>'2D'!AL19</f>
        <v>BM4046CTOT</v>
      </c>
      <c r="C350" s="14" t="s">
        <v>1530</v>
      </c>
      <c r="E350" s="38" t="s">
        <v>738</v>
      </c>
      <c r="F350" s="44">
        <f>IF(ISBLANK('2D'!L19),"##BLANK",'2D'!L19)</f>
        <v>-291.90699999999998</v>
      </c>
    </row>
    <row r="351" spans="2:6">
      <c r="B351" s="14" t="str">
        <f>'2D'!AE20</f>
        <v>BM4047H</v>
      </c>
      <c r="C351" s="14" t="s">
        <v>1531</v>
      </c>
      <c r="E351" s="38" t="s">
        <v>738</v>
      </c>
      <c r="F351" s="44">
        <f>IF(ISBLANK('2D'!E20),"##BLANK",'2D'!E20)</f>
        <v>-28.222000000000001</v>
      </c>
    </row>
    <row r="352" spans="2:6">
      <c r="B352" s="14" t="str">
        <f>'2D'!AF20</f>
        <v>BM4047NH</v>
      </c>
      <c r="C352" s="14" t="s">
        <v>1532</v>
      </c>
      <c r="E352" s="38" t="s">
        <v>738</v>
      </c>
      <c r="F352" s="44">
        <f>IF(ISBLANK('2D'!F20),"##BLANK",'2D'!F20)</f>
        <v>0</v>
      </c>
    </row>
    <row r="353" spans="2:6">
      <c r="B353" s="14" t="str">
        <f>'2D'!AG20</f>
        <v>BM4047WR</v>
      </c>
      <c r="C353" s="14" t="s">
        <v>1504</v>
      </c>
      <c r="E353" s="38" t="s">
        <v>738</v>
      </c>
      <c r="F353" s="44">
        <f>IF(ISBLANK('2D'!G20),"##BLANK",'2D'!G20)</f>
        <v>-77.512</v>
      </c>
    </row>
    <row r="354" spans="2:6">
      <c r="B354" s="14" t="str">
        <f>'2D'!AH20</f>
        <v>BM4047WN</v>
      </c>
      <c r="C354" s="14" t="s">
        <v>1505</v>
      </c>
      <c r="E354" s="38" t="s">
        <v>738</v>
      </c>
      <c r="F354" s="44">
        <f>IF(ISBLANK('2D'!H20),"##BLANK",'2D'!H20)</f>
        <v>-694.68899999999996</v>
      </c>
    </row>
    <row r="355" spans="2:6">
      <c r="B355" s="14" t="str">
        <f>'2D'!AI20</f>
        <v>BM4047WNK</v>
      </c>
      <c r="C355" s="14" t="s">
        <v>1506</v>
      </c>
      <c r="E355" s="38" t="s">
        <v>738</v>
      </c>
      <c r="F355" s="44">
        <f>IF(ISBLANK('2D'!I20),"##BLANK",'2D'!I20)</f>
        <v>-2311.4690000000001</v>
      </c>
    </row>
    <row r="356" spans="2:6">
      <c r="B356" s="14" t="str">
        <f>'2D'!AJ20</f>
        <v>BM4047SG</v>
      </c>
      <c r="C356" s="14" t="s">
        <v>1507</v>
      </c>
      <c r="E356" s="38" t="s">
        <v>738</v>
      </c>
      <c r="F356" s="44">
        <f>IF(ISBLANK('2D'!J20),"##BLANK",'2D'!J20)</f>
        <v>-310.471</v>
      </c>
    </row>
    <row r="357" spans="2:6">
      <c r="B357" s="14" t="str">
        <f>'2D'!AK20</f>
        <v>BM4047STTT</v>
      </c>
      <c r="C357" s="14" t="s">
        <v>1508</v>
      </c>
      <c r="E357" s="38" t="s">
        <v>738</v>
      </c>
      <c r="F357" s="44">
        <f>IF(ISBLANK('2D'!K20),"##BLANK",'2D'!K20)</f>
        <v>0</v>
      </c>
    </row>
    <row r="358" spans="2:6">
      <c r="B358" s="14" t="str">
        <f>'2D'!AL20</f>
        <v>BM4047CTOT</v>
      </c>
      <c r="C358" s="14" t="s">
        <v>1533</v>
      </c>
      <c r="E358" s="38" t="s">
        <v>738</v>
      </c>
      <c r="F358" s="44">
        <f>IF(ISBLANK('2D'!L20),"##BLANK",'2D'!L20)</f>
        <v>-3422.3629999999998</v>
      </c>
    </row>
    <row r="359" spans="2:6">
      <c r="B359" s="14" t="str">
        <f>'2D'!AE22</f>
        <v>BM4048H</v>
      </c>
      <c r="C359" s="14" t="s">
        <v>1534</v>
      </c>
      <c r="E359" s="38" t="s">
        <v>738</v>
      </c>
      <c r="F359" s="44">
        <f>IF(ISBLANK('2D'!E22),"##BLANK",'2D'!E22)</f>
        <v>6.7730000000000032</v>
      </c>
    </row>
    <row r="360" spans="2:6">
      <c r="B360" s="14" t="str">
        <f>'2D'!AF22</f>
        <v>BM4048NH</v>
      </c>
      <c r="C360" s="14" t="s">
        <v>1535</v>
      </c>
      <c r="E360" s="38" t="s">
        <v>738</v>
      </c>
      <c r="F360" s="44">
        <f>IF(ISBLANK('2D'!F22),"##BLANK",'2D'!F22)</f>
        <v>0</v>
      </c>
    </row>
    <row r="361" spans="2:6">
      <c r="B361" s="14" t="str">
        <f>'2D'!AG22</f>
        <v>BM4048WR</v>
      </c>
      <c r="C361" s="14" t="s">
        <v>1536</v>
      </c>
      <c r="E361" s="38" t="s">
        <v>738</v>
      </c>
      <c r="F361" s="44">
        <f>IF(ISBLANK('2D'!G22),"##BLANK",'2D'!G22)</f>
        <v>179.81699999999995</v>
      </c>
    </row>
    <row r="362" spans="2:6">
      <c r="B362" s="14" t="str">
        <f>'2D'!AH22</f>
        <v>BM4048WN</v>
      </c>
      <c r="C362" s="14" t="s">
        <v>1537</v>
      </c>
      <c r="E362" s="38" t="s">
        <v>738</v>
      </c>
      <c r="F362" s="44">
        <f>IF(ISBLANK('2D'!H22),"##BLANK",'2D'!H22)</f>
        <v>1465.5929999999998</v>
      </c>
    </row>
    <row r="363" spans="2:6">
      <c r="B363" s="14" t="str">
        <f>'2D'!AI22</f>
        <v>BM4048WNK</v>
      </c>
      <c r="C363" s="14" t="s">
        <v>1538</v>
      </c>
      <c r="E363" s="38" t="s">
        <v>738</v>
      </c>
      <c r="F363" s="44">
        <f>IF(ISBLANK('2D'!I22),"##BLANK",'2D'!I22)</f>
        <v>4480.098</v>
      </c>
    </row>
    <row r="364" spans="2:6">
      <c r="B364" s="14" t="str">
        <f>'2D'!AJ22</f>
        <v>BM4048SG</v>
      </c>
      <c r="C364" s="14" t="s">
        <v>1539</v>
      </c>
      <c r="E364" s="38" t="s">
        <v>738</v>
      </c>
      <c r="F364" s="44">
        <f>IF(ISBLANK('2D'!J22),"##BLANK",'2D'!J22)</f>
        <v>337.8599999999999</v>
      </c>
    </row>
    <row r="365" spans="2:6">
      <c r="B365" s="14" t="str">
        <f>'2D'!AK22</f>
        <v>BM4048STTT</v>
      </c>
      <c r="C365" s="14" t="s">
        <v>1540</v>
      </c>
      <c r="E365" s="38" t="s">
        <v>738</v>
      </c>
      <c r="F365" s="44">
        <f>IF(ISBLANK('2D'!K22),"##BLANK",'2D'!K22)</f>
        <v>0</v>
      </c>
    </row>
    <row r="366" spans="2:6">
      <c r="B366" s="14" t="str">
        <f>'2D'!AL22</f>
        <v>BM4048CTOT</v>
      </c>
      <c r="C366" s="14" t="s">
        <v>1541</v>
      </c>
      <c r="E366" s="38" t="s">
        <v>738</v>
      </c>
      <c r="F366" s="44">
        <f>IF(ISBLANK('2D'!L22),"##BLANK",'2D'!L22)</f>
        <v>6470.1409999999996</v>
      </c>
    </row>
    <row r="367" spans="2:6">
      <c r="B367" s="14" t="str">
        <f>'2D'!AE24</f>
        <v>BM4049H</v>
      </c>
      <c r="C367" s="14" t="s">
        <v>1542</v>
      </c>
      <c r="E367" s="38" t="s">
        <v>738</v>
      </c>
      <c r="F367" s="44">
        <f>IF(ISBLANK('2D'!E24),"##BLANK",'2D'!E24)</f>
        <v>9.4550000000000018</v>
      </c>
    </row>
    <row r="368" spans="2:6">
      <c r="B368" s="14" t="str">
        <f>'2D'!AF24</f>
        <v>BM4049NH</v>
      </c>
      <c r="C368" s="14" t="s">
        <v>1543</v>
      </c>
      <c r="E368" s="38" t="s">
        <v>738</v>
      </c>
      <c r="F368" s="44">
        <f>IF(ISBLANK('2D'!F24),"##BLANK",'2D'!F24)</f>
        <v>0</v>
      </c>
    </row>
    <row r="369" spans="2:6">
      <c r="B369" s="14" t="str">
        <f>'2D'!AG24</f>
        <v>BM4049WR</v>
      </c>
      <c r="C369" s="14" t="s">
        <v>1544</v>
      </c>
      <c r="E369" s="38" t="s">
        <v>738</v>
      </c>
      <c r="F369" s="44">
        <f>IF(ISBLANK('2D'!G24),"##BLANK",'2D'!G24)</f>
        <v>153.36199999999997</v>
      </c>
    </row>
    <row r="370" spans="2:6">
      <c r="B370" s="14" t="str">
        <f>'2D'!AH24</f>
        <v>BM4049WN</v>
      </c>
      <c r="C370" s="14" t="s">
        <v>1545</v>
      </c>
      <c r="E370" s="38" t="s">
        <v>738</v>
      </c>
      <c r="F370" s="44">
        <f>IF(ISBLANK('2D'!H24),"##BLANK",'2D'!H24)</f>
        <v>1363.69</v>
      </c>
    </row>
    <row r="371" spans="2:6">
      <c r="B371" s="14" t="str">
        <f>'2D'!AI24</f>
        <v>BM4049WNK</v>
      </c>
      <c r="C371" s="14" t="s">
        <v>1546</v>
      </c>
      <c r="E371" s="38" t="s">
        <v>738</v>
      </c>
      <c r="F371" s="44">
        <f>IF(ISBLANK('2D'!I24),"##BLANK",'2D'!I24)</f>
        <v>4361.5339999999997</v>
      </c>
    </row>
    <row r="372" spans="2:6">
      <c r="B372" s="14" t="str">
        <f>'2D'!AJ24</f>
        <v>BM4049SG</v>
      </c>
      <c r="C372" s="14" t="s">
        <v>1547</v>
      </c>
      <c r="E372" s="38" t="s">
        <v>738</v>
      </c>
      <c r="F372" s="44">
        <f>IF(ISBLANK('2D'!J24),"##BLANK",'2D'!J24)</f>
        <v>317.37199999999996</v>
      </c>
    </row>
    <row r="373" spans="2:6">
      <c r="B373" s="14" t="str">
        <f>'2D'!AK24</f>
        <v>BM4049STTT</v>
      </c>
      <c r="C373" s="14" t="s">
        <v>1548</v>
      </c>
      <c r="E373" s="38" t="s">
        <v>738</v>
      </c>
      <c r="F373" s="44">
        <f>IF(ISBLANK('2D'!K24),"##BLANK",'2D'!K24)</f>
        <v>0</v>
      </c>
    </row>
    <row r="374" spans="2:6">
      <c r="B374" s="14" t="str">
        <f>'2D'!AL24</f>
        <v>BM4049CTOT</v>
      </c>
      <c r="C374" s="14" t="s">
        <v>1549</v>
      </c>
      <c r="E374" s="38" t="s">
        <v>738</v>
      </c>
      <c r="F374" s="44">
        <f>IF(ISBLANK('2D'!L24),"##BLANK",'2D'!L24)</f>
        <v>6205.4129999999996</v>
      </c>
    </row>
    <row r="375" spans="2:6">
      <c r="B375" s="14" t="str">
        <f>'2D'!AE27</f>
        <v>BM4051H</v>
      </c>
      <c r="C375" s="14" t="s">
        <v>1550</v>
      </c>
      <c r="E375" s="38" t="s">
        <v>738</v>
      </c>
      <c r="F375" s="44">
        <f>IF(ISBLANK('2D'!E27),"##BLANK",'2D'!E27)</f>
        <v>-2.6539999999999999</v>
      </c>
    </row>
    <row r="376" spans="2:6">
      <c r="B376" s="14" t="str">
        <f>'2D'!AF27</f>
        <v>BM4051NH</v>
      </c>
      <c r="C376" s="14" t="s">
        <v>1551</v>
      </c>
      <c r="E376" s="38" t="s">
        <v>738</v>
      </c>
      <c r="F376" s="44">
        <f>IF(ISBLANK('2D'!F27),"##BLANK",'2D'!F27)</f>
        <v>0</v>
      </c>
    </row>
    <row r="377" spans="2:6">
      <c r="B377" s="14" t="str">
        <f>'2D'!AG27</f>
        <v>BM4051WR</v>
      </c>
      <c r="C377" s="14" t="s">
        <v>1552</v>
      </c>
      <c r="E377" s="38" t="s">
        <v>738</v>
      </c>
      <c r="F377" s="44">
        <f>IF(ISBLANK('2D'!G27),"##BLANK",'2D'!G27)</f>
        <v>-7.2999999999999989</v>
      </c>
    </row>
    <row r="378" spans="2:6">
      <c r="B378" s="14" t="str">
        <f>'2D'!AH27</f>
        <v>BM4051WN</v>
      </c>
      <c r="C378" s="14" t="s">
        <v>1553</v>
      </c>
      <c r="E378" s="38" t="s">
        <v>738</v>
      </c>
      <c r="F378" s="44">
        <f>IF(ISBLANK('2D'!H27),"##BLANK",'2D'!H27)</f>
        <v>-62.945999999999998</v>
      </c>
    </row>
    <row r="379" spans="2:6">
      <c r="B379" s="14" t="str">
        <f>'2D'!AI27</f>
        <v>BM4051WNK</v>
      </c>
      <c r="C379" s="14" t="s">
        <v>1554</v>
      </c>
      <c r="E379" s="38" t="s">
        <v>738</v>
      </c>
      <c r="F379" s="44">
        <f>IF(ISBLANK('2D'!I27),"##BLANK",'2D'!I27)</f>
        <v>-195.60300000000001</v>
      </c>
    </row>
    <row r="380" spans="2:6">
      <c r="B380" s="14" t="str">
        <f>'2D'!AJ27</f>
        <v>BM4051SG</v>
      </c>
      <c r="C380" s="14" t="s">
        <v>1555</v>
      </c>
      <c r="E380" s="38" t="s">
        <v>738</v>
      </c>
      <c r="F380" s="44">
        <f>IF(ISBLANK('2D'!J27),"##BLANK",'2D'!J27)</f>
        <v>-19.483000000000001</v>
      </c>
    </row>
    <row r="381" spans="2:6">
      <c r="B381" s="14" t="str">
        <f>'2D'!AK27</f>
        <v>BM4051STTT</v>
      </c>
      <c r="C381" s="14" t="s">
        <v>1556</v>
      </c>
      <c r="E381" s="38" t="s">
        <v>738</v>
      </c>
      <c r="F381" s="44">
        <f>IF(ISBLANK('2D'!K27),"##BLANK",'2D'!K27)</f>
        <v>0</v>
      </c>
    </row>
    <row r="382" spans="2:6">
      <c r="B382" s="14" t="str">
        <f>'2D'!AL27</f>
        <v>BM4051CTOT</v>
      </c>
      <c r="C382" s="14" t="s">
        <v>1557</v>
      </c>
      <c r="E382" s="38" t="s">
        <v>738</v>
      </c>
      <c r="F382" s="44">
        <f>IF(ISBLANK('2D'!L27),"##BLANK",'2D'!L27)</f>
        <v>-287.98599999999999</v>
      </c>
    </row>
    <row r="383" spans="2:6">
      <c r="B383" s="14" t="str">
        <f>'2D'!AE28</f>
        <v>BM334H</v>
      </c>
      <c r="C383" s="14" t="s">
        <v>1558</v>
      </c>
      <c r="E383" s="38" t="s">
        <v>738</v>
      </c>
      <c r="F383" s="44">
        <f>IF(ISBLANK('2D'!E28),"##BLANK",'2D'!E28)</f>
        <v>0</v>
      </c>
    </row>
    <row r="384" spans="2:6">
      <c r="B384" s="14" t="str">
        <f>'2D'!AF28</f>
        <v>BM334NH</v>
      </c>
      <c r="C384" s="14" t="s">
        <v>1559</v>
      </c>
      <c r="E384" s="38" t="s">
        <v>738</v>
      </c>
      <c r="F384" s="44">
        <f>IF(ISBLANK('2D'!F28),"##BLANK",'2D'!F28)</f>
        <v>0</v>
      </c>
    </row>
    <row r="385" spans="2:6">
      <c r="B385" s="14" t="str">
        <f>'2D'!AG28</f>
        <v>BM334WR</v>
      </c>
      <c r="C385" s="14" t="s">
        <v>1560</v>
      </c>
      <c r="E385" s="38" t="s">
        <v>738</v>
      </c>
      <c r="F385" s="44">
        <f>IF(ISBLANK('2D'!G28),"##BLANK",'2D'!G28)</f>
        <v>-1.679</v>
      </c>
    </row>
    <row r="386" spans="2:6">
      <c r="B386" s="14" t="str">
        <f>'2D'!AH28</f>
        <v>BM334WN</v>
      </c>
      <c r="C386" s="14" t="s">
        <v>1561</v>
      </c>
      <c r="E386" s="38" t="s">
        <v>738</v>
      </c>
      <c r="F386" s="44">
        <f>IF(ISBLANK('2D'!H28),"##BLANK",'2D'!H28)</f>
        <v>-1.863</v>
      </c>
    </row>
    <row r="387" spans="2:6">
      <c r="B387" s="14" t="str">
        <f>'2D'!AI28</f>
        <v>BM334WNK</v>
      </c>
      <c r="C387" s="14" t="s">
        <v>1562</v>
      </c>
      <c r="E387" s="38" t="s">
        <v>738</v>
      </c>
      <c r="F387" s="44">
        <f>IF(ISBLANK('2D'!I28),"##BLANK",'2D'!I28)</f>
        <v>-0.378</v>
      </c>
    </row>
    <row r="388" spans="2:6">
      <c r="B388" s="14" t="str">
        <f>'2D'!AJ28</f>
        <v>BM334SG</v>
      </c>
      <c r="C388" s="14" t="s">
        <v>1563</v>
      </c>
      <c r="E388" s="38" t="s">
        <v>738</v>
      </c>
      <c r="F388" s="44">
        <f>IF(ISBLANK('2D'!J28),"##BLANK",'2D'!J28)</f>
        <v>-1E-3</v>
      </c>
    </row>
    <row r="389" spans="2:6">
      <c r="B389" s="14" t="str">
        <f>'2D'!AK28</f>
        <v>BM334STTT</v>
      </c>
      <c r="C389" s="14" t="s">
        <v>1564</v>
      </c>
      <c r="E389" s="38" t="s">
        <v>738</v>
      </c>
      <c r="F389" s="44">
        <f>IF(ISBLANK('2D'!K28),"##BLANK",'2D'!K28)</f>
        <v>0</v>
      </c>
    </row>
    <row r="390" spans="2:6">
      <c r="B390" s="14" t="str">
        <f>'2D'!AL28</f>
        <v>BM334CTOT</v>
      </c>
      <c r="C390" s="14" t="s">
        <v>1565</v>
      </c>
      <c r="E390" s="38" t="s">
        <v>738</v>
      </c>
      <c r="F390" s="44">
        <f>IF(ISBLANK('2D'!L28),"##BLANK",'2D'!L28)</f>
        <v>-3.9209999999999998</v>
      </c>
    </row>
    <row r="391" spans="2:6">
      <c r="B391" s="14" t="str">
        <f>'2D'!AE29</f>
        <v>BM4052H</v>
      </c>
      <c r="C391" s="14" t="s">
        <v>1566</v>
      </c>
      <c r="E391" s="38" t="s">
        <v>738</v>
      </c>
      <c r="F391" s="44">
        <f>IF(ISBLANK('2D'!E29),"##BLANK",'2D'!E29)</f>
        <v>-2.6539999999999999</v>
      </c>
    </row>
    <row r="392" spans="2:6">
      <c r="B392" s="14" t="str">
        <f>'2D'!AF29</f>
        <v>BM4052NH</v>
      </c>
      <c r="C392" s="14" t="s">
        <v>1567</v>
      </c>
      <c r="E392" s="38" t="s">
        <v>738</v>
      </c>
      <c r="F392" s="44">
        <f>IF(ISBLANK('2D'!F29),"##BLANK",'2D'!F29)</f>
        <v>0</v>
      </c>
    </row>
    <row r="393" spans="2:6">
      <c r="B393" s="14" t="str">
        <f>'2D'!AG29</f>
        <v>BM4052WR</v>
      </c>
      <c r="C393" s="14" t="s">
        <v>1568</v>
      </c>
      <c r="E393" s="38" t="s">
        <v>738</v>
      </c>
      <c r="F393" s="44">
        <f>IF(ISBLANK('2D'!G29),"##BLANK",'2D'!G29)</f>
        <v>-8.9789999999999992</v>
      </c>
    </row>
    <row r="394" spans="2:6">
      <c r="B394" s="14" t="str">
        <f>'2D'!AH29</f>
        <v>BM4052WN</v>
      </c>
      <c r="C394" s="14" t="s">
        <v>1569</v>
      </c>
      <c r="E394" s="38" t="s">
        <v>738</v>
      </c>
      <c r="F394" s="44">
        <f>IF(ISBLANK('2D'!H29),"##BLANK",'2D'!H29)</f>
        <v>-64.808999999999997</v>
      </c>
    </row>
    <row r="395" spans="2:6">
      <c r="B395" s="14" t="str">
        <f>'2D'!AI29</f>
        <v>BM4052WNK</v>
      </c>
      <c r="C395" s="14" t="s">
        <v>1570</v>
      </c>
      <c r="E395" s="38" t="s">
        <v>738</v>
      </c>
      <c r="F395" s="44">
        <f>IF(ISBLANK('2D'!I29),"##BLANK",'2D'!I29)</f>
        <v>-195.98099999999999</v>
      </c>
    </row>
    <row r="396" spans="2:6">
      <c r="B396" s="14" t="str">
        <f>'2D'!AJ29</f>
        <v>BM4052SG</v>
      </c>
      <c r="C396" s="14" t="s">
        <v>1571</v>
      </c>
      <c r="E396" s="38" t="s">
        <v>738</v>
      </c>
      <c r="F396" s="44">
        <f>IF(ISBLANK('2D'!J29),"##BLANK",'2D'!J29)</f>
        <v>-19.484000000000002</v>
      </c>
    </row>
    <row r="397" spans="2:6">
      <c r="B397" s="14" t="str">
        <f>'2D'!AK29</f>
        <v>BM4052STTT</v>
      </c>
      <c r="C397" s="14" t="s">
        <v>1572</v>
      </c>
      <c r="E397" s="38" t="s">
        <v>738</v>
      </c>
      <c r="F397" s="44">
        <f>IF(ISBLANK('2D'!K29),"##BLANK",'2D'!K29)</f>
        <v>0</v>
      </c>
    </row>
    <row r="398" spans="2:6">
      <c r="B398" s="14" t="str">
        <f>'2D'!AL29</f>
        <v>BM4052CTOT</v>
      </c>
      <c r="C398" s="14" t="s">
        <v>1573</v>
      </c>
      <c r="E398" s="38" t="s">
        <v>738</v>
      </c>
      <c r="F398" s="44">
        <f>IF(ISBLANK('2D'!L29),"##BLANK",'2D'!L29)</f>
        <v>-291.90699999999998</v>
      </c>
    </row>
    <row r="399" spans="2:6">
      <c r="B399" s="14" t="str">
        <f>'2E'!W8</f>
        <v>B0041DFRIS</v>
      </c>
      <c r="C399" s="14" t="s">
        <v>1574</v>
      </c>
      <c r="E399" s="38" t="s">
        <v>738</v>
      </c>
      <c r="F399" s="44">
        <f>IF(ISBLANK('2E'!E8),"##BLANK",'2E'!E8)</f>
        <v>0</v>
      </c>
    </row>
    <row r="400" spans="2:6">
      <c r="B400" s="14" t="str">
        <f>'2E'!X8</f>
        <v>B0041DCAIS</v>
      </c>
      <c r="C400" s="14" t="s">
        <v>1575</v>
      </c>
      <c r="E400" s="38" t="s">
        <v>738</v>
      </c>
      <c r="F400" s="44">
        <f>IF(ISBLANK('2E'!F8),"##BLANK",'2E'!F8)</f>
        <v>0</v>
      </c>
    </row>
    <row r="401" spans="2:6">
      <c r="B401" s="14" t="str">
        <f>'2E'!Y8</f>
        <v>B0041DFNC</v>
      </c>
      <c r="C401" s="14" t="s">
        <v>1576</v>
      </c>
      <c r="E401" s="38" t="s">
        <v>738</v>
      </c>
      <c r="F401" s="44">
        <f>IF(ISBLANK('2E'!G8),"##BLANK",'2E'!G8)</f>
        <v>0</v>
      </c>
    </row>
    <row r="402" spans="2:6">
      <c r="B402" s="14" t="str">
        <f>'2E'!Z8</f>
        <v>B0041DTOT</v>
      </c>
      <c r="C402" s="14" t="s">
        <v>1577</v>
      </c>
      <c r="E402" s="38" t="s">
        <v>738</v>
      </c>
      <c r="F402" s="44">
        <f>IF(ISBLANK('2E'!H8),"##BLANK",'2E'!H8)</f>
        <v>0</v>
      </c>
    </row>
    <row r="403" spans="2:6">
      <c r="B403" s="14" t="str">
        <f>'2E'!W9</f>
        <v>B0042OCFRIS</v>
      </c>
      <c r="C403" s="14" t="s">
        <v>1578</v>
      </c>
      <c r="E403" s="38" t="s">
        <v>738</v>
      </c>
      <c r="F403" s="44">
        <f>IF(ISBLANK('2E'!E9),"##BLANK",'2E'!E9)</f>
        <v>0</v>
      </c>
    </row>
    <row r="404" spans="2:6">
      <c r="B404" s="14" t="str">
        <f>'2E'!X9</f>
        <v>B0042OCCAIS</v>
      </c>
      <c r="C404" s="14" t="s">
        <v>1579</v>
      </c>
      <c r="E404" s="38" t="s">
        <v>738</v>
      </c>
      <c r="F404" s="44">
        <f>IF(ISBLANK('2E'!F9),"##BLANK",'2E'!F9)</f>
        <v>1.3660000000000001</v>
      </c>
    </row>
    <row r="405" spans="2:6">
      <c r="B405" s="14" t="str">
        <f>'2E'!Y9</f>
        <v>B0042OCFNC</v>
      </c>
      <c r="C405" s="14" t="s">
        <v>1580</v>
      </c>
      <c r="E405" s="38" t="s">
        <v>738</v>
      </c>
      <c r="F405" s="44">
        <f>IF(ISBLANK('2E'!G9),"##BLANK",'2E'!G9)</f>
        <v>0</v>
      </c>
    </row>
    <row r="406" spans="2:6">
      <c r="B406" s="14" t="str">
        <f>'2E'!Z9</f>
        <v>B0042OCTOT</v>
      </c>
      <c r="C406" s="14" t="s">
        <v>1581</v>
      </c>
      <c r="E406" s="38" t="s">
        <v>738</v>
      </c>
      <c r="F406" s="44">
        <f>IF(ISBLANK('2E'!H9),"##BLANK",'2E'!H9)</f>
        <v>1.3660000000000001</v>
      </c>
    </row>
    <row r="407" spans="2:6">
      <c r="B407" s="14" t="str">
        <f>'2E'!W10</f>
        <v>B0043PCFRIS</v>
      </c>
      <c r="C407" s="14" t="s">
        <v>1582</v>
      </c>
      <c r="E407" s="38" t="s">
        <v>738</v>
      </c>
      <c r="F407" s="44">
        <f>IF(ISBLANK('2E'!E10),"##BLANK",'2E'!E10)</f>
        <v>0</v>
      </c>
    </row>
    <row r="408" spans="2:6">
      <c r="B408" s="14" t="str">
        <f>'2E'!X10</f>
        <v>B0043PCCAIS</v>
      </c>
      <c r="C408" s="14" t="s">
        <v>1583</v>
      </c>
      <c r="E408" s="38" t="s">
        <v>738</v>
      </c>
      <c r="F408" s="44">
        <f>IF(ISBLANK('2E'!F10),"##BLANK",'2E'!F10)</f>
        <v>1.3660000000000001</v>
      </c>
    </row>
    <row r="409" spans="2:6">
      <c r="B409" s="14" t="str">
        <f>'2E'!Y10</f>
        <v>B0043PCFNC</v>
      </c>
      <c r="C409" s="14" t="s">
        <v>1584</v>
      </c>
      <c r="E409" s="38" t="s">
        <v>738</v>
      </c>
      <c r="F409" s="44">
        <f>IF(ISBLANK('2E'!G10),"##BLANK",'2E'!G10)</f>
        <v>0</v>
      </c>
    </row>
    <row r="410" spans="2:6">
      <c r="B410" s="14" t="str">
        <f>'2E'!Z10</f>
        <v>B0043PCTOT</v>
      </c>
      <c r="C410" s="14" t="s">
        <v>1585</v>
      </c>
      <c r="E410" s="38" t="s">
        <v>738</v>
      </c>
      <c r="F410" s="44">
        <f>IF(ISBLANK('2E'!H10),"##BLANK",'2E'!H10)</f>
        <v>1.3660000000000001</v>
      </c>
    </row>
    <row r="411" spans="2:6">
      <c r="B411" s="14" t="str">
        <f>'2E'!W11</f>
        <v>B0044DNFRIS</v>
      </c>
      <c r="C411" s="14" t="s">
        <v>1586</v>
      </c>
      <c r="E411" s="38" t="s">
        <v>738</v>
      </c>
      <c r="F411" s="44">
        <f>IF(ISBLANK('2E'!E11),"##BLANK",'2E'!E11)</f>
        <v>0</v>
      </c>
    </row>
    <row r="412" spans="2:6">
      <c r="B412" s="14" t="str">
        <f>'2E'!X11</f>
        <v>B0044DNCAIS</v>
      </c>
      <c r="C412" s="14" t="s">
        <v>1587</v>
      </c>
      <c r="E412" s="38" t="s">
        <v>738</v>
      </c>
      <c r="F412" s="44">
        <f>IF(ISBLANK('2E'!F11),"##BLANK",'2E'!F11)</f>
        <v>0</v>
      </c>
    </row>
    <row r="413" spans="2:6">
      <c r="B413" s="14" t="str">
        <f>'2E'!Y11</f>
        <v>B0044DNFNC</v>
      </c>
      <c r="C413" s="14" t="s">
        <v>1588</v>
      </c>
      <c r="E413" s="38" t="s">
        <v>738</v>
      </c>
      <c r="F413" s="44">
        <f>IF(ISBLANK('2E'!G11),"##BLANK",'2E'!G11)</f>
        <v>0</v>
      </c>
    </row>
    <row r="414" spans="2:6">
      <c r="B414" s="14" t="str">
        <f>'2E'!Z11</f>
        <v>B0044DNTOT</v>
      </c>
      <c r="C414" s="14" t="s">
        <v>1589</v>
      </c>
      <c r="E414" s="38" t="s">
        <v>738</v>
      </c>
      <c r="F414" s="44">
        <f>IF(ISBLANK('2E'!H11),"##BLANK",'2E'!H11)</f>
        <v>0</v>
      </c>
    </row>
    <row r="415" spans="2:6">
      <c r="B415" s="14" t="str">
        <f>'2E'!W12</f>
        <v>B0045DOFRIS</v>
      </c>
      <c r="C415" s="14" t="s">
        <v>1590</v>
      </c>
      <c r="E415" s="38" t="s">
        <v>738</v>
      </c>
      <c r="F415" s="44">
        <f>IF(ISBLANK('2E'!E12),"##BLANK",'2E'!E12)</f>
        <v>0</v>
      </c>
    </row>
    <row r="416" spans="2:6">
      <c r="B416" s="14" t="str">
        <f>'2E'!X12</f>
        <v>B0045DOCAIS</v>
      </c>
      <c r="C416" s="14" t="s">
        <v>1591</v>
      </c>
      <c r="E416" s="38" t="s">
        <v>738</v>
      </c>
      <c r="F416" s="44">
        <f>IF(ISBLANK('2E'!F12),"##BLANK",'2E'!F12)</f>
        <v>0</v>
      </c>
    </row>
    <row r="417" spans="2:6">
      <c r="B417" s="14" t="str">
        <f>'2E'!Y12</f>
        <v>B0045DOFNC</v>
      </c>
      <c r="C417" s="14" t="s">
        <v>1592</v>
      </c>
      <c r="E417" s="38" t="s">
        <v>738</v>
      </c>
      <c r="F417" s="44">
        <f>IF(ISBLANK('2E'!G12),"##BLANK",'2E'!G12)</f>
        <v>0</v>
      </c>
    </row>
    <row r="418" spans="2:6">
      <c r="B418" s="14" t="str">
        <f>'2E'!Z12</f>
        <v>B0045DOTOT</v>
      </c>
      <c r="C418" s="14" t="s">
        <v>1593</v>
      </c>
      <c r="E418" s="38" t="s">
        <v>738</v>
      </c>
      <c r="F418" s="44">
        <f>IF(ISBLANK('2E'!H12),"##BLANK",'2E'!H12)</f>
        <v>0</v>
      </c>
    </row>
    <row r="419" spans="2:6">
      <c r="B419" s="14" t="str">
        <f>'2E'!W13</f>
        <v>B0046OCFRIS</v>
      </c>
      <c r="C419" s="14" t="s">
        <v>1594</v>
      </c>
      <c r="E419" s="38" t="s">
        <v>738</v>
      </c>
      <c r="F419" s="44">
        <f>IF(ISBLANK('2E'!E13),"##BLANK",'2E'!E13)</f>
        <v>0</v>
      </c>
    </row>
    <row r="420" spans="2:6">
      <c r="B420" s="14" t="str">
        <f>'2E'!X13</f>
        <v>B0046OCCAIS</v>
      </c>
      <c r="C420" s="14" t="s">
        <v>1595</v>
      </c>
      <c r="E420" s="38" t="s">
        <v>738</v>
      </c>
      <c r="F420" s="44">
        <f>IF(ISBLANK('2E'!F13),"##BLANK",'2E'!F13)</f>
        <v>0</v>
      </c>
    </row>
    <row r="421" spans="2:6">
      <c r="B421" s="14" t="str">
        <f>'2E'!Y13</f>
        <v>B0046OCFNC</v>
      </c>
      <c r="C421" s="14" t="s">
        <v>1596</v>
      </c>
      <c r="E421" s="38" t="s">
        <v>738</v>
      </c>
      <c r="F421" s="44">
        <f>IF(ISBLANK('2E'!G13),"##BLANK",'2E'!G13)</f>
        <v>0</v>
      </c>
    </row>
    <row r="422" spans="2:6">
      <c r="B422" s="14" t="str">
        <f>'2E'!Z13</f>
        <v>B0046OCTOT</v>
      </c>
      <c r="C422" s="14" t="s">
        <v>1597</v>
      </c>
      <c r="E422" s="38" t="s">
        <v>738</v>
      </c>
      <c r="F422" s="44">
        <f>IF(ISBLANK('2E'!H13),"##BLANK",'2E'!H13)</f>
        <v>0</v>
      </c>
    </row>
    <row r="423" spans="2:6">
      <c r="B423" s="14" t="str">
        <f>'2E'!W14</f>
        <v>B0047TTFRIS</v>
      </c>
      <c r="C423" s="14" t="s">
        <v>1598</v>
      </c>
      <c r="E423" s="38" t="s">
        <v>738</v>
      </c>
      <c r="F423" s="44">
        <f>IF(ISBLANK('2E'!E14),"##BLANK",'2E'!E14)</f>
        <v>0</v>
      </c>
    </row>
    <row r="424" spans="2:6">
      <c r="B424" s="14" t="str">
        <f>'2E'!X14</f>
        <v>B0047TTCAIS</v>
      </c>
      <c r="C424" s="14" t="s">
        <v>1599</v>
      </c>
      <c r="E424" s="38" t="s">
        <v>738</v>
      </c>
      <c r="F424" s="44">
        <f>IF(ISBLANK('2E'!F14),"##BLANK",'2E'!F14)</f>
        <v>1.3660000000000001</v>
      </c>
    </row>
    <row r="425" spans="2:6">
      <c r="B425" s="14" t="str">
        <f>'2E'!Y14</f>
        <v>B0047TTFNC</v>
      </c>
      <c r="C425" s="14" t="s">
        <v>1600</v>
      </c>
      <c r="E425" s="38" t="s">
        <v>738</v>
      </c>
      <c r="F425" s="44">
        <f>IF(ISBLANK('2E'!G14),"##BLANK",'2E'!G14)</f>
        <v>0</v>
      </c>
    </row>
    <row r="426" spans="2:6">
      <c r="B426" s="14" t="str">
        <f>'2E'!Z14</f>
        <v>B0047TTTOT</v>
      </c>
      <c r="C426" s="14" t="s">
        <v>1601</v>
      </c>
      <c r="E426" s="38" t="s">
        <v>738</v>
      </c>
      <c r="F426" s="44">
        <f>IF(ISBLANK('2E'!H14),"##BLANK",'2E'!H14)</f>
        <v>1.3660000000000001</v>
      </c>
    </row>
    <row r="427" spans="2:6">
      <c r="B427" s="14" t="str">
        <f>'2E'!W16</f>
        <v>B0048VAFRIS</v>
      </c>
      <c r="C427" s="14" t="s">
        <v>1602</v>
      </c>
      <c r="E427" s="38" t="s">
        <v>738</v>
      </c>
      <c r="F427" s="44">
        <f>IF(ISBLANK('2E'!E16),"##BLANK",'2E'!E16)</f>
        <v>0</v>
      </c>
    </row>
    <row r="428" spans="2:6">
      <c r="B428" s="14" t="str">
        <f>'2E'!X16</f>
        <v>B0048VACAIS</v>
      </c>
      <c r="C428" s="14" t="s">
        <v>1603</v>
      </c>
      <c r="E428" s="38" t="s">
        <v>738</v>
      </c>
      <c r="F428" s="44">
        <f>IF(ISBLANK('2E'!F16),"##BLANK",'2E'!F16)</f>
        <v>0</v>
      </c>
    </row>
    <row r="429" spans="2:6">
      <c r="B429" s="14" t="str">
        <f>'2E'!Z16</f>
        <v>B0048VATOT</v>
      </c>
      <c r="C429" s="14" t="s">
        <v>1604</v>
      </c>
      <c r="E429" s="38" t="s">
        <v>738</v>
      </c>
      <c r="F429" s="44">
        <f>IF(ISBLANK('2E'!H16),"##BLANK",'2E'!H16)</f>
        <v>0</v>
      </c>
    </row>
    <row r="430" spans="2:6">
      <c r="B430" s="14" t="str">
        <f>'2E'!W19</f>
        <v>B0049CCFRIS</v>
      </c>
      <c r="C430" s="14" t="s">
        <v>1605</v>
      </c>
      <c r="E430" s="38" t="s">
        <v>738</v>
      </c>
      <c r="F430" s="44">
        <f>IF(ISBLANK('2E'!E19),"##BLANK",'2E'!E19)</f>
        <v>4.0529999999999999</v>
      </c>
    </row>
    <row r="431" spans="2:6">
      <c r="B431" s="14" t="str">
        <f>'2E'!X19</f>
        <v>B0049CCCAIS</v>
      </c>
      <c r="C431" s="14" t="s">
        <v>1606</v>
      </c>
      <c r="E431" s="38" t="s">
        <v>738</v>
      </c>
      <c r="F431" s="44">
        <f>IF(ISBLANK('2E'!F19),"##BLANK",'2E'!F19)</f>
        <v>0</v>
      </c>
    </row>
    <row r="432" spans="2:6">
      <c r="B432" s="14" t="str">
        <f>'2E'!Y19</f>
        <v>B0049CCFNC</v>
      </c>
      <c r="C432" s="14" t="s">
        <v>1607</v>
      </c>
      <c r="E432" s="38" t="s">
        <v>738</v>
      </c>
      <c r="F432" s="44">
        <f>IF(ISBLANK('2E'!G19),"##BLANK",'2E'!G19)</f>
        <v>0</v>
      </c>
    </row>
    <row r="433" spans="2:6">
      <c r="B433" s="14" t="str">
        <f>'2E'!Z19</f>
        <v>B0049CCTOT</v>
      </c>
      <c r="C433" s="14" t="s">
        <v>1608</v>
      </c>
      <c r="E433" s="38" t="s">
        <v>738</v>
      </c>
      <c r="F433" s="44">
        <f>IF(ISBLANK('2E'!H19),"##BLANK",'2E'!H19)</f>
        <v>4.0529999999999999</v>
      </c>
    </row>
    <row r="434" spans="2:6">
      <c r="B434" s="14" t="str">
        <f>'2E'!W20</f>
        <v>B0050ICFRIS</v>
      </c>
      <c r="C434" s="14" t="s">
        <v>1609</v>
      </c>
      <c r="E434" s="38" t="s">
        <v>738</v>
      </c>
      <c r="F434" s="44">
        <f>IF(ISBLANK('2E'!E20),"##BLANK",'2E'!E20)</f>
        <v>-0.13800000000000001</v>
      </c>
    </row>
    <row r="435" spans="2:6">
      <c r="B435" s="14" t="str">
        <f>'2E'!X20</f>
        <v>B0050ICCAIS</v>
      </c>
      <c r="C435" s="14" t="s">
        <v>1610</v>
      </c>
      <c r="E435" s="38" t="s">
        <v>738</v>
      </c>
      <c r="F435" s="44">
        <f>IF(ISBLANK('2E'!F20),"##BLANK",'2E'!F20)</f>
        <v>0</v>
      </c>
    </row>
    <row r="436" spans="2:6">
      <c r="B436" s="14" t="str">
        <f>'2E'!Y20</f>
        <v>B0050ICFNC</v>
      </c>
      <c r="C436" s="14" t="s">
        <v>1611</v>
      </c>
      <c r="E436" s="38" t="s">
        <v>738</v>
      </c>
      <c r="F436" s="44">
        <f>IF(ISBLANK('2E'!G20),"##BLANK",'2E'!G20)</f>
        <v>0</v>
      </c>
    </row>
    <row r="437" spans="2:6">
      <c r="B437" s="14" t="str">
        <f>'2E'!Z20</f>
        <v>B0050ICTOT</v>
      </c>
      <c r="C437" s="14" t="s">
        <v>1612</v>
      </c>
      <c r="E437" s="38" t="s">
        <v>738</v>
      </c>
      <c r="F437" s="44">
        <f>IF(ISBLANK('2E'!H20),"##BLANK",'2E'!H20)</f>
        <v>-0.13800000000000001</v>
      </c>
    </row>
    <row r="438" spans="2:6">
      <c r="B438" s="14" t="str">
        <f>'2E'!W21</f>
        <v>B0051RMFRIS</v>
      </c>
      <c r="C438" s="14" t="s">
        <v>1613</v>
      </c>
      <c r="E438" s="38" t="s">
        <v>738</v>
      </c>
      <c r="F438" s="44">
        <f>IF(ISBLANK('2E'!E21),"##BLANK",'2E'!E21)</f>
        <v>-7.8E-2</v>
      </c>
    </row>
    <row r="439" spans="2:6">
      <c r="B439" s="14" t="str">
        <f>'2E'!X21</f>
        <v>B0051RMCAIS</v>
      </c>
      <c r="C439" s="14" t="s">
        <v>1614</v>
      </c>
      <c r="E439" s="38" t="s">
        <v>738</v>
      </c>
      <c r="F439" s="44">
        <f>IF(ISBLANK('2E'!F21),"##BLANK",'2E'!F21)</f>
        <v>1.6060000000000001</v>
      </c>
    </row>
    <row r="440" spans="2:6">
      <c r="B440" s="14" t="str">
        <f>'2E'!Y21</f>
        <v>B0051RMFNC</v>
      </c>
      <c r="C440" s="14" t="s">
        <v>1615</v>
      </c>
      <c r="E440" s="38" t="s">
        <v>738</v>
      </c>
      <c r="F440" s="44">
        <f>IF(ISBLANK('2E'!G21),"##BLANK",'2E'!G21)</f>
        <v>0</v>
      </c>
    </row>
    <row r="441" spans="2:6">
      <c r="B441" s="14" t="str">
        <f>'2E'!Z21</f>
        <v>B0051RMTOT</v>
      </c>
      <c r="C441" s="14" t="s">
        <v>1616</v>
      </c>
      <c r="E441" s="38" t="s">
        <v>738</v>
      </c>
      <c r="F441" s="44">
        <f>IF(ISBLANK('2E'!H21),"##BLANK",'2E'!H21)</f>
        <v>1.528</v>
      </c>
    </row>
    <row r="442" spans="2:6">
      <c r="B442" s="14" t="str">
        <f>'2E'!W22</f>
        <v>B0052DSFRIS</v>
      </c>
      <c r="C442" s="14" t="s">
        <v>1617</v>
      </c>
      <c r="E442" s="38" t="s">
        <v>738</v>
      </c>
      <c r="F442" s="44">
        <f>IF(ISBLANK('2E'!E22),"##BLANK",'2E'!E22)</f>
        <v>0.67200000000000004</v>
      </c>
    </row>
    <row r="443" spans="2:6">
      <c r="B443" s="14" t="str">
        <f>'2E'!X22</f>
        <v>B0052DSCAIS</v>
      </c>
      <c r="C443" s="14" t="s">
        <v>1618</v>
      </c>
      <c r="E443" s="38" t="s">
        <v>738</v>
      </c>
      <c r="F443" s="44">
        <f>IF(ISBLANK('2E'!F22),"##BLANK",'2E'!F22)</f>
        <v>0</v>
      </c>
    </row>
    <row r="444" spans="2:6">
      <c r="B444" s="14" t="str">
        <f>'2E'!Y22</f>
        <v>B0052DSFNC</v>
      </c>
      <c r="C444" s="14" t="s">
        <v>1619</v>
      </c>
      <c r="E444" s="38" t="s">
        <v>738</v>
      </c>
      <c r="F444" s="44">
        <f>IF(ISBLANK('2E'!G22),"##BLANK",'2E'!G22)</f>
        <v>0</v>
      </c>
    </row>
    <row r="445" spans="2:6">
      <c r="B445" s="14" t="str">
        <f>'2E'!Z22</f>
        <v>B0052DSTOT</v>
      </c>
      <c r="C445" s="14" t="s">
        <v>1620</v>
      </c>
      <c r="E445" s="38" t="s">
        <v>738</v>
      </c>
      <c r="F445" s="44">
        <f>IF(ISBLANK('2E'!H22),"##BLANK",'2E'!H22)</f>
        <v>0.67200000000000004</v>
      </c>
    </row>
    <row r="446" spans="2:6">
      <c r="B446" s="14" t="str">
        <f>'2E'!W23</f>
        <v>B0053OCFRIS</v>
      </c>
      <c r="C446" s="14" t="s">
        <v>1621</v>
      </c>
      <c r="E446" s="38" t="s">
        <v>738</v>
      </c>
      <c r="F446" s="44">
        <f>IF(ISBLANK('2E'!E23),"##BLANK",'2E'!E23)</f>
        <v>0</v>
      </c>
    </row>
    <row r="447" spans="2:6">
      <c r="B447" s="14" t="str">
        <f>'2E'!X23</f>
        <v>B0053OCCAIS</v>
      </c>
      <c r="C447" s="14" t="s">
        <v>1622</v>
      </c>
      <c r="E447" s="38" t="s">
        <v>738</v>
      </c>
      <c r="F447" s="44">
        <f>IF(ISBLANK('2E'!F23),"##BLANK",'2E'!F23)</f>
        <v>2.1419999999999999</v>
      </c>
    </row>
    <row r="448" spans="2:6">
      <c r="B448" s="14" t="str">
        <f>'2E'!Y23</f>
        <v>B0053OCFNC</v>
      </c>
      <c r="C448" s="14" t="s">
        <v>1623</v>
      </c>
      <c r="E448" s="38" t="s">
        <v>738</v>
      </c>
      <c r="F448" s="44">
        <f>IF(ISBLANK('2E'!G23),"##BLANK",'2E'!G23)</f>
        <v>0</v>
      </c>
    </row>
    <row r="449" spans="2:6">
      <c r="B449" s="14" t="str">
        <f>'2E'!Z23</f>
        <v>B0053OCTOT</v>
      </c>
      <c r="C449" s="14" t="s">
        <v>1624</v>
      </c>
      <c r="E449" s="38" t="s">
        <v>738</v>
      </c>
      <c r="F449" s="44">
        <f>IF(ISBLANK('2E'!H23),"##BLANK",'2E'!H23)</f>
        <v>2.1419999999999999</v>
      </c>
    </row>
    <row r="450" spans="2:6">
      <c r="B450" s="14" t="str">
        <f>'2E'!W24</f>
        <v>B0054PCFRIS</v>
      </c>
      <c r="C450" s="14" t="s">
        <v>1625</v>
      </c>
      <c r="E450" s="38" t="s">
        <v>738</v>
      </c>
      <c r="F450" s="44">
        <f>IF(ISBLANK('2E'!E24),"##BLANK",'2E'!E24)</f>
        <v>4.5090000000000003</v>
      </c>
    </row>
    <row r="451" spans="2:6">
      <c r="B451" s="14" t="str">
        <f>'2E'!X24</f>
        <v>B0054PCCAIS</v>
      </c>
      <c r="C451" s="14" t="s">
        <v>1626</v>
      </c>
      <c r="E451" s="38" t="s">
        <v>738</v>
      </c>
      <c r="F451" s="44">
        <f>IF(ISBLANK('2E'!F24),"##BLANK",'2E'!F24)</f>
        <v>3.7480000000000002</v>
      </c>
    </row>
    <row r="452" spans="2:6">
      <c r="B452" s="14" t="str">
        <f>'2E'!Y24</f>
        <v>B0054PCFNC</v>
      </c>
      <c r="C452" s="14" t="s">
        <v>1627</v>
      </c>
      <c r="E452" s="38" t="s">
        <v>738</v>
      </c>
      <c r="F452" s="44">
        <f>IF(ISBLANK('2E'!G24),"##BLANK",'2E'!G24)</f>
        <v>0</v>
      </c>
    </row>
    <row r="453" spans="2:6">
      <c r="B453" s="14" t="str">
        <f>'2E'!Z24</f>
        <v>B0054PCTOT</v>
      </c>
      <c r="C453" s="14" t="s">
        <v>1628</v>
      </c>
      <c r="E453" s="38" t="s">
        <v>738</v>
      </c>
      <c r="F453" s="44">
        <f>IF(ISBLANK('2E'!H24),"##BLANK",'2E'!H24)</f>
        <v>8.2570000000000014</v>
      </c>
    </row>
    <row r="454" spans="2:6">
      <c r="B454" s="14" t="str">
        <f>'2E'!W25</f>
        <v>B0055IOFRIS</v>
      </c>
      <c r="C454" s="14" t="s">
        <v>1629</v>
      </c>
      <c r="E454" s="38" t="s">
        <v>738</v>
      </c>
      <c r="F454" s="44">
        <f>IF(ISBLANK('2E'!E25),"##BLANK",'2E'!E25)</f>
        <v>3.266</v>
      </c>
    </row>
    <row r="455" spans="2:6">
      <c r="B455" s="14" t="str">
        <f>'2E'!X25</f>
        <v>B0055IOCAIS</v>
      </c>
      <c r="C455" s="14" t="s">
        <v>1630</v>
      </c>
      <c r="E455" s="38" t="s">
        <v>738</v>
      </c>
      <c r="F455" s="44">
        <f>IF(ISBLANK('2E'!F25),"##BLANK",'2E'!F25)</f>
        <v>0</v>
      </c>
    </row>
    <row r="456" spans="2:6">
      <c r="B456" s="14" t="str">
        <f>'2E'!Y25</f>
        <v>B0055IOFNC</v>
      </c>
      <c r="C456" s="14" t="s">
        <v>1631</v>
      </c>
      <c r="E456" s="38" t="s">
        <v>738</v>
      </c>
      <c r="F456" s="44">
        <f>IF(ISBLANK('2E'!G25),"##BLANK",'2E'!G25)</f>
        <v>0</v>
      </c>
    </row>
    <row r="457" spans="2:6">
      <c r="B457" s="14" t="str">
        <f>'2E'!Z25</f>
        <v>B0055IOTOT</v>
      </c>
      <c r="C457" s="14" t="s">
        <v>1632</v>
      </c>
      <c r="E457" s="38" t="s">
        <v>738</v>
      </c>
      <c r="F457" s="44">
        <f>IF(ISBLANK('2E'!H25),"##BLANK",'2E'!H25)</f>
        <v>3.266</v>
      </c>
    </row>
    <row r="458" spans="2:6">
      <c r="B458" s="14" t="str">
        <f>'2E'!W26</f>
        <v>B0056PCFRIS</v>
      </c>
      <c r="C458" s="14" t="s">
        <v>1633</v>
      </c>
      <c r="E458" s="38" t="s">
        <v>738</v>
      </c>
      <c r="F458" s="44">
        <f>IF(ISBLANK('2E'!E26),"##BLANK",'2E'!E26)</f>
        <v>1.2430000000000003</v>
      </c>
    </row>
    <row r="459" spans="2:6">
      <c r="B459" s="14" t="str">
        <f>'2E'!X26</f>
        <v>B0056PCCAIS</v>
      </c>
      <c r="C459" s="14" t="s">
        <v>1634</v>
      </c>
      <c r="E459" s="38" t="s">
        <v>738</v>
      </c>
      <c r="F459" s="44">
        <f>IF(ISBLANK('2E'!F26),"##BLANK",'2E'!F26)</f>
        <v>3.7480000000000002</v>
      </c>
    </row>
    <row r="460" spans="2:6">
      <c r="B460" s="14" t="str">
        <f>'2E'!Y26</f>
        <v>B0056PCFNC</v>
      </c>
      <c r="C460" s="14" t="s">
        <v>1635</v>
      </c>
      <c r="E460" s="38" t="s">
        <v>738</v>
      </c>
      <c r="F460" s="44">
        <f>IF(ISBLANK('2E'!G26),"##BLANK",'2E'!G26)</f>
        <v>0</v>
      </c>
    </row>
    <row r="461" spans="2:6">
      <c r="B461" s="14" t="str">
        <f>'2E'!Z26</f>
        <v>B0056PCTOT</v>
      </c>
      <c r="C461" s="14" t="s">
        <v>1636</v>
      </c>
      <c r="E461" s="38" t="s">
        <v>738</v>
      </c>
      <c r="F461" s="44">
        <f>IF(ISBLANK('2E'!H26),"##BLANK",'2E'!H26)</f>
        <v>4.9910000000000005</v>
      </c>
    </row>
    <row r="462" spans="2:6">
      <c r="B462" s="14" t="str">
        <f>'2E'!W27</f>
        <v>B0057DNFRIS</v>
      </c>
      <c r="C462" s="14" t="s">
        <v>1637</v>
      </c>
      <c r="E462" s="38" t="s">
        <v>738</v>
      </c>
      <c r="F462" s="44">
        <f>IF(ISBLANK('2E'!E27),"##BLANK",'2E'!E27)</f>
        <v>0.54500000000000004</v>
      </c>
    </row>
    <row r="463" spans="2:6">
      <c r="B463" s="14" t="str">
        <f>'2E'!X27</f>
        <v>B0057DNCAIS</v>
      </c>
      <c r="C463" s="14" t="s">
        <v>1638</v>
      </c>
      <c r="E463" s="38" t="s">
        <v>738</v>
      </c>
      <c r="F463" s="44">
        <f>IF(ISBLANK('2E'!F27),"##BLANK",'2E'!F27)</f>
        <v>0</v>
      </c>
    </row>
    <row r="464" spans="2:6">
      <c r="B464" s="14" t="str">
        <f>'2E'!Y27</f>
        <v>B0057DNFNC</v>
      </c>
      <c r="C464" s="14" t="s">
        <v>1639</v>
      </c>
      <c r="E464" s="38" t="s">
        <v>738</v>
      </c>
      <c r="F464" s="44">
        <f>IF(ISBLANK('2E'!G27),"##BLANK",'2E'!G27)</f>
        <v>0</v>
      </c>
    </row>
    <row r="465" spans="2:6">
      <c r="B465" s="14" t="str">
        <f>'2E'!Z27</f>
        <v>B0057DNTOT</v>
      </c>
      <c r="C465" s="14" t="s">
        <v>1640</v>
      </c>
      <c r="E465" s="38" t="s">
        <v>738</v>
      </c>
      <c r="F465" s="44">
        <f>IF(ISBLANK('2E'!H27),"##BLANK",'2E'!H27)</f>
        <v>0.54500000000000004</v>
      </c>
    </row>
    <row r="466" spans="2:6">
      <c r="B466" s="14" t="str">
        <f>'2E'!W28</f>
        <v>B0058DOFRIS</v>
      </c>
      <c r="C466" s="14" t="s">
        <v>1641</v>
      </c>
      <c r="E466" s="38" t="s">
        <v>738</v>
      </c>
      <c r="F466" s="44">
        <f>IF(ISBLANK('2E'!E28),"##BLANK",'2E'!E28)</f>
        <v>0</v>
      </c>
    </row>
    <row r="467" spans="2:6">
      <c r="B467" s="14" t="str">
        <f>'2E'!X28</f>
        <v>B0058DOCAIS</v>
      </c>
      <c r="C467" s="14" t="s">
        <v>1642</v>
      </c>
      <c r="E467" s="38" t="s">
        <v>738</v>
      </c>
      <c r="F467" s="44">
        <f>IF(ISBLANK('2E'!F28),"##BLANK",'2E'!F28)</f>
        <v>0</v>
      </c>
    </row>
    <row r="468" spans="2:6">
      <c r="B468" s="14" t="str">
        <f>'2E'!Y28</f>
        <v>B0058DOFNC</v>
      </c>
      <c r="C468" s="14" t="s">
        <v>1643</v>
      </c>
      <c r="E468" s="38" t="s">
        <v>738</v>
      </c>
      <c r="F468" s="44">
        <f>IF(ISBLANK('2E'!G28),"##BLANK",'2E'!G28)</f>
        <v>0</v>
      </c>
    </row>
    <row r="469" spans="2:6">
      <c r="B469" s="14" t="str">
        <f>'2E'!Z28</f>
        <v>B0058DOTOT</v>
      </c>
      <c r="C469" s="14" t="s">
        <v>1644</v>
      </c>
      <c r="E469" s="38" t="s">
        <v>738</v>
      </c>
      <c r="F469" s="44">
        <f>IF(ISBLANK('2E'!H28),"##BLANK",'2E'!H28)</f>
        <v>0</v>
      </c>
    </row>
    <row r="470" spans="2:6">
      <c r="B470" s="14" t="str">
        <f>'2E'!W29</f>
        <v>B0059OCFRIS</v>
      </c>
      <c r="C470" s="14" t="s">
        <v>1645</v>
      </c>
      <c r="E470" s="38" t="s">
        <v>738</v>
      </c>
      <c r="F470" s="44">
        <f>IF(ISBLANK('2E'!E29),"##BLANK",'2E'!E29)</f>
        <v>0</v>
      </c>
    </row>
    <row r="471" spans="2:6">
      <c r="B471" s="14" t="str">
        <f>'2E'!X29</f>
        <v>B0059OCCAIS</v>
      </c>
      <c r="C471" s="14" t="s">
        <v>1646</v>
      </c>
      <c r="E471" s="38" t="s">
        <v>738</v>
      </c>
      <c r="F471" s="44">
        <f>IF(ISBLANK('2E'!F29),"##BLANK",'2E'!F29)</f>
        <v>0</v>
      </c>
    </row>
    <row r="472" spans="2:6">
      <c r="B472" s="14" t="str">
        <f>'2E'!Y29</f>
        <v>B0059OCFNC</v>
      </c>
      <c r="C472" s="14" t="s">
        <v>1647</v>
      </c>
      <c r="E472" s="38" t="s">
        <v>738</v>
      </c>
      <c r="F472" s="44">
        <f>IF(ISBLANK('2E'!G29),"##BLANK",'2E'!G29)</f>
        <v>0</v>
      </c>
    </row>
    <row r="473" spans="2:6">
      <c r="B473" s="14" t="str">
        <f>'2E'!Z29</f>
        <v>B0059OCTOT</v>
      </c>
      <c r="C473" s="14" t="s">
        <v>1648</v>
      </c>
      <c r="E473" s="38" t="s">
        <v>738</v>
      </c>
      <c r="F473" s="44">
        <f>IF(ISBLANK('2E'!H29),"##BLANK",'2E'!H29)</f>
        <v>0</v>
      </c>
    </row>
    <row r="474" spans="2:6">
      <c r="B474" s="14" t="str">
        <f>'2E'!W30</f>
        <v>B0060TTFRIS</v>
      </c>
      <c r="C474" s="14" t="s">
        <v>1649</v>
      </c>
      <c r="E474" s="38" t="s">
        <v>738</v>
      </c>
      <c r="F474" s="44">
        <f>IF(ISBLANK('2E'!E30),"##BLANK",'2E'!E30)</f>
        <v>1.7880000000000003</v>
      </c>
    </row>
    <row r="475" spans="2:6">
      <c r="B475" s="14" t="str">
        <f>'2E'!X30</f>
        <v>B0060TTCAIS</v>
      </c>
      <c r="C475" s="14" t="s">
        <v>1650</v>
      </c>
      <c r="E475" s="38" t="s">
        <v>738</v>
      </c>
      <c r="F475" s="44">
        <f>IF(ISBLANK('2E'!F30),"##BLANK",'2E'!F30)</f>
        <v>3.7480000000000002</v>
      </c>
    </row>
    <row r="476" spans="2:6">
      <c r="B476" s="14" t="str">
        <f>'2E'!Y30</f>
        <v>B0060TTFNC</v>
      </c>
      <c r="C476" s="14" t="s">
        <v>1651</v>
      </c>
      <c r="E476" s="38" t="s">
        <v>738</v>
      </c>
      <c r="F476" s="44">
        <f>IF(ISBLANK('2E'!G30),"##BLANK",'2E'!G30)</f>
        <v>0</v>
      </c>
    </row>
    <row r="477" spans="2:6">
      <c r="B477" s="14" t="str">
        <f>'2E'!Z30</f>
        <v>B0060TTTOT</v>
      </c>
      <c r="C477" s="14" t="s">
        <v>1652</v>
      </c>
      <c r="E477" s="38" t="s">
        <v>738</v>
      </c>
      <c r="F477" s="44">
        <f>IF(ISBLANK('2E'!H30),"##BLANK",'2E'!H30)</f>
        <v>5.5360000000000005</v>
      </c>
    </row>
    <row r="478" spans="2:6">
      <c r="B478" s="14" t="str">
        <f>'2E'!W32</f>
        <v>B0060VAFRIS</v>
      </c>
      <c r="C478" s="14" t="s">
        <v>1653</v>
      </c>
      <c r="E478" s="38" t="s">
        <v>738</v>
      </c>
      <c r="F478" s="44">
        <f>IF(ISBLANK('2E'!E32),"##BLANK",'2E'!E32)</f>
        <v>4.8000000000000001E-2</v>
      </c>
    </row>
    <row r="479" spans="2:6">
      <c r="B479" s="14" t="str">
        <f>'2E'!X32</f>
        <v>B0060VACAIS</v>
      </c>
      <c r="C479" s="14" t="s">
        <v>1654</v>
      </c>
      <c r="E479" s="38" t="s">
        <v>738</v>
      </c>
      <c r="F479" s="44">
        <f>IF(ISBLANK('2E'!F32),"##BLANK",'2E'!F32)</f>
        <v>0</v>
      </c>
    </row>
    <row r="480" spans="2:6">
      <c r="B480" s="14" t="str">
        <f>'2E'!Z32</f>
        <v>B0060VATOT</v>
      </c>
      <c r="C480" s="14" t="s">
        <v>1655</v>
      </c>
      <c r="E480" s="38" t="s">
        <v>738</v>
      </c>
      <c r="F480" s="44">
        <f>IF(ISBLANK('2E'!H32),"##BLANK",'2E'!H32)</f>
        <v>4.8000000000000001E-2</v>
      </c>
    </row>
    <row r="481" spans="2:6">
      <c r="B481" s="14" t="str">
        <f>'2E'!W35</f>
        <v>B0061RSFRIS</v>
      </c>
      <c r="C481" s="14" t="s">
        <v>1656</v>
      </c>
      <c r="E481" s="38" t="s">
        <v>738</v>
      </c>
      <c r="F481" s="44">
        <f>IF(ISBLANK('2E'!E35),"##BLANK",'2E'!E35)</f>
        <v>0.47399999999999998</v>
      </c>
    </row>
    <row r="482" spans="2:6">
      <c r="B482" s="14" t="str">
        <f>'2E'!X35</f>
        <v>B0061RSCAIS</v>
      </c>
      <c r="C482" s="14" t="s">
        <v>1657</v>
      </c>
      <c r="E482" s="38" t="s">
        <v>738</v>
      </c>
      <c r="F482" s="44">
        <f>IF(ISBLANK('2E'!F35),"##BLANK",'2E'!F35)</f>
        <v>0</v>
      </c>
    </row>
    <row r="483" spans="2:6">
      <c r="B483" s="14" t="str">
        <f>'2E'!Y35</f>
        <v>B0061RSFNC</v>
      </c>
      <c r="C483" s="14" t="s">
        <v>1658</v>
      </c>
      <c r="E483" s="38" t="s">
        <v>738</v>
      </c>
      <c r="F483" s="44">
        <f>IF(ISBLANK('2E'!G35),"##BLANK",'2E'!G35)</f>
        <v>0</v>
      </c>
    </row>
    <row r="484" spans="2:6">
      <c r="B484" s="14" t="str">
        <f>'2E'!Z35</f>
        <v>B0061RSTOT</v>
      </c>
      <c r="C484" s="14" t="s">
        <v>1659</v>
      </c>
      <c r="E484" s="38" t="s">
        <v>738</v>
      </c>
      <c r="F484" s="44">
        <f>IF(ISBLANK('2E'!H35),"##BLANK",'2E'!H35)</f>
        <v>0.47399999999999998</v>
      </c>
    </row>
    <row r="485" spans="2:6">
      <c r="B485" s="14" t="str">
        <f>'2E'!W36</f>
        <v>BC11370REV</v>
      </c>
      <c r="C485" s="14" t="s">
        <v>1660</v>
      </c>
      <c r="E485" s="38" t="s">
        <v>738</v>
      </c>
      <c r="F485" s="44">
        <f>IF(ISBLANK('2E'!E36),"##BLANK",'2E'!E36)</f>
        <v>11.347</v>
      </c>
    </row>
    <row r="486" spans="2:6">
      <c r="B486" s="14" t="str">
        <f>'2E'!X36</f>
        <v>BC11370CAP</v>
      </c>
      <c r="C486" s="14" t="s">
        <v>1661</v>
      </c>
      <c r="E486" s="38" t="s">
        <v>738</v>
      </c>
      <c r="F486" s="44">
        <f>IF(ISBLANK('2E'!F36),"##BLANK",'2E'!F36)</f>
        <v>0</v>
      </c>
    </row>
    <row r="487" spans="2:6">
      <c r="B487" s="14" t="str">
        <f>'2E'!Y36</f>
        <v>BC11370NET</v>
      </c>
      <c r="C487" s="14" t="s">
        <v>1662</v>
      </c>
      <c r="E487" s="38" t="s">
        <v>738</v>
      </c>
      <c r="F487" s="44">
        <f>IF(ISBLANK('2E'!G36),"##BLANK",'2E'!G36)</f>
        <v>0</v>
      </c>
    </row>
    <row r="488" spans="2:6">
      <c r="B488" s="14" t="str">
        <f>'2E'!Z36</f>
        <v>BC11370</v>
      </c>
      <c r="C488" s="14" t="s">
        <v>1663</v>
      </c>
      <c r="E488" s="38" t="s">
        <v>738</v>
      </c>
      <c r="F488" s="44">
        <f>IF(ISBLANK('2E'!H36),"##BLANK",'2E'!H36)</f>
        <v>11.347</v>
      </c>
    </row>
    <row r="489" spans="2:6">
      <c r="B489" s="14" t="str">
        <f>'2E'!W37</f>
        <v>B0062DSFRIS</v>
      </c>
      <c r="C489" s="14" t="s">
        <v>1664</v>
      </c>
      <c r="E489" s="38" t="s">
        <v>738</v>
      </c>
      <c r="F489" s="44">
        <f>IF(ISBLANK('2E'!E37),"##BLANK",'2E'!E37)</f>
        <v>0</v>
      </c>
    </row>
    <row r="490" spans="2:6">
      <c r="B490" s="14" t="str">
        <f>'2E'!X37</f>
        <v>B0062DSCAIS</v>
      </c>
      <c r="C490" s="14" t="s">
        <v>1665</v>
      </c>
      <c r="E490" s="38" t="s">
        <v>738</v>
      </c>
      <c r="F490" s="44">
        <f>IF(ISBLANK('2E'!F37),"##BLANK",'2E'!F37)</f>
        <v>0</v>
      </c>
    </row>
    <row r="491" spans="2:6">
      <c r="B491" s="14" t="str">
        <f>'2E'!Y37</f>
        <v>B0062DSFNC</v>
      </c>
      <c r="C491" s="14" t="s">
        <v>1666</v>
      </c>
      <c r="E491" s="38" t="s">
        <v>738</v>
      </c>
      <c r="F491" s="44">
        <f>IF(ISBLANK('2E'!G37),"##BLANK",'2E'!G37)</f>
        <v>0</v>
      </c>
    </row>
    <row r="492" spans="2:6">
      <c r="B492" s="14" t="str">
        <f>'2E'!Z37</f>
        <v>B0062DSTOT</v>
      </c>
      <c r="C492" s="14" t="s">
        <v>1667</v>
      </c>
      <c r="E492" s="38" t="s">
        <v>738</v>
      </c>
      <c r="F492" s="44">
        <f>IF(ISBLANK('2E'!H37),"##BLANK",'2E'!H37)</f>
        <v>0</v>
      </c>
    </row>
    <row r="493" spans="2:6">
      <c r="B493" s="14" t="str">
        <f>'2E'!W38</f>
        <v>B0063OCFRIS</v>
      </c>
      <c r="C493" s="14" t="s">
        <v>1668</v>
      </c>
      <c r="E493" s="38" t="s">
        <v>738</v>
      </c>
      <c r="F493" s="44">
        <f>IF(ISBLANK('2E'!E38),"##BLANK",'2E'!E38)</f>
        <v>0.94199999999999995</v>
      </c>
    </row>
    <row r="494" spans="2:6">
      <c r="B494" s="14" t="str">
        <f>'2E'!X38</f>
        <v>B0063OCCAIS</v>
      </c>
      <c r="C494" s="14" t="s">
        <v>1669</v>
      </c>
      <c r="E494" s="38" t="s">
        <v>738</v>
      </c>
      <c r="F494" s="44">
        <f>IF(ISBLANK('2E'!F38),"##BLANK",'2E'!F38)</f>
        <v>0</v>
      </c>
    </row>
    <row r="495" spans="2:6">
      <c r="B495" s="14" t="str">
        <f>'2E'!Y38</f>
        <v>B0063OCFNC</v>
      </c>
      <c r="C495" s="14" t="s">
        <v>1670</v>
      </c>
      <c r="E495" s="38" t="s">
        <v>738</v>
      </c>
      <c r="F495" s="44">
        <f>IF(ISBLANK('2E'!G38),"##BLANK",'2E'!G38)</f>
        <v>0</v>
      </c>
    </row>
    <row r="496" spans="2:6">
      <c r="B496" s="14" t="str">
        <f>'2E'!Z38</f>
        <v>B0063OCTOT</v>
      </c>
      <c r="C496" s="14" t="s">
        <v>1671</v>
      </c>
      <c r="E496" s="38" t="s">
        <v>738</v>
      </c>
      <c r="F496" s="44">
        <f>IF(ISBLANK('2E'!H38),"##BLANK",'2E'!H38)</f>
        <v>0.94199999999999995</v>
      </c>
    </row>
    <row r="497" spans="2:6">
      <c r="B497" s="14" t="str">
        <f>'2E'!W39</f>
        <v>B0064PCFRIS</v>
      </c>
      <c r="C497" s="14" t="s">
        <v>1672</v>
      </c>
      <c r="E497" s="38" t="s">
        <v>738</v>
      </c>
      <c r="F497" s="44">
        <f>IF(ISBLANK('2E'!E39),"##BLANK",'2E'!E39)</f>
        <v>12.763</v>
      </c>
    </row>
    <row r="498" spans="2:6">
      <c r="B498" s="14" t="str">
        <f>'2E'!X39</f>
        <v>B0064PCCAIS</v>
      </c>
      <c r="C498" s="14" t="s">
        <v>1673</v>
      </c>
      <c r="E498" s="38" t="s">
        <v>738</v>
      </c>
      <c r="F498" s="44">
        <f>IF(ISBLANK('2E'!F39),"##BLANK",'2E'!F39)</f>
        <v>0</v>
      </c>
    </row>
    <row r="499" spans="2:6">
      <c r="B499" s="14" t="str">
        <f>'2E'!Y39</f>
        <v>B0064PCFNC</v>
      </c>
      <c r="C499" s="14" t="s">
        <v>1674</v>
      </c>
      <c r="E499" s="38" t="s">
        <v>738</v>
      </c>
      <c r="F499" s="44">
        <f>IF(ISBLANK('2E'!G39),"##BLANK",'2E'!G39)</f>
        <v>0</v>
      </c>
    </row>
    <row r="500" spans="2:6">
      <c r="B500" s="14" t="str">
        <f>'2E'!Z39</f>
        <v>B0064PCTOT</v>
      </c>
      <c r="C500" s="14" t="s">
        <v>1675</v>
      </c>
      <c r="E500" s="38" t="s">
        <v>738</v>
      </c>
      <c r="F500" s="44">
        <f>IF(ISBLANK('2E'!H39),"##BLANK",'2E'!H39)</f>
        <v>12.763</v>
      </c>
    </row>
    <row r="501" spans="2:6">
      <c r="B501" s="14" t="str">
        <f>'2E'!W40</f>
        <v>B0065IOFRIS</v>
      </c>
      <c r="C501" s="14" t="s">
        <v>1676</v>
      </c>
      <c r="E501" s="38" t="s">
        <v>738</v>
      </c>
      <c r="F501" s="44">
        <f>IF(ISBLANK('2E'!E40),"##BLANK",'2E'!E40)</f>
        <v>2.7589999999999999</v>
      </c>
    </row>
    <row r="502" spans="2:6">
      <c r="B502" s="14" t="str">
        <f>'2E'!X40</f>
        <v>B0065IOCAIS</v>
      </c>
      <c r="C502" s="14" t="s">
        <v>1677</v>
      </c>
      <c r="E502" s="38" t="s">
        <v>738</v>
      </c>
      <c r="F502" s="44">
        <f>IF(ISBLANK('2E'!F40),"##BLANK",'2E'!F40)</f>
        <v>0</v>
      </c>
    </row>
    <row r="503" spans="2:6">
      <c r="B503" s="14" t="str">
        <f>'2E'!Y40</f>
        <v>B0065IOFNC</v>
      </c>
      <c r="C503" s="14" t="s">
        <v>1678</v>
      </c>
      <c r="E503" s="38" t="s">
        <v>738</v>
      </c>
      <c r="F503" s="44">
        <f>IF(ISBLANK('2E'!G40),"##BLANK",'2E'!G40)</f>
        <v>0</v>
      </c>
    </row>
    <row r="504" spans="2:6">
      <c r="B504" s="14" t="str">
        <f>'2E'!Z40</f>
        <v>B0065IOTOT</v>
      </c>
      <c r="C504" s="14" t="s">
        <v>1679</v>
      </c>
      <c r="E504" s="38" t="s">
        <v>738</v>
      </c>
      <c r="F504" s="44">
        <f>IF(ISBLANK('2E'!H40),"##BLANK",'2E'!H40)</f>
        <v>2.7589999999999999</v>
      </c>
    </row>
    <row r="505" spans="2:6">
      <c r="B505" s="14" t="str">
        <f>'2E'!W41</f>
        <v>B0066PCFRIS</v>
      </c>
      <c r="C505" s="14" t="s">
        <v>1680</v>
      </c>
      <c r="E505" s="38" t="s">
        <v>738</v>
      </c>
      <c r="F505" s="44">
        <f>IF(ISBLANK('2E'!E41),"##BLANK",'2E'!E41)</f>
        <v>10.004</v>
      </c>
    </row>
    <row r="506" spans="2:6">
      <c r="B506" s="14" t="str">
        <f>'2E'!X41</f>
        <v>B0066PCCAIS</v>
      </c>
      <c r="C506" s="14" t="s">
        <v>1681</v>
      </c>
      <c r="E506" s="38" t="s">
        <v>738</v>
      </c>
      <c r="F506" s="44">
        <f>IF(ISBLANK('2E'!F41),"##BLANK",'2E'!F41)</f>
        <v>0</v>
      </c>
    </row>
    <row r="507" spans="2:6">
      <c r="B507" s="14" t="str">
        <f>'2E'!Y41</f>
        <v>B0066PCFNC</v>
      </c>
      <c r="C507" s="14" t="s">
        <v>1682</v>
      </c>
      <c r="E507" s="38" t="s">
        <v>738</v>
      </c>
      <c r="F507" s="44">
        <f>IF(ISBLANK('2E'!G41),"##BLANK",'2E'!G41)</f>
        <v>0</v>
      </c>
    </row>
    <row r="508" spans="2:6">
      <c r="B508" s="14" t="str">
        <f>'2E'!Z41</f>
        <v>B0066PCTOT</v>
      </c>
      <c r="C508" s="14" t="s">
        <v>1683</v>
      </c>
      <c r="E508" s="38" t="s">
        <v>738</v>
      </c>
      <c r="F508" s="44">
        <f>IF(ISBLANK('2E'!H41),"##BLANK",'2E'!H41)</f>
        <v>10.004</v>
      </c>
    </row>
    <row r="509" spans="2:6">
      <c r="B509" s="14" t="str">
        <f>'2E'!W42</f>
        <v>B0067DNFRIS</v>
      </c>
      <c r="C509" s="14" t="s">
        <v>1684</v>
      </c>
      <c r="E509" s="38" t="s">
        <v>738</v>
      </c>
      <c r="F509" s="44">
        <f>IF(ISBLANK('2E'!E42),"##BLANK",'2E'!E42)</f>
        <v>0.11</v>
      </c>
    </row>
    <row r="510" spans="2:6">
      <c r="B510" s="14" t="str">
        <f>'2E'!X42</f>
        <v>B0067DNCAIS</v>
      </c>
      <c r="C510" s="14" t="s">
        <v>1685</v>
      </c>
      <c r="E510" s="38" t="s">
        <v>738</v>
      </c>
      <c r="F510" s="44">
        <f>IF(ISBLANK('2E'!F42),"##BLANK",'2E'!F42)</f>
        <v>0</v>
      </c>
    </row>
    <row r="511" spans="2:6">
      <c r="B511" s="14" t="str">
        <f>'2E'!Y42</f>
        <v>B0067DNFNC</v>
      </c>
      <c r="C511" s="14" t="s">
        <v>1686</v>
      </c>
      <c r="E511" s="38" t="s">
        <v>738</v>
      </c>
      <c r="F511" s="44">
        <f>IF(ISBLANK('2E'!G42),"##BLANK",'2E'!G42)</f>
        <v>0</v>
      </c>
    </row>
    <row r="512" spans="2:6">
      <c r="B512" s="14" t="str">
        <f>'2E'!Z42</f>
        <v>B0067DNTOT</v>
      </c>
      <c r="C512" s="14" t="s">
        <v>1687</v>
      </c>
      <c r="E512" s="38" t="s">
        <v>738</v>
      </c>
      <c r="F512" s="44">
        <f>IF(ISBLANK('2E'!H42),"##BLANK",'2E'!H42)</f>
        <v>0.11</v>
      </c>
    </row>
    <row r="513" spans="2:6">
      <c r="B513" s="14" t="str">
        <f>'2E'!W43</f>
        <v>B0068DOFRIS</v>
      </c>
      <c r="C513" s="14" t="s">
        <v>1688</v>
      </c>
      <c r="E513" s="38" t="s">
        <v>738</v>
      </c>
      <c r="F513" s="44">
        <f>IF(ISBLANK('2E'!E43),"##BLANK",'2E'!E43)</f>
        <v>0</v>
      </c>
    </row>
    <row r="514" spans="2:6">
      <c r="B514" s="14" t="str">
        <f>'2E'!X43</f>
        <v>B0068DOCAIS</v>
      </c>
      <c r="C514" s="14" t="s">
        <v>1689</v>
      </c>
      <c r="E514" s="38" t="s">
        <v>738</v>
      </c>
      <c r="F514" s="44">
        <f>IF(ISBLANK('2E'!F43),"##BLANK",'2E'!F43)</f>
        <v>0</v>
      </c>
    </row>
    <row r="515" spans="2:6">
      <c r="B515" s="14" t="str">
        <f>'2E'!Y43</f>
        <v>B0068DOFNC</v>
      </c>
      <c r="C515" s="14" t="s">
        <v>1690</v>
      </c>
      <c r="E515" s="38" t="s">
        <v>738</v>
      </c>
      <c r="F515" s="44">
        <f>IF(ISBLANK('2E'!G43),"##BLANK",'2E'!G43)</f>
        <v>0</v>
      </c>
    </row>
    <row r="516" spans="2:6">
      <c r="B516" s="14" t="str">
        <f>'2E'!Z43</f>
        <v>B0068DOTOT</v>
      </c>
      <c r="C516" s="14" t="s">
        <v>1691</v>
      </c>
      <c r="E516" s="38" t="s">
        <v>738</v>
      </c>
      <c r="F516" s="44">
        <f>IF(ISBLANK('2E'!H43),"##BLANK",'2E'!H43)</f>
        <v>0</v>
      </c>
    </row>
    <row r="517" spans="2:6">
      <c r="B517" s="14" t="str">
        <f>'2E'!W44</f>
        <v>B0069OCFRIS</v>
      </c>
      <c r="C517" s="14" t="s">
        <v>1692</v>
      </c>
      <c r="E517" s="38" t="s">
        <v>738</v>
      </c>
      <c r="F517" s="44">
        <f>IF(ISBLANK('2E'!E44),"##BLANK",'2E'!E44)</f>
        <v>0</v>
      </c>
    </row>
    <row r="518" spans="2:6">
      <c r="B518" s="14" t="str">
        <f>'2E'!X44</f>
        <v>B0069OCCAIS</v>
      </c>
      <c r="C518" s="14" t="s">
        <v>1693</v>
      </c>
      <c r="E518" s="38" t="s">
        <v>738</v>
      </c>
      <c r="F518" s="44">
        <f>IF(ISBLANK('2E'!F44),"##BLANK",'2E'!F44)</f>
        <v>3.0830000000000002</v>
      </c>
    </row>
    <row r="519" spans="2:6">
      <c r="B519" s="14" t="str">
        <f>'2E'!Y44</f>
        <v>B0069OCFNC</v>
      </c>
      <c r="C519" s="14" t="s">
        <v>1694</v>
      </c>
      <c r="E519" s="38" t="s">
        <v>738</v>
      </c>
      <c r="F519" s="44">
        <f>IF(ISBLANK('2E'!G44),"##BLANK",'2E'!G44)</f>
        <v>0</v>
      </c>
    </row>
    <row r="520" spans="2:6">
      <c r="B520" s="14" t="str">
        <f>'2E'!Z44</f>
        <v>B0069OCTOT</v>
      </c>
      <c r="C520" s="14" t="s">
        <v>1695</v>
      </c>
      <c r="E520" s="38" t="s">
        <v>738</v>
      </c>
      <c r="F520" s="44">
        <f>IF(ISBLANK('2E'!H44),"##BLANK",'2E'!H44)</f>
        <v>3.0830000000000002</v>
      </c>
    </row>
    <row r="521" spans="2:6">
      <c r="B521" s="14" t="str">
        <f>'2E'!W45</f>
        <v>BA2090REV</v>
      </c>
      <c r="C521" s="14" t="s">
        <v>1696</v>
      </c>
      <c r="E521" s="38" t="s">
        <v>738</v>
      </c>
      <c r="F521" s="44">
        <f>IF(ISBLANK('2E'!E45),"##BLANK",'2E'!E45)</f>
        <v>10.113999999999999</v>
      </c>
    </row>
    <row r="522" spans="2:6">
      <c r="B522" s="14" t="str">
        <f>'2E'!X45</f>
        <v>BA2091CAP</v>
      </c>
      <c r="C522" s="14" t="s">
        <v>1697</v>
      </c>
      <c r="E522" s="38" t="s">
        <v>738</v>
      </c>
      <c r="F522" s="44">
        <f>IF(ISBLANK('2E'!F45),"##BLANK",'2E'!F45)</f>
        <v>3.0830000000000002</v>
      </c>
    </row>
    <row r="523" spans="2:6">
      <c r="B523" s="14" t="str">
        <f>'2E'!Y45</f>
        <v>BA2090NET</v>
      </c>
      <c r="C523" s="14" t="s">
        <v>1698</v>
      </c>
      <c r="E523" s="38" t="s">
        <v>738</v>
      </c>
      <c r="F523" s="44">
        <f>IF(ISBLANK('2E'!G45),"##BLANK",'2E'!G45)</f>
        <v>0</v>
      </c>
    </row>
    <row r="524" spans="2:6">
      <c r="B524" s="14" t="str">
        <f>'2E'!Z45</f>
        <v>BA2091</v>
      </c>
      <c r="C524" s="14" t="s">
        <v>1699</v>
      </c>
      <c r="E524" s="38" t="s">
        <v>738</v>
      </c>
      <c r="F524" s="44">
        <f>IF(ISBLANK('2E'!H45),"##BLANK",'2E'!H45)</f>
        <v>13.196999999999999</v>
      </c>
    </row>
    <row r="525" spans="2:6">
      <c r="B525" s="14" t="str">
        <f>'2E'!W47</f>
        <v>BC30460TTTREV</v>
      </c>
      <c r="C525" s="14" t="s">
        <v>1700</v>
      </c>
      <c r="E525" s="38" t="s">
        <v>738</v>
      </c>
      <c r="F525" s="44">
        <f>IF(ISBLANK('2E'!E47),"##BLANK",'2E'!E47)</f>
        <v>9.8569999999999993</v>
      </c>
    </row>
    <row r="526" spans="2:6">
      <c r="B526" s="14" t="str">
        <f>'2E'!X47</f>
        <v>BC30460TTTCAP</v>
      </c>
      <c r="C526" s="14" t="s">
        <v>1603</v>
      </c>
      <c r="E526" s="38" t="s">
        <v>738</v>
      </c>
      <c r="F526" s="44">
        <f>IF(ISBLANK('2E'!F47),"##BLANK",'2E'!F47)</f>
        <v>0</v>
      </c>
    </row>
    <row r="527" spans="2:6">
      <c r="B527" s="14" t="str">
        <f>'2E'!Z47</f>
        <v>BC30460TTTTOT</v>
      </c>
      <c r="C527" s="14" t="s">
        <v>1701</v>
      </c>
      <c r="E527" s="38" t="s">
        <v>738</v>
      </c>
      <c r="F527" s="44">
        <f>IF(ISBLANK('2E'!H47),"##BLANK",'2E'!H47)</f>
        <v>9.8569999999999993</v>
      </c>
    </row>
    <row r="528" spans="2:6">
      <c r="B528" s="14" t="str">
        <f>'2E'!W52</f>
        <v>BA1090BFWD</v>
      </c>
      <c r="C528" s="14" t="s">
        <v>1702</v>
      </c>
      <c r="E528" s="38" t="s">
        <v>738</v>
      </c>
      <c r="F528" s="44">
        <f>IF(ISBLANK('2E'!E52),"##BLANK",'2E'!E52)</f>
        <v>4.1340000000000003</v>
      </c>
    </row>
    <row r="529" spans="2:6">
      <c r="B529" s="14" t="str">
        <f>'2E'!X52</f>
        <v>BA2090BFWD</v>
      </c>
      <c r="C529" s="14" t="s">
        <v>1703</v>
      </c>
      <c r="E529" s="38" t="s">
        <v>738</v>
      </c>
      <c r="F529" s="44">
        <f>IF(ISBLANK('2E'!F52),"##BLANK",'2E'!F52)</f>
        <v>8.782</v>
      </c>
    </row>
    <row r="530" spans="2:6">
      <c r="B530" s="14" t="str">
        <f>'2E'!Y52</f>
        <v>BA2090TTTBFWD</v>
      </c>
      <c r="C530" s="14" t="s">
        <v>1704</v>
      </c>
      <c r="E530" s="38" t="s">
        <v>738</v>
      </c>
      <c r="F530" s="44">
        <f>IF(ISBLANK('2E'!G52),"##BLANK",'2E'!G52)</f>
        <v>11.21</v>
      </c>
    </row>
    <row r="531" spans="2:6">
      <c r="B531" s="14" t="str">
        <f>'2E'!Z52</f>
        <v>BA3001BFWD</v>
      </c>
      <c r="C531" s="14" t="s">
        <v>1705</v>
      </c>
      <c r="E531" s="38" t="s">
        <v>738</v>
      </c>
      <c r="F531" s="44">
        <f>IF(ISBLANK('2E'!H52),"##BLANK",'2E'!H52)</f>
        <v>24.126000000000001</v>
      </c>
    </row>
    <row r="532" spans="2:6">
      <c r="B532" s="14" t="str">
        <f>'2E'!Z53</f>
        <v>BA3091CAP</v>
      </c>
      <c r="C532" s="14" t="s">
        <v>1706</v>
      </c>
      <c r="E532" s="38" t="s">
        <v>738</v>
      </c>
      <c r="F532" s="44">
        <f>IF(ISBLANK('2E'!H53),"##BLANK",'2E'!H53)</f>
        <v>8.197000000000001</v>
      </c>
    </row>
    <row r="533" spans="2:6">
      <c r="B533" s="14" t="str">
        <f>'2E'!W54</f>
        <v>BA1090AMORT</v>
      </c>
      <c r="C533" s="14" t="s">
        <v>1707</v>
      </c>
      <c r="E533" s="38" t="s">
        <v>738</v>
      </c>
      <c r="F533" s="44">
        <f>IF(ISBLANK('2E'!E54),"##BLANK",'2E'!E54)</f>
        <v>-0.153</v>
      </c>
    </row>
    <row r="534" spans="2:6">
      <c r="B534" s="14" t="str">
        <f>'2E'!X54</f>
        <v>BA2090AMORT</v>
      </c>
      <c r="C534" s="14" t="s">
        <v>1708</v>
      </c>
      <c r="E534" s="38" t="s">
        <v>738</v>
      </c>
      <c r="F534" s="44">
        <f>IF(ISBLANK('2E'!F54),"##BLANK",'2E'!F54)</f>
        <v>-1.78</v>
      </c>
    </row>
    <row r="535" spans="2:6">
      <c r="B535" s="14" t="str">
        <f>'2E'!Y54</f>
        <v>BA2090TTTAMORT</v>
      </c>
      <c r="C535" s="14" t="s">
        <v>1709</v>
      </c>
      <c r="E535" s="38" t="s">
        <v>738</v>
      </c>
      <c r="F535" s="44">
        <f>IF(ISBLANK('2E'!G54),"##BLANK",'2E'!G54)</f>
        <v>-0.65500000000000003</v>
      </c>
    </row>
    <row r="536" spans="2:6">
      <c r="B536" s="14" t="str">
        <f>'2E'!Z54</f>
        <v>BA3001AMORT</v>
      </c>
      <c r="C536" s="14" t="s">
        <v>1710</v>
      </c>
      <c r="E536" s="38" t="s">
        <v>738</v>
      </c>
      <c r="F536" s="44">
        <f>IF(ISBLANK('2E'!H54),"##BLANK",'2E'!H54)</f>
        <v>-2.5880000000000001</v>
      </c>
    </row>
    <row r="537" spans="2:6">
      <c r="B537" s="14" t="str">
        <f>'2E'!W55</f>
        <v>BA1091CFWD</v>
      </c>
      <c r="C537" s="14" t="s">
        <v>1711</v>
      </c>
      <c r="E537" s="38" t="s">
        <v>738</v>
      </c>
      <c r="F537" s="44">
        <f>IF(ISBLANK('2E'!E55),"##BLANK",'2E'!E55)</f>
        <v>5.3470000000000004</v>
      </c>
    </row>
    <row r="538" spans="2:6">
      <c r="B538" s="14" t="str">
        <f>'2E'!X55</f>
        <v>BA2091CFWD</v>
      </c>
      <c r="C538" s="14" t="s">
        <v>1712</v>
      </c>
      <c r="E538" s="38" t="s">
        <v>738</v>
      </c>
      <c r="F538" s="44">
        <f>IF(ISBLANK('2E'!F55),"##BLANK",'2E'!F55)</f>
        <v>10.750000000000002</v>
      </c>
    </row>
    <row r="539" spans="2:6">
      <c r="B539" s="14" t="str">
        <f>'2E'!Y55</f>
        <v>BA2091TTTCFWD</v>
      </c>
      <c r="C539" s="14" t="s">
        <v>1713</v>
      </c>
      <c r="E539" s="38" t="s">
        <v>738</v>
      </c>
      <c r="F539" s="44">
        <f>IF(ISBLANK('2E'!G55),"##BLANK",'2E'!G55)</f>
        <v>13.638000000000002</v>
      </c>
    </row>
    <row r="540" spans="2:6">
      <c r="B540" s="14" t="str">
        <f>'2E'!Z55</f>
        <v>BA3091CFWD</v>
      </c>
      <c r="C540" s="14" t="s">
        <v>1714</v>
      </c>
      <c r="E540" s="38" t="s">
        <v>738</v>
      </c>
      <c r="F540" s="44">
        <f>IF(ISBLANK('2E'!H55),"##BLANK",'2E'!H55)</f>
        <v>29.735000000000003</v>
      </c>
    </row>
    <row r="541" spans="2:6">
      <c r="B541" s="14" t="str">
        <f>'2F'!S12</f>
        <v>B0072TRR</v>
      </c>
      <c r="C541" s="14" t="s">
        <v>1715</v>
      </c>
      <c r="E541" s="38" t="s">
        <v>738</v>
      </c>
      <c r="F541" s="44">
        <f>IF(ISBLANK('2F'!C12),"##BLANK",'2F'!C12)</f>
        <v>656.17500000000007</v>
      </c>
    </row>
    <row r="542" spans="2:6">
      <c r="B542" s="14" t="str">
        <f>'2F'!S15</f>
        <v>B0073RR</v>
      </c>
      <c r="C542" s="14" t="s">
        <v>1716</v>
      </c>
      <c r="E542" s="38" t="s">
        <v>738</v>
      </c>
      <c r="F542" s="44">
        <f>IF(ISBLANK('2F'!C15),"##BLANK",'2F'!C15)</f>
        <v>54.034999999999997</v>
      </c>
    </row>
    <row r="543" spans="2:6">
      <c r="B543" s="14" t="str">
        <f>'2F'!S16</f>
        <v>B0074RS</v>
      </c>
      <c r="C543" s="14" t="s">
        <v>1717</v>
      </c>
      <c r="E543" s="38" t="s">
        <v>738</v>
      </c>
      <c r="F543" s="44">
        <f>IF(ISBLANK('2F'!C16),"##BLANK",'2F'!C16)</f>
        <v>0</v>
      </c>
    </row>
    <row r="544" spans="2:6">
      <c r="B544" s="14" t="str">
        <f>'2F'!S17</f>
        <v>B0075AR</v>
      </c>
      <c r="C544" s="14" t="s">
        <v>1718</v>
      </c>
      <c r="E544" s="38" t="s">
        <v>738</v>
      </c>
      <c r="F544" s="44">
        <f>IF(ISBLANK('2F'!C17),"##BLANK",'2F'!C17)</f>
        <v>54.034999999999997</v>
      </c>
    </row>
    <row r="545" spans="2:6">
      <c r="B545" s="14" t="str">
        <f>'2F'!T20</f>
        <v>B0076AC</v>
      </c>
      <c r="C545" s="14" t="s">
        <v>1719</v>
      </c>
      <c r="E545" s="38" t="s">
        <v>738</v>
      </c>
      <c r="F545" s="44">
        <f>IF(ISBLANK('2F'!D20),"##BLANK",'2F'!D20)</f>
        <v>1966.557</v>
      </c>
    </row>
    <row r="546" spans="2:6">
      <c r="B546" s="14" t="str">
        <f>'2F'!T21</f>
        <v>B0077RC</v>
      </c>
      <c r="C546" s="14" t="s">
        <v>1720</v>
      </c>
      <c r="E546" s="38" t="s">
        <v>738</v>
      </c>
      <c r="F546" s="44">
        <f>IF(ISBLANK('2F'!D21),"##BLANK",'2F'!D21)</f>
        <v>1974.289</v>
      </c>
    </row>
    <row r="547" spans="2:6">
      <c r="B547" s="14" t="str">
        <f>'2F'!S24</f>
        <v>B0078AR</v>
      </c>
      <c r="C547" s="14" t="s">
        <v>1721</v>
      </c>
      <c r="E547" s="38" t="s">
        <v>738</v>
      </c>
      <c r="F547" s="44">
        <f>IF(ISBLANK('2F'!C24),"##BLANK",'2F'!C24)</f>
        <v>50.127000000000002</v>
      </c>
    </row>
    <row r="548" spans="2:6">
      <c r="B548" s="14" t="str">
        <f>'2F'!S25</f>
        <v>B0079NA</v>
      </c>
      <c r="C548" s="14" t="s">
        <v>1722</v>
      </c>
      <c r="E548" s="38" t="s">
        <v>738</v>
      </c>
      <c r="F548" s="44">
        <f>IF(ISBLANK('2F'!C25),"##BLANK",'2F'!C25)</f>
        <v>-3.9079999999999941</v>
      </c>
    </row>
    <row r="549" spans="2:6">
      <c r="B549" s="14" t="str">
        <f>'2F'!U28</f>
        <v>B0080ARR</v>
      </c>
      <c r="C549" s="14" t="s">
        <v>1723</v>
      </c>
      <c r="E549" s="38" t="s">
        <v>738</v>
      </c>
      <c r="F549" s="44">
        <f>IF(ISBLANK('2F'!E28),"##BLANK",'2F'!E28)</f>
        <v>27.476955918389343</v>
      </c>
    </row>
    <row r="550" spans="2:6">
      <c r="B550" s="14" t="str">
        <f>'2G'!AH10</f>
        <v>CR1003WWCR</v>
      </c>
      <c r="C550" s="14" t="s">
        <v>1724</v>
      </c>
      <c r="E550" s="38" t="s">
        <v>738</v>
      </c>
      <c r="F550" s="44">
        <f>IF(ISBLANK('2G'!C10),"##BLANK",'2G'!C10)</f>
        <v>0</v>
      </c>
    </row>
    <row r="551" spans="2:6">
      <c r="B551" s="14" t="str">
        <f>'2G'!AI10</f>
        <v>CR1003WRR</v>
      </c>
      <c r="C551" s="14" t="s">
        <v>1725</v>
      </c>
      <c r="E551" s="38" t="s">
        <v>738</v>
      </c>
      <c r="F551" s="44">
        <f>IF(ISBLANK('2G'!D10),"##BLANK",'2G'!D10)</f>
        <v>0</v>
      </c>
    </row>
    <row r="552" spans="2:6">
      <c r="B552" s="14" t="str">
        <f>'2G'!AJ10</f>
        <v>CR1003WTR</v>
      </c>
      <c r="C552" s="14" t="s">
        <v>1726</v>
      </c>
      <c r="E552" s="38" t="s">
        <v>738</v>
      </c>
      <c r="F552" s="44">
        <f>IF(ISBLANK('2G'!E10),"##BLANK",'2G'!E10)</f>
        <v>0</v>
      </c>
    </row>
    <row r="553" spans="2:6">
      <c r="B553" s="14" t="str">
        <f>'2G'!AK10</f>
        <v>CR1043WCO</v>
      </c>
      <c r="C553" s="14" t="s">
        <v>1727</v>
      </c>
      <c r="E553" s="38" t="s">
        <v>738</v>
      </c>
      <c r="F553" s="44">
        <f>IF(ISBLANK('2G'!F10),"##BLANK",'2G'!F10)</f>
        <v>0</v>
      </c>
    </row>
    <row r="554" spans="2:6">
      <c r="B554" s="14" t="str">
        <f>'2G'!AL10</f>
        <v>CR1043WRPC</v>
      </c>
      <c r="C554" s="14" t="s">
        <v>1728</v>
      </c>
      <c r="E554" s="38" t="s">
        <v>738</v>
      </c>
      <c r="F554" s="44">
        <f>IF(ISBLANK('2G'!G10),"##BLANK",'2G'!G10)</f>
        <v>0</v>
      </c>
    </row>
    <row r="555" spans="2:6">
      <c r="B555" s="14" t="str">
        <f>'2G'!AM10</f>
        <v>B0081TAANH</v>
      </c>
      <c r="C555" s="14" t="s">
        <v>1729</v>
      </c>
      <c r="E555" s="38" t="s">
        <v>738</v>
      </c>
      <c r="F555" s="44">
        <f>IF(ISBLANK('2G'!H10),"##BLANK",'2G'!H10)</f>
        <v>0</v>
      </c>
    </row>
    <row r="556" spans="2:6">
      <c r="B556" s="14" t="str">
        <f>'2G'!AN10</f>
        <v>B0081TAODI</v>
      </c>
      <c r="C556" s="14" t="s">
        <v>1730</v>
      </c>
      <c r="E556" s="38" t="s">
        <v>738</v>
      </c>
      <c r="F556" s="44">
        <f>IF(ISBLANK('2G'!I10),"##BLANK",'2G'!I10)</f>
        <v>0</v>
      </c>
    </row>
    <row r="557" spans="2:6">
      <c r="B557" s="14" t="str">
        <f>'2G'!AO10</f>
        <v>B0081TAAANH</v>
      </c>
      <c r="C557" s="14" t="s">
        <v>1731</v>
      </c>
      <c r="E557" s="38" t="s">
        <v>738</v>
      </c>
      <c r="F557" s="44">
        <f>IF(ISBLANK('2G'!J10),"##BLANK",'2G'!J10)</f>
        <v>0</v>
      </c>
    </row>
    <row r="558" spans="2:6">
      <c r="B558" s="14" t="str">
        <f>'2G'!AP10</f>
        <v>B0081TAAM</v>
      </c>
      <c r="C558" s="14" t="s">
        <v>1732</v>
      </c>
      <c r="E558" s="38" t="s">
        <v>738</v>
      </c>
      <c r="F558" s="44">
        <f>IF(ISBLANK('2G'!K10),"##BLANK",'2G'!K10)</f>
        <v>0</v>
      </c>
    </row>
    <row r="559" spans="2:6">
      <c r="B559" s="14" t="str">
        <f>'2G'!AQ10</f>
        <v>B0081TAAHRC</v>
      </c>
      <c r="C559" s="14" t="s">
        <v>1733</v>
      </c>
      <c r="E559" s="38" t="s">
        <v>738</v>
      </c>
      <c r="F559" s="44">
        <f>IF(ISBLANK('2G'!L10),"##BLANK",'2G'!L10)</f>
        <v>0</v>
      </c>
    </row>
    <row r="560" spans="2:6">
      <c r="B560" s="14" t="str">
        <f>'2G'!AH11</f>
        <v>CR1004WWCR</v>
      </c>
      <c r="C560" s="14" t="s">
        <v>1724</v>
      </c>
      <c r="E560" s="38" t="s">
        <v>738</v>
      </c>
      <c r="F560" s="44">
        <f>IF(ISBLANK('2G'!C11),"##BLANK",'2G'!C11)</f>
        <v>0</v>
      </c>
    </row>
    <row r="561" spans="2:6">
      <c r="B561" s="14" t="str">
        <f>'2G'!AI11</f>
        <v>CR1004WRR</v>
      </c>
      <c r="C561" s="14" t="s">
        <v>1725</v>
      </c>
      <c r="E561" s="38" t="s">
        <v>738</v>
      </c>
      <c r="F561" s="44">
        <f>IF(ISBLANK('2G'!D11),"##BLANK",'2G'!D11)</f>
        <v>0</v>
      </c>
    </row>
    <row r="562" spans="2:6">
      <c r="B562" s="14" t="str">
        <f>'2G'!AJ11</f>
        <v>CR1004WTR</v>
      </c>
      <c r="C562" s="14" t="s">
        <v>1726</v>
      </c>
      <c r="E562" s="38" t="s">
        <v>738</v>
      </c>
      <c r="F562" s="44">
        <f>IF(ISBLANK('2G'!E11),"##BLANK",'2G'!E11)</f>
        <v>0</v>
      </c>
    </row>
    <row r="563" spans="2:6">
      <c r="B563" s="14" t="str">
        <f>'2G'!AK11</f>
        <v>CR1044WCO</v>
      </c>
      <c r="C563" s="14" t="s">
        <v>1727</v>
      </c>
      <c r="E563" s="38" t="s">
        <v>738</v>
      </c>
      <c r="F563" s="44">
        <f>IF(ISBLANK('2G'!F11),"##BLANK",'2G'!F11)</f>
        <v>0</v>
      </c>
    </row>
    <row r="564" spans="2:6">
      <c r="B564" s="14" t="str">
        <f>'2G'!AL11</f>
        <v>CR1044WRPC</v>
      </c>
      <c r="C564" s="14" t="s">
        <v>1728</v>
      </c>
      <c r="E564" s="38" t="s">
        <v>738</v>
      </c>
      <c r="F564" s="44">
        <f>IF(ISBLANK('2G'!G11),"##BLANK",'2G'!G11)</f>
        <v>0</v>
      </c>
    </row>
    <row r="565" spans="2:6">
      <c r="B565" s="14" t="str">
        <f>'2G'!AM11</f>
        <v>B0082TAANH</v>
      </c>
      <c r="C565" s="14" t="s">
        <v>1734</v>
      </c>
      <c r="E565" s="38" t="s">
        <v>738</v>
      </c>
      <c r="F565" s="44">
        <f>IF(ISBLANK('2G'!H11),"##BLANK",'2G'!H11)</f>
        <v>0</v>
      </c>
    </row>
    <row r="566" spans="2:6">
      <c r="B566" s="14" t="str">
        <f>'2G'!AN11</f>
        <v>B0082TAODI</v>
      </c>
      <c r="C566" s="14" t="s">
        <v>1735</v>
      </c>
      <c r="E566" s="38" t="s">
        <v>738</v>
      </c>
      <c r="F566" s="44">
        <f>IF(ISBLANK('2G'!I11),"##BLANK",'2G'!I11)</f>
        <v>0</v>
      </c>
    </row>
    <row r="567" spans="2:6">
      <c r="B567" s="14" t="str">
        <f>'2G'!AO11</f>
        <v>B0082TAAANH</v>
      </c>
      <c r="C567" s="14" t="s">
        <v>1736</v>
      </c>
      <c r="E567" s="38" t="s">
        <v>738</v>
      </c>
      <c r="F567" s="44">
        <f>IF(ISBLANK('2G'!J11),"##BLANK",'2G'!J11)</f>
        <v>0</v>
      </c>
    </row>
    <row r="568" spans="2:6">
      <c r="B568" s="14" t="str">
        <f>'2G'!AP11</f>
        <v>B0082TAAM</v>
      </c>
      <c r="C568" s="14" t="s">
        <v>1737</v>
      </c>
      <c r="E568" s="38" t="s">
        <v>738</v>
      </c>
      <c r="F568" s="44">
        <f>IF(ISBLANK('2G'!K11),"##BLANK",'2G'!K11)</f>
        <v>0</v>
      </c>
    </row>
    <row r="569" spans="2:6">
      <c r="B569" s="14" t="str">
        <f>'2G'!AQ11</f>
        <v>B0082TAAHRC</v>
      </c>
      <c r="C569" s="14" t="s">
        <v>1738</v>
      </c>
      <c r="E569" s="38" t="s">
        <v>738</v>
      </c>
      <c r="F569" s="44">
        <f>IF(ISBLANK('2G'!L11),"##BLANK",'2G'!L11)</f>
        <v>0</v>
      </c>
    </row>
    <row r="570" spans="2:6">
      <c r="B570" s="14" t="str">
        <f>'2G'!AH12</f>
        <v>B0083TWCR</v>
      </c>
      <c r="C570" s="14" t="s">
        <v>1739</v>
      </c>
      <c r="E570" s="38" t="s">
        <v>738</v>
      </c>
      <c r="F570" s="44">
        <f>IF(ISBLANK('2G'!C12),"##BLANK",'2G'!C12)</f>
        <v>0</v>
      </c>
    </row>
    <row r="571" spans="2:6">
      <c r="B571" s="14" t="str">
        <f>'2G'!AI12</f>
        <v>B0083TWRR</v>
      </c>
      <c r="C571" s="14" t="s">
        <v>1740</v>
      </c>
      <c r="E571" s="38" t="s">
        <v>738</v>
      </c>
      <c r="F571" s="44">
        <f>IF(ISBLANK('2G'!D12),"##BLANK",'2G'!D12)</f>
        <v>0</v>
      </c>
    </row>
    <row r="572" spans="2:6">
      <c r="B572" s="14" t="str">
        <f>'2G'!AJ12</f>
        <v>B0083TWTR</v>
      </c>
      <c r="C572" s="14" t="s">
        <v>1741</v>
      </c>
      <c r="E572" s="38" t="s">
        <v>738</v>
      </c>
      <c r="F572" s="44">
        <f>IF(ISBLANK('2G'!E12),"##BLANK",'2G'!E12)</f>
        <v>0</v>
      </c>
    </row>
    <row r="573" spans="2:6">
      <c r="B573" s="14" t="str">
        <f>'2G'!AK12</f>
        <v>B0083TWNC</v>
      </c>
      <c r="C573" s="14" t="s">
        <v>1742</v>
      </c>
      <c r="E573" s="38" t="s">
        <v>738</v>
      </c>
      <c r="F573" s="44">
        <f>IF(ISBLANK('2G'!F12),"##BLANK",'2G'!F12)</f>
        <v>0</v>
      </c>
    </row>
    <row r="574" spans="2:6">
      <c r="B574" s="14" t="str">
        <f>'2G'!AL12</f>
        <v>B0083TWAHRR</v>
      </c>
      <c r="C574" s="14" t="s">
        <v>1743</v>
      </c>
      <c r="E574" s="38" t="s">
        <v>738</v>
      </c>
      <c r="F574" s="44">
        <f>IF(ISBLANK('2G'!G12),"##BLANK",'2G'!G12)</f>
        <v>0</v>
      </c>
    </row>
    <row r="575" spans="2:6">
      <c r="B575" s="14" t="str">
        <f>'2G'!AM12</f>
        <v>B0083TWAANH</v>
      </c>
      <c r="C575" s="14" t="s">
        <v>1744</v>
      </c>
      <c r="E575" s="38" t="s">
        <v>738</v>
      </c>
      <c r="F575" s="44">
        <f>IF(ISBLANK('2G'!H12),"##BLANK",'2G'!H12)</f>
        <v>0</v>
      </c>
    </row>
    <row r="576" spans="2:6">
      <c r="B576" s="14" t="str">
        <f>'2G'!AN12</f>
        <v>B0083TWODI</v>
      </c>
      <c r="C576" s="14" t="s">
        <v>1745</v>
      </c>
      <c r="E576" s="38" t="s">
        <v>738</v>
      </c>
      <c r="F576" s="44">
        <f>IF(ISBLANK('2G'!I12),"##BLANK",'2G'!I12)</f>
        <v>0</v>
      </c>
    </row>
    <row r="577" spans="2:6">
      <c r="B577" s="14" t="str">
        <f>'2G'!AO12</f>
        <v>B0083TWAAANH</v>
      </c>
      <c r="C577" s="14" t="s">
        <v>1746</v>
      </c>
      <c r="E577" s="38" t="s">
        <v>738</v>
      </c>
      <c r="F577" s="44">
        <f>IF(ISBLANK('2G'!J12),"##BLANK",'2G'!J12)</f>
        <v>0</v>
      </c>
    </row>
    <row r="578" spans="2:6">
      <c r="B578" s="14" t="str">
        <f>'2G'!AP12</f>
        <v>B0083TWAM</v>
      </c>
      <c r="C578" s="14" t="s">
        <v>1747</v>
      </c>
      <c r="E578" s="38" t="s">
        <v>738</v>
      </c>
      <c r="F578" s="44">
        <f>IF(ISBLANK('2G'!K12),"##BLANK",'2G'!K12)</f>
        <v>0</v>
      </c>
    </row>
    <row r="579" spans="2:6">
      <c r="B579" s="14" t="str">
        <f>'2G'!AQ12</f>
        <v>B0083TWAHRC</v>
      </c>
      <c r="C579" s="14" t="s">
        <v>1748</v>
      </c>
      <c r="E579" s="38" t="s">
        <v>738</v>
      </c>
      <c r="F579" s="44">
        <f>IF(ISBLANK('2G'!L12),"##BLANK",'2G'!L12)</f>
        <v>0</v>
      </c>
    </row>
    <row r="580" spans="2:6">
      <c r="B580" s="14" t="str">
        <f>'2G'!AH15</f>
        <v>CR1005WWCR</v>
      </c>
      <c r="C580" s="14" t="s">
        <v>1724</v>
      </c>
      <c r="E580" s="38" t="s">
        <v>738</v>
      </c>
      <c r="F580" s="44">
        <f>IF(ISBLANK('2G'!C15),"##BLANK",'2G'!C15)</f>
        <v>0</v>
      </c>
    </row>
    <row r="581" spans="2:6">
      <c r="B581" s="14" t="str">
        <f>'2G'!AI15</f>
        <v>CR1005WRR</v>
      </c>
      <c r="C581" s="14" t="s">
        <v>1725</v>
      </c>
      <c r="E581" s="38" t="s">
        <v>738</v>
      </c>
      <c r="F581" s="44">
        <f>IF(ISBLANK('2G'!D15),"##BLANK",'2G'!D15)</f>
        <v>0</v>
      </c>
    </row>
    <row r="582" spans="2:6">
      <c r="B582" s="14" t="str">
        <f>'2G'!AJ15</f>
        <v>CR1005WTR</v>
      </c>
      <c r="C582" s="14" t="s">
        <v>1726</v>
      </c>
      <c r="E582" s="38" t="s">
        <v>738</v>
      </c>
      <c r="F582" s="44">
        <f>IF(ISBLANK('2G'!E15),"##BLANK",'2G'!E15)</f>
        <v>0</v>
      </c>
    </row>
    <row r="583" spans="2:6">
      <c r="B583" s="14" t="str">
        <f>'2G'!AK15</f>
        <v>CR1045WCO</v>
      </c>
      <c r="C583" s="14" t="s">
        <v>1727</v>
      </c>
      <c r="E583" s="38" t="s">
        <v>738</v>
      </c>
      <c r="F583" s="44">
        <f>IF(ISBLANK('2G'!F15),"##BLANK",'2G'!F15)</f>
        <v>0</v>
      </c>
    </row>
    <row r="584" spans="2:6">
      <c r="B584" s="14" t="str">
        <f>'2G'!AL15</f>
        <v>CR1045WRPC</v>
      </c>
      <c r="C584" s="14" t="s">
        <v>1728</v>
      </c>
      <c r="E584" s="38" t="s">
        <v>738</v>
      </c>
      <c r="F584" s="44">
        <f>IF(ISBLANK('2G'!G15),"##BLANK",'2G'!G15)</f>
        <v>0</v>
      </c>
    </row>
    <row r="585" spans="2:6">
      <c r="B585" s="14" t="str">
        <f>'2G'!AM15</f>
        <v>B0084TAANH</v>
      </c>
      <c r="C585" s="14" t="s">
        <v>1749</v>
      </c>
      <c r="E585" s="38" t="s">
        <v>738</v>
      </c>
      <c r="F585" s="44">
        <f>IF(ISBLANK('2G'!H15),"##BLANK",'2G'!H15)</f>
        <v>0</v>
      </c>
    </row>
    <row r="586" spans="2:6">
      <c r="B586" s="14" t="str">
        <f>'2G'!AN15</f>
        <v>B0084TAODI</v>
      </c>
      <c r="C586" s="14" t="s">
        <v>1750</v>
      </c>
      <c r="E586" s="38" t="s">
        <v>738</v>
      </c>
      <c r="F586" s="44">
        <f>IF(ISBLANK('2G'!I15),"##BLANK",'2G'!I15)</f>
        <v>0</v>
      </c>
    </row>
    <row r="587" spans="2:6">
      <c r="B587" s="14" t="str">
        <f>'2G'!AO15</f>
        <v>B0084TAAANH</v>
      </c>
      <c r="C587" s="14" t="s">
        <v>1751</v>
      </c>
      <c r="E587" s="38" t="s">
        <v>738</v>
      </c>
      <c r="F587" s="44">
        <f>IF(ISBLANK('2G'!J15),"##BLANK",'2G'!J15)</f>
        <v>0</v>
      </c>
    </row>
    <row r="588" spans="2:6">
      <c r="B588" s="14" t="str">
        <f>'2G'!AP15</f>
        <v>B0084TAM</v>
      </c>
      <c r="C588" s="14" t="s">
        <v>1752</v>
      </c>
      <c r="E588" s="38" t="s">
        <v>738</v>
      </c>
      <c r="F588" s="44">
        <f>IF(ISBLANK('2G'!K15),"##BLANK",'2G'!K15)</f>
        <v>0</v>
      </c>
    </row>
    <row r="589" spans="2:6">
      <c r="B589" s="14" t="str">
        <f>'2G'!AQ15</f>
        <v>B0084TAHRC</v>
      </c>
      <c r="C589" s="14" t="s">
        <v>1753</v>
      </c>
      <c r="E589" s="38" t="s">
        <v>738</v>
      </c>
      <c r="F589" s="44">
        <f>IF(ISBLANK('2G'!L15),"##BLANK",'2G'!L15)</f>
        <v>0</v>
      </c>
    </row>
    <row r="590" spans="2:6">
      <c r="B590" s="14" t="str">
        <f>'2G'!AH17</f>
        <v>B0085TWCR</v>
      </c>
      <c r="C590" s="14" t="s">
        <v>1754</v>
      </c>
      <c r="E590" s="38" t="s">
        <v>738</v>
      </c>
      <c r="F590" s="44">
        <f>IF(ISBLANK('2G'!C17),"##BLANK",'2G'!C17)</f>
        <v>0</v>
      </c>
    </row>
    <row r="591" spans="2:6">
      <c r="B591" s="14" t="str">
        <f>'2G'!AI17</f>
        <v>B0085TWRR</v>
      </c>
      <c r="C591" s="14" t="s">
        <v>1755</v>
      </c>
      <c r="E591" s="38" t="s">
        <v>738</v>
      </c>
      <c r="F591" s="44">
        <f>IF(ISBLANK('2G'!D17),"##BLANK",'2G'!D17)</f>
        <v>0</v>
      </c>
    </row>
    <row r="592" spans="2:6">
      <c r="B592" s="14" t="str">
        <f>'2G'!AJ17</f>
        <v>B0085TWTR</v>
      </c>
      <c r="C592" s="14" t="s">
        <v>1756</v>
      </c>
      <c r="E592" s="38" t="s">
        <v>738</v>
      </c>
      <c r="F592" s="44">
        <f>IF(ISBLANK('2G'!E17),"##BLANK",'2G'!E17)</f>
        <v>0</v>
      </c>
    </row>
    <row r="593" spans="2:6">
      <c r="B593" s="14" t="str">
        <f>'2G'!AK17</f>
        <v>B0085TWNC</v>
      </c>
      <c r="C593" s="14" t="s">
        <v>1757</v>
      </c>
      <c r="E593" s="38" t="s">
        <v>738</v>
      </c>
      <c r="F593" s="44">
        <f>IF(ISBLANK('2G'!F17),"##BLANK",'2G'!F17)</f>
        <v>0</v>
      </c>
    </row>
    <row r="594" spans="2:6">
      <c r="B594" s="14" t="str">
        <f>'2G'!AL17</f>
        <v>B0085TWAHRR</v>
      </c>
      <c r="C594" s="14" t="s">
        <v>1758</v>
      </c>
      <c r="E594" s="38" t="s">
        <v>738</v>
      </c>
      <c r="F594" s="44">
        <f>IF(ISBLANK('2G'!G17),"##BLANK",'2G'!G17)</f>
        <v>0</v>
      </c>
    </row>
    <row r="595" spans="2:6">
      <c r="B595" s="14" t="str">
        <f>'2G'!AM17</f>
        <v>B0085TAANH</v>
      </c>
      <c r="C595" s="14" t="s">
        <v>1759</v>
      </c>
      <c r="E595" s="38" t="s">
        <v>738</v>
      </c>
      <c r="F595" s="44">
        <f>IF(ISBLANK('2G'!H17),"##BLANK",'2G'!H17)</f>
        <v>0</v>
      </c>
    </row>
    <row r="596" spans="2:6">
      <c r="B596" s="14" t="str">
        <f>'2G'!AN17</f>
        <v>B0085TAODI</v>
      </c>
      <c r="C596" s="14" t="s">
        <v>1760</v>
      </c>
      <c r="E596" s="38" t="s">
        <v>738</v>
      </c>
      <c r="F596" s="44">
        <f>IF(ISBLANK('2G'!I17),"##BLANK",'2G'!I17)</f>
        <v>0</v>
      </c>
    </row>
    <row r="597" spans="2:6">
      <c r="B597" s="14" t="str">
        <f>'2G'!AO17</f>
        <v>B0085TAAANH</v>
      </c>
      <c r="C597" s="14" t="s">
        <v>1761</v>
      </c>
      <c r="E597" s="38" t="s">
        <v>738</v>
      </c>
      <c r="F597" s="44">
        <f>IF(ISBLANK('2G'!J17),"##BLANK",'2G'!J17)</f>
        <v>0</v>
      </c>
    </row>
    <row r="598" spans="2:6">
      <c r="B598" s="14" t="str">
        <f>'2G'!AP17</f>
        <v>B0085TAAM</v>
      </c>
      <c r="C598" s="14" t="s">
        <v>1762</v>
      </c>
      <c r="E598" s="38" t="s">
        <v>738</v>
      </c>
      <c r="F598" s="44">
        <f>IF(ISBLANK('2G'!K17),"##BLANK",'2G'!K17)</f>
        <v>0</v>
      </c>
    </row>
    <row r="599" spans="2:6">
      <c r="B599" s="14" t="str">
        <f>'2G'!AQ17</f>
        <v>B0085TAAHRC</v>
      </c>
      <c r="C599" s="14" t="s">
        <v>1763</v>
      </c>
      <c r="E599" s="38" t="s">
        <v>738</v>
      </c>
      <c r="F599" s="44">
        <f>IF(ISBLANK('2G'!L17),"##BLANK",'2G'!L17)</f>
        <v>0</v>
      </c>
    </row>
    <row r="600" spans="2:6">
      <c r="B600" s="14" t="str">
        <f>'2G'!AH20</f>
        <v>B0376TN_WCR</v>
      </c>
      <c r="C600" s="14" t="s">
        <v>1764</v>
      </c>
      <c r="E600" s="38" t="s">
        <v>738</v>
      </c>
      <c r="F600" s="44">
        <f>IF(ISBLANK('2G'!C20),"##BLANK",'2G'!C20)</f>
        <v>0</v>
      </c>
    </row>
    <row r="601" spans="2:6">
      <c r="B601" s="14" t="str">
        <f>'2G'!AI20</f>
        <v>B0376TN_RR</v>
      </c>
      <c r="C601" s="14" t="s">
        <v>1765</v>
      </c>
      <c r="E601" s="38" t="s">
        <v>738</v>
      </c>
      <c r="F601" s="44">
        <f>IF(ISBLANK('2G'!D20),"##BLANK",'2G'!D20)</f>
        <v>0</v>
      </c>
    </row>
    <row r="602" spans="2:6">
      <c r="B602" s="14" t="str">
        <f>'2G'!AJ20</f>
        <v>B0376TN_TR</v>
      </c>
      <c r="C602" s="14" t="s">
        <v>1766</v>
      </c>
      <c r="E602" s="38" t="s">
        <v>738</v>
      </c>
      <c r="F602" s="44">
        <f>IF(ISBLANK('2G'!E20),"##BLANK",'2G'!E20)</f>
        <v>0</v>
      </c>
    </row>
    <row r="603" spans="2:6">
      <c r="B603" s="14" t="str">
        <f>'2G'!AK20</f>
        <v>B0376TN_NC</v>
      </c>
      <c r="C603" s="14" t="s">
        <v>1767</v>
      </c>
      <c r="E603" s="38" t="s">
        <v>738</v>
      </c>
      <c r="F603" s="44">
        <f>IF(ISBLANK('2G'!F20),"##BLANK",'2G'!F20)</f>
        <v>0</v>
      </c>
    </row>
    <row r="604" spans="2:6">
      <c r="B604" s="14" t="str">
        <f>'2G'!AL20</f>
        <v>B0376TN_AHRR</v>
      </c>
      <c r="C604" s="14" t="s">
        <v>1768</v>
      </c>
      <c r="E604" s="38" t="s">
        <v>738</v>
      </c>
      <c r="F604" s="44">
        <f>IF(ISBLANK('2G'!G20),"##BLANK",'2G'!G20)</f>
        <v>0</v>
      </c>
    </row>
    <row r="605" spans="2:6">
      <c r="B605" s="14" t="str">
        <f>'2G'!AH22</f>
        <v>B0377TT_WCR</v>
      </c>
      <c r="C605" s="14" t="s">
        <v>1769</v>
      </c>
      <c r="E605" s="38" t="s">
        <v>738</v>
      </c>
      <c r="F605" s="44">
        <f>IF(ISBLANK('2G'!C22),"##BLANK",'2G'!C22)</f>
        <v>0</v>
      </c>
    </row>
    <row r="606" spans="2:6">
      <c r="B606" s="14" t="str">
        <f>'2G'!AI22</f>
        <v>B0377TT_RR</v>
      </c>
      <c r="C606" s="14" t="s">
        <v>1770</v>
      </c>
      <c r="E606" s="38" t="s">
        <v>738</v>
      </c>
      <c r="F606" s="44">
        <f>IF(ISBLANK('2G'!D22),"##BLANK",'2G'!D22)</f>
        <v>0</v>
      </c>
    </row>
    <row r="607" spans="2:6">
      <c r="B607" s="14" t="str">
        <f>'2G'!AJ22</f>
        <v>B0377TT_TR</v>
      </c>
      <c r="C607" s="14" t="s">
        <v>1771</v>
      </c>
      <c r="E607" s="38" t="s">
        <v>738</v>
      </c>
      <c r="F607" s="44">
        <f>IF(ISBLANK('2G'!E22),"##BLANK",'2G'!E22)</f>
        <v>0</v>
      </c>
    </row>
    <row r="608" spans="2:6">
      <c r="B608" s="14" t="str">
        <f>'2G'!AK22</f>
        <v>B0377TT_NC</v>
      </c>
      <c r="C608" s="14" t="s">
        <v>1772</v>
      </c>
      <c r="E608" s="38" t="s">
        <v>738</v>
      </c>
      <c r="F608" s="44">
        <f>IF(ISBLANK('2G'!F22),"##BLANK",'2G'!F22)</f>
        <v>0</v>
      </c>
    </row>
    <row r="609" spans="2:6">
      <c r="B609" s="14" t="str">
        <f>'2G'!AL22</f>
        <v>B0377TT_AHRR</v>
      </c>
      <c r="C609" s="14" t="s">
        <v>1773</v>
      </c>
      <c r="E609" s="38" t="s">
        <v>738</v>
      </c>
      <c r="F609" s="44">
        <f>IF(ISBLANK('2G'!G22),"##BLANK",'2G'!G22)</f>
        <v>0</v>
      </c>
    </row>
    <row r="610" spans="2:6">
      <c r="B610" s="14" t="str">
        <f>'2G'!AH29</f>
        <v>B0378T_NC</v>
      </c>
      <c r="C610" s="14" t="s">
        <v>1774</v>
      </c>
      <c r="E610" s="38" t="s">
        <v>738</v>
      </c>
      <c r="F610" s="44">
        <f>IF(ISBLANK('2G'!C29),"##BLANK",'2G'!C29)</f>
        <v>0</v>
      </c>
    </row>
    <row r="611" spans="2:6">
      <c r="B611" s="14" t="str">
        <f>'2G'!AI29</f>
        <v>B0378T_AHRR</v>
      </c>
      <c r="C611" s="14" t="s">
        <v>1775</v>
      </c>
      <c r="E611" s="38" t="s">
        <v>738</v>
      </c>
      <c r="F611" s="44">
        <f>IF(ISBLANK('2G'!D29),"##BLANK",'2G'!D29)</f>
        <v>0</v>
      </c>
    </row>
    <row r="612" spans="2:6">
      <c r="B612" s="14" t="str">
        <f>'2H'!AH10</f>
        <v>CR1002SWCR</v>
      </c>
      <c r="C612" s="14" t="s">
        <v>1724</v>
      </c>
      <c r="E612" s="38" t="s">
        <v>738</v>
      </c>
      <c r="F612" s="44">
        <f>IF(ISBLANK('2H'!C10),"##BLANK",'2H'!C10)</f>
        <v>0</v>
      </c>
    </row>
    <row r="613" spans="2:6">
      <c r="B613" s="14" t="str">
        <f>'2H'!AI10</f>
        <v>CR1002SRR</v>
      </c>
      <c r="C613" s="14" t="s">
        <v>1725</v>
      </c>
      <c r="E613" s="38" t="s">
        <v>738</v>
      </c>
      <c r="F613" s="44">
        <f>IF(ISBLANK('2H'!D10),"##BLANK",'2H'!D10)</f>
        <v>0</v>
      </c>
    </row>
    <row r="614" spans="2:6">
      <c r="B614" s="14" t="str">
        <f>'2H'!AJ10</f>
        <v>CR1002STR</v>
      </c>
      <c r="C614" s="14" t="s">
        <v>1726</v>
      </c>
      <c r="E614" s="38" t="s">
        <v>738</v>
      </c>
      <c r="F614" s="45">
        <f>IF(ISBLANK('2H'!E10),"##BLANK",'2H'!E10)</f>
        <v>0</v>
      </c>
    </row>
    <row r="615" spans="2:6">
      <c r="B615" s="14" t="str">
        <f>'2H'!AK10</f>
        <v>CR1042SCO</v>
      </c>
      <c r="C615" s="14" t="s">
        <v>1727</v>
      </c>
      <c r="E615" s="38" t="s">
        <v>738</v>
      </c>
      <c r="F615" s="45">
        <f>IF(ISBLANK('2H'!F10),"##BLANK",'2H'!F10)</f>
        <v>0</v>
      </c>
    </row>
    <row r="616" spans="2:6">
      <c r="B616" s="14" t="str">
        <f>'2H'!AL10</f>
        <v>CR1042SRPC</v>
      </c>
      <c r="C616" s="14" t="s">
        <v>1728</v>
      </c>
      <c r="E616" s="38" t="s">
        <v>738</v>
      </c>
      <c r="F616" s="45">
        <f>IF(ISBLANK('2H'!G10),"##BLANK",'2H'!G10)</f>
        <v>0</v>
      </c>
    </row>
    <row r="617" spans="2:6">
      <c r="B617" s="14" t="str">
        <f>'2H'!AM10</f>
        <v>B0086TAANH</v>
      </c>
      <c r="C617" s="14" t="s">
        <v>1729</v>
      </c>
      <c r="E617" s="38" t="s">
        <v>738</v>
      </c>
      <c r="F617" s="45">
        <f>IF(ISBLANK('2H'!H10),"##BLANK",'2H'!H10)</f>
        <v>0</v>
      </c>
    </row>
    <row r="618" spans="2:6">
      <c r="B618" s="14" t="str">
        <f>'2H'!AN10</f>
        <v>B0086TAODI</v>
      </c>
      <c r="C618" s="14" t="s">
        <v>1730</v>
      </c>
      <c r="E618" s="38" t="s">
        <v>738</v>
      </c>
      <c r="F618" s="45">
        <f>IF(ISBLANK('2H'!I10),"##BLANK",'2H'!I10)</f>
        <v>0</v>
      </c>
    </row>
    <row r="619" spans="2:6">
      <c r="B619" s="14" t="str">
        <f>'2H'!AO10</f>
        <v>B0086TAAANH</v>
      </c>
      <c r="C619" s="14" t="s">
        <v>1731</v>
      </c>
      <c r="E619" s="38" t="s">
        <v>738</v>
      </c>
      <c r="F619" s="45">
        <f>IF(ISBLANK('2H'!J10),"##BLANK",'2H'!J10)</f>
        <v>0</v>
      </c>
    </row>
    <row r="620" spans="2:6">
      <c r="B620" s="14" t="str">
        <f>'2H'!AP10</f>
        <v>B0086TAAM</v>
      </c>
      <c r="C620" s="14" t="s">
        <v>1732</v>
      </c>
      <c r="E620" s="38" t="s">
        <v>738</v>
      </c>
      <c r="F620" s="45">
        <f>IF(ISBLANK('2H'!K10),"##BLANK",'2H'!K10)</f>
        <v>0</v>
      </c>
    </row>
    <row r="621" spans="2:6">
      <c r="B621" s="14" t="str">
        <f>'2H'!AQ10</f>
        <v>B0086TAAHRC</v>
      </c>
      <c r="C621" s="14" t="s">
        <v>1733</v>
      </c>
      <c r="E621" s="38" t="s">
        <v>738</v>
      </c>
      <c r="F621" s="45">
        <f>IF(ISBLANK('2H'!L10),"##BLANK",'2H'!L10)</f>
        <v>0</v>
      </c>
    </row>
    <row r="622" spans="2:6">
      <c r="B622" s="14" t="str">
        <f>'2H'!AH11</f>
        <v>CR1003SWCR</v>
      </c>
      <c r="C622" s="14" t="s">
        <v>1724</v>
      </c>
      <c r="E622" s="38" t="s">
        <v>738</v>
      </c>
      <c r="F622" s="45">
        <f>IF(ISBLANK('2H'!C11),"##BLANK",'2H'!C11)</f>
        <v>0</v>
      </c>
    </row>
    <row r="623" spans="2:6">
      <c r="B623" s="14" t="str">
        <f>'2H'!AI11</f>
        <v>CR1003SRR</v>
      </c>
      <c r="C623" s="14" t="s">
        <v>1725</v>
      </c>
      <c r="E623" s="38" t="s">
        <v>738</v>
      </c>
      <c r="F623" s="45">
        <f>IF(ISBLANK('2H'!D11),"##BLANK",'2H'!D11)</f>
        <v>0</v>
      </c>
    </row>
    <row r="624" spans="2:6">
      <c r="B624" s="14" t="str">
        <f>'2H'!AJ11</f>
        <v>CR1003STR</v>
      </c>
      <c r="C624" s="14" t="s">
        <v>1726</v>
      </c>
      <c r="E624" s="38" t="s">
        <v>738</v>
      </c>
      <c r="F624" s="45">
        <f>IF(ISBLANK('2H'!E11),"##BLANK",'2H'!E11)</f>
        <v>0</v>
      </c>
    </row>
    <row r="625" spans="2:6">
      <c r="B625" s="14" t="str">
        <f>'2H'!AK11</f>
        <v>CR1043SCO</v>
      </c>
      <c r="C625" s="14" t="s">
        <v>1727</v>
      </c>
      <c r="E625" s="38" t="s">
        <v>738</v>
      </c>
      <c r="F625" s="45">
        <f>IF(ISBLANK('2H'!F11),"##BLANK",'2H'!F11)</f>
        <v>0</v>
      </c>
    </row>
    <row r="626" spans="2:6">
      <c r="B626" s="14" t="str">
        <f>'2H'!AL11</f>
        <v>CR1043SRPC</v>
      </c>
      <c r="C626" s="14" t="s">
        <v>1728</v>
      </c>
      <c r="E626" s="38" t="s">
        <v>738</v>
      </c>
      <c r="F626" s="45">
        <f>IF(ISBLANK('2H'!G11),"##BLANK",'2H'!G11)</f>
        <v>0</v>
      </c>
    </row>
    <row r="627" spans="2:6">
      <c r="B627" s="14" t="str">
        <f>'2H'!AM11</f>
        <v>B0087TAANH</v>
      </c>
      <c r="C627" s="14" t="s">
        <v>1734</v>
      </c>
      <c r="E627" s="38" t="s">
        <v>738</v>
      </c>
      <c r="F627" s="45">
        <f>IF(ISBLANK('2H'!H11),"##BLANK",'2H'!H11)</f>
        <v>0</v>
      </c>
    </row>
    <row r="628" spans="2:6">
      <c r="B628" s="14" t="str">
        <f>'2H'!AN11</f>
        <v>B0087TAODI</v>
      </c>
      <c r="C628" s="14" t="s">
        <v>1735</v>
      </c>
      <c r="E628" s="38" t="s">
        <v>738</v>
      </c>
      <c r="F628" s="45">
        <f>IF(ISBLANK('2H'!I11),"##BLANK",'2H'!I11)</f>
        <v>0</v>
      </c>
    </row>
    <row r="629" spans="2:6">
      <c r="B629" s="14" t="str">
        <f>'2H'!AO11</f>
        <v>B0087TAAANH</v>
      </c>
      <c r="C629" s="14" t="s">
        <v>1736</v>
      </c>
      <c r="E629" s="38" t="s">
        <v>738</v>
      </c>
      <c r="F629" s="45">
        <f>IF(ISBLANK('2H'!J11),"##BLANK",'2H'!J11)</f>
        <v>0</v>
      </c>
    </row>
    <row r="630" spans="2:6">
      <c r="B630" s="14" t="str">
        <f>'2H'!AP11</f>
        <v>B0087TAAM</v>
      </c>
      <c r="C630" s="14" t="s">
        <v>1737</v>
      </c>
      <c r="E630" s="38" t="s">
        <v>738</v>
      </c>
      <c r="F630" s="45">
        <f>IF(ISBLANK('2H'!K11),"##BLANK",'2H'!K11)</f>
        <v>0</v>
      </c>
    </row>
    <row r="631" spans="2:6">
      <c r="B631" s="14" t="str">
        <f>'2H'!AQ11</f>
        <v>B0087TAAHRC</v>
      </c>
      <c r="C631" s="14" t="s">
        <v>1738</v>
      </c>
      <c r="E631" s="38" t="s">
        <v>738</v>
      </c>
      <c r="F631" s="45">
        <f>IF(ISBLANK('2H'!L11),"##BLANK",'2H'!L11)</f>
        <v>0</v>
      </c>
    </row>
    <row r="632" spans="2:6">
      <c r="B632" s="14" t="str">
        <f>'2H'!AH12</f>
        <v>CR1004SWCR</v>
      </c>
      <c r="C632" s="14" t="s">
        <v>1724</v>
      </c>
      <c r="E632" s="38" t="s">
        <v>738</v>
      </c>
      <c r="F632" s="45">
        <f>IF(ISBLANK('2H'!C12),"##BLANK",'2H'!C12)</f>
        <v>0</v>
      </c>
    </row>
    <row r="633" spans="2:6">
      <c r="B633" s="14" t="str">
        <f>'2H'!AI12</f>
        <v>CR1004SRR</v>
      </c>
      <c r="C633" s="14" t="s">
        <v>1725</v>
      </c>
      <c r="E633" s="38" t="s">
        <v>738</v>
      </c>
      <c r="F633" s="45">
        <f>IF(ISBLANK('2H'!D12),"##BLANK",'2H'!D12)</f>
        <v>0</v>
      </c>
    </row>
    <row r="634" spans="2:6">
      <c r="B634" s="14" t="str">
        <f>'2H'!AJ12</f>
        <v>CR1004STR</v>
      </c>
      <c r="C634" s="14" t="s">
        <v>1726</v>
      </c>
      <c r="E634" s="38" t="s">
        <v>738</v>
      </c>
      <c r="F634" s="45">
        <f>IF(ISBLANK('2H'!E12),"##BLANK",'2H'!E12)</f>
        <v>0</v>
      </c>
    </row>
    <row r="635" spans="2:6">
      <c r="B635" s="14" t="str">
        <f>'2H'!AK12</f>
        <v>CR1044SCO</v>
      </c>
      <c r="C635" s="14" t="s">
        <v>1727</v>
      </c>
      <c r="E635" s="38" t="s">
        <v>738</v>
      </c>
      <c r="F635" s="45">
        <f>IF(ISBLANK('2H'!F12),"##BLANK",'2H'!F12)</f>
        <v>0</v>
      </c>
    </row>
    <row r="636" spans="2:6">
      <c r="B636" s="14" t="str">
        <f>'2H'!AL12</f>
        <v>CR1044SRPC</v>
      </c>
      <c r="C636" s="14" t="s">
        <v>1728</v>
      </c>
      <c r="E636" s="38" t="s">
        <v>738</v>
      </c>
      <c r="F636" s="45">
        <f>IF(ISBLANK('2H'!G12),"##BLANK",'2H'!G12)</f>
        <v>0</v>
      </c>
    </row>
    <row r="637" spans="2:6">
      <c r="B637" s="14" t="str">
        <f>'2H'!AM12</f>
        <v>B0088TWAANH</v>
      </c>
      <c r="C637" s="14" t="s">
        <v>1776</v>
      </c>
      <c r="E637" s="38" t="s">
        <v>738</v>
      </c>
      <c r="F637" s="45">
        <f>IF(ISBLANK('2H'!H12),"##BLANK",'2H'!H12)</f>
        <v>0</v>
      </c>
    </row>
    <row r="638" spans="2:6">
      <c r="B638" s="14" t="str">
        <f>'2H'!AN12</f>
        <v>B0088TWODI</v>
      </c>
      <c r="C638" s="14" t="s">
        <v>1777</v>
      </c>
      <c r="E638" s="38" t="s">
        <v>738</v>
      </c>
      <c r="F638" s="45">
        <f>IF(ISBLANK('2H'!I12),"##BLANK",'2H'!I12)</f>
        <v>0</v>
      </c>
    </row>
    <row r="639" spans="2:6">
      <c r="B639" s="14" t="str">
        <f>'2H'!AO12</f>
        <v>B0088TWAANHO</v>
      </c>
      <c r="C639" s="14" t="s">
        <v>1778</v>
      </c>
      <c r="E639" s="38" t="s">
        <v>738</v>
      </c>
      <c r="F639" s="45">
        <f>IF(ISBLANK('2H'!J12),"##BLANK",'2H'!J12)</f>
        <v>0</v>
      </c>
    </row>
    <row r="640" spans="2:6">
      <c r="B640" s="14" t="str">
        <f>'2H'!AP12</f>
        <v>B0088TWAM</v>
      </c>
      <c r="C640" s="14" t="s">
        <v>1779</v>
      </c>
      <c r="E640" s="38" t="s">
        <v>738</v>
      </c>
      <c r="F640" s="45">
        <f>IF(ISBLANK('2H'!K12),"##BLANK",'2H'!K12)</f>
        <v>0</v>
      </c>
    </row>
    <row r="641" spans="2:6">
      <c r="B641" s="14" t="str">
        <f>'2H'!AQ12</f>
        <v>B0088TWAHRC</v>
      </c>
      <c r="C641" s="14" t="s">
        <v>1780</v>
      </c>
      <c r="E641" s="38" t="s">
        <v>738</v>
      </c>
      <c r="F641" s="45">
        <f>IF(ISBLANK('2H'!L12),"##BLANK",'2H'!L12)</f>
        <v>0</v>
      </c>
    </row>
    <row r="642" spans="2:6">
      <c r="B642" s="14" t="str">
        <f>'2H'!AH13</f>
        <v>B0089TWCR</v>
      </c>
      <c r="C642" s="14" t="s">
        <v>1781</v>
      </c>
      <c r="E642" s="38" t="s">
        <v>738</v>
      </c>
      <c r="F642" s="45">
        <f>IF(ISBLANK('2H'!C13),"##BLANK",'2H'!C13)</f>
        <v>0</v>
      </c>
    </row>
    <row r="643" spans="2:6">
      <c r="B643" s="14" t="str">
        <f>'2H'!AI13</f>
        <v>B0089TWRR</v>
      </c>
      <c r="C643" s="14" t="s">
        <v>1782</v>
      </c>
      <c r="E643" s="38" t="s">
        <v>738</v>
      </c>
      <c r="F643" s="45">
        <f>IF(ISBLANK('2H'!D13),"##BLANK",'2H'!D13)</f>
        <v>0</v>
      </c>
    </row>
    <row r="644" spans="2:6">
      <c r="B644" s="14" t="str">
        <f>'2H'!AJ13</f>
        <v>B0089TWTR</v>
      </c>
      <c r="C644" s="14" t="s">
        <v>1783</v>
      </c>
      <c r="E644" s="38" t="s">
        <v>738</v>
      </c>
      <c r="F644" s="45">
        <f>IF(ISBLANK('2H'!E13),"##BLANK",'2H'!E13)</f>
        <v>0</v>
      </c>
    </row>
    <row r="645" spans="2:6">
      <c r="B645" s="14" t="str">
        <f>'2H'!AK13</f>
        <v>B0089TWNC</v>
      </c>
      <c r="C645" s="14" t="s">
        <v>1784</v>
      </c>
      <c r="E645" s="38" t="s">
        <v>738</v>
      </c>
      <c r="F645" s="45">
        <f>IF(ISBLANK('2H'!F13),"##BLANK",'2H'!F13)</f>
        <v>0</v>
      </c>
    </row>
    <row r="646" spans="2:6">
      <c r="B646" s="14" t="str">
        <f>'2H'!AL13</f>
        <v>B0089TWAHRR</v>
      </c>
      <c r="C646" s="14" t="s">
        <v>1785</v>
      </c>
      <c r="E646" s="38" t="s">
        <v>738</v>
      </c>
      <c r="F646" s="45">
        <f>IF(ISBLANK('2H'!G13),"##BLANK",'2H'!G13)</f>
        <v>0</v>
      </c>
    </row>
    <row r="647" spans="2:6">
      <c r="B647" s="14" t="str">
        <f>'2H'!AM13</f>
        <v>B0089TWAANH</v>
      </c>
      <c r="C647" s="14" t="s">
        <v>1786</v>
      </c>
      <c r="E647" s="38" t="s">
        <v>738</v>
      </c>
      <c r="F647" s="45">
        <f>IF(ISBLANK('2H'!H13),"##BLANK",'2H'!H13)</f>
        <v>0</v>
      </c>
    </row>
    <row r="648" spans="2:6">
      <c r="B648" s="14" t="str">
        <f>'2H'!AN13</f>
        <v>B0089TWODI</v>
      </c>
      <c r="C648" s="14" t="s">
        <v>1787</v>
      </c>
      <c r="E648" s="38" t="s">
        <v>738</v>
      </c>
      <c r="F648" s="45">
        <f>IF(ISBLANK('2H'!I13),"##BLANK",'2H'!I13)</f>
        <v>0</v>
      </c>
    </row>
    <row r="649" spans="2:6">
      <c r="B649" s="14" t="str">
        <f>'2H'!AO13</f>
        <v>B0089TWAANHO</v>
      </c>
      <c r="C649" s="14" t="s">
        <v>1788</v>
      </c>
      <c r="E649" s="38" t="s">
        <v>738</v>
      </c>
      <c r="F649" s="45">
        <f>IF(ISBLANK('2H'!J13),"##BLANK",'2H'!J13)</f>
        <v>0</v>
      </c>
    </row>
    <row r="650" spans="2:6">
      <c r="B650" s="14" t="str">
        <f>'2H'!AP13</f>
        <v>B0089TWAM</v>
      </c>
      <c r="C650" s="14" t="s">
        <v>1789</v>
      </c>
      <c r="E650" s="38" t="s">
        <v>738</v>
      </c>
      <c r="F650" s="45">
        <f>IF(ISBLANK('2H'!K13),"##BLANK",'2H'!K13)</f>
        <v>0</v>
      </c>
    </row>
    <row r="651" spans="2:6">
      <c r="B651" s="14" t="str">
        <f>'2H'!AQ13</f>
        <v>B0089TWAHRC</v>
      </c>
      <c r="C651" s="14" t="s">
        <v>1790</v>
      </c>
      <c r="E651" s="38" t="s">
        <v>738</v>
      </c>
      <c r="F651" s="45">
        <f>IF(ISBLANK('2H'!L13),"##BLANK",'2H'!L13)</f>
        <v>0</v>
      </c>
    </row>
    <row r="652" spans="2:6">
      <c r="B652" s="14" t="str">
        <f>'2H'!AH16</f>
        <v>CR1001SWCR</v>
      </c>
      <c r="C652" s="14" t="s">
        <v>1791</v>
      </c>
      <c r="E652" s="38" t="s">
        <v>738</v>
      </c>
      <c r="F652" s="45">
        <f>IF(ISBLANK('2H'!C16),"##BLANK",'2H'!C16)</f>
        <v>0</v>
      </c>
    </row>
    <row r="653" spans="2:6">
      <c r="B653" s="14" t="str">
        <f>'2H'!AI16</f>
        <v>CR1001SRR</v>
      </c>
      <c r="C653" s="14" t="s">
        <v>1792</v>
      </c>
      <c r="E653" s="38" t="s">
        <v>738</v>
      </c>
      <c r="F653" s="45">
        <f>IF(ISBLANK('2H'!D16),"##BLANK",'2H'!D16)</f>
        <v>0</v>
      </c>
    </row>
    <row r="654" spans="2:6">
      <c r="B654" s="14" t="str">
        <f>'2H'!AJ16</f>
        <v>CR1001STR</v>
      </c>
      <c r="C654" s="14" t="s">
        <v>1793</v>
      </c>
      <c r="E654" s="38" t="s">
        <v>738</v>
      </c>
      <c r="F654" s="45">
        <f>IF(ISBLANK('2H'!E16),"##BLANK",'2H'!E16)</f>
        <v>0</v>
      </c>
    </row>
    <row r="655" spans="2:6">
      <c r="B655" s="14" t="str">
        <f>'2H'!AK16</f>
        <v>CR1041SCO</v>
      </c>
      <c r="C655" s="14" t="s">
        <v>1794</v>
      </c>
      <c r="E655" s="38" t="s">
        <v>738</v>
      </c>
      <c r="F655" s="45">
        <f>IF(ISBLANK('2H'!F16),"##BLANK",'2H'!F16)</f>
        <v>0</v>
      </c>
    </row>
    <row r="656" spans="2:6">
      <c r="B656" s="14" t="str">
        <f>'2H'!AL16</f>
        <v>CR1041SRPC</v>
      </c>
      <c r="C656" s="14" t="s">
        <v>1795</v>
      </c>
      <c r="E656" s="38" t="s">
        <v>738</v>
      </c>
      <c r="F656" s="45">
        <f>IF(ISBLANK('2H'!G16),"##BLANK",'2H'!G16)</f>
        <v>0</v>
      </c>
    </row>
    <row r="657" spans="2:6">
      <c r="B657" s="14" t="str">
        <f>'2H'!AH18</f>
        <v>CR1030SWCR</v>
      </c>
      <c r="C657" s="14" t="s">
        <v>1796</v>
      </c>
      <c r="E657" s="38" t="s">
        <v>738</v>
      </c>
      <c r="F657" s="45">
        <f>IF(ISBLANK('2H'!C18),"##BLANK",'2H'!C18)</f>
        <v>0</v>
      </c>
    </row>
    <row r="658" spans="2:6">
      <c r="B658" s="14" t="str">
        <f>'2H'!AI18</f>
        <v>CR1030SRR</v>
      </c>
      <c r="C658" s="14" t="s">
        <v>1797</v>
      </c>
      <c r="E658" s="38" t="s">
        <v>738</v>
      </c>
      <c r="F658" s="45">
        <f>IF(ISBLANK('2H'!D18),"##BLANK",'2H'!D18)</f>
        <v>0</v>
      </c>
    </row>
    <row r="659" spans="2:6">
      <c r="B659" s="14" t="str">
        <f>'2H'!AJ18</f>
        <v>CR1030STR</v>
      </c>
      <c r="C659" s="14" t="s">
        <v>1798</v>
      </c>
      <c r="E659" s="38" t="s">
        <v>738</v>
      </c>
      <c r="F659" s="45">
        <f>IF(ISBLANK('2H'!E18),"##BLANK",'2H'!E18)</f>
        <v>0</v>
      </c>
    </row>
    <row r="660" spans="2:6">
      <c r="B660" s="14" t="str">
        <f>'2H'!AK18</f>
        <v>CR1066SCO</v>
      </c>
      <c r="C660" s="14" t="s">
        <v>1799</v>
      </c>
      <c r="E660" s="38" t="s">
        <v>738</v>
      </c>
      <c r="F660" s="45">
        <f>IF(ISBLANK('2H'!F18),"##BLANK",'2H'!F18)</f>
        <v>0</v>
      </c>
    </row>
    <row r="661" spans="2:6">
      <c r="B661" s="14" t="str">
        <f>'2H'!AL18</f>
        <v>CR1066SRPC</v>
      </c>
      <c r="C661" s="14" t="s">
        <v>1800</v>
      </c>
      <c r="E661" s="38" t="s">
        <v>738</v>
      </c>
      <c r="F661" s="45">
        <f>IF(ISBLANK('2H'!G18),"##BLANK",'2H'!G18)</f>
        <v>0</v>
      </c>
    </row>
    <row r="662" spans="2:6">
      <c r="B662" s="14" t="str">
        <f>'2H'!AM18</f>
        <v>B0090TAANH</v>
      </c>
      <c r="C662" s="14" t="s">
        <v>1801</v>
      </c>
      <c r="E662" s="38" t="s">
        <v>738</v>
      </c>
      <c r="F662" s="45" t="str">
        <f>IF(ISBLANK('2H'!H18),"##BLANK",'2H'!H18)</f>
        <v>##BLANK</v>
      </c>
    </row>
    <row r="663" spans="2:6">
      <c r="B663" s="14" t="str">
        <f>'2H'!AN18</f>
        <v>B0090TAODI</v>
      </c>
      <c r="C663" s="14" t="s">
        <v>1802</v>
      </c>
      <c r="E663" s="38" t="s">
        <v>738</v>
      </c>
      <c r="F663" s="45" t="str">
        <f>IF(ISBLANK('2H'!I18),"##BLANK",'2H'!I18)</f>
        <v>##BLANK</v>
      </c>
    </row>
    <row r="664" spans="2:6">
      <c r="B664" s="14" t="str">
        <f>'2H'!AO18</f>
        <v>B0090TAAANH</v>
      </c>
      <c r="C664" s="14" t="s">
        <v>1803</v>
      </c>
      <c r="E664" s="38" t="s">
        <v>738</v>
      </c>
      <c r="F664" s="45" t="str">
        <f>IF(ISBLANK('2H'!J18),"##BLANK",'2H'!J18)</f>
        <v>##BLANK</v>
      </c>
    </row>
    <row r="665" spans="2:6">
      <c r="B665" s="14" t="str">
        <f>'2H'!AP18</f>
        <v>B0090TAAM</v>
      </c>
      <c r="C665" s="14" t="s">
        <v>1804</v>
      </c>
      <c r="E665" s="38" t="s">
        <v>738</v>
      </c>
      <c r="F665" s="45" t="str">
        <f>IF(ISBLANK('2H'!K18),"##BLANK",'2H'!K18)</f>
        <v>##BLANK</v>
      </c>
    </row>
    <row r="666" spans="2:6">
      <c r="B666" s="14" t="str">
        <f>'2H'!AQ18</f>
        <v>B0090TAAHRC</v>
      </c>
      <c r="C666" s="14" t="s">
        <v>1805</v>
      </c>
      <c r="E666" s="38" t="s">
        <v>738</v>
      </c>
      <c r="F666" s="45" t="str">
        <f>IF(ISBLANK('2H'!L18),"##BLANK",'2H'!L18)</f>
        <v>##BLANK</v>
      </c>
    </row>
    <row r="667" spans="2:6">
      <c r="B667" s="14" t="str">
        <f>'2H'!AK25</f>
        <v>CR1030SCU</v>
      </c>
      <c r="C667" s="14" t="s">
        <v>1799</v>
      </c>
      <c r="E667" s="38" t="s">
        <v>738</v>
      </c>
      <c r="F667" s="45">
        <f>IF(ISBLANK('2H'!F25),"##BLANK",'2H'!F25)</f>
        <v>0</v>
      </c>
    </row>
    <row r="668" spans="2:6">
      <c r="B668" s="14" t="str">
        <f>'2H'!AL25</f>
        <v>CR1030SRPC</v>
      </c>
      <c r="C668" s="14" t="s">
        <v>1806</v>
      </c>
      <c r="E668" s="38" t="s">
        <v>738</v>
      </c>
      <c r="F668" s="45">
        <f>IF(ISBLANK('2H'!G25),"##BLANK",'2H'!G25)</f>
        <v>0</v>
      </c>
    </row>
    <row r="669" spans="2:6">
      <c r="B669" s="14" t="str">
        <f>'2I'!AA8</f>
        <v>CR581</v>
      </c>
      <c r="C669" s="14" t="s">
        <v>1807</v>
      </c>
      <c r="E669" s="38" t="s">
        <v>738</v>
      </c>
      <c r="F669" s="45">
        <f>IF(ISBLANK('2I'!E8),"##BLANK",'2I'!E8)</f>
        <v>17.472999999999999</v>
      </c>
    </row>
    <row r="670" spans="2:6">
      <c r="B670" s="14" t="str">
        <f>'2I'!AB8</f>
        <v>CR583</v>
      </c>
      <c r="C670" s="14" t="s">
        <v>1808</v>
      </c>
      <c r="E670" s="38" t="s">
        <v>738</v>
      </c>
      <c r="F670" s="45">
        <f>IF(ISBLANK('2I'!F8),"##BLANK",'2I'!F8)</f>
        <v>1.069</v>
      </c>
    </row>
    <row r="671" spans="2:6">
      <c r="B671" s="14" t="str">
        <f>'2I'!AC8</f>
        <v>CR585</v>
      </c>
      <c r="C671" s="14" t="s">
        <v>1809</v>
      </c>
      <c r="E671" s="38" t="s">
        <v>738</v>
      </c>
      <c r="F671" s="45">
        <f>IF(ISBLANK('2I'!G8),"##BLANK",'2I'!G8)</f>
        <v>18.541999999999998</v>
      </c>
    </row>
    <row r="672" spans="2:6">
      <c r="B672" s="14" t="str">
        <f>'2I'!AD8</f>
        <v>B0091UWR</v>
      </c>
      <c r="C672" s="14" t="s">
        <v>1810</v>
      </c>
      <c r="E672" s="38" t="s">
        <v>738</v>
      </c>
      <c r="F672" s="45">
        <f>IF(ISBLANK('2I'!H8),"##BLANK",'2I'!H8)</f>
        <v>2.4729999999999999</v>
      </c>
    </row>
    <row r="673" spans="2:6">
      <c r="B673" s="14" t="str">
        <f>'2I'!AE8</f>
        <v>B0091UWNP</v>
      </c>
      <c r="C673" s="14" t="s">
        <v>1811</v>
      </c>
      <c r="E673" s="38" t="s">
        <v>738</v>
      </c>
      <c r="F673" s="45">
        <f>IF(ISBLANK('2I'!I8),"##BLANK",'2I'!I8)</f>
        <v>16.068999999999999</v>
      </c>
    </row>
    <row r="674" spans="2:6">
      <c r="B674" s="14" t="str">
        <f>'2I'!AF8</f>
        <v>B0091UTOT</v>
      </c>
      <c r="C674" s="14" t="s">
        <v>1812</v>
      </c>
      <c r="E674" s="38" t="s">
        <v>738</v>
      </c>
      <c r="F674" s="45">
        <f>IF(ISBLANK('2I'!J8),"##BLANK",'2I'!J8)</f>
        <v>18.541999999999998</v>
      </c>
    </row>
    <row r="675" spans="2:6">
      <c r="B675" s="14" t="str">
        <f>'2I'!AA9</f>
        <v>CR582</v>
      </c>
      <c r="C675" s="14" t="s">
        <v>1813</v>
      </c>
      <c r="E675" s="38" t="s">
        <v>738</v>
      </c>
      <c r="F675" s="45">
        <f>IF(ISBLANK('2I'!E9),"##BLANK",'2I'!E9)</f>
        <v>148.721</v>
      </c>
    </row>
    <row r="676" spans="2:6">
      <c r="B676" s="14" t="str">
        <f>'2I'!AB9</f>
        <v>CR584</v>
      </c>
      <c r="C676" s="14" t="s">
        <v>1814</v>
      </c>
      <c r="E676" s="38" t="s">
        <v>738</v>
      </c>
      <c r="F676" s="45">
        <f>IF(ISBLANK('2I'!F9),"##BLANK",'2I'!F9)</f>
        <v>38.793999999999997</v>
      </c>
    </row>
    <row r="677" spans="2:6">
      <c r="B677" s="14" t="str">
        <f>'2I'!AC9</f>
        <v>CR586</v>
      </c>
      <c r="C677" s="14" t="s">
        <v>1815</v>
      </c>
      <c r="E677" s="38" t="s">
        <v>738</v>
      </c>
      <c r="F677" s="45">
        <f>IF(ISBLANK('2I'!G9),"##BLANK",'2I'!G9)</f>
        <v>187.51499999999999</v>
      </c>
    </row>
    <row r="678" spans="2:6">
      <c r="B678" s="14" t="str">
        <f>'2I'!AD9</f>
        <v>B0092MWR</v>
      </c>
      <c r="C678" s="14" t="s">
        <v>1816</v>
      </c>
      <c r="E678" s="38" t="s">
        <v>738</v>
      </c>
      <c r="F678" s="45">
        <f>IF(ISBLANK('2I'!H9),"##BLANK",'2I'!H9)</f>
        <v>25.007999999999999</v>
      </c>
    </row>
    <row r="679" spans="2:6">
      <c r="B679" s="14" t="str">
        <f>'2I'!AE9</f>
        <v>B0092MWNP</v>
      </c>
      <c r="C679" s="14" t="s">
        <v>1817</v>
      </c>
      <c r="E679" s="38" t="s">
        <v>738</v>
      </c>
      <c r="F679" s="45">
        <f>IF(ISBLANK('2I'!I9),"##BLANK",'2I'!I9)</f>
        <v>162.50700000000001</v>
      </c>
    </row>
    <row r="680" spans="2:6">
      <c r="B680" s="14" t="str">
        <f>'2I'!AF9</f>
        <v>B0092MTOT</v>
      </c>
      <c r="C680" s="14" t="s">
        <v>1818</v>
      </c>
      <c r="E680" s="38" t="s">
        <v>738</v>
      </c>
      <c r="F680" s="45">
        <f>IF(ISBLANK('2I'!J9),"##BLANK",'2I'!J9)</f>
        <v>187.51500000000001</v>
      </c>
    </row>
    <row r="681" spans="2:6">
      <c r="B681" s="14" t="str">
        <f>'2I'!AA10</f>
        <v>W9008HH</v>
      </c>
      <c r="C681" s="14" t="s">
        <v>1819</v>
      </c>
      <c r="E681" s="38" t="s">
        <v>738</v>
      </c>
      <c r="F681" s="45">
        <f>IF(ISBLANK('2I'!E10),"##BLANK",'2I'!E10)</f>
        <v>0</v>
      </c>
    </row>
    <row r="682" spans="2:6">
      <c r="B682" s="14" t="str">
        <f>'2I'!AB10</f>
        <v>W9008NHH</v>
      </c>
      <c r="C682" s="14" t="s">
        <v>1820</v>
      </c>
      <c r="E682" s="38" t="s">
        <v>738</v>
      </c>
      <c r="F682" s="45">
        <f>IF(ISBLANK('2I'!F10),"##BLANK",'2I'!F10)</f>
        <v>0.90400000000000003</v>
      </c>
    </row>
    <row r="683" spans="2:6">
      <c r="B683" s="14" t="str">
        <f>'2I'!AC10</f>
        <v>W9008WW</v>
      </c>
      <c r="C683" s="14" t="s">
        <v>1821</v>
      </c>
      <c r="E683" s="38" t="s">
        <v>738</v>
      </c>
      <c r="F683" s="45">
        <f>IF(ISBLANK('2I'!G10),"##BLANK",'2I'!G10)</f>
        <v>0.90400000000000003</v>
      </c>
    </row>
    <row r="684" spans="2:6">
      <c r="B684" s="14" t="str">
        <f>'2I'!AD10</f>
        <v>B0093TWR</v>
      </c>
      <c r="C684" s="14" t="s">
        <v>1822</v>
      </c>
      <c r="E684" s="38" t="s">
        <v>738</v>
      </c>
      <c r="F684" s="45">
        <f>IF(ISBLANK('2I'!H10),"##BLANK",'2I'!H10)</f>
        <v>2.3E-2</v>
      </c>
    </row>
    <row r="685" spans="2:6">
      <c r="B685" s="14" t="str">
        <f>'2I'!AE10</f>
        <v>B0093TWNP</v>
      </c>
      <c r="C685" s="14" t="s">
        <v>1823</v>
      </c>
      <c r="E685" s="38" t="s">
        <v>738</v>
      </c>
      <c r="F685" s="45">
        <f>IF(ISBLANK('2I'!I10),"##BLANK",'2I'!I10)</f>
        <v>0.88100000000000001</v>
      </c>
    </row>
    <row r="686" spans="2:6">
      <c r="B686" s="14" t="str">
        <f>'2I'!AF10</f>
        <v>B0093TTOT</v>
      </c>
      <c r="C686" s="14" t="s">
        <v>1824</v>
      </c>
      <c r="E686" s="38" t="s">
        <v>738</v>
      </c>
      <c r="F686" s="45">
        <f>IF(ISBLANK('2I'!J10),"##BLANK",'2I'!J10)</f>
        <v>0.90400000000000003</v>
      </c>
    </row>
    <row r="687" spans="2:6">
      <c r="B687" s="14" t="str">
        <f>'2I'!AA11</f>
        <v>BR586</v>
      </c>
      <c r="C687" s="14" t="s">
        <v>1825</v>
      </c>
      <c r="E687" s="38" t="s">
        <v>738</v>
      </c>
      <c r="F687" s="45">
        <f>IF(ISBLANK('2I'!E11),"##BLANK",'2I'!E11)</f>
        <v>166.19400000000002</v>
      </c>
    </row>
    <row r="688" spans="2:6">
      <c r="B688" s="14" t="str">
        <f>'2I'!AB11</f>
        <v>BR588</v>
      </c>
      <c r="C688" s="14" t="s">
        <v>1826</v>
      </c>
      <c r="E688" s="38" t="s">
        <v>738</v>
      </c>
      <c r="F688" s="45">
        <f>IF(ISBLANK('2I'!F11),"##BLANK",'2I'!F11)</f>
        <v>40.767000000000003</v>
      </c>
    </row>
    <row r="689" spans="2:6">
      <c r="B689" s="14" t="str">
        <f>'2I'!AC11</f>
        <v>BR589</v>
      </c>
      <c r="C689" s="14" t="s">
        <v>1827</v>
      </c>
      <c r="E689" s="38" t="s">
        <v>738</v>
      </c>
      <c r="F689" s="45">
        <f>IF(ISBLANK('2I'!G11),"##BLANK",'2I'!G11)</f>
        <v>206.96099999999998</v>
      </c>
    </row>
    <row r="690" spans="2:6">
      <c r="B690" s="14" t="str">
        <f>'2I'!AD11</f>
        <v>B0094TOTWR</v>
      </c>
      <c r="C690" s="14" t="s">
        <v>1828</v>
      </c>
      <c r="E690" s="38" t="s">
        <v>738</v>
      </c>
      <c r="F690" s="45">
        <f>IF(ISBLANK('2I'!H11),"##BLANK",'2I'!H11)</f>
        <v>27.503999999999998</v>
      </c>
    </row>
    <row r="691" spans="2:6">
      <c r="B691" s="14" t="str">
        <f>'2I'!AE11</f>
        <v>B0094TOTWNP</v>
      </c>
      <c r="C691" s="14" t="s">
        <v>1829</v>
      </c>
      <c r="E691" s="38" t="s">
        <v>738</v>
      </c>
      <c r="F691" s="45">
        <f>IF(ISBLANK('2I'!I11),"##BLANK",'2I'!I11)</f>
        <v>179.45699999999999</v>
      </c>
    </row>
    <row r="692" spans="2:6">
      <c r="B692" s="14" t="str">
        <f>'2I'!AF11</f>
        <v>B0094TOTTOT</v>
      </c>
      <c r="C692" s="14" t="s">
        <v>1830</v>
      </c>
      <c r="E692" s="38" t="s">
        <v>738</v>
      </c>
      <c r="F692" s="45">
        <f>IF(ISBLANK('2I'!J11),"##BLANK",'2I'!J11)</f>
        <v>206.96100000000001</v>
      </c>
    </row>
    <row r="693" spans="2:6">
      <c r="B693" s="14" t="str">
        <f>'2I'!AA16</f>
        <v>B0095UFH</v>
      </c>
      <c r="C693" s="14" t="s">
        <v>1831</v>
      </c>
      <c r="E693" s="38" t="s">
        <v>738</v>
      </c>
      <c r="F693" s="45">
        <f>IF(ISBLANK('2I'!E16),"##BLANK",'2I'!E16)</f>
        <v>79.688999999999993</v>
      </c>
    </row>
    <row r="694" spans="2:6">
      <c r="B694" s="14" t="str">
        <f>'2I'!AB16</f>
        <v>B0095UFNH</v>
      </c>
      <c r="C694" s="14" t="s">
        <v>1832</v>
      </c>
      <c r="E694" s="38" t="s">
        <v>738</v>
      </c>
      <c r="F694" s="45">
        <f>IF(ISBLANK('2I'!F16),"##BLANK",'2I'!F16)</f>
        <v>2.7629999999999999</v>
      </c>
    </row>
    <row r="695" spans="2:6">
      <c r="B695" s="14" t="str">
        <f>'2I'!AC16</f>
        <v>B0095UFTOT</v>
      </c>
      <c r="C695" s="14" t="s">
        <v>1833</v>
      </c>
      <c r="E695" s="38" t="s">
        <v>738</v>
      </c>
      <c r="F695" s="45">
        <f>IF(ISBLANK('2I'!G16),"##BLANK",'2I'!G16)</f>
        <v>82.451999999999998</v>
      </c>
    </row>
    <row r="696" spans="2:6">
      <c r="B696" s="14" t="str">
        <f>'2I'!AD16</f>
        <v>B0095UFWR</v>
      </c>
      <c r="C696" s="14" t="s">
        <v>1834</v>
      </c>
      <c r="E696" s="38" t="s">
        <v>738</v>
      </c>
      <c r="F696" s="45">
        <f>IF(ISBLANK('2I'!H16),"##BLANK",'2I'!H16)</f>
        <v>73.218999999999994</v>
      </c>
    </row>
    <row r="697" spans="2:6">
      <c r="B697" s="14" t="str">
        <f>'2I'!AE16</f>
        <v>B0095UFWNP</v>
      </c>
      <c r="C697" s="14" t="s">
        <v>1835</v>
      </c>
      <c r="E697" s="38" t="s">
        <v>738</v>
      </c>
      <c r="F697" s="45">
        <f>IF(ISBLANK('2I'!I16),"##BLANK",'2I'!I16)</f>
        <v>9.2330000000000005</v>
      </c>
    </row>
    <row r="698" spans="2:6">
      <c r="B698" s="14" t="str">
        <f>'2I'!AF16</f>
        <v>B0095UFTOTT</v>
      </c>
      <c r="C698" s="14" t="s">
        <v>1833</v>
      </c>
      <c r="E698" s="38" t="s">
        <v>738</v>
      </c>
      <c r="F698" s="45">
        <f>IF(ISBLANK('2I'!J16),"##BLANK",'2I'!J16)</f>
        <v>82.451999999999998</v>
      </c>
    </row>
    <row r="699" spans="2:6">
      <c r="B699" s="14" t="str">
        <f>'2I'!AA17</f>
        <v>B0096USH</v>
      </c>
      <c r="C699" s="14" t="s">
        <v>1836</v>
      </c>
      <c r="E699" s="38" t="s">
        <v>738</v>
      </c>
      <c r="F699" s="45">
        <f>IF(ISBLANK('2I'!E17),"##BLANK",'2I'!E17)</f>
        <v>5.5659999999999998</v>
      </c>
    </row>
    <row r="700" spans="2:6">
      <c r="B700" s="14" t="str">
        <f>'2I'!AB17</f>
        <v>B0096USNH</v>
      </c>
      <c r="C700" s="14" t="s">
        <v>1837</v>
      </c>
      <c r="E700" s="38" t="s">
        <v>738</v>
      </c>
      <c r="F700" s="45">
        <f>IF(ISBLANK('2I'!F17),"##BLANK",'2I'!F17)</f>
        <v>0.123</v>
      </c>
    </row>
    <row r="701" spans="2:6">
      <c r="B701" s="14" t="str">
        <f>'2I'!AC17</f>
        <v>B0096USTOT</v>
      </c>
      <c r="C701" s="14" t="s">
        <v>1838</v>
      </c>
      <c r="E701" s="38" t="s">
        <v>738</v>
      </c>
      <c r="F701" s="45">
        <f>IF(ISBLANK('2I'!G17),"##BLANK",'2I'!G17)</f>
        <v>5.6890000000000001</v>
      </c>
    </row>
    <row r="702" spans="2:6">
      <c r="B702" s="14" t="str">
        <f>'2I'!AD17</f>
        <v>B0096USWR</v>
      </c>
      <c r="C702" s="14" t="s">
        <v>1839</v>
      </c>
      <c r="E702" s="38" t="s">
        <v>738</v>
      </c>
      <c r="F702" s="45">
        <f>IF(ISBLANK('2I'!H17),"##BLANK",'2I'!H17)</f>
        <v>5.6890000000000001</v>
      </c>
    </row>
    <row r="703" spans="2:6">
      <c r="B703" s="14" t="str">
        <f>'2I'!AE17</f>
        <v>B0096USWNP</v>
      </c>
      <c r="C703" s="14" t="s">
        <v>1840</v>
      </c>
      <c r="E703" s="38" t="s">
        <v>738</v>
      </c>
      <c r="F703" s="45">
        <f>IF(ISBLANK('2I'!I17),"##BLANK",'2I'!I17)</f>
        <v>0</v>
      </c>
    </row>
    <row r="704" spans="2:6">
      <c r="B704" s="14" t="str">
        <f>'2I'!AF17</f>
        <v>B0096USTOTT</v>
      </c>
      <c r="C704" s="14" t="s">
        <v>1838</v>
      </c>
      <c r="E704" s="38" t="s">
        <v>738</v>
      </c>
      <c r="F704" s="45">
        <f>IF(ISBLANK('2I'!J17),"##BLANK",'2I'!J17)</f>
        <v>5.6890000000000001</v>
      </c>
    </row>
    <row r="705" spans="2:6">
      <c r="B705" s="14" t="str">
        <f>'2I'!AA18</f>
        <v>B0097UHH</v>
      </c>
      <c r="C705" s="14" t="s">
        <v>1841</v>
      </c>
      <c r="E705" s="38" t="s">
        <v>738</v>
      </c>
      <c r="F705" s="45">
        <f>IF(ISBLANK('2I'!E18),"##BLANK",'2I'!E18)</f>
        <v>3.1779999999999999</v>
      </c>
    </row>
    <row r="706" spans="2:6">
      <c r="B706" s="14" t="str">
        <f>'2I'!AB18</f>
        <v>B0097UHNH</v>
      </c>
      <c r="C706" s="14" t="s">
        <v>1842</v>
      </c>
      <c r="E706" s="38" t="s">
        <v>738</v>
      </c>
      <c r="F706" s="45">
        <f>IF(ISBLANK('2I'!F18),"##BLANK",'2I'!F18)</f>
        <v>6.5000000000000002E-2</v>
      </c>
    </row>
    <row r="707" spans="2:6">
      <c r="B707" s="14" t="str">
        <f>'2I'!AC18</f>
        <v>B0097UHTOT</v>
      </c>
      <c r="C707" s="14" t="s">
        <v>1843</v>
      </c>
      <c r="E707" s="38" t="s">
        <v>738</v>
      </c>
      <c r="F707" s="45">
        <f>IF(ISBLANK('2I'!G18),"##BLANK",'2I'!G18)</f>
        <v>3.2429999999999999</v>
      </c>
    </row>
    <row r="708" spans="2:6">
      <c r="B708" s="14" t="str">
        <f>'2I'!AD18</f>
        <v>B0097UHWR</v>
      </c>
      <c r="C708" s="14" t="s">
        <v>1844</v>
      </c>
      <c r="E708" s="38" t="s">
        <v>738</v>
      </c>
      <c r="F708" s="45">
        <f>IF(ISBLANK('2I'!H18),"##BLANK",'2I'!H18)</f>
        <v>3.2429999999999999</v>
      </c>
    </row>
    <row r="709" spans="2:6">
      <c r="B709" s="14" t="str">
        <f>'2I'!AE18</f>
        <v>B0097UHWNP</v>
      </c>
      <c r="C709" s="14" t="s">
        <v>1845</v>
      </c>
      <c r="E709" s="38" t="s">
        <v>738</v>
      </c>
      <c r="F709" s="45">
        <f>IF(ISBLANK('2I'!I18),"##BLANK",'2I'!I18)</f>
        <v>0</v>
      </c>
    </row>
    <row r="710" spans="2:6">
      <c r="B710" s="14" t="str">
        <f>'2I'!AF18</f>
        <v>B0097UHTOTT</v>
      </c>
      <c r="C710" s="14" t="s">
        <v>1843</v>
      </c>
      <c r="E710" s="38" t="s">
        <v>738</v>
      </c>
      <c r="F710" s="45">
        <f>IF(ISBLANK('2I'!J18),"##BLANK",'2I'!J18)</f>
        <v>3.2429999999999999</v>
      </c>
    </row>
    <row r="711" spans="2:6">
      <c r="B711" s="14" t="str">
        <f>'2I'!AA19</f>
        <v>B0098MFH</v>
      </c>
      <c r="C711" s="14" t="s">
        <v>1846</v>
      </c>
      <c r="E711" s="38" t="s">
        <v>738</v>
      </c>
      <c r="F711" s="45">
        <f>IF(ISBLANK('2I'!E19),"##BLANK",'2I'!E19)</f>
        <v>306.35500000000002</v>
      </c>
    </row>
    <row r="712" spans="2:6">
      <c r="B712" s="14" t="str">
        <f>'2I'!AB19</f>
        <v>B0098MFNH</v>
      </c>
      <c r="C712" s="14" t="s">
        <v>1847</v>
      </c>
      <c r="E712" s="38" t="s">
        <v>738</v>
      </c>
      <c r="F712" s="45">
        <f>IF(ISBLANK('2I'!F19),"##BLANK",'2I'!F19)</f>
        <v>75.370999999999995</v>
      </c>
    </row>
    <row r="713" spans="2:6">
      <c r="B713" s="14" t="str">
        <f>'2I'!AC19</f>
        <v>B0098MFTOT</v>
      </c>
      <c r="C713" s="14" t="s">
        <v>1848</v>
      </c>
      <c r="E713" s="38" t="s">
        <v>738</v>
      </c>
      <c r="F713" s="45">
        <f>IF(ISBLANK('2I'!G19),"##BLANK",'2I'!G19)</f>
        <v>381.726</v>
      </c>
    </row>
    <row r="714" spans="2:6">
      <c r="B714" s="14" t="str">
        <f>'2I'!AD19</f>
        <v>B0098MFWR</v>
      </c>
      <c r="C714" s="14" t="s">
        <v>1849</v>
      </c>
      <c r="E714" s="38" t="s">
        <v>738</v>
      </c>
      <c r="F714" s="45">
        <f>IF(ISBLANK('2I'!H19),"##BLANK",'2I'!H19)</f>
        <v>338.98099999999999</v>
      </c>
    </row>
    <row r="715" spans="2:6">
      <c r="B715" s="14" t="str">
        <f>'2I'!AE19</f>
        <v>B0098MFWNP</v>
      </c>
      <c r="C715" s="14" t="s">
        <v>1850</v>
      </c>
      <c r="E715" s="38" t="s">
        <v>738</v>
      </c>
      <c r="F715" s="44">
        <f>IF(ISBLANK('2I'!I19),"##BLANK",'2I'!I19)</f>
        <v>42.744999999999997</v>
      </c>
    </row>
    <row r="716" spans="2:6">
      <c r="B716" s="14" t="str">
        <f>'2I'!AF19</f>
        <v>B0098MFTOTT</v>
      </c>
      <c r="C716" s="14" t="s">
        <v>1848</v>
      </c>
      <c r="E716" s="38" t="s">
        <v>738</v>
      </c>
      <c r="F716" s="44">
        <f>IF(ISBLANK('2I'!J19),"##BLANK",'2I'!J19)</f>
        <v>381.726</v>
      </c>
    </row>
    <row r="717" spans="2:6">
      <c r="B717" s="14" t="str">
        <f>'2I'!AA20</f>
        <v>B0098MSH</v>
      </c>
      <c r="C717" s="14" t="s">
        <v>1851</v>
      </c>
      <c r="E717" s="38" t="s">
        <v>738</v>
      </c>
      <c r="F717" s="44">
        <f>IF(ISBLANK('2I'!E20),"##BLANK",'2I'!E20)</f>
        <v>24.925000000000001</v>
      </c>
    </row>
    <row r="718" spans="2:6">
      <c r="B718" s="14" t="str">
        <f>'2I'!AB20</f>
        <v>B0098MSNH</v>
      </c>
      <c r="C718" s="14" t="s">
        <v>1852</v>
      </c>
      <c r="E718" s="38" t="s">
        <v>738</v>
      </c>
      <c r="F718" s="44">
        <f>IF(ISBLANK('2I'!F20),"##BLANK",'2I'!F20)</f>
        <v>2.3730000000000002</v>
      </c>
    </row>
    <row r="719" spans="2:6">
      <c r="B719" s="14" t="str">
        <f>'2I'!AC20</f>
        <v>B0098MSTOT</v>
      </c>
      <c r="C719" s="14" t="s">
        <v>1853</v>
      </c>
      <c r="E719" s="38" t="s">
        <v>738</v>
      </c>
      <c r="F719" s="44">
        <f>IF(ISBLANK('2I'!G20),"##BLANK",'2I'!G20)</f>
        <v>27.298000000000002</v>
      </c>
    </row>
    <row r="720" spans="2:6">
      <c r="B720" s="14" t="str">
        <f>'2I'!AD20</f>
        <v>B0098MSWR</v>
      </c>
      <c r="C720" s="14" t="s">
        <v>1854</v>
      </c>
      <c r="E720" s="38" t="s">
        <v>738</v>
      </c>
      <c r="F720" s="44">
        <f>IF(ISBLANK('2I'!H20),"##BLANK",'2I'!H20)</f>
        <v>27.297999999999998</v>
      </c>
    </row>
    <row r="721" spans="2:6">
      <c r="B721" s="14" t="str">
        <f>'2I'!AE20</f>
        <v>B0098MSWNP</v>
      </c>
      <c r="C721" s="14" t="s">
        <v>1855</v>
      </c>
      <c r="E721" s="38" t="s">
        <v>738</v>
      </c>
      <c r="F721" s="44">
        <f>IF(ISBLANK('2I'!I20),"##BLANK",'2I'!I20)</f>
        <v>0</v>
      </c>
    </row>
    <row r="722" spans="2:6">
      <c r="B722" s="14" t="str">
        <f>'2I'!AF20</f>
        <v>B0098MSTOTT</v>
      </c>
      <c r="C722" s="14" t="s">
        <v>1853</v>
      </c>
      <c r="E722" s="38" t="s">
        <v>738</v>
      </c>
      <c r="F722" s="44">
        <f>IF(ISBLANK('2I'!J20),"##BLANK",'2I'!J20)</f>
        <v>27.297999999999998</v>
      </c>
    </row>
    <row r="723" spans="2:6">
      <c r="B723" s="14" t="str">
        <f>'2I'!AA21</f>
        <v>B0099MHH</v>
      </c>
      <c r="C723" s="14" t="s">
        <v>1856</v>
      </c>
      <c r="E723" s="38" t="s">
        <v>738</v>
      </c>
      <c r="F723" s="44">
        <f>IF(ISBLANK('2I'!E21),"##BLANK",'2I'!E21)</f>
        <v>16.233000000000001</v>
      </c>
    </row>
    <row r="724" spans="2:6">
      <c r="B724" s="14" t="str">
        <f>'2I'!AB21</f>
        <v>B0099MHNH</v>
      </c>
      <c r="C724" s="14" t="s">
        <v>1857</v>
      </c>
      <c r="E724" s="38" t="s">
        <v>738</v>
      </c>
      <c r="F724" s="44">
        <f>IF(ISBLANK('2I'!F21),"##BLANK",'2I'!F21)</f>
        <v>0.752</v>
      </c>
    </row>
    <row r="725" spans="2:6">
      <c r="B725" s="14" t="str">
        <f>'2I'!AC21</f>
        <v>B0099MHTOT</v>
      </c>
      <c r="C725" s="14" t="s">
        <v>1858</v>
      </c>
      <c r="E725" s="38" t="s">
        <v>738</v>
      </c>
      <c r="F725" s="44">
        <f>IF(ISBLANK('2I'!G21),"##BLANK",'2I'!G21)</f>
        <v>16.984999999999999</v>
      </c>
    </row>
    <row r="726" spans="2:6">
      <c r="B726" s="14" t="str">
        <f>'2I'!AD21</f>
        <v>B0099MHWR</v>
      </c>
      <c r="C726" s="14" t="s">
        <v>1859</v>
      </c>
      <c r="E726" s="38" t="s">
        <v>738</v>
      </c>
      <c r="F726" s="44">
        <f>IF(ISBLANK('2I'!H21),"##BLANK",'2I'!H21)</f>
        <v>16.984999999999999</v>
      </c>
    </row>
    <row r="727" spans="2:6">
      <c r="B727" s="14" t="str">
        <f>'2I'!AE21</f>
        <v>B0099MHWNP</v>
      </c>
      <c r="C727" s="14" t="s">
        <v>1860</v>
      </c>
      <c r="E727" s="38" t="s">
        <v>738</v>
      </c>
      <c r="F727" s="44">
        <f>IF(ISBLANK('2I'!I21),"##BLANK",'2I'!I21)</f>
        <v>0</v>
      </c>
    </row>
    <row r="728" spans="2:6">
      <c r="B728" s="14" t="str">
        <f>'2I'!AF21</f>
        <v>B0099MHTOTT</v>
      </c>
      <c r="C728" s="14" t="s">
        <v>1858</v>
      </c>
      <c r="E728" s="38" t="s">
        <v>738</v>
      </c>
      <c r="F728" s="44">
        <f>IF(ISBLANK('2I'!J21),"##BLANK",'2I'!J21)</f>
        <v>16.984999999999999</v>
      </c>
    </row>
    <row r="729" spans="2:6">
      <c r="B729" s="14" t="str">
        <f>'2I'!AA22</f>
        <v>B0100TPH</v>
      </c>
      <c r="C729" s="14" t="s">
        <v>1861</v>
      </c>
      <c r="E729" s="38" t="s">
        <v>738</v>
      </c>
      <c r="F729" s="44">
        <f>IF(ISBLANK('2I'!E22),"##BLANK",'2I'!E22)</f>
        <v>0</v>
      </c>
    </row>
    <row r="730" spans="2:6">
      <c r="B730" s="14" t="str">
        <f>'2I'!AB22</f>
        <v>B0100TPNH</v>
      </c>
      <c r="C730" s="14" t="s">
        <v>1862</v>
      </c>
      <c r="E730" s="38" t="s">
        <v>738</v>
      </c>
      <c r="F730" s="44">
        <f>IF(ISBLANK('2I'!F22),"##BLANK",'2I'!F22)</f>
        <v>1.018</v>
      </c>
    </row>
    <row r="731" spans="2:6">
      <c r="B731" s="14" t="str">
        <f>'2I'!AC22</f>
        <v>B0100TPTOT</v>
      </c>
      <c r="C731" s="14" t="s">
        <v>1863</v>
      </c>
      <c r="E731" s="38" t="s">
        <v>738</v>
      </c>
      <c r="F731" s="44">
        <f>IF(ISBLANK('2I'!G22),"##BLANK",'2I'!G22)</f>
        <v>1.018</v>
      </c>
    </row>
    <row r="732" spans="2:6">
      <c r="B732" s="14" t="str">
        <f>'2I'!AD22</f>
        <v>B0100TPWR</v>
      </c>
      <c r="C732" s="14" t="s">
        <v>1864</v>
      </c>
      <c r="E732" s="38" t="s">
        <v>738</v>
      </c>
      <c r="F732" s="44">
        <f>IF(ISBLANK('2I'!H22),"##BLANK",'2I'!H22)</f>
        <v>1.018</v>
      </c>
    </row>
    <row r="733" spans="2:6">
      <c r="B733" s="14" t="str">
        <f>'2I'!AE22</f>
        <v>B0100TPWNP</v>
      </c>
      <c r="C733" s="14" t="s">
        <v>1865</v>
      </c>
      <c r="E733" s="38" t="s">
        <v>738</v>
      </c>
      <c r="F733" s="44">
        <f>IF(ISBLANK('2I'!I22),"##BLANK",'2I'!I22)</f>
        <v>0</v>
      </c>
    </row>
    <row r="734" spans="2:6">
      <c r="B734" s="14" t="str">
        <f>'2I'!AF22</f>
        <v>B0100TPTOTT</v>
      </c>
      <c r="C734" s="14" t="s">
        <v>1863</v>
      </c>
      <c r="E734" s="38" t="s">
        <v>738</v>
      </c>
      <c r="F734" s="44">
        <f>IF(ISBLANK('2I'!J22),"##BLANK",'2I'!J22)</f>
        <v>1.018</v>
      </c>
    </row>
    <row r="735" spans="2:6">
      <c r="B735" s="14" t="str">
        <f>'2I'!AA23</f>
        <v>B0101TWH</v>
      </c>
      <c r="C735" s="14" t="s">
        <v>1866</v>
      </c>
      <c r="E735" s="38" t="s">
        <v>738</v>
      </c>
      <c r="F735" s="44">
        <f>IF(ISBLANK('2I'!E23),"##BLANK",'2I'!E23)</f>
        <v>435.94600000000003</v>
      </c>
    </row>
    <row r="736" spans="2:6">
      <c r="B736" s="14" t="str">
        <f>'2I'!AB23</f>
        <v>B0101TWNH</v>
      </c>
      <c r="C736" s="14" t="s">
        <v>1867</v>
      </c>
      <c r="E736" s="38" t="s">
        <v>738</v>
      </c>
      <c r="F736" s="44">
        <f>IF(ISBLANK('2I'!F23),"##BLANK",'2I'!F23)</f>
        <v>82.464999999999989</v>
      </c>
    </row>
    <row r="737" spans="2:6">
      <c r="B737" s="14" t="str">
        <f>'2I'!AC23</f>
        <v>B0101TWTOT</v>
      </c>
      <c r="C737" s="14" t="s">
        <v>1868</v>
      </c>
      <c r="E737" s="38" t="s">
        <v>738</v>
      </c>
      <c r="F737" s="44">
        <f>IF(ISBLANK('2I'!G23),"##BLANK",'2I'!G23)</f>
        <v>518.41100000000006</v>
      </c>
    </row>
    <row r="738" spans="2:6">
      <c r="B738" s="14" t="str">
        <f>'2I'!AD23</f>
        <v>B0101TWWR</v>
      </c>
      <c r="C738" s="14" t="s">
        <v>1869</v>
      </c>
      <c r="E738" s="38" t="s">
        <v>738</v>
      </c>
      <c r="F738" s="44">
        <f>IF(ISBLANK('2I'!H23),"##BLANK",'2I'!H23)</f>
        <v>466.43299999999994</v>
      </c>
    </row>
    <row r="739" spans="2:6">
      <c r="B739" s="14" t="str">
        <f>'2I'!AE23</f>
        <v>B0101TWWNP</v>
      </c>
      <c r="C739" s="14" t="s">
        <v>1870</v>
      </c>
      <c r="E739" s="38" t="s">
        <v>738</v>
      </c>
      <c r="F739" s="44">
        <f>IF(ISBLANK('2I'!I23),"##BLANK",'2I'!I23)</f>
        <v>51.977999999999994</v>
      </c>
    </row>
    <row r="740" spans="2:6">
      <c r="B740" s="14" t="str">
        <f>'2I'!AF23</f>
        <v>B0101TWTOTT</v>
      </c>
      <c r="C740" s="14" t="s">
        <v>1868</v>
      </c>
      <c r="E740" s="38" t="s">
        <v>738</v>
      </c>
      <c r="F740" s="44">
        <f>IF(ISBLANK('2I'!J23),"##BLANK",'2I'!J23)</f>
        <v>518.41100000000006</v>
      </c>
    </row>
    <row r="741" spans="2:6">
      <c r="B741" s="14" t="str">
        <f>'2I'!AA26</f>
        <v>B0102AUH</v>
      </c>
      <c r="C741" s="14" t="s">
        <v>1871</v>
      </c>
      <c r="E741" s="38" t="s">
        <v>738</v>
      </c>
      <c r="F741" s="44">
        <f>IF(ISBLANK('2I'!E26),"##BLANK",'2I'!E26)</f>
        <v>0</v>
      </c>
    </row>
    <row r="742" spans="2:6">
      <c r="B742" s="14" t="str">
        <f>'2I'!AB26</f>
        <v>B0102AUNH</v>
      </c>
      <c r="C742" s="14" t="s">
        <v>1872</v>
      </c>
      <c r="E742" s="38" t="s">
        <v>738</v>
      </c>
      <c r="F742" s="44">
        <f>IF(ISBLANK('2I'!F26),"##BLANK",'2I'!F26)</f>
        <v>0</v>
      </c>
    </row>
    <row r="743" spans="2:6">
      <c r="B743" s="14" t="str">
        <f>'2I'!AC26</f>
        <v>B0102AUTOT</v>
      </c>
      <c r="C743" s="14" t="s">
        <v>1873</v>
      </c>
      <c r="E743" s="38" t="s">
        <v>738</v>
      </c>
      <c r="F743" s="44">
        <f>IF(ISBLANK('2I'!G26),"##BLANK",'2I'!G26)</f>
        <v>0</v>
      </c>
    </row>
    <row r="744" spans="2:6">
      <c r="B744" s="14" t="str">
        <f>'2I'!AA27</f>
        <v>B0103AOH</v>
      </c>
      <c r="C744" s="14" t="s">
        <v>1874</v>
      </c>
      <c r="E744" s="38" t="s">
        <v>738</v>
      </c>
      <c r="F744" s="44">
        <f>IF(ISBLANK('2I'!E27),"##BLANK",'2I'!E27)</f>
        <v>0</v>
      </c>
    </row>
    <row r="745" spans="2:6">
      <c r="B745" s="14" t="str">
        <f>'2I'!AB27</f>
        <v>B0103AONH</v>
      </c>
      <c r="C745" s="14" t="s">
        <v>1875</v>
      </c>
      <c r="E745" s="38" t="s">
        <v>738</v>
      </c>
      <c r="F745" s="44">
        <f>IF(ISBLANK('2I'!F27),"##BLANK",'2I'!F27)</f>
        <v>0</v>
      </c>
    </row>
    <row r="746" spans="2:6">
      <c r="B746" s="14" t="str">
        <f>'2I'!AC27</f>
        <v>B0103AOTOT</v>
      </c>
      <c r="C746" s="14" t="s">
        <v>1876</v>
      </c>
      <c r="E746" s="38" t="s">
        <v>738</v>
      </c>
      <c r="F746" s="44">
        <f>IF(ISBLANK('2I'!G27),"##BLANK",'2I'!G27)</f>
        <v>0</v>
      </c>
    </row>
    <row r="747" spans="2:6">
      <c r="B747" s="14" t="str">
        <f>'2I'!AA28</f>
        <v>B0104ATH</v>
      </c>
      <c r="C747" s="14" t="s">
        <v>1877</v>
      </c>
      <c r="E747" s="38" t="s">
        <v>738</v>
      </c>
      <c r="F747" s="44">
        <f>IF(ISBLANK('2I'!E28),"##BLANK",'2I'!E28)</f>
        <v>0</v>
      </c>
    </row>
    <row r="748" spans="2:6">
      <c r="B748" s="14" t="str">
        <f>'2I'!AB28</f>
        <v>B0104ATNH</v>
      </c>
      <c r="C748" s="14" t="s">
        <v>1878</v>
      </c>
      <c r="E748" s="38" t="s">
        <v>738</v>
      </c>
      <c r="F748" s="45">
        <f>IF(ISBLANK('2I'!F28),"##BLANK",'2I'!F28)</f>
        <v>0</v>
      </c>
    </row>
    <row r="749" spans="2:6">
      <c r="B749" s="14" t="str">
        <f>'2I'!AC28</f>
        <v>B0104ATTOT</v>
      </c>
      <c r="C749" s="14" t="s">
        <v>1879</v>
      </c>
      <c r="E749" s="38" t="s">
        <v>738</v>
      </c>
      <c r="F749" s="45">
        <f>IF(ISBLANK('2I'!G28),"##BLANK",'2I'!G28)</f>
        <v>0</v>
      </c>
    </row>
    <row r="750" spans="2:6">
      <c r="B750" s="14" t="str">
        <f>'2I'!AA30</f>
        <v>B0105WTUH</v>
      </c>
      <c r="C750" s="14" t="s">
        <v>1880</v>
      </c>
      <c r="E750" s="38" t="s">
        <v>738</v>
      </c>
      <c r="F750" s="45">
        <f>IF(ISBLANK('2I'!E30),"##BLANK",'2I'!E30)</f>
        <v>602.1400000000001</v>
      </c>
    </row>
    <row r="751" spans="2:6">
      <c r="B751" s="14" t="str">
        <f>'2I'!AB30</f>
        <v>B0105WTNH</v>
      </c>
      <c r="C751" s="14" t="s">
        <v>1881</v>
      </c>
      <c r="E751" s="38" t="s">
        <v>738</v>
      </c>
      <c r="F751" s="45">
        <f>IF(ISBLANK('2I'!F30),"##BLANK",'2I'!F30)</f>
        <v>123.232</v>
      </c>
    </row>
    <row r="752" spans="2:6">
      <c r="B752" s="14" t="str">
        <f>'2I'!AC30</f>
        <v>B0105WTTOT</v>
      </c>
      <c r="C752" s="14" t="s">
        <v>1882</v>
      </c>
      <c r="E752" s="38" t="s">
        <v>738</v>
      </c>
      <c r="F752" s="45">
        <f>IF(ISBLANK('2I'!G30),"##BLANK",'2I'!G30)</f>
        <v>725.37200000000007</v>
      </c>
    </row>
    <row r="753" spans="2:6">
      <c r="B753" s="14" t="str">
        <f>'2I'!AA33</f>
        <v>A19002RRH</v>
      </c>
      <c r="C753" s="14" t="s">
        <v>1883</v>
      </c>
      <c r="E753" s="38" t="s">
        <v>738</v>
      </c>
      <c r="F753" s="45">
        <f>IF(ISBLANK('2I'!E33),"##BLANK",'2I'!E33)</f>
        <v>7.8360000000000003</v>
      </c>
    </row>
    <row r="754" spans="2:6">
      <c r="B754" s="14" t="str">
        <f>'2I'!AB33</f>
        <v>A19002RRNH</v>
      </c>
      <c r="C754" s="14" t="s">
        <v>1884</v>
      </c>
      <c r="E754" s="38" t="s">
        <v>738</v>
      </c>
      <c r="F754" s="45">
        <f>IF(ISBLANK('2I'!F33),"##BLANK",'2I'!F33)</f>
        <v>0</v>
      </c>
    </row>
    <row r="755" spans="2:6">
      <c r="B755" s="14" t="str">
        <f>'2I'!AC33</f>
        <v>A19002RRA</v>
      </c>
      <c r="C755" s="14" t="s">
        <v>1885</v>
      </c>
      <c r="E755" s="38" t="s">
        <v>738</v>
      </c>
      <c r="F755" s="45">
        <f>IF(ISBLANK('2I'!G33),"##BLANK",'2I'!G33)</f>
        <v>7.8360000000000003</v>
      </c>
    </row>
    <row r="756" spans="2:6">
      <c r="B756" s="14" t="str">
        <f>'2I'!AA34</f>
        <v>A19003RRH</v>
      </c>
      <c r="C756" s="14" t="s">
        <v>1886</v>
      </c>
      <c r="E756" s="38" t="s">
        <v>738</v>
      </c>
      <c r="F756" s="45">
        <f>IF(ISBLANK('2I'!E34),"##BLANK",'2I'!E34)</f>
        <v>46.198999999999998</v>
      </c>
    </row>
    <row r="757" spans="2:6">
      <c r="B757" s="14" t="str">
        <f>'2I'!AB34</f>
        <v>A19003RRNH</v>
      </c>
      <c r="C757" s="14" t="s">
        <v>1887</v>
      </c>
      <c r="E757" s="38" t="s">
        <v>738</v>
      </c>
      <c r="F757" s="45">
        <f>IF(ISBLANK('2I'!F34),"##BLANK",'2I'!F34)</f>
        <v>0</v>
      </c>
    </row>
    <row r="758" spans="2:6">
      <c r="B758" s="14" t="str">
        <f>'2I'!AC34</f>
        <v>A19003RRA</v>
      </c>
      <c r="C758" s="14" t="s">
        <v>1888</v>
      </c>
      <c r="E758" s="38" t="s">
        <v>738</v>
      </c>
      <c r="F758" s="45">
        <f>IF(ISBLANK('2I'!G34),"##BLANK",'2I'!G34)</f>
        <v>46.198999999999998</v>
      </c>
    </row>
    <row r="759" spans="2:6">
      <c r="B759" s="14" t="str">
        <f>'2I'!AA35</f>
        <v>A19039RRH</v>
      </c>
      <c r="C759" s="14" t="s">
        <v>1889</v>
      </c>
      <c r="E759" s="38" t="s">
        <v>738</v>
      </c>
      <c r="F759" s="45">
        <f>IF(ISBLANK('2I'!E35),"##BLANK",'2I'!E35)</f>
        <v>0</v>
      </c>
    </row>
    <row r="760" spans="2:6">
      <c r="B760" s="14" t="str">
        <f>'2I'!AB35</f>
        <v>A19039RRNH</v>
      </c>
      <c r="C760" s="14" t="s">
        <v>1890</v>
      </c>
      <c r="E760" s="38" t="s">
        <v>738</v>
      </c>
      <c r="F760" s="45">
        <f>IF(ISBLANK('2I'!F35),"##BLANK",'2I'!F35)</f>
        <v>0</v>
      </c>
    </row>
    <row r="761" spans="2:6">
      <c r="B761" s="14" t="str">
        <f>'2I'!AC35</f>
        <v>A19039RRA</v>
      </c>
      <c r="C761" s="14" t="s">
        <v>1891</v>
      </c>
      <c r="E761" s="38" t="s">
        <v>738</v>
      </c>
      <c r="F761" s="45">
        <f>IF(ISBLANK('2I'!G35),"##BLANK",'2I'!G35)</f>
        <v>0</v>
      </c>
    </row>
    <row r="762" spans="2:6">
      <c r="B762" s="14" t="str">
        <f>'2I'!AA36</f>
        <v>A19004RRH</v>
      </c>
      <c r="C762" s="14" t="s">
        <v>1892</v>
      </c>
      <c r="E762" s="38" t="s">
        <v>738</v>
      </c>
      <c r="F762" s="45">
        <f>IF(ISBLANK('2I'!E36),"##BLANK",'2I'!E36)</f>
        <v>54.034999999999997</v>
      </c>
    </row>
    <row r="763" spans="2:6">
      <c r="B763" s="14" t="str">
        <f>'2I'!AB36</f>
        <v>A19004RRNH</v>
      </c>
      <c r="C763" s="14" t="s">
        <v>1893</v>
      </c>
      <c r="E763" s="38" t="s">
        <v>738</v>
      </c>
      <c r="F763" s="45">
        <f>IF(ISBLANK('2I'!F36),"##BLANK",'2I'!F36)</f>
        <v>0</v>
      </c>
    </row>
    <row r="764" spans="2:6">
      <c r="B764" s="14" t="str">
        <f>'2I'!AC36</f>
        <v>A19004RRA</v>
      </c>
      <c r="C764" s="14" t="s">
        <v>1894</v>
      </c>
      <c r="E764" s="38" t="s">
        <v>738</v>
      </c>
      <c r="F764" s="45">
        <f>IF(ISBLANK('2I'!G36),"##BLANK",'2I'!G36)</f>
        <v>54.034999999999997</v>
      </c>
    </row>
    <row r="765" spans="2:6">
      <c r="B765" s="14" t="str">
        <f>'2I'!AC39</f>
        <v>BM340NPCW</v>
      </c>
      <c r="C765" s="14" t="s">
        <v>1895</v>
      </c>
      <c r="E765" s="38" t="s">
        <v>738</v>
      </c>
      <c r="F765" s="45">
        <f>IF(ISBLANK('2I'!G39),"##BLANK",'2I'!G39)</f>
        <v>4.2350000000000003</v>
      </c>
    </row>
    <row r="766" spans="2:6">
      <c r="B766" s="14" t="str">
        <f>'2I'!AC40</f>
        <v>BM340NPCWW</v>
      </c>
      <c r="C766" s="14" t="s">
        <v>1896</v>
      </c>
      <c r="E766" s="38" t="s">
        <v>738</v>
      </c>
      <c r="F766" s="45">
        <f>IF(ISBLANK('2I'!G40),"##BLANK",'2I'!G40)</f>
        <v>1.2509999999999999</v>
      </c>
    </row>
    <row r="767" spans="2:6">
      <c r="B767" s="14" t="str">
        <f>'2I'!AC41</f>
        <v>A19039NPC</v>
      </c>
      <c r="C767" s="14" t="s">
        <v>1897</v>
      </c>
      <c r="E767" s="38" t="s">
        <v>738</v>
      </c>
      <c r="F767" s="45">
        <f>IF(ISBLANK('2I'!G41),"##BLANK",'2I'!G41)</f>
        <v>1.8440000000000001</v>
      </c>
    </row>
    <row r="768" spans="2:6">
      <c r="B768" s="14" t="str">
        <f>'2I'!AC44</f>
        <v>BR973NPC</v>
      </c>
      <c r="C768" s="14" t="s">
        <v>1898</v>
      </c>
      <c r="E768" s="38" t="s">
        <v>738</v>
      </c>
      <c r="F768" s="45">
        <f>IF(ISBLANK('2I'!G44),"##BLANK",'2I'!G44)</f>
        <v>2.1999999999999999E-2</v>
      </c>
    </row>
    <row r="769" spans="2:6">
      <c r="B769" s="14" t="str">
        <f>'2I'!AC46</f>
        <v>BO1183</v>
      </c>
      <c r="C769" s="14" t="s">
        <v>1899</v>
      </c>
      <c r="E769" s="38" t="s">
        <v>738</v>
      </c>
      <c r="F769" s="45">
        <f>IF(ISBLANK('2I'!G46),"##BLANK",'2I'!G46)</f>
        <v>786.75900000000013</v>
      </c>
    </row>
    <row r="770" spans="2:6">
      <c r="B770" s="14" t="str">
        <f>'2J'!T8</f>
        <v>BC30449DT</v>
      </c>
      <c r="C770" s="14" t="s">
        <v>1900</v>
      </c>
      <c r="E770" s="38" t="s">
        <v>738</v>
      </c>
      <c r="F770" s="45">
        <f>IF(ISBLANK('2J'!E8),"##BLANK",'2J'!E8)</f>
        <v>0</v>
      </c>
    </row>
    <row r="771" spans="2:6">
      <c r="B771" s="14" t="str">
        <f>'2J'!U8</f>
        <v>BC30449DTM</v>
      </c>
      <c r="C771" s="14" t="s">
        <v>1901</v>
      </c>
      <c r="E771" s="38" t="s">
        <v>738</v>
      </c>
      <c r="F771" s="45">
        <f>IF(ISBLANK('2J'!F8),"##BLANK",'2J'!F8)</f>
        <v>5.9219999999999997</v>
      </c>
    </row>
    <row r="772" spans="2:6">
      <c r="B772" s="14" t="str">
        <f>'2J'!T9</f>
        <v>BC30449PS</v>
      </c>
      <c r="C772" s="14" t="s">
        <v>1902</v>
      </c>
      <c r="E772" s="38" t="s">
        <v>738</v>
      </c>
      <c r="F772" s="45">
        <f>IF(ISBLANK('2J'!E9),"##BLANK",'2J'!E9)</f>
        <v>0.73399999999999999</v>
      </c>
    </row>
    <row r="773" spans="2:6">
      <c r="B773" s="14" t="str">
        <f>'2J'!U9</f>
        <v>BC30449PSM</v>
      </c>
      <c r="C773" s="14" t="s">
        <v>1903</v>
      </c>
      <c r="E773" s="38" t="s">
        <v>738</v>
      </c>
      <c r="F773" s="45">
        <f>IF(ISBLANK('2J'!F9),"##BLANK",'2J'!F9)</f>
        <v>0</v>
      </c>
    </row>
    <row r="774" spans="2:6">
      <c r="B774" s="14" t="str">
        <f>'2J'!T10</f>
        <v>BC30449O</v>
      </c>
      <c r="C774" s="14" t="s">
        <v>1904</v>
      </c>
      <c r="E774" s="38" t="s">
        <v>738</v>
      </c>
      <c r="F774" s="45">
        <f>IF(ISBLANK('2J'!E10),"##BLANK",'2J'!E10)</f>
        <v>0</v>
      </c>
    </row>
    <row r="775" spans="2:6">
      <c r="B775" s="14" t="str">
        <f>'2J'!U10</f>
        <v>BC30449OM</v>
      </c>
      <c r="C775" s="14" t="s">
        <v>1905</v>
      </c>
      <c r="E775" s="38" t="s">
        <v>738</v>
      </c>
      <c r="F775" s="45">
        <f>IF(ISBLANK('2J'!F10),"##BLANK",'2J'!F10)</f>
        <v>0</v>
      </c>
    </row>
    <row r="776" spans="2:6">
      <c r="B776" s="14" t="str">
        <f>'2J'!T11</f>
        <v>BC30449TWDT</v>
      </c>
      <c r="C776" s="14" t="s">
        <v>1906</v>
      </c>
      <c r="E776" s="38" t="s">
        <v>738</v>
      </c>
      <c r="F776" s="45">
        <f>IF(ISBLANK('2J'!E11),"##BLANK",'2J'!E11)</f>
        <v>0.73399999999999999</v>
      </c>
    </row>
    <row r="777" spans="2:6">
      <c r="B777" s="14" t="str">
        <f>'2J'!U11</f>
        <v>BC30449TM</v>
      </c>
      <c r="C777" s="14" t="s">
        <v>1907</v>
      </c>
      <c r="E777" s="38" t="s">
        <v>738</v>
      </c>
      <c r="F777" s="45">
        <f>IF(ISBLANK('2J'!F11),"##BLANK",'2J'!F11)</f>
        <v>5.9219999999999997</v>
      </c>
    </row>
    <row r="778" spans="2:6">
      <c r="B778" s="14" t="str">
        <f>'2J'!T14</f>
        <v>BC30849FC</v>
      </c>
      <c r="C778" s="14" t="s">
        <v>1908</v>
      </c>
      <c r="E778" s="38" t="s">
        <v>738</v>
      </c>
      <c r="F778" s="45">
        <f>IF(ISBLANK('2J'!E14),"##BLANK",'2J'!E14)</f>
        <v>16.338000000000001</v>
      </c>
    </row>
    <row r="779" spans="2:6">
      <c r="B779" s="14" t="str">
        <f>'2J'!U14</f>
        <v>BC30849FCM</v>
      </c>
      <c r="C779" s="14" t="s">
        <v>1909</v>
      </c>
      <c r="E779" s="38" t="s">
        <v>738</v>
      </c>
      <c r="F779" s="45">
        <f>IF(ISBLANK('2J'!F14),"##BLANK",'2J'!F14)</f>
        <v>5.2039999999999997</v>
      </c>
    </row>
    <row r="780" spans="2:6">
      <c r="B780" s="14" t="str">
        <f>'2J'!T15</f>
        <v>BC30849SW</v>
      </c>
      <c r="C780" s="14" t="s">
        <v>1910</v>
      </c>
      <c r="E780" s="38" t="s">
        <v>738</v>
      </c>
      <c r="F780" s="45">
        <f>IF(ISBLANK('2J'!E15),"##BLANK",'2J'!E15)</f>
        <v>0</v>
      </c>
    </row>
    <row r="781" spans="2:6">
      <c r="B781" s="14" t="str">
        <f>'2J'!U15</f>
        <v>BC30849SWM</v>
      </c>
      <c r="C781" s="14" t="s">
        <v>1911</v>
      </c>
      <c r="E781" s="38" t="s">
        <v>738</v>
      </c>
      <c r="F781" s="45">
        <f>IF(ISBLANK('2J'!F15),"##BLANK",'2J'!F15)</f>
        <v>0</v>
      </c>
    </row>
    <row r="782" spans="2:6">
      <c r="B782" s="14" t="str">
        <f>'2J'!T16</f>
        <v>BC30849PS</v>
      </c>
      <c r="C782" s="14" t="s">
        <v>1912</v>
      </c>
      <c r="E782" s="38" t="s">
        <v>738</v>
      </c>
      <c r="F782" s="45">
        <f>IF(ISBLANK('2J'!E16),"##BLANK",'2J'!E16)</f>
        <v>0.42199999999999999</v>
      </c>
    </row>
    <row r="783" spans="2:6">
      <c r="B783" s="14" t="str">
        <f>'2J'!U16</f>
        <v>BC30849PSM</v>
      </c>
      <c r="C783" s="14" t="s">
        <v>1913</v>
      </c>
      <c r="E783" s="38" t="s">
        <v>738</v>
      </c>
      <c r="F783" s="45">
        <f>IF(ISBLANK('2J'!F16),"##BLANK",'2J'!F16)</f>
        <v>-1.4E-2</v>
      </c>
    </row>
    <row r="784" spans="2:6">
      <c r="B784" s="14" t="str">
        <f>'2J'!T17</f>
        <v>BC30849O</v>
      </c>
      <c r="C784" s="14" t="s">
        <v>1914</v>
      </c>
      <c r="E784" s="38" t="s">
        <v>738</v>
      </c>
      <c r="F784" s="45">
        <f>IF(ISBLANK('2J'!E17),"##BLANK",'2J'!E17)</f>
        <v>0</v>
      </c>
    </row>
    <row r="785" spans="2:6">
      <c r="B785" s="14" t="str">
        <f>'2J'!U17</f>
        <v>BC30849OM</v>
      </c>
      <c r="C785" s="14" t="s">
        <v>1915</v>
      </c>
      <c r="E785" s="38" t="s">
        <v>738</v>
      </c>
      <c r="F785" s="45">
        <f>IF(ISBLANK('2J'!F17),"##BLANK",'2J'!F17)</f>
        <v>0</v>
      </c>
    </row>
    <row r="786" spans="2:6">
      <c r="B786" s="14" t="str">
        <f>'2J'!T18</f>
        <v>BC30849SCT</v>
      </c>
      <c r="C786" s="14" t="s">
        <v>1916</v>
      </c>
      <c r="E786" s="38" t="s">
        <v>738</v>
      </c>
      <c r="F786" s="45">
        <f>IF(ISBLANK('2J'!E18),"##BLANK",'2J'!E18)</f>
        <v>16.760000000000002</v>
      </c>
    </row>
    <row r="787" spans="2:6">
      <c r="B787" s="14" t="str">
        <f>'2J'!U18</f>
        <v>BC30849SCTM</v>
      </c>
      <c r="C787" s="14" t="s">
        <v>1917</v>
      </c>
      <c r="E787" s="38" t="s">
        <v>738</v>
      </c>
      <c r="F787" s="45">
        <f>IF(ISBLANK('2J'!F18),"##BLANK",'2J'!F18)</f>
        <v>5.1899999999999995</v>
      </c>
    </row>
    <row r="788" spans="2:6">
      <c r="B788" s="14" t="str">
        <f>'2K'!W8</f>
        <v>BC11470</v>
      </c>
      <c r="C788" s="14" t="s">
        <v>1918</v>
      </c>
      <c r="E788" s="38" t="s">
        <v>738</v>
      </c>
      <c r="F788" s="45">
        <f>IF(ISBLANK('2K'!G8),"##BLANK",'2K'!G8)</f>
        <v>11.209</v>
      </c>
    </row>
    <row r="789" spans="2:6">
      <c r="B789" s="14" t="str">
        <f>'2K'!U9</f>
        <v>BC11270DIS</v>
      </c>
      <c r="C789" s="14" t="s">
        <v>1919</v>
      </c>
      <c r="E789" s="38" t="s">
        <v>738</v>
      </c>
      <c r="F789" s="45">
        <f>IF(ISBLANK('2K'!E9),"##BLANK",'2K'!E9)</f>
        <v>0.16900000000000001</v>
      </c>
    </row>
    <row r="790" spans="2:6">
      <c r="B790" s="14" t="str">
        <f>'2K'!V9</f>
        <v>BC11370DIS</v>
      </c>
      <c r="C790" s="14" t="s">
        <v>1920</v>
      </c>
      <c r="E790" s="38" t="s">
        <v>738</v>
      </c>
      <c r="F790" s="45">
        <f>IF(ISBLANK('2K'!F9),"##BLANK",'2K'!F9)</f>
        <v>0</v>
      </c>
    </row>
    <row r="791" spans="2:6">
      <c r="B791" s="14" t="str">
        <f>'2K'!W9</f>
        <v>BC11470DIS</v>
      </c>
      <c r="C791" s="14" t="s">
        <v>1921</v>
      </c>
      <c r="E791" s="38" t="s">
        <v>738</v>
      </c>
      <c r="F791" s="45">
        <f>IF(ISBLANK('2K'!G9),"##BLANK",'2K'!G9)</f>
        <v>0.16900000000000001</v>
      </c>
    </row>
    <row r="792" spans="2:6">
      <c r="B792" s="14" t="str">
        <f>'2K'!U10</f>
        <v>BC11270GROSS</v>
      </c>
      <c r="C792" s="14" t="s">
        <v>1922</v>
      </c>
      <c r="E792" s="38" t="s">
        <v>738</v>
      </c>
      <c r="F792" s="45">
        <f>IF(ISBLANK('2K'!E10),"##BLANK",'2K'!E10)</f>
        <v>3.1E-2</v>
      </c>
    </row>
    <row r="793" spans="2:6">
      <c r="B793" s="14" t="str">
        <f>'2K'!V10</f>
        <v>BC11370GROSS</v>
      </c>
      <c r="C793" s="14" t="s">
        <v>1923</v>
      </c>
      <c r="E793" s="38" t="s">
        <v>738</v>
      </c>
      <c r="F793" s="45">
        <f>IF(ISBLANK('2K'!F10),"##BLANK",'2K'!F10)</f>
        <v>11.347</v>
      </c>
    </row>
    <row r="794" spans="2:6">
      <c r="B794" s="14" t="str">
        <f>'2K'!W10</f>
        <v>BC11470GROSS</v>
      </c>
      <c r="C794" s="14" t="s">
        <v>1924</v>
      </c>
      <c r="E794" s="38" t="s">
        <v>738</v>
      </c>
      <c r="F794" s="45">
        <f>IF(ISBLANK('2K'!G10),"##BLANK",'2K'!G10)</f>
        <v>11.378</v>
      </c>
    </row>
    <row r="795" spans="2:6">
      <c r="B795" s="14" t="str">
        <f>'2K'!U13</f>
        <v>B0375VB_W</v>
      </c>
      <c r="C795" s="14" t="s">
        <v>1925</v>
      </c>
      <c r="E795" s="38" t="s">
        <v>738</v>
      </c>
      <c r="F795" s="45">
        <f>IF(ISBLANK('2K'!E13),"##BLANK",'2K'!E13)</f>
        <v>4.3070000000000004</v>
      </c>
    </row>
    <row r="796" spans="2:6">
      <c r="B796" s="14" t="str">
        <f>'2K'!V13</f>
        <v>B0375VB_WS</v>
      </c>
      <c r="C796" s="14" t="s">
        <v>1926</v>
      </c>
      <c r="E796" s="38" t="s">
        <v>738</v>
      </c>
      <c r="F796" s="45">
        <f>IF(ISBLANK('2K'!F13),"##BLANK",'2K'!F13)</f>
        <v>-4.9210000000000003</v>
      </c>
    </row>
    <row r="797" spans="2:6">
      <c r="B797" s="14" t="str">
        <f>'2K'!W13</f>
        <v>BC11470VARBFWD</v>
      </c>
      <c r="C797" s="14" t="s">
        <v>1927</v>
      </c>
      <c r="E797" s="38" t="s">
        <v>738</v>
      </c>
      <c r="F797" s="45">
        <f>IF(ISBLANK('2K'!G13),"##BLANK",'2K'!G13)</f>
        <v>-0.61399999999999988</v>
      </c>
    </row>
    <row r="798" spans="2:6">
      <c r="B798" s="14" t="str">
        <f>'2K'!U15</f>
        <v>BC11270NRC</v>
      </c>
      <c r="C798" s="14" t="s">
        <v>1928</v>
      </c>
      <c r="E798" s="38" t="s">
        <v>738</v>
      </c>
      <c r="F798" s="45">
        <f>IF(ISBLANK('2K'!E15),"##BLANK",'2K'!E15)</f>
        <v>-0.73399999999999999</v>
      </c>
    </row>
    <row r="799" spans="2:6">
      <c r="B799" s="14" t="str">
        <f>'2K'!V15</f>
        <v>BC11370NRC</v>
      </c>
      <c r="C799" s="14" t="s">
        <v>1929</v>
      </c>
      <c r="E799" s="38" t="s">
        <v>738</v>
      </c>
      <c r="F799" s="45">
        <f>IF(ISBLANK('2K'!F15),"##BLANK",'2K'!F15)</f>
        <v>-16.760000000000002</v>
      </c>
    </row>
    <row r="800" spans="2:6">
      <c r="B800" s="14" t="str">
        <f>'2K'!W15</f>
        <v>BC11470NRC</v>
      </c>
      <c r="C800" s="14" t="s">
        <v>1930</v>
      </c>
      <c r="E800" s="38" t="s">
        <v>738</v>
      </c>
      <c r="F800" s="45">
        <f>IF(ISBLANK('2K'!G15),"##BLANK",'2K'!G15)</f>
        <v>-17.494</v>
      </c>
    </row>
    <row r="801" spans="2:6">
      <c r="B801" s="14" t="str">
        <f>'2K'!U16</f>
        <v>BC11270VARCFWD</v>
      </c>
      <c r="C801" s="14" t="s">
        <v>1931</v>
      </c>
      <c r="E801" s="38" t="s">
        <v>738</v>
      </c>
      <c r="F801" s="45">
        <f>IF(ISBLANK('2K'!E16),"##BLANK",'2K'!E16)</f>
        <v>3.4350000000000005</v>
      </c>
    </row>
    <row r="802" spans="2:6">
      <c r="B802" s="14" t="str">
        <f>'2K'!V16</f>
        <v>BC11370VARCFWD</v>
      </c>
      <c r="C802" s="14" t="s">
        <v>1932</v>
      </c>
      <c r="E802" s="38" t="s">
        <v>738</v>
      </c>
      <c r="F802" s="45">
        <f>IF(ISBLANK('2K'!F16),"##BLANK",'2K'!F16)</f>
        <v>-10.334000000000003</v>
      </c>
    </row>
    <row r="803" spans="2:6">
      <c r="B803" s="14" t="str">
        <f>'2K'!W16</f>
        <v>BC11470VARCFWD</v>
      </c>
      <c r="C803" s="14" t="s">
        <v>1933</v>
      </c>
      <c r="E803" s="38" t="s">
        <v>738</v>
      </c>
      <c r="F803" s="45">
        <f>IF(ISBLANK('2K'!G16),"##BLANK",'2K'!G16)</f>
        <v>-6.8990000000000027</v>
      </c>
    </row>
    <row r="804" spans="2:6">
      <c r="B804" s="14" t="str">
        <f>'2L'!Y7</f>
        <v>B0374LD_WR</v>
      </c>
      <c r="C804" s="14" t="s">
        <v>1934</v>
      </c>
      <c r="E804" s="38" t="s">
        <v>738</v>
      </c>
      <c r="F804" s="45">
        <f>IF(ISBLANK('2L'!E7),"##BLANK",'2L'!E7)</f>
        <v>0</v>
      </c>
    </row>
    <row r="805" spans="2:6">
      <c r="B805" s="14" t="str">
        <f>'2L'!Z7</f>
        <v>B0374LD_WN</v>
      </c>
      <c r="C805" s="14" t="s">
        <v>1935</v>
      </c>
      <c r="E805" s="38" t="s">
        <v>738</v>
      </c>
      <c r="F805" s="45">
        <f>IF(ISBLANK('2L'!F7),"##BLANK",'2L'!F7)</f>
        <v>0</v>
      </c>
    </row>
    <row r="806" spans="2:6">
      <c r="B806" s="14" t="str">
        <f>'2L'!AA7</f>
        <v>BT39301PS</v>
      </c>
      <c r="C806" s="14" t="s">
        <v>1936</v>
      </c>
      <c r="E806" s="38" t="s">
        <v>738</v>
      </c>
      <c r="F806" s="45">
        <f>IF(ISBLANK('2L'!G7),"##BLANK",'2L'!G7)</f>
        <v>0.88600000000000001</v>
      </c>
    </row>
    <row r="807" spans="2:6">
      <c r="B807" s="14" t="str">
        <f>'2L'!AB7</f>
        <v>B0374LD_AC</v>
      </c>
      <c r="C807" s="14" t="s">
        <v>1937</v>
      </c>
      <c r="E807" s="38" t="s">
        <v>738</v>
      </c>
      <c r="F807" s="45">
        <f>IF(ISBLANK('2L'!H7),"##BLANK",'2L'!H7)</f>
        <v>0</v>
      </c>
    </row>
    <row r="808" spans="2:6">
      <c r="B808" s="14" t="str">
        <f>'2L'!AC7</f>
        <v>BT39301P</v>
      </c>
      <c r="C808" s="14" t="s">
        <v>1938</v>
      </c>
      <c r="E808" s="38" t="s">
        <v>738</v>
      </c>
      <c r="F808" s="45">
        <f>IF(ISBLANK('2L'!I7),"##BLANK",'2L'!I7)</f>
        <v>0.88600000000000001</v>
      </c>
    </row>
    <row r="809" spans="2:6">
      <c r="B809" s="14" t="str">
        <f>'2M'!AF8</f>
        <v>B0106WRTOT</v>
      </c>
      <c r="C809" s="14" t="s">
        <v>1939</v>
      </c>
      <c r="E809" s="38" t="s">
        <v>738</v>
      </c>
      <c r="F809" s="45">
        <f>IF(ISBLANK('2M'!J8),"##BLANK",'2M'!J8)</f>
        <v>725.37199999999984</v>
      </c>
    </row>
    <row r="810" spans="2:6">
      <c r="B810" s="14" t="str">
        <f>'2M'!AD9</f>
        <v>B0107GCBIO</v>
      </c>
      <c r="C810" s="14" t="s">
        <v>1940</v>
      </c>
      <c r="E810" s="38" t="s">
        <v>738</v>
      </c>
      <c r="F810" s="45">
        <f>IF(ISBLANK('2M'!H9),"##BLANK",'2M'!H9)</f>
        <v>0</v>
      </c>
    </row>
    <row r="811" spans="2:6">
      <c r="B811" s="14" t="str">
        <f>'2M'!AE9</f>
        <v>B0107GCAPC</v>
      </c>
      <c r="C811" s="14" t="s">
        <v>1941</v>
      </c>
      <c r="E811" s="38" t="s">
        <v>738</v>
      </c>
      <c r="F811" s="45">
        <f>IF(ISBLANK('2M'!I9),"##BLANK",'2M'!I9)</f>
        <v>0</v>
      </c>
    </row>
    <row r="812" spans="2:6">
      <c r="B812" s="14" t="str">
        <f>'2M'!AF9</f>
        <v>B0107GCTOT</v>
      </c>
      <c r="C812" s="14" t="s">
        <v>1942</v>
      </c>
      <c r="E812" s="38" t="s">
        <v>738</v>
      </c>
      <c r="F812" s="45">
        <f>IF(ISBLANK('2M'!J9),"##BLANK",'2M'!J9)</f>
        <v>16.361000000000001</v>
      </c>
    </row>
    <row r="813" spans="2:6">
      <c r="B813" s="14" t="str">
        <f>'2M'!AA10</f>
        <v>B0108TRWR</v>
      </c>
      <c r="C813" s="14" t="s">
        <v>1943</v>
      </c>
      <c r="E813" s="38" t="s">
        <v>738</v>
      </c>
      <c r="F813" s="44">
        <f>IF(ISBLANK('2M'!E10),"##BLANK",'2M'!E10)</f>
        <v>28.869999999999997</v>
      </c>
    </row>
    <row r="814" spans="2:6">
      <c r="B814" s="14" t="str">
        <f>'2M'!AB10</f>
        <v>B0108TRWNP</v>
      </c>
      <c r="C814" s="14" t="s">
        <v>1944</v>
      </c>
      <c r="E814" s="38" t="s">
        <v>738</v>
      </c>
      <c r="F814" s="44">
        <f>IF(ISBLANK('2M'!F10),"##BLANK",'2M'!F10)</f>
        <v>184.44800000000001</v>
      </c>
    </row>
    <row r="815" spans="2:6">
      <c r="B815" s="14" t="str">
        <f>'2M'!AC10</f>
        <v>B0108TRWWP</v>
      </c>
      <c r="C815" s="14" t="s">
        <v>1945</v>
      </c>
      <c r="E815" s="38" t="s">
        <v>738</v>
      </c>
      <c r="F815" s="44">
        <f>IF(ISBLANK('2M'!G10),"##BLANK",'2M'!G10)</f>
        <v>476.43699999999995</v>
      </c>
    </row>
    <row r="816" spans="2:6">
      <c r="B816" s="14" t="str">
        <f>'2M'!AF10</f>
        <v>B0108TRTOT</v>
      </c>
      <c r="C816" s="14" t="s">
        <v>1946</v>
      </c>
      <c r="E816" s="38" t="s">
        <v>738</v>
      </c>
      <c r="F816" s="44">
        <f>IF(ISBLANK('2M'!J10),"##BLANK",'2M'!J10)</f>
        <v>741.73299999999995</v>
      </c>
    </row>
    <row r="817" spans="2:6">
      <c r="B817" s="14" t="str">
        <f>'2M'!AA13</f>
        <v>B0109AWWR</v>
      </c>
      <c r="C817" s="14" t="s">
        <v>1947</v>
      </c>
      <c r="E817" s="38" t="s">
        <v>738</v>
      </c>
      <c r="F817" s="44">
        <f>IF(ISBLANK('2M'!E13),"##BLANK",'2M'!E13)</f>
        <v>28.109000000000002</v>
      </c>
    </row>
    <row r="818" spans="2:6">
      <c r="B818" s="14" t="str">
        <f>'2M'!AB13</f>
        <v>B0109AWWNP</v>
      </c>
      <c r="C818" s="14" t="s">
        <v>1948</v>
      </c>
      <c r="E818" s="38" t="s">
        <v>738</v>
      </c>
      <c r="F818" s="44">
        <f>IF(ISBLANK('2M'!F13),"##BLANK",'2M'!F13)</f>
        <v>170.86699999999999</v>
      </c>
    </row>
    <row r="819" spans="2:6">
      <c r="B819" s="14" t="str">
        <f>'2M'!AC13</f>
        <v>B0109AWWWP</v>
      </c>
      <c r="C819" s="14" t="s">
        <v>1949</v>
      </c>
      <c r="E819" s="38" t="s">
        <v>738</v>
      </c>
      <c r="F819" s="44">
        <f>IF(ISBLANK('2M'!G13),"##BLANK",'2M'!G13)</f>
        <v>452.94600000000003</v>
      </c>
    </row>
    <row r="820" spans="2:6">
      <c r="B820" s="14" t="str">
        <f>'2M'!AD13</f>
        <v>B0109AWBIO</v>
      </c>
      <c r="C820" s="14" t="s">
        <v>1950</v>
      </c>
      <c r="E820" s="38" t="s">
        <v>738</v>
      </c>
      <c r="F820" s="44">
        <f>IF(ISBLANK('2M'!H13),"##BLANK",'2M'!H13)</f>
        <v>49.085000000000001</v>
      </c>
    </row>
    <row r="821" spans="2:6">
      <c r="B821" s="14" t="str">
        <f>'2M'!AE13</f>
        <v>B0109AWAPC</v>
      </c>
      <c r="C821" s="14" t="s">
        <v>1951</v>
      </c>
      <c r="E821" s="38" t="s">
        <v>738</v>
      </c>
      <c r="F821" s="44">
        <f>IF(ISBLANK('2M'!I13),"##BLANK",'2M'!I13)</f>
        <v>0</v>
      </c>
    </row>
    <row r="822" spans="2:6">
      <c r="B822" s="14" t="str">
        <f>'2M'!AF13</f>
        <v>B0109AWTOT</v>
      </c>
      <c r="C822" s="14" t="s">
        <v>1952</v>
      </c>
      <c r="E822" s="38" t="s">
        <v>738</v>
      </c>
      <c r="F822" s="44">
        <f>IF(ISBLANK('2M'!J13),"##BLANK",'2M'!J13)</f>
        <v>701.00700000000006</v>
      </c>
    </row>
    <row r="823" spans="2:6">
      <c r="B823" s="14" t="str">
        <f>'2M'!AA14</f>
        <v>B0110AGWR</v>
      </c>
      <c r="C823" s="14" t="s">
        <v>1953</v>
      </c>
      <c r="E823" s="38" t="s">
        <v>738</v>
      </c>
      <c r="F823" s="44">
        <f>IF(ISBLANK('2M'!E14),"##BLANK",'2M'!E14)</f>
        <v>0.38200000000000001</v>
      </c>
    </row>
    <row r="824" spans="2:6">
      <c r="B824" s="14" t="str">
        <f>'2M'!AB14</f>
        <v>B0110AGWNP</v>
      </c>
      <c r="C824" s="14" t="s">
        <v>1954</v>
      </c>
      <c r="E824" s="38" t="s">
        <v>738</v>
      </c>
      <c r="F824" s="44">
        <f>IF(ISBLANK('2M'!F14),"##BLANK",'2M'!F14)</f>
        <v>18.190999999999999</v>
      </c>
    </row>
    <row r="825" spans="2:6">
      <c r="B825" s="14" t="str">
        <f>'2M'!AC14</f>
        <v>B0110AGWWP</v>
      </c>
      <c r="C825" s="14" t="s">
        <v>1955</v>
      </c>
      <c r="E825" s="38" t="s">
        <v>738</v>
      </c>
      <c r="F825" s="44">
        <f>IF(ISBLANK('2M'!G14),"##BLANK",'2M'!G14)</f>
        <v>19.393999999999998</v>
      </c>
    </row>
    <row r="826" spans="2:6">
      <c r="B826" s="14" t="str">
        <f>'2M'!AD14</f>
        <v>B0110AGBIO</v>
      </c>
      <c r="C826" s="14" t="s">
        <v>1956</v>
      </c>
      <c r="E826" s="38" t="s">
        <v>738</v>
      </c>
      <c r="F826" s="44">
        <f>IF(ISBLANK('2M'!H14),"##BLANK",'2M'!H14)</f>
        <v>0</v>
      </c>
    </row>
    <row r="827" spans="2:6">
      <c r="B827" s="14" t="str">
        <f>'2M'!AE14</f>
        <v>B0110AGAPC</v>
      </c>
      <c r="C827" s="14" t="s">
        <v>1957</v>
      </c>
      <c r="E827" s="38" t="s">
        <v>738</v>
      </c>
      <c r="F827" s="44">
        <f>IF(ISBLANK('2M'!I14),"##BLANK",'2M'!I14)</f>
        <v>0</v>
      </c>
    </row>
    <row r="828" spans="2:6">
      <c r="B828" s="14" t="str">
        <f>'2M'!AF14</f>
        <v>B0110AGTOT</v>
      </c>
      <c r="C828" s="14" t="s">
        <v>1958</v>
      </c>
      <c r="E828" s="38" t="s">
        <v>738</v>
      </c>
      <c r="F828" s="44">
        <f>IF(ISBLANK('2M'!J14),"##BLANK",'2M'!J14)</f>
        <v>37.966999999999999</v>
      </c>
    </row>
    <row r="829" spans="2:6">
      <c r="B829" s="14" t="str">
        <f>'2M'!AA15</f>
        <v>B0111RAWR</v>
      </c>
      <c r="C829" s="14" t="s">
        <v>1959</v>
      </c>
      <c r="E829" s="38" t="s">
        <v>738</v>
      </c>
      <c r="F829" s="44">
        <f>IF(ISBLANK('2M'!E15),"##BLANK",'2M'!E15)</f>
        <v>0</v>
      </c>
    </row>
    <row r="830" spans="2:6">
      <c r="B830" s="14" t="str">
        <f>'2M'!AB15</f>
        <v>B0111RAWNP</v>
      </c>
      <c r="C830" s="14" t="s">
        <v>1960</v>
      </c>
      <c r="E830" s="38" t="s">
        <v>738</v>
      </c>
      <c r="F830" s="44">
        <f>IF(ISBLANK('2M'!F15),"##BLANK",'2M'!F15)</f>
        <v>0</v>
      </c>
    </row>
    <row r="831" spans="2:6">
      <c r="B831" s="14" t="str">
        <f>'2M'!AC15</f>
        <v>B0111RAWWP</v>
      </c>
      <c r="C831" s="14" t="s">
        <v>1961</v>
      </c>
      <c r="E831" s="38" t="s">
        <v>738</v>
      </c>
      <c r="F831" s="44">
        <f>IF(ISBLANK('2M'!G15),"##BLANK",'2M'!G15)</f>
        <v>0</v>
      </c>
    </row>
    <row r="832" spans="2:6">
      <c r="B832" s="14" t="str">
        <f>'2M'!AD15</f>
        <v>B0111RABIO</v>
      </c>
      <c r="C832" s="14" t="s">
        <v>1962</v>
      </c>
      <c r="E832" s="38" t="s">
        <v>738</v>
      </c>
      <c r="F832" s="44">
        <f>IF(ISBLANK('2M'!H15),"##BLANK",'2M'!H15)</f>
        <v>0</v>
      </c>
    </row>
    <row r="833" spans="2:6">
      <c r="B833" s="14" t="str">
        <f>'2M'!AE15</f>
        <v>B0111RAAPC</v>
      </c>
      <c r="C833" s="14" t="s">
        <v>1963</v>
      </c>
      <c r="E833" s="38" t="s">
        <v>738</v>
      </c>
      <c r="F833" s="44">
        <f>IF(ISBLANK('2M'!I15),"##BLANK",'2M'!I15)</f>
        <v>0</v>
      </c>
    </row>
    <row r="834" spans="2:6">
      <c r="B834" s="14" t="str">
        <f>'2M'!AF15</f>
        <v>B0111RATOT</v>
      </c>
      <c r="C834" s="14" t="s">
        <v>1964</v>
      </c>
      <c r="E834" s="38" t="s">
        <v>738</v>
      </c>
      <c r="F834" s="44">
        <f>IF(ISBLANK('2M'!J15),"##BLANK",'2M'!J15)</f>
        <v>0</v>
      </c>
    </row>
    <row r="835" spans="2:6">
      <c r="B835" s="14" t="str">
        <f>'2M'!AA16</f>
        <v>B0112OAWR</v>
      </c>
      <c r="C835" s="14" t="s">
        <v>1965</v>
      </c>
      <c r="E835" s="38" t="s">
        <v>738</v>
      </c>
      <c r="F835" s="44">
        <f>IF(ISBLANK('2M'!E16),"##BLANK",'2M'!E16)</f>
        <v>0</v>
      </c>
    </row>
    <row r="836" spans="2:6">
      <c r="B836" s="14" t="str">
        <f>'2M'!AB16</f>
        <v>B0112OAWNP</v>
      </c>
      <c r="C836" s="14" t="s">
        <v>1966</v>
      </c>
      <c r="E836" s="38" t="s">
        <v>738</v>
      </c>
      <c r="F836" s="44">
        <f>IF(ISBLANK('2M'!F16),"##BLANK",'2M'!F16)</f>
        <v>0</v>
      </c>
    </row>
    <row r="837" spans="2:6">
      <c r="B837" s="14" t="str">
        <f>'2M'!AC16</f>
        <v>B0112OAWWP</v>
      </c>
      <c r="C837" s="14" t="s">
        <v>1967</v>
      </c>
      <c r="E837" s="38" t="s">
        <v>738</v>
      </c>
      <c r="F837" s="44">
        <f>IF(ISBLANK('2M'!G16),"##BLANK",'2M'!G16)</f>
        <v>0</v>
      </c>
    </row>
    <row r="838" spans="2:6">
      <c r="B838" s="14" t="str">
        <f>'2M'!AD16</f>
        <v>B0112OABIO</v>
      </c>
      <c r="C838" s="14" t="s">
        <v>1968</v>
      </c>
      <c r="E838" s="38" t="s">
        <v>738</v>
      </c>
      <c r="F838" s="44">
        <f>IF(ISBLANK('2M'!H16),"##BLANK",'2M'!H16)</f>
        <v>0</v>
      </c>
    </row>
    <row r="839" spans="2:6">
      <c r="B839" s="14" t="str">
        <f>'2M'!AE16</f>
        <v>B0112OAAPC</v>
      </c>
      <c r="C839" s="14" t="s">
        <v>1969</v>
      </c>
      <c r="E839" s="38" t="s">
        <v>738</v>
      </c>
      <c r="F839" s="44">
        <f>IF(ISBLANK('2M'!I16),"##BLANK",'2M'!I16)</f>
        <v>0</v>
      </c>
    </row>
    <row r="840" spans="2:6">
      <c r="B840" s="14" t="str">
        <f>'2M'!AF16</f>
        <v>B0112OATOT</v>
      </c>
      <c r="C840" s="14" t="s">
        <v>1970</v>
      </c>
      <c r="E840" s="38" t="s">
        <v>738</v>
      </c>
      <c r="F840" s="44">
        <f>IF(ISBLANK('2M'!J16),"##BLANK",'2M'!J16)</f>
        <v>0</v>
      </c>
    </row>
    <row r="841" spans="2:6">
      <c r="B841" s="14" t="str">
        <f>'2M'!AA17</f>
        <v>B0113RCWR</v>
      </c>
      <c r="C841" s="14" t="s">
        <v>1971</v>
      </c>
      <c r="E841" s="38" t="s">
        <v>738</v>
      </c>
      <c r="F841" s="44">
        <f>IF(ISBLANK('2M'!E17),"##BLANK",'2M'!E17)</f>
        <v>28.491000000000003</v>
      </c>
    </row>
    <row r="842" spans="2:6">
      <c r="B842" s="14" t="str">
        <f>'2M'!AB17</f>
        <v>B0113RCWNP</v>
      </c>
      <c r="C842" s="14" t="s">
        <v>1972</v>
      </c>
      <c r="E842" s="38" t="s">
        <v>738</v>
      </c>
      <c r="F842" s="44">
        <f>IF(ISBLANK('2M'!F17),"##BLANK",'2M'!F17)</f>
        <v>189.05799999999999</v>
      </c>
    </row>
    <row r="843" spans="2:6">
      <c r="B843" s="14" t="str">
        <f>'2M'!AC17</f>
        <v>B0113RCWWP</v>
      </c>
      <c r="C843" s="14" t="s">
        <v>1973</v>
      </c>
      <c r="E843" s="38" t="s">
        <v>738</v>
      </c>
      <c r="F843" s="44">
        <f>IF(ISBLANK('2M'!G17),"##BLANK",'2M'!G17)</f>
        <v>472.34000000000003</v>
      </c>
    </row>
    <row r="844" spans="2:6">
      <c r="B844" s="14" t="str">
        <f>'2M'!AD17</f>
        <v>B0113RCBIO</v>
      </c>
      <c r="C844" s="14" t="s">
        <v>1974</v>
      </c>
      <c r="E844" s="38" t="s">
        <v>738</v>
      </c>
      <c r="F844" s="44">
        <f>IF(ISBLANK('2M'!H17),"##BLANK",'2M'!H17)</f>
        <v>49.085000000000001</v>
      </c>
    </row>
    <row r="845" spans="2:6">
      <c r="B845" s="14" t="str">
        <f>'2M'!AE17</f>
        <v>B0113RCAPC</v>
      </c>
      <c r="C845" s="14" t="s">
        <v>1975</v>
      </c>
      <c r="E845" s="38" t="s">
        <v>738</v>
      </c>
      <c r="F845" s="44">
        <f>IF(ISBLANK('2M'!I17),"##BLANK",'2M'!I17)</f>
        <v>0</v>
      </c>
    </row>
    <row r="846" spans="2:6">
      <c r="B846" s="14" t="str">
        <f>'2M'!AF17</f>
        <v>B0113RCTOT</v>
      </c>
      <c r="C846" s="14" t="s">
        <v>1976</v>
      </c>
      <c r="E846" s="38" t="s">
        <v>738</v>
      </c>
      <c r="F846" s="44">
        <f>IF(ISBLANK('2M'!J17),"##BLANK",'2M'!J17)</f>
        <v>738.97400000000005</v>
      </c>
    </row>
    <row r="847" spans="2:6">
      <c r="B847" s="14" t="str">
        <f>'2M'!AF20</f>
        <v>B0114RCTOT</v>
      </c>
      <c r="C847" s="14" t="s">
        <v>1977</v>
      </c>
      <c r="E847" s="38" t="s">
        <v>738</v>
      </c>
      <c r="F847" s="44">
        <f>IF(ISBLANK('2M'!J20),"##BLANK",'2M'!J20)</f>
        <v>738.97400000000005</v>
      </c>
    </row>
    <row r="848" spans="2:6">
      <c r="B848" s="14" t="str">
        <f>'2M'!AF21</f>
        <v>B0115RRTOT</v>
      </c>
      <c r="C848" s="14" t="s">
        <v>1978</v>
      </c>
      <c r="E848" s="38" t="s">
        <v>738</v>
      </c>
      <c r="F848" s="44">
        <f>IF(ISBLANK('2M'!J21),"##BLANK",'2M'!J21)</f>
        <v>741.73299999999995</v>
      </c>
    </row>
    <row r="849" spans="2:6">
      <c r="B849" s="14" t="str">
        <f>'2M'!AA22</f>
        <v>B0116RIWR</v>
      </c>
      <c r="C849" s="14" t="s">
        <v>1979</v>
      </c>
      <c r="E849" s="38" t="s">
        <v>738</v>
      </c>
      <c r="F849" s="44">
        <f>IF(ISBLANK('2M'!E22),"##BLANK",'2M'!E22)</f>
        <v>-0.37899999999999423</v>
      </c>
    </row>
    <row r="850" spans="2:6">
      <c r="B850" s="14" t="str">
        <f>'2M'!AB22</f>
        <v>B0116RIWNP</v>
      </c>
      <c r="C850" s="14" t="s">
        <v>1980</v>
      </c>
      <c r="E850" s="38" t="s">
        <v>738</v>
      </c>
      <c r="F850" s="44">
        <f>IF(ISBLANK('2M'!F22),"##BLANK",'2M'!F22)</f>
        <v>4.6099999999999852</v>
      </c>
    </row>
    <row r="851" spans="2:6">
      <c r="B851" s="14" t="str">
        <f>'2M'!AC22</f>
        <v>B0116RIWWP</v>
      </c>
      <c r="C851" s="14" t="s">
        <v>1981</v>
      </c>
      <c r="E851" s="38" t="s">
        <v>738</v>
      </c>
      <c r="F851" s="44">
        <f>IF(ISBLANK('2M'!G22),"##BLANK",'2M'!G22)</f>
        <v>-4.0969999999999231</v>
      </c>
    </row>
    <row r="852" spans="2:6">
      <c r="B852" s="14" t="str">
        <f>'2M'!AD22</f>
        <v>B0116RIBIO</v>
      </c>
      <c r="C852" s="14" t="s">
        <v>1982</v>
      </c>
      <c r="E852" s="38" t="s">
        <v>738</v>
      </c>
      <c r="F852" s="44">
        <f>IF(ISBLANK('2M'!H22),"##BLANK",'2M'!H22)</f>
        <v>-2.8929999999999936</v>
      </c>
    </row>
    <row r="853" spans="2:6">
      <c r="B853" s="14" t="str">
        <f>'2M'!AE22</f>
        <v>B0116RIAPC</v>
      </c>
      <c r="C853" s="14" t="s">
        <v>1983</v>
      </c>
      <c r="E853" s="38" t="s">
        <v>738</v>
      </c>
      <c r="F853" s="44">
        <f>IF(ISBLANK('2M'!I22),"##BLANK",'2M'!I22)</f>
        <v>0</v>
      </c>
    </row>
    <row r="854" spans="2:6">
      <c r="B854" s="14" t="str">
        <f>'2M'!AF22</f>
        <v>B0116RITOT</v>
      </c>
      <c r="C854" s="14" t="s">
        <v>1984</v>
      </c>
      <c r="E854" s="38" t="s">
        <v>738</v>
      </c>
      <c r="F854" s="44">
        <f>IF(ISBLANK('2M'!J22),"##BLANK",'2M'!J22)</f>
        <v>-2.7589999999999257</v>
      </c>
    </row>
    <row r="855" spans="2:6">
      <c r="B855" s="14" t="str">
        <f>'2N'!W10</f>
        <v>B0117STC</v>
      </c>
      <c r="C855" s="14" t="s">
        <v>1985</v>
      </c>
      <c r="E855" s="38" t="s">
        <v>738</v>
      </c>
      <c r="F855" s="44">
        <f>IF(ISBLANK('2N'!E10),"##BLANK",'2N'!E10)</f>
        <v>1.821</v>
      </c>
    </row>
    <row r="856" spans="2:6">
      <c r="B856" s="14" t="str">
        <f>'2N'!W11</f>
        <v>B0118STC</v>
      </c>
      <c r="C856" s="14" t="s">
        <v>1986</v>
      </c>
      <c r="E856" s="38" t="s">
        <v>738</v>
      </c>
      <c r="F856" s="44">
        <f>IF(ISBLANK('2N'!E11),"##BLANK",'2N'!E11)</f>
        <v>57.398000000000003</v>
      </c>
    </row>
    <row r="857" spans="2:6">
      <c r="B857" s="14" t="str">
        <f>'2N'!W12</f>
        <v>B0119STC</v>
      </c>
      <c r="C857" s="14" t="s">
        <v>1987</v>
      </c>
      <c r="E857" s="38" t="s">
        <v>738</v>
      </c>
      <c r="F857" s="44">
        <f>IF(ISBLANK('2N'!E12),"##BLANK",'2N'!E12)</f>
        <v>45.18</v>
      </c>
    </row>
    <row r="858" spans="2:6">
      <c r="B858" s="14" t="str">
        <f>'2N'!W15</f>
        <v>B0117NSTC</v>
      </c>
      <c r="C858" s="14" t="s">
        <v>1988</v>
      </c>
      <c r="E858" s="38" t="s">
        <v>738</v>
      </c>
      <c r="F858" s="44">
        <f>IF(ISBLANK('2N'!E15),"##BLANK",'2N'!E15)</f>
        <v>91.116</v>
      </c>
    </row>
    <row r="859" spans="2:6">
      <c r="B859" s="14" t="str">
        <f>'2N'!W16</f>
        <v>B0118NSTC</v>
      </c>
      <c r="C859" s="14" t="s">
        <v>1989</v>
      </c>
      <c r="E859" s="38" t="s">
        <v>738</v>
      </c>
      <c r="F859" s="44">
        <f>IF(ISBLANK('2N'!E16),"##BLANK",'2N'!E16)</f>
        <v>862.90300000000002</v>
      </c>
    </row>
    <row r="860" spans="2:6">
      <c r="B860" s="14" t="str">
        <f>'2N'!W17</f>
        <v>B0119NSTC</v>
      </c>
      <c r="C860" s="14" t="s">
        <v>1990</v>
      </c>
      <c r="E860" s="38" t="s">
        <v>738</v>
      </c>
      <c r="F860" s="44">
        <f>IF(ISBLANK('2N'!E17),"##BLANK",'2N'!E17)</f>
        <v>908.14</v>
      </c>
    </row>
    <row r="861" spans="2:6">
      <c r="B861" s="14" t="str">
        <f>'2N'!X20</f>
        <v>B0123STDC</v>
      </c>
      <c r="C861" s="14" t="s">
        <v>1991</v>
      </c>
      <c r="E861" s="38" t="s">
        <v>738</v>
      </c>
      <c r="F861" s="44">
        <f>IF(ISBLANK('2N'!F20),"##BLANK",'2N'!F20)</f>
        <v>38.440417353102696</v>
      </c>
    </row>
    <row r="862" spans="2:6">
      <c r="B862" s="14" t="str">
        <f>'2N'!X21</f>
        <v>B0124STDC</v>
      </c>
      <c r="C862" s="14" t="s">
        <v>1992</v>
      </c>
      <c r="E862" s="38" t="s">
        <v>738</v>
      </c>
      <c r="F862" s="44">
        <f>IF(ISBLANK('2N'!F21),"##BLANK",'2N'!F21)</f>
        <v>55.681382626572351</v>
      </c>
    </row>
    <row r="863" spans="2:6">
      <c r="B863" s="14" t="str">
        <f>'2N'!X22</f>
        <v>B0125STDC</v>
      </c>
      <c r="C863" s="14" t="s">
        <v>1993</v>
      </c>
      <c r="E863" s="38" t="s">
        <v>738</v>
      </c>
      <c r="F863" s="44">
        <f>IF(ISBLANK('2N'!F22),"##BLANK",'2N'!F22)</f>
        <v>82.093846834882683</v>
      </c>
    </row>
    <row r="864" spans="2:6">
      <c r="B864" s="14" t="str">
        <f>'2N'!V25</f>
        <v>B0125STCC</v>
      </c>
      <c r="C864" s="14" t="s">
        <v>1994</v>
      </c>
      <c r="E864" s="38" t="s">
        <v>738</v>
      </c>
      <c r="F864" s="44">
        <f>IF(ISBLANK('2N'!D25),"##BLANK",'2N'!D25)</f>
        <v>7.0000000000000007E-2</v>
      </c>
    </row>
    <row r="865" spans="2:6">
      <c r="B865" s="14" t="str">
        <f>'2N'!V26</f>
        <v>B0126STCC</v>
      </c>
      <c r="C865" s="14" t="s">
        <v>1995</v>
      </c>
      <c r="E865" s="38" t="s">
        <v>738</v>
      </c>
      <c r="F865" s="44">
        <f>IF(ISBLANK('2N'!D26),"##BLANK",'2N'!D26)</f>
        <v>3.1960000000000002</v>
      </c>
    </row>
    <row r="866" spans="2:6">
      <c r="B866" s="14" t="str">
        <f>'2N'!V27</f>
        <v>B0127STCC</v>
      </c>
      <c r="C866" s="14" t="s">
        <v>1996</v>
      </c>
      <c r="E866" s="38" t="s">
        <v>738</v>
      </c>
      <c r="F866" s="44">
        <f>IF(ISBLANK('2N'!D27),"##BLANK",'2N'!D27)</f>
        <v>3.7090000000000001</v>
      </c>
    </row>
    <row r="867" spans="2:6">
      <c r="B867" s="14" t="str">
        <f>'2N'!X28</f>
        <v>B0128STCC</v>
      </c>
      <c r="C867" s="14" t="s">
        <v>1997</v>
      </c>
      <c r="E867" s="38" t="s">
        <v>738</v>
      </c>
      <c r="F867" s="44">
        <f>IF(ISBLANK('2N'!F28),"##BLANK",'2N'!F28)</f>
        <v>0.75319840321938536</v>
      </c>
    </row>
    <row r="868" spans="2:6">
      <c r="B868" s="14" t="str">
        <f>'2N'!X29</f>
        <v>B0129STCC</v>
      </c>
      <c r="C868" s="14" t="s">
        <v>1998</v>
      </c>
      <c r="E868" s="38" t="s">
        <v>738</v>
      </c>
      <c r="F868" s="44">
        <f>IF(ISBLANK('2N'!F29),"##BLANK",'2N'!F29)</f>
        <v>3.4727768414899041</v>
      </c>
    </row>
    <row r="869" spans="2:6">
      <c r="B869" s="14" t="str">
        <f>'2N'!X30</f>
        <v>B0130STCC</v>
      </c>
      <c r="C869" s="14" t="s">
        <v>1999</v>
      </c>
      <c r="E869" s="38" t="s">
        <v>738</v>
      </c>
      <c r="F869" s="44">
        <f>IF(ISBLANK('2N'!F30),"##BLANK",'2N'!F30)</f>
        <v>3.8906138547392275</v>
      </c>
    </row>
    <row r="870" spans="2:6">
      <c r="B870" s="14" t="str">
        <f>'2N'!V33</f>
        <v>B0131STCC</v>
      </c>
      <c r="C870" s="14" t="s">
        <v>2000</v>
      </c>
      <c r="E870" s="38" t="s">
        <v>738</v>
      </c>
      <c r="F870" s="44">
        <f>IF(ISBLANK('2N'!D33),"##BLANK",'2N'!D33)</f>
        <v>0</v>
      </c>
    </row>
    <row r="871" spans="2:6">
      <c r="B871" s="14" t="str">
        <f>'2N'!V34</f>
        <v>B0132STCC</v>
      </c>
      <c r="C871" s="14" t="s">
        <v>2001</v>
      </c>
      <c r="E871" s="38" t="s">
        <v>738</v>
      </c>
      <c r="F871" s="44">
        <f>IF(ISBLANK('2N'!D34),"##BLANK",'2N'!D34)</f>
        <v>0</v>
      </c>
    </row>
    <row r="872" spans="2:6">
      <c r="B872" s="14" t="str">
        <f>'2N'!V35</f>
        <v>B0133STCC</v>
      </c>
      <c r="C872" s="14" t="s">
        <v>2002</v>
      </c>
      <c r="E872" s="38" t="s">
        <v>738</v>
      </c>
      <c r="F872" s="44">
        <f>IF(ISBLANK('2N'!D35),"##BLANK",'2N'!D35)</f>
        <v>0</v>
      </c>
    </row>
    <row r="873" spans="2:6">
      <c r="B873" s="14" t="str">
        <f>'2N'!X36</f>
        <v>B0134STCC</v>
      </c>
      <c r="C873" s="14" t="s">
        <v>2003</v>
      </c>
      <c r="E873" s="38" t="s">
        <v>738</v>
      </c>
      <c r="F873" s="44">
        <f>IF(ISBLANK('2N'!F36),"##BLANK",'2N'!F36)</f>
        <v>0</v>
      </c>
    </row>
    <row r="874" spans="2:6">
      <c r="B874" s="14" t="str">
        <f>'2N'!X37</f>
        <v>B0135STCC</v>
      </c>
      <c r="C874" s="14" t="s">
        <v>2004</v>
      </c>
      <c r="E874" s="38" t="s">
        <v>738</v>
      </c>
      <c r="F874" s="44">
        <f>IF(ISBLANK('2N'!F37),"##BLANK",'2N'!F37)</f>
        <v>0</v>
      </c>
    </row>
    <row r="875" spans="2:6">
      <c r="B875" s="14" t="str">
        <f>'2N'!X38</f>
        <v>B0136STCC</v>
      </c>
      <c r="C875" s="14" t="s">
        <v>2005</v>
      </c>
      <c r="E875" s="38" t="s">
        <v>738</v>
      </c>
      <c r="F875" s="44">
        <f>IF(ISBLANK('2N'!F38),"##BLANK",'2N'!F38)</f>
        <v>0</v>
      </c>
    </row>
    <row r="876" spans="2:6">
      <c r="B876" s="14" t="str">
        <f>'2N'!X41</f>
        <v>B0137STSC</v>
      </c>
      <c r="C876" s="14" t="s">
        <v>2006</v>
      </c>
      <c r="E876" s="38" t="s">
        <v>738</v>
      </c>
      <c r="F876" s="44">
        <f>IF(ISBLANK('2N'!F41),"##BLANK",'2N'!F41)</f>
        <v>6</v>
      </c>
    </row>
    <row r="877" spans="2:6">
      <c r="B877" s="14" t="str">
        <f>'2N'!X42</f>
        <v>B0138STSC</v>
      </c>
      <c r="C877" s="14" t="s">
        <v>2007</v>
      </c>
      <c r="E877" s="38" t="s">
        <v>738</v>
      </c>
      <c r="F877" s="44">
        <f>IF(ISBLANK('2N'!F42),"##BLANK",'2N'!F42)</f>
        <v>6</v>
      </c>
    </row>
    <row r="878" spans="2:6">
      <c r="B878" s="14" t="str">
        <f>'2O'!AE8</f>
        <v>BMA4012WR</v>
      </c>
      <c r="C878" s="14" t="s">
        <v>2008</v>
      </c>
      <c r="E878" s="38" t="s">
        <v>738</v>
      </c>
      <c r="F878" s="44">
        <f>IF(ISBLANK('2O'!E8),"##BLANK",'2O'!E8)</f>
        <v>28.994</v>
      </c>
    </row>
    <row r="879" spans="2:6">
      <c r="B879" s="14" t="str">
        <f>'2O'!AF8</f>
        <v>BMA4012WN</v>
      </c>
      <c r="C879" s="14" t="s">
        <v>2009</v>
      </c>
      <c r="E879" s="38" t="s">
        <v>738</v>
      </c>
      <c r="F879" s="44">
        <f>IF(ISBLANK('2O'!F8),"##BLANK",'2O'!F8)</f>
        <v>0</v>
      </c>
    </row>
    <row r="880" spans="2:6">
      <c r="B880" s="14" t="str">
        <f>'2O'!AG8</f>
        <v>BMA4012WNK</v>
      </c>
      <c r="C880" s="14" t="s">
        <v>2010</v>
      </c>
      <c r="E880" s="38" t="s">
        <v>738</v>
      </c>
      <c r="F880" s="44">
        <f>IF(ISBLANK('2O'!G8),"##BLANK",'2O'!G8)</f>
        <v>13.865999999999985</v>
      </c>
    </row>
    <row r="881" spans="2:6">
      <c r="B881" s="14" t="str">
        <f>'2O'!AH8</f>
        <v>BMA4012SG</v>
      </c>
      <c r="C881" s="14" t="s">
        <v>2011</v>
      </c>
      <c r="E881" s="38" t="s">
        <v>738</v>
      </c>
      <c r="F881" s="44">
        <f>IF(ISBLANK('2O'!H8),"##BLANK",'2O'!H8)</f>
        <v>5.0579999999999998</v>
      </c>
    </row>
    <row r="882" spans="2:6">
      <c r="B882" s="14" t="str">
        <f>'2O'!AI8</f>
        <v>BMA4012STTT</v>
      </c>
      <c r="C882" s="14" t="s">
        <v>2012</v>
      </c>
      <c r="E882" s="38" t="s">
        <v>738</v>
      </c>
      <c r="F882" s="44">
        <f>IF(ISBLANK('2O'!I8),"##BLANK",'2O'!I8)</f>
        <v>114.82400000000001</v>
      </c>
    </row>
    <row r="883" spans="2:6">
      <c r="B883" s="14" t="str">
        <f>'2O'!AJ8</f>
        <v>BMA4012H</v>
      </c>
      <c r="C883" s="14" t="s">
        <v>2013</v>
      </c>
      <c r="E883" s="38" t="s">
        <v>738</v>
      </c>
      <c r="F883" s="44">
        <f>IF(ISBLANK('2O'!J8),"##BLANK",'2O'!J8)</f>
        <v>0.27600000000000002</v>
      </c>
    </row>
    <row r="884" spans="2:6">
      <c r="B884" s="14" t="str">
        <f>'2O'!AK8</f>
        <v>BMA4012NH</v>
      </c>
      <c r="C884" s="14" t="s">
        <v>2014</v>
      </c>
      <c r="E884" s="38" t="s">
        <v>738</v>
      </c>
      <c r="F884" s="44">
        <f>IF(ISBLANK('2O'!K8),"##BLANK",'2O'!K8)</f>
        <v>0</v>
      </c>
    </row>
    <row r="885" spans="2:6">
      <c r="B885" s="14" t="str">
        <f>'2O'!AL8</f>
        <v>BMA4012CTOT</v>
      </c>
      <c r="C885" s="14" t="s">
        <v>2015</v>
      </c>
      <c r="E885" s="38" t="s">
        <v>738</v>
      </c>
      <c r="F885" s="44">
        <f>IF(ISBLANK('2O'!L8),"##BLANK",'2O'!L8)</f>
        <v>163.018</v>
      </c>
    </row>
    <row r="886" spans="2:6">
      <c r="B886" s="14" t="str">
        <f>'2O'!AE9</f>
        <v>BMA4016WR</v>
      </c>
      <c r="C886" s="14" t="s">
        <v>2016</v>
      </c>
      <c r="E886" s="38" t="s">
        <v>738</v>
      </c>
      <c r="F886" s="44">
        <f>IF(ISBLANK('2O'!E9),"##BLANK",'2O'!E9)</f>
        <v>0</v>
      </c>
    </row>
    <row r="887" spans="2:6">
      <c r="B887" s="14" t="str">
        <f>'2O'!AF9</f>
        <v>BMA4016WN</v>
      </c>
      <c r="C887" s="14" t="s">
        <v>2017</v>
      </c>
      <c r="E887" s="38" t="s">
        <v>738</v>
      </c>
      <c r="F887" s="44">
        <f>IF(ISBLANK('2O'!F9),"##BLANK",'2O'!F9)</f>
        <v>0</v>
      </c>
    </row>
    <row r="888" spans="2:6">
      <c r="B888" s="14" t="str">
        <f>'2O'!AG9</f>
        <v>BMA4016WNK</v>
      </c>
      <c r="C888" s="14" t="s">
        <v>2018</v>
      </c>
      <c r="E888" s="38" t="s">
        <v>738</v>
      </c>
      <c r="F888" s="44">
        <f>IF(ISBLANK('2O'!G9),"##BLANK",'2O'!G9)</f>
        <v>0</v>
      </c>
    </row>
    <row r="889" spans="2:6">
      <c r="B889" s="14" t="str">
        <f>'2O'!AH9</f>
        <v>BMA4016SG</v>
      </c>
      <c r="C889" s="14" t="s">
        <v>2019</v>
      </c>
      <c r="E889" s="38" t="s">
        <v>738</v>
      </c>
      <c r="F889" s="44">
        <f>IF(ISBLANK('2O'!H9),"##BLANK",'2O'!H9)</f>
        <v>0</v>
      </c>
    </row>
    <row r="890" spans="2:6">
      <c r="B890" s="14" t="str">
        <f>'2O'!AI9</f>
        <v>BMA4016STTT</v>
      </c>
      <c r="C890" s="14" t="s">
        <v>2020</v>
      </c>
      <c r="E890" s="38" t="s">
        <v>738</v>
      </c>
      <c r="F890" s="44">
        <f>IF(ISBLANK('2O'!I9),"##BLANK",'2O'!I9)</f>
        <v>0</v>
      </c>
    </row>
    <row r="891" spans="2:6">
      <c r="B891" s="14" t="str">
        <f>'2O'!AJ9</f>
        <v>BMA4016H</v>
      </c>
      <c r="C891" s="14" t="s">
        <v>2021</v>
      </c>
      <c r="E891" s="38" t="s">
        <v>738</v>
      </c>
      <c r="F891" s="44">
        <f>IF(ISBLANK('2O'!J9),"##BLANK",'2O'!J9)</f>
        <v>0</v>
      </c>
    </row>
    <row r="892" spans="2:6">
      <c r="B892" s="14" t="str">
        <f>'2O'!AK9</f>
        <v>BMA4016NH</v>
      </c>
      <c r="C892" s="14" t="s">
        <v>2022</v>
      </c>
      <c r="E892" s="38" t="s">
        <v>738</v>
      </c>
      <c r="F892" s="44">
        <f>IF(ISBLANK('2O'!K9),"##BLANK",'2O'!K9)</f>
        <v>0</v>
      </c>
    </row>
    <row r="893" spans="2:6">
      <c r="B893" s="14" t="str">
        <f>'2O'!AL9</f>
        <v>BMA4016CTOT</v>
      </c>
      <c r="C893" s="14" t="s">
        <v>2023</v>
      </c>
      <c r="E893" s="38" t="s">
        <v>738</v>
      </c>
      <c r="F893" s="44">
        <f>IF(ISBLANK('2O'!L9),"##BLANK",'2O'!L9)</f>
        <v>0</v>
      </c>
    </row>
    <row r="894" spans="2:6">
      <c r="B894" s="14" t="str">
        <f>'2O'!AE10</f>
        <v>BMA4017WR</v>
      </c>
      <c r="C894" s="14" t="s">
        <v>2024</v>
      </c>
      <c r="E894" s="38" t="s">
        <v>738</v>
      </c>
      <c r="F894" s="44">
        <f>IF(ISBLANK('2O'!E10),"##BLANK",'2O'!E10)</f>
        <v>11.010999999999999</v>
      </c>
    </row>
    <row r="895" spans="2:6">
      <c r="B895" s="14" t="str">
        <f>'2O'!AF10</f>
        <v>BMA4017WN</v>
      </c>
      <c r="C895" s="14" t="s">
        <v>2025</v>
      </c>
      <c r="E895" s="38" t="s">
        <v>738</v>
      </c>
      <c r="F895" s="44">
        <f>IF(ISBLANK('2O'!F10),"##BLANK",'2O'!F10)</f>
        <v>0</v>
      </c>
    </row>
    <row r="896" spans="2:6">
      <c r="B896" s="14" t="str">
        <f>'2O'!AG10</f>
        <v>BMA4017WNK</v>
      </c>
      <c r="C896" s="14" t="s">
        <v>2026</v>
      </c>
      <c r="E896" s="38" t="s">
        <v>738</v>
      </c>
      <c r="F896" s="44">
        <f>IF(ISBLANK('2O'!G10),"##BLANK",'2O'!G10)</f>
        <v>0.64300000000000002</v>
      </c>
    </row>
    <row r="897" spans="2:6">
      <c r="B897" s="14" t="str">
        <f>'2O'!AH10</f>
        <v>BMA4017SG</v>
      </c>
      <c r="C897" s="14" t="s">
        <v>2027</v>
      </c>
      <c r="E897" s="38" t="s">
        <v>738</v>
      </c>
      <c r="F897" s="44">
        <f>IF(ISBLANK('2O'!H10),"##BLANK",'2O'!H10)</f>
        <v>1.2E-2</v>
      </c>
    </row>
    <row r="898" spans="2:6">
      <c r="B898" s="14" t="str">
        <f>'2O'!AI10</f>
        <v>BMA4017STTT</v>
      </c>
      <c r="C898" s="14" t="s">
        <v>2028</v>
      </c>
      <c r="E898" s="38" t="s">
        <v>738</v>
      </c>
      <c r="F898" s="44">
        <f>IF(ISBLANK('2O'!I10),"##BLANK",'2O'!I10)</f>
        <v>48.616999999999997</v>
      </c>
    </row>
    <row r="899" spans="2:6">
      <c r="B899" s="14" t="str">
        <f>'2O'!AJ10</f>
        <v>BMA4017H</v>
      </c>
      <c r="C899" s="14" t="s">
        <v>2029</v>
      </c>
      <c r="E899" s="38" t="s">
        <v>738</v>
      </c>
      <c r="F899" s="44">
        <f>IF(ISBLANK('2O'!J10),"##BLANK",'2O'!J10)</f>
        <v>0.02</v>
      </c>
    </row>
    <row r="900" spans="2:6">
      <c r="B900" s="14" t="str">
        <f>'2O'!AK10</f>
        <v>BMA4017NH</v>
      </c>
      <c r="C900" s="14" t="s">
        <v>2030</v>
      </c>
      <c r="E900" s="38" t="s">
        <v>738</v>
      </c>
      <c r="F900" s="44">
        <f>IF(ISBLANK('2O'!K10),"##BLANK",'2O'!K10)</f>
        <v>0</v>
      </c>
    </row>
    <row r="901" spans="2:6">
      <c r="B901" s="14" t="str">
        <f>'2O'!AL10</f>
        <v>BMA4017CTOT</v>
      </c>
      <c r="C901" s="14" t="s">
        <v>2031</v>
      </c>
      <c r="E901" s="38" t="s">
        <v>738</v>
      </c>
      <c r="F901" s="44">
        <f>IF(ISBLANK('2O'!L10),"##BLANK",'2O'!L10)</f>
        <v>60.303000000000004</v>
      </c>
    </row>
    <row r="902" spans="2:6">
      <c r="B902" s="14" t="str">
        <f>'2O'!AE11</f>
        <v>BMA4021WR</v>
      </c>
      <c r="C902" s="14" t="s">
        <v>2032</v>
      </c>
      <c r="E902" s="38" t="s">
        <v>738</v>
      </c>
      <c r="F902" s="44">
        <f>IF(ISBLANK('2O'!E11),"##BLANK",'2O'!E11)</f>
        <v>0</v>
      </c>
    </row>
    <row r="903" spans="2:6">
      <c r="B903" s="14" t="str">
        <f>'2O'!AF11</f>
        <v>BMA4021WN</v>
      </c>
      <c r="C903" s="14" t="s">
        <v>2033</v>
      </c>
      <c r="E903" s="38" t="s">
        <v>738</v>
      </c>
      <c r="F903" s="44">
        <f>IF(ISBLANK('2O'!F11),"##BLANK",'2O'!F11)</f>
        <v>0</v>
      </c>
    </row>
    <row r="904" spans="2:6">
      <c r="B904" s="14" t="str">
        <f>'2O'!AG11</f>
        <v>BMA4021WNK</v>
      </c>
      <c r="C904" s="14" t="s">
        <v>2034</v>
      </c>
      <c r="E904" s="38" t="s">
        <v>738</v>
      </c>
      <c r="F904" s="44">
        <f>IF(ISBLANK('2O'!G11),"##BLANK",'2O'!G11)</f>
        <v>0</v>
      </c>
    </row>
    <row r="905" spans="2:6">
      <c r="B905" s="14" t="str">
        <f>'2O'!AH11</f>
        <v>BMA4021SG</v>
      </c>
      <c r="C905" s="14" t="s">
        <v>2035</v>
      </c>
      <c r="E905" s="38" t="s">
        <v>738</v>
      </c>
      <c r="F905" s="44">
        <f>IF(ISBLANK('2O'!H11),"##BLANK",'2O'!H11)</f>
        <v>0</v>
      </c>
    </row>
    <row r="906" spans="2:6">
      <c r="B906" s="14" t="str">
        <f>'2O'!AI11</f>
        <v>BMA4021STTT</v>
      </c>
      <c r="C906" s="14" t="s">
        <v>2036</v>
      </c>
      <c r="E906" s="38" t="s">
        <v>738</v>
      </c>
      <c r="F906" s="44">
        <f>IF(ISBLANK('2O'!I11),"##BLANK",'2O'!I11)</f>
        <v>0</v>
      </c>
    </row>
    <row r="907" spans="2:6">
      <c r="B907" s="14" t="str">
        <f>'2O'!AJ11</f>
        <v>BMA4021H</v>
      </c>
      <c r="C907" s="14" t="s">
        <v>2037</v>
      </c>
      <c r="E907" s="38" t="s">
        <v>738</v>
      </c>
      <c r="F907" s="44">
        <f>IF(ISBLANK('2O'!J11),"##BLANK",'2O'!J11)</f>
        <v>0</v>
      </c>
    </row>
    <row r="908" spans="2:6">
      <c r="B908" s="14" t="str">
        <f>'2O'!AK11</f>
        <v>BMA4021NH</v>
      </c>
      <c r="C908" s="14" t="s">
        <v>2038</v>
      </c>
      <c r="E908" s="38" t="s">
        <v>738</v>
      </c>
      <c r="F908" s="44">
        <f>IF(ISBLANK('2O'!K11),"##BLANK",'2O'!K11)</f>
        <v>0</v>
      </c>
    </row>
    <row r="909" spans="2:6">
      <c r="B909" s="14" t="str">
        <f>'2O'!AL11</f>
        <v>BMA4021CTOT</v>
      </c>
      <c r="C909" s="14" t="s">
        <v>2039</v>
      </c>
      <c r="E909" s="38" t="s">
        <v>738</v>
      </c>
      <c r="F909" s="44">
        <f>IF(ISBLANK('2O'!L11),"##BLANK",'2O'!L11)</f>
        <v>0</v>
      </c>
    </row>
    <row r="910" spans="2:6">
      <c r="B910" s="14" t="str">
        <f>'2O'!AE12</f>
        <v>BMA4019WR</v>
      </c>
      <c r="C910" s="14" t="s">
        <v>2040</v>
      </c>
      <c r="E910" s="38" t="s">
        <v>738</v>
      </c>
      <c r="F910" s="44">
        <f>IF(ISBLANK('2O'!E12),"##BLANK",'2O'!E12)</f>
        <v>0</v>
      </c>
    </row>
    <row r="911" spans="2:6">
      <c r="B911" s="14" t="str">
        <f>'2O'!AF12</f>
        <v>BMA4019WN</v>
      </c>
      <c r="C911" s="14" t="s">
        <v>2041</v>
      </c>
      <c r="E911" s="38" t="s">
        <v>738</v>
      </c>
      <c r="F911" s="44">
        <f>IF(ISBLANK('2O'!F12),"##BLANK",'2O'!F12)</f>
        <v>0</v>
      </c>
    </row>
    <row r="912" spans="2:6">
      <c r="B912" s="14" t="str">
        <f>'2O'!AG12</f>
        <v>BMA4019WNK</v>
      </c>
      <c r="C912" s="14" t="s">
        <v>2042</v>
      </c>
      <c r="E912" s="38" t="s">
        <v>738</v>
      </c>
      <c r="F912" s="44">
        <f>IF(ISBLANK('2O'!G12),"##BLANK",'2O'!G12)</f>
        <v>0</v>
      </c>
    </row>
    <row r="913" spans="2:6">
      <c r="B913" s="14" t="str">
        <f>'2O'!AH12</f>
        <v>BMA4019SG</v>
      </c>
      <c r="C913" s="14" t="s">
        <v>2043</v>
      </c>
      <c r="E913" s="38" t="s">
        <v>738</v>
      </c>
      <c r="F913" s="44">
        <f>IF(ISBLANK('2O'!H12),"##BLANK",'2O'!H12)</f>
        <v>0</v>
      </c>
    </row>
    <row r="914" spans="2:6">
      <c r="B914" s="14" t="str">
        <f>'2O'!AI12</f>
        <v>BMA4019STTT</v>
      </c>
      <c r="C914" s="14" t="s">
        <v>2044</v>
      </c>
      <c r="E914" s="38" t="s">
        <v>738</v>
      </c>
      <c r="F914" s="44">
        <f>IF(ISBLANK('2O'!I12),"##BLANK",'2O'!I12)</f>
        <v>0</v>
      </c>
    </row>
    <row r="915" spans="2:6">
      <c r="B915" s="14" t="str">
        <f>'2O'!AJ12</f>
        <v>BMA4019H</v>
      </c>
      <c r="C915" s="14" t="s">
        <v>2045</v>
      </c>
      <c r="E915" s="38" t="s">
        <v>738</v>
      </c>
      <c r="F915" s="44">
        <f>IF(ISBLANK('2O'!J12),"##BLANK",'2O'!J12)</f>
        <v>0</v>
      </c>
    </row>
    <row r="916" spans="2:6">
      <c r="B916" s="14" t="str">
        <f>'2O'!AK12</f>
        <v>BMA4019NH</v>
      </c>
      <c r="C916" s="14" t="s">
        <v>2046</v>
      </c>
      <c r="E916" s="38" t="s">
        <v>738</v>
      </c>
      <c r="F916" s="44">
        <f>IF(ISBLANK('2O'!K12),"##BLANK",'2O'!K12)</f>
        <v>0</v>
      </c>
    </row>
    <row r="917" spans="2:6">
      <c r="B917" s="14" t="str">
        <f>'2O'!AL12</f>
        <v>BMA4019CTOT</v>
      </c>
      <c r="C917" s="14" t="s">
        <v>2047</v>
      </c>
      <c r="E917" s="38" t="s">
        <v>738</v>
      </c>
      <c r="F917" s="44">
        <f>IF(ISBLANK('2O'!L12),"##BLANK",'2O'!L12)</f>
        <v>0</v>
      </c>
    </row>
    <row r="918" spans="2:6">
      <c r="B918" s="14" t="str">
        <f>'2O'!AE13</f>
        <v>BMA4018WR</v>
      </c>
      <c r="C918" s="14" t="s">
        <v>2048</v>
      </c>
      <c r="E918" s="38" t="s">
        <v>738</v>
      </c>
      <c r="F918" s="44">
        <f>IF(ISBLANK('2O'!E13),"##BLANK",'2O'!E13)</f>
        <v>40.004999999999995</v>
      </c>
    </row>
    <row r="919" spans="2:6">
      <c r="B919" s="14" t="str">
        <f>'2O'!AF13</f>
        <v>BMA4018WN</v>
      </c>
      <c r="C919" s="14" t="s">
        <v>2049</v>
      </c>
      <c r="E919" s="38" t="s">
        <v>738</v>
      </c>
      <c r="F919" s="44">
        <f>IF(ISBLANK('2O'!F13),"##BLANK",'2O'!F13)</f>
        <v>0</v>
      </c>
    </row>
    <row r="920" spans="2:6">
      <c r="B920" s="14" t="str">
        <f>'2O'!AG13</f>
        <v>BMA4018WNK</v>
      </c>
      <c r="C920" s="14" t="s">
        <v>2050</v>
      </c>
      <c r="E920" s="38" t="s">
        <v>738</v>
      </c>
      <c r="F920" s="44">
        <f>IF(ISBLANK('2O'!G13),"##BLANK",'2O'!G13)</f>
        <v>14.508999999999986</v>
      </c>
    </row>
    <row r="921" spans="2:6">
      <c r="B921" s="14" t="str">
        <f>'2O'!AH13</f>
        <v>BMA4018SG</v>
      </c>
      <c r="C921" s="14" t="s">
        <v>2051</v>
      </c>
      <c r="E921" s="38" t="s">
        <v>738</v>
      </c>
      <c r="F921" s="44">
        <f>IF(ISBLANK('2O'!H13),"##BLANK",'2O'!H13)</f>
        <v>5.0699999999999994</v>
      </c>
    </row>
    <row r="922" spans="2:6">
      <c r="B922" s="14" t="str">
        <f>'2O'!AI13</f>
        <v>BMA4018STTT</v>
      </c>
      <c r="C922" s="14" t="s">
        <v>2052</v>
      </c>
      <c r="E922" s="38" t="s">
        <v>738</v>
      </c>
      <c r="F922" s="44">
        <f>IF(ISBLANK('2O'!I13),"##BLANK",'2O'!I13)</f>
        <v>163.441</v>
      </c>
    </row>
    <row r="923" spans="2:6">
      <c r="B923" s="14" t="str">
        <f>'2O'!AJ13</f>
        <v>BMA4018H</v>
      </c>
      <c r="C923" s="14" t="s">
        <v>2053</v>
      </c>
      <c r="E923" s="38" t="s">
        <v>738</v>
      </c>
      <c r="F923" s="44">
        <f>IF(ISBLANK('2O'!J13),"##BLANK",'2O'!J13)</f>
        <v>0.29600000000000004</v>
      </c>
    </row>
    <row r="924" spans="2:6">
      <c r="B924" s="14" t="str">
        <f>'2O'!AK13</f>
        <v>BMA4018NH</v>
      </c>
      <c r="C924" s="14" t="s">
        <v>2054</v>
      </c>
      <c r="E924" s="38" t="s">
        <v>738</v>
      </c>
      <c r="F924" s="44">
        <f>IF(ISBLANK('2O'!K13),"##BLANK",'2O'!K13)</f>
        <v>0</v>
      </c>
    </row>
    <row r="925" spans="2:6">
      <c r="B925" s="14" t="str">
        <f>'2O'!AL13</f>
        <v>BMA4018CTOT</v>
      </c>
      <c r="C925" s="14" t="s">
        <v>2055</v>
      </c>
      <c r="E925" s="38" t="s">
        <v>738</v>
      </c>
      <c r="F925" s="44">
        <f>IF(ISBLANK('2O'!L13),"##BLANK",'2O'!L13)</f>
        <v>223.32099999999997</v>
      </c>
    </row>
    <row r="926" spans="2:6">
      <c r="B926" s="14" t="str">
        <f>'2O'!AE16</f>
        <v>BMA4041WR</v>
      </c>
      <c r="C926" s="14" t="s">
        <v>2056</v>
      </c>
      <c r="E926" s="38" t="s">
        <v>738</v>
      </c>
      <c r="F926" s="44">
        <f>IF(ISBLANK('2O'!E16),"##BLANK",'2O'!E16)</f>
        <v>-13.909000000000001</v>
      </c>
    </row>
    <row r="927" spans="2:6">
      <c r="B927" s="14" t="str">
        <f>'2O'!AF16</f>
        <v>BMA4041WN</v>
      </c>
      <c r="C927" s="14" t="s">
        <v>2057</v>
      </c>
      <c r="E927" s="38" t="s">
        <v>738</v>
      </c>
      <c r="F927" s="44">
        <f>IF(ISBLANK('2O'!F16),"##BLANK",'2O'!F16)</f>
        <v>0</v>
      </c>
    </row>
    <row r="928" spans="2:6">
      <c r="B928" s="14" t="str">
        <f>'2O'!AG16</f>
        <v>BMA4041WNK</v>
      </c>
      <c r="C928" s="14" t="s">
        <v>2058</v>
      </c>
      <c r="E928" s="38" t="s">
        <v>738</v>
      </c>
      <c r="F928" s="44">
        <f>IF(ISBLANK('2O'!G16),"##BLANK",'2O'!G16)</f>
        <v>-8.4450000000000003</v>
      </c>
    </row>
    <row r="929" spans="2:6">
      <c r="B929" s="14" t="str">
        <f>'2O'!AH16</f>
        <v>BMA4041SG</v>
      </c>
      <c r="C929" s="14" t="s">
        <v>2059</v>
      </c>
      <c r="E929" s="38" t="s">
        <v>738</v>
      </c>
      <c r="F929" s="44">
        <f>IF(ISBLANK('2O'!H16),"##BLANK",'2O'!H16)</f>
        <v>-2.3809999999999998</v>
      </c>
    </row>
    <row r="930" spans="2:6">
      <c r="B930" s="14" t="str">
        <f>'2O'!AI16</f>
        <v>BMA4041STTT</v>
      </c>
      <c r="C930" s="14" t="s">
        <v>2060</v>
      </c>
      <c r="E930" s="38" t="s">
        <v>738</v>
      </c>
      <c r="F930" s="44">
        <f>IF(ISBLANK('2O'!I16),"##BLANK",'2O'!I16)</f>
        <v>-81.147999999999996</v>
      </c>
    </row>
    <row r="931" spans="2:6">
      <c r="B931" s="14" t="str">
        <f>'2O'!AJ16</f>
        <v>BMA4041H</v>
      </c>
      <c r="C931" s="14" t="s">
        <v>2061</v>
      </c>
      <c r="E931" s="38" t="s">
        <v>738</v>
      </c>
      <c r="F931" s="44">
        <f>IF(ISBLANK('2O'!J16),"##BLANK",'2O'!J16)</f>
        <v>-9.2999999999999999E-2</v>
      </c>
    </row>
    <row r="932" spans="2:6">
      <c r="B932" s="14" t="str">
        <f>'2O'!AK16</f>
        <v>BMA4041NH</v>
      </c>
      <c r="C932" s="14" t="s">
        <v>2062</v>
      </c>
      <c r="E932" s="38" t="s">
        <v>738</v>
      </c>
      <c r="F932" s="44">
        <f>IF(ISBLANK('2O'!K16),"##BLANK",'2O'!K16)</f>
        <v>0</v>
      </c>
    </row>
    <row r="933" spans="2:6">
      <c r="B933" s="14" t="str">
        <f>'2O'!AL16</f>
        <v>BMA041CTOT</v>
      </c>
      <c r="C933" s="14" t="s">
        <v>2063</v>
      </c>
      <c r="E933" s="38" t="s">
        <v>738</v>
      </c>
      <c r="F933" s="44">
        <f>IF(ISBLANK('2O'!L16),"##BLANK",'2O'!L16)</f>
        <v>-105.976</v>
      </c>
    </row>
    <row r="934" spans="2:6">
      <c r="B934" s="14" t="str">
        <f>'2O'!AE17</f>
        <v>BMA4045WR</v>
      </c>
      <c r="C934" s="14" t="s">
        <v>2064</v>
      </c>
      <c r="E934" s="38" t="s">
        <v>738</v>
      </c>
      <c r="F934" s="44">
        <f>IF(ISBLANK('2O'!E17),"##BLANK",'2O'!E17)</f>
        <v>0</v>
      </c>
    </row>
    <row r="935" spans="2:6">
      <c r="B935" s="14" t="str">
        <f>'2O'!AF17</f>
        <v>BMA4045WN</v>
      </c>
      <c r="C935" s="14" t="s">
        <v>2065</v>
      </c>
      <c r="E935" s="38" t="s">
        <v>738</v>
      </c>
      <c r="F935" s="44">
        <f>IF(ISBLANK('2O'!F17),"##BLANK",'2O'!F17)</f>
        <v>0</v>
      </c>
    </row>
    <row r="936" spans="2:6">
      <c r="B936" s="14" t="str">
        <f>'2O'!AG17</f>
        <v>BMA4045WNK</v>
      </c>
      <c r="C936" s="14" t="s">
        <v>2066</v>
      </c>
      <c r="E936" s="38" t="s">
        <v>738</v>
      </c>
      <c r="F936" s="44">
        <f>IF(ISBLANK('2O'!G17),"##BLANK",'2O'!G17)</f>
        <v>0</v>
      </c>
    </row>
    <row r="937" spans="2:6">
      <c r="B937" s="14" t="str">
        <f>'2O'!AH17</f>
        <v>BMA4045SG</v>
      </c>
      <c r="C937" s="14" t="s">
        <v>2067</v>
      </c>
      <c r="E937" s="38" t="s">
        <v>738</v>
      </c>
      <c r="F937" s="44">
        <f>IF(ISBLANK('2O'!H17),"##BLANK",'2O'!H17)</f>
        <v>0</v>
      </c>
    </row>
    <row r="938" spans="2:6">
      <c r="B938" s="14" t="str">
        <f>'2O'!AI17</f>
        <v>BMA4045STTT</v>
      </c>
      <c r="C938" s="14" t="s">
        <v>2068</v>
      </c>
      <c r="E938" s="38" t="s">
        <v>738</v>
      </c>
      <c r="F938" s="44">
        <f>IF(ISBLANK('2O'!I17),"##BLANK",'2O'!I17)</f>
        <v>0</v>
      </c>
    </row>
    <row r="939" spans="2:6">
      <c r="B939" s="14" t="str">
        <f>'2O'!AJ17</f>
        <v>BMA4045H</v>
      </c>
      <c r="C939" s="14" t="s">
        <v>2069</v>
      </c>
      <c r="E939" s="38" t="s">
        <v>738</v>
      </c>
      <c r="F939" s="44">
        <f>IF(ISBLANK('2O'!J17),"##BLANK",'2O'!J17)</f>
        <v>0</v>
      </c>
    </row>
    <row r="940" spans="2:6">
      <c r="B940" s="14" t="str">
        <f>'2O'!AK17</f>
        <v>BMA4045NH</v>
      </c>
      <c r="C940" s="14" t="s">
        <v>2070</v>
      </c>
      <c r="E940" s="38" t="s">
        <v>738</v>
      </c>
      <c r="F940" s="44">
        <f>IF(ISBLANK('2O'!K17),"##BLANK",'2O'!K17)</f>
        <v>0</v>
      </c>
    </row>
    <row r="941" spans="2:6">
      <c r="B941" s="14" t="str">
        <f>'2O'!AL17</f>
        <v>BMA4045CTOT</v>
      </c>
      <c r="C941" s="14" t="s">
        <v>2071</v>
      </c>
      <c r="E941" s="38" t="s">
        <v>738</v>
      </c>
      <c r="F941" s="44">
        <f>IF(ISBLANK('2O'!L17),"##BLANK",'2O'!L17)</f>
        <v>0</v>
      </c>
    </row>
    <row r="942" spans="2:6">
      <c r="B942" s="14" t="str">
        <f>'2O'!AE18</f>
        <v>BMA4053WR</v>
      </c>
      <c r="C942" s="14" t="s">
        <v>2072</v>
      </c>
      <c r="E942" s="38" t="s">
        <v>738</v>
      </c>
      <c r="F942" s="44">
        <f>IF(ISBLANK('2O'!E18),"##BLANK",'2O'!E18)</f>
        <v>0</v>
      </c>
    </row>
    <row r="943" spans="2:6">
      <c r="B943" s="14" t="str">
        <f>'2O'!AF18</f>
        <v>BMA4053WN</v>
      </c>
      <c r="C943" s="14" t="s">
        <v>2073</v>
      </c>
      <c r="E943" s="38" t="s">
        <v>738</v>
      </c>
      <c r="F943" s="44">
        <f>IF(ISBLANK('2O'!F18),"##BLANK",'2O'!F18)</f>
        <v>0</v>
      </c>
    </row>
    <row r="944" spans="2:6">
      <c r="B944" s="14" t="str">
        <f>'2O'!AG18</f>
        <v>BMA4053WWNK</v>
      </c>
      <c r="C944" s="14" t="s">
        <v>2074</v>
      </c>
      <c r="E944" s="38" t="s">
        <v>738</v>
      </c>
      <c r="F944" s="44">
        <f>IF(ISBLANK('2O'!G18),"##BLANK",'2O'!G18)</f>
        <v>0</v>
      </c>
    </row>
    <row r="945" spans="2:6">
      <c r="B945" s="14" t="str">
        <f>'2O'!AH18</f>
        <v>BMA4053SG</v>
      </c>
      <c r="C945" s="14" t="s">
        <v>2075</v>
      </c>
      <c r="E945" s="38" t="s">
        <v>738</v>
      </c>
      <c r="F945" s="44">
        <f>IF(ISBLANK('2O'!H18),"##BLANK",'2O'!H18)</f>
        <v>0</v>
      </c>
    </row>
    <row r="946" spans="2:6">
      <c r="B946" s="14" t="str">
        <f>'2O'!AI18</f>
        <v>BMA4053STTT</v>
      </c>
      <c r="C946" s="14" t="s">
        <v>2076</v>
      </c>
      <c r="E946" s="38" t="s">
        <v>738</v>
      </c>
      <c r="F946" s="44">
        <f>IF(ISBLANK('2O'!I18),"##BLANK",'2O'!I18)</f>
        <v>0</v>
      </c>
    </row>
    <row r="947" spans="2:6">
      <c r="B947" s="14" t="str">
        <f>'2O'!AJ18</f>
        <v>BMA4053H</v>
      </c>
      <c r="C947" s="14" t="s">
        <v>2077</v>
      </c>
      <c r="E947" s="38" t="s">
        <v>738</v>
      </c>
      <c r="F947" s="44">
        <f>IF(ISBLANK('2O'!J18),"##BLANK",'2O'!J18)</f>
        <v>0</v>
      </c>
    </row>
    <row r="948" spans="2:6" ht="15" customHeight="1">
      <c r="B948" s="14" t="str">
        <f>'2O'!AK18</f>
        <v>BMA4053NH</v>
      </c>
      <c r="C948" s="14" t="s">
        <v>2078</v>
      </c>
      <c r="E948" s="38" t="s">
        <v>738</v>
      </c>
      <c r="F948" s="44">
        <f>IF(ISBLANK('2O'!K18),"##BLANK",'2O'!K18)</f>
        <v>0</v>
      </c>
    </row>
    <row r="949" spans="2:6">
      <c r="B949" s="14" t="str">
        <f>'2O'!AL18</f>
        <v>BMA4053TOT</v>
      </c>
      <c r="C949" s="14" t="s">
        <v>2079</v>
      </c>
      <c r="E949" s="38" t="s">
        <v>738</v>
      </c>
      <c r="F949" s="44">
        <f>IF(ISBLANK('2O'!L18),"##BLANK",'2O'!L18)</f>
        <v>0</v>
      </c>
    </row>
    <row r="950" spans="2:6">
      <c r="B950" s="14" t="str">
        <f>'2O'!AE19</f>
        <v>BMA4046WR</v>
      </c>
      <c r="C950" s="14" t="s">
        <v>2080</v>
      </c>
      <c r="E950" s="38" t="s">
        <v>738</v>
      </c>
      <c r="F950" s="44">
        <f>IF(ISBLANK('2O'!E19),"##BLANK",'2O'!E19)</f>
        <v>-2.7069999999999999</v>
      </c>
    </row>
    <row r="951" spans="2:6">
      <c r="B951" s="14" t="str">
        <f>'2O'!AF19</f>
        <v>BMA4046WN</v>
      </c>
      <c r="C951" s="14" t="s">
        <v>2081</v>
      </c>
      <c r="E951" s="38" t="s">
        <v>738</v>
      </c>
      <c r="F951" s="44">
        <f>IF(ISBLANK('2O'!F19),"##BLANK",'2O'!F19)</f>
        <v>0</v>
      </c>
    </row>
    <row r="952" spans="2:6">
      <c r="B952" s="14" t="str">
        <f>'2O'!AG19</f>
        <v>BMA4046WNK</v>
      </c>
      <c r="C952" s="14" t="s">
        <v>2082</v>
      </c>
      <c r="E952" s="38" t="s">
        <v>738</v>
      </c>
      <c r="F952" s="44">
        <f>IF(ISBLANK('2O'!G19),"##BLANK",'2O'!G19)</f>
        <v>-0.248</v>
      </c>
    </row>
    <row r="953" spans="2:6">
      <c r="B953" s="14" t="str">
        <f>'2O'!AH19</f>
        <v>BMA4046SG</v>
      </c>
      <c r="C953" s="14" t="s">
        <v>2083</v>
      </c>
      <c r="E953" s="38" t="s">
        <v>738</v>
      </c>
      <c r="F953" s="44">
        <f>IF(ISBLANK('2O'!H19),"##BLANK",'2O'!H19)</f>
        <v>-0.54600000000000004</v>
      </c>
    </row>
    <row r="954" spans="2:6">
      <c r="B954" s="14" t="str">
        <f>'2O'!AI19</f>
        <v>BMA4046STTT</v>
      </c>
      <c r="C954" s="14" t="s">
        <v>2084</v>
      </c>
      <c r="E954" s="38" t="s">
        <v>738</v>
      </c>
      <c r="F954" s="44">
        <f>IF(ISBLANK('2O'!I19),"##BLANK",'2O'!I19)</f>
        <v>-17.425000000000001</v>
      </c>
    </row>
    <row r="955" spans="2:6">
      <c r="B955" s="14" t="str">
        <f>'2O'!AJ19</f>
        <v>BMA4046H</v>
      </c>
      <c r="C955" s="14" t="s">
        <v>2085</v>
      </c>
      <c r="E955" s="38" t="s">
        <v>738</v>
      </c>
      <c r="F955" s="44">
        <f>IF(ISBLANK('2O'!J19),"##BLANK",'2O'!J19)</f>
        <v>-1E-3</v>
      </c>
    </row>
    <row r="956" spans="2:6">
      <c r="B956" s="14" t="str">
        <f>'2O'!AK19</f>
        <v>BMA4046NH</v>
      </c>
      <c r="C956" s="14" t="s">
        <v>2086</v>
      </c>
      <c r="E956" s="38" t="s">
        <v>738</v>
      </c>
      <c r="F956" s="44">
        <f>IF(ISBLANK('2O'!K19),"##BLANK",'2O'!K19)</f>
        <v>0</v>
      </c>
    </row>
    <row r="957" spans="2:6">
      <c r="B957" s="14" t="str">
        <f>'2O'!AL19</f>
        <v>BMA4046CTOT</v>
      </c>
      <c r="C957" s="14" t="s">
        <v>2087</v>
      </c>
      <c r="E957" s="38" t="s">
        <v>738</v>
      </c>
      <c r="F957" s="44">
        <f>IF(ISBLANK('2O'!L19),"##BLANK",'2O'!L19)</f>
        <v>-20.927000000000003</v>
      </c>
    </row>
    <row r="958" spans="2:6">
      <c r="B958" s="14" t="str">
        <f>'2O'!AE20</f>
        <v>BMA4047WR</v>
      </c>
      <c r="C958" s="14" t="s">
        <v>2088</v>
      </c>
      <c r="E958" s="38" t="s">
        <v>738</v>
      </c>
      <c r="F958" s="44">
        <f>IF(ISBLANK('2O'!E20),"##BLANK",'2O'!E20)</f>
        <v>-16.616</v>
      </c>
    </row>
    <row r="959" spans="2:6">
      <c r="B959" s="14" t="str">
        <f>'2O'!AF20</f>
        <v>BMA4047WN</v>
      </c>
      <c r="C959" s="14" t="s">
        <v>2089</v>
      </c>
      <c r="E959" s="38" t="s">
        <v>738</v>
      </c>
      <c r="F959" s="44">
        <f>IF(ISBLANK('2O'!F20),"##BLANK",'2O'!F20)</f>
        <v>0</v>
      </c>
    </row>
    <row r="960" spans="2:6">
      <c r="B960" s="14" t="str">
        <f>'2O'!AG20</f>
        <v>BMA4047WNK</v>
      </c>
      <c r="C960" s="14" t="s">
        <v>2090</v>
      </c>
      <c r="E960" s="38" t="s">
        <v>738</v>
      </c>
      <c r="F960" s="44">
        <f>IF(ISBLANK('2O'!G20),"##BLANK",'2O'!G20)</f>
        <v>-8.6929999999999996</v>
      </c>
    </row>
    <row r="961" spans="2:6">
      <c r="B961" s="14" t="str">
        <f>'2O'!AH20</f>
        <v>BMA4047SG</v>
      </c>
      <c r="C961" s="14" t="s">
        <v>2091</v>
      </c>
      <c r="E961" s="38" t="s">
        <v>738</v>
      </c>
      <c r="F961" s="44">
        <f>IF(ISBLANK('2O'!H20),"##BLANK",'2O'!H20)</f>
        <v>-2.9269999999999996</v>
      </c>
    </row>
    <row r="962" spans="2:6">
      <c r="B962" s="14" t="str">
        <f>'2O'!AI20</f>
        <v>BMA4047STTT</v>
      </c>
      <c r="C962" s="14" t="s">
        <v>2092</v>
      </c>
      <c r="E962" s="38" t="s">
        <v>738</v>
      </c>
      <c r="F962" s="44">
        <f>IF(ISBLANK('2O'!I20),"##BLANK",'2O'!I20)</f>
        <v>-98.572999999999993</v>
      </c>
    </row>
    <row r="963" spans="2:6">
      <c r="B963" s="14" t="str">
        <f>'2O'!AJ20</f>
        <v>BMA4047H</v>
      </c>
      <c r="C963" s="14" t="s">
        <v>2093</v>
      </c>
      <c r="E963" s="38" t="s">
        <v>738</v>
      </c>
      <c r="F963" s="44">
        <f>IF(ISBLANK('2O'!J20),"##BLANK",'2O'!J20)</f>
        <v>-9.4E-2</v>
      </c>
    </row>
    <row r="964" spans="2:6">
      <c r="B964" s="14" t="str">
        <f>'2O'!AK20</f>
        <v>BMA4047NH</v>
      </c>
      <c r="C964" s="14" t="s">
        <v>2094</v>
      </c>
      <c r="E964" s="38" t="s">
        <v>738</v>
      </c>
      <c r="F964" s="44">
        <f>IF(ISBLANK('2O'!K20),"##BLANK",'2O'!K20)</f>
        <v>0</v>
      </c>
    </row>
    <row r="965" spans="2:6">
      <c r="B965" s="14" t="str">
        <f>'2O'!AL20</f>
        <v>BMA4047CTOT</v>
      </c>
      <c r="C965" s="14" t="s">
        <v>2095</v>
      </c>
      <c r="E965" s="38" t="s">
        <v>738</v>
      </c>
      <c r="F965" s="44">
        <f>IF(ISBLANK('2O'!L20),"##BLANK",'2O'!L20)</f>
        <v>-126.90299999999999</v>
      </c>
    </row>
    <row r="966" spans="2:6">
      <c r="B966" s="14" t="str">
        <f>'2O'!AE22</f>
        <v>BMA4048WR</v>
      </c>
      <c r="C966" s="14" t="s">
        <v>2096</v>
      </c>
      <c r="E966" s="38" t="s">
        <v>738</v>
      </c>
      <c r="F966" s="44">
        <f>IF(ISBLANK('2O'!E22),"##BLANK",'2O'!E22)</f>
        <v>23.388999999999996</v>
      </c>
    </row>
    <row r="967" spans="2:6">
      <c r="B967" s="14" t="str">
        <f>'2O'!AF22</f>
        <v>BMA4048WN</v>
      </c>
      <c r="C967" s="14" t="s">
        <v>2097</v>
      </c>
      <c r="E967" s="38" t="s">
        <v>738</v>
      </c>
      <c r="F967" s="44">
        <f>IF(ISBLANK('2O'!F22),"##BLANK",'2O'!F22)</f>
        <v>0</v>
      </c>
    </row>
    <row r="968" spans="2:6">
      <c r="B968" s="14" t="str">
        <f>'2O'!AG22</f>
        <v>BMA4048WNK</v>
      </c>
      <c r="C968" s="14" t="s">
        <v>2098</v>
      </c>
      <c r="E968" s="38" t="s">
        <v>738</v>
      </c>
      <c r="F968" s="44">
        <f>IF(ISBLANK('2O'!G22),"##BLANK",'2O'!G22)</f>
        <v>5.8159999999999865</v>
      </c>
    </row>
    <row r="969" spans="2:6">
      <c r="B969" s="14" t="str">
        <f>'2O'!AH22</f>
        <v>BMA4048SG</v>
      </c>
      <c r="C969" s="14" t="s">
        <v>2099</v>
      </c>
      <c r="E969" s="38" t="s">
        <v>738</v>
      </c>
      <c r="F969" s="44">
        <f>IF(ISBLANK('2O'!H22),"##BLANK",'2O'!H22)</f>
        <v>2.1429999999999998</v>
      </c>
    </row>
    <row r="970" spans="2:6">
      <c r="B970" s="14" t="str">
        <f>'2O'!AI22</f>
        <v>BMA4048STTT</v>
      </c>
      <c r="C970" s="14" t="s">
        <v>2100</v>
      </c>
      <c r="E970" s="38" t="s">
        <v>738</v>
      </c>
      <c r="F970" s="44">
        <f>IF(ISBLANK('2O'!I22),"##BLANK",'2O'!I22)</f>
        <v>64.868000000000009</v>
      </c>
    </row>
    <row r="971" spans="2:6">
      <c r="B971" s="14" t="str">
        <f>'2O'!AJ22</f>
        <v>BMA4048H</v>
      </c>
      <c r="C971" s="14" t="s">
        <v>2101</v>
      </c>
      <c r="E971" s="38" t="s">
        <v>738</v>
      </c>
      <c r="F971" s="44">
        <f>IF(ISBLANK('2O'!J22),"##BLANK",'2O'!J22)</f>
        <v>0.20200000000000004</v>
      </c>
    </row>
    <row r="972" spans="2:6">
      <c r="B972" s="14" t="str">
        <f>'2O'!AK22</f>
        <v>BMA4048NH</v>
      </c>
      <c r="C972" s="14" t="s">
        <v>2102</v>
      </c>
      <c r="E972" s="38" t="s">
        <v>738</v>
      </c>
      <c r="F972" s="44">
        <f>IF(ISBLANK('2O'!K22),"##BLANK",'2O'!K22)</f>
        <v>0</v>
      </c>
    </row>
    <row r="973" spans="2:6">
      <c r="B973" s="14" t="str">
        <f>'2O'!AL22</f>
        <v>BMA4048CTOT</v>
      </c>
      <c r="C973" s="14" t="s">
        <v>2103</v>
      </c>
      <c r="E973" s="38" t="s">
        <v>738</v>
      </c>
      <c r="F973" s="44">
        <f>IF(ISBLANK('2O'!L22),"##BLANK",'2O'!L22)</f>
        <v>96.417999999999992</v>
      </c>
    </row>
    <row r="974" spans="2:6">
      <c r="B974" s="14" t="str">
        <f>'2O'!AE24</f>
        <v>BMA4049WR</v>
      </c>
      <c r="C974" s="14" t="s">
        <v>2104</v>
      </c>
      <c r="E974" s="38" t="s">
        <v>738</v>
      </c>
      <c r="F974" s="44">
        <f>IF(ISBLANK('2O'!E24),"##BLANK",'2O'!E24)</f>
        <v>15.084999999999999</v>
      </c>
    </row>
    <row r="975" spans="2:6">
      <c r="B975" s="14" t="str">
        <f>'2O'!AF24</f>
        <v>BMA4049WN</v>
      </c>
      <c r="C975" s="14" t="s">
        <v>2105</v>
      </c>
      <c r="E975" s="38" t="s">
        <v>738</v>
      </c>
      <c r="F975" s="44">
        <f>IF(ISBLANK('2O'!F24),"##BLANK",'2O'!F24)</f>
        <v>0</v>
      </c>
    </row>
    <row r="976" spans="2:6">
      <c r="B976" s="14" t="str">
        <f>'2O'!AG24</f>
        <v>BMA4049WNK</v>
      </c>
      <c r="C976" s="14" t="s">
        <v>2106</v>
      </c>
      <c r="E976" s="38" t="s">
        <v>738</v>
      </c>
      <c r="F976" s="44">
        <f>IF(ISBLANK('2O'!G24),"##BLANK",'2O'!G24)</f>
        <v>5.4209999999999852</v>
      </c>
    </row>
    <row r="977" spans="2:6">
      <c r="B977" s="14" t="str">
        <f>'2O'!AH24</f>
        <v>BMA4049SG</v>
      </c>
      <c r="C977" s="14" t="s">
        <v>2107</v>
      </c>
      <c r="E977" s="38" t="s">
        <v>738</v>
      </c>
      <c r="F977" s="44">
        <f>IF(ISBLANK('2O'!H24),"##BLANK",'2O'!H24)</f>
        <v>2.677</v>
      </c>
    </row>
    <row r="978" spans="2:6">
      <c r="B978" s="14" t="str">
        <f>'2O'!AI24</f>
        <v>BMA4049STTT</v>
      </c>
      <c r="C978" s="14" t="s">
        <v>2108</v>
      </c>
      <c r="E978" s="38" t="s">
        <v>738</v>
      </c>
      <c r="F978" s="44">
        <f>IF(ISBLANK('2O'!I24),"##BLANK",'2O'!I24)</f>
        <v>33.676000000000016</v>
      </c>
    </row>
    <row r="979" spans="2:6">
      <c r="B979" s="46" t="str">
        <f>'2O'!AJ24</f>
        <v>BMA4049H</v>
      </c>
      <c r="C979" s="14" t="s">
        <v>2109</v>
      </c>
      <c r="E979" s="38" t="s">
        <v>738</v>
      </c>
      <c r="F979" s="44">
        <f>IF(ISBLANK('2O'!J24),"##BLANK",'2O'!J24)</f>
        <v>0.18300000000000002</v>
      </c>
    </row>
    <row r="980" spans="2:6">
      <c r="B980" s="14" t="str">
        <f>'2O'!AK24</f>
        <v>BMA4049NH</v>
      </c>
      <c r="C980" s="14" t="s">
        <v>2110</v>
      </c>
      <c r="E980" s="38" t="s">
        <v>738</v>
      </c>
      <c r="F980" s="44">
        <f>IF(ISBLANK('2O'!K24),"##BLANK",'2O'!K24)</f>
        <v>0</v>
      </c>
    </row>
    <row r="981" spans="2:6">
      <c r="B981" s="14" t="str">
        <f>'2O'!AL24</f>
        <v>BMA4049CTOT</v>
      </c>
      <c r="C981" s="14" t="s">
        <v>2111</v>
      </c>
      <c r="E981" s="38" t="s">
        <v>738</v>
      </c>
      <c r="F981" s="44">
        <f>IF(ISBLANK('2O'!L24),"##BLANK",'2O'!L24)</f>
        <v>57.042000000000002</v>
      </c>
    </row>
    <row r="982" spans="2:6">
      <c r="B982" s="14" t="str">
        <f>'2O'!AE27</f>
        <v>BMA4051WR</v>
      </c>
      <c r="C982" s="14" t="s">
        <v>2112</v>
      </c>
      <c r="E982" s="38" t="s">
        <v>738</v>
      </c>
      <c r="F982" s="44">
        <f>IF(ISBLANK('2O'!E27),"##BLANK",'2O'!E27)</f>
        <v>-2.7069999999999999</v>
      </c>
    </row>
    <row r="983" spans="2:6">
      <c r="B983" s="14" t="str">
        <f>'2O'!AF27</f>
        <v>BMA4051WN</v>
      </c>
      <c r="C983" s="14" t="s">
        <v>2113</v>
      </c>
      <c r="E983" s="38" t="s">
        <v>738</v>
      </c>
      <c r="F983" s="44">
        <f>IF(ISBLANK('2O'!F27),"##BLANK",'2O'!F27)</f>
        <v>0</v>
      </c>
    </row>
    <row r="984" spans="2:6">
      <c r="B984" s="14" t="str">
        <f>'2O'!AG27</f>
        <v>BMA4051WNK</v>
      </c>
      <c r="C984" s="14" t="s">
        <v>2114</v>
      </c>
      <c r="E984" s="38" t="s">
        <v>738</v>
      </c>
      <c r="F984" s="44">
        <f>IF(ISBLANK('2O'!G27),"##BLANK",'2O'!G27)</f>
        <v>-0.23599999999999999</v>
      </c>
    </row>
    <row r="985" spans="2:6">
      <c r="B985" s="14" t="str">
        <f>'2O'!AH27</f>
        <v>BMA4051SG</v>
      </c>
      <c r="C985" s="14" t="s">
        <v>2115</v>
      </c>
      <c r="E985" s="38" t="s">
        <v>738</v>
      </c>
      <c r="F985" s="44">
        <f>IF(ISBLANK('2O'!H27),"##BLANK",'2O'!H27)</f>
        <v>-0.53800000000000003</v>
      </c>
    </row>
    <row r="986" spans="2:6">
      <c r="B986" s="14" t="str">
        <f>'2O'!AI27</f>
        <v>BMA4051STTT</v>
      </c>
      <c r="C986" s="14" t="s">
        <v>2116</v>
      </c>
      <c r="E986" s="38" t="s">
        <v>738</v>
      </c>
      <c r="F986" s="44">
        <f>IF(ISBLANK('2O'!I27),"##BLANK",'2O'!I27)</f>
        <v>-17.425000000000001</v>
      </c>
    </row>
    <row r="987" spans="2:6">
      <c r="B987" s="14" t="str">
        <f>'2O'!AJ27</f>
        <v>BMA4051H</v>
      </c>
      <c r="C987" s="14" t="s">
        <v>2117</v>
      </c>
      <c r="E987" s="38" t="s">
        <v>738</v>
      </c>
      <c r="F987" s="44">
        <f>IF(ISBLANK('2O'!J27),"##BLANK",'2O'!J27)</f>
        <v>-1E-3</v>
      </c>
    </row>
    <row r="988" spans="2:6">
      <c r="B988" s="14" t="str">
        <f>'2O'!AK27</f>
        <v>BMA4051NH</v>
      </c>
      <c r="C988" s="14" t="s">
        <v>2118</v>
      </c>
      <c r="E988" s="38" t="s">
        <v>738</v>
      </c>
      <c r="F988" s="44">
        <f>IF(ISBLANK('2O'!K27),"##BLANK",'2O'!K27)</f>
        <v>0</v>
      </c>
    </row>
    <row r="989" spans="2:6">
      <c r="B989" s="14" t="str">
        <f>'2O'!AL27</f>
        <v>BMA4051CTOT</v>
      </c>
      <c r="C989" s="14" t="s">
        <v>2119</v>
      </c>
      <c r="E989" s="38" t="s">
        <v>738</v>
      </c>
      <c r="F989" s="44">
        <f>IF(ISBLANK('2O'!L27),"##BLANK",'2O'!L27)</f>
        <v>-20.907</v>
      </c>
    </row>
    <row r="990" spans="2:6">
      <c r="B990" s="14" t="str">
        <f>'2O'!AE28</f>
        <v>BMA334WR</v>
      </c>
      <c r="C990" s="14" t="s">
        <v>2120</v>
      </c>
      <c r="E990" s="38" t="s">
        <v>738</v>
      </c>
      <c r="F990" s="44">
        <f>IF(ISBLANK('2O'!E28),"##BLANK",'2O'!E28)</f>
        <v>0</v>
      </c>
    </row>
    <row r="991" spans="2:6">
      <c r="B991" s="14" t="str">
        <f>'2O'!AF28</f>
        <v>BMA334WN</v>
      </c>
      <c r="C991" s="14" t="s">
        <v>2121</v>
      </c>
      <c r="E991" s="38" t="s">
        <v>738</v>
      </c>
      <c r="F991" s="44">
        <f>IF(ISBLANK('2O'!F28),"##BLANK",'2O'!F28)</f>
        <v>0</v>
      </c>
    </row>
    <row r="992" spans="2:6">
      <c r="B992" s="14" t="str">
        <f>'2O'!AG28</f>
        <v>BMA334WNK</v>
      </c>
      <c r="C992" s="14" t="s">
        <v>2122</v>
      </c>
      <c r="E992" s="38" t="s">
        <v>738</v>
      </c>
      <c r="F992" s="44">
        <f>IF(ISBLANK('2O'!G28),"##BLANK",'2O'!G28)</f>
        <v>-1.2E-2</v>
      </c>
    </row>
    <row r="993" spans="2:6">
      <c r="B993" s="14" t="str">
        <f>'2O'!AH28</f>
        <v>BMA334SG</v>
      </c>
      <c r="C993" s="14" t="s">
        <v>2123</v>
      </c>
      <c r="E993" s="38" t="s">
        <v>738</v>
      </c>
      <c r="F993" s="44">
        <f>IF(ISBLANK('2O'!H28),"##BLANK",'2O'!H28)</f>
        <v>-8.0000000000000002E-3</v>
      </c>
    </row>
    <row r="994" spans="2:6">
      <c r="B994" s="14" t="str">
        <f>'2O'!AI28</f>
        <v>BMA334STTT</v>
      </c>
      <c r="C994" s="14" t="s">
        <v>2124</v>
      </c>
      <c r="E994" s="38" t="s">
        <v>738</v>
      </c>
      <c r="F994" s="44">
        <f>IF(ISBLANK('2O'!I28),"##BLANK",'2O'!I28)</f>
        <v>0</v>
      </c>
    </row>
    <row r="995" spans="2:6">
      <c r="B995" s="14" t="str">
        <f>'2O'!AJ28</f>
        <v>BMA334H</v>
      </c>
      <c r="C995" s="14" t="s">
        <v>2125</v>
      </c>
      <c r="E995" s="38" t="s">
        <v>738</v>
      </c>
      <c r="F995" s="44">
        <f>IF(ISBLANK('2O'!J28),"##BLANK",'2O'!J28)</f>
        <v>0</v>
      </c>
    </row>
    <row r="996" spans="2:6">
      <c r="B996" s="14" t="str">
        <f>'2O'!AK28</f>
        <v>BMA334NH</v>
      </c>
      <c r="C996" s="14" t="s">
        <v>2126</v>
      </c>
      <c r="E996" s="38" t="s">
        <v>738</v>
      </c>
      <c r="F996" s="44">
        <f>IF(ISBLANK('2O'!K28),"##BLANK",'2O'!K28)</f>
        <v>0</v>
      </c>
    </row>
    <row r="997" spans="2:6">
      <c r="B997" s="14" t="str">
        <f>'2O'!AL28</f>
        <v>BMA334CTOT</v>
      </c>
      <c r="C997" s="14" t="s">
        <v>2127</v>
      </c>
      <c r="E997" s="38" t="s">
        <v>738</v>
      </c>
      <c r="F997" s="44">
        <f>IF(ISBLANK('2O'!L28),"##BLANK",'2O'!L28)</f>
        <v>-0.02</v>
      </c>
    </row>
    <row r="998" spans="2:6">
      <c r="B998" s="14" t="str">
        <f>'2O'!AE29</f>
        <v>BMA4052WR</v>
      </c>
      <c r="C998" s="14" t="s">
        <v>2128</v>
      </c>
      <c r="E998" s="38" t="s">
        <v>738</v>
      </c>
      <c r="F998" s="44">
        <f>IF(ISBLANK('2O'!E29),"##BLANK",'2O'!E29)</f>
        <v>-2.7069999999999999</v>
      </c>
    </row>
    <row r="999" spans="2:6">
      <c r="B999" s="14" t="str">
        <f>'2O'!AF29</f>
        <v>BMA4052WN</v>
      </c>
      <c r="C999" s="14" t="s">
        <v>2129</v>
      </c>
      <c r="E999" s="38" t="s">
        <v>738</v>
      </c>
      <c r="F999" s="44">
        <f>IF(ISBLANK('2O'!F29),"##BLANK",'2O'!F29)</f>
        <v>0</v>
      </c>
    </row>
    <row r="1000" spans="2:6">
      <c r="B1000" s="14" t="str">
        <f>'2O'!AG29</f>
        <v>BMA4052WNK</v>
      </c>
      <c r="C1000" s="14" t="s">
        <v>2130</v>
      </c>
      <c r="E1000" s="38" t="s">
        <v>738</v>
      </c>
      <c r="F1000" s="44">
        <f>IF(ISBLANK('2O'!G29),"##BLANK",'2O'!G29)</f>
        <v>-0.248</v>
      </c>
    </row>
    <row r="1001" spans="2:6">
      <c r="B1001" s="14" t="str">
        <f>'2O'!AH29</f>
        <v>BMA4052SG</v>
      </c>
      <c r="C1001" s="14" t="s">
        <v>2131</v>
      </c>
      <c r="E1001" s="38" t="s">
        <v>738</v>
      </c>
      <c r="F1001" s="44">
        <f>IF(ISBLANK('2O'!H29),"##BLANK",'2O'!H29)</f>
        <v>-0.54600000000000004</v>
      </c>
    </row>
    <row r="1002" spans="2:6">
      <c r="B1002" s="14" t="str">
        <f>'2O'!AI29</f>
        <v>BMA4052STTT</v>
      </c>
      <c r="C1002" s="14" t="s">
        <v>2132</v>
      </c>
      <c r="E1002" s="38" t="s">
        <v>738</v>
      </c>
      <c r="F1002" s="44">
        <f>IF(ISBLANK('2O'!I29),"##BLANK",'2O'!I29)</f>
        <v>-17.425000000000001</v>
      </c>
    </row>
    <row r="1003" spans="2:6">
      <c r="B1003" s="14" t="str">
        <f>'2O'!AJ29</f>
        <v>BMA4052H</v>
      </c>
      <c r="C1003" s="14" t="s">
        <v>2133</v>
      </c>
      <c r="E1003" s="38" t="s">
        <v>738</v>
      </c>
      <c r="F1003" s="44">
        <f>IF(ISBLANK('2O'!J29),"##BLANK",'2O'!J29)</f>
        <v>-1E-3</v>
      </c>
    </row>
    <row r="1004" spans="2:6">
      <c r="B1004" s="14" t="str">
        <f>'2O'!AK29</f>
        <v>BMA4052NH</v>
      </c>
      <c r="C1004" s="14" t="s">
        <v>2134</v>
      </c>
      <c r="E1004" s="38" t="s">
        <v>738</v>
      </c>
      <c r="F1004" s="44">
        <f>IF(ISBLANK('2O'!K29),"##BLANK",'2O'!K29)</f>
        <v>0</v>
      </c>
    </row>
    <row r="1005" spans="2:6">
      <c r="B1005" s="14" t="str">
        <f>'2O'!AL29</f>
        <v>BMA4052CTOT</v>
      </c>
      <c r="C1005" s="14" t="s">
        <v>2135</v>
      </c>
      <c r="E1005" s="38" t="s">
        <v>738</v>
      </c>
      <c r="F1005" s="44">
        <f>IF(ISBLANK('2O'!L29),"##BLANK",'2O'!L29)</f>
        <v>-20.927000000000003</v>
      </c>
    </row>
  </sheetData>
  <sheetProtection sort="0"/>
  <conditionalFormatting sqref="F748:F758">
    <cfRule type="expression" dxfId="731" priority="3">
      <formula>#REF!="New Bon"</formula>
    </cfRule>
  </conditionalFormatting>
  <conditionalFormatting sqref="F86:F111 F634:F653 F759:F769">
    <cfRule type="expression" dxfId="730" priority="4">
      <formula>#REF!="New Bon"</formula>
    </cfRule>
  </conditionalFormatting>
  <conditionalFormatting sqref="F770:F780">
    <cfRule type="expression" dxfId="729" priority="5">
      <formula>#REF!="New Bon"</formula>
    </cfRule>
  </conditionalFormatting>
  <conditionalFormatting sqref="F112:F137 F792:F801">
    <cfRule type="expression" dxfId="728" priority="36">
      <formula>#REF!="New Bon"</formula>
    </cfRule>
  </conditionalFormatting>
  <conditionalFormatting sqref="F138:F163">
    <cfRule type="expression" dxfId="727" priority="37">
      <formula>#REF!="New Bon"</formula>
    </cfRule>
  </conditionalFormatting>
  <conditionalFormatting sqref="F164:F189">
    <cfRule type="expression" dxfId="726" priority="38">
      <formula>#REF!="New Bon"</formula>
    </cfRule>
  </conditionalFormatting>
  <conditionalFormatting sqref="F190:F215">
    <cfRule type="expression" dxfId="725" priority="39">
      <formula>#REF!="New Bon"</formula>
    </cfRule>
  </conditionalFormatting>
  <conditionalFormatting sqref="F85">
    <cfRule type="expression" dxfId="724" priority="64">
      <formula>#REF!="New Bon"</formula>
    </cfRule>
  </conditionalFormatting>
  <conditionalFormatting sqref="F614:F633">
    <cfRule type="expression" dxfId="723" priority="66">
      <formula>#REF!="New Bon"</formula>
    </cfRule>
  </conditionalFormatting>
  <conditionalFormatting sqref="F654:F673">
    <cfRule type="expression" dxfId="722" priority="68">
      <formula>#REF!="New Bon"</formula>
    </cfRule>
  </conditionalFormatting>
  <conditionalFormatting sqref="F691:F702">
    <cfRule type="expression" dxfId="721" priority="69">
      <formula>#REF!="New Bon"</formula>
    </cfRule>
  </conditionalFormatting>
  <conditionalFormatting sqref="F703:F714">
    <cfRule type="expression" dxfId="720" priority="70">
      <formula>#REF!="New Bon"</formula>
    </cfRule>
  </conditionalFormatting>
  <conditionalFormatting sqref="F679:F690">
    <cfRule type="expression" dxfId="719" priority="73">
      <formula>#REF!="New Bon"</formula>
    </cfRule>
  </conditionalFormatting>
  <conditionalFormatting sqref="F678">
    <cfRule type="expression" dxfId="718" priority="75">
      <formula>#REF!="New Bon"</formula>
    </cfRule>
  </conditionalFormatting>
  <conditionalFormatting sqref="F677">
    <cfRule type="expression" dxfId="717" priority="76">
      <formula>#REF!="New Bon"</formula>
    </cfRule>
  </conditionalFormatting>
  <conditionalFormatting sqref="F674:F676">
    <cfRule type="expression" dxfId="716" priority="77">
      <formula>#REF!="New Bon"</formula>
    </cfRule>
  </conditionalFormatting>
  <conditionalFormatting sqref="F781:F791">
    <cfRule type="expression" dxfId="715" priority="88">
      <formula>#REF!="New Bon"</formula>
    </cfRule>
  </conditionalFormatting>
  <conditionalFormatting sqref="F802:F812">
    <cfRule type="expression" dxfId="714" priority="89">
      <formula>#REF!="New Bon"</formula>
    </cfRule>
  </conditionalFormatting>
  <conditionalFormatting sqref="F79">
    <cfRule type="expression" dxfId="713" priority="188">
      <formula>#REF!="New Bon"</formula>
    </cfRule>
  </conditionalFormatting>
  <conditionalFormatting sqref="F78">
    <cfRule type="expression" dxfId="712" priority="189">
      <formula>#REF!="New Bon"</formula>
    </cfRule>
  </conditionalFormatting>
  <conditionalFormatting sqref="F80">
    <cfRule type="expression" dxfId="711" priority="190">
      <formula>#REF!="New Bon"</formula>
    </cfRule>
  </conditionalFormatting>
  <conditionalFormatting sqref="F81">
    <cfRule type="expression" dxfId="710" priority="191">
      <formula>#REF!="New Bon"</formula>
    </cfRule>
  </conditionalFormatting>
  <conditionalFormatting sqref="F82">
    <cfRule type="expression" dxfId="709" priority="192">
      <formula>#REF!="New Bon"</formula>
    </cfRule>
  </conditionalFormatting>
  <conditionalFormatting sqref="F83">
    <cfRule type="expression" dxfId="708" priority="193">
      <formula>#REF!="New Bon"</formula>
    </cfRule>
  </conditionalFormatting>
  <conditionalFormatting sqref="F84">
    <cfRule type="expression" dxfId="707" priority="194">
      <formula>#REF!="New Bon"</formula>
    </cfRule>
  </conditionalFormatting>
  <conditionalFormatting sqref="E4:E1005">
    <cfRule type="expression" dxfId="706" priority="1">
      <formula>$C4="New Bon"</formula>
    </cfRule>
  </conditionalFormatting>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70" zoomScaleNormal="70" zoomScaleSheetLayoutView="100" workbookViewId="0">
      <selection sqref="A1:XFD1048576"/>
    </sheetView>
  </sheetViews>
  <sheetFormatPr defaultColWidth="9" defaultRowHeight="15.75"/>
  <cols>
    <col min="1" max="1" width="1.625" style="579" customWidth="1"/>
    <col min="2" max="2" width="39.75" style="579" bestFit="1" customWidth="1"/>
    <col min="3" max="3" width="7" style="579" customWidth="1"/>
    <col min="4" max="4" width="6.625" style="579" customWidth="1"/>
    <col min="5" max="7" width="12.5" style="579" customWidth="1"/>
    <col min="8" max="8" width="2.625" style="579" customWidth="1"/>
    <col min="9" max="9" width="12.5" style="491" customWidth="1"/>
    <col min="10" max="10" width="1.625" style="579" customWidth="1"/>
    <col min="11" max="11" width="33.625" style="579" customWidth="1"/>
    <col min="12" max="12" width="1.625" style="579" customWidth="1"/>
    <col min="13" max="13" width="1.625" style="490" customWidth="1"/>
    <col min="14" max="14" width="25.125" style="490" customWidth="1"/>
    <col min="15" max="15" width="1.625" style="794" customWidth="1"/>
    <col min="16" max="17" width="12.5" style="794" hidden="1" customWidth="1"/>
    <col min="18" max="18" width="1.625" style="794" hidden="1" customWidth="1"/>
    <col min="19" max="19" width="1.625" style="579" customWidth="1"/>
    <col min="20" max="20" width="36.125" style="579" customWidth="1"/>
    <col min="21" max="23" width="15" style="579" customWidth="1"/>
    <col min="24" max="24" width="1.625" style="579" customWidth="1"/>
    <col min="25" max="16384" width="9" style="579"/>
  </cols>
  <sheetData>
    <row r="1" spans="1:23" s="1099" customFormat="1" ht="30" customHeight="1">
      <c r="B1" s="3037" t="s">
        <v>657</v>
      </c>
      <c r="C1" s="3037"/>
      <c r="D1" s="3037"/>
      <c r="E1" s="3037"/>
      <c r="F1" s="3037"/>
      <c r="G1" s="485"/>
      <c r="H1" s="1100"/>
      <c r="I1" s="1101"/>
      <c r="M1" s="814"/>
      <c r="N1" s="487"/>
      <c r="O1" s="793"/>
      <c r="P1" s="794"/>
      <c r="Q1" s="794"/>
      <c r="R1" s="793"/>
      <c r="T1" s="3037" t="s">
        <v>6740</v>
      </c>
      <c r="U1" s="3037"/>
      <c r="V1" s="3037"/>
      <c r="W1" s="485"/>
    </row>
    <row r="2" spans="1:23" s="1099" customFormat="1" ht="30" customHeight="1">
      <c r="B2" s="3037" t="s">
        <v>9</v>
      </c>
      <c r="C2" s="3037"/>
      <c r="D2" s="3037"/>
      <c r="E2" s="3037"/>
      <c r="F2" s="3037"/>
      <c r="G2" s="488"/>
      <c r="H2" s="1100"/>
      <c r="I2" s="1101"/>
      <c r="M2" s="814"/>
      <c r="N2" s="487"/>
      <c r="O2" s="793"/>
      <c r="P2" s="794"/>
      <c r="Q2" s="794"/>
      <c r="R2" s="793"/>
      <c r="T2" s="3037"/>
      <c r="U2" s="3037"/>
      <c r="V2" s="3037"/>
      <c r="W2" s="488"/>
    </row>
    <row r="3" spans="1:23" s="1102" customFormat="1" ht="45" customHeight="1">
      <c r="B3" s="2916" t="s">
        <v>658</v>
      </c>
      <c r="C3" s="2916"/>
      <c r="D3" s="2916"/>
      <c r="E3" s="2916"/>
      <c r="F3" s="2916"/>
      <c r="G3" s="2916"/>
      <c r="H3" s="2916"/>
      <c r="I3" s="2916"/>
      <c r="J3" s="2916"/>
      <c r="K3" s="2916"/>
      <c r="M3" s="816"/>
      <c r="N3" s="796" t="s">
        <v>6741</v>
      </c>
      <c r="O3" s="793"/>
      <c r="P3" s="794"/>
      <c r="Q3" s="794"/>
      <c r="R3" s="793"/>
      <c r="T3" s="2916" t="s">
        <v>658</v>
      </c>
      <c r="U3" s="2916"/>
      <c r="V3" s="2916"/>
      <c r="W3" s="2916"/>
    </row>
    <row r="4" spans="1:23" s="1102" customFormat="1" ht="12" customHeight="1" thickBot="1">
      <c r="B4" s="584"/>
      <c r="C4" s="584"/>
      <c r="D4" s="584"/>
      <c r="E4" s="584"/>
      <c r="F4" s="584"/>
      <c r="G4" s="584"/>
      <c r="H4" s="579"/>
      <c r="I4" s="1101"/>
      <c r="M4" s="510"/>
      <c r="N4" s="487"/>
      <c r="O4" s="793"/>
      <c r="P4" s="2921" t="s">
        <v>6742</v>
      </c>
      <c r="Q4" s="2921"/>
      <c r="R4" s="793"/>
      <c r="T4" s="584"/>
      <c r="U4" s="584"/>
      <c r="V4" s="584"/>
      <c r="W4" s="584"/>
    </row>
    <row r="5" spans="1:23" ht="55.5" customHeight="1" thickTop="1" thickBot="1">
      <c r="A5" s="526"/>
      <c r="B5" s="492" t="s">
        <v>6743</v>
      </c>
      <c r="C5" s="493" t="s">
        <v>6744</v>
      </c>
      <c r="D5" s="493" t="s">
        <v>6745</v>
      </c>
      <c r="E5" s="493" t="s">
        <v>8895</v>
      </c>
      <c r="F5" s="493" t="s">
        <v>8896</v>
      </c>
      <c r="G5" s="494" t="s">
        <v>6962</v>
      </c>
      <c r="H5" s="526"/>
      <c r="I5" s="497" t="s">
        <v>6749</v>
      </c>
      <c r="J5" s="526"/>
      <c r="K5" s="497" t="s">
        <v>6750</v>
      </c>
      <c r="L5" s="526"/>
      <c r="M5" s="510"/>
      <c r="N5" s="487"/>
      <c r="O5" s="793"/>
      <c r="P5" s="502" t="s">
        <v>6751</v>
      </c>
      <c r="Q5" s="799"/>
      <c r="R5" s="793"/>
      <c r="T5" s="492" t="s">
        <v>6743</v>
      </c>
      <c r="U5" s="493" t="s">
        <v>8895</v>
      </c>
      <c r="V5" s="493" t="s">
        <v>8896</v>
      </c>
      <c r="W5" s="494" t="s">
        <v>6962</v>
      </c>
    </row>
    <row r="6" spans="1:23" ht="12.75" customHeight="1" thickTop="1" thickBot="1">
      <c r="A6" s="526"/>
      <c r="B6" s="495"/>
      <c r="C6" s="495"/>
      <c r="D6" s="495"/>
      <c r="E6" s="1103"/>
      <c r="F6" s="1103"/>
      <c r="G6" s="1103"/>
      <c r="H6" s="526"/>
      <c r="I6" s="694"/>
      <c r="J6" s="526"/>
      <c r="K6" s="526"/>
      <c r="L6" s="526"/>
      <c r="M6" s="510"/>
      <c r="N6" s="487"/>
      <c r="O6" s="793"/>
      <c r="P6" s="490"/>
      <c r="Q6" s="490"/>
      <c r="R6" s="793"/>
      <c r="T6" s="495"/>
      <c r="U6" s="1103"/>
      <c r="V6" s="1103"/>
      <c r="W6" s="1103"/>
    </row>
    <row r="7" spans="1:23" ht="15.75" customHeight="1" thickTop="1" thickBot="1">
      <c r="A7" s="526"/>
      <c r="B7" s="499" t="s">
        <v>8897</v>
      </c>
      <c r="C7" s="531"/>
      <c r="D7" s="531"/>
      <c r="E7" s="484"/>
      <c r="F7" s="484"/>
      <c r="G7" s="1085"/>
      <c r="H7" s="526"/>
      <c r="I7" s="1101"/>
      <c r="J7" s="526"/>
      <c r="K7" s="526"/>
      <c r="L7" s="526"/>
      <c r="M7" s="510"/>
      <c r="N7" s="487"/>
      <c r="O7" s="793"/>
      <c r="P7" s="798"/>
      <c r="Q7" s="798"/>
      <c r="R7" s="793"/>
      <c r="T7" s="499" t="s">
        <v>8897</v>
      </c>
      <c r="U7" s="484"/>
      <c r="V7" s="484"/>
      <c r="W7" s="1085"/>
    </row>
    <row r="8" spans="1:23" ht="15.75" customHeight="1" thickTop="1">
      <c r="A8" s="526"/>
      <c r="B8" s="503" t="s">
        <v>8898</v>
      </c>
      <c r="C8" s="504" t="s">
        <v>6756</v>
      </c>
      <c r="D8" s="504">
        <v>3</v>
      </c>
      <c r="E8" s="122">
        <f>IFERROR('2E'!H20,0)</f>
        <v>-0.13800000000000001</v>
      </c>
      <c r="F8" s="122">
        <f>IFERROR('2E'!H36,0)</f>
        <v>11.347</v>
      </c>
      <c r="G8" s="107">
        <f>IFERROR(SUM(E8:F8),0)</f>
        <v>11.209</v>
      </c>
      <c r="H8" s="1104"/>
      <c r="I8" s="1072" t="s">
        <v>8899</v>
      </c>
      <c r="J8" s="526"/>
      <c r="K8" s="509"/>
      <c r="L8" s="526"/>
      <c r="M8" s="510"/>
      <c r="N8" s="487"/>
      <c r="O8" s="793"/>
      <c r="P8" s="799"/>
      <c r="Q8" s="799"/>
      <c r="R8" s="793"/>
      <c r="T8" s="503" t="s">
        <v>8898</v>
      </c>
      <c r="U8" s="122" t="s">
        <v>8900</v>
      </c>
      <c r="V8" s="122" t="s">
        <v>8420</v>
      </c>
      <c r="W8" s="107" t="s">
        <v>8901</v>
      </c>
    </row>
    <row r="9" spans="1:23" ht="15.75" customHeight="1">
      <c r="A9" s="526"/>
      <c r="B9" s="512" t="s">
        <v>8902</v>
      </c>
      <c r="C9" s="513" t="s">
        <v>6756</v>
      </c>
      <c r="D9" s="513">
        <v>3</v>
      </c>
      <c r="E9" s="804">
        <v>0.16900000000000001</v>
      </c>
      <c r="F9" s="804">
        <v>0</v>
      </c>
      <c r="G9" s="111">
        <f>IFERROR(SUM(E9:F9),0)</f>
        <v>0.16900000000000001</v>
      </c>
      <c r="H9" s="1104"/>
      <c r="I9" s="1075" t="s">
        <v>8903</v>
      </c>
      <c r="J9" s="526"/>
      <c r="K9" s="517"/>
      <c r="L9" s="526"/>
      <c r="M9" s="510"/>
      <c r="N9" s="487">
        <f>IF( SUM( P9:Q9 ) = 0, 0, $P$5 )</f>
        <v>0</v>
      </c>
      <c r="O9" s="793"/>
      <c r="P9" s="511">
        <f xml:space="preserve"> IF( ISNUMBER(E9 ), 0, 1 )</f>
        <v>0</v>
      </c>
      <c r="Q9" s="511">
        <f xml:space="preserve"> IF( ISNUMBER(F9 ), 0, 1 )</f>
        <v>0</v>
      </c>
      <c r="R9" s="793"/>
      <c r="T9" s="512" t="s">
        <v>8902</v>
      </c>
      <c r="U9" s="804" t="s">
        <v>8904</v>
      </c>
      <c r="V9" s="804" t="s">
        <v>8905</v>
      </c>
      <c r="W9" s="111" t="s">
        <v>8906</v>
      </c>
    </row>
    <row r="10" spans="1:23" ht="15.75" customHeight="1" thickBot="1">
      <c r="A10" s="526"/>
      <c r="B10" s="519" t="s">
        <v>8907</v>
      </c>
      <c r="C10" s="520" t="s">
        <v>6756</v>
      </c>
      <c r="D10" s="520">
        <v>3</v>
      </c>
      <c r="E10" s="112">
        <f>IFERROR(SUM(E8:E9),0)</f>
        <v>3.1E-2</v>
      </c>
      <c r="F10" s="112">
        <f>IFERROR(SUM(F8:F9),0)</f>
        <v>11.347</v>
      </c>
      <c r="G10" s="113">
        <f>IFERROR(SUM(E10:F10),0)</f>
        <v>11.378</v>
      </c>
      <c r="H10" s="1104"/>
      <c r="I10" s="1076" t="s">
        <v>8908</v>
      </c>
      <c r="J10" s="526"/>
      <c r="K10" s="523"/>
      <c r="L10" s="526"/>
      <c r="M10" s="510"/>
      <c r="N10" s="487"/>
      <c r="O10" s="793"/>
      <c r="P10" s="799"/>
      <c r="Q10" s="799"/>
      <c r="R10" s="793"/>
      <c r="T10" s="519" t="s">
        <v>8907</v>
      </c>
      <c r="U10" s="112" t="s">
        <v>8909</v>
      </c>
      <c r="V10" s="112" t="s">
        <v>8910</v>
      </c>
      <c r="W10" s="113" t="s">
        <v>8911</v>
      </c>
    </row>
    <row r="11" spans="1:23" ht="15.75" customHeight="1" thickTop="1" thickBot="1">
      <c r="A11" s="526"/>
      <c r="B11" s="838"/>
      <c r="C11" s="838"/>
      <c r="D11" s="1105"/>
      <c r="E11" s="153"/>
      <c r="F11" s="153"/>
      <c r="G11" s="153"/>
      <c r="H11" s="526"/>
      <c r="I11" s="808"/>
      <c r="J11" s="526"/>
      <c r="K11" s="526"/>
      <c r="L11" s="526"/>
      <c r="M11" s="510"/>
      <c r="N11" s="487"/>
      <c r="O11" s="793"/>
      <c r="P11" s="799"/>
      <c r="Q11" s="799"/>
      <c r="R11" s="793"/>
      <c r="T11" s="838"/>
      <c r="U11" s="153"/>
      <c r="V11" s="153"/>
      <c r="W11" s="153"/>
    </row>
    <row r="12" spans="1:23" ht="15.75" customHeight="1" thickTop="1" thickBot="1">
      <c r="A12" s="526"/>
      <c r="B12" s="499" t="s">
        <v>8912</v>
      </c>
      <c r="C12" s="531"/>
      <c r="D12" s="1106"/>
      <c r="E12" s="155"/>
      <c r="F12" s="155"/>
      <c r="G12" s="1045"/>
      <c r="H12" s="526"/>
      <c r="I12" s="808"/>
      <c r="J12" s="526"/>
      <c r="K12" s="526"/>
      <c r="L12" s="526"/>
      <c r="M12" s="510"/>
      <c r="N12" s="487"/>
      <c r="O12" s="793"/>
      <c r="P12" s="799"/>
      <c r="Q12" s="799"/>
      <c r="R12" s="793"/>
      <c r="T12" s="499" t="s">
        <v>8912</v>
      </c>
      <c r="U12" s="155"/>
      <c r="V12" s="155"/>
      <c r="W12" s="1045"/>
    </row>
    <row r="13" spans="1:23" s="490" customFormat="1" ht="15.75" customHeight="1" thickTop="1">
      <c r="A13" s="496"/>
      <c r="B13" s="503" t="s">
        <v>8913</v>
      </c>
      <c r="C13" s="504" t="s">
        <v>6756</v>
      </c>
      <c r="D13" s="504">
        <v>3</v>
      </c>
      <c r="E13" s="802">
        <v>4.3070000000000004</v>
      </c>
      <c r="F13" s="802">
        <v>-4.9210000000000003</v>
      </c>
      <c r="G13" s="107">
        <f>IFERROR(SUM(E13:F13),0)</f>
        <v>-0.61399999999999988</v>
      </c>
      <c r="H13" s="598"/>
      <c r="I13" s="1072" t="s">
        <v>8914</v>
      </c>
      <c r="J13" s="496"/>
      <c r="K13" s="509"/>
      <c r="L13" s="496"/>
      <c r="M13" s="510"/>
      <c r="N13" s="487">
        <f>IF( SUM( P13:Q13 ) = 0, 0, $P$5 )</f>
        <v>0</v>
      </c>
      <c r="O13" s="793"/>
      <c r="P13" s="511">
        <f t="shared" ref="P13:Q13" si="0" xml:space="preserve"> IF( ISNUMBER(E13 ), 0, 1 )</f>
        <v>0</v>
      </c>
      <c r="Q13" s="511">
        <f t="shared" si="0"/>
        <v>0</v>
      </c>
      <c r="R13" s="793"/>
      <c r="T13" s="503" t="s">
        <v>8913</v>
      </c>
      <c r="U13" s="802" t="s">
        <v>8915</v>
      </c>
      <c r="V13" s="802" t="s">
        <v>8916</v>
      </c>
      <c r="W13" s="107" t="s">
        <v>8917</v>
      </c>
    </row>
    <row r="14" spans="1:23" s="490" customFormat="1" ht="15.75" customHeight="1">
      <c r="A14" s="496"/>
      <c r="B14" s="512" t="s">
        <v>6755</v>
      </c>
      <c r="C14" s="513" t="s">
        <v>6756</v>
      </c>
      <c r="D14" s="513">
        <v>3</v>
      </c>
      <c r="E14" s="124">
        <f>IFERROR(E8,0)</f>
        <v>-0.13800000000000001</v>
      </c>
      <c r="F14" s="124">
        <f>IFERROR(F8,0)</f>
        <v>11.347</v>
      </c>
      <c r="G14" s="111">
        <f>IFERROR(SUM(E14:F14),0)</f>
        <v>11.209</v>
      </c>
      <c r="H14" s="598"/>
      <c r="I14" s="1075" t="s">
        <v>8918</v>
      </c>
      <c r="J14" s="496"/>
      <c r="K14" s="517"/>
      <c r="L14" s="496"/>
      <c r="M14" s="510"/>
      <c r="N14" s="487"/>
      <c r="O14" s="793"/>
      <c r="P14" s="799"/>
      <c r="Q14" s="799"/>
      <c r="R14" s="793"/>
      <c r="T14" s="512" t="s">
        <v>6755</v>
      </c>
      <c r="U14" s="124" t="s">
        <v>8900</v>
      </c>
      <c r="V14" s="124" t="s">
        <v>8420</v>
      </c>
      <c r="W14" s="111" t="s">
        <v>8901</v>
      </c>
    </row>
    <row r="15" spans="1:23" s="490" customFormat="1" ht="15.75" customHeight="1">
      <c r="A15" s="496"/>
      <c r="B15" s="512" t="s">
        <v>8919</v>
      </c>
      <c r="C15" s="513" t="s">
        <v>6756</v>
      </c>
      <c r="D15" s="513">
        <v>3</v>
      </c>
      <c r="E15" s="110">
        <f>IFERROR('2J'!E11*(-1),0)</f>
        <v>-0.73399999999999999</v>
      </c>
      <c r="F15" s="110">
        <f>IFERROR('2J'!E18*(-1),0)</f>
        <v>-16.760000000000002</v>
      </c>
      <c r="G15" s="111">
        <f>IFERROR(SUM(E15:F15),0)</f>
        <v>-17.494</v>
      </c>
      <c r="H15" s="598"/>
      <c r="I15" s="1075" t="s">
        <v>8920</v>
      </c>
      <c r="J15" s="496"/>
      <c r="K15" s="517"/>
      <c r="L15" s="496"/>
      <c r="M15" s="510"/>
      <c r="N15" s="487"/>
      <c r="O15" s="793"/>
      <c r="P15" s="799"/>
      <c r="Q15" s="799"/>
      <c r="R15" s="793"/>
      <c r="T15" s="512" t="s">
        <v>8919</v>
      </c>
      <c r="U15" s="110" t="s">
        <v>8921</v>
      </c>
      <c r="V15" s="110" t="s">
        <v>8922</v>
      </c>
      <c r="W15" s="111" t="s">
        <v>8923</v>
      </c>
    </row>
    <row r="16" spans="1:23" s="490" customFormat="1" ht="15.75" customHeight="1" thickBot="1">
      <c r="A16" s="496"/>
      <c r="B16" s="519" t="s">
        <v>8924</v>
      </c>
      <c r="C16" s="520" t="s">
        <v>6756</v>
      </c>
      <c r="D16" s="520">
        <v>3</v>
      </c>
      <c r="E16" s="112">
        <f>IFERROR(SUM(E13:E15),0)</f>
        <v>3.4350000000000005</v>
      </c>
      <c r="F16" s="112">
        <f>IFERROR(SUM(F13:F15),0)</f>
        <v>-10.334000000000003</v>
      </c>
      <c r="G16" s="113">
        <f>IFERROR(SUM(E16:F16),0)</f>
        <v>-6.8990000000000027</v>
      </c>
      <c r="H16" s="598"/>
      <c r="I16" s="1076" t="s">
        <v>8925</v>
      </c>
      <c r="J16" s="496"/>
      <c r="K16" s="523"/>
      <c r="L16" s="496"/>
      <c r="M16" s="510"/>
      <c r="N16" s="487"/>
      <c r="O16" s="793"/>
      <c r="P16" s="799"/>
      <c r="Q16" s="799"/>
      <c r="R16" s="793"/>
      <c r="T16" s="519" t="s">
        <v>8924</v>
      </c>
      <c r="U16" s="112" t="s">
        <v>8926</v>
      </c>
      <c r="V16" s="112" t="s">
        <v>8927</v>
      </c>
      <c r="W16" s="113" t="s">
        <v>8928</v>
      </c>
    </row>
    <row r="17" spans="1:18" s="490" customFormat="1" thickTop="1">
      <c r="A17" s="496"/>
      <c r="B17" s="587"/>
      <c r="C17" s="587"/>
      <c r="D17" s="587"/>
      <c r="E17" s="562"/>
      <c r="F17" s="562"/>
      <c r="G17" s="562"/>
      <c r="H17" s="496"/>
      <c r="I17" s="1101"/>
      <c r="J17" s="496"/>
      <c r="K17" s="496"/>
      <c r="L17" s="496"/>
      <c r="N17" s="579"/>
      <c r="O17" s="794"/>
      <c r="P17" s="799"/>
      <c r="Q17" s="799"/>
      <c r="R17" s="794"/>
    </row>
    <row r="18" spans="1:18">
      <c r="A18" s="526"/>
      <c r="B18" s="587"/>
      <c r="C18" s="587"/>
      <c r="D18" s="587"/>
      <c r="E18" s="526"/>
      <c r="F18" s="526"/>
      <c r="G18" s="526"/>
      <c r="H18" s="526"/>
      <c r="J18" s="526"/>
      <c r="K18" s="526"/>
      <c r="L18" s="526"/>
      <c r="N18" s="579"/>
      <c r="P18" s="799"/>
      <c r="Q18" s="799"/>
    </row>
    <row r="19" spans="1:18">
      <c r="A19" s="526"/>
      <c r="B19" s="526"/>
      <c r="C19" s="526"/>
      <c r="D19" s="526"/>
      <c r="E19" s="526"/>
      <c r="F19" s="526"/>
      <c r="G19" s="526"/>
      <c r="H19" s="526"/>
      <c r="J19" s="526"/>
      <c r="K19" s="526"/>
      <c r="L19" s="526"/>
      <c r="N19" s="579"/>
      <c r="P19" s="799"/>
      <c r="Q19" s="799"/>
    </row>
    <row r="20" spans="1:18">
      <c r="A20" s="526"/>
      <c r="B20" s="526"/>
      <c r="C20" s="526"/>
      <c r="D20" s="526"/>
      <c r="E20" s="526"/>
      <c r="F20" s="526"/>
      <c r="G20" s="526"/>
      <c r="H20" s="526"/>
      <c r="J20" s="526"/>
      <c r="K20" s="526"/>
      <c r="L20" s="526"/>
      <c r="N20" s="579"/>
      <c r="P20" s="799"/>
      <c r="Q20" s="799"/>
    </row>
    <row r="21" spans="1:18">
      <c r="A21" s="526"/>
      <c r="B21" s="526"/>
      <c r="C21" s="526"/>
      <c r="D21" s="526"/>
      <c r="E21" s="526"/>
      <c r="F21" s="526"/>
      <c r="G21" s="526"/>
      <c r="H21" s="526"/>
      <c r="J21" s="526"/>
      <c r="K21" s="526"/>
      <c r="L21" s="526"/>
      <c r="N21" s="579"/>
      <c r="P21" s="799"/>
      <c r="Q21" s="799"/>
    </row>
    <row r="22" spans="1:18">
      <c r="A22" s="526"/>
      <c r="B22" s="526"/>
      <c r="C22" s="526"/>
      <c r="D22" s="526"/>
      <c r="E22" s="526"/>
      <c r="F22" s="526"/>
      <c r="G22" s="526"/>
      <c r="H22" s="526"/>
      <c r="J22" s="526"/>
      <c r="K22" s="526"/>
      <c r="L22" s="526"/>
      <c r="N22" s="579"/>
      <c r="P22" s="799"/>
      <c r="Q22" s="799"/>
    </row>
    <row r="23" spans="1:18">
      <c r="A23" s="526"/>
      <c r="B23" s="526"/>
      <c r="C23" s="526"/>
      <c r="D23" s="526"/>
      <c r="E23" s="526"/>
      <c r="F23" s="526"/>
      <c r="G23" s="526"/>
      <c r="H23" s="526"/>
      <c r="J23" s="526"/>
      <c r="K23" s="526"/>
      <c r="L23" s="526"/>
      <c r="N23" s="579"/>
      <c r="O23" s="857"/>
      <c r="P23" s="727"/>
      <c r="Q23" s="600"/>
      <c r="R23" s="857"/>
    </row>
  </sheetData>
  <sheetProtection algorithmName="SHA-512" hashValue="a8o3TU9O0nQrhHl6AHQ8p33yWLtQXyYpVzgs53BjcwkWoJ/RxpXPmMEwqSvAWYt96zu96jHAJAyUBE4+BRgYcA==" saltValue="oH8f7Ihdoz1wMBcbE2j3Lg==" spinCount="100000" sheet="1" objects="1" scenarios="1" formatColumns="0" formatRows="0"/>
  <mergeCells count="7">
    <mergeCell ref="P4:Q4"/>
    <mergeCell ref="B1:F1"/>
    <mergeCell ref="T1:V1"/>
    <mergeCell ref="B2:F2"/>
    <mergeCell ref="T2:V2"/>
    <mergeCell ref="B3:K3"/>
    <mergeCell ref="T3:W3"/>
  </mergeCells>
  <conditionalFormatting sqref="N4:N7 N9:N13">
    <cfRule type="cellIs" dxfId="465" priority="14" operator="equal">
      <formula>0</formula>
    </cfRule>
  </conditionalFormatting>
  <conditionalFormatting sqref="N16">
    <cfRule type="cellIs" dxfId="464" priority="6" operator="equal">
      <formula>0</formula>
    </cfRule>
  </conditionalFormatting>
  <conditionalFormatting sqref="N10:N16">
    <cfRule type="cellIs" dxfId="463" priority="5" operator="equal">
      <formula>0</formula>
    </cfRule>
  </conditionalFormatting>
  <conditionalFormatting sqref="N2">
    <cfRule type="cellIs" dxfId="462" priority="4" operator="equal">
      <formula>0</formula>
    </cfRule>
  </conditionalFormatting>
  <conditionalFormatting sqref="N1">
    <cfRule type="cellIs" dxfId="461" priority="3" operator="equal">
      <formula>0</formula>
    </cfRule>
  </conditionalFormatting>
  <conditionalFormatting sqref="N15">
    <cfRule type="cellIs" dxfId="460" priority="2" operator="equal">
      <formula>0</formula>
    </cfRule>
  </conditionalFormatting>
  <conditionalFormatting sqref="N8">
    <cfRule type="cellIs" dxfId="459"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70" zoomScaleNormal="70" zoomScaleSheetLayoutView="100" workbookViewId="0">
      <selection sqref="A1:XFD1048576"/>
    </sheetView>
  </sheetViews>
  <sheetFormatPr defaultColWidth="8.625" defaultRowHeight="15"/>
  <cols>
    <col min="1" max="1" width="1.625" style="226" customWidth="1"/>
    <col min="2" max="2" width="50.625" style="226" customWidth="1"/>
    <col min="3" max="3" width="7" style="226" customWidth="1"/>
    <col min="4" max="4" width="5.5" style="226" customWidth="1"/>
    <col min="5" max="9" width="12.5" style="226" customWidth="1"/>
    <col min="10" max="10" width="1.625" style="226" customWidth="1"/>
    <col min="11" max="11" width="12.5" style="1110" customWidth="1"/>
    <col min="12" max="12" width="1.625" style="226" customWidth="1"/>
    <col min="13" max="13" width="33.625" style="226" customWidth="1"/>
    <col min="14" max="15" width="1.625" style="226" customWidth="1"/>
    <col min="16" max="16" width="25" style="226" customWidth="1"/>
    <col min="17" max="17" width="1.625" style="1111" customWidth="1"/>
    <col min="18" max="21" width="7.5" style="1111" hidden="1" customWidth="1"/>
    <col min="22" max="22" width="1.625" style="1111" hidden="1" customWidth="1"/>
    <col min="23" max="23" width="1.625" style="226" customWidth="1"/>
    <col min="24" max="24" width="36.125" style="226" customWidth="1"/>
    <col min="25" max="29" width="12.5" style="226" customWidth="1"/>
    <col min="30" max="30" width="1.625" style="226" customWidth="1"/>
    <col min="31" max="16384" width="8.625" style="226"/>
  </cols>
  <sheetData>
    <row r="1" spans="1:33" s="467" customFormat="1" ht="30" customHeight="1">
      <c r="A1" s="618"/>
      <c r="B1" s="3037" t="s">
        <v>659</v>
      </c>
      <c r="C1" s="3037"/>
      <c r="D1" s="3037"/>
      <c r="E1" s="3037"/>
      <c r="F1" s="3037"/>
      <c r="G1" s="485"/>
      <c r="H1" s="485"/>
      <c r="I1" s="485"/>
      <c r="J1" s="618"/>
      <c r="K1" s="610"/>
      <c r="L1" s="618"/>
      <c r="M1" s="618"/>
      <c r="N1" s="618"/>
      <c r="O1" s="814"/>
      <c r="P1" s="792"/>
      <c r="Q1" s="793"/>
      <c r="R1" s="794"/>
      <c r="S1" s="794"/>
      <c r="T1" s="794"/>
      <c r="U1" s="794"/>
      <c r="V1" s="793"/>
      <c r="W1" s="618"/>
      <c r="X1" s="3037" t="s">
        <v>6740</v>
      </c>
      <c r="Y1" s="3037"/>
      <c r="Z1" s="3037"/>
      <c r="AA1" s="3037"/>
      <c r="AB1" s="3037"/>
      <c r="AC1" s="3037"/>
      <c r="AD1" s="618"/>
      <c r="AE1" s="618"/>
      <c r="AF1" s="618"/>
      <c r="AG1" s="618"/>
    </row>
    <row r="2" spans="1:33" s="467" customFormat="1" ht="30" customHeight="1">
      <c r="A2" s="618"/>
      <c r="B2" s="3037" t="s">
        <v>9</v>
      </c>
      <c r="C2" s="3037"/>
      <c r="D2" s="3037"/>
      <c r="E2" s="3037"/>
      <c r="F2" s="3037"/>
      <c r="G2" s="488"/>
      <c r="H2" s="488"/>
      <c r="I2" s="488"/>
      <c r="J2" s="618"/>
      <c r="K2" s="610"/>
      <c r="L2" s="618"/>
      <c r="M2" s="618"/>
      <c r="N2" s="618"/>
      <c r="O2" s="814"/>
      <c r="P2" s="792"/>
      <c r="Q2" s="793"/>
      <c r="R2" s="794"/>
      <c r="S2" s="794"/>
      <c r="T2" s="794"/>
      <c r="U2" s="794"/>
      <c r="V2" s="793"/>
      <c r="W2" s="618"/>
      <c r="X2" s="3037"/>
      <c r="Y2" s="3037"/>
      <c r="Z2" s="3037"/>
      <c r="AA2" s="3037"/>
      <c r="AB2" s="3037"/>
      <c r="AC2" s="3037"/>
      <c r="AD2" s="618"/>
      <c r="AE2" s="618"/>
      <c r="AF2" s="618"/>
      <c r="AG2" s="618"/>
    </row>
    <row r="3" spans="1:33" ht="45" customHeight="1">
      <c r="A3" s="490"/>
      <c r="B3" s="2916" t="s">
        <v>660</v>
      </c>
      <c r="C3" s="2916"/>
      <c r="D3" s="2916"/>
      <c r="E3" s="2916"/>
      <c r="F3" s="2916"/>
      <c r="G3" s="2916"/>
      <c r="H3" s="2916"/>
      <c r="I3" s="2916"/>
      <c r="J3" s="2916"/>
      <c r="K3" s="2916"/>
      <c r="L3" s="2916"/>
      <c r="M3" s="2916"/>
      <c r="N3" s="490"/>
      <c r="O3" s="816"/>
      <c r="P3" s="796" t="s">
        <v>6741</v>
      </c>
      <c r="Q3" s="793"/>
      <c r="R3" s="794"/>
      <c r="S3" s="794"/>
      <c r="T3" s="794"/>
      <c r="U3" s="794"/>
      <c r="V3" s="793"/>
      <c r="W3" s="490"/>
      <c r="X3" s="2917" t="s">
        <v>8929</v>
      </c>
      <c r="Y3" s="2918"/>
      <c r="Z3" s="2918"/>
      <c r="AA3" s="2918"/>
      <c r="AB3" s="2918"/>
      <c r="AC3" s="2918"/>
      <c r="AD3" s="490"/>
      <c r="AE3" s="490"/>
      <c r="AF3" s="490"/>
      <c r="AG3" s="490"/>
    </row>
    <row r="4" spans="1:33" ht="14.25" customHeight="1" thickBot="1">
      <c r="A4" s="490"/>
      <c r="B4" s="918"/>
      <c r="C4" s="918"/>
      <c r="D4" s="918"/>
      <c r="E4" s="918"/>
      <c r="F4" s="918"/>
      <c r="G4" s="918"/>
      <c r="H4" s="918"/>
      <c r="I4" s="918"/>
      <c r="J4" s="824"/>
      <c r="K4" s="608"/>
      <c r="L4" s="490"/>
      <c r="M4" s="490"/>
      <c r="N4" s="490"/>
      <c r="O4" s="510"/>
      <c r="P4" s="490"/>
      <c r="Q4" s="793"/>
      <c r="R4" s="2921" t="s">
        <v>6742</v>
      </c>
      <c r="S4" s="2921"/>
      <c r="T4" s="2921"/>
      <c r="U4" s="1107"/>
      <c r="V4" s="793"/>
      <c r="W4" s="490"/>
      <c r="X4" s="918"/>
      <c r="Y4" s="918"/>
      <c r="Z4" s="918"/>
      <c r="AA4" s="918"/>
      <c r="AB4" s="918"/>
      <c r="AC4" s="918"/>
      <c r="AD4" s="490"/>
      <c r="AE4" s="490"/>
      <c r="AF4" s="490"/>
      <c r="AG4" s="490"/>
    </row>
    <row r="5" spans="1:33" ht="46.5" thickTop="1" thickBot="1">
      <c r="A5" s="496"/>
      <c r="B5" s="492" t="s">
        <v>6743</v>
      </c>
      <c r="C5" s="493" t="s">
        <v>6744</v>
      </c>
      <c r="D5" s="493" t="s">
        <v>6745</v>
      </c>
      <c r="E5" s="493" t="s">
        <v>7672</v>
      </c>
      <c r="F5" s="493" t="s">
        <v>7673</v>
      </c>
      <c r="G5" s="493" t="s">
        <v>7674</v>
      </c>
      <c r="H5" s="493" t="s">
        <v>8930</v>
      </c>
      <c r="I5" s="494" t="s">
        <v>6962</v>
      </c>
      <c r="J5" s="484"/>
      <c r="K5" s="497" t="s">
        <v>6749</v>
      </c>
      <c r="L5" s="496"/>
      <c r="M5" s="497" t="s">
        <v>6750</v>
      </c>
      <c r="N5" s="496"/>
      <c r="O5" s="510"/>
      <c r="P5" s="490"/>
      <c r="Q5" s="793"/>
      <c r="R5" s="502" t="s">
        <v>6751</v>
      </c>
      <c r="S5" s="502"/>
      <c r="T5" s="502"/>
      <c r="U5" s="502"/>
      <c r="V5" s="793"/>
      <c r="W5" s="490"/>
      <c r="X5" s="492" t="s">
        <v>6743</v>
      </c>
      <c r="Y5" s="493" t="s">
        <v>7672</v>
      </c>
      <c r="Z5" s="493" t="s">
        <v>7673</v>
      </c>
      <c r="AA5" s="493" t="s">
        <v>7674</v>
      </c>
      <c r="AB5" s="493" t="s">
        <v>8930</v>
      </c>
      <c r="AC5" s="494" t="s">
        <v>6962</v>
      </c>
      <c r="AD5" s="490"/>
      <c r="AE5" s="490"/>
      <c r="AF5" s="490"/>
      <c r="AG5" s="490"/>
    </row>
    <row r="6" spans="1:33" ht="15.75" customHeight="1" thickTop="1" thickBot="1">
      <c r="A6" s="496"/>
      <c r="B6" s="1108"/>
      <c r="C6" s="1108"/>
      <c r="D6" s="1108"/>
      <c r="E6" s="1109"/>
      <c r="F6" s="1109"/>
      <c r="G6" s="1109"/>
      <c r="H6" s="1109"/>
      <c r="I6" s="1109"/>
      <c r="J6" s="484"/>
      <c r="K6" s="608"/>
      <c r="L6" s="496"/>
      <c r="M6" s="496"/>
      <c r="N6" s="496"/>
      <c r="O6" s="510"/>
      <c r="P6" s="490"/>
      <c r="Q6" s="793"/>
      <c r="R6" s="490"/>
      <c r="S6" s="490"/>
      <c r="T6" s="490"/>
      <c r="U6" s="490"/>
      <c r="V6" s="793"/>
      <c r="W6" s="490"/>
      <c r="X6" s="1108"/>
      <c r="Y6" s="1109"/>
      <c r="Z6" s="1109"/>
      <c r="AA6" s="1109"/>
      <c r="AB6" s="1109"/>
      <c r="AC6" s="1109"/>
      <c r="AD6" s="490"/>
      <c r="AE6" s="490"/>
      <c r="AF6" s="490"/>
      <c r="AG6" s="490"/>
    </row>
    <row r="7" spans="1:33" ht="15.75" customHeight="1" thickTop="1" thickBot="1">
      <c r="A7" s="496"/>
      <c r="B7" s="876" t="s">
        <v>8931</v>
      </c>
      <c r="C7" s="832" t="s">
        <v>6756</v>
      </c>
      <c r="D7" s="832">
        <v>3</v>
      </c>
      <c r="E7" s="855">
        <v>0</v>
      </c>
      <c r="F7" s="855">
        <v>0</v>
      </c>
      <c r="G7" s="855">
        <v>0.88600000000000001</v>
      </c>
      <c r="H7" s="855">
        <v>0</v>
      </c>
      <c r="I7" s="129">
        <f>SUM(E7:H7)</f>
        <v>0.88600000000000001</v>
      </c>
      <c r="J7" s="496"/>
      <c r="K7" s="1093" t="s">
        <v>8932</v>
      </c>
      <c r="L7" s="496"/>
      <c r="M7" s="835"/>
      <c r="N7" s="496"/>
      <c r="O7" s="510"/>
      <c r="P7" s="487">
        <f xml:space="preserve"> IF( SUM( R7:U7 ) = 0, 0,$R$5)</f>
        <v>0</v>
      </c>
      <c r="Q7" s="793"/>
      <c r="R7" s="511">
        <f xml:space="preserve"> IF( ISNUMBER(E7 ), 0, 1 )</f>
        <v>0</v>
      </c>
      <c r="S7" s="511">
        <f t="shared" ref="S7:U7" si="0" xml:space="preserve"> IF( ISNUMBER(F7 ), 0, 1 )</f>
        <v>0</v>
      </c>
      <c r="T7" s="511">
        <f t="shared" si="0"/>
        <v>0</v>
      </c>
      <c r="U7" s="511">
        <f t="shared" si="0"/>
        <v>0</v>
      </c>
      <c r="V7" s="793"/>
      <c r="W7" s="490"/>
      <c r="X7" s="876" t="s">
        <v>8933</v>
      </c>
      <c r="Y7" s="855" t="s">
        <v>8934</v>
      </c>
      <c r="Z7" s="855" t="s">
        <v>8935</v>
      </c>
      <c r="AA7" s="855" t="s">
        <v>8936</v>
      </c>
      <c r="AB7" s="855" t="s">
        <v>8937</v>
      </c>
      <c r="AC7" s="129" t="s">
        <v>8938</v>
      </c>
      <c r="AD7" s="490"/>
      <c r="AE7" s="490"/>
      <c r="AF7" s="490"/>
      <c r="AG7" s="490"/>
    </row>
    <row r="8" spans="1:33" ht="15.75" thickTop="1">
      <c r="A8" s="496"/>
      <c r="B8" s="496"/>
      <c r="C8" s="496"/>
      <c r="D8" s="496"/>
      <c r="E8" s="496"/>
      <c r="F8" s="496"/>
      <c r="G8" s="496"/>
      <c r="H8" s="496"/>
      <c r="I8" s="496"/>
      <c r="J8" s="496"/>
      <c r="K8" s="967"/>
      <c r="L8" s="496"/>
      <c r="M8" s="496"/>
      <c r="N8" s="496"/>
      <c r="O8" s="490"/>
      <c r="P8" s="884"/>
      <c r="Q8" s="794"/>
      <c r="R8" s="799"/>
      <c r="S8" s="799"/>
      <c r="T8" s="799"/>
      <c r="U8" s="799"/>
      <c r="V8" s="794"/>
      <c r="W8" s="490"/>
      <c r="X8" s="490"/>
      <c r="Y8" s="490"/>
      <c r="Z8" s="490"/>
      <c r="AA8" s="490"/>
      <c r="AB8" s="490"/>
      <c r="AC8" s="490"/>
      <c r="AD8" s="490"/>
      <c r="AE8" s="490"/>
      <c r="AF8" s="490"/>
      <c r="AG8" s="490"/>
    </row>
    <row r="9" spans="1:33">
      <c r="A9" s="496"/>
      <c r="B9" s="496"/>
      <c r="C9" s="496"/>
      <c r="D9" s="496"/>
      <c r="E9" s="496"/>
      <c r="F9" s="496"/>
      <c r="G9" s="496"/>
      <c r="H9" s="496"/>
      <c r="I9" s="496"/>
      <c r="J9" s="496"/>
      <c r="K9" s="967"/>
      <c r="L9" s="496"/>
      <c r="M9" s="496"/>
      <c r="N9" s="496"/>
      <c r="O9" s="490"/>
      <c r="P9" s="884"/>
      <c r="Q9" s="794"/>
      <c r="R9" s="799"/>
      <c r="S9" s="799"/>
      <c r="T9" s="799"/>
      <c r="U9" s="799"/>
      <c r="V9" s="794"/>
      <c r="W9" s="490"/>
      <c r="X9" s="490"/>
      <c r="Y9" s="490"/>
      <c r="Z9" s="490"/>
      <c r="AA9" s="490"/>
      <c r="AB9" s="490"/>
      <c r="AC9" s="490"/>
      <c r="AD9" s="490"/>
      <c r="AE9" s="490"/>
      <c r="AF9" s="490"/>
      <c r="AG9" s="490"/>
    </row>
    <row r="10" spans="1:33">
      <c r="A10" s="496"/>
      <c r="B10" s="496"/>
      <c r="C10" s="496"/>
      <c r="D10" s="496"/>
      <c r="E10" s="496"/>
      <c r="F10" s="496"/>
      <c r="G10" s="496"/>
      <c r="H10" s="496"/>
      <c r="I10" s="496"/>
      <c r="J10" s="496"/>
      <c r="K10" s="967"/>
      <c r="L10" s="496"/>
      <c r="M10" s="496"/>
      <c r="N10" s="496"/>
      <c r="O10" s="490"/>
      <c r="P10" s="490"/>
      <c r="Q10" s="794"/>
      <c r="R10" s="799"/>
      <c r="S10" s="799"/>
      <c r="T10" s="799"/>
      <c r="U10" s="799"/>
      <c r="V10" s="794"/>
      <c r="W10" s="490"/>
      <c r="X10" s="490"/>
      <c r="Y10" s="490"/>
      <c r="Z10" s="490"/>
      <c r="AA10" s="490"/>
      <c r="AB10" s="490"/>
      <c r="AC10" s="490"/>
      <c r="AD10" s="490"/>
      <c r="AE10" s="490"/>
      <c r="AF10" s="490"/>
      <c r="AG10" s="490"/>
    </row>
    <row r="11" spans="1:33">
      <c r="A11" s="496"/>
      <c r="B11" s="496"/>
      <c r="C11" s="496"/>
      <c r="D11" s="496"/>
      <c r="E11" s="496"/>
      <c r="F11" s="496"/>
      <c r="G11" s="496"/>
      <c r="H11" s="496"/>
      <c r="I11" s="496"/>
      <c r="J11" s="496"/>
      <c r="K11" s="967"/>
      <c r="L11" s="496"/>
      <c r="M11" s="496"/>
      <c r="N11" s="496"/>
      <c r="O11" s="490"/>
      <c r="P11" s="487"/>
      <c r="Q11" s="794"/>
      <c r="R11" s="799"/>
      <c r="S11" s="799"/>
      <c r="T11" s="799"/>
      <c r="U11" s="799"/>
      <c r="V11" s="794"/>
      <c r="W11" s="490"/>
      <c r="X11" s="490"/>
      <c r="Y11" s="490"/>
      <c r="Z11" s="490"/>
      <c r="AA11" s="490"/>
      <c r="AB11" s="490"/>
      <c r="AC11" s="490"/>
      <c r="AD11" s="490"/>
      <c r="AE11" s="490"/>
      <c r="AF11" s="490"/>
      <c r="AG11" s="490"/>
    </row>
    <row r="12" spans="1:33">
      <c r="A12" s="496"/>
      <c r="B12" s="496"/>
      <c r="C12" s="496"/>
      <c r="D12" s="496"/>
      <c r="E12" s="496"/>
      <c r="F12" s="496"/>
      <c r="G12" s="496"/>
      <c r="H12" s="496"/>
      <c r="I12" s="496"/>
      <c r="J12" s="496"/>
      <c r="K12" s="967"/>
      <c r="L12" s="496"/>
      <c r="M12" s="496"/>
      <c r="N12" s="496"/>
      <c r="O12" s="490"/>
      <c r="P12" s="490"/>
      <c r="Q12" s="794"/>
      <c r="R12" s="799"/>
      <c r="S12" s="799"/>
      <c r="T12" s="799"/>
      <c r="U12" s="799"/>
      <c r="V12" s="794"/>
      <c r="W12" s="490"/>
      <c r="X12" s="490"/>
      <c r="Y12" s="490"/>
      <c r="Z12" s="490"/>
      <c r="AA12" s="490"/>
      <c r="AB12" s="490"/>
      <c r="AC12" s="490"/>
      <c r="AD12" s="490"/>
      <c r="AE12" s="490"/>
      <c r="AF12" s="490"/>
      <c r="AG12" s="490"/>
    </row>
    <row r="13" spans="1:33">
      <c r="A13" s="496"/>
      <c r="B13" s="496"/>
      <c r="C13" s="496"/>
      <c r="D13" s="496"/>
      <c r="E13" s="496"/>
      <c r="F13" s="496"/>
      <c r="G13" s="496"/>
      <c r="H13" s="496"/>
      <c r="I13" s="496"/>
      <c r="J13" s="496"/>
      <c r="K13" s="967"/>
      <c r="L13" s="496"/>
      <c r="M13" s="496"/>
      <c r="N13" s="496"/>
      <c r="O13" s="490"/>
      <c r="P13" s="487"/>
      <c r="Q13" s="794"/>
      <c r="R13" s="799"/>
      <c r="S13" s="799"/>
      <c r="T13" s="799"/>
      <c r="U13" s="799"/>
      <c r="V13" s="794"/>
      <c r="W13" s="490"/>
      <c r="X13" s="490"/>
      <c r="Y13" s="490"/>
      <c r="Z13" s="490"/>
      <c r="AA13" s="490"/>
      <c r="AB13" s="490"/>
      <c r="AC13" s="490"/>
      <c r="AD13" s="490"/>
      <c r="AE13" s="490"/>
      <c r="AF13" s="490"/>
      <c r="AG13" s="490"/>
    </row>
  </sheetData>
  <sheetProtection algorithmName="SHA-512" hashValue="7lzBMe5o03MBmCgA2vYtDwPf2wMDXPVZ8xTmU/aLw7j1Fx+E9m/do+0k8kaR4SE/bI8NsE5/URHn/W2FR9hepQ==" saltValue="p+HveYSbt5izLzokbptbxg==" spinCount="100000" sheet="1" objects="1" scenarios="1" formatColumns="0" formatRows="0"/>
  <mergeCells count="7">
    <mergeCell ref="R4:T4"/>
    <mergeCell ref="B1:F1"/>
    <mergeCell ref="X1:AC1"/>
    <mergeCell ref="B2:F2"/>
    <mergeCell ref="X2:AC2"/>
    <mergeCell ref="B3:M3"/>
    <mergeCell ref="X3:AC3"/>
  </mergeCells>
  <conditionalFormatting sqref="P8">
    <cfRule type="cellIs" dxfId="458" priority="2" operator="equal">
      <formula>0</formula>
    </cfRule>
  </conditionalFormatting>
  <conditionalFormatting sqref="P9">
    <cfRule type="cellIs" dxfId="457" priority="9" operator="equal">
      <formula>0</formula>
    </cfRule>
  </conditionalFormatting>
  <conditionalFormatting sqref="P11">
    <cfRule type="cellIs" dxfId="456" priority="8" operator="equal">
      <formula>0</formula>
    </cfRule>
  </conditionalFormatting>
  <conditionalFormatting sqref="P13">
    <cfRule type="cellIs" dxfId="455" priority="7" operator="equal">
      <formula>0</formula>
    </cfRule>
  </conditionalFormatting>
  <conditionalFormatting sqref="P7">
    <cfRule type="cellIs" dxfId="454" priority="1"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70" zoomScaleNormal="70" zoomScaleSheetLayoutView="100" workbookViewId="0">
      <selection sqref="A1:XFD1048576"/>
    </sheetView>
  </sheetViews>
  <sheetFormatPr defaultColWidth="9" defaultRowHeight="15.75"/>
  <cols>
    <col min="1" max="1" width="1.625" style="226" customWidth="1"/>
    <col min="2" max="2" width="66.625" style="226" bestFit="1" customWidth="1"/>
    <col min="3" max="3" width="5.5" style="226" bestFit="1" customWidth="1"/>
    <col min="4" max="4" width="4.75" style="226" bestFit="1" customWidth="1"/>
    <col min="5" max="10" width="13.125" style="226" customWidth="1"/>
    <col min="11" max="11" width="1.625" style="226" customWidth="1"/>
    <col min="12" max="12" width="9.25" style="315" bestFit="1" customWidth="1"/>
    <col min="13" max="13" width="1.625" style="226" customWidth="1"/>
    <col min="14" max="14" width="30.125" style="226" customWidth="1"/>
    <col min="15" max="16" width="1.625" style="226" customWidth="1"/>
    <col min="17" max="17" width="25.125" style="226" customWidth="1"/>
    <col min="18" max="18" width="1.625" style="1111" customWidth="1"/>
    <col min="19" max="23" width="7.5" style="1111" hidden="1" customWidth="1"/>
    <col min="24" max="24" width="1.625" style="1111" hidden="1" customWidth="1"/>
    <col min="25" max="25" width="1.625" style="226" customWidth="1"/>
    <col min="26" max="26" width="36.125" style="226" customWidth="1"/>
    <col min="27" max="32" width="15.125" style="226" customWidth="1"/>
    <col min="33" max="33" width="1.625" style="226" customWidth="1"/>
    <col min="34" max="37" width="9" style="247"/>
    <col min="38" max="16384" width="9" style="226"/>
  </cols>
  <sheetData>
    <row r="1" spans="1:37" s="467" customFormat="1" ht="30" customHeight="1">
      <c r="A1" s="618"/>
      <c r="B1" s="3037" t="s">
        <v>661</v>
      </c>
      <c r="C1" s="3037"/>
      <c r="D1" s="3037"/>
      <c r="E1" s="3037"/>
      <c r="F1" s="3037"/>
      <c r="G1" s="485"/>
      <c r="H1" s="485"/>
      <c r="I1" s="485"/>
      <c r="J1" s="485"/>
      <c r="K1" s="917"/>
      <c r="L1" s="173"/>
      <c r="M1" s="618"/>
      <c r="N1" s="618"/>
      <c r="O1" s="618"/>
      <c r="P1" s="814"/>
      <c r="Q1" s="792"/>
      <c r="R1" s="793"/>
      <c r="S1" s="794"/>
      <c r="T1" s="794"/>
      <c r="U1" s="794"/>
      <c r="V1" s="794"/>
      <c r="W1" s="794"/>
      <c r="X1" s="793"/>
      <c r="Y1" s="618"/>
      <c r="Z1" s="3037" t="s">
        <v>6740</v>
      </c>
      <c r="AA1" s="3037"/>
      <c r="AB1" s="3037"/>
      <c r="AC1" s="485"/>
      <c r="AD1" s="485"/>
      <c r="AE1" s="485"/>
      <c r="AF1" s="485"/>
      <c r="AG1" s="917"/>
      <c r="AH1" s="1112"/>
      <c r="AI1" s="579"/>
      <c r="AJ1" s="579"/>
      <c r="AK1" s="618"/>
    </row>
    <row r="2" spans="1:37" s="467" customFormat="1" ht="30" customHeight="1">
      <c r="A2" s="618"/>
      <c r="B2" s="3037" t="s">
        <v>9</v>
      </c>
      <c r="C2" s="3037"/>
      <c r="D2" s="3037"/>
      <c r="E2" s="3037"/>
      <c r="F2" s="3037"/>
      <c r="G2" s="488"/>
      <c r="H2" s="488"/>
      <c r="I2" s="488"/>
      <c r="J2" s="488"/>
      <c r="K2" s="917"/>
      <c r="L2" s="173"/>
      <c r="M2" s="618"/>
      <c r="N2" s="618"/>
      <c r="O2" s="618"/>
      <c r="P2" s="814"/>
      <c r="Q2" s="792"/>
      <c r="R2" s="793"/>
      <c r="S2" s="794"/>
      <c r="T2" s="794"/>
      <c r="U2" s="794"/>
      <c r="V2" s="794"/>
      <c r="W2" s="794"/>
      <c r="X2" s="793"/>
      <c r="Y2" s="618"/>
      <c r="Z2" s="3037"/>
      <c r="AA2" s="3037"/>
      <c r="AB2" s="3037"/>
      <c r="AC2" s="488"/>
      <c r="AD2" s="488"/>
      <c r="AE2" s="488"/>
      <c r="AF2" s="488"/>
      <c r="AG2" s="917"/>
      <c r="AH2" s="579"/>
      <c r="AI2" s="579"/>
      <c r="AJ2" s="579"/>
      <c r="AK2" s="618"/>
    </row>
    <row r="3" spans="1:37" s="329" customFormat="1" ht="47.25" customHeight="1">
      <c r="A3" s="1080"/>
      <c r="B3" s="2915" t="s">
        <v>662</v>
      </c>
      <c r="C3" s="2916"/>
      <c r="D3" s="2916"/>
      <c r="E3" s="2916"/>
      <c r="F3" s="2916"/>
      <c r="G3" s="2916"/>
      <c r="H3" s="2916"/>
      <c r="I3" s="2916"/>
      <c r="J3" s="2916"/>
      <c r="K3" s="2916"/>
      <c r="L3" s="2916"/>
      <c r="M3" s="2916"/>
      <c r="N3" s="2916"/>
      <c r="O3" s="1080"/>
      <c r="P3" s="816"/>
      <c r="Q3" s="796" t="s">
        <v>6741</v>
      </c>
      <c r="R3" s="793"/>
      <c r="S3" s="794"/>
      <c r="T3" s="794"/>
      <c r="U3" s="794"/>
      <c r="V3" s="794"/>
      <c r="W3" s="794"/>
      <c r="X3" s="793"/>
      <c r="Y3" s="1080"/>
      <c r="Z3" s="2917" t="s">
        <v>662</v>
      </c>
      <c r="AA3" s="2918"/>
      <c r="AB3" s="2918"/>
      <c r="AC3" s="2918"/>
      <c r="AD3" s="2918"/>
      <c r="AE3" s="2918"/>
      <c r="AF3" s="2918"/>
      <c r="AG3" s="1080"/>
      <c r="AH3" s="579"/>
      <c r="AI3" s="579"/>
      <c r="AJ3" s="579"/>
      <c r="AK3" s="579"/>
    </row>
    <row r="4" spans="1:37" s="329" customFormat="1" ht="19.5" customHeight="1" thickBot="1">
      <c r="A4" s="1080"/>
      <c r="B4" s="584"/>
      <c r="C4" s="584"/>
      <c r="D4" s="584"/>
      <c r="E4" s="584"/>
      <c r="F4" s="584"/>
      <c r="G4" s="584"/>
      <c r="H4" s="584"/>
      <c r="I4" s="584"/>
      <c r="J4" s="584"/>
      <c r="K4" s="490"/>
      <c r="L4" s="173"/>
      <c r="M4" s="1080"/>
      <c r="N4" s="1080"/>
      <c r="O4" s="1080"/>
      <c r="P4" s="510"/>
      <c r="Q4" s="487"/>
      <c r="R4" s="793"/>
      <c r="S4" s="2921" t="s">
        <v>6742</v>
      </c>
      <c r="T4" s="2921"/>
      <c r="U4" s="2921"/>
      <c r="V4" s="2921"/>
      <c r="W4" s="2921"/>
      <c r="X4" s="793"/>
      <c r="Y4" s="1080"/>
      <c r="Z4" s="584"/>
      <c r="AA4" s="584"/>
      <c r="AB4" s="584"/>
      <c r="AC4" s="584"/>
      <c r="AD4" s="584"/>
      <c r="AE4" s="584"/>
      <c r="AF4" s="584"/>
      <c r="AG4" s="490"/>
      <c r="AH4" s="579"/>
      <c r="AI4" s="579"/>
      <c r="AJ4" s="579"/>
      <c r="AK4" s="579"/>
    </row>
    <row r="5" spans="1:37" ht="55.5" customHeight="1" thickTop="1" thickBot="1">
      <c r="A5" s="496"/>
      <c r="B5" s="492" t="s">
        <v>6743</v>
      </c>
      <c r="C5" s="493" t="s">
        <v>6744</v>
      </c>
      <c r="D5" s="493" t="s">
        <v>6745</v>
      </c>
      <c r="E5" s="493" t="s">
        <v>7672</v>
      </c>
      <c r="F5" s="493" t="s">
        <v>8704</v>
      </c>
      <c r="G5" s="493" t="s">
        <v>8473</v>
      </c>
      <c r="H5" s="493" t="s">
        <v>7675</v>
      </c>
      <c r="I5" s="493" t="s">
        <v>7676</v>
      </c>
      <c r="J5" s="494" t="s">
        <v>6962</v>
      </c>
      <c r="K5" s="496"/>
      <c r="L5" s="497" t="s">
        <v>6749</v>
      </c>
      <c r="M5" s="496"/>
      <c r="N5" s="497" t="s">
        <v>6750</v>
      </c>
      <c r="O5" s="496"/>
      <c r="P5" s="510"/>
      <c r="Q5" s="487"/>
      <c r="R5" s="793"/>
      <c r="S5" s="502" t="s">
        <v>6751</v>
      </c>
      <c r="T5" s="502"/>
      <c r="U5" s="502"/>
      <c r="V5" s="502"/>
      <c r="W5" s="799"/>
      <c r="X5" s="793"/>
      <c r="Y5" s="490"/>
      <c r="Z5" s="492" t="s">
        <v>6743</v>
      </c>
      <c r="AA5" s="493" t="s">
        <v>7672</v>
      </c>
      <c r="AB5" s="493" t="s">
        <v>8704</v>
      </c>
      <c r="AC5" s="493" t="s">
        <v>8473</v>
      </c>
      <c r="AD5" s="493" t="s">
        <v>7675</v>
      </c>
      <c r="AE5" s="493" t="s">
        <v>7770</v>
      </c>
      <c r="AF5" s="494" t="s">
        <v>6962</v>
      </c>
      <c r="AG5" s="490"/>
      <c r="AH5" s="579"/>
      <c r="AI5" s="579"/>
      <c r="AJ5" s="579"/>
      <c r="AK5" s="579"/>
    </row>
    <row r="6" spans="1:37" ht="15.75" customHeight="1" thickTop="1" thickBot="1">
      <c r="A6" s="496"/>
      <c r="B6" s="495"/>
      <c r="C6" s="495"/>
      <c r="D6" s="495"/>
      <c r="E6" s="495"/>
      <c r="F6" s="495"/>
      <c r="G6" s="495"/>
      <c r="H6" s="495"/>
      <c r="I6" s="495"/>
      <c r="J6" s="495"/>
      <c r="K6" s="496"/>
      <c r="L6" s="495"/>
      <c r="M6" s="496"/>
      <c r="N6" s="496"/>
      <c r="O6" s="496"/>
      <c r="P6" s="510"/>
      <c r="Q6" s="487"/>
      <c r="R6" s="793"/>
      <c r="S6" s="490"/>
      <c r="T6" s="490"/>
      <c r="U6" s="490"/>
      <c r="V6" s="490"/>
      <c r="W6" s="490"/>
      <c r="X6" s="793"/>
      <c r="Y6" s="490"/>
      <c r="Z6" s="495"/>
      <c r="AA6" s="495"/>
      <c r="AB6" s="495"/>
      <c r="AC6" s="495"/>
      <c r="AD6" s="495"/>
      <c r="AE6" s="495"/>
      <c r="AF6" s="495"/>
      <c r="AG6" s="490"/>
      <c r="AH6" s="579"/>
      <c r="AI6" s="579"/>
      <c r="AJ6" s="579"/>
      <c r="AK6" s="579"/>
    </row>
    <row r="7" spans="1:37" ht="15.75" customHeight="1" thickTop="1" thickBot="1">
      <c r="A7" s="496"/>
      <c r="B7" s="499" t="s">
        <v>8939</v>
      </c>
      <c r="C7" s="531"/>
      <c r="D7" s="531"/>
      <c r="E7" s="495"/>
      <c r="F7" s="495"/>
      <c r="G7" s="495"/>
      <c r="H7" s="495"/>
      <c r="I7" s="495"/>
      <c r="J7" s="495"/>
      <c r="K7" s="598"/>
      <c r="L7" s="1113"/>
      <c r="M7" s="496"/>
      <c r="N7" s="496"/>
      <c r="O7" s="496"/>
      <c r="P7" s="510"/>
      <c r="Q7" s="487"/>
      <c r="R7" s="793"/>
      <c r="S7" s="798"/>
      <c r="T7" s="798"/>
      <c r="U7" s="798"/>
      <c r="V7" s="798"/>
      <c r="W7" s="798"/>
      <c r="X7" s="793"/>
      <c r="Y7" s="490"/>
      <c r="Z7" s="499" t="s">
        <v>8939</v>
      </c>
      <c r="AA7" s="495"/>
      <c r="AB7" s="495"/>
      <c r="AC7" s="495"/>
      <c r="AD7" s="495"/>
      <c r="AE7" s="495"/>
      <c r="AF7" s="495"/>
      <c r="AG7" s="1082"/>
      <c r="AH7" s="579"/>
      <c r="AI7" s="579"/>
      <c r="AJ7" s="579"/>
      <c r="AK7" s="579"/>
    </row>
    <row r="8" spans="1:37" ht="15.75" customHeight="1" thickTop="1">
      <c r="A8" s="496"/>
      <c r="B8" s="503" t="s">
        <v>8940</v>
      </c>
      <c r="C8" s="504" t="s">
        <v>6756</v>
      </c>
      <c r="D8" s="504">
        <v>3</v>
      </c>
      <c r="E8" s="1114">
        <f>IFERROR('2I'!H11,0)</f>
        <v>27.503999999999998</v>
      </c>
      <c r="F8" s="1114">
        <f>IFERROR('2I'!I11,0)</f>
        <v>179.45699999999999</v>
      </c>
      <c r="G8" s="1114">
        <f>IFERROR('2I'!H23,0)</f>
        <v>466.43299999999994</v>
      </c>
      <c r="H8" s="122">
        <f>IFERROR('2I'!I23,0)</f>
        <v>51.977999999999994</v>
      </c>
      <c r="I8" s="1114">
        <f>IFERROR('2I'!G28,0)</f>
        <v>0</v>
      </c>
      <c r="J8" s="107">
        <f>IFERROR(SUM(E8:I8),0)</f>
        <v>725.37199999999984</v>
      </c>
      <c r="K8" s="598"/>
      <c r="L8" s="509" t="s">
        <v>8941</v>
      </c>
      <c r="M8" s="496"/>
      <c r="N8" s="509"/>
      <c r="O8" s="496"/>
      <c r="P8" s="510"/>
      <c r="Q8" s="487"/>
      <c r="R8" s="793"/>
      <c r="S8" s="799"/>
      <c r="T8" s="799"/>
      <c r="U8" s="799"/>
      <c r="V8" s="799"/>
      <c r="W8" s="799"/>
      <c r="X8" s="793"/>
      <c r="Y8" s="490"/>
      <c r="Z8" s="503" t="s">
        <v>8940</v>
      </c>
      <c r="AA8" s="1114" t="s">
        <v>8942</v>
      </c>
      <c r="AB8" s="1114" t="s">
        <v>8943</v>
      </c>
      <c r="AC8" s="1114" t="s">
        <v>8944</v>
      </c>
      <c r="AD8" s="122" t="s">
        <v>8945</v>
      </c>
      <c r="AE8" s="1114" t="s">
        <v>8946</v>
      </c>
      <c r="AF8" s="107" t="s">
        <v>8947</v>
      </c>
      <c r="AG8" s="1082"/>
      <c r="AH8" s="579"/>
      <c r="AI8" s="579"/>
      <c r="AJ8" s="579"/>
      <c r="AK8" s="579"/>
    </row>
    <row r="9" spans="1:37" ht="15.75" customHeight="1">
      <c r="A9" s="496"/>
      <c r="B9" s="512" t="s">
        <v>8948</v>
      </c>
      <c r="C9" s="513" t="s">
        <v>6756</v>
      </c>
      <c r="D9" s="513">
        <v>3</v>
      </c>
      <c r="E9" s="1115">
        <f>IFERROR('2E'!H10,0)</f>
        <v>1.3660000000000001</v>
      </c>
      <c r="F9" s="124">
        <f>IFERROR('2E'!H26,0)</f>
        <v>4.9910000000000005</v>
      </c>
      <c r="G9" s="124">
        <f>IFERROR('2E'!H41,0)</f>
        <v>10.004</v>
      </c>
      <c r="H9" s="804">
        <v>0</v>
      </c>
      <c r="I9" s="804">
        <v>0</v>
      </c>
      <c r="J9" s="111">
        <f>IFERROR(SUM(E9:G9),0)</f>
        <v>16.361000000000001</v>
      </c>
      <c r="K9" s="598"/>
      <c r="L9" s="517" t="s">
        <v>8949</v>
      </c>
      <c r="M9" s="496"/>
      <c r="N9" s="517"/>
      <c r="O9" s="496"/>
      <c r="P9" s="510"/>
      <c r="Q9" s="487">
        <f>IF( SUM( S9:W9 ) = 0, 0, $S$5 )</f>
        <v>0</v>
      </c>
      <c r="R9" s="793"/>
      <c r="S9" s="799"/>
      <c r="T9" s="799"/>
      <c r="U9" s="799"/>
      <c r="V9" s="511">
        <f t="shared" ref="V9:W9" si="0" xml:space="preserve"> IF( ISNUMBER(H9 ), 0, 1 )</f>
        <v>0</v>
      </c>
      <c r="W9" s="511">
        <f t="shared" si="0"/>
        <v>0</v>
      </c>
      <c r="X9" s="793"/>
      <c r="Y9" s="490"/>
      <c r="Z9" s="512" t="s">
        <v>8948</v>
      </c>
      <c r="AA9" s="1115" t="s">
        <v>8950</v>
      </c>
      <c r="AB9" s="124" t="s">
        <v>8951</v>
      </c>
      <c r="AC9" s="124" t="s">
        <v>8952</v>
      </c>
      <c r="AD9" s="804" t="s">
        <v>8953</v>
      </c>
      <c r="AE9" s="804" t="s">
        <v>8954</v>
      </c>
      <c r="AF9" s="111" t="s">
        <v>8955</v>
      </c>
      <c r="AG9" s="1082"/>
      <c r="AH9" s="579"/>
      <c r="AI9" s="579"/>
      <c r="AJ9" s="579"/>
      <c r="AK9" s="579"/>
    </row>
    <row r="10" spans="1:37" ht="15.75" customHeight="1" thickBot="1">
      <c r="A10" s="496"/>
      <c r="B10" s="519" t="s">
        <v>8956</v>
      </c>
      <c r="C10" s="520" t="s">
        <v>6756</v>
      </c>
      <c r="D10" s="520">
        <v>3</v>
      </c>
      <c r="E10" s="112">
        <f>IFERROR(SUM(E8:E9),0)</f>
        <v>28.869999999999997</v>
      </c>
      <c r="F10" s="112">
        <f>IFERROR(SUM(F8:F9),0)</f>
        <v>184.44800000000001</v>
      </c>
      <c r="G10" s="112">
        <f>IFERROR(SUM(G8:G9),0)</f>
        <v>476.43699999999995</v>
      </c>
      <c r="H10" s="875">
        <f>IFERROR(H8,0)</f>
        <v>51.977999999999994</v>
      </c>
      <c r="I10" s="875">
        <f>IFERROR(I8,0)</f>
        <v>0</v>
      </c>
      <c r="J10" s="113">
        <f>IFERROR(SUM(E10:I10),0)</f>
        <v>741.73299999999995</v>
      </c>
      <c r="K10" s="598"/>
      <c r="L10" s="523" t="s">
        <v>8957</v>
      </c>
      <c r="M10" s="496"/>
      <c r="N10" s="523"/>
      <c r="O10" s="496"/>
      <c r="P10" s="510"/>
      <c r="Q10" s="487"/>
      <c r="R10" s="793"/>
      <c r="S10" s="799"/>
      <c r="T10" s="799"/>
      <c r="U10" s="799"/>
      <c r="V10" s="799"/>
      <c r="W10" s="799"/>
      <c r="X10" s="793"/>
      <c r="Y10" s="490"/>
      <c r="Z10" s="519" t="s">
        <v>8956</v>
      </c>
      <c r="AA10" s="112" t="s">
        <v>8958</v>
      </c>
      <c r="AB10" s="112" t="s">
        <v>8959</v>
      </c>
      <c r="AC10" s="112" t="s">
        <v>8960</v>
      </c>
      <c r="AD10" s="875" t="s">
        <v>8961</v>
      </c>
      <c r="AE10" s="875" t="s">
        <v>8962</v>
      </c>
      <c r="AF10" s="113" t="s">
        <v>8963</v>
      </c>
      <c r="AG10" s="1082"/>
      <c r="AH10" s="579"/>
      <c r="AI10" s="579"/>
      <c r="AJ10" s="579"/>
      <c r="AK10" s="579"/>
    </row>
    <row r="11" spans="1:37" ht="15.75" customHeight="1" thickTop="1" thickBot="1">
      <c r="A11" s="496"/>
      <c r="B11" s="682"/>
      <c r="C11" s="682"/>
      <c r="D11" s="682"/>
      <c r="E11" s="153"/>
      <c r="F11" s="153"/>
      <c r="G11" s="153"/>
      <c r="H11" s="153"/>
      <c r="I11" s="879"/>
      <c r="J11" s="153"/>
      <c r="K11" s="598"/>
      <c r="L11" s="608"/>
      <c r="M11" s="496"/>
      <c r="N11" s="496"/>
      <c r="O11" s="496"/>
      <c r="P11" s="510"/>
      <c r="Q11" s="487"/>
      <c r="R11" s="793"/>
      <c r="S11" s="799"/>
      <c r="T11" s="799"/>
      <c r="U11" s="799"/>
      <c r="V11" s="799"/>
      <c r="W11" s="799"/>
      <c r="X11" s="793"/>
      <c r="Y11" s="490"/>
      <c r="Z11" s="682"/>
      <c r="AA11" s="153"/>
      <c r="AB11" s="153"/>
      <c r="AC11" s="153"/>
      <c r="AD11" s="153"/>
      <c r="AE11" s="879"/>
      <c r="AF11" s="153"/>
      <c r="AG11" s="1082"/>
      <c r="AH11" s="579"/>
      <c r="AI11" s="579"/>
      <c r="AJ11" s="579"/>
      <c r="AK11" s="579"/>
    </row>
    <row r="12" spans="1:37" ht="15.75" customHeight="1" thickTop="1" thickBot="1">
      <c r="A12" s="496"/>
      <c r="B12" s="499" t="s">
        <v>8964</v>
      </c>
      <c r="C12" s="531"/>
      <c r="D12" s="531"/>
      <c r="E12" s="812"/>
      <c r="F12" s="812"/>
      <c r="G12" s="812"/>
      <c r="H12" s="812"/>
      <c r="I12" s="812"/>
      <c r="J12" s="812"/>
      <c r="K12" s="598"/>
      <c r="L12" s="608"/>
      <c r="M12" s="496"/>
      <c r="N12" s="496"/>
      <c r="O12" s="496"/>
      <c r="P12" s="510"/>
      <c r="Q12" s="487"/>
      <c r="R12" s="793"/>
      <c r="S12" s="799"/>
      <c r="T12" s="799"/>
      <c r="U12" s="799"/>
      <c r="V12" s="799"/>
      <c r="W12" s="799"/>
      <c r="X12" s="793"/>
      <c r="Y12" s="490"/>
      <c r="Z12" s="499" t="s">
        <v>8964</v>
      </c>
      <c r="AA12" s="812"/>
      <c r="AB12" s="812"/>
      <c r="AC12" s="812"/>
      <c r="AD12" s="812"/>
      <c r="AE12" s="812"/>
      <c r="AF12" s="812"/>
      <c r="AG12" s="1082"/>
      <c r="AH12" s="579"/>
      <c r="AI12" s="579"/>
      <c r="AJ12" s="579"/>
      <c r="AK12" s="579"/>
    </row>
    <row r="13" spans="1:37" ht="15.75" customHeight="1" thickTop="1">
      <c r="A13" s="496"/>
      <c r="B13" s="503" t="s">
        <v>8965</v>
      </c>
      <c r="C13" s="504" t="s">
        <v>6756</v>
      </c>
      <c r="D13" s="504">
        <v>3</v>
      </c>
      <c r="E13" s="802">
        <v>28.109000000000002</v>
      </c>
      <c r="F13" s="802">
        <v>170.86699999999999</v>
      </c>
      <c r="G13" s="802">
        <v>452.94600000000003</v>
      </c>
      <c r="H13" s="802">
        <v>49.085000000000001</v>
      </c>
      <c r="I13" s="802">
        <v>0</v>
      </c>
      <c r="J13" s="107">
        <f>IFERROR(SUM(E13:I13),0)</f>
        <v>701.00700000000006</v>
      </c>
      <c r="K13" s="598"/>
      <c r="L13" s="509" t="s">
        <v>8966</v>
      </c>
      <c r="M13" s="496"/>
      <c r="N13" s="509"/>
      <c r="O13" s="496"/>
      <c r="P13" s="510"/>
      <c r="Q13" s="487">
        <f t="shared" ref="Q13:Q16" si="1">IF( SUM( S13:W13 ) = 0, 0, $S$5 )</f>
        <v>0</v>
      </c>
      <c r="R13" s="793"/>
      <c r="S13" s="511">
        <f t="shared" ref="S13:S16" si="2" xml:space="preserve"> IF( ISNUMBER(E13 ), 0, 1 )</f>
        <v>0</v>
      </c>
      <c r="T13" s="511">
        <f t="shared" ref="T13:T16" si="3" xml:space="preserve"> IF( ISNUMBER(F13 ), 0, 1 )</f>
        <v>0</v>
      </c>
      <c r="U13" s="511">
        <f t="shared" ref="U13:U16" si="4" xml:space="preserve"> IF( ISNUMBER(G13 ), 0, 1 )</f>
        <v>0</v>
      </c>
      <c r="V13" s="511">
        <f t="shared" ref="V13:V16" si="5" xml:space="preserve"> IF( ISNUMBER(H13 ), 0, 1 )</f>
        <v>0</v>
      </c>
      <c r="W13" s="511">
        <f t="shared" ref="W13:W16" si="6" xml:space="preserve"> IF( ISNUMBER(I13 ), 0, 1 )</f>
        <v>0</v>
      </c>
      <c r="X13" s="793"/>
      <c r="Y13" s="490"/>
      <c r="Z13" s="503" t="s">
        <v>8965</v>
      </c>
      <c r="AA13" s="802" t="s">
        <v>8967</v>
      </c>
      <c r="AB13" s="802" t="s">
        <v>8968</v>
      </c>
      <c r="AC13" s="802" t="s">
        <v>8969</v>
      </c>
      <c r="AD13" s="802" t="s">
        <v>8970</v>
      </c>
      <c r="AE13" s="802" t="s">
        <v>8971</v>
      </c>
      <c r="AF13" s="107" t="s">
        <v>8972</v>
      </c>
      <c r="AG13" s="1082"/>
      <c r="AH13" s="579"/>
      <c r="AI13" s="579"/>
      <c r="AJ13" s="579"/>
      <c r="AK13" s="579"/>
    </row>
    <row r="14" spans="1:37" ht="15.75" customHeight="1">
      <c r="A14" s="496"/>
      <c r="B14" s="512" t="s">
        <v>8973</v>
      </c>
      <c r="C14" s="513" t="s">
        <v>6756</v>
      </c>
      <c r="D14" s="513">
        <v>3</v>
      </c>
      <c r="E14" s="804">
        <v>0.38200000000000001</v>
      </c>
      <c r="F14" s="804">
        <v>18.190999999999999</v>
      </c>
      <c r="G14" s="804">
        <v>19.393999999999998</v>
      </c>
      <c r="H14" s="804">
        <v>0</v>
      </c>
      <c r="I14" s="804">
        <v>0</v>
      </c>
      <c r="J14" s="111">
        <f>IFERROR(SUM(E14:I14),0)</f>
        <v>37.966999999999999</v>
      </c>
      <c r="K14" s="598"/>
      <c r="L14" s="517" t="s">
        <v>8974</v>
      </c>
      <c r="M14" s="496"/>
      <c r="N14" s="517"/>
      <c r="O14" s="496"/>
      <c r="P14" s="510"/>
      <c r="Q14" s="487">
        <f t="shared" si="1"/>
        <v>0</v>
      </c>
      <c r="R14" s="793"/>
      <c r="S14" s="511">
        <f t="shared" si="2"/>
        <v>0</v>
      </c>
      <c r="T14" s="511">
        <f t="shared" si="3"/>
        <v>0</v>
      </c>
      <c r="U14" s="511">
        <f t="shared" si="4"/>
        <v>0</v>
      </c>
      <c r="V14" s="511">
        <f t="shared" si="5"/>
        <v>0</v>
      </c>
      <c r="W14" s="511">
        <f t="shared" si="6"/>
        <v>0</v>
      </c>
      <c r="X14" s="793"/>
      <c r="Y14" s="490"/>
      <c r="Z14" s="512" t="s">
        <v>8973</v>
      </c>
      <c r="AA14" s="804" t="s">
        <v>8975</v>
      </c>
      <c r="AB14" s="804" t="s">
        <v>8976</v>
      </c>
      <c r="AC14" s="804" t="s">
        <v>8977</v>
      </c>
      <c r="AD14" s="804" t="s">
        <v>8978</v>
      </c>
      <c r="AE14" s="804" t="s">
        <v>8979</v>
      </c>
      <c r="AF14" s="111" t="s">
        <v>8980</v>
      </c>
      <c r="AG14" s="1082"/>
      <c r="AH14" s="579"/>
      <c r="AI14" s="579"/>
      <c r="AJ14" s="579"/>
      <c r="AK14" s="579"/>
    </row>
    <row r="15" spans="1:37" ht="15.75" customHeight="1">
      <c r="A15" s="496"/>
      <c r="B15" s="512" t="s">
        <v>8981</v>
      </c>
      <c r="C15" s="513" t="s">
        <v>6756</v>
      </c>
      <c r="D15" s="513">
        <v>3</v>
      </c>
      <c r="E15" s="804">
        <v>0</v>
      </c>
      <c r="F15" s="804">
        <v>0</v>
      </c>
      <c r="G15" s="804">
        <v>0</v>
      </c>
      <c r="H15" s="804">
        <v>0</v>
      </c>
      <c r="I15" s="804">
        <v>0</v>
      </c>
      <c r="J15" s="111">
        <f>IFERROR(SUM(E15:I15),0)</f>
        <v>0</v>
      </c>
      <c r="K15" s="598"/>
      <c r="L15" s="517" t="s">
        <v>8982</v>
      </c>
      <c r="M15" s="496"/>
      <c r="N15" s="517"/>
      <c r="O15" s="496"/>
      <c r="P15" s="510"/>
      <c r="Q15" s="487">
        <f t="shared" si="1"/>
        <v>0</v>
      </c>
      <c r="R15" s="793"/>
      <c r="S15" s="511">
        <f t="shared" si="2"/>
        <v>0</v>
      </c>
      <c r="T15" s="511">
        <f t="shared" si="3"/>
        <v>0</v>
      </c>
      <c r="U15" s="511">
        <f t="shared" si="4"/>
        <v>0</v>
      </c>
      <c r="V15" s="511">
        <f t="shared" si="5"/>
        <v>0</v>
      </c>
      <c r="W15" s="511">
        <f t="shared" si="6"/>
        <v>0</v>
      </c>
      <c r="X15" s="793"/>
      <c r="Y15" s="490"/>
      <c r="Z15" s="512" t="s">
        <v>8981</v>
      </c>
      <c r="AA15" s="804" t="s">
        <v>8983</v>
      </c>
      <c r="AB15" s="804" t="s">
        <v>8984</v>
      </c>
      <c r="AC15" s="804" t="s">
        <v>8985</v>
      </c>
      <c r="AD15" s="804" t="s">
        <v>8986</v>
      </c>
      <c r="AE15" s="804" t="s">
        <v>8987</v>
      </c>
      <c r="AF15" s="111" t="s">
        <v>8988</v>
      </c>
      <c r="AG15" s="1082"/>
      <c r="AH15" s="579"/>
      <c r="AI15" s="579"/>
      <c r="AJ15" s="579"/>
      <c r="AK15" s="579"/>
    </row>
    <row r="16" spans="1:37" ht="15.75" customHeight="1">
      <c r="A16" s="496"/>
      <c r="B16" s="512" t="s">
        <v>8989</v>
      </c>
      <c r="C16" s="513" t="s">
        <v>6756</v>
      </c>
      <c r="D16" s="513">
        <v>3</v>
      </c>
      <c r="E16" s="804">
        <v>0</v>
      </c>
      <c r="F16" s="804">
        <v>0</v>
      </c>
      <c r="G16" s="804">
        <v>0</v>
      </c>
      <c r="H16" s="804">
        <v>0</v>
      </c>
      <c r="I16" s="804">
        <v>0</v>
      </c>
      <c r="J16" s="111">
        <f>IFERROR(SUM(E16:I16),0)</f>
        <v>0</v>
      </c>
      <c r="K16" s="598"/>
      <c r="L16" s="517" t="s">
        <v>8990</v>
      </c>
      <c r="M16" s="496"/>
      <c r="N16" s="517"/>
      <c r="O16" s="496"/>
      <c r="P16" s="510"/>
      <c r="Q16" s="487">
        <f t="shared" si="1"/>
        <v>0</v>
      </c>
      <c r="R16" s="793"/>
      <c r="S16" s="511">
        <f t="shared" si="2"/>
        <v>0</v>
      </c>
      <c r="T16" s="511">
        <f t="shared" si="3"/>
        <v>0</v>
      </c>
      <c r="U16" s="511">
        <f t="shared" si="4"/>
        <v>0</v>
      </c>
      <c r="V16" s="511">
        <f t="shared" si="5"/>
        <v>0</v>
      </c>
      <c r="W16" s="511">
        <f t="shared" si="6"/>
        <v>0</v>
      </c>
      <c r="X16" s="793"/>
      <c r="Y16" s="490"/>
      <c r="Z16" s="512" t="s">
        <v>8989</v>
      </c>
      <c r="AA16" s="804" t="s">
        <v>8991</v>
      </c>
      <c r="AB16" s="804" t="s">
        <v>8992</v>
      </c>
      <c r="AC16" s="804" t="s">
        <v>8993</v>
      </c>
      <c r="AD16" s="804" t="s">
        <v>8994</v>
      </c>
      <c r="AE16" s="804" t="s">
        <v>8995</v>
      </c>
      <c r="AF16" s="111" t="s">
        <v>8996</v>
      </c>
      <c r="AG16" s="1082"/>
      <c r="AH16" s="579"/>
      <c r="AI16" s="579"/>
      <c r="AJ16" s="579"/>
      <c r="AK16" s="579"/>
    </row>
    <row r="17" spans="1:37" ht="15.75" customHeight="1" thickBot="1">
      <c r="A17" s="496"/>
      <c r="B17" s="519" t="s">
        <v>8997</v>
      </c>
      <c r="C17" s="520" t="s">
        <v>6756</v>
      </c>
      <c r="D17" s="520">
        <v>3</v>
      </c>
      <c r="E17" s="112">
        <f>IFERROR(SUM(E13:E16),0)</f>
        <v>28.491000000000003</v>
      </c>
      <c r="F17" s="112">
        <f>IFERROR(SUM(F13:F16),0)</f>
        <v>189.05799999999999</v>
      </c>
      <c r="G17" s="112">
        <f>IFERROR(SUM(G13:G16),0)</f>
        <v>472.34000000000003</v>
      </c>
      <c r="H17" s="112">
        <f>IFERROR(SUM(H13:H16),0)</f>
        <v>49.085000000000001</v>
      </c>
      <c r="I17" s="112">
        <f>IFERROR(SUM(I13:I16),0)</f>
        <v>0</v>
      </c>
      <c r="J17" s="113">
        <f>IFERROR(SUM(E17:I17),0)</f>
        <v>738.97400000000005</v>
      </c>
      <c r="K17" s="598"/>
      <c r="L17" s="523" t="s">
        <v>8998</v>
      </c>
      <c r="M17" s="496"/>
      <c r="N17" s="523"/>
      <c r="O17" s="496"/>
      <c r="P17" s="510"/>
      <c r="Q17" s="487"/>
      <c r="R17" s="793"/>
      <c r="S17" s="799"/>
      <c r="T17" s="799"/>
      <c r="U17" s="799"/>
      <c r="V17" s="799"/>
      <c r="W17" s="799"/>
      <c r="X17" s="793"/>
      <c r="Y17" s="490"/>
      <c r="Z17" s="519" t="s">
        <v>8997</v>
      </c>
      <c r="AA17" s="112" t="s">
        <v>8999</v>
      </c>
      <c r="AB17" s="112" t="s">
        <v>9000</v>
      </c>
      <c r="AC17" s="112" t="s">
        <v>9001</v>
      </c>
      <c r="AD17" s="112" t="s">
        <v>9002</v>
      </c>
      <c r="AE17" s="112" t="s">
        <v>9003</v>
      </c>
      <c r="AF17" s="113" t="s">
        <v>9004</v>
      </c>
      <c r="AG17" s="1082"/>
      <c r="AH17" s="579"/>
      <c r="AI17" s="579"/>
      <c r="AJ17" s="579"/>
      <c r="AK17" s="579"/>
    </row>
    <row r="18" spans="1:37" ht="15.75" customHeight="1" thickTop="1" thickBot="1">
      <c r="A18" s="496"/>
      <c r="B18" s="682"/>
      <c r="C18" s="682"/>
      <c r="D18" s="682"/>
      <c r="E18" s="153"/>
      <c r="F18" s="153"/>
      <c r="G18" s="153"/>
      <c r="H18" s="153"/>
      <c r="I18" s="879"/>
      <c r="J18" s="153"/>
      <c r="K18" s="598"/>
      <c r="L18" s="608"/>
      <c r="M18" s="496"/>
      <c r="N18" s="496"/>
      <c r="O18" s="496"/>
      <c r="P18" s="510"/>
      <c r="Q18" s="487"/>
      <c r="R18" s="793"/>
      <c r="S18" s="799"/>
      <c r="T18" s="799"/>
      <c r="U18" s="799"/>
      <c r="V18" s="799"/>
      <c r="W18" s="799"/>
      <c r="X18" s="793"/>
      <c r="Y18" s="490"/>
      <c r="Z18" s="682"/>
      <c r="AA18" s="153"/>
      <c r="AB18" s="153"/>
      <c r="AC18" s="153"/>
      <c r="AD18" s="153"/>
      <c r="AE18" s="879"/>
      <c r="AF18" s="153"/>
      <c r="AG18" s="1082"/>
      <c r="AH18" s="579"/>
      <c r="AI18" s="579"/>
      <c r="AJ18" s="579"/>
      <c r="AK18" s="579"/>
    </row>
    <row r="19" spans="1:37" ht="15.75" customHeight="1" thickTop="1" thickBot="1">
      <c r="A19" s="496"/>
      <c r="B19" s="499" t="s">
        <v>9005</v>
      </c>
      <c r="C19" s="531"/>
      <c r="D19" s="531"/>
      <c r="E19" s="812"/>
      <c r="F19" s="812"/>
      <c r="G19" s="812"/>
      <c r="H19" s="812"/>
      <c r="I19" s="812"/>
      <c r="J19" s="812"/>
      <c r="K19" s="598"/>
      <c r="L19" s="608"/>
      <c r="M19" s="496"/>
      <c r="N19" s="496"/>
      <c r="O19" s="496"/>
      <c r="P19" s="510"/>
      <c r="Q19" s="487"/>
      <c r="R19" s="793"/>
      <c r="S19" s="799"/>
      <c r="T19" s="799"/>
      <c r="U19" s="799"/>
      <c r="V19" s="799"/>
      <c r="W19" s="799"/>
      <c r="X19" s="793"/>
      <c r="Y19" s="490"/>
      <c r="Z19" s="499" t="s">
        <v>9005</v>
      </c>
      <c r="AA19" s="812"/>
      <c r="AB19" s="812"/>
      <c r="AC19" s="812"/>
      <c r="AD19" s="812"/>
      <c r="AE19" s="812"/>
      <c r="AF19" s="812"/>
      <c r="AG19" s="1082"/>
      <c r="AH19" s="579"/>
      <c r="AI19" s="579"/>
      <c r="AJ19" s="579"/>
      <c r="AK19" s="579"/>
    </row>
    <row r="20" spans="1:37" ht="15.75" customHeight="1" thickTop="1">
      <c r="A20" s="496"/>
      <c r="B20" s="503" t="s">
        <v>9006</v>
      </c>
      <c r="C20" s="504" t="s">
        <v>6756</v>
      </c>
      <c r="D20" s="504">
        <v>3</v>
      </c>
      <c r="E20" s="122">
        <f>IFERROR(E17,0)</f>
        <v>28.491000000000003</v>
      </c>
      <c r="F20" s="122">
        <f>IFERROR(F17,0)</f>
        <v>189.05799999999999</v>
      </c>
      <c r="G20" s="122">
        <f>IFERROR(G17,0)</f>
        <v>472.34000000000003</v>
      </c>
      <c r="H20" s="122">
        <f>IFERROR(H17,0)</f>
        <v>49.085000000000001</v>
      </c>
      <c r="I20" s="122">
        <f>IFERROR(I17,0)</f>
        <v>0</v>
      </c>
      <c r="J20" s="107">
        <f>IFERROR(SUM(E20:I20),0)</f>
        <v>738.97400000000005</v>
      </c>
      <c r="K20" s="598"/>
      <c r="L20" s="509" t="s">
        <v>9007</v>
      </c>
      <c r="M20" s="496"/>
      <c r="N20" s="509"/>
      <c r="O20" s="496"/>
      <c r="P20" s="510"/>
      <c r="Q20" s="487"/>
      <c r="R20" s="793"/>
      <c r="S20" s="799"/>
      <c r="T20" s="799"/>
      <c r="U20" s="799"/>
      <c r="V20" s="799"/>
      <c r="W20" s="799"/>
      <c r="X20" s="793"/>
      <c r="Y20" s="490"/>
      <c r="Z20" s="503" t="s">
        <v>9006</v>
      </c>
      <c r="AA20" s="122" t="s">
        <v>9008</v>
      </c>
      <c r="AB20" s="122" t="s">
        <v>9009</v>
      </c>
      <c r="AC20" s="122" t="s">
        <v>9010</v>
      </c>
      <c r="AD20" s="122" t="s">
        <v>9011</v>
      </c>
      <c r="AE20" s="122" t="s">
        <v>9012</v>
      </c>
      <c r="AF20" s="107" t="s">
        <v>9013</v>
      </c>
      <c r="AG20" s="1082"/>
      <c r="AH20" s="579"/>
      <c r="AI20" s="579"/>
      <c r="AJ20" s="579"/>
      <c r="AK20" s="579"/>
    </row>
    <row r="21" spans="1:37" ht="15.75" customHeight="1">
      <c r="A21" s="496"/>
      <c r="B21" s="512" t="s">
        <v>9014</v>
      </c>
      <c r="C21" s="513" t="s">
        <v>6756</v>
      </c>
      <c r="D21" s="513">
        <v>3</v>
      </c>
      <c r="E21" s="124">
        <f>IFERROR(E10,0)</f>
        <v>28.869999999999997</v>
      </c>
      <c r="F21" s="124">
        <f>IFERROR(F10,0)</f>
        <v>184.44800000000001</v>
      </c>
      <c r="G21" s="124">
        <f>IFERROR(G10,0)</f>
        <v>476.43699999999995</v>
      </c>
      <c r="H21" s="124">
        <f>IFERROR(H10,0)</f>
        <v>51.977999999999994</v>
      </c>
      <c r="I21" s="124">
        <f>IFERROR(I10,0)</f>
        <v>0</v>
      </c>
      <c r="J21" s="111">
        <f>IFERROR(SUM(E21:I21),0)</f>
        <v>741.73299999999995</v>
      </c>
      <c r="K21" s="598"/>
      <c r="L21" s="517" t="s">
        <v>9015</v>
      </c>
      <c r="M21" s="496"/>
      <c r="N21" s="517"/>
      <c r="O21" s="496"/>
      <c r="P21" s="510"/>
      <c r="Q21" s="487"/>
      <c r="R21" s="793"/>
      <c r="S21" s="799"/>
      <c r="T21" s="799"/>
      <c r="U21" s="799"/>
      <c r="V21" s="799"/>
      <c r="W21" s="799"/>
      <c r="X21" s="793"/>
      <c r="Y21" s="490"/>
      <c r="Z21" s="512" t="s">
        <v>9014</v>
      </c>
      <c r="AA21" s="124" t="s">
        <v>9016</v>
      </c>
      <c r="AB21" s="124" t="s">
        <v>9017</v>
      </c>
      <c r="AC21" s="124" t="s">
        <v>9018</v>
      </c>
      <c r="AD21" s="124" t="s">
        <v>9019</v>
      </c>
      <c r="AE21" s="124" t="s">
        <v>9020</v>
      </c>
      <c r="AF21" s="111" t="s">
        <v>9021</v>
      </c>
      <c r="AG21" s="1082"/>
      <c r="AH21" s="579"/>
      <c r="AI21" s="579"/>
      <c r="AJ21" s="579"/>
      <c r="AK21" s="579"/>
    </row>
    <row r="22" spans="1:37" ht="15.75" customHeight="1" thickBot="1">
      <c r="A22" s="496"/>
      <c r="B22" s="519" t="s">
        <v>9022</v>
      </c>
      <c r="C22" s="520" t="s">
        <v>6756</v>
      </c>
      <c r="D22" s="520">
        <v>3</v>
      </c>
      <c r="E22" s="112">
        <f>IFERROR(E20-E21,0)</f>
        <v>-0.37899999999999423</v>
      </c>
      <c r="F22" s="112">
        <f>IFERROR(F20-F21,0)</f>
        <v>4.6099999999999852</v>
      </c>
      <c r="G22" s="112">
        <f>IFERROR(G20-G21,0)</f>
        <v>-4.0969999999999231</v>
      </c>
      <c r="H22" s="112">
        <f>IFERROR(H20-H21,0)</f>
        <v>-2.8929999999999936</v>
      </c>
      <c r="I22" s="112">
        <f>IFERROR(I20-I21,0)</f>
        <v>0</v>
      </c>
      <c r="J22" s="113">
        <f>IFERROR(SUM(E22:I22),0)</f>
        <v>-2.7589999999999257</v>
      </c>
      <c r="K22" s="598"/>
      <c r="L22" s="523" t="s">
        <v>9023</v>
      </c>
      <c r="M22" s="496"/>
      <c r="N22" s="523"/>
      <c r="O22" s="496"/>
      <c r="P22" s="510"/>
      <c r="Q22" s="487"/>
      <c r="R22" s="793"/>
      <c r="S22" s="799"/>
      <c r="T22" s="799"/>
      <c r="U22" s="799"/>
      <c r="V22" s="799"/>
      <c r="W22" s="799"/>
      <c r="X22" s="793"/>
      <c r="Y22" s="490"/>
      <c r="Z22" s="519" t="s">
        <v>9022</v>
      </c>
      <c r="AA22" s="112" t="s">
        <v>9024</v>
      </c>
      <c r="AB22" s="112" t="s">
        <v>9025</v>
      </c>
      <c r="AC22" s="112" t="s">
        <v>9026</v>
      </c>
      <c r="AD22" s="112" t="s">
        <v>9027</v>
      </c>
      <c r="AE22" s="112" t="s">
        <v>9028</v>
      </c>
      <c r="AF22" s="113" t="s">
        <v>9029</v>
      </c>
      <c r="AG22" s="1082"/>
      <c r="AH22" s="579"/>
      <c r="AI22" s="579"/>
      <c r="AJ22" s="579"/>
      <c r="AK22" s="579"/>
    </row>
    <row r="23" spans="1:37" ht="12" customHeight="1" thickTop="1">
      <c r="A23" s="496"/>
      <c r="B23" s="682"/>
      <c r="C23" s="682"/>
      <c r="D23" s="682"/>
      <c r="E23" s="500"/>
      <c r="F23" s="500"/>
      <c r="G23" s="500"/>
      <c r="H23" s="500"/>
      <c r="I23" s="560"/>
      <c r="J23" s="500"/>
      <c r="K23" s="598"/>
      <c r="L23" s="608"/>
      <c r="M23" s="496"/>
      <c r="N23" s="496"/>
      <c r="O23" s="496"/>
      <c r="P23" s="490"/>
      <c r="Q23" s="487"/>
      <c r="R23" s="857"/>
      <c r="S23" s="799"/>
      <c r="T23" s="799"/>
      <c r="U23" s="799"/>
      <c r="V23" s="799"/>
      <c r="W23" s="799"/>
      <c r="X23" s="857"/>
      <c r="Y23" s="490"/>
      <c r="Z23" s="682"/>
      <c r="AA23" s="500"/>
      <c r="AB23" s="500"/>
      <c r="AC23" s="500"/>
      <c r="AD23" s="500"/>
      <c r="AE23" s="560"/>
      <c r="AF23" s="500"/>
      <c r="AG23" s="1082"/>
      <c r="AH23" s="579"/>
      <c r="AI23" s="579"/>
      <c r="AJ23" s="579"/>
      <c r="AK23" s="579"/>
    </row>
    <row r="24" spans="1:37" ht="14.25" customHeight="1">
      <c r="A24" s="496"/>
      <c r="B24" s="496"/>
      <c r="C24" s="496"/>
      <c r="D24" s="496"/>
      <c r="E24" s="1096"/>
      <c r="F24" s="1096"/>
      <c r="G24" s="1096"/>
      <c r="H24" s="1096"/>
      <c r="I24" s="1096"/>
      <c r="J24" s="1096"/>
      <c r="K24" s="496"/>
      <c r="L24" s="173"/>
      <c r="M24" s="496"/>
      <c r="N24" s="496"/>
      <c r="O24" s="496"/>
      <c r="P24" s="490"/>
      <c r="Q24" s="487"/>
      <c r="R24" s="857"/>
      <c r="S24" s="799"/>
      <c r="T24" s="799"/>
      <c r="U24" s="799"/>
      <c r="V24" s="799"/>
      <c r="W24" s="799"/>
      <c r="X24" s="857"/>
      <c r="Y24" s="490"/>
      <c r="Z24" s="490"/>
      <c r="AA24" s="490"/>
      <c r="AB24" s="490"/>
      <c r="AC24" s="490"/>
      <c r="AD24" s="490"/>
      <c r="AE24" s="490"/>
      <c r="AF24" s="490"/>
      <c r="AG24" s="490"/>
      <c r="AH24" s="579"/>
      <c r="AI24" s="579"/>
      <c r="AJ24" s="579"/>
      <c r="AK24" s="579"/>
    </row>
    <row r="25" spans="1:37">
      <c r="A25" s="496"/>
      <c r="B25" s="496"/>
      <c r="C25" s="496"/>
      <c r="D25" s="496"/>
      <c r="E25" s="496"/>
      <c r="F25" s="496"/>
      <c r="G25" s="496"/>
      <c r="H25" s="496"/>
      <c r="I25" s="496"/>
      <c r="J25" s="496"/>
      <c r="K25" s="496"/>
      <c r="L25" s="173"/>
      <c r="M25" s="496"/>
      <c r="N25" s="496"/>
      <c r="O25" s="496"/>
      <c r="P25" s="490"/>
      <c r="Q25" s="487"/>
      <c r="R25" s="857"/>
      <c r="S25" s="799"/>
      <c r="T25" s="799"/>
      <c r="U25" s="799"/>
      <c r="V25" s="799"/>
      <c r="W25" s="799"/>
      <c r="X25" s="857"/>
      <c r="Y25" s="490"/>
      <c r="Z25" s="490"/>
      <c r="AA25" s="490"/>
      <c r="AB25" s="490"/>
      <c r="AC25" s="490"/>
      <c r="AD25" s="490"/>
      <c r="AE25" s="490"/>
      <c r="AF25" s="490"/>
      <c r="AG25" s="490"/>
      <c r="AH25" s="579"/>
      <c r="AI25" s="579"/>
      <c r="AJ25" s="579"/>
      <c r="AK25" s="579"/>
    </row>
    <row r="26" spans="1:37">
      <c r="A26" s="496"/>
      <c r="B26" s="496"/>
      <c r="C26" s="496"/>
      <c r="D26" s="496"/>
      <c r="E26" s="496"/>
      <c r="F26" s="496"/>
      <c r="G26" s="496"/>
      <c r="H26" s="496"/>
      <c r="I26" s="496"/>
      <c r="J26" s="496"/>
      <c r="K26" s="496"/>
      <c r="L26" s="173"/>
      <c r="M26" s="496"/>
      <c r="N26" s="496"/>
      <c r="O26" s="496"/>
      <c r="P26" s="490"/>
      <c r="Q26" s="487"/>
      <c r="R26" s="794"/>
      <c r="S26" s="799"/>
      <c r="T26" s="799"/>
      <c r="U26" s="799"/>
      <c r="V26" s="799"/>
      <c r="W26" s="799"/>
      <c r="X26" s="794"/>
      <c r="Y26" s="490"/>
      <c r="Z26" s="490"/>
      <c r="AA26" s="490"/>
      <c r="AB26" s="490"/>
      <c r="AC26" s="490"/>
      <c r="AD26" s="490"/>
      <c r="AE26" s="490"/>
      <c r="AF26" s="490"/>
      <c r="AG26" s="490"/>
      <c r="AH26" s="579"/>
      <c r="AI26" s="579"/>
      <c r="AJ26" s="579"/>
      <c r="AK26" s="579"/>
    </row>
    <row r="27" spans="1:37">
      <c r="A27" s="496"/>
      <c r="B27" s="496"/>
      <c r="C27" s="496"/>
      <c r="D27" s="496"/>
      <c r="E27" s="496"/>
      <c r="F27" s="496"/>
      <c r="G27" s="496"/>
      <c r="H27" s="496"/>
      <c r="I27" s="496"/>
      <c r="J27" s="496"/>
      <c r="K27" s="496"/>
      <c r="L27" s="173"/>
      <c r="M27" s="496"/>
      <c r="N27" s="496"/>
      <c r="O27" s="496"/>
      <c r="P27" s="490"/>
      <c r="Q27" s="490"/>
      <c r="R27" s="794"/>
      <c r="S27" s="799"/>
      <c r="T27" s="799"/>
      <c r="U27" s="799"/>
      <c r="V27" s="799"/>
      <c r="W27" s="799"/>
      <c r="X27" s="794"/>
      <c r="Y27" s="490"/>
      <c r="Z27" s="490"/>
      <c r="AA27" s="490"/>
      <c r="AB27" s="490"/>
      <c r="AC27" s="490"/>
      <c r="AD27" s="490"/>
      <c r="AE27" s="490"/>
      <c r="AF27" s="490"/>
      <c r="AG27" s="490"/>
      <c r="AH27" s="579"/>
      <c r="AI27" s="579"/>
      <c r="AJ27" s="579"/>
      <c r="AK27" s="579"/>
    </row>
  </sheetData>
  <sheetProtection algorithmName="SHA-512" hashValue="BGCo0nrMqqxp9gKc5Tuw4MfxMKyV5+SBGvWP5reHr8nGoVy3GeEE3438l6jA2y4ZZAPS5d6TC4rvFvdXCONV3g==" saltValue="MWiKTqYhxvlZryWO0Xb2Bg==" spinCount="100000" sheet="1" objects="1" scenarios="1" formatColumns="0" formatRows="0"/>
  <mergeCells count="7">
    <mergeCell ref="S4:W4"/>
    <mergeCell ref="B1:F1"/>
    <mergeCell ref="Z1:AB1"/>
    <mergeCell ref="B2:F2"/>
    <mergeCell ref="Z2:AB2"/>
    <mergeCell ref="B3:N3"/>
    <mergeCell ref="Z3:AF3"/>
  </mergeCells>
  <conditionalFormatting sqref="Q4:Q9">
    <cfRule type="cellIs" dxfId="453" priority="11" operator="equal">
      <formula>0</formula>
    </cfRule>
  </conditionalFormatting>
  <conditionalFormatting sqref="Q10:Q12 Q17:Q26">
    <cfRule type="cellIs" dxfId="452" priority="2" operator="equal">
      <formula>0</formula>
    </cfRule>
  </conditionalFormatting>
  <conditionalFormatting sqref="Q13:Q16">
    <cfRule type="cellIs" dxfId="451"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70" zoomScaleNormal="70" zoomScaleSheetLayoutView="100" workbookViewId="0">
      <selection sqref="A1:XFD1048576"/>
    </sheetView>
  </sheetViews>
  <sheetFormatPr defaultColWidth="9" defaultRowHeight="15"/>
  <cols>
    <col min="1" max="1" width="1.625" style="247" customWidth="1"/>
    <col min="2" max="2" width="15" style="247" customWidth="1"/>
    <col min="3" max="3" width="71.625" style="247" customWidth="1"/>
    <col min="4" max="5" width="12.5" style="247" customWidth="1"/>
    <col min="6" max="6" width="17.5" style="247" customWidth="1"/>
    <col min="7" max="8" width="11.25" style="247" customWidth="1"/>
    <col min="9" max="9" width="8.75" style="247" customWidth="1"/>
    <col min="10" max="10" width="27.125" style="247" customWidth="1"/>
    <col min="11" max="11" width="1.625" style="247" customWidth="1"/>
    <col min="12" max="12" width="1.625" style="226" customWidth="1"/>
    <col min="13" max="13" width="20.125" style="226" customWidth="1"/>
    <col min="14" max="14" width="1.625" style="1111" customWidth="1"/>
    <col min="15" max="17" width="11.625" style="1111" hidden="1" customWidth="1"/>
    <col min="18" max="18" width="1.625" style="1111" hidden="1" customWidth="1"/>
    <col min="19" max="19" width="1.625" style="247" customWidth="1"/>
    <col min="20" max="20" width="24" style="247" customWidth="1"/>
    <col min="21" max="21" width="17.5" style="247" customWidth="1"/>
    <col min="22" max="24" width="12.125" style="247" customWidth="1"/>
    <col min="25" max="25" width="1.625" style="247" customWidth="1"/>
    <col min="26" max="26" width="9" style="247"/>
    <col min="27" max="27" width="8.625" style="247" bestFit="1" customWidth="1"/>
    <col min="28" max="16384" width="9" style="247"/>
  </cols>
  <sheetData>
    <row r="1" spans="1:31" ht="30" customHeight="1">
      <c r="A1" s="579"/>
      <c r="B1" s="2914" t="s">
        <v>663</v>
      </c>
      <c r="C1" s="2914"/>
      <c r="D1" s="2914"/>
      <c r="E1" s="2914"/>
      <c r="F1" s="2914"/>
      <c r="G1" s="2914"/>
      <c r="H1" s="2914"/>
      <c r="I1" s="2914"/>
      <c r="J1" s="579"/>
      <c r="K1" s="579"/>
      <c r="L1" s="814"/>
      <c r="M1" s="487"/>
      <c r="N1" s="793"/>
      <c r="O1" s="794"/>
      <c r="P1" s="794"/>
      <c r="Q1" s="794"/>
      <c r="R1" s="793"/>
      <c r="S1" s="579"/>
      <c r="T1" s="2914" t="s">
        <v>6740</v>
      </c>
      <c r="U1" s="2914"/>
      <c r="V1" s="2914"/>
      <c r="W1" s="2914"/>
      <c r="X1" s="916"/>
      <c r="Y1" s="916"/>
      <c r="Z1" s="3040"/>
      <c r="AA1" s="3040"/>
      <c r="AB1" s="3040"/>
      <c r="AC1" s="3040"/>
      <c r="AD1" s="579"/>
      <c r="AE1" s="579"/>
    </row>
    <row r="2" spans="1:31" ht="30" customHeight="1">
      <c r="A2" s="579"/>
      <c r="B2" s="2914" t="s">
        <v>9</v>
      </c>
      <c r="C2" s="2914"/>
      <c r="D2" s="488"/>
      <c r="E2" s="488"/>
      <c r="F2" s="488"/>
      <c r="G2" s="488"/>
      <c r="H2" s="488"/>
      <c r="I2" s="488"/>
      <c r="J2" s="579"/>
      <c r="K2" s="579"/>
      <c r="L2" s="814"/>
      <c r="M2" s="487"/>
      <c r="N2" s="793"/>
      <c r="O2" s="794"/>
      <c r="P2" s="794"/>
      <c r="Q2" s="794"/>
      <c r="R2" s="793"/>
      <c r="S2" s="579"/>
      <c r="T2" s="2914"/>
      <c r="U2" s="2914"/>
      <c r="V2" s="488"/>
      <c r="W2" s="488"/>
      <c r="X2" s="488"/>
      <c r="Y2" s="488"/>
      <c r="Z2" s="1116"/>
      <c r="AA2" s="1116"/>
      <c r="AB2" s="1116"/>
      <c r="AC2" s="1116"/>
      <c r="AD2" s="579"/>
      <c r="AE2" s="579"/>
    </row>
    <row r="3" spans="1:31" ht="30.75" customHeight="1">
      <c r="A3" s="579"/>
      <c r="B3" s="2915" t="s">
        <v>664</v>
      </c>
      <c r="C3" s="2916"/>
      <c r="D3" s="2916"/>
      <c r="E3" s="2916"/>
      <c r="F3" s="2916"/>
      <c r="G3" s="2916"/>
      <c r="H3" s="2916"/>
      <c r="I3" s="2916"/>
      <c r="J3" s="2916"/>
      <c r="K3" s="579"/>
      <c r="L3" s="816"/>
      <c r="M3" s="796" t="s">
        <v>6741</v>
      </c>
      <c r="N3" s="793"/>
      <c r="O3" s="794"/>
      <c r="P3" s="794"/>
      <c r="Q3" s="794"/>
      <c r="R3" s="793"/>
      <c r="S3" s="579"/>
      <c r="T3" s="3041" t="s">
        <v>664</v>
      </c>
      <c r="U3" s="3042"/>
      <c r="V3" s="3042"/>
      <c r="W3" s="3042"/>
      <c r="X3" s="3042"/>
      <c r="Y3" s="579"/>
      <c r="Z3" s="579"/>
      <c r="AA3" s="579"/>
      <c r="AB3" s="579"/>
      <c r="AC3" s="579"/>
      <c r="AD3" s="579"/>
      <c r="AE3" s="579"/>
    </row>
    <row r="4" spans="1:31" ht="15" customHeight="1" thickBot="1">
      <c r="A4" s="579"/>
      <c r="B4" s="730"/>
      <c r="C4" s="730"/>
      <c r="D4" s="730"/>
      <c r="E4" s="730"/>
      <c r="F4" s="730"/>
      <c r="G4" s="730"/>
      <c r="H4" s="730"/>
      <c r="I4" s="730"/>
      <c r="J4" s="579"/>
      <c r="K4" s="579"/>
      <c r="L4" s="510"/>
      <c r="M4" s="487"/>
      <c r="N4" s="793"/>
      <c r="O4" s="1107" t="s">
        <v>6742</v>
      </c>
      <c r="P4" s="1107"/>
      <c r="Q4" s="1107"/>
      <c r="R4" s="793"/>
      <c r="S4" s="579"/>
      <c r="T4" s="730"/>
      <c r="U4" s="730"/>
      <c r="V4" s="730"/>
      <c r="W4" s="730"/>
      <c r="X4" s="730"/>
      <c r="Y4" s="730"/>
      <c r="Z4" s="579"/>
      <c r="AA4" s="579"/>
      <c r="AB4" s="579"/>
      <c r="AC4" s="579"/>
      <c r="AD4" s="579"/>
      <c r="AE4" s="579"/>
    </row>
    <row r="5" spans="1:31" ht="45" customHeight="1" thickTop="1">
      <c r="A5" s="526"/>
      <c r="B5" s="2922" t="s">
        <v>6743</v>
      </c>
      <c r="C5" s="2923"/>
      <c r="D5" s="658" t="s">
        <v>6755</v>
      </c>
      <c r="E5" s="658" t="s">
        <v>8500</v>
      </c>
      <c r="F5" s="659" t="s">
        <v>9030</v>
      </c>
      <c r="G5" s="495"/>
      <c r="H5" s="3030" t="s">
        <v>6749</v>
      </c>
      <c r="I5" s="526"/>
      <c r="J5" s="3030" t="s">
        <v>6750</v>
      </c>
      <c r="K5" s="526"/>
      <c r="L5" s="510"/>
      <c r="M5" s="487"/>
      <c r="N5" s="793"/>
      <c r="O5" s="502" t="s">
        <v>6751</v>
      </c>
      <c r="P5" s="502"/>
      <c r="Q5" s="502"/>
      <c r="R5" s="793"/>
      <c r="S5" s="579"/>
      <c r="T5" s="2922" t="s">
        <v>6743</v>
      </c>
      <c r="U5" s="2923"/>
      <c r="V5" s="658" t="s">
        <v>6755</v>
      </c>
      <c r="W5" s="658" t="s">
        <v>8500</v>
      </c>
      <c r="X5" s="659" t="s">
        <v>9030</v>
      </c>
      <c r="Y5" s="579"/>
      <c r="Z5" s="579"/>
      <c r="AA5" s="579"/>
      <c r="AB5" s="579"/>
      <c r="AC5" s="579"/>
      <c r="AD5" s="579"/>
      <c r="AE5" s="579"/>
    </row>
    <row r="6" spans="1:31" ht="15" customHeight="1">
      <c r="A6" s="526"/>
      <c r="B6" s="3035" t="s">
        <v>6744</v>
      </c>
      <c r="C6" s="3036"/>
      <c r="D6" s="639" t="s">
        <v>6756</v>
      </c>
      <c r="E6" s="639" t="s">
        <v>8502</v>
      </c>
      <c r="F6" s="640" t="s">
        <v>8503</v>
      </c>
      <c r="G6" s="495"/>
      <c r="H6" s="3031"/>
      <c r="I6" s="526"/>
      <c r="J6" s="3031"/>
      <c r="K6" s="526"/>
      <c r="L6" s="510"/>
      <c r="M6" s="487"/>
      <c r="N6" s="793"/>
      <c r="O6" s="502"/>
      <c r="P6" s="502"/>
      <c r="Q6" s="502"/>
      <c r="R6" s="793"/>
      <c r="S6" s="579"/>
      <c r="T6" s="3035" t="s">
        <v>6744</v>
      </c>
      <c r="U6" s="3036"/>
      <c r="V6" s="639" t="s">
        <v>6756</v>
      </c>
      <c r="W6" s="639" t="s">
        <v>8502</v>
      </c>
      <c r="X6" s="640" t="s">
        <v>8503</v>
      </c>
      <c r="Y6" s="579"/>
      <c r="Z6" s="579"/>
      <c r="AA6" s="579"/>
      <c r="AB6" s="579"/>
      <c r="AC6" s="579"/>
      <c r="AD6" s="579"/>
      <c r="AE6" s="579"/>
    </row>
    <row r="7" spans="1:31" ht="15" customHeight="1" thickBot="1">
      <c r="A7" s="526"/>
      <c r="B7" s="2924" t="s">
        <v>6745</v>
      </c>
      <c r="C7" s="2925"/>
      <c r="D7" s="529">
        <v>3</v>
      </c>
      <c r="E7" s="529">
        <v>3</v>
      </c>
      <c r="F7" s="530">
        <v>3</v>
      </c>
      <c r="G7" s="495"/>
      <c r="H7" s="3032"/>
      <c r="I7" s="526"/>
      <c r="J7" s="3032"/>
      <c r="K7" s="526"/>
      <c r="L7" s="510"/>
      <c r="M7" s="487"/>
      <c r="N7" s="793"/>
      <c r="O7" s="490"/>
      <c r="P7" s="490"/>
      <c r="Q7" s="490"/>
      <c r="R7" s="793"/>
      <c r="S7" s="579"/>
      <c r="T7" s="2924" t="s">
        <v>6745</v>
      </c>
      <c r="U7" s="2925"/>
      <c r="V7" s="529">
        <v>3</v>
      </c>
      <c r="W7" s="529">
        <v>3</v>
      </c>
      <c r="X7" s="530">
        <v>3</v>
      </c>
      <c r="Y7" s="579"/>
      <c r="Z7" s="579"/>
      <c r="AA7" s="579"/>
      <c r="AB7" s="579"/>
      <c r="AC7" s="579"/>
      <c r="AD7" s="579"/>
      <c r="AE7" s="579"/>
    </row>
    <row r="8" spans="1:31" ht="15.75" customHeight="1" thickTop="1" thickBot="1">
      <c r="A8" s="526"/>
      <c r="B8" s="526"/>
      <c r="C8" s="526"/>
      <c r="D8" s="526"/>
      <c r="E8" s="526"/>
      <c r="F8" s="526"/>
      <c r="G8" s="526"/>
      <c r="H8" s="526"/>
      <c r="I8" s="526"/>
      <c r="J8" s="526"/>
      <c r="K8" s="526"/>
      <c r="L8" s="510"/>
      <c r="M8" s="487"/>
      <c r="N8" s="793"/>
      <c r="O8" s="490"/>
      <c r="P8" s="798"/>
      <c r="Q8" s="490"/>
      <c r="R8" s="793"/>
      <c r="S8" s="579"/>
      <c r="T8" s="526"/>
      <c r="U8" s="526"/>
      <c r="V8" s="526"/>
      <c r="W8" s="526"/>
      <c r="X8" s="526"/>
      <c r="Y8" s="579"/>
      <c r="Z8" s="579"/>
      <c r="AA8" s="579"/>
      <c r="AB8" s="579"/>
      <c r="AC8" s="579"/>
      <c r="AD8" s="579"/>
      <c r="AE8" s="579"/>
    </row>
    <row r="9" spans="1:31" ht="15.75" customHeight="1" thickTop="1" thickBot="1">
      <c r="A9" s="526"/>
      <c r="B9" s="2945" t="s">
        <v>9031</v>
      </c>
      <c r="C9" s="2946"/>
      <c r="D9" s="1117"/>
      <c r="E9" s="1117"/>
      <c r="F9" s="1117"/>
      <c r="G9" s="526"/>
      <c r="H9" s="495"/>
      <c r="I9" s="496"/>
      <c r="J9" s="526"/>
      <c r="K9" s="526"/>
      <c r="L9" s="510"/>
      <c r="M9" s="487"/>
      <c r="N9" s="793"/>
      <c r="O9" s="799"/>
      <c r="P9" s="799"/>
      <c r="Q9" s="799"/>
      <c r="R9" s="793"/>
      <c r="S9" s="579"/>
      <c r="T9" s="2945" t="s">
        <v>9031</v>
      </c>
      <c r="U9" s="2946"/>
      <c r="V9" s="1117"/>
      <c r="W9" s="1117"/>
      <c r="X9" s="1117"/>
      <c r="Y9" s="490"/>
      <c r="Z9" s="579"/>
      <c r="AA9" s="579"/>
      <c r="AB9" s="579"/>
      <c r="AC9" s="579"/>
      <c r="AD9" s="579"/>
      <c r="AE9" s="579"/>
    </row>
    <row r="10" spans="1:31" ht="15.75" customHeight="1" thickTop="1">
      <c r="A10" s="526"/>
      <c r="B10" s="3038" t="s">
        <v>9032</v>
      </c>
      <c r="C10" s="3039"/>
      <c r="D10" s="1051"/>
      <c r="E10" s="802">
        <v>1.821</v>
      </c>
      <c r="F10" s="1118"/>
      <c r="G10" s="562"/>
      <c r="H10" s="509" t="s">
        <v>9033</v>
      </c>
      <c r="I10" s="526"/>
      <c r="J10" s="509"/>
      <c r="K10" s="526"/>
      <c r="L10" s="510"/>
      <c r="M10" s="487">
        <f>IF( SUM( O10:Q10 ) = 0, 0, $O$5 )</f>
        <v>0</v>
      </c>
      <c r="N10" s="793"/>
      <c r="O10" s="799"/>
      <c r="P10" s="511">
        <f xml:space="preserve"> IF( ISNUMBER(E10 ), 0, 1 )</f>
        <v>0</v>
      </c>
      <c r="Q10" s="799"/>
      <c r="R10" s="793"/>
      <c r="S10" s="579"/>
      <c r="T10" s="3038" t="s">
        <v>9034</v>
      </c>
      <c r="U10" s="3039"/>
      <c r="V10" s="1051"/>
      <c r="W10" s="802" t="s">
        <v>9035</v>
      </c>
      <c r="X10" s="1118"/>
      <c r="Y10" s="579"/>
      <c r="Z10" s="579"/>
      <c r="AA10" s="579"/>
      <c r="AB10" s="579"/>
      <c r="AC10" s="579"/>
      <c r="AD10" s="579"/>
      <c r="AE10" s="579"/>
    </row>
    <row r="11" spans="1:31" ht="15.75" customHeight="1">
      <c r="A11" s="526"/>
      <c r="B11" s="3043" t="s">
        <v>9036</v>
      </c>
      <c r="C11" s="3044"/>
      <c r="D11" s="1119"/>
      <c r="E11" s="804">
        <v>57.398000000000003</v>
      </c>
      <c r="F11" s="1120"/>
      <c r="G11" s="562"/>
      <c r="H11" s="517" t="s">
        <v>9037</v>
      </c>
      <c r="I11" s="526"/>
      <c r="J11" s="517"/>
      <c r="K11" s="526"/>
      <c r="L11" s="510"/>
      <c r="M11" s="487">
        <f t="shared" ref="M11:M12" si="0">IF( SUM( O11:Q11 ) = 0, 0, $O$5 )</f>
        <v>0</v>
      </c>
      <c r="N11" s="793"/>
      <c r="O11" s="799"/>
      <c r="P11" s="511">
        <f t="shared" ref="P11:P12" si="1" xml:space="preserve"> IF( ISNUMBER(E11 ), 0, 1 )</f>
        <v>0</v>
      </c>
      <c r="Q11" s="799"/>
      <c r="R11" s="793"/>
      <c r="S11" s="579"/>
      <c r="T11" s="3043" t="s">
        <v>9038</v>
      </c>
      <c r="U11" s="3044"/>
      <c r="V11" s="1119"/>
      <c r="W11" s="804" t="s">
        <v>9039</v>
      </c>
      <c r="X11" s="1120"/>
      <c r="Y11" s="579"/>
      <c r="Z11" s="579"/>
      <c r="AA11" s="579"/>
      <c r="AB11" s="579"/>
      <c r="AC11" s="579"/>
      <c r="AD11" s="579"/>
      <c r="AE11" s="579"/>
    </row>
    <row r="12" spans="1:31" ht="15.75" customHeight="1" thickBot="1">
      <c r="A12" s="526"/>
      <c r="B12" s="3045" t="s">
        <v>9040</v>
      </c>
      <c r="C12" s="3046"/>
      <c r="D12" s="1052"/>
      <c r="E12" s="807">
        <v>45.18</v>
      </c>
      <c r="F12" s="1121"/>
      <c r="G12" s="562"/>
      <c r="H12" s="523" t="s">
        <v>9041</v>
      </c>
      <c r="I12" s="526"/>
      <c r="J12" s="523"/>
      <c r="K12" s="526"/>
      <c r="L12" s="510"/>
      <c r="M12" s="487">
        <f t="shared" si="0"/>
        <v>0</v>
      </c>
      <c r="N12" s="793"/>
      <c r="O12" s="799"/>
      <c r="P12" s="511">
        <f t="shared" si="1"/>
        <v>0</v>
      </c>
      <c r="Q12" s="799"/>
      <c r="R12" s="793"/>
      <c r="S12" s="579"/>
      <c r="T12" s="3045" t="s">
        <v>9042</v>
      </c>
      <c r="U12" s="3046"/>
      <c r="V12" s="1052"/>
      <c r="W12" s="807" t="s">
        <v>9043</v>
      </c>
      <c r="X12" s="1121"/>
      <c r="Y12" s="579"/>
      <c r="Z12" s="579"/>
      <c r="AA12" s="579"/>
      <c r="AB12" s="579"/>
      <c r="AC12" s="579"/>
      <c r="AD12" s="579"/>
      <c r="AE12" s="579"/>
    </row>
    <row r="13" spans="1:31" ht="15.75" customHeight="1" thickTop="1" thickBot="1">
      <c r="A13" s="526"/>
      <c r="B13" s="1122"/>
      <c r="C13" s="1122"/>
      <c r="D13" s="152"/>
      <c r="E13" s="152"/>
      <c r="F13" s="152"/>
      <c r="G13" s="562"/>
      <c r="H13" s="501"/>
      <c r="I13" s="526"/>
      <c r="J13" s="526"/>
      <c r="K13" s="526"/>
      <c r="L13" s="510"/>
      <c r="M13" s="487"/>
      <c r="N13" s="793"/>
      <c r="O13" s="799"/>
      <c r="P13" s="799"/>
      <c r="Q13" s="799"/>
      <c r="R13" s="793"/>
      <c r="S13" s="579"/>
      <c r="T13" s="1122"/>
      <c r="U13" s="1122"/>
      <c r="V13" s="152"/>
      <c r="W13" s="152"/>
      <c r="X13" s="152"/>
      <c r="Y13" s="579"/>
      <c r="Z13" s="579"/>
      <c r="AA13" s="579"/>
      <c r="AB13" s="579"/>
      <c r="AC13" s="579"/>
      <c r="AD13" s="579"/>
      <c r="AE13" s="579"/>
    </row>
    <row r="14" spans="1:31" ht="15.75" customHeight="1" thickTop="1" thickBot="1">
      <c r="A14" s="526"/>
      <c r="B14" s="2945" t="s">
        <v>9044</v>
      </c>
      <c r="C14" s="2946"/>
      <c r="D14" s="1117"/>
      <c r="E14" s="1117"/>
      <c r="F14" s="1117"/>
      <c r="G14" s="526"/>
      <c r="H14" s="495"/>
      <c r="I14" s="496"/>
      <c r="J14" s="526"/>
      <c r="K14" s="526"/>
      <c r="L14" s="510"/>
      <c r="M14" s="487"/>
      <c r="N14" s="793"/>
      <c r="O14" s="799"/>
      <c r="P14" s="799"/>
      <c r="Q14" s="799"/>
      <c r="R14" s="793"/>
      <c r="S14" s="579"/>
      <c r="T14" s="2945" t="s">
        <v>9044</v>
      </c>
      <c r="U14" s="2946"/>
      <c r="V14" s="1117"/>
      <c r="W14" s="1117"/>
      <c r="X14" s="1117"/>
      <c r="Y14" s="490"/>
      <c r="Z14" s="579"/>
      <c r="AA14" s="579"/>
      <c r="AB14" s="579"/>
      <c r="AC14" s="579"/>
      <c r="AD14" s="579"/>
      <c r="AE14" s="579"/>
    </row>
    <row r="15" spans="1:31" ht="15.75" customHeight="1" thickTop="1">
      <c r="A15" s="526"/>
      <c r="B15" s="3038" t="s">
        <v>9045</v>
      </c>
      <c r="C15" s="3039"/>
      <c r="D15" s="1051"/>
      <c r="E15" s="802">
        <v>91.116</v>
      </c>
      <c r="F15" s="1118"/>
      <c r="G15" s="562"/>
      <c r="H15" s="509" t="s">
        <v>9046</v>
      </c>
      <c r="I15" s="526"/>
      <c r="J15" s="509"/>
      <c r="K15" s="526"/>
      <c r="L15" s="510"/>
      <c r="M15" s="487">
        <f t="shared" ref="M15:M17" si="2">IF( SUM( O15:Q15 ) = 0, 0, $O$5 )</f>
        <v>0</v>
      </c>
      <c r="N15" s="793"/>
      <c r="O15" s="799"/>
      <c r="P15" s="511">
        <f t="shared" ref="P15:P17" si="3" xml:space="preserve"> IF( ISNUMBER(E15 ), 0, 1 )</f>
        <v>0</v>
      </c>
      <c r="Q15" s="799"/>
      <c r="R15" s="793"/>
      <c r="S15" s="579"/>
      <c r="T15" s="3038" t="s">
        <v>9047</v>
      </c>
      <c r="U15" s="3039"/>
      <c r="V15" s="1051"/>
      <c r="W15" s="802" t="s">
        <v>9048</v>
      </c>
      <c r="X15" s="1118"/>
      <c r="Y15" s="579"/>
      <c r="Z15" s="579"/>
      <c r="AA15" s="579"/>
      <c r="AB15" s="579"/>
      <c r="AC15" s="579"/>
      <c r="AD15" s="579"/>
      <c r="AE15" s="579"/>
    </row>
    <row r="16" spans="1:31" ht="15.75" customHeight="1">
      <c r="A16" s="526"/>
      <c r="B16" s="3043" t="s">
        <v>9049</v>
      </c>
      <c r="C16" s="3044"/>
      <c r="D16" s="1119"/>
      <c r="E16" s="804">
        <v>862.90300000000002</v>
      </c>
      <c r="F16" s="1120"/>
      <c r="G16" s="562"/>
      <c r="H16" s="517" t="s">
        <v>9050</v>
      </c>
      <c r="I16" s="526"/>
      <c r="J16" s="517"/>
      <c r="K16" s="526"/>
      <c r="L16" s="510"/>
      <c r="M16" s="487">
        <f t="shared" si="2"/>
        <v>0</v>
      </c>
      <c r="N16" s="793"/>
      <c r="O16" s="799"/>
      <c r="P16" s="511">
        <f t="shared" si="3"/>
        <v>0</v>
      </c>
      <c r="Q16" s="799"/>
      <c r="R16" s="793"/>
      <c r="S16" s="579"/>
      <c r="T16" s="3043" t="s">
        <v>9051</v>
      </c>
      <c r="U16" s="3044"/>
      <c r="V16" s="1119"/>
      <c r="W16" s="804" t="s">
        <v>9052</v>
      </c>
      <c r="X16" s="1120"/>
      <c r="Y16" s="579"/>
      <c r="Z16" s="579"/>
      <c r="AA16" s="579"/>
      <c r="AB16" s="579"/>
      <c r="AC16" s="579"/>
      <c r="AD16" s="579"/>
      <c r="AE16" s="579"/>
    </row>
    <row r="17" spans="1:31" ht="15.75" customHeight="1" thickBot="1">
      <c r="A17" s="526"/>
      <c r="B17" s="3045" t="s">
        <v>9053</v>
      </c>
      <c r="C17" s="3046"/>
      <c r="D17" s="1052"/>
      <c r="E17" s="807">
        <v>908.14</v>
      </c>
      <c r="F17" s="1121"/>
      <c r="G17" s="562"/>
      <c r="H17" s="523" t="s">
        <v>9054</v>
      </c>
      <c r="I17" s="526"/>
      <c r="J17" s="523"/>
      <c r="K17" s="526"/>
      <c r="L17" s="510"/>
      <c r="M17" s="487">
        <f t="shared" si="2"/>
        <v>0</v>
      </c>
      <c r="N17" s="793"/>
      <c r="O17" s="799"/>
      <c r="P17" s="511">
        <f t="shared" si="3"/>
        <v>0</v>
      </c>
      <c r="Q17" s="799"/>
      <c r="R17" s="793"/>
      <c r="S17" s="579"/>
      <c r="T17" s="3045" t="s">
        <v>9055</v>
      </c>
      <c r="U17" s="3046"/>
      <c r="V17" s="1052"/>
      <c r="W17" s="807" t="s">
        <v>9056</v>
      </c>
      <c r="X17" s="1121"/>
      <c r="Y17" s="579"/>
      <c r="Z17" s="579"/>
      <c r="AA17" s="579"/>
      <c r="AB17" s="579"/>
      <c r="AC17" s="579"/>
      <c r="AD17" s="579"/>
      <c r="AE17" s="579"/>
    </row>
    <row r="18" spans="1:31" ht="15.75" customHeight="1" thickTop="1" thickBot="1">
      <c r="A18" s="526"/>
      <c r="B18" s="526"/>
      <c r="C18" s="526"/>
      <c r="D18" s="1117"/>
      <c r="E18" s="1117"/>
      <c r="F18" s="1117"/>
      <c r="G18" s="526"/>
      <c r="H18" s="526"/>
      <c r="I18" s="526"/>
      <c r="J18" s="526"/>
      <c r="K18" s="526"/>
      <c r="L18" s="510"/>
      <c r="M18" s="487"/>
      <c r="N18" s="793"/>
      <c r="O18" s="799"/>
      <c r="P18" s="799"/>
      <c r="Q18" s="799"/>
      <c r="R18" s="793"/>
      <c r="S18" s="579"/>
      <c r="T18" s="526"/>
      <c r="U18" s="526"/>
      <c r="V18" s="1117"/>
      <c r="W18" s="1117"/>
      <c r="X18" s="1117"/>
      <c r="Y18" s="579"/>
      <c r="Z18" s="579"/>
      <c r="AA18" s="579"/>
      <c r="AB18" s="579"/>
      <c r="AC18" s="579"/>
      <c r="AD18" s="579"/>
      <c r="AE18" s="579"/>
    </row>
    <row r="19" spans="1:31" ht="15.75" customHeight="1" thickTop="1" thickBot="1">
      <c r="A19" s="526"/>
      <c r="B19" s="2945" t="s">
        <v>9057</v>
      </c>
      <c r="C19" s="2946"/>
      <c r="D19" s="1117"/>
      <c r="E19" s="1117"/>
      <c r="F19" s="1117"/>
      <c r="G19" s="526"/>
      <c r="H19" s="495"/>
      <c r="I19" s="496"/>
      <c r="J19" s="526"/>
      <c r="K19" s="526"/>
      <c r="L19" s="510"/>
      <c r="M19" s="487"/>
      <c r="N19" s="793"/>
      <c r="O19" s="799"/>
      <c r="P19" s="799"/>
      <c r="Q19" s="799"/>
      <c r="R19" s="793"/>
      <c r="S19" s="579"/>
      <c r="T19" s="2945" t="s">
        <v>9057</v>
      </c>
      <c r="U19" s="2946"/>
      <c r="V19" s="1117"/>
      <c r="W19" s="1117"/>
      <c r="X19" s="1117"/>
      <c r="Y19" s="490"/>
      <c r="Z19" s="579"/>
      <c r="AA19" s="579"/>
      <c r="AB19" s="579"/>
      <c r="AC19" s="579"/>
      <c r="AD19" s="579"/>
      <c r="AE19" s="579"/>
    </row>
    <row r="20" spans="1:31" ht="15.75" customHeight="1" thickTop="1">
      <c r="A20" s="526"/>
      <c r="B20" s="3038" t="s">
        <v>9058</v>
      </c>
      <c r="C20" s="3039"/>
      <c r="D20" s="1051"/>
      <c r="E20" s="1051"/>
      <c r="F20" s="107">
        <f>IFERROR(((D25+D33)/E10)*1000,0)</f>
        <v>38.440417353102696</v>
      </c>
      <c r="G20" s="562"/>
      <c r="H20" s="509" t="s">
        <v>9059</v>
      </c>
      <c r="I20" s="526"/>
      <c r="J20" s="509"/>
      <c r="K20" s="526"/>
      <c r="L20" s="510"/>
      <c r="M20" s="487"/>
      <c r="N20" s="793"/>
      <c r="O20" s="799"/>
      <c r="P20" s="799"/>
      <c r="Q20" s="799"/>
      <c r="R20" s="793"/>
      <c r="S20" s="579"/>
      <c r="T20" s="3038" t="s">
        <v>9058</v>
      </c>
      <c r="U20" s="3039"/>
      <c r="V20" s="1051"/>
      <c r="W20" s="1051"/>
      <c r="X20" s="107" t="s">
        <v>9060</v>
      </c>
      <c r="Y20" s="579"/>
      <c r="Z20" s="579"/>
      <c r="AA20" s="579"/>
      <c r="AB20" s="579"/>
      <c r="AC20" s="579"/>
      <c r="AD20" s="579"/>
      <c r="AE20" s="579"/>
    </row>
    <row r="21" spans="1:31" ht="15.75" customHeight="1">
      <c r="A21" s="526"/>
      <c r="B21" s="3043" t="s">
        <v>9061</v>
      </c>
      <c r="C21" s="3044"/>
      <c r="D21" s="1119"/>
      <c r="E21" s="1119"/>
      <c r="F21" s="111">
        <f>IFERROR(((D26+D34)/E11)*1000,0)</f>
        <v>55.681382626572351</v>
      </c>
      <c r="G21" s="562"/>
      <c r="H21" s="517" t="s">
        <v>9062</v>
      </c>
      <c r="I21" s="526"/>
      <c r="J21" s="517"/>
      <c r="K21" s="526"/>
      <c r="L21" s="510"/>
      <c r="M21" s="487"/>
      <c r="N21" s="793"/>
      <c r="O21" s="799"/>
      <c r="P21" s="799"/>
      <c r="Q21" s="799"/>
      <c r="R21" s="793"/>
      <c r="S21" s="579"/>
      <c r="T21" s="3043" t="s">
        <v>9061</v>
      </c>
      <c r="U21" s="3044"/>
      <c r="V21" s="1119"/>
      <c r="W21" s="1119"/>
      <c r="X21" s="111" t="s">
        <v>9063</v>
      </c>
      <c r="Y21" s="579"/>
      <c r="Z21" s="579"/>
      <c r="AA21" s="579"/>
      <c r="AB21" s="579"/>
      <c r="AC21" s="579"/>
      <c r="AD21" s="579"/>
      <c r="AE21" s="579"/>
    </row>
    <row r="22" spans="1:31" ht="15.75" customHeight="1" thickBot="1">
      <c r="A22" s="526"/>
      <c r="B22" s="3045" t="s">
        <v>9064</v>
      </c>
      <c r="C22" s="3046"/>
      <c r="D22" s="1052"/>
      <c r="E22" s="1052"/>
      <c r="F22" s="113">
        <f>IFERROR(((D27+D35)/E12)*1000,0)</f>
        <v>82.093846834882683</v>
      </c>
      <c r="G22" s="562"/>
      <c r="H22" s="523" t="s">
        <v>9065</v>
      </c>
      <c r="I22" s="526"/>
      <c r="J22" s="523"/>
      <c r="K22" s="526"/>
      <c r="L22" s="510"/>
      <c r="M22" s="487"/>
      <c r="N22" s="793"/>
      <c r="O22" s="799"/>
      <c r="P22" s="799"/>
      <c r="Q22" s="799"/>
      <c r="R22" s="793"/>
      <c r="S22" s="579"/>
      <c r="T22" s="3045" t="s">
        <v>9064</v>
      </c>
      <c r="U22" s="3046"/>
      <c r="V22" s="1052"/>
      <c r="W22" s="1052"/>
      <c r="X22" s="113" t="s">
        <v>9066</v>
      </c>
      <c r="Y22" s="579"/>
      <c r="Z22" s="579"/>
      <c r="AA22" s="579"/>
      <c r="AB22" s="579"/>
      <c r="AC22" s="579"/>
      <c r="AD22" s="579"/>
      <c r="AE22" s="579"/>
    </row>
    <row r="23" spans="1:31" ht="15.75" customHeight="1" thickTop="1" thickBot="1">
      <c r="A23" s="526"/>
      <c r="B23" s="526"/>
      <c r="C23" s="526"/>
      <c r="D23" s="1117"/>
      <c r="E23" s="1117"/>
      <c r="F23" s="1117"/>
      <c r="G23" s="526"/>
      <c r="H23" s="526"/>
      <c r="I23" s="526"/>
      <c r="J23" s="526"/>
      <c r="K23" s="526"/>
      <c r="L23" s="510"/>
      <c r="M23" s="487"/>
      <c r="N23" s="793"/>
      <c r="O23" s="799"/>
      <c r="P23" s="799"/>
      <c r="Q23" s="799"/>
      <c r="R23" s="793"/>
      <c r="S23" s="579"/>
      <c r="T23" s="526"/>
      <c r="U23" s="526"/>
      <c r="V23" s="1117"/>
      <c r="W23" s="1117"/>
      <c r="X23" s="1117"/>
      <c r="Y23" s="579"/>
      <c r="Z23" s="579"/>
      <c r="AA23" s="579"/>
      <c r="AB23" s="579"/>
      <c r="AC23" s="579"/>
      <c r="AD23" s="579"/>
      <c r="AE23" s="579"/>
    </row>
    <row r="24" spans="1:31" ht="15.75" customHeight="1" thickTop="1" thickBot="1">
      <c r="A24" s="526"/>
      <c r="B24" s="2945" t="s">
        <v>9067</v>
      </c>
      <c r="C24" s="2946"/>
      <c r="D24" s="1117"/>
      <c r="E24" s="1117"/>
      <c r="F24" s="1117"/>
      <c r="G24" s="526"/>
      <c r="H24" s="495"/>
      <c r="I24" s="496"/>
      <c r="J24" s="526"/>
      <c r="K24" s="526"/>
      <c r="L24" s="510"/>
      <c r="M24" s="487"/>
      <c r="N24" s="793"/>
      <c r="O24" s="799"/>
      <c r="P24" s="799"/>
      <c r="Q24" s="799"/>
      <c r="R24" s="793"/>
      <c r="S24" s="579"/>
      <c r="T24" s="2945" t="s">
        <v>9067</v>
      </c>
      <c r="U24" s="2946"/>
      <c r="V24" s="1117"/>
      <c r="W24" s="1117"/>
      <c r="X24" s="1117"/>
      <c r="Y24" s="490"/>
      <c r="Z24" s="579"/>
      <c r="AA24" s="579"/>
      <c r="AB24" s="579"/>
      <c r="AC24" s="579"/>
      <c r="AD24" s="579"/>
      <c r="AE24" s="579"/>
    </row>
    <row r="25" spans="1:31" ht="15.75" customHeight="1" thickTop="1">
      <c r="A25" s="526"/>
      <c r="B25" s="3038" t="s">
        <v>9068</v>
      </c>
      <c r="C25" s="3039"/>
      <c r="D25" s="868">
        <v>7.0000000000000007E-2</v>
      </c>
      <c r="E25" s="1123"/>
      <c r="F25" s="1124"/>
      <c r="G25" s="562"/>
      <c r="H25" s="509" t="s">
        <v>9069</v>
      </c>
      <c r="I25" s="526"/>
      <c r="J25" s="509"/>
      <c r="K25" s="526"/>
      <c r="L25" s="510"/>
      <c r="M25" s="487">
        <f t="shared" ref="M25:M27" si="4">IF( SUM( O25:Q25 ) = 0, 0, $O$5 )</f>
        <v>0</v>
      </c>
      <c r="N25" s="793"/>
      <c r="O25" s="511">
        <f t="shared" ref="O25:O27" si="5" xml:space="preserve"> IF( ISNUMBER(D25 ), 0, 1 )</f>
        <v>0</v>
      </c>
      <c r="P25" s="799"/>
      <c r="Q25" s="799"/>
      <c r="R25" s="793"/>
      <c r="S25" s="579"/>
      <c r="T25" s="3038" t="s">
        <v>9068</v>
      </c>
      <c r="U25" s="3039"/>
      <c r="V25" s="868" t="s">
        <v>9070</v>
      </c>
      <c r="W25" s="1123"/>
      <c r="X25" s="1124"/>
      <c r="Y25" s="579"/>
      <c r="Z25" s="579"/>
      <c r="AA25" s="579"/>
      <c r="AB25" s="579"/>
      <c r="AC25" s="579"/>
      <c r="AD25" s="579"/>
      <c r="AE25" s="579"/>
    </row>
    <row r="26" spans="1:31" ht="15.75" customHeight="1">
      <c r="A26" s="526"/>
      <c r="B26" s="3043" t="s">
        <v>9071</v>
      </c>
      <c r="C26" s="3044"/>
      <c r="D26" s="1125">
        <v>3.1960000000000002</v>
      </c>
      <c r="E26" s="1126"/>
      <c r="F26" s="1127"/>
      <c r="G26" s="562"/>
      <c r="H26" s="517" t="s">
        <v>9072</v>
      </c>
      <c r="I26" s="526"/>
      <c r="J26" s="517"/>
      <c r="K26" s="526"/>
      <c r="L26" s="510"/>
      <c r="M26" s="487">
        <f t="shared" si="4"/>
        <v>0</v>
      </c>
      <c r="N26" s="793"/>
      <c r="O26" s="511">
        <f t="shared" si="5"/>
        <v>0</v>
      </c>
      <c r="P26" s="799"/>
      <c r="Q26" s="799"/>
      <c r="R26" s="793"/>
      <c r="S26" s="579"/>
      <c r="T26" s="3043" t="s">
        <v>9071</v>
      </c>
      <c r="U26" s="3044"/>
      <c r="V26" s="1125" t="s">
        <v>9073</v>
      </c>
      <c r="W26" s="1126"/>
      <c r="X26" s="1127"/>
      <c r="Y26" s="579"/>
      <c r="Z26" s="579"/>
      <c r="AA26" s="579"/>
      <c r="AB26" s="579"/>
      <c r="AC26" s="579"/>
      <c r="AD26" s="579"/>
      <c r="AE26" s="579"/>
    </row>
    <row r="27" spans="1:31" ht="15.75" customHeight="1">
      <c r="A27" s="526"/>
      <c r="B27" s="3043" t="s">
        <v>9074</v>
      </c>
      <c r="C27" s="3044"/>
      <c r="D27" s="1125">
        <v>3.7090000000000001</v>
      </c>
      <c r="E27" s="1126"/>
      <c r="F27" s="1127"/>
      <c r="G27" s="562"/>
      <c r="H27" s="517" t="s">
        <v>9075</v>
      </c>
      <c r="I27" s="526"/>
      <c r="J27" s="517"/>
      <c r="K27" s="526"/>
      <c r="L27" s="510"/>
      <c r="M27" s="487">
        <f t="shared" si="4"/>
        <v>0</v>
      </c>
      <c r="N27" s="793"/>
      <c r="O27" s="511">
        <f t="shared" si="5"/>
        <v>0</v>
      </c>
      <c r="P27" s="799"/>
      <c r="Q27" s="799"/>
      <c r="R27" s="793"/>
      <c r="S27" s="579"/>
      <c r="T27" s="3043" t="s">
        <v>9074</v>
      </c>
      <c r="U27" s="3044"/>
      <c r="V27" s="1125" t="s">
        <v>9076</v>
      </c>
      <c r="W27" s="1126"/>
      <c r="X27" s="1127"/>
      <c r="Y27" s="579"/>
      <c r="Z27" s="579"/>
      <c r="AA27" s="579"/>
      <c r="AB27" s="579"/>
      <c r="AC27" s="579"/>
      <c r="AD27" s="579"/>
      <c r="AE27" s="579"/>
    </row>
    <row r="28" spans="1:31" ht="15.75" customHeight="1">
      <c r="A28" s="526"/>
      <c r="B28" s="3043" t="s">
        <v>9077</v>
      </c>
      <c r="C28" s="3044"/>
      <c r="D28" s="1119"/>
      <c r="E28" s="1119"/>
      <c r="F28" s="111">
        <f>IFERROR(IF(OR(D25=0,E10=0,E15=0),0,D25/((E10+E15)/1000)),0)</f>
        <v>0.75319840321938536</v>
      </c>
      <c r="G28" s="562"/>
      <c r="H28" s="517" t="s">
        <v>9078</v>
      </c>
      <c r="I28" s="526"/>
      <c r="J28" s="517"/>
      <c r="K28" s="526"/>
      <c r="L28" s="510"/>
      <c r="M28" s="487"/>
      <c r="N28" s="793"/>
      <c r="O28" s="799"/>
      <c r="P28" s="799"/>
      <c r="Q28" s="799"/>
      <c r="R28" s="793"/>
      <c r="S28" s="579"/>
      <c r="T28" s="3043" t="s">
        <v>9077</v>
      </c>
      <c r="U28" s="3044"/>
      <c r="V28" s="1119"/>
      <c r="W28" s="1119"/>
      <c r="X28" s="111" t="s">
        <v>9079</v>
      </c>
      <c r="Y28" s="579"/>
      <c r="Z28" s="579"/>
      <c r="AA28" s="579"/>
      <c r="AB28" s="579"/>
      <c r="AC28" s="579"/>
      <c r="AD28" s="579"/>
      <c r="AE28" s="579"/>
    </row>
    <row r="29" spans="1:31" ht="15.75" customHeight="1">
      <c r="A29" s="526"/>
      <c r="B29" s="3043" t="s">
        <v>9080</v>
      </c>
      <c r="C29" s="3044"/>
      <c r="D29" s="1119"/>
      <c r="E29" s="1119"/>
      <c r="F29" s="111">
        <f>IFERROR(IF(OR(D26=0,E11=0,E16=0),0,D26/((E11+E16)/1000)),0)</f>
        <v>3.4727768414899041</v>
      </c>
      <c r="G29" s="562"/>
      <c r="H29" s="517" t="s">
        <v>9081</v>
      </c>
      <c r="I29" s="526"/>
      <c r="J29" s="517"/>
      <c r="K29" s="526"/>
      <c r="L29" s="510"/>
      <c r="M29" s="487"/>
      <c r="N29" s="793"/>
      <c r="O29" s="799"/>
      <c r="P29" s="799"/>
      <c r="Q29" s="799"/>
      <c r="R29" s="793"/>
      <c r="S29" s="579"/>
      <c r="T29" s="3043" t="s">
        <v>9080</v>
      </c>
      <c r="U29" s="3044"/>
      <c r="V29" s="1119"/>
      <c r="W29" s="1119"/>
      <c r="X29" s="111" t="s">
        <v>9082</v>
      </c>
      <c r="Y29" s="579"/>
      <c r="Z29" s="579"/>
      <c r="AA29" s="579"/>
      <c r="AB29" s="579"/>
      <c r="AC29" s="579"/>
      <c r="AD29" s="579"/>
      <c r="AE29" s="579"/>
    </row>
    <row r="30" spans="1:31" ht="15.75" customHeight="1" thickBot="1">
      <c r="A30" s="526"/>
      <c r="B30" s="3045" t="s">
        <v>9083</v>
      </c>
      <c r="C30" s="3046"/>
      <c r="D30" s="1052"/>
      <c r="E30" s="1052"/>
      <c r="F30" s="113">
        <f>IFERROR(IF(OR(D27=0,E12=0,E17=0),0,D27/((E12+E17)/1000)),0)</f>
        <v>3.8906138547392275</v>
      </c>
      <c r="G30" s="562"/>
      <c r="H30" s="523" t="s">
        <v>9084</v>
      </c>
      <c r="I30" s="526"/>
      <c r="J30" s="523"/>
      <c r="K30" s="526"/>
      <c r="L30" s="510"/>
      <c r="M30" s="487"/>
      <c r="N30" s="793"/>
      <c r="O30" s="799"/>
      <c r="P30" s="799"/>
      <c r="Q30" s="799"/>
      <c r="R30" s="793"/>
      <c r="S30" s="579"/>
      <c r="T30" s="3045" t="s">
        <v>9083</v>
      </c>
      <c r="U30" s="3046"/>
      <c r="V30" s="1052"/>
      <c r="W30" s="1052"/>
      <c r="X30" s="113" t="s">
        <v>9085</v>
      </c>
      <c r="Y30" s="579"/>
      <c r="Z30" s="579"/>
      <c r="AA30" s="579"/>
      <c r="AB30" s="579"/>
      <c r="AC30" s="579"/>
      <c r="AD30" s="579"/>
      <c r="AE30" s="579"/>
    </row>
    <row r="31" spans="1:31" ht="15.75" customHeight="1" thickTop="1" thickBot="1">
      <c r="A31" s="526"/>
      <c r="B31" s="1122"/>
      <c r="C31" s="1122"/>
      <c r="D31" s="152"/>
      <c r="E31" s="152"/>
      <c r="F31" s="152"/>
      <c r="G31" s="562"/>
      <c r="H31" s="501"/>
      <c r="I31" s="526"/>
      <c r="J31" s="526"/>
      <c r="K31" s="526"/>
      <c r="L31" s="510"/>
      <c r="M31" s="487"/>
      <c r="N31" s="793"/>
      <c r="O31" s="799"/>
      <c r="P31" s="799"/>
      <c r="Q31" s="799"/>
      <c r="R31" s="793"/>
      <c r="S31" s="579"/>
      <c r="T31" s="1122"/>
      <c r="U31" s="1122"/>
      <c r="V31" s="152"/>
      <c r="W31" s="152"/>
      <c r="X31" s="152"/>
      <c r="Y31" s="579"/>
      <c r="Z31" s="579"/>
      <c r="AA31" s="579"/>
      <c r="AB31" s="579"/>
      <c r="AC31" s="579"/>
      <c r="AD31" s="579"/>
      <c r="AE31" s="579"/>
    </row>
    <row r="32" spans="1:31" ht="15.75" customHeight="1" thickTop="1" thickBot="1">
      <c r="A32" s="526"/>
      <c r="B32" s="2945" t="s">
        <v>9086</v>
      </c>
      <c r="C32" s="2946"/>
      <c r="D32" s="1117"/>
      <c r="E32" s="1117"/>
      <c r="F32" s="1117"/>
      <c r="G32" s="526"/>
      <c r="H32" s="495"/>
      <c r="I32" s="496"/>
      <c r="J32" s="526"/>
      <c r="K32" s="526"/>
      <c r="L32" s="510"/>
      <c r="M32" s="487"/>
      <c r="N32" s="793"/>
      <c r="O32" s="799"/>
      <c r="P32" s="799"/>
      <c r="Q32" s="799"/>
      <c r="R32" s="793"/>
      <c r="S32" s="579"/>
      <c r="T32" s="2945" t="s">
        <v>9086</v>
      </c>
      <c r="U32" s="2946"/>
      <c r="V32" s="1117"/>
      <c r="W32" s="1117"/>
      <c r="X32" s="1117"/>
      <c r="Y32" s="490"/>
      <c r="Z32" s="579"/>
      <c r="AA32" s="579"/>
      <c r="AB32" s="579"/>
      <c r="AC32" s="579"/>
      <c r="AD32" s="579"/>
      <c r="AE32" s="579"/>
    </row>
    <row r="33" spans="1:31" ht="15.75" customHeight="1" thickTop="1">
      <c r="A33" s="526"/>
      <c r="B33" s="3038" t="s">
        <v>9087</v>
      </c>
      <c r="C33" s="3039"/>
      <c r="D33" s="868">
        <v>0</v>
      </c>
      <c r="E33" s="1123"/>
      <c r="F33" s="1128"/>
      <c r="G33" s="562"/>
      <c r="H33" s="509" t="s">
        <v>9088</v>
      </c>
      <c r="I33" s="526"/>
      <c r="J33" s="509"/>
      <c r="K33" s="526"/>
      <c r="L33" s="510"/>
      <c r="M33" s="487">
        <f t="shared" ref="M33:M35" si="6">IF( SUM( O33:Q33 ) = 0, 0, $O$5 )</f>
        <v>0</v>
      </c>
      <c r="N33" s="793"/>
      <c r="O33" s="511">
        <f t="shared" ref="O33:O35" si="7" xml:space="preserve"> IF( ISNUMBER(D33 ), 0, 1 )</f>
        <v>0</v>
      </c>
      <c r="P33" s="799"/>
      <c r="Q33" s="799"/>
      <c r="R33" s="793"/>
      <c r="S33" s="579"/>
      <c r="T33" s="3038" t="s">
        <v>9087</v>
      </c>
      <c r="U33" s="3039"/>
      <c r="V33" s="868" t="s">
        <v>9089</v>
      </c>
      <c r="W33" s="1123"/>
      <c r="X33" s="1128"/>
      <c r="Y33" s="579"/>
      <c r="Z33" s="579"/>
      <c r="AA33" s="579"/>
      <c r="AB33" s="579"/>
      <c r="AC33" s="579"/>
      <c r="AD33" s="579"/>
      <c r="AE33" s="579"/>
    </row>
    <row r="34" spans="1:31" ht="32.25" customHeight="1">
      <c r="A34" s="526"/>
      <c r="B34" s="3043" t="s">
        <v>9090</v>
      </c>
      <c r="C34" s="3044"/>
      <c r="D34" s="1125">
        <v>0</v>
      </c>
      <c r="E34" s="1126"/>
      <c r="F34" s="1129"/>
      <c r="G34" s="562"/>
      <c r="H34" s="517" t="s">
        <v>9091</v>
      </c>
      <c r="I34" s="526"/>
      <c r="J34" s="517"/>
      <c r="K34" s="526"/>
      <c r="L34" s="510"/>
      <c r="M34" s="487">
        <f t="shared" si="6"/>
        <v>0</v>
      </c>
      <c r="N34" s="793"/>
      <c r="O34" s="511">
        <f t="shared" si="7"/>
        <v>0</v>
      </c>
      <c r="P34" s="799"/>
      <c r="Q34" s="799"/>
      <c r="R34" s="793"/>
      <c r="S34" s="579"/>
      <c r="T34" s="3043" t="s">
        <v>9090</v>
      </c>
      <c r="U34" s="3044"/>
      <c r="V34" s="1125" t="s">
        <v>9092</v>
      </c>
      <c r="W34" s="1126"/>
      <c r="X34" s="1129"/>
      <c r="Y34" s="579"/>
      <c r="Z34" s="579"/>
      <c r="AA34" s="579"/>
      <c r="AB34" s="579"/>
      <c r="AC34" s="579"/>
      <c r="AD34" s="579"/>
      <c r="AE34" s="579"/>
    </row>
    <row r="35" spans="1:31" ht="15.75" customHeight="1">
      <c r="A35" s="526"/>
      <c r="B35" s="3043" t="s">
        <v>9093</v>
      </c>
      <c r="C35" s="3044"/>
      <c r="D35" s="1125">
        <v>0</v>
      </c>
      <c r="E35" s="1126"/>
      <c r="F35" s="1129"/>
      <c r="G35" s="562"/>
      <c r="H35" s="517" t="s">
        <v>9094</v>
      </c>
      <c r="I35" s="526"/>
      <c r="J35" s="517"/>
      <c r="K35" s="526"/>
      <c r="L35" s="510"/>
      <c r="M35" s="487">
        <f t="shared" si="6"/>
        <v>0</v>
      </c>
      <c r="N35" s="793"/>
      <c r="O35" s="511">
        <f t="shared" si="7"/>
        <v>0</v>
      </c>
      <c r="P35" s="799"/>
      <c r="Q35" s="799"/>
      <c r="R35" s="793"/>
      <c r="S35" s="579"/>
      <c r="T35" s="3043" t="s">
        <v>9093</v>
      </c>
      <c r="U35" s="3044"/>
      <c r="V35" s="1125" t="s">
        <v>9095</v>
      </c>
      <c r="W35" s="1126"/>
      <c r="X35" s="1129"/>
      <c r="Y35" s="579"/>
      <c r="Z35" s="579"/>
      <c r="AA35" s="579"/>
      <c r="AB35" s="579"/>
      <c r="AC35" s="579"/>
      <c r="AD35" s="579"/>
      <c r="AE35" s="579"/>
    </row>
    <row r="36" spans="1:31" ht="15.75" customHeight="1">
      <c r="A36" s="526"/>
      <c r="B36" s="3043" t="s">
        <v>9096</v>
      </c>
      <c r="C36" s="3044"/>
      <c r="D36" s="1119"/>
      <c r="E36" s="1119"/>
      <c r="F36" s="111">
        <f>IFERROR(IF(OR(D33=0,E10=0),0,D33/(E10/1000)),0)</f>
        <v>0</v>
      </c>
      <c r="G36" s="562"/>
      <c r="H36" s="517" t="s">
        <v>9097</v>
      </c>
      <c r="I36" s="526"/>
      <c r="J36" s="517"/>
      <c r="K36" s="526"/>
      <c r="L36" s="510"/>
      <c r="M36" s="487"/>
      <c r="N36" s="793"/>
      <c r="O36" s="799"/>
      <c r="P36" s="799"/>
      <c r="Q36" s="799"/>
      <c r="R36" s="793"/>
      <c r="S36" s="579"/>
      <c r="T36" s="3043" t="s">
        <v>9096</v>
      </c>
      <c r="U36" s="3044"/>
      <c r="V36" s="1119"/>
      <c r="W36" s="1119"/>
      <c r="X36" s="111" t="s">
        <v>9098</v>
      </c>
      <c r="Y36" s="579"/>
      <c r="Z36" s="579"/>
      <c r="AA36" s="579"/>
      <c r="AB36" s="579"/>
      <c r="AC36" s="579"/>
      <c r="AD36" s="579"/>
      <c r="AE36" s="579"/>
    </row>
    <row r="37" spans="1:31" ht="32.25" customHeight="1">
      <c r="A37" s="526"/>
      <c r="B37" s="3043" t="s">
        <v>9099</v>
      </c>
      <c r="C37" s="3044"/>
      <c r="D37" s="1119"/>
      <c r="E37" s="1119"/>
      <c r="F37" s="111">
        <f>IFERROR(IF(OR(D34=0,E11=0),0,D34/(E11/1000)),0)</f>
        <v>0</v>
      </c>
      <c r="G37" s="562"/>
      <c r="H37" s="517" t="s">
        <v>9100</v>
      </c>
      <c r="I37" s="526"/>
      <c r="J37" s="517"/>
      <c r="K37" s="526"/>
      <c r="L37" s="510"/>
      <c r="M37" s="487"/>
      <c r="N37" s="793"/>
      <c r="O37" s="799"/>
      <c r="P37" s="799"/>
      <c r="Q37" s="799"/>
      <c r="R37" s="793"/>
      <c r="S37" s="579"/>
      <c r="T37" s="3043" t="s">
        <v>9099</v>
      </c>
      <c r="U37" s="3044"/>
      <c r="V37" s="1119"/>
      <c r="W37" s="1119"/>
      <c r="X37" s="111" t="s">
        <v>9101</v>
      </c>
      <c r="Y37" s="579"/>
      <c r="Z37" s="579"/>
      <c r="AA37" s="579"/>
      <c r="AB37" s="579"/>
      <c r="AC37" s="579"/>
      <c r="AD37" s="579"/>
      <c r="AE37" s="579"/>
    </row>
    <row r="38" spans="1:31" ht="32.25" customHeight="1" thickBot="1">
      <c r="A38" s="526"/>
      <c r="B38" s="3045" t="s">
        <v>9102</v>
      </c>
      <c r="C38" s="3046"/>
      <c r="D38" s="1052"/>
      <c r="E38" s="1052"/>
      <c r="F38" s="113">
        <f>IFERROR(IF(OR(D35=0,E12=0),0,D35/(E12/1000)),0)</f>
        <v>0</v>
      </c>
      <c r="G38" s="562"/>
      <c r="H38" s="523" t="s">
        <v>9103</v>
      </c>
      <c r="I38" s="526"/>
      <c r="J38" s="523"/>
      <c r="K38" s="526"/>
      <c r="L38" s="510"/>
      <c r="M38" s="487"/>
      <c r="N38" s="793"/>
      <c r="O38" s="799"/>
      <c r="P38" s="799"/>
      <c r="Q38" s="799"/>
      <c r="R38" s="793"/>
      <c r="S38" s="579"/>
      <c r="T38" s="3045" t="s">
        <v>9102</v>
      </c>
      <c r="U38" s="3046"/>
      <c r="V38" s="1052"/>
      <c r="W38" s="1052"/>
      <c r="X38" s="113" t="s">
        <v>9104</v>
      </c>
      <c r="Y38" s="579"/>
      <c r="Z38" s="579"/>
      <c r="AA38" s="579"/>
      <c r="AB38" s="579"/>
      <c r="AC38" s="579"/>
      <c r="AD38" s="579"/>
      <c r="AE38" s="579"/>
    </row>
    <row r="39" spans="1:31" ht="15.75" customHeight="1" thickTop="1" thickBot="1">
      <c r="A39" s="526"/>
      <c r="B39" s="526"/>
      <c r="C39" s="526"/>
      <c r="D39" s="1117"/>
      <c r="E39" s="1117"/>
      <c r="F39" s="1117"/>
      <c r="G39" s="526"/>
      <c r="H39" s="526"/>
      <c r="I39" s="526"/>
      <c r="J39" s="526"/>
      <c r="K39" s="526"/>
      <c r="L39" s="510"/>
      <c r="M39" s="487"/>
      <c r="N39" s="793"/>
      <c r="O39" s="799"/>
      <c r="P39" s="799"/>
      <c r="Q39" s="799"/>
      <c r="R39" s="793"/>
      <c r="S39" s="579"/>
      <c r="T39" s="526"/>
      <c r="U39" s="526"/>
      <c r="V39" s="1117"/>
      <c r="W39" s="1117"/>
      <c r="X39" s="1117"/>
      <c r="Y39" s="579"/>
      <c r="Z39" s="579"/>
      <c r="AA39" s="579"/>
      <c r="AB39" s="579"/>
      <c r="AC39" s="579"/>
      <c r="AD39" s="579"/>
      <c r="AE39" s="579"/>
    </row>
    <row r="40" spans="1:31" ht="15.75" customHeight="1" thickTop="1" thickBot="1">
      <c r="A40" s="526"/>
      <c r="B40" s="2945" t="s">
        <v>9105</v>
      </c>
      <c r="C40" s="2946"/>
      <c r="D40" s="1117"/>
      <c r="E40" s="1117"/>
      <c r="F40" s="1117"/>
      <c r="G40" s="526"/>
      <c r="H40" s="495"/>
      <c r="I40" s="496"/>
      <c r="J40" s="526"/>
      <c r="K40" s="526"/>
      <c r="L40" s="510"/>
      <c r="M40" s="487"/>
      <c r="N40" s="793"/>
      <c r="O40" s="799"/>
      <c r="P40" s="799"/>
      <c r="Q40" s="799"/>
      <c r="R40" s="793"/>
      <c r="S40" s="579"/>
      <c r="T40" s="2945" t="s">
        <v>9105</v>
      </c>
      <c r="U40" s="2946"/>
      <c r="V40" s="1117"/>
      <c r="W40" s="1117"/>
      <c r="X40" s="1117"/>
      <c r="Y40" s="490"/>
      <c r="Z40" s="579"/>
      <c r="AA40" s="579"/>
      <c r="AB40" s="579"/>
      <c r="AC40" s="579"/>
      <c r="AD40" s="579"/>
      <c r="AE40" s="579"/>
    </row>
    <row r="41" spans="1:31" ht="15.75" customHeight="1" thickTop="1">
      <c r="A41" s="526"/>
      <c r="B41" s="3038" t="s">
        <v>9106</v>
      </c>
      <c r="C41" s="3039"/>
      <c r="D41" s="1051"/>
      <c r="E41" s="1051"/>
      <c r="F41" s="1094">
        <v>6</v>
      </c>
      <c r="G41" s="562"/>
      <c r="H41" s="509" t="s">
        <v>9107</v>
      </c>
      <c r="I41" s="526"/>
      <c r="J41" s="509"/>
      <c r="K41" s="526"/>
      <c r="L41" s="510"/>
      <c r="M41" s="487">
        <f t="shared" ref="M41:M42" si="8">IF( SUM( O41:Q41 ) = 0, 0, $O$5 )</f>
        <v>0</v>
      </c>
      <c r="N41" s="793"/>
      <c r="O41" s="799"/>
      <c r="P41" s="799"/>
      <c r="Q41" s="511">
        <f t="shared" ref="Q41:Q42" si="9" xml:space="preserve"> IF( ISNUMBER(F41 ), 0, 1 )</f>
        <v>0</v>
      </c>
      <c r="R41" s="793"/>
      <c r="S41" s="579"/>
      <c r="T41" s="3038" t="s">
        <v>9106</v>
      </c>
      <c r="U41" s="3039"/>
      <c r="V41" s="1051"/>
      <c r="W41" s="1051"/>
      <c r="X41" s="1094" t="s">
        <v>9108</v>
      </c>
      <c r="Y41" s="579"/>
      <c r="Z41" s="579"/>
      <c r="AA41" s="579"/>
      <c r="AB41" s="579"/>
      <c r="AC41" s="579"/>
      <c r="AD41" s="579"/>
      <c r="AE41" s="579"/>
    </row>
    <row r="42" spans="1:31" ht="15.75" customHeight="1" thickBot="1">
      <c r="A42" s="526"/>
      <c r="B42" s="3045" t="s">
        <v>9109</v>
      </c>
      <c r="C42" s="3046"/>
      <c r="D42" s="1052"/>
      <c r="E42" s="1052"/>
      <c r="F42" s="1095">
        <v>6</v>
      </c>
      <c r="G42" s="562"/>
      <c r="H42" s="523" t="s">
        <v>9110</v>
      </c>
      <c r="I42" s="526"/>
      <c r="J42" s="523"/>
      <c r="K42" s="526"/>
      <c r="L42" s="510"/>
      <c r="M42" s="487">
        <f t="shared" si="8"/>
        <v>0</v>
      </c>
      <c r="N42" s="793"/>
      <c r="O42" s="799"/>
      <c r="P42" s="799"/>
      <c r="Q42" s="511">
        <f t="shared" si="9"/>
        <v>0</v>
      </c>
      <c r="R42" s="793"/>
      <c r="S42" s="579"/>
      <c r="T42" s="3045" t="s">
        <v>9109</v>
      </c>
      <c r="U42" s="3046"/>
      <c r="V42" s="1052"/>
      <c r="W42" s="1052"/>
      <c r="X42" s="1095" t="s">
        <v>9111</v>
      </c>
      <c r="Y42" s="579"/>
      <c r="Z42" s="579"/>
      <c r="AA42" s="579"/>
      <c r="AB42" s="579"/>
      <c r="AC42" s="579"/>
      <c r="AD42" s="579"/>
      <c r="AE42" s="579"/>
    </row>
    <row r="43" spans="1:31" ht="16.5" thickTop="1">
      <c r="A43" s="526"/>
      <c r="B43" s="526"/>
      <c r="C43" s="526"/>
      <c r="D43" s="526"/>
      <c r="E43" s="526"/>
      <c r="F43" s="526"/>
      <c r="G43" s="526"/>
      <c r="H43" s="526"/>
      <c r="I43" s="526"/>
      <c r="J43" s="526"/>
      <c r="K43" s="526"/>
      <c r="L43" s="490"/>
      <c r="M43" s="487"/>
      <c r="N43" s="794"/>
      <c r="O43" s="799"/>
      <c r="P43" s="799"/>
      <c r="Q43" s="799"/>
      <c r="R43" s="794"/>
      <c r="S43" s="579"/>
      <c r="T43" s="579"/>
      <c r="U43" s="579"/>
      <c r="V43" s="579"/>
      <c r="W43" s="579"/>
      <c r="X43" s="579"/>
      <c r="Y43" s="579"/>
      <c r="Z43" s="579"/>
      <c r="AA43" s="579"/>
      <c r="AB43" s="579"/>
      <c r="AC43" s="579"/>
      <c r="AD43" s="579"/>
      <c r="AE43" s="579"/>
    </row>
    <row r="44" spans="1:31" ht="15.75">
      <c r="A44" s="526"/>
      <c r="B44" s="526"/>
      <c r="C44" s="526"/>
      <c r="D44" s="526"/>
      <c r="E44" s="526"/>
      <c r="F44" s="526"/>
      <c r="G44" s="526"/>
      <c r="H44" s="526"/>
      <c r="I44" s="526"/>
      <c r="J44" s="526"/>
      <c r="K44" s="526"/>
      <c r="L44" s="490"/>
      <c r="M44" s="490"/>
      <c r="N44" s="794"/>
      <c r="O44" s="799"/>
      <c r="P44" s="799"/>
      <c r="Q44" s="799"/>
      <c r="R44" s="794"/>
      <c r="S44" s="579"/>
      <c r="T44" s="579"/>
      <c r="U44" s="579"/>
      <c r="V44" s="579"/>
      <c r="W44" s="579"/>
      <c r="X44" s="579"/>
      <c r="Y44" s="579"/>
      <c r="Z44" s="579"/>
      <c r="AA44" s="579"/>
      <c r="AB44" s="579"/>
      <c r="AC44" s="579"/>
      <c r="AD44" s="579"/>
      <c r="AE44" s="579"/>
    </row>
    <row r="45" spans="1:31" ht="15.75">
      <c r="A45" s="526"/>
      <c r="B45" s="526"/>
      <c r="C45" s="526"/>
      <c r="D45" s="526"/>
      <c r="E45" s="526"/>
      <c r="F45" s="526"/>
      <c r="G45" s="526"/>
      <c r="H45" s="526"/>
      <c r="I45" s="526"/>
      <c r="J45" s="526"/>
      <c r="K45" s="526"/>
      <c r="L45" s="490"/>
      <c r="M45" s="490"/>
      <c r="N45" s="794"/>
      <c r="O45" s="799"/>
      <c r="P45" s="799"/>
      <c r="Q45" s="799"/>
      <c r="R45" s="794"/>
      <c r="S45" s="579"/>
      <c r="T45" s="579"/>
      <c r="U45" s="579"/>
      <c r="V45" s="579"/>
      <c r="W45" s="579"/>
      <c r="X45" s="579"/>
      <c r="Y45" s="579"/>
      <c r="Z45" s="579"/>
      <c r="AA45" s="579"/>
      <c r="AB45" s="579"/>
      <c r="AC45" s="579"/>
      <c r="AD45" s="579"/>
      <c r="AE45" s="579"/>
    </row>
  </sheetData>
  <sheetProtection algorithmName="SHA-512" hashValue="Gcpi+v9tIL2wrMV9xwsrzbmEl27sXbFeBkWi437MVnI90I72DJ3zDpgjXXzfuboZ0qRJLAw/faeW2Cw8XRKnsw==" saltValue="acpoMEN3tNnOWIuzJFrlkQ==" spinCount="100000" sheet="1" objects="1" scenarios="1"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450" priority="19" operator="equal">
      <formula>0</formula>
    </cfRule>
  </conditionalFormatting>
  <conditionalFormatting sqref="M19:M24 M4:M14">
    <cfRule type="cellIs" dxfId="449" priority="20" operator="equal">
      <formula>0</formula>
    </cfRule>
  </conditionalFormatting>
  <conditionalFormatting sqref="M1:M2">
    <cfRule type="cellIs" dxfId="448" priority="7" operator="equal">
      <formula>0</formula>
    </cfRule>
  </conditionalFormatting>
  <conditionalFormatting sqref="M28:M32">
    <cfRule type="cellIs" dxfId="447" priority="6" operator="equal">
      <formula>0</formula>
    </cfRule>
  </conditionalFormatting>
  <conditionalFormatting sqref="M11:M14 M18:M24 M28:M32 M36:M40 M43">
    <cfRule type="cellIs" dxfId="446" priority="5" operator="equal">
      <formula>0</formula>
    </cfRule>
  </conditionalFormatting>
  <conditionalFormatting sqref="M15:M17">
    <cfRule type="cellIs" dxfId="445" priority="4" operator="equal">
      <formula>0</formula>
    </cfRule>
  </conditionalFormatting>
  <conditionalFormatting sqref="M25:M27">
    <cfRule type="cellIs" dxfId="444" priority="3" operator="equal">
      <formula>0</formula>
    </cfRule>
  </conditionalFormatting>
  <conditionalFormatting sqref="M33:M35">
    <cfRule type="cellIs" dxfId="443" priority="2" operator="equal">
      <formula>0</formula>
    </cfRule>
  </conditionalFormatting>
  <conditionalFormatting sqref="M41:M42">
    <cfRule type="cellIs" dxfId="442"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70" zoomScaleNormal="70" zoomScaleSheetLayoutView="100" workbookViewId="0">
      <selection sqref="A1:XFD1048576"/>
    </sheetView>
  </sheetViews>
  <sheetFormatPr defaultColWidth="8.625" defaultRowHeight="22.5" customHeight="1"/>
  <cols>
    <col min="1" max="1" width="1.625" style="226" customWidth="1"/>
    <col min="2" max="2" width="32" style="226" customWidth="1"/>
    <col min="3" max="3" width="7" style="226" customWidth="1"/>
    <col min="4" max="4" width="5.5" style="226" customWidth="1"/>
    <col min="5" max="5" width="12.25" style="226" customWidth="1"/>
    <col min="6" max="6" width="12.625" style="226" customWidth="1"/>
    <col min="7" max="12" width="12.5" style="226" customWidth="1"/>
    <col min="13" max="13" width="1.625" style="315" customWidth="1"/>
    <col min="14" max="14" width="12.5" style="1110" customWidth="1"/>
    <col min="15" max="15" width="1.625" style="226" customWidth="1"/>
    <col min="16" max="16" width="33.625" style="226" customWidth="1"/>
    <col min="17" max="18" width="1.625" style="226" customWidth="1"/>
    <col min="19" max="19" width="25" style="226" customWidth="1"/>
    <col min="20" max="20" width="1.625" style="1111" customWidth="1"/>
    <col min="21" max="27" width="8.125" style="1111" hidden="1" customWidth="1"/>
    <col min="28" max="28" width="1.625" style="1111" hidden="1" customWidth="1"/>
    <col min="29" max="29" width="1.625" style="226" customWidth="1"/>
    <col min="30" max="30" width="36.125" style="226" customWidth="1"/>
    <col min="31" max="38" width="15" style="226" customWidth="1"/>
    <col min="39" max="16384" width="8.625" style="226"/>
  </cols>
  <sheetData>
    <row r="1" spans="1:41" s="467" customFormat="1" ht="30" customHeight="1">
      <c r="A1" s="618"/>
      <c r="B1" s="2914" t="s">
        <v>665</v>
      </c>
      <c r="C1" s="2914"/>
      <c r="D1" s="2914"/>
      <c r="E1" s="2914"/>
      <c r="F1" s="2914"/>
      <c r="G1" s="2914"/>
      <c r="H1" s="2914"/>
      <c r="I1" s="2914"/>
      <c r="J1" s="2914"/>
      <c r="K1" s="946"/>
      <c r="L1" s="2914"/>
      <c r="M1" s="2914"/>
      <c r="N1" s="2914"/>
      <c r="O1" s="618"/>
      <c r="P1" s="618"/>
      <c r="Q1" s="618"/>
      <c r="R1" s="814"/>
      <c r="S1" s="798"/>
      <c r="T1" s="825"/>
      <c r="U1" s="794"/>
      <c r="V1" s="794"/>
      <c r="W1" s="794"/>
      <c r="X1" s="794"/>
      <c r="Y1" s="794"/>
      <c r="Z1" s="794"/>
      <c r="AA1" s="794"/>
      <c r="AB1" s="825"/>
      <c r="AC1" s="618"/>
      <c r="AD1" s="2914" t="s">
        <v>6740</v>
      </c>
      <c r="AE1" s="2914"/>
      <c r="AF1" s="2914"/>
      <c r="AG1" s="2914"/>
      <c r="AH1" s="2914"/>
      <c r="AI1" s="2914"/>
      <c r="AJ1" s="2914"/>
      <c r="AK1" s="2914"/>
      <c r="AL1" s="2914"/>
      <c r="AM1" s="618"/>
      <c r="AN1" s="618"/>
      <c r="AO1" s="618"/>
    </row>
    <row r="2" spans="1:41" s="467" customFormat="1" ht="30" customHeight="1">
      <c r="A2" s="618"/>
      <c r="B2" s="2914" t="s">
        <v>9</v>
      </c>
      <c r="C2" s="2914"/>
      <c r="D2" s="2914"/>
      <c r="E2" s="2914"/>
      <c r="F2" s="2914"/>
      <c r="G2" s="2914"/>
      <c r="H2" s="2914"/>
      <c r="I2" s="2914"/>
      <c r="J2" s="2914"/>
      <c r="K2" s="946"/>
      <c r="L2" s="488"/>
      <c r="M2" s="488"/>
      <c r="N2" s="488"/>
      <c r="O2" s="618"/>
      <c r="P2" s="618"/>
      <c r="Q2" s="618"/>
      <c r="R2" s="814"/>
      <c r="S2" s="798"/>
      <c r="T2" s="825"/>
      <c r="U2" s="794"/>
      <c r="V2" s="794"/>
      <c r="W2" s="794"/>
      <c r="X2" s="794"/>
      <c r="Y2" s="794"/>
      <c r="Z2" s="794"/>
      <c r="AA2" s="794"/>
      <c r="AB2" s="825"/>
      <c r="AC2" s="618"/>
      <c r="AD2" s="2914"/>
      <c r="AE2" s="2914"/>
      <c r="AF2" s="2914"/>
      <c r="AG2" s="2914"/>
      <c r="AH2" s="2914"/>
      <c r="AI2" s="2914"/>
      <c r="AJ2" s="2914"/>
      <c r="AK2" s="2914"/>
      <c r="AL2" s="2914"/>
      <c r="AM2" s="618"/>
      <c r="AN2" s="618"/>
      <c r="AO2" s="618"/>
    </row>
    <row r="3" spans="1:41" s="283" customFormat="1" ht="26.65" customHeight="1">
      <c r="A3" s="496"/>
      <c r="B3" s="2940" t="s">
        <v>666</v>
      </c>
      <c r="C3" s="2941"/>
      <c r="D3" s="2941"/>
      <c r="E3" s="2941"/>
      <c r="F3" s="2941"/>
      <c r="G3" s="2941"/>
      <c r="H3" s="2941"/>
      <c r="I3" s="2941"/>
      <c r="J3" s="2941"/>
      <c r="K3" s="2941"/>
      <c r="L3" s="2941"/>
      <c r="M3" s="2941"/>
      <c r="N3" s="2941"/>
      <c r="O3" s="2941"/>
      <c r="P3" s="2941"/>
      <c r="Q3" s="496"/>
      <c r="R3" s="816"/>
      <c r="S3" s="796" t="s">
        <v>6741</v>
      </c>
      <c r="T3" s="825"/>
      <c r="U3" s="794"/>
      <c r="V3" s="794"/>
      <c r="W3" s="794"/>
      <c r="X3" s="794"/>
      <c r="Y3" s="794"/>
      <c r="Z3" s="794"/>
      <c r="AA3" s="794"/>
      <c r="AB3" s="825"/>
      <c r="AC3" s="496"/>
      <c r="AD3" s="2940" t="s">
        <v>666</v>
      </c>
      <c r="AE3" s="2941"/>
      <c r="AF3" s="2941"/>
      <c r="AG3" s="2941"/>
      <c r="AH3" s="2941"/>
      <c r="AI3" s="2941"/>
      <c r="AJ3" s="2941"/>
      <c r="AK3" s="2941"/>
      <c r="AL3" s="2941"/>
      <c r="AM3" s="496"/>
      <c r="AN3" s="496"/>
      <c r="AO3" s="496"/>
    </row>
    <row r="4" spans="1:41" s="283" customFormat="1" ht="15" customHeight="1" thickBot="1">
      <c r="A4" s="496"/>
      <c r="B4" s="918"/>
      <c r="C4" s="918"/>
      <c r="D4" s="918"/>
      <c r="E4" s="918"/>
      <c r="F4" s="918"/>
      <c r="G4" s="918"/>
      <c r="H4" s="918"/>
      <c r="I4" s="918"/>
      <c r="J4" s="918"/>
      <c r="K4" s="918"/>
      <c r="L4" s="918"/>
      <c r="M4" s="484"/>
      <c r="N4" s="608"/>
      <c r="O4" s="496"/>
      <c r="P4" s="496"/>
      <c r="Q4" s="496"/>
      <c r="R4" s="510"/>
      <c r="S4" s="798"/>
      <c r="T4" s="825"/>
      <c r="U4" s="2921" t="s">
        <v>6742</v>
      </c>
      <c r="V4" s="2921"/>
      <c r="W4" s="2921"/>
      <c r="X4" s="2921"/>
      <c r="Y4" s="2921"/>
      <c r="Z4" s="2921"/>
      <c r="AA4" s="2921"/>
      <c r="AB4" s="825"/>
      <c r="AC4" s="496"/>
      <c r="AD4" s="918"/>
      <c r="AE4" s="918"/>
      <c r="AF4" s="918"/>
      <c r="AG4" s="918"/>
      <c r="AH4" s="918"/>
      <c r="AI4" s="918"/>
      <c r="AJ4" s="918"/>
      <c r="AK4" s="918"/>
      <c r="AL4" s="918"/>
      <c r="AM4" s="496"/>
      <c r="AN4" s="496"/>
      <c r="AO4" s="496"/>
    </row>
    <row r="5" spans="1:41" ht="46.5" thickTop="1" thickBot="1">
      <c r="A5" s="496"/>
      <c r="B5" s="492" t="s">
        <v>6743</v>
      </c>
      <c r="C5" s="493" t="s">
        <v>6744</v>
      </c>
      <c r="D5" s="493" t="s">
        <v>6745</v>
      </c>
      <c r="E5" s="950" t="s">
        <v>8128</v>
      </c>
      <c r="F5" s="1130" t="s">
        <v>8129</v>
      </c>
      <c r="G5" s="950" t="s">
        <v>8130</v>
      </c>
      <c r="H5" s="950" t="s">
        <v>7673</v>
      </c>
      <c r="I5" s="950" t="s">
        <v>7674</v>
      </c>
      <c r="J5" s="950" t="s">
        <v>7675</v>
      </c>
      <c r="K5" s="950" t="s">
        <v>7676</v>
      </c>
      <c r="L5" s="1083" t="s">
        <v>6962</v>
      </c>
      <c r="M5" s="484"/>
      <c r="N5" s="953" t="s">
        <v>6749</v>
      </c>
      <c r="O5" s="496"/>
      <c r="P5" s="497" t="s">
        <v>6750</v>
      </c>
      <c r="Q5" s="496"/>
      <c r="R5" s="510"/>
      <c r="S5" s="798"/>
      <c r="T5" s="825"/>
      <c r="U5" s="502" t="s">
        <v>6751</v>
      </c>
      <c r="V5" s="799"/>
      <c r="W5" s="799"/>
      <c r="X5" s="799"/>
      <c r="Y5" s="799"/>
      <c r="Z5" s="799"/>
      <c r="AA5" s="799"/>
      <c r="AB5" s="825"/>
      <c r="AC5" s="490"/>
      <c r="AD5" s="492" t="s">
        <v>6743</v>
      </c>
      <c r="AE5" s="950" t="s">
        <v>8130</v>
      </c>
      <c r="AF5" s="1130" t="s">
        <v>7673</v>
      </c>
      <c r="AG5" s="950" t="s">
        <v>7674</v>
      </c>
      <c r="AH5" s="950" t="s">
        <v>7675</v>
      </c>
      <c r="AI5" s="950" t="s">
        <v>7676</v>
      </c>
      <c r="AJ5" s="950" t="s">
        <v>9112</v>
      </c>
      <c r="AK5" s="950" t="s">
        <v>7678</v>
      </c>
      <c r="AL5" s="1083" t="s">
        <v>6962</v>
      </c>
      <c r="AM5" s="490"/>
      <c r="AN5" s="490"/>
      <c r="AO5" s="490"/>
    </row>
    <row r="6" spans="1:41" ht="15.75" customHeight="1" thickTop="1" thickBot="1">
      <c r="A6" s="496"/>
      <c r="B6" s="484"/>
      <c r="C6" s="484"/>
      <c r="D6" s="484"/>
      <c r="E6" s="1084"/>
      <c r="F6" s="1084"/>
      <c r="G6" s="1084"/>
      <c r="H6" s="1084"/>
      <c r="I6" s="1084"/>
      <c r="J6" s="1084"/>
      <c r="K6" s="1084"/>
      <c r="L6" s="1084"/>
      <c r="M6" s="484"/>
      <c r="N6" s="922"/>
      <c r="O6" s="496"/>
      <c r="P6" s="496"/>
      <c r="Q6" s="496"/>
      <c r="R6" s="510"/>
      <c r="S6" s="798"/>
      <c r="T6" s="825"/>
      <c r="U6" s="490"/>
      <c r="V6" s="490"/>
      <c r="W6" s="490"/>
      <c r="X6" s="490"/>
      <c r="Y6" s="490"/>
      <c r="Z6" s="490"/>
      <c r="AA6" s="490"/>
      <c r="AB6" s="825"/>
      <c r="AC6" s="490"/>
      <c r="AD6" s="484"/>
      <c r="AE6" s="1084"/>
      <c r="AF6" s="1084"/>
      <c r="AG6" s="1084"/>
      <c r="AH6" s="1084"/>
      <c r="AI6" s="1084"/>
      <c r="AJ6" s="1084"/>
      <c r="AK6" s="1084"/>
      <c r="AL6" s="1084"/>
      <c r="AM6" s="490"/>
      <c r="AN6" s="490"/>
      <c r="AO6" s="490"/>
    </row>
    <row r="7" spans="1:41" ht="15.75" customHeight="1" thickTop="1" thickBot="1">
      <c r="A7" s="496"/>
      <c r="B7" s="499" t="s">
        <v>8131</v>
      </c>
      <c r="C7" s="531"/>
      <c r="D7" s="531"/>
      <c r="E7" s="484"/>
      <c r="F7" s="484"/>
      <c r="G7" s="484"/>
      <c r="H7" s="484"/>
      <c r="I7" s="484"/>
      <c r="J7" s="484"/>
      <c r="K7" s="484"/>
      <c r="L7" s="484"/>
      <c r="M7" s="484"/>
      <c r="N7" s="484"/>
      <c r="O7" s="496"/>
      <c r="P7" s="496"/>
      <c r="Q7" s="496"/>
      <c r="R7" s="510"/>
      <c r="S7" s="798"/>
      <c r="T7" s="825"/>
      <c r="U7" s="798"/>
      <c r="V7" s="798"/>
      <c r="W7" s="798"/>
      <c r="X7" s="798"/>
      <c r="Y7" s="798"/>
      <c r="Z7" s="798"/>
      <c r="AA7" s="798"/>
      <c r="AB7" s="825"/>
      <c r="AC7" s="490"/>
      <c r="AD7" s="499" t="s">
        <v>8131</v>
      </c>
      <c r="AE7" s="484"/>
      <c r="AF7" s="484"/>
      <c r="AG7" s="484"/>
      <c r="AH7" s="484"/>
      <c r="AI7" s="484"/>
      <c r="AJ7" s="484"/>
      <c r="AK7" s="484"/>
      <c r="AL7" s="484"/>
      <c r="AM7" s="490"/>
      <c r="AN7" s="490"/>
      <c r="AO7" s="490"/>
    </row>
    <row r="8" spans="1:41" ht="15.75" customHeight="1" thickTop="1">
      <c r="A8" s="496"/>
      <c r="B8" s="503" t="s">
        <v>8132</v>
      </c>
      <c r="C8" s="504" t="s">
        <v>6756</v>
      </c>
      <c r="D8" s="504">
        <v>3</v>
      </c>
      <c r="E8" s="802">
        <v>28.994</v>
      </c>
      <c r="F8" s="802">
        <v>0</v>
      </c>
      <c r="G8" s="802">
        <v>13.865999999999985</v>
      </c>
      <c r="H8" s="802">
        <v>5.0579999999999998</v>
      </c>
      <c r="I8" s="802">
        <v>114.82400000000001</v>
      </c>
      <c r="J8" s="802">
        <v>0.27600000000000002</v>
      </c>
      <c r="K8" s="802">
        <v>0</v>
      </c>
      <c r="L8" s="107">
        <f t="shared" ref="L8:L13" si="0">IFERROR(SUM(E8:K8),0)</f>
        <v>163.018</v>
      </c>
      <c r="M8" s="484"/>
      <c r="N8" s="956" t="s">
        <v>9113</v>
      </c>
      <c r="O8" s="496"/>
      <c r="P8" s="509"/>
      <c r="Q8" s="496"/>
      <c r="R8" s="510"/>
      <c r="S8" s="487">
        <f>IF( SUM( U8:AA8 ) = 0, 0, $U$5 )</f>
        <v>0</v>
      </c>
      <c r="T8" s="825"/>
      <c r="U8" s="511">
        <f xml:space="preserve"> IF( ISNUMBER( E8 ), 0, 1 )</f>
        <v>0</v>
      </c>
      <c r="V8" s="511">
        <f t="shared" ref="V8:V12" si="1" xml:space="preserve"> IF( ISNUMBER( F8 ), 0, 1 )</f>
        <v>0</v>
      </c>
      <c r="W8" s="511">
        <f t="shared" ref="W8:W12" si="2" xml:space="preserve"> IF( ISNUMBER( G8 ), 0, 1 )</f>
        <v>0</v>
      </c>
      <c r="X8" s="511">
        <f t="shared" ref="X8:X12" si="3" xml:space="preserve"> IF( ISNUMBER( H8 ), 0, 1 )</f>
        <v>0</v>
      </c>
      <c r="Y8" s="511">
        <f t="shared" ref="Y8:Y12" si="4" xml:space="preserve"> IF( ISNUMBER( I8 ), 0, 1 )</f>
        <v>0</v>
      </c>
      <c r="Z8" s="511">
        <f t="shared" ref="Z8:AA12" si="5" xml:space="preserve"> IF( ISNUMBER( J8 ), 0, 1 )</f>
        <v>0</v>
      </c>
      <c r="AA8" s="511">
        <f t="shared" si="5"/>
        <v>0</v>
      </c>
      <c r="AB8" s="825"/>
      <c r="AC8" s="490"/>
      <c r="AD8" s="503" t="s">
        <v>8132</v>
      </c>
      <c r="AE8" s="802" t="s">
        <v>9114</v>
      </c>
      <c r="AF8" s="802" t="s">
        <v>9115</v>
      </c>
      <c r="AG8" s="802" t="s">
        <v>9116</v>
      </c>
      <c r="AH8" s="802" t="s">
        <v>9117</v>
      </c>
      <c r="AI8" s="802" t="s">
        <v>9118</v>
      </c>
      <c r="AJ8" s="802" t="s">
        <v>9119</v>
      </c>
      <c r="AK8" s="802" t="s">
        <v>9120</v>
      </c>
      <c r="AL8" s="107" t="s">
        <v>9121</v>
      </c>
      <c r="AM8" s="490"/>
      <c r="AN8" s="490"/>
      <c r="AO8" s="490"/>
    </row>
    <row r="9" spans="1:41" ht="15.75" customHeight="1">
      <c r="A9" s="496"/>
      <c r="B9" s="512" t="s">
        <v>8142</v>
      </c>
      <c r="C9" s="513" t="s">
        <v>6756</v>
      </c>
      <c r="D9" s="513">
        <v>3</v>
      </c>
      <c r="E9" s="804">
        <v>0</v>
      </c>
      <c r="F9" s="804">
        <v>0</v>
      </c>
      <c r="G9" s="804">
        <v>0</v>
      </c>
      <c r="H9" s="804">
        <v>0</v>
      </c>
      <c r="I9" s="804">
        <v>0</v>
      </c>
      <c r="J9" s="804">
        <v>0</v>
      </c>
      <c r="K9" s="804">
        <v>0</v>
      </c>
      <c r="L9" s="111">
        <f t="shared" si="0"/>
        <v>0</v>
      </c>
      <c r="M9" s="484"/>
      <c r="N9" s="957" t="s">
        <v>9122</v>
      </c>
      <c r="O9" s="496"/>
      <c r="P9" s="517"/>
      <c r="Q9" s="496"/>
      <c r="R9" s="827"/>
      <c r="S9" s="487">
        <f t="shared" ref="S9:S12" si="6">IF( SUM( U9:AA9 ) = 0, 0, $U$5 )</f>
        <v>0</v>
      </c>
      <c r="T9" s="825"/>
      <c r="U9" s="511">
        <f t="shared" ref="U9:U12" si="7" xml:space="preserve"> IF( ISNUMBER( E9 ), 0, 1 )</f>
        <v>0</v>
      </c>
      <c r="V9" s="511">
        <f t="shared" si="1"/>
        <v>0</v>
      </c>
      <c r="W9" s="511">
        <f t="shared" si="2"/>
        <v>0</v>
      </c>
      <c r="X9" s="511">
        <f t="shared" si="3"/>
        <v>0</v>
      </c>
      <c r="Y9" s="511">
        <f t="shared" si="4"/>
        <v>0</v>
      </c>
      <c r="Z9" s="511">
        <f t="shared" si="5"/>
        <v>0</v>
      </c>
      <c r="AA9" s="511">
        <f t="shared" si="5"/>
        <v>0</v>
      </c>
      <c r="AB9" s="825"/>
      <c r="AC9" s="490"/>
      <c r="AD9" s="512" t="s">
        <v>8142</v>
      </c>
      <c r="AE9" s="804" t="s">
        <v>9123</v>
      </c>
      <c r="AF9" s="804" t="s">
        <v>9124</v>
      </c>
      <c r="AG9" s="804" t="s">
        <v>9125</v>
      </c>
      <c r="AH9" s="804" t="s">
        <v>9126</v>
      </c>
      <c r="AI9" s="804" t="s">
        <v>9127</v>
      </c>
      <c r="AJ9" s="804" t="s">
        <v>9128</v>
      </c>
      <c r="AK9" s="804" t="s">
        <v>9129</v>
      </c>
      <c r="AL9" s="111" t="s">
        <v>9130</v>
      </c>
      <c r="AM9" s="490"/>
      <c r="AN9" s="490"/>
      <c r="AO9" s="490"/>
    </row>
    <row r="10" spans="1:41" ht="15.75" customHeight="1">
      <c r="A10" s="496"/>
      <c r="B10" s="512" t="s">
        <v>8152</v>
      </c>
      <c r="C10" s="513" t="s">
        <v>6756</v>
      </c>
      <c r="D10" s="513">
        <v>3</v>
      </c>
      <c r="E10" s="804">
        <v>11.010999999999999</v>
      </c>
      <c r="F10" s="804">
        <v>0</v>
      </c>
      <c r="G10" s="804">
        <v>0.64300000000000002</v>
      </c>
      <c r="H10" s="804">
        <v>1.2E-2</v>
      </c>
      <c r="I10" s="804">
        <v>48.616999999999997</v>
      </c>
      <c r="J10" s="804">
        <v>0.02</v>
      </c>
      <c r="K10" s="804">
        <v>0</v>
      </c>
      <c r="L10" s="111">
        <f t="shared" si="0"/>
        <v>60.303000000000004</v>
      </c>
      <c r="M10" s="484"/>
      <c r="N10" s="958" t="s">
        <v>9131</v>
      </c>
      <c r="O10" s="496"/>
      <c r="P10" s="517"/>
      <c r="Q10" s="496"/>
      <c r="R10" s="827"/>
      <c r="S10" s="487">
        <f t="shared" si="6"/>
        <v>0</v>
      </c>
      <c r="T10" s="825"/>
      <c r="U10" s="511">
        <f t="shared" si="7"/>
        <v>0</v>
      </c>
      <c r="V10" s="511">
        <f t="shared" si="1"/>
        <v>0</v>
      </c>
      <c r="W10" s="511">
        <f t="shared" si="2"/>
        <v>0</v>
      </c>
      <c r="X10" s="511">
        <f t="shared" si="3"/>
        <v>0</v>
      </c>
      <c r="Y10" s="511">
        <f t="shared" si="4"/>
        <v>0</v>
      </c>
      <c r="Z10" s="511">
        <f t="shared" si="5"/>
        <v>0</v>
      </c>
      <c r="AA10" s="511">
        <f t="shared" si="5"/>
        <v>0</v>
      </c>
      <c r="AB10" s="825"/>
      <c r="AC10" s="490"/>
      <c r="AD10" s="512" t="s">
        <v>8152</v>
      </c>
      <c r="AE10" s="804" t="s">
        <v>9132</v>
      </c>
      <c r="AF10" s="804" t="s">
        <v>9133</v>
      </c>
      <c r="AG10" s="804" t="s">
        <v>9134</v>
      </c>
      <c r="AH10" s="804" t="s">
        <v>9135</v>
      </c>
      <c r="AI10" s="804" t="s">
        <v>9136</v>
      </c>
      <c r="AJ10" s="804" t="s">
        <v>9137</v>
      </c>
      <c r="AK10" s="804" t="s">
        <v>9138</v>
      </c>
      <c r="AL10" s="111" t="s">
        <v>9139</v>
      </c>
      <c r="AM10" s="490"/>
      <c r="AN10" s="490"/>
      <c r="AO10" s="490"/>
    </row>
    <row r="11" spans="1:41" ht="15.75" customHeight="1">
      <c r="A11" s="496"/>
      <c r="B11" s="512" t="s">
        <v>6747</v>
      </c>
      <c r="C11" s="513" t="s">
        <v>6756</v>
      </c>
      <c r="D11" s="513">
        <v>3</v>
      </c>
      <c r="E11" s="804">
        <v>0</v>
      </c>
      <c r="F11" s="804">
        <v>0</v>
      </c>
      <c r="G11" s="804">
        <v>0</v>
      </c>
      <c r="H11" s="804">
        <v>0</v>
      </c>
      <c r="I11" s="804">
        <v>0</v>
      </c>
      <c r="J11" s="804">
        <v>0</v>
      </c>
      <c r="K11" s="804">
        <v>0</v>
      </c>
      <c r="L11" s="111">
        <f t="shared" si="0"/>
        <v>0</v>
      </c>
      <c r="M11" s="484"/>
      <c r="N11" s="959" t="s">
        <v>9140</v>
      </c>
      <c r="O11" s="496"/>
      <c r="P11" s="517"/>
      <c r="Q11" s="496"/>
      <c r="R11" s="827"/>
      <c r="S11" s="487">
        <f t="shared" si="6"/>
        <v>0</v>
      </c>
      <c r="T11" s="825"/>
      <c r="U11" s="511">
        <f t="shared" si="7"/>
        <v>0</v>
      </c>
      <c r="V11" s="511">
        <f t="shared" si="1"/>
        <v>0</v>
      </c>
      <c r="W11" s="511">
        <f t="shared" si="2"/>
        <v>0</v>
      </c>
      <c r="X11" s="511">
        <f t="shared" si="3"/>
        <v>0</v>
      </c>
      <c r="Y11" s="511">
        <f t="shared" si="4"/>
        <v>0</v>
      </c>
      <c r="Z11" s="511">
        <f t="shared" si="5"/>
        <v>0</v>
      </c>
      <c r="AA11" s="511">
        <f t="shared" si="5"/>
        <v>0</v>
      </c>
      <c r="AB11" s="825"/>
      <c r="AC11" s="490"/>
      <c r="AD11" s="512" t="s">
        <v>6747</v>
      </c>
      <c r="AE11" s="804" t="s">
        <v>9141</v>
      </c>
      <c r="AF11" s="804" t="s">
        <v>9142</v>
      </c>
      <c r="AG11" s="804" t="s">
        <v>9143</v>
      </c>
      <c r="AH11" s="804" t="s">
        <v>9144</v>
      </c>
      <c r="AI11" s="804" t="s">
        <v>9145</v>
      </c>
      <c r="AJ11" s="804" t="s">
        <v>9146</v>
      </c>
      <c r="AK11" s="804" t="s">
        <v>9147</v>
      </c>
      <c r="AL11" s="111" t="s">
        <v>9148</v>
      </c>
      <c r="AM11" s="490"/>
      <c r="AN11" s="490"/>
      <c r="AO11" s="490"/>
    </row>
    <row r="12" spans="1:41" ht="15.75" customHeight="1">
      <c r="A12" s="496"/>
      <c r="B12" s="512" t="s">
        <v>8171</v>
      </c>
      <c r="C12" s="513" t="s">
        <v>6756</v>
      </c>
      <c r="D12" s="513">
        <v>3</v>
      </c>
      <c r="E12" s="804">
        <v>0</v>
      </c>
      <c r="F12" s="804">
        <v>0</v>
      </c>
      <c r="G12" s="804">
        <v>0</v>
      </c>
      <c r="H12" s="804">
        <v>0</v>
      </c>
      <c r="I12" s="804">
        <v>0</v>
      </c>
      <c r="J12" s="804">
        <v>0</v>
      </c>
      <c r="K12" s="804">
        <v>0</v>
      </c>
      <c r="L12" s="111">
        <f t="shared" si="0"/>
        <v>0</v>
      </c>
      <c r="M12" s="484"/>
      <c r="N12" s="957" t="s">
        <v>9149</v>
      </c>
      <c r="O12" s="496"/>
      <c r="P12" s="517"/>
      <c r="Q12" s="496"/>
      <c r="R12" s="827"/>
      <c r="S12" s="487">
        <f t="shared" si="6"/>
        <v>0</v>
      </c>
      <c r="T12" s="825"/>
      <c r="U12" s="511">
        <f t="shared" si="7"/>
        <v>0</v>
      </c>
      <c r="V12" s="511">
        <f t="shared" si="1"/>
        <v>0</v>
      </c>
      <c r="W12" s="511">
        <f t="shared" si="2"/>
        <v>0</v>
      </c>
      <c r="X12" s="511">
        <f t="shared" si="3"/>
        <v>0</v>
      </c>
      <c r="Y12" s="511">
        <f t="shared" si="4"/>
        <v>0</v>
      </c>
      <c r="Z12" s="511">
        <f t="shared" si="5"/>
        <v>0</v>
      </c>
      <c r="AA12" s="511">
        <f t="shared" si="5"/>
        <v>0</v>
      </c>
      <c r="AB12" s="825"/>
      <c r="AC12" s="490"/>
      <c r="AD12" s="512" t="s">
        <v>8171</v>
      </c>
      <c r="AE12" s="804" t="s">
        <v>9150</v>
      </c>
      <c r="AF12" s="804" t="s">
        <v>9151</v>
      </c>
      <c r="AG12" s="804" t="s">
        <v>9152</v>
      </c>
      <c r="AH12" s="804" t="s">
        <v>9153</v>
      </c>
      <c r="AI12" s="804" t="s">
        <v>9154</v>
      </c>
      <c r="AJ12" s="804" t="s">
        <v>9155</v>
      </c>
      <c r="AK12" s="804" t="s">
        <v>9156</v>
      </c>
      <c r="AL12" s="111" t="s">
        <v>9157</v>
      </c>
      <c r="AM12" s="490"/>
      <c r="AN12" s="490"/>
      <c r="AO12" s="490"/>
    </row>
    <row r="13" spans="1:41" ht="15.75" customHeight="1" thickBot="1">
      <c r="A13" s="496"/>
      <c r="B13" s="519" t="s">
        <v>8181</v>
      </c>
      <c r="C13" s="520" t="s">
        <v>6756</v>
      </c>
      <c r="D13" s="520">
        <v>3</v>
      </c>
      <c r="E13" s="112">
        <f t="shared" ref="E13:K13" si="8">IFERROR(SUM(E8:E12),0)</f>
        <v>40.004999999999995</v>
      </c>
      <c r="F13" s="112">
        <f t="shared" si="8"/>
        <v>0</v>
      </c>
      <c r="G13" s="112">
        <f t="shared" si="8"/>
        <v>14.508999999999986</v>
      </c>
      <c r="H13" s="112">
        <f t="shared" si="8"/>
        <v>5.0699999999999994</v>
      </c>
      <c r="I13" s="112">
        <f t="shared" si="8"/>
        <v>163.441</v>
      </c>
      <c r="J13" s="112">
        <f t="shared" si="8"/>
        <v>0.29600000000000004</v>
      </c>
      <c r="K13" s="112">
        <f t="shared" si="8"/>
        <v>0</v>
      </c>
      <c r="L13" s="113">
        <f t="shared" si="0"/>
        <v>223.32099999999997</v>
      </c>
      <c r="M13" s="484"/>
      <c r="N13" s="960" t="s">
        <v>9158</v>
      </c>
      <c r="O13" s="496"/>
      <c r="P13" s="523"/>
      <c r="Q13" s="496"/>
      <c r="R13" s="827"/>
      <c r="S13" s="487"/>
      <c r="T13" s="825"/>
      <c r="U13" s="798"/>
      <c r="V13" s="798"/>
      <c r="W13" s="798"/>
      <c r="X13" s="798"/>
      <c r="Y13" s="798"/>
      <c r="Z13" s="798"/>
      <c r="AA13" s="798"/>
      <c r="AB13" s="825"/>
      <c r="AC13" s="490"/>
      <c r="AD13" s="519" t="s">
        <v>8181</v>
      </c>
      <c r="AE13" s="112" t="s">
        <v>9159</v>
      </c>
      <c r="AF13" s="112" t="s">
        <v>9160</v>
      </c>
      <c r="AG13" s="112" t="s">
        <v>9161</v>
      </c>
      <c r="AH13" s="112" t="s">
        <v>9162</v>
      </c>
      <c r="AI13" s="112" t="s">
        <v>9163</v>
      </c>
      <c r="AJ13" s="112" t="s">
        <v>9164</v>
      </c>
      <c r="AK13" s="112" t="s">
        <v>9165</v>
      </c>
      <c r="AL13" s="113" t="s">
        <v>9166</v>
      </c>
      <c r="AM13" s="490"/>
      <c r="AN13" s="490"/>
      <c r="AO13" s="490"/>
    </row>
    <row r="14" spans="1:41" ht="15.75" customHeight="1" thickTop="1" thickBot="1">
      <c r="A14" s="496"/>
      <c r="B14" s="961"/>
      <c r="C14" s="961"/>
      <c r="D14" s="961"/>
      <c r="E14" s="155"/>
      <c r="F14" s="155"/>
      <c r="G14" s="155"/>
      <c r="H14" s="155"/>
      <c r="I14" s="155"/>
      <c r="J14" s="155"/>
      <c r="K14" s="155"/>
      <c r="L14" s="155"/>
      <c r="M14" s="484"/>
      <c r="N14" s="608"/>
      <c r="O14" s="496"/>
      <c r="P14" s="496"/>
      <c r="Q14" s="496"/>
      <c r="R14" s="827"/>
      <c r="S14" s="487"/>
      <c r="T14" s="825"/>
      <c r="U14" s="798"/>
      <c r="V14" s="798"/>
      <c r="W14" s="798"/>
      <c r="X14" s="798"/>
      <c r="Y14" s="798"/>
      <c r="Z14" s="798"/>
      <c r="AA14" s="798"/>
      <c r="AB14" s="825"/>
      <c r="AC14" s="490"/>
      <c r="AD14" s="961"/>
      <c r="AE14" s="155"/>
      <c r="AF14" s="155"/>
      <c r="AG14" s="155"/>
      <c r="AH14" s="155"/>
      <c r="AI14" s="155"/>
      <c r="AJ14" s="155"/>
      <c r="AK14" s="155"/>
      <c r="AL14" s="155"/>
      <c r="AM14" s="490"/>
      <c r="AN14" s="490"/>
      <c r="AO14" s="490"/>
    </row>
    <row r="15" spans="1:41" ht="15.75" customHeight="1" thickTop="1" thickBot="1">
      <c r="A15" s="496"/>
      <c r="B15" s="499" t="s">
        <v>9167</v>
      </c>
      <c r="C15" s="531"/>
      <c r="D15" s="531"/>
      <c r="E15" s="155"/>
      <c r="F15" s="155"/>
      <c r="G15" s="155"/>
      <c r="H15" s="155"/>
      <c r="I15" s="155"/>
      <c r="J15" s="155"/>
      <c r="K15" s="155"/>
      <c r="L15" s="155"/>
      <c r="M15" s="484"/>
      <c r="N15" s="608"/>
      <c r="O15" s="496"/>
      <c r="P15" s="496"/>
      <c r="Q15" s="496"/>
      <c r="R15" s="827"/>
      <c r="S15" s="487"/>
      <c r="T15" s="825"/>
      <c r="U15" s="798"/>
      <c r="V15" s="798"/>
      <c r="W15" s="798"/>
      <c r="X15" s="798"/>
      <c r="Y15" s="798"/>
      <c r="Z15" s="798"/>
      <c r="AA15" s="798"/>
      <c r="AB15" s="825"/>
      <c r="AC15" s="490"/>
      <c r="AD15" s="499" t="s">
        <v>9167</v>
      </c>
      <c r="AE15" s="155"/>
      <c r="AF15" s="155"/>
      <c r="AG15" s="155"/>
      <c r="AH15" s="155"/>
      <c r="AI15" s="155"/>
      <c r="AJ15" s="155"/>
      <c r="AK15" s="155"/>
      <c r="AL15" s="155"/>
      <c r="AM15" s="490"/>
      <c r="AN15" s="490"/>
      <c r="AO15" s="490"/>
    </row>
    <row r="16" spans="1:41" ht="15.75" customHeight="1" thickTop="1">
      <c r="A16" s="496"/>
      <c r="B16" s="503" t="s">
        <v>8132</v>
      </c>
      <c r="C16" s="504" t="s">
        <v>6756</v>
      </c>
      <c r="D16" s="504">
        <v>3</v>
      </c>
      <c r="E16" s="802">
        <v>-13.909000000000001</v>
      </c>
      <c r="F16" s="802">
        <v>0</v>
      </c>
      <c r="G16" s="802">
        <v>-8.4450000000000003</v>
      </c>
      <c r="H16" s="802">
        <v>-2.3809999999999998</v>
      </c>
      <c r="I16" s="802">
        <v>-81.147999999999996</v>
      </c>
      <c r="J16" s="802">
        <v>-9.2999999999999999E-2</v>
      </c>
      <c r="K16" s="802">
        <v>0</v>
      </c>
      <c r="L16" s="107">
        <f>IFERROR(SUM(E16:K16),0)</f>
        <v>-105.976</v>
      </c>
      <c r="M16" s="484"/>
      <c r="N16" s="509" t="s">
        <v>9168</v>
      </c>
      <c r="O16" s="496"/>
      <c r="P16" s="509"/>
      <c r="Q16" s="496"/>
      <c r="R16" s="827"/>
      <c r="S16" s="487">
        <f t="shared" ref="S16:S19" si="9">IF( SUM( U16:AA16 ) = 0, 0, $U$5 )</f>
        <v>0</v>
      </c>
      <c r="T16" s="825"/>
      <c r="U16" s="511">
        <f t="shared" ref="U16:U19" si="10" xml:space="preserve"> IF( ISNUMBER( E16 ), 0, 1 )</f>
        <v>0</v>
      </c>
      <c r="V16" s="511">
        <f t="shared" ref="V16:V19" si="11" xml:space="preserve"> IF( ISNUMBER( F16 ), 0, 1 )</f>
        <v>0</v>
      </c>
      <c r="W16" s="511">
        <f t="shared" ref="W16:W19" si="12" xml:space="preserve"> IF( ISNUMBER( G16 ), 0, 1 )</f>
        <v>0</v>
      </c>
      <c r="X16" s="511">
        <f t="shared" ref="X16:X19" si="13" xml:space="preserve"> IF( ISNUMBER( H16 ), 0, 1 )</f>
        <v>0</v>
      </c>
      <c r="Y16" s="511">
        <f t="shared" ref="Y16:Y19" si="14" xml:space="preserve"> IF( ISNUMBER( I16 ), 0, 1 )</f>
        <v>0</v>
      </c>
      <c r="Z16" s="511">
        <f t="shared" ref="Z16:Z19" si="15" xml:space="preserve"> IF( ISNUMBER( J16 ), 0, 1 )</f>
        <v>0</v>
      </c>
      <c r="AA16" s="511">
        <f t="shared" ref="AA16:AA19" si="16" xml:space="preserve"> IF( ISNUMBER( K16 ), 0, 1 )</f>
        <v>0</v>
      </c>
      <c r="AB16" s="825"/>
      <c r="AC16" s="490"/>
      <c r="AD16" s="503" t="s">
        <v>8132</v>
      </c>
      <c r="AE16" s="802" t="s">
        <v>9169</v>
      </c>
      <c r="AF16" s="802" t="s">
        <v>9170</v>
      </c>
      <c r="AG16" s="802" t="s">
        <v>9171</v>
      </c>
      <c r="AH16" s="802" t="s">
        <v>9172</v>
      </c>
      <c r="AI16" s="802" t="s">
        <v>9173</v>
      </c>
      <c r="AJ16" s="802" t="s">
        <v>9174</v>
      </c>
      <c r="AK16" s="802" t="s">
        <v>9175</v>
      </c>
      <c r="AL16" s="107" t="s">
        <v>9176</v>
      </c>
      <c r="AM16" s="490"/>
      <c r="AN16" s="490"/>
      <c r="AO16" s="490"/>
    </row>
    <row r="17" spans="1:41" ht="15.75" customHeight="1">
      <c r="A17" s="496"/>
      <c r="B17" s="512" t="s">
        <v>8142</v>
      </c>
      <c r="C17" s="513" t="s">
        <v>6756</v>
      </c>
      <c r="D17" s="513">
        <v>3</v>
      </c>
      <c r="E17" s="804">
        <v>0</v>
      </c>
      <c r="F17" s="804">
        <v>0</v>
      </c>
      <c r="G17" s="804">
        <v>0</v>
      </c>
      <c r="H17" s="804">
        <v>0</v>
      </c>
      <c r="I17" s="804">
        <v>0</v>
      </c>
      <c r="J17" s="804">
        <v>0</v>
      </c>
      <c r="K17" s="804">
        <v>0</v>
      </c>
      <c r="L17" s="111">
        <f>IFERROR(SUM(E17:K17),0)</f>
        <v>0</v>
      </c>
      <c r="M17" s="484"/>
      <c r="N17" s="517" t="s">
        <v>9177</v>
      </c>
      <c r="O17" s="496"/>
      <c r="P17" s="517"/>
      <c r="Q17" s="496"/>
      <c r="R17" s="827"/>
      <c r="S17" s="487">
        <f t="shared" si="9"/>
        <v>0</v>
      </c>
      <c r="T17" s="825"/>
      <c r="U17" s="511">
        <f t="shared" si="10"/>
        <v>0</v>
      </c>
      <c r="V17" s="511">
        <f t="shared" si="11"/>
        <v>0</v>
      </c>
      <c r="W17" s="511">
        <f t="shared" si="12"/>
        <v>0</v>
      </c>
      <c r="X17" s="511">
        <f t="shared" si="13"/>
        <v>0</v>
      </c>
      <c r="Y17" s="511">
        <f t="shared" si="14"/>
        <v>0</v>
      </c>
      <c r="Z17" s="511">
        <f t="shared" si="15"/>
        <v>0</v>
      </c>
      <c r="AA17" s="511">
        <f t="shared" si="16"/>
        <v>0</v>
      </c>
      <c r="AB17" s="825"/>
      <c r="AC17" s="490"/>
      <c r="AD17" s="512" t="s">
        <v>8142</v>
      </c>
      <c r="AE17" s="804" t="s">
        <v>9178</v>
      </c>
      <c r="AF17" s="804" t="s">
        <v>9179</v>
      </c>
      <c r="AG17" s="804" t="s">
        <v>9180</v>
      </c>
      <c r="AH17" s="804" t="s">
        <v>9181</v>
      </c>
      <c r="AI17" s="804" t="s">
        <v>9182</v>
      </c>
      <c r="AJ17" s="804" t="s">
        <v>9183</v>
      </c>
      <c r="AK17" s="804" t="s">
        <v>9184</v>
      </c>
      <c r="AL17" s="111" t="s">
        <v>9185</v>
      </c>
      <c r="AM17" s="490"/>
      <c r="AN17" s="490"/>
      <c r="AO17" s="490"/>
    </row>
    <row r="18" spans="1:41" ht="15.75" customHeight="1">
      <c r="A18" s="496"/>
      <c r="B18" s="512" t="s">
        <v>6747</v>
      </c>
      <c r="C18" s="513" t="s">
        <v>6756</v>
      </c>
      <c r="D18" s="513">
        <v>3</v>
      </c>
      <c r="E18" s="804">
        <v>0</v>
      </c>
      <c r="F18" s="804">
        <v>0</v>
      </c>
      <c r="G18" s="804">
        <v>0</v>
      </c>
      <c r="H18" s="804">
        <v>0</v>
      </c>
      <c r="I18" s="804">
        <v>0</v>
      </c>
      <c r="J18" s="804">
        <v>0</v>
      </c>
      <c r="K18" s="804">
        <v>0</v>
      </c>
      <c r="L18" s="111">
        <f>IFERROR(SUM(E18:K18),0)</f>
        <v>0</v>
      </c>
      <c r="M18" s="484"/>
      <c r="N18" s="517" t="s">
        <v>9186</v>
      </c>
      <c r="O18" s="496"/>
      <c r="P18" s="517"/>
      <c r="Q18" s="496"/>
      <c r="R18" s="827"/>
      <c r="S18" s="487">
        <f t="shared" si="9"/>
        <v>0</v>
      </c>
      <c r="T18" s="825"/>
      <c r="U18" s="511">
        <f t="shared" si="10"/>
        <v>0</v>
      </c>
      <c r="V18" s="511">
        <f t="shared" si="11"/>
        <v>0</v>
      </c>
      <c r="W18" s="511">
        <f t="shared" si="12"/>
        <v>0</v>
      </c>
      <c r="X18" s="511">
        <f t="shared" si="13"/>
        <v>0</v>
      </c>
      <c r="Y18" s="511">
        <f t="shared" si="14"/>
        <v>0</v>
      </c>
      <c r="Z18" s="511">
        <f t="shared" si="15"/>
        <v>0</v>
      </c>
      <c r="AA18" s="511">
        <f t="shared" si="16"/>
        <v>0</v>
      </c>
      <c r="AB18" s="825"/>
      <c r="AC18" s="490"/>
      <c r="AD18" s="512" t="s">
        <v>6747</v>
      </c>
      <c r="AE18" s="804" t="s">
        <v>9187</v>
      </c>
      <c r="AF18" s="804" t="s">
        <v>9188</v>
      </c>
      <c r="AG18" s="804" t="s">
        <v>9189</v>
      </c>
      <c r="AH18" s="804" t="s">
        <v>9190</v>
      </c>
      <c r="AI18" s="804" t="s">
        <v>9191</v>
      </c>
      <c r="AJ18" s="804" t="s">
        <v>9192</v>
      </c>
      <c r="AK18" s="804" t="s">
        <v>9193</v>
      </c>
      <c r="AL18" s="111" t="s">
        <v>9194</v>
      </c>
      <c r="AM18" s="490"/>
      <c r="AN18" s="490"/>
      <c r="AO18" s="490"/>
    </row>
    <row r="19" spans="1:41" ht="15.75" customHeight="1">
      <c r="A19" s="496"/>
      <c r="B19" s="512" t="s">
        <v>8218</v>
      </c>
      <c r="C19" s="513" t="s">
        <v>6756</v>
      </c>
      <c r="D19" s="513">
        <v>3</v>
      </c>
      <c r="E19" s="804">
        <v>-2.7069999999999999</v>
      </c>
      <c r="F19" s="804">
        <v>0</v>
      </c>
      <c r="G19" s="804">
        <v>-0.248</v>
      </c>
      <c r="H19" s="804">
        <v>-0.54600000000000004</v>
      </c>
      <c r="I19" s="804">
        <v>-17.425000000000001</v>
      </c>
      <c r="J19" s="804">
        <v>-1E-3</v>
      </c>
      <c r="K19" s="804">
        <v>0</v>
      </c>
      <c r="L19" s="111">
        <f>IFERROR(SUM(E19:K19),0)</f>
        <v>-20.927000000000003</v>
      </c>
      <c r="M19" s="484"/>
      <c r="N19" s="517" t="s">
        <v>9195</v>
      </c>
      <c r="O19" s="496"/>
      <c r="P19" s="517"/>
      <c r="Q19" s="496"/>
      <c r="R19" s="827"/>
      <c r="S19" s="487">
        <f t="shared" si="9"/>
        <v>0</v>
      </c>
      <c r="T19" s="825"/>
      <c r="U19" s="511">
        <f t="shared" si="10"/>
        <v>0</v>
      </c>
      <c r="V19" s="511">
        <f t="shared" si="11"/>
        <v>0</v>
      </c>
      <c r="W19" s="511">
        <f t="shared" si="12"/>
        <v>0</v>
      </c>
      <c r="X19" s="511">
        <f t="shared" si="13"/>
        <v>0</v>
      </c>
      <c r="Y19" s="511">
        <f t="shared" si="14"/>
        <v>0</v>
      </c>
      <c r="Z19" s="511">
        <f t="shared" si="15"/>
        <v>0</v>
      </c>
      <c r="AA19" s="511">
        <f t="shared" si="16"/>
        <v>0</v>
      </c>
      <c r="AB19" s="825"/>
      <c r="AC19" s="490"/>
      <c r="AD19" s="512" t="s">
        <v>8218</v>
      </c>
      <c r="AE19" s="804" t="s">
        <v>9196</v>
      </c>
      <c r="AF19" s="804" t="s">
        <v>9197</v>
      </c>
      <c r="AG19" s="804" t="s">
        <v>9198</v>
      </c>
      <c r="AH19" s="804" t="s">
        <v>9199</v>
      </c>
      <c r="AI19" s="804" t="s">
        <v>9200</v>
      </c>
      <c r="AJ19" s="804" t="s">
        <v>9201</v>
      </c>
      <c r="AK19" s="804" t="s">
        <v>9202</v>
      </c>
      <c r="AL19" s="111" t="s">
        <v>9203</v>
      </c>
      <c r="AM19" s="490"/>
      <c r="AN19" s="490"/>
      <c r="AO19" s="490"/>
    </row>
    <row r="20" spans="1:41" ht="15.75" customHeight="1" thickBot="1">
      <c r="A20" s="496"/>
      <c r="B20" s="519" t="s">
        <v>8181</v>
      </c>
      <c r="C20" s="520" t="s">
        <v>6756</v>
      </c>
      <c r="D20" s="520">
        <v>3</v>
      </c>
      <c r="E20" s="112">
        <f t="shared" ref="E20:K20" si="17">IFERROR(SUM(E16:E19),0)</f>
        <v>-16.616</v>
      </c>
      <c r="F20" s="112">
        <f t="shared" si="17"/>
        <v>0</v>
      </c>
      <c r="G20" s="112">
        <f t="shared" si="17"/>
        <v>-8.6929999999999996</v>
      </c>
      <c r="H20" s="112">
        <f t="shared" si="17"/>
        <v>-2.9269999999999996</v>
      </c>
      <c r="I20" s="112">
        <f t="shared" si="17"/>
        <v>-98.572999999999993</v>
      </c>
      <c r="J20" s="112">
        <f t="shared" si="17"/>
        <v>-9.4E-2</v>
      </c>
      <c r="K20" s="112">
        <f t="shared" si="17"/>
        <v>0</v>
      </c>
      <c r="L20" s="113">
        <f>IFERROR(SUM(E20:K20),0)</f>
        <v>-126.90299999999999</v>
      </c>
      <c r="M20" s="484"/>
      <c r="N20" s="523" t="s">
        <v>9204</v>
      </c>
      <c r="O20" s="496"/>
      <c r="P20" s="523"/>
      <c r="Q20" s="496"/>
      <c r="R20" s="827"/>
      <c r="S20" s="487"/>
      <c r="T20" s="825"/>
      <c r="U20" s="798"/>
      <c r="V20" s="798"/>
      <c r="W20" s="798"/>
      <c r="X20" s="798"/>
      <c r="Y20" s="798"/>
      <c r="Z20" s="798"/>
      <c r="AA20" s="798"/>
      <c r="AB20" s="825"/>
      <c r="AC20" s="490"/>
      <c r="AD20" s="519" t="s">
        <v>8181</v>
      </c>
      <c r="AE20" s="112" t="s">
        <v>9205</v>
      </c>
      <c r="AF20" s="112" t="s">
        <v>9206</v>
      </c>
      <c r="AG20" s="112" t="s">
        <v>9207</v>
      </c>
      <c r="AH20" s="112" t="s">
        <v>9208</v>
      </c>
      <c r="AI20" s="112" t="s">
        <v>9209</v>
      </c>
      <c r="AJ20" s="112" t="s">
        <v>9210</v>
      </c>
      <c r="AK20" s="112" t="s">
        <v>9211</v>
      </c>
      <c r="AL20" s="113" t="s">
        <v>9212</v>
      </c>
      <c r="AM20" s="490"/>
      <c r="AN20" s="490"/>
      <c r="AO20" s="490"/>
    </row>
    <row r="21" spans="1:41" ht="15.75" customHeight="1" thickTop="1" thickBot="1">
      <c r="A21" s="496"/>
      <c r="B21" s="484"/>
      <c r="C21" s="484"/>
      <c r="D21" s="484"/>
      <c r="E21" s="155"/>
      <c r="F21" s="155"/>
      <c r="G21" s="155"/>
      <c r="H21" s="155"/>
      <c r="I21" s="155"/>
      <c r="J21" s="155"/>
      <c r="K21" s="155"/>
      <c r="L21" s="155"/>
      <c r="M21" s="484"/>
      <c r="N21" s="608"/>
      <c r="O21" s="496"/>
      <c r="P21" s="496"/>
      <c r="Q21" s="496"/>
      <c r="R21" s="827"/>
      <c r="S21" s="487"/>
      <c r="T21" s="825"/>
      <c r="U21" s="798"/>
      <c r="V21" s="798"/>
      <c r="W21" s="798"/>
      <c r="X21" s="798"/>
      <c r="Y21" s="798"/>
      <c r="Z21" s="798"/>
      <c r="AA21" s="798"/>
      <c r="AB21" s="825"/>
      <c r="AC21" s="490"/>
      <c r="AD21" s="484"/>
      <c r="AE21" s="155"/>
      <c r="AF21" s="155"/>
      <c r="AG21" s="155"/>
      <c r="AH21" s="155"/>
      <c r="AI21" s="155"/>
      <c r="AJ21" s="155"/>
      <c r="AK21" s="155"/>
      <c r="AL21" s="155"/>
      <c r="AM21" s="490"/>
      <c r="AN21" s="490"/>
      <c r="AO21" s="490"/>
    </row>
    <row r="22" spans="1:41" ht="15.75" customHeight="1" thickTop="1" thickBot="1">
      <c r="A22" s="496"/>
      <c r="B22" s="963" t="s">
        <v>8237</v>
      </c>
      <c r="C22" s="843" t="s">
        <v>6756</v>
      </c>
      <c r="D22" s="843">
        <v>3</v>
      </c>
      <c r="E22" s="964">
        <f t="shared" ref="E22:K22" si="18">IFERROR(E13+E20,0)</f>
        <v>23.388999999999996</v>
      </c>
      <c r="F22" s="964">
        <f t="shared" si="18"/>
        <v>0</v>
      </c>
      <c r="G22" s="964">
        <f t="shared" si="18"/>
        <v>5.8159999999999865</v>
      </c>
      <c r="H22" s="964">
        <f t="shared" si="18"/>
        <v>2.1429999999999998</v>
      </c>
      <c r="I22" s="964">
        <f t="shared" si="18"/>
        <v>64.868000000000009</v>
      </c>
      <c r="J22" s="964">
        <f t="shared" si="18"/>
        <v>0.20200000000000004</v>
      </c>
      <c r="K22" s="964">
        <f t="shared" si="18"/>
        <v>0</v>
      </c>
      <c r="L22" s="965">
        <f>IFERROR(SUM(E22:K22),0)</f>
        <v>96.417999999999992</v>
      </c>
      <c r="M22" s="484"/>
      <c r="N22" s="835" t="s">
        <v>9213</v>
      </c>
      <c r="O22" s="496"/>
      <c r="P22" s="835"/>
      <c r="Q22" s="496"/>
      <c r="R22" s="827"/>
      <c r="S22" s="487"/>
      <c r="T22" s="825"/>
      <c r="U22" s="798"/>
      <c r="V22" s="798"/>
      <c r="W22" s="798"/>
      <c r="X22" s="798"/>
      <c r="Y22" s="798"/>
      <c r="Z22" s="798"/>
      <c r="AA22" s="798"/>
      <c r="AB22" s="825"/>
      <c r="AC22" s="490"/>
      <c r="AD22" s="963" t="s">
        <v>8237</v>
      </c>
      <c r="AE22" s="964" t="s">
        <v>9214</v>
      </c>
      <c r="AF22" s="964" t="s">
        <v>9215</v>
      </c>
      <c r="AG22" s="964" t="s">
        <v>9216</v>
      </c>
      <c r="AH22" s="964" t="s">
        <v>9217</v>
      </c>
      <c r="AI22" s="964" t="s">
        <v>9218</v>
      </c>
      <c r="AJ22" s="964" t="s">
        <v>9219</v>
      </c>
      <c r="AK22" s="964" t="s">
        <v>9220</v>
      </c>
      <c r="AL22" s="965" t="s">
        <v>9221</v>
      </c>
      <c r="AM22" s="490"/>
      <c r="AN22" s="490"/>
      <c r="AO22" s="490"/>
    </row>
    <row r="23" spans="1:41" ht="15.75" customHeight="1" thickTop="1" thickBot="1">
      <c r="A23" s="496"/>
      <c r="B23" s="966"/>
      <c r="C23" s="966"/>
      <c r="D23" s="966"/>
      <c r="E23" s="155"/>
      <c r="F23" s="155"/>
      <c r="G23" s="155"/>
      <c r="H23" s="155"/>
      <c r="I23" s="155"/>
      <c r="J23" s="155"/>
      <c r="K23" s="155"/>
      <c r="L23" s="155"/>
      <c r="M23" s="484"/>
      <c r="N23" s="608"/>
      <c r="O23" s="496"/>
      <c r="P23" s="496"/>
      <c r="Q23" s="496"/>
      <c r="R23" s="827"/>
      <c r="S23" s="487"/>
      <c r="T23" s="831"/>
      <c r="U23" s="798"/>
      <c r="V23" s="798"/>
      <c r="W23" s="798"/>
      <c r="X23" s="798"/>
      <c r="Y23" s="798"/>
      <c r="Z23" s="798"/>
      <c r="AA23" s="798"/>
      <c r="AB23" s="831"/>
      <c r="AC23" s="490"/>
      <c r="AD23" s="966"/>
      <c r="AE23" s="155"/>
      <c r="AF23" s="155"/>
      <c r="AG23" s="155"/>
      <c r="AH23" s="155"/>
      <c r="AI23" s="155"/>
      <c r="AJ23" s="155"/>
      <c r="AK23" s="155"/>
      <c r="AL23" s="155"/>
      <c r="AM23" s="490"/>
      <c r="AN23" s="490"/>
      <c r="AO23" s="490"/>
    </row>
    <row r="24" spans="1:41" ht="15.75" customHeight="1" thickTop="1" thickBot="1">
      <c r="A24" s="496"/>
      <c r="B24" s="963" t="s">
        <v>8247</v>
      </c>
      <c r="C24" s="843" t="s">
        <v>6756</v>
      </c>
      <c r="D24" s="843">
        <v>3</v>
      </c>
      <c r="E24" s="964">
        <f t="shared" ref="E24:K24" si="19">IFERROR(E8+E16,0)</f>
        <v>15.084999999999999</v>
      </c>
      <c r="F24" s="964">
        <f t="shared" si="19"/>
        <v>0</v>
      </c>
      <c r="G24" s="964">
        <f t="shared" si="19"/>
        <v>5.4209999999999852</v>
      </c>
      <c r="H24" s="964">
        <f t="shared" si="19"/>
        <v>2.677</v>
      </c>
      <c r="I24" s="964">
        <f t="shared" si="19"/>
        <v>33.676000000000016</v>
      </c>
      <c r="J24" s="964">
        <f t="shared" si="19"/>
        <v>0.18300000000000002</v>
      </c>
      <c r="K24" s="964">
        <f t="shared" si="19"/>
        <v>0</v>
      </c>
      <c r="L24" s="965">
        <f>IFERROR(SUM(E24:K24),0)</f>
        <v>57.042000000000002</v>
      </c>
      <c r="M24" s="484"/>
      <c r="N24" s="835" t="s">
        <v>9222</v>
      </c>
      <c r="O24" s="496"/>
      <c r="P24" s="835"/>
      <c r="Q24" s="496"/>
      <c r="R24" s="827"/>
      <c r="S24" s="487"/>
      <c r="T24" s="831"/>
      <c r="U24" s="798"/>
      <c r="V24" s="798"/>
      <c r="W24" s="798"/>
      <c r="X24" s="798"/>
      <c r="Y24" s="798"/>
      <c r="Z24" s="798"/>
      <c r="AA24" s="798"/>
      <c r="AB24" s="831"/>
      <c r="AC24" s="490"/>
      <c r="AD24" s="963" t="s">
        <v>8247</v>
      </c>
      <c r="AE24" s="964" t="s">
        <v>9223</v>
      </c>
      <c r="AF24" s="964" t="s">
        <v>9224</v>
      </c>
      <c r="AG24" s="964" t="s">
        <v>9225</v>
      </c>
      <c r="AH24" s="964" t="s">
        <v>9226</v>
      </c>
      <c r="AI24" s="964" t="s">
        <v>9227</v>
      </c>
      <c r="AJ24" s="964" t="s">
        <v>9228</v>
      </c>
      <c r="AK24" s="964" t="s">
        <v>9229</v>
      </c>
      <c r="AL24" s="965" t="s">
        <v>9230</v>
      </c>
      <c r="AM24" s="490"/>
      <c r="AN24" s="490"/>
      <c r="AO24" s="490"/>
    </row>
    <row r="25" spans="1:41" ht="15.75" customHeight="1" thickTop="1" thickBot="1">
      <c r="A25" s="496"/>
      <c r="B25" s="484"/>
      <c r="C25" s="484"/>
      <c r="D25" s="484"/>
      <c r="E25" s="155"/>
      <c r="F25" s="155"/>
      <c r="G25" s="155"/>
      <c r="H25" s="155"/>
      <c r="I25" s="155"/>
      <c r="J25" s="155"/>
      <c r="K25" s="155"/>
      <c r="L25" s="155"/>
      <c r="M25" s="484"/>
      <c r="N25" s="967"/>
      <c r="O25" s="173"/>
      <c r="P25" s="173"/>
      <c r="Q25" s="496"/>
      <c r="R25" s="827"/>
      <c r="S25" s="487"/>
      <c r="T25" s="831"/>
      <c r="U25" s="798"/>
      <c r="V25" s="798"/>
      <c r="W25" s="798"/>
      <c r="X25" s="798"/>
      <c r="Y25" s="798"/>
      <c r="Z25" s="798"/>
      <c r="AA25" s="798"/>
      <c r="AB25" s="831"/>
      <c r="AC25" s="490"/>
      <c r="AD25" s="484"/>
      <c r="AE25" s="155"/>
      <c r="AF25" s="155"/>
      <c r="AG25" s="155"/>
      <c r="AH25" s="155"/>
      <c r="AI25" s="155"/>
      <c r="AJ25" s="155"/>
      <c r="AK25" s="155"/>
      <c r="AL25" s="155"/>
      <c r="AM25" s="490"/>
      <c r="AN25" s="490"/>
      <c r="AO25" s="490"/>
    </row>
    <row r="26" spans="1:41" ht="15.75" customHeight="1" thickTop="1" thickBot="1">
      <c r="A26" s="496"/>
      <c r="B26" s="499" t="s">
        <v>9231</v>
      </c>
      <c r="C26" s="531"/>
      <c r="D26" s="531"/>
      <c r="E26" s="155"/>
      <c r="F26" s="155"/>
      <c r="G26" s="155"/>
      <c r="H26" s="155"/>
      <c r="I26" s="155"/>
      <c r="J26" s="155"/>
      <c r="K26" s="155"/>
      <c r="L26" s="155"/>
      <c r="M26" s="484"/>
      <c r="N26" s="967"/>
      <c r="O26" s="173"/>
      <c r="P26" s="173"/>
      <c r="Q26" s="496"/>
      <c r="R26" s="827"/>
      <c r="S26" s="487"/>
      <c r="T26" s="831"/>
      <c r="U26" s="798"/>
      <c r="V26" s="798"/>
      <c r="W26" s="798"/>
      <c r="X26" s="798"/>
      <c r="Y26" s="798"/>
      <c r="Z26" s="798"/>
      <c r="AA26" s="798"/>
      <c r="AB26" s="831"/>
      <c r="AC26" s="490"/>
      <c r="AD26" s="499" t="s">
        <v>9231</v>
      </c>
      <c r="AE26" s="155"/>
      <c r="AF26" s="155"/>
      <c r="AG26" s="155"/>
      <c r="AH26" s="155"/>
      <c r="AI26" s="155"/>
      <c r="AJ26" s="155"/>
      <c r="AK26" s="155"/>
      <c r="AL26" s="155"/>
      <c r="AM26" s="490"/>
      <c r="AN26" s="490"/>
      <c r="AO26" s="490"/>
    </row>
    <row r="27" spans="1:41" ht="15.75" customHeight="1" thickTop="1">
      <c r="A27" s="496"/>
      <c r="B27" s="503" t="s">
        <v>8258</v>
      </c>
      <c r="C27" s="504" t="s">
        <v>6756</v>
      </c>
      <c r="D27" s="504">
        <v>3</v>
      </c>
      <c r="E27" s="802">
        <v>-2.7069999999999999</v>
      </c>
      <c r="F27" s="802">
        <v>0</v>
      </c>
      <c r="G27" s="802">
        <v>-0.23599999999999999</v>
      </c>
      <c r="H27" s="802">
        <v>-0.53800000000000003</v>
      </c>
      <c r="I27" s="802">
        <v>-17.425000000000001</v>
      </c>
      <c r="J27" s="802">
        <v>-1E-3</v>
      </c>
      <c r="K27" s="802">
        <v>0</v>
      </c>
      <c r="L27" s="107">
        <f>IFERROR(SUM(E27:K27),0)</f>
        <v>-20.907</v>
      </c>
      <c r="M27" s="484"/>
      <c r="N27" s="509" t="s">
        <v>9232</v>
      </c>
      <c r="O27" s="173"/>
      <c r="P27" s="509"/>
      <c r="Q27" s="496"/>
      <c r="R27" s="827"/>
      <c r="S27" s="487">
        <f t="shared" ref="S27:S28" si="20">IF( SUM( U27:AA27 ) = 0, 0, $U$5 )</f>
        <v>0</v>
      </c>
      <c r="T27" s="825"/>
      <c r="U27" s="511">
        <f t="shared" ref="U27:U28" si="21" xml:space="preserve"> IF( ISNUMBER( E27 ), 0, 1 )</f>
        <v>0</v>
      </c>
      <c r="V27" s="511">
        <f t="shared" ref="V27:V28" si="22" xml:space="preserve"> IF( ISNUMBER( F27 ), 0, 1 )</f>
        <v>0</v>
      </c>
      <c r="W27" s="511">
        <f t="shared" ref="W27:W28" si="23" xml:space="preserve"> IF( ISNUMBER( G27 ), 0, 1 )</f>
        <v>0</v>
      </c>
      <c r="X27" s="511">
        <f t="shared" ref="X27:X28" si="24" xml:space="preserve"> IF( ISNUMBER( H27 ), 0, 1 )</f>
        <v>0</v>
      </c>
      <c r="Y27" s="511">
        <f t="shared" ref="Y27:Y28" si="25" xml:space="preserve"> IF( ISNUMBER( I27 ), 0, 1 )</f>
        <v>0</v>
      </c>
      <c r="Z27" s="511">
        <f t="shared" ref="Z27:Z28" si="26" xml:space="preserve"> IF( ISNUMBER( J27 ), 0, 1 )</f>
        <v>0</v>
      </c>
      <c r="AA27" s="511">
        <f t="shared" ref="AA27:AA28" si="27" xml:space="preserve"> IF( ISNUMBER( K27 ), 0, 1 )</f>
        <v>0</v>
      </c>
      <c r="AB27" s="831"/>
      <c r="AC27" s="490"/>
      <c r="AD27" s="503" t="s">
        <v>8258</v>
      </c>
      <c r="AE27" s="802" t="s">
        <v>9233</v>
      </c>
      <c r="AF27" s="802" t="s">
        <v>9234</v>
      </c>
      <c r="AG27" s="802" t="s">
        <v>9235</v>
      </c>
      <c r="AH27" s="802" t="s">
        <v>9236</v>
      </c>
      <c r="AI27" s="802" t="s">
        <v>9237</v>
      </c>
      <c r="AJ27" s="802" t="s">
        <v>9238</v>
      </c>
      <c r="AK27" s="802" t="s">
        <v>9239</v>
      </c>
      <c r="AL27" s="107" t="s">
        <v>9240</v>
      </c>
      <c r="AM27" s="490"/>
      <c r="AN27" s="490"/>
      <c r="AO27" s="490"/>
    </row>
    <row r="28" spans="1:41" ht="15.75" customHeight="1">
      <c r="A28" s="496"/>
      <c r="B28" s="512" t="s">
        <v>7871</v>
      </c>
      <c r="C28" s="513" t="s">
        <v>6756</v>
      </c>
      <c r="D28" s="513">
        <v>3</v>
      </c>
      <c r="E28" s="804">
        <v>0</v>
      </c>
      <c r="F28" s="804">
        <v>0</v>
      </c>
      <c r="G28" s="804">
        <v>-1.2E-2</v>
      </c>
      <c r="H28" s="804">
        <v>-8.0000000000000002E-3</v>
      </c>
      <c r="I28" s="804">
        <v>0</v>
      </c>
      <c r="J28" s="804">
        <v>0</v>
      </c>
      <c r="K28" s="804">
        <v>0</v>
      </c>
      <c r="L28" s="111">
        <f>IFERROR(SUM(E28:K28),0)</f>
        <v>-0.02</v>
      </c>
      <c r="M28" s="484"/>
      <c r="N28" s="517" t="s">
        <v>9241</v>
      </c>
      <c r="O28" s="173"/>
      <c r="P28" s="517"/>
      <c r="Q28" s="496"/>
      <c r="R28" s="827"/>
      <c r="S28" s="487">
        <f t="shared" si="20"/>
        <v>0</v>
      </c>
      <c r="T28" s="825"/>
      <c r="U28" s="511">
        <f t="shared" si="21"/>
        <v>0</v>
      </c>
      <c r="V28" s="511">
        <f t="shared" si="22"/>
        <v>0</v>
      </c>
      <c r="W28" s="511">
        <f t="shared" si="23"/>
        <v>0</v>
      </c>
      <c r="X28" s="511">
        <f t="shared" si="24"/>
        <v>0</v>
      </c>
      <c r="Y28" s="511">
        <f t="shared" si="25"/>
        <v>0</v>
      </c>
      <c r="Z28" s="511">
        <f t="shared" si="26"/>
        <v>0</v>
      </c>
      <c r="AA28" s="511">
        <f t="shared" si="27"/>
        <v>0</v>
      </c>
      <c r="AB28" s="831"/>
      <c r="AC28" s="490"/>
      <c r="AD28" s="512" t="s">
        <v>7871</v>
      </c>
      <c r="AE28" s="804" t="s">
        <v>9242</v>
      </c>
      <c r="AF28" s="804" t="s">
        <v>9243</v>
      </c>
      <c r="AG28" s="804" t="s">
        <v>9244</v>
      </c>
      <c r="AH28" s="804" t="s">
        <v>9245</v>
      </c>
      <c r="AI28" s="804" t="s">
        <v>9246</v>
      </c>
      <c r="AJ28" s="804" t="s">
        <v>9247</v>
      </c>
      <c r="AK28" s="804" t="s">
        <v>9248</v>
      </c>
      <c r="AL28" s="111" t="s">
        <v>9249</v>
      </c>
      <c r="AM28" s="490"/>
      <c r="AN28" s="490"/>
      <c r="AO28" s="490"/>
    </row>
    <row r="29" spans="1:41" ht="15.75" customHeight="1" thickBot="1">
      <c r="A29" s="496"/>
      <c r="B29" s="519" t="s">
        <v>6962</v>
      </c>
      <c r="C29" s="520" t="s">
        <v>6756</v>
      </c>
      <c r="D29" s="520">
        <v>3</v>
      </c>
      <c r="E29" s="112">
        <f t="shared" ref="E29:K29" si="28">IFERROR(E27+E28,0)</f>
        <v>-2.7069999999999999</v>
      </c>
      <c r="F29" s="112">
        <f t="shared" si="28"/>
        <v>0</v>
      </c>
      <c r="G29" s="112">
        <f t="shared" si="28"/>
        <v>-0.248</v>
      </c>
      <c r="H29" s="112">
        <f t="shared" si="28"/>
        <v>-0.54600000000000004</v>
      </c>
      <c r="I29" s="112">
        <f t="shared" si="28"/>
        <v>-17.425000000000001</v>
      </c>
      <c r="J29" s="112">
        <f t="shared" si="28"/>
        <v>-1E-3</v>
      </c>
      <c r="K29" s="112">
        <f t="shared" si="28"/>
        <v>0</v>
      </c>
      <c r="L29" s="113">
        <f>IFERROR(SUM(E29:K29),0)</f>
        <v>-20.927000000000003</v>
      </c>
      <c r="M29" s="484"/>
      <c r="N29" s="523" t="s">
        <v>9250</v>
      </c>
      <c r="O29" s="173"/>
      <c r="P29" s="523"/>
      <c r="Q29" s="496"/>
      <c r="R29" s="827"/>
      <c r="S29" s="487"/>
      <c r="T29" s="831"/>
      <c r="U29" s="798"/>
      <c r="V29" s="798"/>
      <c r="W29" s="798"/>
      <c r="X29" s="798"/>
      <c r="Y29" s="798"/>
      <c r="Z29" s="798"/>
      <c r="AA29" s="798"/>
      <c r="AB29" s="831"/>
      <c r="AC29" s="490"/>
      <c r="AD29" s="519" t="s">
        <v>6962</v>
      </c>
      <c r="AE29" s="112" t="s">
        <v>9251</v>
      </c>
      <c r="AF29" s="112" t="s">
        <v>9252</v>
      </c>
      <c r="AG29" s="112" t="s">
        <v>9253</v>
      </c>
      <c r="AH29" s="112" t="s">
        <v>9254</v>
      </c>
      <c r="AI29" s="112" t="s">
        <v>9255</v>
      </c>
      <c r="AJ29" s="112" t="s">
        <v>9256</v>
      </c>
      <c r="AK29" s="112" t="s">
        <v>9257</v>
      </c>
      <c r="AL29" s="113" t="s">
        <v>9258</v>
      </c>
      <c r="AM29" s="490"/>
      <c r="AN29" s="490"/>
      <c r="AO29" s="490"/>
    </row>
    <row r="30" spans="1:41" ht="15.75" customHeight="1" thickTop="1">
      <c r="A30" s="496"/>
      <c r="B30" s="484"/>
      <c r="C30" s="484"/>
      <c r="D30" s="484"/>
      <c r="E30" s="484"/>
      <c r="F30" s="484"/>
      <c r="G30" s="484"/>
      <c r="H30" s="484"/>
      <c r="I30" s="484"/>
      <c r="J30" s="484"/>
      <c r="K30" s="484"/>
      <c r="L30" s="484"/>
      <c r="M30" s="968"/>
      <c r="N30" s="967"/>
      <c r="O30" s="496"/>
      <c r="P30" s="496"/>
      <c r="Q30" s="496"/>
      <c r="R30" s="490"/>
      <c r="S30" s="487"/>
      <c r="T30" s="794"/>
      <c r="U30" s="798"/>
      <c r="V30" s="798"/>
      <c r="W30" s="798"/>
      <c r="X30" s="798"/>
      <c r="Y30" s="798"/>
      <c r="Z30" s="798"/>
      <c r="AA30" s="798"/>
      <c r="AB30" s="794"/>
      <c r="AC30" s="490"/>
      <c r="AD30" s="824"/>
      <c r="AE30" s="824"/>
      <c r="AF30" s="824"/>
      <c r="AG30" s="824"/>
      <c r="AH30" s="824"/>
      <c r="AI30" s="824"/>
      <c r="AJ30" s="824"/>
      <c r="AK30" s="824"/>
      <c r="AL30" s="824"/>
      <c r="AM30" s="490"/>
      <c r="AN30" s="490"/>
      <c r="AO30" s="490"/>
    </row>
    <row r="31" spans="1:41" ht="15.75" customHeight="1">
      <c r="A31" s="496"/>
      <c r="B31" s="3021"/>
      <c r="C31" s="3021"/>
      <c r="D31" s="3021"/>
      <c r="E31" s="3021"/>
      <c r="F31" s="3021"/>
      <c r="G31" s="3021"/>
      <c r="H31" s="3021"/>
      <c r="I31" s="3021"/>
      <c r="J31" s="3021"/>
      <c r="K31" s="3021"/>
      <c r="L31" s="496"/>
      <c r="M31" s="173"/>
      <c r="N31" s="967"/>
      <c r="O31" s="496"/>
      <c r="P31" s="496"/>
      <c r="Q31" s="496"/>
      <c r="R31" s="490"/>
      <c r="S31" s="487"/>
      <c r="T31" s="970"/>
      <c r="U31" s="798"/>
      <c r="V31" s="798"/>
      <c r="W31" s="798"/>
      <c r="X31" s="798"/>
      <c r="Y31" s="798"/>
      <c r="Z31" s="798"/>
      <c r="AA31" s="798"/>
      <c r="AB31" s="970"/>
      <c r="AC31" s="490"/>
      <c r="AD31" s="3021"/>
      <c r="AE31" s="3021"/>
      <c r="AF31" s="3021"/>
      <c r="AG31" s="3021"/>
      <c r="AH31" s="3021"/>
      <c r="AI31" s="3021"/>
      <c r="AJ31" s="3021"/>
      <c r="AK31" s="3021"/>
      <c r="AL31" s="490"/>
      <c r="AM31" s="490"/>
      <c r="AN31" s="490"/>
      <c r="AO31" s="490"/>
    </row>
    <row r="32" spans="1:41" ht="15.75" customHeight="1">
      <c r="A32" s="496"/>
      <c r="B32" s="496"/>
      <c r="C32" s="496"/>
      <c r="D32" s="496"/>
      <c r="E32" s="496"/>
      <c r="F32" s="496"/>
      <c r="G32" s="496"/>
      <c r="H32" s="496"/>
      <c r="I32" s="496"/>
      <c r="J32" s="496"/>
      <c r="K32" s="496"/>
      <c r="L32" s="496"/>
      <c r="M32" s="173"/>
      <c r="N32" s="967"/>
      <c r="O32" s="496"/>
      <c r="P32" s="496"/>
      <c r="Q32" s="496"/>
      <c r="R32" s="490"/>
      <c r="S32" s="487"/>
      <c r="T32" s="794"/>
      <c r="U32" s="799"/>
      <c r="V32" s="799"/>
      <c r="W32" s="799"/>
      <c r="X32" s="799"/>
      <c r="Y32" s="799"/>
      <c r="Z32" s="799"/>
      <c r="AA32" s="799"/>
      <c r="AB32" s="794"/>
      <c r="AC32" s="490"/>
      <c r="AD32" s="490"/>
      <c r="AE32" s="490"/>
      <c r="AF32" s="490"/>
      <c r="AG32" s="490"/>
      <c r="AH32" s="490"/>
      <c r="AI32" s="490"/>
      <c r="AJ32" s="490"/>
      <c r="AK32" s="490"/>
      <c r="AL32" s="490"/>
      <c r="AM32" s="490"/>
      <c r="AN32" s="490"/>
      <c r="AO32" s="490"/>
    </row>
    <row r="33" spans="1:41" ht="15.75">
      <c r="A33" s="496"/>
      <c r="B33" s="496"/>
      <c r="C33" s="496"/>
      <c r="D33" s="496"/>
      <c r="E33" s="496"/>
      <c r="F33" s="496"/>
      <c r="G33" s="496"/>
      <c r="H33" s="496"/>
      <c r="I33" s="496"/>
      <c r="J33" s="496"/>
      <c r="K33" s="496"/>
      <c r="L33" s="496"/>
      <c r="M33" s="173"/>
      <c r="N33" s="967"/>
      <c r="O33" s="496"/>
      <c r="P33" s="496"/>
      <c r="Q33" s="496"/>
      <c r="R33" s="490"/>
      <c r="S33" s="487"/>
      <c r="T33" s="794"/>
      <c r="U33" s="799"/>
      <c r="V33" s="799"/>
      <c r="W33" s="799"/>
      <c r="X33" s="799"/>
      <c r="Y33" s="799"/>
      <c r="Z33" s="799"/>
      <c r="AA33" s="799"/>
      <c r="AB33" s="794"/>
      <c r="AC33" s="490"/>
      <c r="AD33" s="490"/>
      <c r="AE33" s="490"/>
      <c r="AF33" s="490"/>
      <c r="AG33" s="490"/>
      <c r="AH33" s="490"/>
      <c r="AI33" s="490"/>
      <c r="AJ33" s="490"/>
      <c r="AK33" s="490"/>
      <c r="AL33" s="490"/>
      <c r="AM33" s="490"/>
      <c r="AN33" s="490"/>
      <c r="AO33" s="490"/>
    </row>
    <row r="34" spans="1:41" ht="15.75">
      <c r="A34" s="496"/>
      <c r="B34" s="496"/>
      <c r="C34" s="496"/>
      <c r="D34" s="496"/>
      <c r="E34" s="496"/>
      <c r="F34" s="496"/>
      <c r="G34" s="496"/>
      <c r="H34" s="496"/>
      <c r="I34" s="496"/>
      <c r="J34" s="496"/>
      <c r="K34" s="496"/>
      <c r="L34" s="496"/>
      <c r="M34" s="173"/>
      <c r="N34" s="967"/>
      <c r="O34" s="496"/>
      <c r="P34" s="496"/>
      <c r="Q34" s="496"/>
      <c r="R34" s="490"/>
      <c r="S34" s="487"/>
      <c r="T34" s="794"/>
      <c r="U34" s="799"/>
      <c r="V34" s="799"/>
      <c r="W34" s="799"/>
      <c r="X34" s="799"/>
      <c r="Y34" s="799"/>
      <c r="Z34" s="799"/>
      <c r="AA34" s="799"/>
      <c r="AB34" s="794"/>
      <c r="AC34" s="490"/>
      <c r="AD34" s="490"/>
      <c r="AE34" s="490"/>
      <c r="AF34" s="490"/>
      <c r="AG34" s="490"/>
      <c r="AH34" s="490"/>
      <c r="AI34" s="490"/>
      <c r="AJ34" s="490"/>
      <c r="AK34" s="490"/>
      <c r="AL34" s="490"/>
      <c r="AM34" s="490"/>
      <c r="AN34" s="490"/>
      <c r="AO34" s="490"/>
    </row>
  </sheetData>
  <sheetProtection algorithmName="SHA-512" hashValue="opFfePrR+mqMsUww4GRM4h/1dPWJnKULpUiaH2fjH6RKD7/fbZULUYe9Wuhdlg3wV0Nrh2nMpzqsLnbNN9ELGw==" saltValue="8l5lvsdNFgGO/t4fNFhDKw=="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441" priority="8" operator="equal">
      <formula>0</formula>
    </cfRule>
  </conditionalFormatting>
  <conditionalFormatting sqref="S30:S34">
    <cfRule type="cellIs" dxfId="440" priority="6" operator="equal">
      <formula>0</formula>
    </cfRule>
  </conditionalFormatting>
  <conditionalFormatting sqref="S20">
    <cfRule type="cellIs" dxfId="439" priority="7" operator="equal">
      <formula>0</formula>
    </cfRule>
  </conditionalFormatting>
  <conditionalFormatting sqref="S9:S26 S29:S34">
    <cfRule type="cellIs" dxfId="438" priority="4" operator="equal">
      <formula>0</formula>
    </cfRule>
  </conditionalFormatting>
  <conditionalFormatting sqref="S21:S22">
    <cfRule type="cellIs" dxfId="437" priority="3" operator="equal">
      <formula>0</formula>
    </cfRule>
  </conditionalFormatting>
  <conditionalFormatting sqref="S27:S28">
    <cfRule type="cellIs" dxfId="436"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A2ADE-E97B-4FC2-ABBF-A1F91BD711C8}">
  <sheetPr codeName="Sheet68">
    <tabColor rgb="FF003595"/>
    <pageSetUpPr fitToPage="1"/>
  </sheetPr>
  <dimension ref="A1"/>
  <sheetViews>
    <sheetView showGridLines="0" zoomScale="70" zoomScaleNormal="70" zoomScaleSheetLayoutView="80" workbookViewId="0">
      <selection activeCell="L42" sqref="L42"/>
    </sheetView>
  </sheetViews>
  <sheetFormatPr defaultColWidth="9" defaultRowHeight="14.25"/>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B15CD-9C9D-4CE0-8565-214B79454896}">
  <sheetPr>
    <tabColor rgb="FF0070C0"/>
  </sheetPr>
  <dimension ref="A1:AO54"/>
  <sheetViews>
    <sheetView workbookViewId="0">
      <selection activeCell="B11" sqref="B11"/>
    </sheetView>
  </sheetViews>
  <sheetFormatPr defaultColWidth="0" defaultRowHeight="14.25" zeroHeight="1"/>
  <cols>
    <col min="1" max="1" width="1.625" style="301" customWidth="1"/>
    <col min="2" max="2" width="42.625" style="309" customWidth="1"/>
    <col min="3" max="4" width="20.625" style="309" customWidth="1"/>
    <col min="5" max="5" width="8.625" style="309" customWidth="1"/>
    <col min="6" max="6" width="12.5" style="309" customWidth="1"/>
    <col min="7" max="7" width="7.375" style="309" customWidth="1"/>
    <col min="8" max="9" width="10.625" style="309" customWidth="1"/>
    <col min="10" max="10" width="2.625" style="309" customWidth="1"/>
    <col min="11" max="11" width="8.125" style="309" customWidth="1"/>
    <col min="12" max="12" width="1.625" style="309" customWidth="1"/>
    <col min="13" max="14" width="12.625" style="309" customWidth="1"/>
    <col min="15" max="15" width="8.625" style="309" customWidth="1"/>
    <col min="16" max="20" width="8.625" style="309" hidden="1" customWidth="1"/>
    <col min="21" max="21" width="1.625" style="309" hidden="1" customWidth="1"/>
    <col min="22" max="26" width="3.625" style="309" hidden="1" customWidth="1"/>
    <col min="27" max="27" width="1.625" style="309" hidden="1" customWidth="1"/>
    <col min="28" max="30" width="3.625" style="309" hidden="1" customWidth="1"/>
    <col min="31" max="31" width="6.625" style="309" hidden="1" customWidth="1"/>
    <col min="32" max="32" width="1.625" style="309" hidden="1" customWidth="1"/>
    <col min="33" max="33" width="8.625" style="301" hidden="1" customWidth="1"/>
    <col min="34" max="34" width="36.75" style="309" hidden="1" customWidth="1"/>
    <col min="35" max="35" width="20.625" style="309" hidden="1" customWidth="1"/>
    <col min="36" max="36" width="8.125" style="309" hidden="1" customWidth="1"/>
    <col min="37" max="37" width="12.75" style="309" hidden="1" customWidth="1"/>
    <col min="38" max="41" width="15.625" style="309" hidden="1" customWidth="1"/>
    <col min="42" max="16384" width="23.5" style="309" hidden="1"/>
  </cols>
  <sheetData>
    <row r="1" spans="1:41" s="215" customFormat="1" ht="35.25" customHeight="1">
      <c r="A1" s="211"/>
      <c r="B1" s="212" t="s">
        <v>16942</v>
      </c>
      <c r="C1" s="213"/>
      <c r="D1" s="213"/>
      <c r="E1" s="213"/>
      <c r="F1" s="213"/>
      <c r="G1" s="213"/>
      <c r="H1" s="214"/>
      <c r="I1" s="211"/>
      <c r="J1" s="211"/>
      <c r="K1" s="211"/>
      <c r="L1" s="211"/>
      <c r="M1" s="211"/>
      <c r="N1" s="211"/>
      <c r="O1" s="211"/>
      <c r="R1" s="216" t="s">
        <v>194</v>
      </c>
      <c r="S1" s="216" t="s">
        <v>16724</v>
      </c>
      <c r="U1" s="217"/>
      <c r="AA1" s="217"/>
      <c r="AF1" s="217"/>
      <c r="AG1" s="211"/>
    </row>
    <row r="2" spans="1:41" s="215" customFormat="1" ht="9.75" customHeight="1">
      <c r="A2" s="211"/>
      <c r="B2" s="214"/>
      <c r="C2" s="214"/>
      <c r="D2" s="214"/>
      <c r="E2" s="214"/>
      <c r="F2" s="214"/>
      <c r="G2" s="214"/>
      <c r="H2" s="214"/>
      <c r="I2" s="211"/>
      <c r="J2" s="211"/>
      <c r="K2" s="211"/>
      <c r="L2" s="211"/>
      <c r="M2" s="211"/>
      <c r="N2" s="211"/>
      <c r="O2" s="211"/>
      <c r="U2" s="217"/>
      <c r="AA2" s="217"/>
      <c r="AF2" s="217"/>
      <c r="AG2" s="211"/>
    </row>
    <row r="3" spans="1:41" s="226" customFormat="1" ht="31.5" customHeight="1">
      <c r="A3" s="218"/>
      <c r="B3" s="219" t="s">
        <v>16943</v>
      </c>
      <c r="C3" s="220"/>
      <c r="D3" s="220"/>
      <c r="E3" s="220"/>
      <c r="F3" s="220"/>
      <c r="G3" s="220"/>
      <c r="H3" s="220"/>
      <c r="I3" s="220"/>
      <c r="J3" s="221"/>
      <c r="K3" s="222" t="s">
        <v>9</v>
      </c>
      <c r="L3" s="223"/>
      <c r="M3" s="224" t="s">
        <v>16944</v>
      </c>
      <c r="N3" s="224"/>
      <c r="O3" s="225"/>
      <c r="P3" s="225"/>
      <c r="Q3" s="225"/>
      <c r="U3" s="227"/>
      <c r="AA3" s="227"/>
      <c r="AF3" s="227"/>
      <c r="AG3" s="218"/>
      <c r="AH3" s="220" t="s">
        <v>16945</v>
      </c>
      <c r="AI3" s="220"/>
      <c r="AJ3" s="220"/>
      <c r="AK3" s="220"/>
      <c r="AL3" s="220"/>
      <c r="AM3" s="220"/>
      <c r="AN3" s="220"/>
      <c r="AO3" s="220"/>
    </row>
    <row r="4" spans="1:41" s="226" customFormat="1" ht="16.5" customHeight="1">
      <c r="A4" s="225"/>
      <c r="B4" s="228"/>
      <c r="C4" s="229">
        <v>1</v>
      </c>
      <c r="D4" s="229">
        <v>2</v>
      </c>
      <c r="E4" s="229" t="s">
        <v>16946</v>
      </c>
      <c r="F4" s="229">
        <v>4</v>
      </c>
      <c r="G4" s="229">
        <v>5</v>
      </c>
      <c r="H4" s="229">
        <v>6</v>
      </c>
      <c r="I4" s="229">
        <v>7</v>
      </c>
      <c r="J4" s="230"/>
      <c r="K4" s="231"/>
      <c r="L4" s="225"/>
      <c r="M4" s="225"/>
      <c r="N4" s="225"/>
      <c r="O4" s="225"/>
      <c r="P4" s="218"/>
      <c r="Q4" s="218"/>
      <c r="U4" s="227"/>
      <c r="AA4" s="227"/>
      <c r="AF4" s="227"/>
      <c r="AG4" s="218"/>
    </row>
    <row r="5" spans="1:41" s="226" customFormat="1" ht="126" customHeight="1">
      <c r="A5" s="218"/>
      <c r="B5" s="3051" t="s">
        <v>6743</v>
      </c>
      <c r="C5" s="3047" t="s">
        <v>16219</v>
      </c>
      <c r="D5" s="3047" t="s">
        <v>734</v>
      </c>
      <c r="E5" s="3047" t="s">
        <v>16947</v>
      </c>
      <c r="F5" s="3049" t="s">
        <v>16948</v>
      </c>
      <c r="G5" s="3047" t="s">
        <v>16949</v>
      </c>
      <c r="H5" s="232" t="s">
        <v>16950</v>
      </c>
      <c r="I5" s="232" t="s">
        <v>16951</v>
      </c>
      <c r="J5" s="233"/>
      <c r="K5" s="3047" t="s">
        <v>6749</v>
      </c>
      <c r="L5" s="234"/>
      <c r="M5" s="3047" t="s">
        <v>16952</v>
      </c>
      <c r="N5" s="3047" t="s">
        <v>16953</v>
      </c>
      <c r="O5" s="235"/>
      <c r="P5" s="235"/>
      <c r="Q5" s="235"/>
      <c r="U5" s="227"/>
      <c r="V5" s="226" t="s">
        <v>16952</v>
      </c>
      <c r="AA5" s="227"/>
      <c r="AF5" s="227"/>
      <c r="AG5" s="218"/>
      <c r="AH5" s="3051" t="s">
        <v>6743</v>
      </c>
      <c r="AI5" s="3047" t="s">
        <v>16219</v>
      </c>
      <c r="AJ5" s="3047" t="s">
        <v>734</v>
      </c>
      <c r="AK5" s="3047" t="s">
        <v>16947</v>
      </c>
      <c r="AL5" s="3049" t="s">
        <v>16948</v>
      </c>
      <c r="AM5" s="3047" t="s">
        <v>16949</v>
      </c>
      <c r="AN5" s="232" t="s">
        <v>16950</v>
      </c>
      <c r="AO5" s="232" t="s">
        <v>16951</v>
      </c>
    </row>
    <row r="6" spans="1:41" s="226" customFormat="1" ht="15.75">
      <c r="A6" s="218"/>
      <c r="B6" s="3052"/>
      <c r="C6" s="3048"/>
      <c r="D6" s="3048"/>
      <c r="E6" s="3048"/>
      <c r="F6" s="3050"/>
      <c r="G6" s="3048"/>
      <c r="H6" s="236" t="s">
        <v>6756</v>
      </c>
      <c r="I6" s="236" t="s">
        <v>6756</v>
      </c>
      <c r="J6" s="233"/>
      <c r="K6" s="3047"/>
      <c r="L6" s="234"/>
      <c r="M6" s="3047"/>
      <c r="N6" s="3047"/>
      <c r="O6" s="235"/>
      <c r="P6" s="235"/>
      <c r="Q6" s="235"/>
      <c r="U6" s="227"/>
      <c r="V6" s="237" t="s">
        <v>16954</v>
      </c>
      <c r="AA6" s="227"/>
      <c r="AB6" s="237" t="s">
        <v>16955</v>
      </c>
      <c r="AD6" s="237" t="s">
        <v>16956</v>
      </c>
      <c r="AF6" s="227"/>
      <c r="AG6" s="218"/>
      <c r="AH6" s="3052"/>
      <c r="AI6" s="3048"/>
      <c r="AJ6" s="3048"/>
      <c r="AK6" s="3048"/>
      <c r="AL6" s="3050"/>
      <c r="AM6" s="3048"/>
      <c r="AN6" s="236" t="s">
        <v>6756</v>
      </c>
      <c r="AO6" s="236" t="s">
        <v>6756</v>
      </c>
    </row>
    <row r="7" spans="1:41" s="218" customFormat="1" ht="15.75">
      <c r="B7" s="238"/>
      <c r="C7" s="238"/>
      <c r="D7" s="238"/>
      <c r="E7" s="238"/>
      <c r="F7" s="238"/>
      <c r="G7" s="238"/>
      <c r="H7" s="238"/>
      <c r="I7" s="238"/>
      <c r="J7" s="239"/>
      <c r="K7" s="240"/>
      <c r="V7" s="218" t="s">
        <v>16957</v>
      </c>
      <c r="AD7" s="241" t="s">
        <v>16958</v>
      </c>
    </row>
    <row r="8" spans="1:41" s="226" customFormat="1" ht="15.75">
      <c r="A8" s="218"/>
      <c r="B8" s="242" t="s">
        <v>16959</v>
      </c>
      <c r="C8" s="243"/>
      <c r="D8" s="238"/>
      <c r="E8" s="238"/>
      <c r="F8" s="238"/>
      <c r="G8" s="238"/>
      <c r="H8" s="238"/>
      <c r="I8" s="238"/>
      <c r="J8" s="239"/>
      <c r="K8" s="240"/>
      <c r="L8" s="218"/>
      <c r="M8" s="218"/>
      <c r="N8" s="218"/>
      <c r="O8" s="218"/>
      <c r="P8" s="218"/>
      <c r="Q8" s="218"/>
      <c r="U8" s="227"/>
      <c r="V8" s="244">
        <v>3</v>
      </c>
      <c r="W8" s="244">
        <v>4</v>
      </c>
      <c r="X8" s="244">
        <v>5</v>
      </c>
      <c r="Y8" s="244">
        <v>6</v>
      </c>
      <c r="Z8" s="244">
        <v>7</v>
      </c>
      <c r="AA8" s="245"/>
      <c r="AB8" s="244">
        <v>4</v>
      </c>
      <c r="AC8" s="244">
        <v>5</v>
      </c>
      <c r="AD8" s="244">
        <v>6</v>
      </c>
      <c r="AE8" s="244">
        <v>6</v>
      </c>
      <c r="AF8" s="227"/>
      <c r="AG8" s="218"/>
      <c r="AH8" s="242" t="s">
        <v>16959</v>
      </c>
      <c r="AI8" s="246"/>
      <c r="AJ8" s="247"/>
      <c r="AK8" s="247"/>
      <c r="AL8" s="247"/>
      <c r="AM8" s="247"/>
      <c r="AN8" s="247"/>
      <c r="AO8" s="247"/>
    </row>
    <row r="9" spans="1:41" s="226" customFormat="1" ht="28.15" customHeight="1">
      <c r="A9" s="218"/>
      <c r="B9" s="248" t="s">
        <v>16960</v>
      </c>
      <c r="C9" s="249" t="s">
        <v>17117</v>
      </c>
      <c r="D9" s="249" t="s">
        <v>17118</v>
      </c>
      <c r="E9" s="249">
        <v>2</v>
      </c>
      <c r="F9" s="250">
        <v>6.69</v>
      </c>
      <c r="G9" s="251" t="s">
        <v>669</v>
      </c>
      <c r="H9" s="252">
        <v>-2.9453200000000002</v>
      </c>
      <c r="I9" s="253">
        <v>-8.1263199999999998</v>
      </c>
      <c r="J9" s="239"/>
      <c r="K9" s="254" t="s">
        <v>16961</v>
      </c>
      <c r="L9" s="218"/>
      <c r="M9" s="255">
        <v>0</v>
      </c>
      <c r="N9" s="256">
        <v>0</v>
      </c>
      <c r="O9" s="257"/>
      <c r="P9" s="258"/>
      <c r="Q9" s="259"/>
      <c r="S9" s="260"/>
      <c r="U9" s="227"/>
      <c r="V9" s="261"/>
      <c r="W9" s="261">
        <v>0</v>
      </c>
      <c r="X9" s="261">
        <v>0</v>
      </c>
      <c r="Y9" s="261"/>
      <c r="Z9" s="261">
        <v>0</v>
      </c>
      <c r="AA9" s="227"/>
      <c r="AB9" s="262">
        <v>0</v>
      </c>
      <c r="AC9" s="262"/>
      <c r="AD9" s="261">
        <v>0</v>
      </c>
      <c r="AE9" s="262">
        <v>0</v>
      </c>
      <c r="AF9" s="227"/>
      <c r="AG9" s="218"/>
      <c r="AH9" s="248" t="s">
        <v>16960</v>
      </c>
      <c r="AI9" s="248" t="s">
        <v>17117</v>
      </c>
      <c r="AJ9" s="248" t="s">
        <v>17118</v>
      </c>
      <c r="AK9" s="248">
        <v>2</v>
      </c>
      <c r="AL9" s="263" t="s">
        <v>16962</v>
      </c>
      <c r="AM9" s="264" t="s">
        <v>16963</v>
      </c>
      <c r="AN9" s="265" t="s">
        <v>16964</v>
      </c>
      <c r="AO9" s="266" t="s">
        <v>16965</v>
      </c>
    </row>
    <row r="10" spans="1:41" s="226" customFormat="1" ht="28.15" customHeight="1">
      <c r="A10" s="218"/>
      <c r="B10" s="248" t="s">
        <v>16966</v>
      </c>
      <c r="C10" s="267" t="s">
        <v>17119</v>
      </c>
      <c r="D10" s="267" t="s">
        <v>17120</v>
      </c>
      <c r="E10" s="267">
        <v>0</v>
      </c>
      <c r="F10" s="268">
        <v>6.503906427362656E-3</v>
      </c>
      <c r="G10" s="251" t="s">
        <v>669</v>
      </c>
      <c r="H10" s="269">
        <v>-0.78867922898480936</v>
      </c>
      <c r="I10" s="253">
        <v>-3.4728965235772296</v>
      </c>
      <c r="J10" s="239"/>
      <c r="K10" s="254" t="s">
        <v>16967</v>
      </c>
      <c r="L10" s="218"/>
      <c r="M10" s="255">
        <v>0</v>
      </c>
      <c r="N10" s="256">
        <v>0</v>
      </c>
      <c r="O10" s="257"/>
      <c r="P10" s="270"/>
      <c r="Q10" s="270"/>
      <c r="S10" s="271"/>
      <c r="U10" s="227"/>
      <c r="V10" s="261"/>
      <c r="W10" s="261"/>
      <c r="X10" s="261">
        <v>0</v>
      </c>
      <c r="Y10" s="261"/>
      <c r="Z10" s="261">
        <v>0</v>
      </c>
      <c r="AA10" s="227"/>
      <c r="AB10" s="262">
        <v>0</v>
      </c>
      <c r="AD10" s="261">
        <v>0</v>
      </c>
      <c r="AE10" s="262">
        <v>0</v>
      </c>
      <c r="AF10" s="227"/>
      <c r="AG10" s="218"/>
      <c r="AH10" s="248" t="s">
        <v>16966</v>
      </c>
      <c r="AI10" s="248" t="s">
        <v>17119</v>
      </c>
      <c r="AJ10" s="248" t="s">
        <v>17120</v>
      </c>
      <c r="AK10" s="248">
        <v>0</v>
      </c>
      <c r="AL10" s="272" t="s">
        <v>16968</v>
      </c>
      <c r="AM10" s="264" t="s">
        <v>16969</v>
      </c>
      <c r="AN10" s="273" t="s">
        <v>16970</v>
      </c>
      <c r="AO10" s="266" t="s">
        <v>16971</v>
      </c>
    </row>
    <row r="11" spans="1:41" s="226" customFormat="1" ht="28.15" customHeight="1">
      <c r="A11" s="218"/>
      <c r="B11" s="248" t="s">
        <v>17121</v>
      </c>
      <c r="C11" s="267" t="s">
        <v>17122</v>
      </c>
      <c r="D11" s="267" t="s">
        <v>7339</v>
      </c>
      <c r="E11" s="267">
        <v>1</v>
      </c>
      <c r="F11" s="274">
        <v>5.0050050050050032</v>
      </c>
      <c r="G11" s="251" t="s">
        <v>669</v>
      </c>
      <c r="H11" s="269">
        <v>-0.26500000000000001</v>
      </c>
      <c r="I11" s="253">
        <v>-2.4114999999999882</v>
      </c>
      <c r="J11" s="239"/>
      <c r="K11" s="254" t="s">
        <v>16972</v>
      </c>
      <c r="L11" s="218"/>
      <c r="M11" s="255">
        <v>0</v>
      </c>
      <c r="N11" s="256">
        <v>0</v>
      </c>
      <c r="O11" s="270"/>
      <c r="P11" s="270"/>
      <c r="Q11" s="270"/>
      <c r="S11" s="275"/>
      <c r="U11" s="227"/>
      <c r="V11" s="261"/>
      <c r="W11" s="261"/>
      <c r="X11" s="261">
        <v>0</v>
      </c>
      <c r="Y11" s="261"/>
      <c r="Z11" s="261">
        <v>0</v>
      </c>
      <c r="AA11" s="227"/>
      <c r="AB11" s="262">
        <v>0</v>
      </c>
      <c r="AD11" s="261">
        <v>0</v>
      </c>
      <c r="AE11" s="262">
        <v>0</v>
      </c>
      <c r="AF11" s="227"/>
      <c r="AG11" s="218"/>
      <c r="AH11" s="248" t="s">
        <v>17121</v>
      </c>
      <c r="AI11" s="248" t="s">
        <v>17122</v>
      </c>
      <c r="AJ11" s="248" t="s">
        <v>7339</v>
      </c>
      <c r="AK11" s="248">
        <v>1</v>
      </c>
      <c r="AL11" s="276" t="s">
        <v>16973</v>
      </c>
      <c r="AM11" s="264" t="s">
        <v>16974</v>
      </c>
      <c r="AN11" s="273" t="s">
        <v>16975</v>
      </c>
      <c r="AO11" s="266" t="s">
        <v>16976</v>
      </c>
    </row>
    <row r="12" spans="1:41" s="226" customFormat="1" ht="28.15" customHeight="1">
      <c r="A12" s="218"/>
      <c r="B12" s="277" t="s">
        <v>17123</v>
      </c>
      <c r="C12" s="267" t="s">
        <v>16724</v>
      </c>
      <c r="D12" s="267" t="s">
        <v>16724</v>
      </c>
      <c r="E12" s="267" t="s">
        <v>16724</v>
      </c>
      <c r="F12" s="274" t="s">
        <v>16724</v>
      </c>
      <c r="G12" s="251"/>
      <c r="H12" s="269" t="s">
        <v>16724</v>
      </c>
      <c r="I12" s="253"/>
      <c r="J12" s="239"/>
      <c r="K12" s="254" t="s">
        <v>16972</v>
      </c>
      <c r="L12" s="218"/>
      <c r="M12" s="255">
        <v>0</v>
      </c>
      <c r="N12" s="256">
        <v>0</v>
      </c>
      <c r="O12" s="270"/>
      <c r="P12" s="270"/>
      <c r="Q12" s="270"/>
      <c r="S12" s="275"/>
      <c r="U12" s="227"/>
      <c r="V12" s="261"/>
      <c r="W12" s="261"/>
      <c r="X12" s="261">
        <v>0</v>
      </c>
      <c r="Y12" s="261"/>
      <c r="Z12" s="261">
        <v>0</v>
      </c>
      <c r="AA12" s="227"/>
      <c r="AB12" s="262">
        <v>0</v>
      </c>
      <c r="AD12" s="262">
        <v>0</v>
      </c>
      <c r="AE12" s="262">
        <v>0</v>
      </c>
      <c r="AF12" s="227"/>
      <c r="AG12" s="218"/>
      <c r="AH12" s="248" t="s">
        <v>17123</v>
      </c>
      <c r="AI12" s="248" t="s">
        <v>16724</v>
      </c>
      <c r="AJ12" s="248" t="s">
        <v>16724</v>
      </c>
      <c r="AK12" s="248" t="s">
        <v>16724</v>
      </c>
      <c r="AL12" s="276" t="s">
        <v>16977</v>
      </c>
      <c r="AM12" s="264" t="s">
        <v>16978</v>
      </c>
      <c r="AN12" s="273" t="s">
        <v>16979</v>
      </c>
      <c r="AO12" s="266" t="s">
        <v>16980</v>
      </c>
    </row>
    <row r="13" spans="1:41" s="226" customFormat="1" ht="28.15" customHeight="1">
      <c r="A13" s="218"/>
      <c r="B13" s="248" t="s">
        <v>17124</v>
      </c>
      <c r="C13" s="267" t="s">
        <v>17125</v>
      </c>
      <c r="D13" s="267" t="s">
        <v>17126</v>
      </c>
      <c r="E13" s="267">
        <v>1</v>
      </c>
      <c r="F13" s="274">
        <v>-4.3749999999999956</v>
      </c>
      <c r="G13" s="251" t="s">
        <v>669</v>
      </c>
      <c r="H13" s="269">
        <v>0</v>
      </c>
      <c r="I13" s="253">
        <v>-9.7900000000000027</v>
      </c>
      <c r="J13" s="239"/>
      <c r="K13" s="254" t="s">
        <v>16981</v>
      </c>
      <c r="L13" s="218"/>
      <c r="M13" s="255">
        <v>0</v>
      </c>
      <c r="N13" s="256">
        <v>0</v>
      </c>
      <c r="O13" s="270"/>
      <c r="P13" s="270"/>
      <c r="Q13" s="270"/>
      <c r="S13" s="275"/>
      <c r="U13" s="227"/>
      <c r="V13" s="261"/>
      <c r="W13" s="261"/>
      <c r="X13" s="261">
        <v>0</v>
      </c>
      <c r="Y13" s="261"/>
      <c r="Z13" s="261">
        <v>0</v>
      </c>
      <c r="AA13" s="227"/>
      <c r="AB13" s="262">
        <v>0</v>
      </c>
      <c r="AD13" s="261">
        <v>0</v>
      </c>
      <c r="AE13" s="262">
        <v>0</v>
      </c>
      <c r="AF13" s="227"/>
      <c r="AG13" s="218"/>
      <c r="AH13" s="248" t="s">
        <v>17124</v>
      </c>
      <c r="AI13" s="248" t="s">
        <v>17125</v>
      </c>
      <c r="AJ13" s="248" t="s">
        <v>17126</v>
      </c>
      <c r="AK13" s="248">
        <v>1</v>
      </c>
      <c r="AL13" s="276" t="s">
        <v>16982</v>
      </c>
      <c r="AM13" s="264" t="s">
        <v>16983</v>
      </c>
      <c r="AN13" s="273" t="s">
        <v>16984</v>
      </c>
      <c r="AO13" s="266" t="s">
        <v>16985</v>
      </c>
    </row>
    <row r="14" spans="1:41" s="226" customFormat="1" ht="28.15" customHeight="1">
      <c r="A14" s="218"/>
      <c r="B14" s="248" t="s">
        <v>17127</v>
      </c>
      <c r="C14" s="267" t="s">
        <v>16724</v>
      </c>
      <c r="D14" s="267" t="s">
        <v>16724</v>
      </c>
      <c r="E14" s="267" t="s">
        <v>16724</v>
      </c>
      <c r="F14" s="274" t="s">
        <v>16724</v>
      </c>
      <c r="G14" s="251"/>
      <c r="H14" s="269" t="s">
        <v>16724</v>
      </c>
      <c r="I14" s="253"/>
      <c r="J14" s="239"/>
      <c r="K14" s="254" t="s">
        <v>16981</v>
      </c>
      <c r="L14" s="218"/>
      <c r="M14" s="255">
        <v>0</v>
      </c>
      <c r="N14" s="256">
        <v>0</v>
      </c>
      <c r="O14" s="270"/>
      <c r="P14" s="270"/>
      <c r="Q14" s="270"/>
      <c r="S14" s="275"/>
      <c r="U14" s="227"/>
      <c r="V14" s="261"/>
      <c r="W14" s="261"/>
      <c r="X14" s="261">
        <v>0</v>
      </c>
      <c r="Y14" s="261"/>
      <c r="Z14" s="261">
        <v>0</v>
      </c>
      <c r="AA14" s="227"/>
      <c r="AB14" s="262">
        <v>0</v>
      </c>
      <c r="AD14" s="262">
        <v>0</v>
      </c>
      <c r="AE14" s="262">
        <v>0</v>
      </c>
      <c r="AF14" s="227"/>
      <c r="AG14" s="218"/>
      <c r="AH14" s="248" t="s">
        <v>17127</v>
      </c>
      <c r="AI14" s="248" t="s">
        <v>16724</v>
      </c>
      <c r="AJ14" s="248" t="s">
        <v>16724</v>
      </c>
      <c r="AK14" s="248" t="s">
        <v>16724</v>
      </c>
      <c r="AL14" s="276" t="s">
        <v>16986</v>
      </c>
      <c r="AM14" s="264" t="s">
        <v>16987</v>
      </c>
      <c r="AN14" s="273" t="s">
        <v>16988</v>
      </c>
      <c r="AO14" s="266" t="s">
        <v>16989</v>
      </c>
    </row>
    <row r="15" spans="1:41" s="226" customFormat="1" ht="28.15" customHeight="1">
      <c r="A15" s="218"/>
      <c r="B15" s="248" t="s">
        <v>16990</v>
      </c>
      <c r="C15" s="267" t="s">
        <v>17128</v>
      </c>
      <c r="D15" s="267" t="s">
        <v>17118</v>
      </c>
      <c r="E15" s="267">
        <v>1</v>
      </c>
      <c r="F15" s="274">
        <v>101.54554043430912</v>
      </c>
      <c r="G15" s="251" t="s">
        <v>630</v>
      </c>
      <c r="H15" s="269">
        <v>0.92399999999999982</v>
      </c>
      <c r="I15" s="253">
        <v>-0.10370000000000068</v>
      </c>
      <c r="J15" s="239"/>
      <c r="K15" s="254" t="s">
        <v>16991</v>
      </c>
      <c r="L15" s="218"/>
      <c r="M15" s="255">
        <v>0</v>
      </c>
      <c r="N15" s="256">
        <v>0</v>
      </c>
      <c r="O15" s="257"/>
      <c r="P15" s="270"/>
      <c r="Q15" s="270"/>
      <c r="S15" s="275"/>
      <c r="U15" s="227"/>
      <c r="V15" s="261"/>
      <c r="W15" s="261"/>
      <c r="X15" s="261">
        <v>0</v>
      </c>
      <c r="Y15" s="261"/>
      <c r="Z15" s="261">
        <v>0</v>
      </c>
      <c r="AA15" s="227"/>
      <c r="AB15" s="262">
        <v>0</v>
      </c>
      <c r="AD15" s="261">
        <v>0</v>
      </c>
      <c r="AE15" s="262">
        <v>0</v>
      </c>
      <c r="AF15" s="227"/>
      <c r="AG15" s="218"/>
      <c r="AH15" s="248" t="s">
        <v>16990</v>
      </c>
      <c r="AI15" s="248" t="s">
        <v>17128</v>
      </c>
      <c r="AJ15" s="248" t="s">
        <v>17118</v>
      </c>
      <c r="AK15" s="248">
        <v>1</v>
      </c>
      <c r="AL15" s="276" t="s">
        <v>16992</v>
      </c>
      <c r="AM15" s="264" t="s">
        <v>16993</v>
      </c>
      <c r="AN15" s="273" t="s">
        <v>16994</v>
      </c>
      <c r="AO15" s="266" t="s">
        <v>16995</v>
      </c>
    </row>
    <row r="16" spans="1:41" s="226" customFormat="1" ht="28.15" customHeight="1">
      <c r="A16" s="218"/>
      <c r="B16" s="248" t="s">
        <v>16996</v>
      </c>
      <c r="C16" s="267" t="s">
        <v>17129</v>
      </c>
      <c r="D16" s="267" t="s">
        <v>7339</v>
      </c>
      <c r="E16" s="267">
        <v>2</v>
      </c>
      <c r="F16" s="278">
        <v>7.1878524155057129</v>
      </c>
      <c r="G16" s="251" t="s">
        <v>630</v>
      </c>
      <c r="H16" s="269">
        <v>0</v>
      </c>
      <c r="I16" s="253">
        <v>-0.1523199999999994</v>
      </c>
      <c r="J16" s="239"/>
      <c r="K16" s="254" t="s">
        <v>16997</v>
      </c>
      <c r="L16" s="218"/>
      <c r="M16" s="255">
        <v>0</v>
      </c>
      <c r="N16" s="256">
        <v>0</v>
      </c>
      <c r="O16" s="257"/>
      <c r="P16" s="270"/>
      <c r="Q16" s="270"/>
      <c r="S16" s="275"/>
      <c r="U16" s="227"/>
      <c r="V16" s="261"/>
      <c r="W16" s="261"/>
      <c r="X16" s="261">
        <v>0</v>
      </c>
      <c r="Y16" s="261"/>
      <c r="Z16" s="261">
        <v>0</v>
      </c>
      <c r="AA16" s="227"/>
      <c r="AB16" s="262">
        <v>0</v>
      </c>
      <c r="AD16" s="261">
        <v>0</v>
      </c>
      <c r="AE16" s="262">
        <v>0</v>
      </c>
      <c r="AF16" s="227"/>
      <c r="AG16" s="218"/>
      <c r="AH16" s="248" t="s">
        <v>16996</v>
      </c>
      <c r="AI16" s="248" t="s">
        <v>17129</v>
      </c>
      <c r="AJ16" s="248" t="s">
        <v>7339</v>
      </c>
      <c r="AK16" s="248">
        <v>2</v>
      </c>
      <c r="AL16" s="279" t="s">
        <v>16998</v>
      </c>
      <c r="AM16" s="264" t="s">
        <v>16999</v>
      </c>
      <c r="AN16" s="273" t="s">
        <v>17000</v>
      </c>
      <c r="AO16" s="266" t="s">
        <v>17001</v>
      </c>
    </row>
    <row r="17" spans="1:41" s="226" customFormat="1" ht="15">
      <c r="A17" s="218"/>
      <c r="B17" s="247"/>
      <c r="C17" s="247"/>
      <c r="D17" s="247"/>
      <c r="E17" s="247"/>
      <c r="F17" s="247"/>
      <c r="G17" s="247"/>
      <c r="H17" s="247"/>
      <c r="I17" s="247"/>
      <c r="J17" s="218"/>
      <c r="L17" s="218"/>
      <c r="O17" s="218"/>
      <c r="P17" s="218"/>
      <c r="Q17" s="218"/>
      <c r="U17" s="227"/>
      <c r="V17" s="226" t="s">
        <v>17002</v>
      </c>
      <c r="AA17" s="227"/>
      <c r="AF17" s="227"/>
      <c r="AG17" s="218"/>
      <c r="AH17" s="247"/>
      <c r="AI17" s="247"/>
      <c r="AJ17" s="247"/>
      <c r="AK17" s="247"/>
      <c r="AL17" s="247"/>
      <c r="AM17" s="247"/>
      <c r="AN17" s="247"/>
      <c r="AO17" s="247"/>
    </row>
    <row r="18" spans="1:41" s="226" customFormat="1" ht="16.5" customHeight="1">
      <c r="A18" s="218"/>
      <c r="B18" s="242" t="s">
        <v>17003</v>
      </c>
      <c r="C18" s="246"/>
      <c r="D18" s="247"/>
      <c r="E18" s="247"/>
      <c r="F18" s="247"/>
      <c r="G18" s="247"/>
      <c r="H18" s="247"/>
      <c r="I18" s="247"/>
      <c r="J18" s="218"/>
      <c r="L18" s="218"/>
      <c r="O18" s="218"/>
      <c r="P18" s="218"/>
      <c r="Q18" s="218"/>
      <c r="U18" s="227"/>
      <c r="V18" s="244">
        <v>3</v>
      </c>
      <c r="W18" s="244">
        <v>4</v>
      </c>
      <c r="X18" s="244">
        <v>5</v>
      </c>
      <c r="Y18" s="244">
        <v>6</v>
      </c>
      <c r="Z18" s="244">
        <v>7</v>
      </c>
      <c r="AA18" s="245"/>
      <c r="AB18" s="244">
        <v>4</v>
      </c>
      <c r="AC18" s="244">
        <v>5</v>
      </c>
      <c r="AD18" s="244">
        <v>6</v>
      </c>
      <c r="AE18" s="244">
        <v>6</v>
      </c>
      <c r="AF18" s="227"/>
      <c r="AG18" s="218"/>
      <c r="AH18" s="242" t="s">
        <v>17003</v>
      </c>
      <c r="AI18" s="246"/>
      <c r="AJ18" s="247"/>
      <c r="AK18" s="247"/>
      <c r="AL18" s="247"/>
      <c r="AM18" s="247"/>
      <c r="AN18" s="247"/>
      <c r="AO18" s="247"/>
    </row>
    <row r="19" spans="1:41" s="283" customFormat="1" ht="28.15" customHeight="1">
      <c r="A19" s="280"/>
      <c r="B19" s="277" t="s">
        <v>17130</v>
      </c>
      <c r="C19" s="264" t="s">
        <v>17131</v>
      </c>
      <c r="D19" s="264" t="s">
        <v>7377</v>
      </c>
      <c r="E19" s="264">
        <v>2</v>
      </c>
      <c r="F19" s="251">
        <v>0.87</v>
      </c>
      <c r="G19" s="251" t="s">
        <v>669</v>
      </c>
      <c r="H19" s="269">
        <v>-0.60060000000000002</v>
      </c>
      <c r="I19" s="281">
        <v>-2.6796000000000504</v>
      </c>
      <c r="J19" s="280"/>
      <c r="K19" s="254" t="s">
        <v>17004</v>
      </c>
      <c r="L19" s="280"/>
      <c r="M19" s="255">
        <v>0</v>
      </c>
      <c r="N19" s="256">
        <v>0</v>
      </c>
      <c r="O19" s="270"/>
      <c r="P19" s="270"/>
      <c r="Q19" s="270"/>
      <c r="R19" s="282"/>
      <c r="S19" s="282"/>
      <c r="U19" s="284"/>
      <c r="V19" s="261"/>
      <c r="W19" s="261">
        <v>0</v>
      </c>
      <c r="X19" s="261">
        <v>0</v>
      </c>
      <c r="Y19" s="261"/>
      <c r="Z19" s="261">
        <v>0</v>
      </c>
      <c r="AA19" s="284"/>
      <c r="AD19" s="262">
        <v>0</v>
      </c>
      <c r="AE19" s="262">
        <v>0</v>
      </c>
      <c r="AF19" s="284"/>
      <c r="AG19" s="280"/>
      <c r="AH19" s="277" t="s">
        <v>17130</v>
      </c>
      <c r="AI19" s="277" t="s">
        <v>17131</v>
      </c>
      <c r="AJ19" s="277" t="s">
        <v>7377</v>
      </c>
      <c r="AK19" s="277">
        <v>2</v>
      </c>
      <c r="AL19" s="264" t="s">
        <v>17005</v>
      </c>
      <c r="AM19" s="264" t="s">
        <v>17006</v>
      </c>
      <c r="AN19" s="273" t="s">
        <v>17007</v>
      </c>
      <c r="AO19" s="285" t="s">
        <v>17008</v>
      </c>
    </row>
    <row r="20" spans="1:41" s="283" customFormat="1" ht="28.15" customHeight="1">
      <c r="A20" s="280"/>
      <c r="B20" s="248" t="s">
        <v>17132</v>
      </c>
      <c r="C20" s="264" t="s">
        <v>17133</v>
      </c>
      <c r="D20" s="264" t="s">
        <v>7377</v>
      </c>
      <c r="E20" s="264">
        <v>2</v>
      </c>
      <c r="F20" s="251">
        <v>0.23</v>
      </c>
      <c r="G20" s="251" t="s">
        <v>630</v>
      </c>
      <c r="H20" s="269">
        <v>0</v>
      </c>
      <c r="I20" s="253">
        <v>-0.41579999999979567</v>
      </c>
      <c r="J20" s="280"/>
      <c r="K20" s="254" t="s">
        <v>17009</v>
      </c>
      <c r="L20" s="280"/>
      <c r="M20" s="255">
        <v>0</v>
      </c>
      <c r="N20" s="256">
        <v>0</v>
      </c>
      <c r="O20" s="270"/>
      <c r="P20" s="270"/>
      <c r="Q20" s="270"/>
      <c r="S20" s="286"/>
      <c r="U20" s="284"/>
      <c r="V20" s="261"/>
      <c r="W20" s="261">
        <v>0</v>
      </c>
      <c r="X20" s="261">
        <v>0</v>
      </c>
      <c r="Y20" s="261"/>
      <c r="Z20" s="261">
        <v>0</v>
      </c>
      <c r="AA20" s="284"/>
      <c r="AD20" s="262">
        <v>0</v>
      </c>
      <c r="AE20" s="262">
        <v>0</v>
      </c>
      <c r="AF20" s="284"/>
      <c r="AG20" s="280"/>
      <c r="AH20" s="277" t="s">
        <v>17132</v>
      </c>
      <c r="AI20" s="277" t="s">
        <v>17133</v>
      </c>
      <c r="AJ20" s="277" t="s">
        <v>7377</v>
      </c>
      <c r="AK20" s="277">
        <v>2</v>
      </c>
      <c r="AL20" s="264" t="s">
        <v>17010</v>
      </c>
      <c r="AM20" s="264" t="s">
        <v>17011</v>
      </c>
      <c r="AN20" s="273" t="s">
        <v>17012</v>
      </c>
      <c r="AO20" s="266" t="s">
        <v>17013</v>
      </c>
    </row>
    <row r="21" spans="1:41" s="283" customFormat="1" ht="28.15" customHeight="1">
      <c r="A21" s="280"/>
      <c r="B21" s="248" t="s">
        <v>17134</v>
      </c>
      <c r="C21" s="264" t="s">
        <v>17135</v>
      </c>
      <c r="D21" s="264" t="s">
        <v>7377</v>
      </c>
      <c r="E21" s="264">
        <v>0</v>
      </c>
      <c r="F21" s="287">
        <v>-16</v>
      </c>
      <c r="G21" s="251" t="s">
        <v>630</v>
      </c>
      <c r="H21" s="269">
        <v>0.51100000000000001</v>
      </c>
      <c r="I21" s="253">
        <v>2.044</v>
      </c>
      <c r="J21" s="280"/>
      <c r="K21" s="254" t="s">
        <v>17014</v>
      </c>
      <c r="L21" s="280"/>
      <c r="M21" s="255">
        <v>0</v>
      </c>
      <c r="N21" s="256">
        <v>0</v>
      </c>
      <c r="O21" s="270"/>
      <c r="P21" s="270"/>
      <c r="Q21" s="270"/>
      <c r="U21" s="284"/>
      <c r="V21" s="261"/>
      <c r="W21" s="261">
        <v>0</v>
      </c>
      <c r="X21" s="261">
        <v>0</v>
      </c>
      <c r="Y21" s="261"/>
      <c r="Z21" s="261">
        <v>0</v>
      </c>
      <c r="AA21" s="284"/>
      <c r="AD21" s="262">
        <v>0</v>
      </c>
      <c r="AE21" s="262">
        <v>0</v>
      </c>
      <c r="AF21" s="284"/>
      <c r="AG21" s="280"/>
      <c r="AH21" s="277" t="s">
        <v>17134</v>
      </c>
      <c r="AI21" s="277" t="s">
        <v>17135</v>
      </c>
      <c r="AJ21" s="277" t="s">
        <v>7377</v>
      </c>
      <c r="AK21" s="277">
        <v>0</v>
      </c>
      <c r="AL21" s="288" t="s">
        <v>17015</v>
      </c>
      <c r="AM21" s="264" t="s">
        <v>17016</v>
      </c>
      <c r="AN21" s="273" t="s">
        <v>17017</v>
      </c>
      <c r="AO21" s="266" t="s">
        <v>17018</v>
      </c>
    </row>
    <row r="22" spans="1:41" s="283" customFormat="1" ht="28.15" customHeight="1">
      <c r="A22" s="280"/>
      <c r="B22" s="248" t="s">
        <v>17136</v>
      </c>
      <c r="C22" s="264" t="s">
        <v>17137</v>
      </c>
      <c r="D22" s="264" t="s">
        <v>7377</v>
      </c>
      <c r="E22" s="264">
        <v>0</v>
      </c>
      <c r="F22" s="251">
        <v>0</v>
      </c>
      <c r="G22" s="251" t="s">
        <v>669</v>
      </c>
      <c r="H22" s="269">
        <v>0</v>
      </c>
      <c r="I22" s="253">
        <v>0.10247489999999999</v>
      </c>
      <c r="J22" s="280"/>
      <c r="K22" s="254" t="s">
        <v>17019</v>
      </c>
      <c r="L22" s="280"/>
      <c r="M22" s="255">
        <v>0</v>
      </c>
      <c r="N22" s="256">
        <v>0</v>
      </c>
      <c r="O22" s="270"/>
      <c r="P22" s="270"/>
      <c r="Q22" s="270"/>
      <c r="U22" s="284"/>
      <c r="V22" s="261"/>
      <c r="W22" s="261">
        <v>0</v>
      </c>
      <c r="X22" s="261">
        <v>0</v>
      </c>
      <c r="Y22" s="261"/>
      <c r="Z22" s="261">
        <v>0</v>
      </c>
      <c r="AA22" s="284"/>
      <c r="AD22" s="262">
        <v>0</v>
      </c>
      <c r="AE22" s="262">
        <v>0</v>
      </c>
      <c r="AF22" s="284"/>
      <c r="AG22" s="280"/>
      <c r="AH22" s="277" t="s">
        <v>17136</v>
      </c>
      <c r="AI22" s="277" t="s">
        <v>17137</v>
      </c>
      <c r="AJ22" s="277" t="s">
        <v>7377</v>
      </c>
      <c r="AK22" s="277">
        <v>0</v>
      </c>
      <c r="AL22" s="264" t="s">
        <v>17020</v>
      </c>
      <c r="AM22" s="264" t="s">
        <v>17021</v>
      </c>
      <c r="AN22" s="273" t="s">
        <v>17022</v>
      </c>
      <c r="AO22" s="266" t="s">
        <v>17023</v>
      </c>
    </row>
    <row r="23" spans="1:41" s="283" customFormat="1" ht="28.15" customHeight="1">
      <c r="A23" s="280"/>
      <c r="B23" s="248" t="s">
        <v>17138</v>
      </c>
      <c r="C23" s="264" t="s">
        <v>17139</v>
      </c>
      <c r="D23" s="264" t="s">
        <v>7339</v>
      </c>
      <c r="E23" s="264">
        <v>2</v>
      </c>
      <c r="F23" s="289">
        <v>3.12</v>
      </c>
      <c r="G23" s="251" t="s">
        <v>669</v>
      </c>
      <c r="H23" s="269">
        <v>-0.6</v>
      </c>
      <c r="I23" s="253">
        <v>-2.7599999999999993</v>
      </c>
      <c r="J23" s="280"/>
      <c r="K23" s="254" t="s">
        <v>17024</v>
      </c>
      <c r="L23" s="280"/>
      <c r="M23" s="255">
        <v>0</v>
      </c>
      <c r="N23" s="256">
        <v>0</v>
      </c>
      <c r="O23" s="270"/>
      <c r="P23" s="270"/>
      <c r="Q23" s="270"/>
      <c r="U23" s="284"/>
      <c r="V23" s="261"/>
      <c r="W23" s="261">
        <v>0</v>
      </c>
      <c r="X23" s="261">
        <v>0</v>
      </c>
      <c r="Y23" s="261"/>
      <c r="Z23" s="261">
        <v>0</v>
      </c>
      <c r="AA23" s="284"/>
      <c r="AD23" s="262">
        <v>0</v>
      </c>
      <c r="AE23" s="262">
        <v>0</v>
      </c>
      <c r="AF23" s="284"/>
      <c r="AG23" s="280"/>
      <c r="AH23" s="277" t="s">
        <v>17138</v>
      </c>
      <c r="AI23" s="277" t="s">
        <v>17139</v>
      </c>
      <c r="AJ23" s="277" t="s">
        <v>7339</v>
      </c>
      <c r="AK23" s="277">
        <v>2</v>
      </c>
      <c r="AL23" s="264" t="s">
        <v>17025</v>
      </c>
      <c r="AM23" s="264" t="s">
        <v>17026</v>
      </c>
      <c r="AN23" s="273" t="s">
        <v>17027</v>
      </c>
      <c r="AO23" s="266" t="s">
        <v>17028</v>
      </c>
    </row>
    <row r="24" spans="1:41" s="283" customFormat="1" ht="28.15" customHeight="1">
      <c r="A24" s="280"/>
      <c r="B24" s="248" t="s">
        <v>17140</v>
      </c>
      <c r="C24" s="264" t="s">
        <v>17141</v>
      </c>
      <c r="D24" s="264" t="s">
        <v>7377</v>
      </c>
      <c r="E24" s="264">
        <v>0</v>
      </c>
      <c r="F24" s="251">
        <v>0</v>
      </c>
      <c r="G24" s="251" t="s">
        <v>669</v>
      </c>
      <c r="H24" s="269">
        <v>0</v>
      </c>
      <c r="I24" s="253">
        <v>0.15862500000000002</v>
      </c>
      <c r="J24" s="280"/>
      <c r="K24" s="254" t="s">
        <v>17029</v>
      </c>
      <c r="L24" s="280"/>
      <c r="M24" s="255">
        <v>0</v>
      </c>
      <c r="N24" s="256">
        <v>0</v>
      </c>
      <c r="O24" s="270"/>
      <c r="P24" s="270"/>
      <c r="Q24" s="270"/>
      <c r="U24" s="284"/>
      <c r="V24" s="261"/>
      <c r="W24" s="261">
        <v>0</v>
      </c>
      <c r="X24" s="261">
        <v>0</v>
      </c>
      <c r="Y24" s="261"/>
      <c r="Z24" s="261">
        <v>0</v>
      </c>
      <c r="AA24" s="284"/>
      <c r="AD24" s="262">
        <v>0</v>
      </c>
      <c r="AE24" s="262">
        <v>0</v>
      </c>
      <c r="AF24" s="284"/>
      <c r="AG24" s="280"/>
      <c r="AH24" s="277" t="s">
        <v>17140</v>
      </c>
      <c r="AI24" s="277" t="s">
        <v>17141</v>
      </c>
      <c r="AJ24" s="277" t="s">
        <v>7377</v>
      </c>
      <c r="AK24" s="277">
        <v>0</v>
      </c>
      <c r="AL24" s="264" t="s">
        <v>17030</v>
      </c>
      <c r="AM24" s="264" t="s">
        <v>17031</v>
      </c>
      <c r="AN24" s="273" t="s">
        <v>17032</v>
      </c>
      <c r="AO24" s="266" t="s">
        <v>17033</v>
      </c>
    </row>
    <row r="25" spans="1:41" s="283" customFormat="1" ht="28.15" customHeight="1">
      <c r="A25" s="280"/>
      <c r="B25" s="248" t="s">
        <v>17142</v>
      </c>
      <c r="C25" s="264" t="s">
        <v>17143</v>
      </c>
      <c r="D25" s="264" t="s">
        <v>7377</v>
      </c>
      <c r="E25" s="264">
        <v>0</v>
      </c>
      <c r="F25" s="251">
        <v>210</v>
      </c>
      <c r="G25" s="251" t="s">
        <v>630</v>
      </c>
      <c r="H25" s="269">
        <v>0</v>
      </c>
      <c r="I25" s="253">
        <v>-0.41699999999999998</v>
      </c>
      <c r="J25" s="280"/>
      <c r="K25" s="254" t="s">
        <v>17034</v>
      </c>
      <c r="L25" s="280"/>
      <c r="M25" s="255">
        <v>0</v>
      </c>
      <c r="N25" s="256">
        <v>0</v>
      </c>
      <c r="O25" s="270"/>
      <c r="P25" s="270"/>
      <c r="Q25" s="270"/>
      <c r="U25" s="284"/>
      <c r="V25" s="261"/>
      <c r="W25" s="261">
        <v>0</v>
      </c>
      <c r="X25" s="261">
        <v>0</v>
      </c>
      <c r="Y25" s="261"/>
      <c r="Z25" s="261">
        <v>0</v>
      </c>
      <c r="AA25" s="284"/>
      <c r="AD25" s="262">
        <v>0</v>
      </c>
      <c r="AE25" s="262">
        <v>0</v>
      </c>
      <c r="AF25" s="284"/>
      <c r="AG25" s="280"/>
      <c r="AH25" s="277" t="s">
        <v>17142</v>
      </c>
      <c r="AI25" s="277" t="s">
        <v>17143</v>
      </c>
      <c r="AJ25" s="277" t="s">
        <v>7377</v>
      </c>
      <c r="AK25" s="277">
        <v>0</v>
      </c>
      <c r="AL25" s="264" t="s">
        <v>17035</v>
      </c>
      <c r="AM25" s="264" t="s">
        <v>17036</v>
      </c>
      <c r="AN25" s="273" t="s">
        <v>17037</v>
      </c>
      <c r="AO25" s="266" t="s">
        <v>17038</v>
      </c>
    </row>
    <row r="26" spans="1:41" s="283" customFormat="1" ht="28.15" customHeight="1">
      <c r="A26" s="280"/>
      <c r="B26" s="248" t="s">
        <v>17144</v>
      </c>
      <c r="C26" s="264" t="s">
        <v>17145</v>
      </c>
      <c r="D26" s="264" t="s">
        <v>17146</v>
      </c>
      <c r="E26" s="264">
        <v>0</v>
      </c>
      <c r="F26" s="290" t="s">
        <v>17039</v>
      </c>
      <c r="G26" s="251" t="s">
        <v>669</v>
      </c>
      <c r="H26" s="269">
        <v>0</v>
      </c>
      <c r="I26" s="253">
        <v>0</v>
      </c>
      <c r="J26" s="280"/>
      <c r="K26" s="254" t="s">
        <v>17040</v>
      </c>
      <c r="L26" s="280"/>
      <c r="M26" s="255">
        <v>0</v>
      </c>
      <c r="N26" s="256">
        <v>0</v>
      </c>
      <c r="O26" s="270"/>
      <c r="P26" s="270"/>
      <c r="Q26" s="270"/>
      <c r="U26" s="284"/>
      <c r="V26" s="261"/>
      <c r="W26" s="261">
        <v>0</v>
      </c>
      <c r="X26" s="261">
        <v>0</v>
      </c>
      <c r="Y26" s="261"/>
      <c r="Z26" s="261">
        <v>0</v>
      </c>
      <c r="AA26" s="284"/>
      <c r="AD26" s="262">
        <v>0</v>
      </c>
      <c r="AE26" s="262">
        <v>0</v>
      </c>
      <c r="AF26" s="284"/>
      <c r="AG26" s="280"/>
      <c r="AH26" s="277" t="s">
        <v>17144</v>
      </c>
      <c r="AI26" s="277" t="s">
        <v>17145</v>
      </c>
      <c r="AJ26" s="277" t="s">
        <v>17146</v>
      </c>
      <c r="AK26" s="277">
        <v>0</v>
      </c>
      <c r="AL26" s="264" t="s">
        <v>17041</v>
      </c>
      <c r="AM26" s="264" t="s">
        <v>17042</v>
      </c>
      <c r="AN26" s="273" t="s">
        <v>17043</v>
      </c>
      <c r="AO26" s="266" t="s">
        <v>17044</v>
      </c>
    </row>
    <row r="27" spans="1:41" s="283" customFormat="1" ht="28.15" customHeight="1">
      <c r="A27" s="280"/>
      <c r="B27" s="248" t="s">
        <v>17147</v>
      </c>
      <c r="C27" s="264" t="s">
        <v>17148</v>
      </c>
      <c r="D27" s="264" t="s">
        <v>7339</v>
      </c>
      <c r="E27" s="264">
        <v>1</v>
      </c>
      <c r="F27" s="287">
        <v>0</v>
      </c>
      <c r="G27" s="251" t="s">
        <v>630</v>
      </c>
      <c r="H27" s="269">
        <v>0</v>
      </c>
      <c r="I27" s="253">
        <v>-1.3135629999999998</v>
      </c>
      <c r="J27" s="280"/>
      <c r="K27" s="254" t="s">
        <v>17045</v>
      </c>
      <c r="L27" s="280"/>
      <c r="M27" s="255">
        <v>0</v>
      </c>
      <c r="N27" s="256">
        <v>0</v>
      </c>
      <c r="O27" s="270"/>
      <c r="P27" s="270"/>
      <c r="Q27" s="270"/>
      <c r="U27" s="284"/>
      <c r="V27" s="261"/>
      <c r="W27" s="261">
        <v>0</v>
      </c>
      <c r="X27" s="261">
        <v>0</v>
      </c>
      <c r="Y27" s="261"/>
      <c r="Z27" s="261">
        <v>0</v>
      </c>
      <c r="AA27" s="284"/>
      <c r="AD27" s="262">
        <v>0</v>
      </c>
      <c r="AE27" s="262">
        <v>0</v>
      </c>
      <c r="AF27" s="284"/>
      <c r="AG27" s="280"/>
      <c r="AH27" s="277" t="s">
        <v>17147</v>
      </c>
      <c r="AI27" s="277" t="s">
        <v>17148</v>
      </c>
      <c r="AJ27" s="277" t="s">
        <v>7339</v>
      </c>
      <c r="AK27" s="277">
        <v>1</v>
      </c>
      <c r="AL27" s="288" t="s">
        <v>17046</v>
      </c>
      <c r="AM27" s="264" t="s">
        <v>17047</v>
      </c>
      <c r="AN27" s="273" t="s">
        <v>17048</v>
      </c>
      <c r="AO27" s="266" t="s">
        <v>17049</v>
      </c>
    </row>
    <row r="28" spans="1:41" s="283" customFormat="1" ht="28.15" customHeight="1">
      <c r="A28" s="280"/>
      <c r="B28" s="248" t="s">
        <v>16724</v>
      </c>
      <c r="C28" s="264" t="s">
        <v>16724</v>
      </c>
      <c r="D28" s="264" t="s">
        <v>16724</v>
      </c>
      <c r="E28" s="264" t="s">
        <v>16724</v>
      </c>
      <c r="F28" s="251"/>
      <c r="G28" s="251"/>
      <c r="H28" s="269" t="s">
        <v>16724</v>
      </c>
      <c r="I28" s="253"/>
      <c r="J28" s="280"/>
      <c r="K28" s="254" t="s">
        <v>17050</v>
      </c>
      <c r="L28" s="280"/>
      <c r="M28" s="255">
        <v>0</v>
      </c>
      <c r="N28" s="256">
        <v>0</v>
      </c>
      <c r="O28" s="270"/>
      <c r="P28" s="270"/>
      <c r="Q28" s="270"/>
      <c r="U28" s="284"/>
      <c r="V28" s="261"/>
      <c r="W28" s="261">
        <v>0</v>
      </c>
      <c r="X28" s="261">
        <v>0</v>
      </c>
      <c r="Y28" s="261"/>
      <c r="Z28" s="261">
        <v>0</v>
      </c>
      <c r="AA28" s="284"/>
      <c r="AD28" s="262">
        <v>0</v>
      </c>
      <c r="AE28" s="262">
        <v>0</v>
      </c>
      <c r="AF28" s="284"/>
      <c r="AG28" s="280"/>
      <c r="AH28" s="277" t="s">
        <v>16724</v>
      </c>
      <c r="AI28" s="277" t="s">
        <v>16724</v>
      </c>
      <c r="AJ28" s="277" t="s">
        <v>16724</v>
      </c>
      <c r="AK28" s="277" t="s">
        <v>16724</v>
      </c>
      <c r="AL28" s="264" t="s">
        <v>17051</v>
      </c>
      <c r="AM28" s="264" t="s">
        <v>17052</v>
      </c>
      <c r="AN28" s="273" t="s">
        <v>17053</v>
      </c>
      <c r="AO28" s="266" t="s">
        <v>17054</v>
      </c>
    </row>
    <row r="29" spans="1:41" s="283" customFormat="1" ht="28.15" customHeight="1">
      <c r="A29" s="280"/>
      <c r="B29" s="248" t="s">
        <v>16724</v>
      </c>
      <c r="C29" s="264" t="s">
        <v>16724</v>
      </c>
      <c r="D29" s="264" t="s">
        <v>16724</v>
      </c>
      <c r="E29" s="264" t="s">
        <v>16724</v>
      </c>
      <c r="F29" s="251"/>
      <c r="G29" s="251"/>
      <c r="H29" s="269" t="s">
        <v>16724</v>
      </c>
      <c r="I29" s="253"/>
      <c r="J29" s="280"/>
      <c r="K29" s="254" t="s">
        <v>17055</v>
      </c>
      <c r="L29" s="280"/>
      <c r="M29" s="255">
        <v>0</v>
      </c>
      <c r="N29" s="256">
        <v>0</v>
      </c>
      <c r="O29" s="270"/>
      <c r="P29" s="270"/>
      <c r="Q29" s="270"/>
      <c r="U29" s="284"/>
      <c r="V29" s="261"/>
      <c r="W29" s="261">
        <v>0</v>
      </c>
      <c r="X29" s="261">
        <v>0</v>
      </c>
      <c r="Y29" s="261"/>
      <c r="Z29" s="261">
        <v>0</v>
      </c>
      <c r="AA29" s="284"/>
      <c r="AD29" s="262">
        <v>0</v>
      </c>
      <c r="AE29" s="262">
        <v>0</v>
      </c>
      <c r="AF29" s="284"/>
      <c r="AG29" s="280"/>
      <c r="AH29" s="277" t="s">
        <v>16724</v>
      </c>
      <c r="AI29" s="277" t="s">
        <v>16724</v>
      </c>
      <c r="AJ29" s="277" t="s">
        <v>16724</v>
      </c>
      <c r="AK29" s="277" t="s">
        <v>16724</v>
      </c>
      <c r="AL29" s="264" t="s">
        <v>17056</v>
      </c>
      <c r="AM29" s="264" t="s">
        <v>17057</v>
      </c>
      <c r="AN29" s="273" t="s">
        <v>17058</v>
      </c>
      <c r="AO29" s="266" t="s">
        <v>17059</v>
      </c>
    </row>
    <row r="30" spans="1:41" s="283" customFormat="1" ht="28.15" customHeight="1">
      <c r="A30" s="280"/>
      <c r="B30" s="248" t="s">
        <v>16724</v>
      </c>
      <c r="C30" s="264" t="s">
        <v>16724</v>
      </c>
      <c r="D30" s="264" t="s">
        <v>16724</v>
      </c>
      <c r="E30" s="264" t="s">
        <v>16724</v>
      </c>
      <c r="F30" s="251"/>
      <c r="G30" s="251"/>
      <c r="H30" s="269" t="s">
        <v>16724</v>
      </c>
      <c r="I30" s="253"/>
      <c r="J30" s="280"/>
      <c r="K30" s="254" t="s">
        <v>17060</v>
      </c>
      <c r="L30" s="280"/>
      <c r="M30" s="255">
        <v>0</v>
      </c>
      <c r="N30" s="256">
        <v>0</v>
      </c>
      <c r="O30" s="270"/>
      <c r="P30" s="270"/>
      <c r="Q30" s="270"/>
      <c r="U30" s="284"/>
      <c r="V30" s="261"/>
      <c r="W30" s="261">
        <v>0</v>
      </c>
      <c r="X30" s="261">
        <v>0</v>
      </c>
      <c r="Y30" s="261"/>
      <c r="Z30" s="261">
        <v>0</v>
      </c>
      <c r="AA30" s="284"/>
      <c r="AD30" s="262">
        <v>0</v>
      </c>
      <c r="AE30" s="262">
        <v>0</v>
      </c>
      <c r="AF30" s="284"/>
      <c r="AG30" s="280"/>
      <c r="AH30" s="277" t="s">
        <v>16724</v>
      </c>
      <c r="AI30" s="277" t="s">
        <v>16724</v>
      </c>
      <c r="AJ30" s="277" t="s">
        <v>16724</v>
      </c>
      <c r="AK30" s="277" t="s">
        <v>16724</v>
      </c>
      <c r="AL30" s="264" t="s">
        <v>17061</v>
      </c>
      <c r="AM30" s="264" t="s">
        <v>17062</v>
      </c>
      <c r="AN30" s="273" t="s">
        <v>17063</v>
      </c>
      <c r="AO30" s="266" t="s">
        <v>17064</v>
      </c>
    </row>
    <row r="31" spans="1:41" s="283" customFormat="1" ht="28.15" customHeight="1">
      <c r="A31" s="280"/>
      <c r="B31" s="248" t="s">
        <v>16724</v>
      </c>
      <c r="C31" s="264" t="s">
        <v>16724</v>
      </c>
      <c r="D31" s="264" t="s">
        <v>16724</v>
      </c>
      <c r="E31" s="264" t="s">
        <v>16724</v>
      </c>
      <c r="F31" s="287"/>
      <c r="G31" s="251"/>
      <c r="H31" s="269" t="s">
        <v>16724</v>
      </c>
      <c r="I31" s="253"/>
      <c r="J31" s="280"/>
      <c r="K31" s="254" t="s">
        <v>17065</v>
      </c>
      <c r="L31" s="280"/>
      <c r="M31" s="255">
        <v>0</v>
      </c>
      <c r="N31" s="256">
        <v>0</v>
      </c>
      <c r="O31" s="270"/>
      <c r="P31" s="270"/>
      <c r="Q31" s="270"/>
      <c r="U31" s="284"/>
      <c r="V31" s="261"/>
      <c r="W31" s="261">
        <v>0</v>
      </c>
      <c r="X31" s="261">
        <v>0</v>
      </c>
      <c r="Y31" s="261"/>
      <c r="Z31" s="261">
        <v>0</v>
      </c>
      <c r="AA31" s="284"/>
      <c r="AD31" s="262">
        <v>0</v>
      </c>
      <c r="AE31" s="262">
        <v>0</v>
      </c>
      <c r="AF31" s="284"/>
      <c r="AG31" s="280"/>
      <c r="AH31" s="277" t="s">
        <v>16724</v>
      </c>
      <c r="AI31" s="277" t="s">
        <v>16724</v>
      </c>
      <c r="AJ31" s="277" t="s">
        <v>16724</v>
      </c>
      <c r="AK31" s="277" t="s">
        <v>16724</v>
      </c>
      <c r="AL31" s="288" t="s">
        <v>17066</v>
      </c>
      <c r="AM31" s="264" t="s">
        <v>17067</v>
      </c>
      <c r="AN31" s="273" t="s">
        <v>17068</v>
      </c>
      <c r="AO31" s="266" t="s">
        <v>17069</v>
      </c>
    </row>
    <row r="32" spans="1:41" s="283" customFormat="1" ht="28.15" customHeight="1">
      <c r="A32" s="280"/>
      <c r="B32" s="248" t="s">
        <v>16724</v>
      </c>
      <c r="C32" s="264" t="s">
        <v>16724</v>
      </c>
      <c r="D32" s="264" t="s">
        <v>16724</v>
      </c>
      <c r="E32" s="264" t="s">
        <v>16724</v>
      </c>
      <c r="F32" s="251"/>
      <c r="G32" s="251"/>
      <c r="H32" s="269" t="s">
        <v>16724</v>
      </c>
      <c r="I32" s="253"/>
      <c r="J32" s="280"/>
      <c r="K32" s="254" t="s">
        <v>17070</v>
      </c>
      <c r="L32" s="280"/>
      <c r="M32" s="255">
        <v>0</v>
      </c>
      <c r="N32" s="256">
        <v>0</v>
      </c>
      <c r="O32" s="270"/>
      <c r="P32" s="270"/>
      <c r="Q32" s="270"/>
      <c r="U32" s="284"/>
      <c r="V32" s="261"/>
      <c r="W32" s="261">
        <v>0</v>
      </c>
      <c r="X32" s="261">
        <v>0</v>
      </c>
      <c r="Y32" s="261"/>
      <c r="Z32" s="261">
        <v>0</v>
      </c>
      <c r="AA32" s="284"/>
      <c r="AD32" s="262">
        <v>0</v>
      </c>
      <c r="AE32" s="262">
        <v>0</v>
      </c>
      <c r="AF32" s="284"/>
      <c r="AG32" s="280"/>
      <c r="AH32" s="277" t="s">
        <v>16724</v>
      </c>
      <c r="AI32" s="277" t="s">
        <v>16724</v>
      </c>
      <c r="AJ32" s="277" t="s">
        <v>16724</v>
      </c>
      <c r="AK32" s="277" t="s">
        <v>16724</v>
      </c>
      <c r="AL32" s="264" t="s">
        <v>17071</v>
      </c>
      <c r="AM32" s="264" t="s">
        <v>17072</v>
      </c>
      <c r="AN32" s="273" t="s">
        <v>17073</v>
      </c>
      <c r="AO32" s="266" t="s">
        <v>17074</v>
      </c>
    </row>
    <row r="33" spans="1:41" s="283" customFormat="1" ht="28.15" customHeight="1">
      <c r="A33" s="280"/>
      <c r="B33" s="248" t="s">
        <v>16724</v>
      </c>
      <c r="C33" s="264" t="s">
        <v>16724</v>
      </c>
      <c r="D33" s="264" t="s">
        <v>16724</v>
      </c>
      <c r="E33" s="264" t="s">
        <v>16724</v>
      </c>
      <c r="F33" s="251"/>
      <c r="G33" s="251"/>
      <c r="H33" s="269" t="s">
        <v>16724</v>
      </c>
      <c r="I33" s="253"/>
      <c r="J33" s="280"/>
      <c r="K33" s="254" t="s">
        <v>17075</v>
      </c>
      <c r="L33" s="280"/>
      <c r="M33" s="255">
        <v>0</v>
      </c>
      <c r="N33" s="256">
        <v>0</v>
      </c>
      <c r="O33" s="270"/>
      <c r="P33" s="270"/>
      <c r="Q33" s="270"/>
      <c r="U33" s="284"/>
      <c r="V33" s="261"/>
      <c r="W33" s="261">
        <v>0</v>
      </c>
      <c r="X33" s="261">
        <v>0</v>
      </c>
      <c r="Y33" s="261"/>
      <c r="Z33" s="261">
        <v>0</v>
      </c>
      <c r="AA33" s="284"/>
      <c r="AD33" s="262">
        <v>0</v>
      </c>
      <c r="AE33" s="262">
        <v>0</v>
      </c>
      <c r="AF33" s="284"/>
      <c r="AG33" s="280"/>
      <c r="AH33" s="277" t="s">
        <v>16724</v>
      </c>
      <c r="AI33" s="277" t="s">
        <v>16724</v>
      </c>
      <c r="AJ33" s="277" t="s">
        <v>16724</v>
      </c>
      <c r="AK33" s="277" t="s">
        <v>16724</v>
      </c>
      <c r="AL33" s="264" t="s">
        <v>17076</v>
      </c>
      <c r="AM33" s="264" t="s">
        <v>17077</v>
      </c>
      <c r="AN33" s="273" t="s">
        <v>17078</v>
      </c>
      <c r="AO33" s="266" t="s">
        <v>17079</v>
      </c>
    </row>
    <row r="34" spans="1:41" s="283" customFormat="1" ht="28.15" customHeight="1">
      <c r="A34" s="280"/>
      <c r="B34" s="248" t="s">
        <v>16724</v>
      </c>
      <c r="C34" s="264" t="s">
        <v>16724</v>
      </c>
      <c r="D34" s="264" t="s">
        <v>16724</v>
      </c>
      <c r="E34" s="264" t="s">
        <v>16724</v>
      </c>
      <c r="F34" s="251"/>
      <c r="G34" s="251"/>
      <c r="H34" s="269" t="s">
        <v>16724</v>
      </c>
      <c r="I34" s="253"/>
      <c r="J34" s="280"/>
      <c r="K34" s="254" t="s">
        <v>17080</v>
      </c>
      <c r="L34" s="280"/>
      <c r="M34" s="255">
        <v>0</v>
      </c>
      <c r="N34" s="256">
        <v>0</v>
      </c>
      <c r="O34" s="270"/>
      <c r="P34" s="270"/>
      <c r="Q34" s="270"/>
      <c r="U34" s="284"/>
      <c r="V34" s="261"/>
      <c r="W34" s="261">
        <v>0</v>
      </c>
      <c r="X34" s="261">
        <v>0</v>
      </c>
      <c r="Y34" s="261"/>
      <c r="Z34" s="261">
        <v>0</v>
      </c>
      <c r="AA34" s="284"/>
      <c r="AD34" s="262">
        <v>0</v>
      </c>
      <c r="AE34" s="262">
        <v>0</v>
      </c>
      <c r="AF34" s="284"/>
      <c r="AG34" s="280"/>
      <c r="AH34" s="277" t="s">
        <v>16724</v>
      </c>
      <c r="AI34" s="277" t="s">
        <v>16724</v>
      </c>
      <c r="AJ34" s="277" t="s">
        <v>16724</v>
      </c>
      <c r="AK34" s="277" t="s">
        <v>16724</v>
      </c>
      <c r="AL34" s="264" t="s">
        <v>17081</v>
      </c>
      <c r="AM34" s="264" t="s">
        <v>17082</v>
      </c>
      <c r="AN34" s="273" t="s">
        <v>17083</v>
      </c>
      <c r="AO34" s="266" t="s">
        <v>17084</v>
      </c>
    </row>
    <row r="35" spans="1:41" s="283" customFormat="1" ht="28.15" customHeight="1">
      <c r="A35" s="280"/>
      <c r="B35" s="248" t="s">
        <v>16724</v>
      </c>
      <c r="C35" s="264" t="s">
        <v>16724</v>
      </c>
      <c r="D35" s="264" t="s">
        <v>16724</v>
      </c>
      <c r="E35" s="264" t="s">
        <v>16724</v>
      </c>
      <c r="F35" s="251"/>
      <c r="G35" s="251"/>
      <c r="H35" s="269" t="s">
        <v>16724</v>
      </c>
      <c r="I35" s="253"/>
      <c r="J35" s="280"/>
      <c r="K35" s="254" t="s">
        <v>17085</v>
      </c>
      <c r="L35" s="280"/>
      <c r="M35" s="255">
        <v>0</v>
      </c>
      <c r="N35" s="256">
        <v>0</v>
      </c>
      <c r="O35" s="270"/>
      <c r="P35" s="270"/>
      <c r="Q35" s="270"/>
      <c r="U35" s="284"/>
      <c r="V35" s="261"/>
      <c r="W35" s="261">
        <v>0</v>
      </c>
      <c r="X35" s="261">
        <v>0</v>
      </c>
      <c r="Y35" s="261"/>
      <c r="Z35" s="261">
        <v>0</v>
      </c>
      <c r="AA35" s="284"/>
      <c r="AD35" s="262">
        <v>0</v>
      </c>
      <c r="AE35" s="262">
        <v>0</v>
      </c>
      <c r="AF35" s="284"/>
      <c r="AG35" s="280"/>
      <c r="AH35" s="277" t="s">
        <v>16724</v>
      </c>
      <c r="AI35" s="277" t="s">
        <v>16724</v>
      </c>
      <c r="AJ35" s="277" t="s">
        <v>16724</v>
      </c>
      <c r="AK35" s="277" t="s">
        <v>16724</v>
      </c>
      <c r="AL35" s="264" t="s">
        <v>17086</v>
      </c>
      <c r="AM35" s="264" t="s">
        <v>17087</v>
      </c>
      <c r="AN35" s="273" t="s">
        <v>17088</v>
      </c>
      <c r="AO35" s="266" t="s">
        <v>17089</v>
      </c>
    </row>
    <row r="36" spans="1:41" s="283" customFormat="1" ht="28.15" customHeight="1">
      <c r="A36" s="280"/>
      <c r="B36" s="248" t="s">
        <v>16724</v>
      </c>
      <c r="C36" s="264" t="s">
        <v>16724</v>
      </c>
      <c r="D36" s="264" t="s">
        <v>16724</v>
      </c>
      <c r="E36" s="264" t="s">
        <v>16724</v>
      </c>
      <c r="F36" s="251"/>
      <c r="G36" s="251"/>
      <c r="H36" s="269" t="s">
        <v>16724</v>
      </c>
      <c r="I36" s="253"/>
      <c r="J36" s="280"/>
      <c r="K36" s="254" t="s">
        <v>17090</v>
      </c>
      <c r="L36" s="280"/>
      <c r="M36" s="255">
        <v>0</v>
      </c>
      <c r="N36" s="256">
        <v>0</v>
      </c>
      <c r="O36" s="270"/>
      <c r="P36" s="270"/>
      <c r="Q36" s="270"/>
      <c r="U36" s="284"/>
      <c r="V36" s="261"/>
      <c r="W36" s="261">
        <v>0</v>
      </c>
      <c r="X36" s="261">
        <v>0</v>
      </c>
      <c r="Y36" s="261"/>
      <c r="Z36" s="261">
        <v>0</v>
      </c>
      <c r="AA36" s="284"/>
      <c r="AD36" s="262">
        <v>0</v>
      </c>
      <c r="AE36" s="262">
        <v>0</v>
      </c>
      <c r="AF36" s="284"/>
      <c r="AG36" s="280"/>
      <c r="AH36" s="277" t="s">
        <v>16724</v>
      </c>
      <c r="AI36" s="277" t="s">
        <v>16724</v>
      </c>
      <c r="AJ36" s="277" t="s">
        <v>16724</v>
      </c>
      <c r="AK36" s="277" t="s">
        <v>16724</v>
      </c>
      <c r="AL36" s="264" t="s">
        <v>17091</v>
      </c>
      <c r="AM36" s="264" t="s">
        <v>17092</v>
      </c>
      <c r="AN36" s="273" t="s">
        <v>17093</v>
      </c>
      <c r="AO36" s="266" t="s">
        <v>17094</v>
      </c>
    </row>
    <row r="37" spans="1:41" s="283" customFormat="1" ht="28.15" customHeight="1">
      <c r="A37" s="280"/>
      <c r="B37" s="248" t="s">
        <v>16724</v>
      </c>
      <c r="C37" s="264" t="s">
        <v>16724</v>
      </c>
      <c r="D37" s="264" t="s">
        <v>16724</v>
      </c>
      <c r="E37" s="264" t="s">
        <v>16724</v>
      </c>
      <c r="F37" s="251"/>
      <c r="G37" s="251"/>
      <c r="H37" s="269" t="s">
        <v>16724</v>
      </c>
      <c r="I37" s="253"/>
      <c r="J37" s="280"/>
      <c r="K37" s="254" t="s">
        <v>17095</v>
      </c>
      <c r="L37" s="280"/>
      <c r="M37" s="255">
        <v>0</v>
      </c>
      <c r="N37" s="256">
        <v>0</v>
      </c>
      <c r="O37" s="270"/>
      <c r="P37" s="270"/>
      <c r="Q37" s="270"/>
      <c r="U37" s="284"/>
      <c r="V37" s="261"/>
      <c r="W37" s="261">
        <v>0</v>
      </c>
      <c r="X37" s="261">
        <v>0</v>
      </c>
      <c r="Y37" s="261"/>
      <c r="Z37" s="261">
        <v>0</v>
      </c>
      <c r="AA37" s="284"/>
      <c r="AD37" s="262">
        <v>0</v>
      </c>
      <c r="AE37" s="262">
        <v>0</v>
      </c>
      <c r="AF37" s="284"/>
      <c r="AG37" s="280"/>
      <c r="AH37" s="277" t="s">
        <v>16724</v>
      </c>
      <c r="AI37" s="277" t="s">
        <v>16724</v>
      </c>
      <c r="AJ37" s="277" t="s">
        <v>16724</v>
      </c>
      <c r="AK37" s="277" t="s">
        <v>16724</v>
      </c>
      <c r="AL37" s="264" t="s">
        <v>17096</v>
      </c>
      <c r="AM37" s="264" t="s">
        <v>17097</v>
      </c>
      <c r="AN37" s="273" t="s">
        <v>17098</v>
      </c>
      <c r="AO37" s="266" t="s">
        <v>17099</v>
      </c>
    </row>
    <row r="38" spans="1:41" s="226" customFormat="1" ht="28.15" customHeight="1">
      <c r="A38" s="218"/>
      <c r="B38" s="248" t="s">
        <v>16724</v>
      </c>
      <c r="C38" s="264" t="s">
        <v>16724</v>
      </c>
      <c r="D38" s="264" t="s">
        <v>16724</v>
      </c>
      <c r="E38" s="264" t="s">
        <v>16724</v>
      </c>
      <c r="F38" s="251"/>
      <c r="G38" s="251"/>
      <c r="H38" s="269" t="s">
        <v>16724</v>
      </c>
      <c r="I38" s="253"/>
      <c r="J38" s="280"/>
      <c r="K38" s="254" t="s">
        <v>17100</v>
      </c>
      <c r="L38" s="218"/>
      <c r="M38" s="255">
        <v>0</v>
      </c>
      <c r="N38" s="256">
        <v>0</v>
      </c>
      <c r="O38" s="270"/>
      <c r="P38" s="270"/>
      <c r="Q38" s="270"/>
      <c r="U38" s="227"/>
      <c r="V38" s="261"/>
      <c r="W38" s="261">
        <v>0</v>
      </c>
      <c r="X38" s="261">
        <v>0</v>
      </c>
      <c r="Y38" s="261"/>
      <c r="Z38" s="261">
        <v>0</v>
      </c>
      <c r="AA38" s="227"/>
      <c r="AD38" s="262">
        <v>0</v>
      </c>
      <c r="AE38" s="262">
        <v>0</v>
      </c>
      <c r="AF38" s="227"/>
      <c r="AG38" s="218"/>
      <c r="AH38" s="277" t="s">
        <v>16724</v>
      </c>
      <c r="AI38" s="277" t="s">
        <v>16724</v>
      </c>
      <c r="AJ38" s="277" t="s">
        <v>16724</v>
      </c>
      <c r="AK38" s="277" t="s">
        <v>16724</v>
      </c>
      <c r="AL38" s="264" t="s">
        <v>17101</v>
      </c>
      <c r="AM38" s="264" t="s">
        <v>17102</v>
      </c>
      <c r="AN38" s="273" t="s">
        <v>17103</v>
      </c>
      <c r="AO38" s="266" t="s">
        <v>17104</v>
      </c>
    </row>
    <row r="39" spans="1:41" s="226" customFormat="1" ht="15">
      <c r="A39" s="218"/>
      <c r="B39" s="218"/>
      <c r="C39" s="218"/>
      <c r="D39" s="218"/>
      <c r="E39" s="218"/>
      <c r="F39" s="218"/>
      <c r="G39" s="218"/>
      <c r="H39" s="218"/>
      <c r="I39" s="218"/>
      <c r="J39" s="218"/>
      <c r="L39" s="218"/>
      <c r="O39" s="218"/>
      <c r="P39" s="218"/>
      <c r="Q39" s="218"/>
      <c r="U39" s="227"/>
      <c r="V39" s="218"/>
      <c r="W39" s="218"/>
      <c r="X39" s="218"/>
      <c r="Y39" s="218"/>
      <c r="Z39" s="218"/>
      <c r="AA39" s="227"/>
      <c r="AB39" s="218"/>
      <c r="AC39" s="218"/>
      <c r="AD39" s="218"/>
      <c r="AE39" s="218"/>
      <c r="AF39" s="227"/>
      <c r="AG39" s="218"/>
    </row>
    <row r="40" spans="1:41" s="226" customFormat="1" ht="25.5">
      <c r="A40" s="218"/>
      <c r="B40" s="248" t="s">
        <v>17105</v>
      </c>
      <c r="C40" s="291"/>
      <c r="D40" s="264" t="s">
        <v>7339</v>
      </c>
      <c r="E40" s="264">
        <v>0</v>
      </c>
      <c r="F40" s="292"/>
      <c r="G40" s="293">
        <v>40</v>
      </c>
      <c r="H40" s="294"/>
      <c r="I40" s="295"/>
      <c r="J40" s="280"/>
      <c r="K40" s="254" t="s">
        <v>17106</v>
      </c>
      <c r="L40" s="218"/>
      <c r="M40" s="255"/>
      <c r="N40" s="255"/>
      <c r="O40" s="218"/>
      <c r="P40" s="218"/>
      <c r="Q40" s="218"/>
      <c r="U40" s="227"/>
      <c r="V40" s="218"/>
      <c r="W40" s="218"/>
      <c r="X40" s="218"/>
      <c r="Y40" s="218"/>
      <c r="Z40" s="218"/>
      <c r="AA40" s="227"/>
      <c r="AB40" s="218"/>
      <c r="AC40" s="218"/>
      <c r="AD40" s="218"/>
      <c r="AE40" s="218"/>
      <c r="AF40" s="227"/>
      <c r="AG40" s="218"/>
      <c r="AH40" s="248" t="s">
        <v>17105</v>
      </c>
      <c r="AI40" s="296"/>
      <c r="AJ40" s="264" t="s">
        <v>7339</v>
      </c>
      <c r="AK40" s="264"/>
      <c r="AL40" s="292"/>
      <c r="AM40" s="297" t="s">
        <v>17107</v>
      </c>
      <c r="AN40" s="294"/>
      <c r="AO40" s="295"/>
    </row>
    <row r="41" spans="1:41" s="226" customFormat="1" ht="28.35" customHeight="1">
      <c r="A41" s="218"/>
      <c r="B41" s="248" t="s">
        <v>17108</v>
      </c>
      <c r="C41" s="291"/>
      <c r="D41" s="264" t="s">
        <v>7339</v>
      </c>
      <c r="E41" s="264">
        <v>0</v>
      </c>
      <c r="F41" s="292"/>
      <c r="G41" s="298">
        <v>40</v>
      </c>
      <c r="H41" s="299"/>
      <c r="I41" s="295"/>
      <c r="J41" s="280"/>
      <c r="K41" s="254" t="s">
        <v>17109</v>
      </c>
      <c r="L41" s="218"/>
      <c r="M41" s="255"/>
      <c r="N41" s="255"/>
      <c r="O41" s="218"/>
      <c r="P41" s="218"/>
      <c r="Q41" s="218"/>
      <c r="U41" s="227"/>
      <c r="V41" s="218"/>
      <c r="W41" s="218"/>
      <c r="X41" s="218"/>
      <c r="Y41" s="218"/>
      <c r="Z41" s="218"/>
      <c r="AA41" s="227"/>
      <c r="AB41" s="218"/>
      <c r="AC41" s="218"/>
      <c r="AD41" s="218"/>
      <c r="AE41" s="218"/>
      <c r="AF41" s="227"/>
      <c r="AG41" s="218"/>
      <c r="AH41" s="248" t="s">
        <v>17108</v>
      </c>
      <c r="AI41" s="296"/>
      <c r="AJ41" s="264" t="s">
        <v>7339</v>
      </c>
      <c r="AK41" s="264"/>
      <c r="AL41" s="292"/>
      <c r="AM41" s="300" t="s">
        <v>17110</v>
      </c>
      <c r="AN41" s="299"/>
      <c r="AO41" s="295"/>
    </row>
    <row r="42" spans="1:41" s="218" customFormat="1" ht="15"/>
    <row r="43" spans="1:41" s="301" customFormat="1" ht="15">
      <c r="B43" s="302" t="s">
        <v>17111</v>
      </c>
    </row>
    <row r="44" spans="1:41" s="301" customFormat="1"/>
    <row r="45" spans="1:41" s="301" customFormat="1">
      <c r="B45" s="303" t="s">
        <v>17112</v>
      </c>
      <c r="I45" s="304"/>
    </row>
    <row r="46" spans="1:41" s="301" customFormat="1" ht="15" thickBot="1">
      <c r="B46" s="305"/>
      <c r="I46" s="304"/>
    </row>
    <row r="47" spans="1:41" s="301" customFormat="1" ht="15.75" thickTop="1" thickBot="1">
      <c r="B47" s="306" t="s">
        <v>17113</v>
      </c>
      <c r="I47" s="304"/>
    </row>
    <row r="48" spans="1:41" s="301" customFormat="1" ht="15" thickTop="1"/>
    <row r="49" spans="2:2" s="301" customFormat="1">
      <c r="B49" s="307" t="s">
        <v>17114</v>
      </c>
    </row>
    <row r="50" spans="2:2" s="301" customFormat="1"/>
    <row r="51" spans="2:2" s="301" customFormat="1">
      <c r="B51" s="308" t="s">
        <v>17115</v>
      </c>
    </row>
    <row r="52" spans="2:2" s="301" customFormat="1"/>
    <row r="53" spans="2:2" s="301" customFormat="1" ht="15">
      <c r="B53" s="302" t="s">
        <v>17116</v>
      </c>
    </row>
    <row r="54" spans="2:2" s="301" customFormat="1"/>
  </sheetData>
  <sheetProtection algorithmName="SHA-512" hashValue="rwQnpvMfKrZkc/pHrtwUeKD4XFzb5KeNtOCvVseyfZqQgj1y0B5jSLYj1Gj2aZqWw2eTea5CrGQfM22b5JulWw==" saltValue="GLaqCpejljcKWQYnQSd1VQ==" spinCount="100000" sheet="1" objects="1" scenarios="1"/>
  <mergeCells count="15">
    <mergeCell ref="G5:G6"/>
    <mergeCell ref="B5:B6"/>
    <mergeCell ref="C5:C6"/>
    <mergeCell ref="D5:D6"/>
    <mergeCell ref="E5:E6"/>
    <mergeCell ref="F5:F6"/>
    <mergeCell ref="AK5:AK6"/>
    <mergeCell ref="AL5:AL6"/>
    <mergeCell ref="AM5:AM6"/>
    <mergeCell ref="K5:K6"/>
    <mergeCell ref="M5:M6"/>
    <mergeCell ref="N5:N6"/>
    <mergeCell ref="AH5:AH6"/>
    <mergeCell ref="AI5:AI6"/>
    <mergeCell ref="AJ5:AJ6"/>
  </mergeCells>
  <conditionalFormatting sqref="F19:F38 F40:F41">
    <cfRule type="expression" dxfId="435" priority="28">
      <formula>INDIRECT("E" &amp; ROW()) = 5</formula>
    </cfRule>
    <cfRule type="expression" dxfId="434" priority="29">
      <formula>INDIRECT("E" &amp; ROW()) = 4</formula>
    </cfRule>
    <cfRule type="expression" dxfId="433" priority="30">
      <formula>INDIRECT("E" &amp; ROW()) = 3</formula>
    </cfRule>
    <cfRule type="expression" dxfId="432" priority="31">
      <formula>INDIRECT("E" &amp; ROW()) = 2</formula>
    </cfRule>
    <cfRule type="expression" dxfId="431" priority="32">
      <formula>INDIRECT("E" &amp; ROW()) = 1</formula>
    </cfRule>
    <cfRule type="expression" dxfId="430" priority="33">
      <formula>INDIRECT("E" &amp; ROW()) = 0</formula>
    </cfRule>
  </conditionalFormatting>
  <conditionalFormatting sqref="B12">
    <cfRule type="expression" dxfId="429" priority="27">
      <formula>B12="[For use by NES and SSC only]"</formula>
    </cfRule>
  </conditionalFormatting>
  <conditionalFormatting sqref="B14">
    <cfRule type="expression" dxfId="428" priority="26">
      <formula>B14="[For use by SSC only]"</formula>
    </cfRule>
  </conditionalFormatting>
  <conditionalFormatting sqref="M9:M13 M15:M16">
    <cfRule type="cellIs" dxfId="427" priority="25" operator="equal">
      <formula>0</formula>
    </cfRule>
  </conditionalFormatting>
  <conditionalFormatting sqref="M19:M38">
    <cfRule type="cellIs" dxfId="426" priority="24" operator="equal">
      <formula>0</formula>
    </cfRule>
  </conditionalFormatting>
  <conditionalFormatting sqref="M19:M38">
    <cfRule type="cellIs" dxfId="425" priority="23" operator="equal">
      <formula>0</formula>
    </cfRule>
  </conditionalFormatting>
  <conditionalFormatting sqref="N9">
    <cfRule type="cellIs" dxfId="424" priority="22" operator="equal">
      <formula>0</formula>
    </cfRule>
  </conditionalFormatting>
  <conditionalFormatting sqref="M40">
    <cfRule type="cellIs" dxfId="423" priority="21" operator="equal">
      <formula>0</formula>
    </cfRule>
  </conditionalFormatting>
  <conditionalFormatting sqref="M40:N40">
    <cfRule type="cellIs" dxfId="422" priority="20" operator="equal">
      <formula>0</formula>
    </cfRule>
  </conditionalFormatting>
  <conditionalFormatting sqref="M41">
    <cfRule type="cellIs" dxfId="421" priority="19" operator="equal">
      <formula>0</formula>
    </cfRule>
  </conditionalFormatting>
  <conditionalFormatting sqref="M41:N41">
    <cfRule type="cellIs" dxfId="420" priority="18" operator="equal">
      <formula>0</formula>
    </cfRule>
  </conditionalFormatting>
  <conditionalFormatting sqref="E9:E16 E19:E38 E40:E41">
    <cfRule type="cellIs" dxfId="419" priority="17" operator="equal">
      <formula>0</formula>
    </cfRule>
  </conditionalFormatting>
  <conditionalFormatting sqref="M14">
    <cfRule type="cellIs" dxfId="418" priority="16" operator="equal">
      <formula>0</formula>
    </cfRule>
  </conditionalFormatting>
  <conditionalFormatting sqref="N19">
    <cfRule type="cellIs" dxfId="417" priority="15" operator="equal">
      <formula>0</formula>
    </cfRule>
  </conditionalFormatting>
  <conditionalFormatting sqref="N10">
    <cfRule type="cellIs" dxfId="416" priority="14" operator="equal">
      <formula>0</formula>
    </cfRule>
  </conditionalFormatting>
  <conditionalFormatting sqref="N14">
    <cfRule type="cellIs" dxfId="415" priority="10" operator="equal">
      <formula>0</formula>
    </cfRule>
  </conditionalFormatting>
  <conditionalFormatting sqref="N11">
    <cfRule type="cellIs" dxfId="414" priority="13" operator="equal">
      <formula>0</formula>
    </cfRule>
  </conditionalFormatting>
  <conditionalFormatting sqref="N12">
    <cfRule type="cellIs" dxfId="413" priority="12" operator="equal">
      <formula>0</formula>
    </cfRule>
  </conditionalFormatting>
  <conditionalFormatting sqref="N13">
    <cfRule type="cellIs" dxfId="412" priority="11" operator="equal">
      <formula>0</formula>
    </cfRule>
  </conditionalFormatting>
  <conditionalFormatting sqref="N20:N38">
    <cfRule type="cellIs" dxfId="411" priority="7" operator="equal">
      <formula>0</formula>
    </cfRule>
  </conditionalFormatting>
  <conditionalFormatting sqref="N15">
    <cfRule type="cellIs" dxfId="410" priority="9" operator="equal">
      <formula>0</formula>
    </cfRule>
  </conditionalFormatting>
  <conditionalFormatting sqref="N16">
    <cfRule type="cellIs" dxfId="409" priority="8" operator="equal">
      <formula>0</formula>
    </cfRule>
  </conditionalFormatting>
  <conditionalFormatting sqref="AL19:AL38 AL40:AL41">
    <cfRule type="expression" dxfId="408" priority="1">
      <formula>INDIRECT("E" &amp; ROW()) = 5</formula>
    </cfRule>
    <cfRule type="expression" dxfId="407" priority="2">
      <formula>INDIRECT("E" &amp; ROW()) = 4</formula>
    </cfRule>
    <cfRule type="expression" dxfId="406" priority="3">
      <formula>INDIRECT("E" &amp; ROW()) = 3</formula>
    </cfRule>
    <cfRule type="expression" dxfId="405" priority="4">
      <formula>INDIRECT("E" &amp; ROW()) = 2</formula>
    </cfRule>
    <cfRule type="expression" dxfId="404" priority="5">
      <formula>INDIRECT("E" &amp; ROW()) = 1</formula>
    </cfRule>
    <cfRule type="expression" dxfId="403" priority="6">
      <formula>INDIRECT("E" &amp; ROW()) = 0</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D62B-1B5A-4330-8F1C-1546A8A66ECF}">
  <sheetPr>
    <tabColor rgb="FF0070C0"/>
  </sheetPr>
  <dimension ref="B1:AO45"/>
  <sheetViews>
    <sheetView showGridLines="0" topLeftCell="A19" workbookViewId="0">
      <selection activeCell="A19" sqref="A1:XFD1048576"/>
    </sheetView>
  </sheetViews>
  <sheetFormatPr defaultColWidth="23.5" defaultRowHeight="14.25" zeroHeight="1"/>
  <cols>
    <col min="1" max="1" width="1.625" style="309" customWidth="1"/>
    <col min="2" max="2" width="42.625" style="309" customWidth="1"/>
    <col min="3" max="4" width="20.625" style="309" customWidth="1"/>
    <col min="5" max="5" width="8.625" style="309" customWidth="1"/>
    <col min="6" max="6" width="12.5" style="309" customWidth="1"/>
    <col min="7" max="7" width="7.375" style="309" customWidth="1"/>
    <col min="8" max="9" width="10.625" style="309" customWidth="1"/>
    <col min="10" max="10" width="2.625" style="309" customWidth="1"/>
    <col min="11" max="11" width="8.125" style="309" customWidth="1"/>
    <col min="12" max="12" width="1.625" style="309" customWidth="1"/>
    <col min="13" max="14" width="12.625" style="309" customWidth="1"/>
    <col min="15" max="20" width="8.625" style="309" customWidth="1"/>
    <col min="21" max="21" width="1.625" style="309" hidden="1" customWidth="1"/>
    <col min="22" max="26" width="3.625" style="309" hidden="1" customWidth="1"/>
    <col min="27" max="27" width="1.625" style="309" hidden="1" customWidth="1"/>
    <col min="28" max="30" width="3.625" style="309" hidden="1" customWidth="1"/>
    <col min="31" max="31" width="6.25" style="309" hidden="1" customWidth="1"/>
    <col min="32" max="32" width="1.625" style="309" hidden="1" customWidth="1"/>
    <col min="33" max="33" width="8.625" style="309" customWidth="1"/>
    <col min="34" max="34" width="34.375" style="309" customWidth="1"/>
    <col min="35" max="35" width="20.625" style="309" customWidth="1"/>
    <col min="36" max="36" width="23.5" style="309"/>
    <col min="37" max="41" width="15.625" style="309" customWidth="1"/>
    <col min="42" max="16384" width="23.5" style="309"/>
  </cols>
  <sheetData>
    <row r="1" spans="2:41" s="215" customFormat="1" ht="35.25" customHeight="1">
      <c r="B1" s="310" t="s">
        <v>17149</v>
      </c>
      <c r="C1" s="311"/>
      <c r="D1" s="311"/>
      <c r="E1" s="311"/>
      <c r="F1" s="311"/>
      <c r="G1" s="311"/>
      <c r="H1" s="312"/>
      <c r="U1" s="217"/>
      <c r="AA1" s="217"/>
      <c r="AF1" s="217"/>
    </row>
    <row r="2" spans="2:41" s="215" customFormat="1" ht="9.75" customHeight="1">
      <c r="B2" s="312"/>
      <c r="C2" s="312"/>
      <c r="D2" s="312"/>
      <c r="E2" s="312"/>
      <c r="F2" s="312"/>
      <c r="G2" s="312"/>
      <c r="H2" s="312"/>
      <c r="U2" s="217"/>
      <c r="AA2" s="217"/>
      <c r="AF2" s="217"/>
    </row>
    <row r="3" spans="2:41" s="226" customFormat="1" ht="31.5" customHeight="1">
      <c r="B3" s="219" t="s">
        <v>17150</v>
      </c>
      <c r="C3" s="220"/>
      <c r="D3" s="220"/>
      <c r="E3" s="220"/>
      <c r="F3" s="220"/>
      <c r="G3" s="220"/>
      <c r="H3" s="220"/>
      <c r="I3" s="220"/>
      <c r="J3" s="221"/>
      <c r="K3" s="222" t="s">
        <v>9</v>
      </c>
      <c r="L3" s="223"/>
      <c r="M3" s="224" t="s">
        <v>16944</v>
      </c>
      <c r="N3" s="224"/>
      <c r="U3" s="227"/>
      <c r="AA3" s="227"/>
      <c r="AF3" s="227"/>
      <c r="AH3" s="224" t="s">
        <v>16945</v>
      </c>
    </row>
    <row r="4" spans="2:41" s="226" customFormat="1" ht="16.5" customHeight="1">
      <c r="B4" s="247"/>
      <c r="C4" s="313">
        <v>1</v>
      </c>
      <c r="D4" s="313">
        <v>2</v>
      </c>
      <c r="E4" s="313" t="s">
        <v>16946</v>
      </c>
      <c r="F4" s="313">
        <v>4</v>
      </c>
      <c r="G4" s="313">
        <v>5</v>
      </c>
      <c r="H4" s="313">
        <v>6</v>
      </c>
      <c r="I4" s="313">
        <v>7</v>
      </c>
      <c r="J4" s="314"/>
      <c r="K4" s="315"/>
      <c r="U4" s="227"/>
      <c r="AA4" s="227"/>
      <c r="AF4" s="227"/>
    </row>
    <row r="5" spans="2:41" s="226" customFormat="1" ht="126" customHeight="1">
      <c r="B5" s="3054" t="s">
        <v>6743</v>
      </c>
      <c r="C5" s="3053" t="s">
        <v>16219</v>
      </c>
      <c r="D5" s="3053" t="s">
        <v>734</v>
      </c>
      <c r="E5" s="3053" t="s">
        <v>16947</v>
      </c>
      <c r="F5" s="3056" t="s">
        <v>16948</v>
      </c>
      <c r="G5" s="3053" t="s">
        <v>16949</v>
      </c>
      <c r="H5" s="316" t="s">
        <v>16950</v>
      </c>
      <c r="I5" s="316" t="s">
        <v>16951</v>
      </c>
      <c r="J5" s="233"/>
      <c r="K5" s="3053" t="s">
        <v>6749</v>
      </c>
      <c r="L5" s="317"/>
      <c r="M5" s="3047" t="s">
        <v>16952</v>
      </c>
      <c r="N5" s="3047" t="s">
        <v>16953</v>
      </c>
      <c r="U5" s="227"/>
      <c r="V5" s="226" t="s">
        <v>16952</v>
      </c>
      <c r="AA5" s="227"/>
      <c r="AB5" s="226" t="s">
        <v>16953</v>
      </c>
      <c r="AF5" s="227"/>
      <c r="AH5" s="318" t="s">
        <v>6743</v>
      </c>
      <c r="AI5" s="318" t="s">
        <v>16219</v>
      </c>
      <c r="AJ5" s="319" t="s">
        <v>17173</v>
      </c>
      <c r="AK5" s="236" t="s">
        <v>17174</v>
      </c>
      <c r="AL5" s="320" t="s">
        <v>17175</v>
      </c>
      <c r="AM5" s="318" t="s">
        <v>16949</v>
      </c>
      <c r="AN5" s="316" t="s">
        <v>16950</v>
      </c>
      <c r="AO5" s="316" t="s">
        <v>16951</v>
      </c>
    </row>
    <row r="6" spans="2:41" s="226" customFormat="1" ht="15.95" customHeight="1">
      <c r="B6" s="3054"/>
      <c r="C6" s="3053"/>
      <c r="D6" s="3053"/>
      <c r="E6" s="3055"/>
      <c r="F6" s="3057"/>
      <c r="G6" s="3053"/>
      <c r="H6" s="320" t="s">
        <v>6756</v>
      </c>
      <c r="I6" s="320" t="s">
        <v>6756</v>
      </c>
      <c r="J6" s="233"/>
      <c r="K6" s="3053"/>
      <c r="L6" s="317"/>
      <c r="M6" s="3047"/>
      <c r="N6" s="3047"/>
      <c r="U6" s="227"/>
      <c r="V6" s="237" t="s">
        <v>16954</v>
      </c>
      <c r="AA6" s="227"/>
      <c r="AB6" s="237" t="s">
        <v>16955</v>
      </c>
      <c r="AD6" s="237" t="s">
        <v>17176</v>
      </c>
      <c r="AF6" s="227"/>
      <c r="AH6" s="318"/>
      <c r="AI6" s="318"/>
      <c r="AJ6" s="318"/>
      <c r="AK6" s="321"/>
      <c r="AL6" s="320"/>
      <c r="AM6" s="318" t="s">
        <v>17177</v>
      </c>
      <c r="AN6" s="320" t="s">
        <v>6756</v>
      </c>
      <c r="AO6" s="320" t="s">
        <v>6756</v>
      </c>
    </row>
    <row r="7" spans="2:41" s="226" customFormat="1" ht="16.5" customHeight="1">
      <c r="B7" s="247"/>
      <c r="C7" s="247"/>
      <c r="D7" s="247"/>
      <c r="E7" s="247"/>
      <c r="F7" s="247"/>
      <c r="G7" s="247"/>
      <c r="H7" s="247"/>
      <c r="I7" s="247"/>
      <c r="J7" s="314"/>
      <c r="K7" s="315"/>
      <c r="U7" s="227"/>
      <c r="V7" s="226" t="s">
        <v>16957</v>
      </c>
      <c r="AA7" s="227"/>
      <c r="AB7" s="237" t="s">
        <v>17178</v>
      </c>
      <c r="AD7" s="237" t="s">
        <v>16958</v>
      </c>
      <c r="AF7" s="227"/>
      <c r="AH7" s="247"/>
      <c r="AI7" s="247"/>
      <c r="AJ7" s="247"/>
      <c r="AK7" s="247"/>
      <c r="AL7" s="247"/>
      <c r="AM7" s="247"/>
      <c r="AN7" s="247"/>
      <c r="AO7" s="247"/>
    </row>
    <row r="8" spans="2:41" s="226" customFormat="1" ht="16.5" customHeight="1">
      <c r="B8" s="242" t="s">
        <v>17151</v>
      </c>
      <c r="C8" s="246"/>
      <c r="D8" s="247"/>
      <c r="E8" s="247"/>
      <c r="F8" s="247"/>
      <c r="G8" s="247"/>
      <c r="H8" s="247"/>
      <c r="I8" s="247"/>
      <c r="J8" s="314"/>
      <c r="K8" s="315"/>
      <c r="U8" s="227"/>
      <c r="V8" s="244">
        <v>3</v>
      </c>
      <c r="W8" s="244">
        <v>4</v>
      </c>
      <c r="X8" s="244">
        <v>5</v>
      </c>
      <c r="Y8" s="244">
        <v>6</v>
      </c>
      <c r="Z8" s="244">
        <v>7</v>
      </c>
      <c r="AA8" s="245"/>
      <c r="AB8" s="244">
        <v>4</v>
      </c>
      <c r="AC8" s="244">
        <v>5</v>
      </c>
      <c r="AD8" s="244">
        <v>6</v>
      </c>
      <c r="AE8" s="244">
        <v>6</v>
      </c>
      <c r="AF8" s="227"/>
      <c r="AH8" s="242" t="s">
        <v>17151</v>
      </c>
      <c r="AI8" s="246"/>
      <c r="AJ8" s="247"/>
      <c r="AK8" s="247"/>
      <c r="AL8" s="247"/>
      <c r="AM8" s="247"/>
      <c r="AN8" s="247"/>
      <c r="AO8" s="247"/>
    </row>
    <row r="9" spans="2:41" s="226" customFormat="1" ht="38.25">
      <c r="B9" s="248" t="s">
        <v>16275</v>
      </c>
      <c r="C9" s="264" t="s">
        <v>17252</v>
      </c>
      <c r="D9" s="264" t="s">
        <v>16260</v>
      </c>
      <c r="E9" s="264">
        <v>2</v>
      </c>
      <c r="F9" s="322">
        <v>3.0400644850160465</v>
      </c>
      <c r="G9" s="251" t="s">
        <v>669</v>
      </c>
      <c r="H9" s="269">
        <v>-7.8353700000000011</v>
      </c>
      <c r="I9" s="323">
        <v>-5.9459900000000001</v>
      </c>
      <c r="J9" s="314"/>
      <c r="K9" s="254" t="s">
        <v>17152</v>
      </c>
      <c r="M9" s="255">
        <v>0</v>
      </c>
      <c r="N9" s="256">
        <v>0</v>
      </c>
      <c r="U9" s="227"/>
      <c r="V9" s="261"/>
      <c r="W9" s="261"/>
      <c r="X9" s="261">
        <v>0</v>
      </c>
      <c r="Y9" s="261"/>
      <c r="Z9" s="261">
        <v>0</v>
      </c>
      <c r="AA9" s="227"/>
      <c r="AB9" s="262">
        <v>0</v>
      </c>
      <c r="AC9" s="262"/>
      <c r="AD9" s="261">
        <v>0</v>
      </c>
      <c r="AE9" s="262">
        <v>0</v>
      </c>
      <c r="AF9" s="227"/>
      <c r="AH9" s="248" t="s">
        <v>16275</v>
      </c>
      <c r="AI9" s="248" t="s">
        <v>17252</v>
      </c>
      <c r="AJ9" s="248" t="s">
        <v>16260</v>
      </c>
      <c r="AK9" s="248">
        <v>2</v>
      </c>
      <c r="AL9" s="324" t="s">
        <v>17179</v>
      </c>
      <c r="AM9" s="325" t="s">
        <v>17180</v>
      </c>
      <c r="AN9" s="325" t="s">
        <v>17181</v>
      </c>
      <c r="AO9" s="273" t="s">
        <v>17182</v>
      </c>
    </row>
    <row r="10" spans="2:41" s="226" customFormat="1" ht="28.35" customHeight="1">
      <c r="B10" s="248" t="s">
        <v>16282</v>
      </c>
      <c r="C10" s="264" t="s">
        <v>17253</v>
      </c>
      <c r="D10" s="264" t="s">
        <v>16283</v>
      </c>
      <c r="E10" s="264">
        <v>2</v>
      </c>
      <c r="F10" s="322">
        <v>93.634372876236512</v>
      </c>
      <c r="G10" s="251" t="s">
        <v>669</v>
      </c>
      <c r="H10" s="269">
        <v>-7.9600499999999998</v>
      </c>
      <c r="I10" s="323">
        <v>-30.753450000000001</v>
      </c>
      <c r="J10" s="314"/>
      <c r="K10" s="254" t="s">
        <v>17153</v>
      </c>
      <c r="M10" s="255">
        <v>0</v>
      </c>
      <c r="N10" s="256">
        <v>0</v>
      </c>
      <c r="U10" s="227"/>
      <c r="V10" s="261"/>
      <c r="W10" s="261"/>
      <c r="X10" s="261">
        <v>0</v>
      </c>
      <c r="Y10" s="261"/>
      <c r="Z10" s="261">
        <v>0</v>
      </c>
      <c r="AA10" s="227"/>
      <c r="AB10" s="262">
        <v>0</v>
      </c>
      <c r="AC10" s="262"/>
      <c r="AD10" s="261">
        <v>0</v>
      </c>
      <c r="AE10" s="262">
        <v>0</v>
      </c>
      <c r="AF10" s="227"/>
      <c r="AH10" s="248" t="s">
        <v>16282</v>
      </c>
      <c r="AI10" s="248" t="s">
        <v>17253</v>
      </c>
      <c r="AJ10" s="248" t="s">
        <v>16283</v>
      </c>
      <c r="AK10" s="248">
        <v>2</v>
      </c>
      <c r="AL10" s="324" t="s">
        <v>17183</v>
      </c>
      <c r="AM10" s="325" t="s">
        <v>17184</v>
      </c>
      <c r="AN10" s="325" t="s">
        <v>17185</v>
      </c>
      <c r="AO10" s="273" t="s">
        <v>17186</v>
      </c>
    </row>
    <row r="11" spans="2:41" s="226" customFormat="1" ht="39.4" customHeight="1">
      <c r="B11" s="248" t="s">
        <v>17254</v>
      </c>
      <c r="C11" s="264" t="s">
        <v>17255</v>
      </c>
      <c r="D11" s="264" t="s">
        <v>17256</v>
      </c>
      <c r="E11" s="264">
        <v>2</v>
      </c>
      <c r="F11" s="322">
        <v>7.8696741854636585</v>
      </c>
      <c r="G11" s="251" t="s">
        <v>669</v>
      </c>
      <c r="H11" s="269">
        <v>-4.1098900000000009</v>
      </c>
      <c r="I11" s="323">
        <v>-11.389740000000002</v>
      </c>
      <c r="J11" s="314"/>
      <c r="K11" s="254" t="s">
        <v>17154</v>
      </c>
      <c r="M11" s="255">
        <v>0</v>
      </c>
      <c r="N11" s="256">
        <v>0</v>
      </c>
      <c r="U11" s="227"/>
      <c r="V11" s="261"/>
      <c r="W11" s="261"/>
      <c r="X11" s="261">
        <v>0</v>
      </c>
      <c r="Y11" s="261"/>
      <c r="Z11" s="261">
        <v>0</v>
      </c>
      <c r="AA11" s="227"/>
      <c r="AB11" s="262">
        <v>0</v>
      </c>
      <c r="AC11" s="262"/>
      <c r="AD11" s="261">
        <v>0</v>
      </c>
      <c r="AE11" s="262">
        <v>0</v>
      </c>
      <c r="AF11" s="227"/>
      <c r="AH11" s="248" t="s">
        <v>17254</v>
      </c>
      <c r="AI11" s="248" t="s">
        <v>17255</v>
      </c>
      <c r="AJ11" s="248" t="s">
        <v>17256</v>
      </c>
      <c r="AK11" s="248">
        <v>2</v>
      </c>
      <c r="AL11" s="324" t="s">
        <v>17187</v>
      </c>
      <c r="AM11" s="325" t="s">
        <v>17188</v>
      </c>
      <c r="AN11" s="325" t="s">
        <v>17189</v>
      </c>
      <c r="AO11" s="273" t="s">
        <v>17190</v>
      </c>
    </row>
    <row r="12" spans="2:41" s="226" customFormat="1" ht="28.35" customHeight="1">
      <c r="B12" s="248" t="s">
        <v>17257</v>
      </c>
      <c r="C12" s="264" t="s">
        <v>17258</v>
      </c>
      <c r="D12" s="264" t="s">
        <v>7339</v>
      </c>
      <c r="E12" s="264">
        <v>2</v>
      </c>
      <c r="F12" s="326">
        <v>97.94</v>
      </c>
      <c r="G12" s="251" t="s">
        <v>669</v>
      </c>
      <c r="H12" s="269">
        <v>-10.600000000000023</v>
      </c>
      <c r="I12" s="323">
        <v>-30</v>
      </c>
      <c r="J12" s="314"/>
      <c r="K12" s="254" t="s">
        <v>17155</v>
      </c>
      <c r="M12" s="255">
        <v>0</v>
      </c>
      <c r="N12" s="256">
        <v>0</v>
      </c>
      <c r="U12" s="227"/>
      <c r="V12" s="261"/>
      <c r="W12" s="261">
        <v>0</v>
      </c>
      <c r="X12" s="261">
        <v>0</v>
      </c>
      <c r="Y12" s="261"/>
      <c r="Z12" s="261">
        <v>0</v>
      </c>
      <c r="AA12" s="227"/>
      <c r="AB12" s="262">
        <v>0</v>
      </c>
      <c r="AC12" s="262"/>
      <c r="AD12" s="261">
        <v>0</v>
      </c>
      <c r="AE12" s="262">
        <v>0</v>
      </c>
      <c r="AF12" s="227"/>
      <c r="AH12" s="248" t="s">
        <v>17257</v>
      </c>
      <c r="AI12" s="248" t="s">
        <v>17258</v>
      </c>
      <c r="AJ12" s="248" t="s">
        <v>7339</v>
      </c>
      <c r="AK12" s="248">
        <v>2</v>
      </c>
      <c r="AL12" s="325" t="s">
        <v>17191</v>
      </c>
      <c r="AM12" s="325" t="s">
        <v>17192</v>
      </c>
      <c r="AN12" s="325" t="s">
        <v>17193</v>
      </c>
      <c r="AO12" s="273" t="s">
        <v>17194</v>
      </c>
    </row>
    <row r="13" spans="2:41" s="226" customFormat="1" ht="15.75">
      <c r="B13" s="247"/>
      <c r="C13" s="247"/>
      <c r="D13" s="247"/>
      <c r="E13" s="247"/>
      <c r="F13" s="247"/>
      <c r="G13" s="247"/>
      <c r="H13" s="247"/>
      <c r="I13" s="247"/>
      <c r="J13" s="314"/>
      <c r="U13" s="227"/>
      <c r="V13" s="226" t="s">
        <v>17002</v>
      </c>
      <c r="W13" s="261"/>
      <c r="X13" s="261"/>
      <c r="Y13" s="261"/>
      <c r="Z13" s="261"/>
      <c r="AA13" s="227"/>
      <c r="AD13" s="262"/>
      <c r="AF13" s="227"/>
      <c r="AH13" s="247"/>
      <c r="AI13" s="247"/>
      <c r="AJ13" s="247"/>
      <c r="AK13" s="247"/>
      <c r="AL13" s="247"/>
      <c r="AM13" s="247"/>
      <c r="AN13" s="247"/>
      <c r="AO13" s="247"/>
    </row>
    <row r="14" spans="2:41" s="226" customFormat="1" ht="16.5" customHeight="1">
      <c r="B14" s="242" t="s">
        <v>17156</v>
      </c>
      <c r="C14" s="246"/>
      <c r="D14" s="247"/>
      <c r="E14" s="247"/>
      <c r="F14" s="247"/>
      <c r="G14" s="247"/>
      <c r="H14" s="247"/>
      <c r="I14" s="247"/>
      <c r="U14" s="227"/>
      <c r="V14" s="244">
        <v>3</v>
      </c>
      <c r="W14" s="244">
        <v>4</v>
      </c>
      <c r="X14" s="244">
        <v>5</v>
      </c>
      <c r="Y14" s="244">
        <v>6</v>
      </c>
      <c r="Z14" s="244">
        <v>7</v>
      </c>
      <c r="AA14" s="245"/>
      <c r="AB14" s="244">
        <v>4</v>
      </c>
      <c r="AC14" s="244">
        <v>5</v>
      </c>
      <c r="AD14" s="244">
        <v>6</v>
      </c>
      <c r="AE14" s="244">
        <v>6</v>
      </c>
      <c r="AF14" s="227"/>
      <c r="AH14" s="242" t="s">
        <v>17156</v>
      </c>
      <c r="AI14" s="246"/>
      <c r="AJ14" s="247"/>
      <c r="AK14" s="247"/>
      <c r="AL14" s="247"/>
      <c r="AM14" s="247"/>
      <c r="AN14" s="247"/>
      <c r="AO14" s="247"/>
    </row>
    <row r="15" spans="2:41" s="226" customFormat="1" ht="28.35" customHeight="1">
      <c r="B15" s="248" t="s">
        <v>17259</v>
      </c>
      <c r="C15" s="264" t="s">
        <v>17260</v>
      </c>
      <c r="D15" s="264" t="s">
        <v>7377</v>
      </c>
      <c r="E15" s="264">
        <v>0</v>
      </c>
      <c r="F15" s="251">
        <v>127</v>
      </c>
      <c r="G15" s="251" t="s">
        <v>630</v>
      </c>
      <c r="H15" s="269">
        <v>4.1783E-4</v>
      </c>
      <c r="I15" s="323">
        <v>1.3159999999999999E-3</v>
      </c>
      <c r="K15" s="254" t="s">
        <v>17157</v>
      </c>
      <c r="M15" s="255">
        <v>0</v>
      </c>
      <c r="N15" s="255">
        <v>0</v>
      </c>
      <c r="U15" s="227"/>
      <c r="V15" s="261"/>
      <c r="W15" s="261">
        <v>0</v>
      </c>
      <c r="X15" s="261">
        <v>0</v>
      </c>
      <c r="Y15" s="261"/>
      <c r="Z15" s="261">
        <v>0</v>
      </c>
      <c r="AA15" s="284"/>
      <c r="AB15" s="283"/>
      <c r="AC15" s="283"/>
      <c r="AD15" s="262">
        <v>0</v>
      </c>
      <c r="AE15" s="262">
        <v>0</v>
      </c>
      <c r="AF15" s="227"/>
      <c r="AH15" s="248" t="s">
        <v>17259</v>
      </c>
      <c r="AI15" s="248" t="s">
        <v>17260</v>
      </c>
      <c r="AJ15" s="248" t="s">
        <v>7377</v>
      </c>
      <c r="AK15" s="248">
        <v>0</v>
      </c>
      <c r="AL15" s="325" t="s">
        <v>17195</v>
      </c>
      <c r="AM15" s="325" t="s">
        <v>17196</v>
      </c>
      <c r="AN15" s="325" t="s">
        <v>17197</v>
      </c>
      <c r="AO15" s="273" t="s">
        <v>17198</v>
      </c>
    </row>
    <row r="16" spans="2:41" s="226" customFormat="1" ht="28.35" customHeight="1">
      <c r="B16" s="248" t="s">
        <v>17261</v>
      </c>
      <c r="C16" s="264" t="s">
        <v>17262</v>
      </c>
      <c r="D16" s="264" t="s">
        <v>7339</v>
      </c>
      <c r="E16" s="264">
        <v>2</v>
      </c>
      <c r="F16" s="251">
        <v>15.85</v>
      </c>
      <c r="G16" s="251" t="s">
        <v>669</v>
      </c>
      <c r="H16" s="269">
        <v>-1.3260000000000001</v>
      </c>
      <c r="I16" s="323">
        <v>-6.6300000000000008</v>
      </c>
      <c r="K16" s="254" t="s">
        <v>17158</v>
      </c>
      <c r="M16" s="255">
        <v>0</v>
      </c>
      <c r="N16" s="255">
        <v>0</v>
      </c>
      <c r="U16" s="227"/>
      <c r="V16" s="261"/>
      <c r="W16" s="261">
        <v>0</v>
      </c>
      <c r="X16" s="261">
        <v>0</v>
      </c>
      <c r="Y16" s="261"/>
      <c r="Z16" s="261">
        <v>0</v>
      </c>
      <c r="AA16" s="284"/>
      <c r="AB16" s="283"/>
      <c r="AC16" s="283"/>
      <c r="AD16" s="262">
        <v>0</v>
      </c>
      <c r="AE16" s="262">
        <v>0</v>
      </c>
      <c r="AF16" s="227"/>
      <c r="AH16" s="248" t="s">
        <v>17261</v>
      </c>
      <c r="AI16" s="248" t="s">
        <v>17262</v>
      </c>
      <c r="AJ16" s="248" t="s">
        <v>7339</v>
      </c>
      <c r="AK16" s="248">
        <v>2</v>
      </c>
      <c r="AL16" s="325" t="s">
        <v>17199</v>
      </c>
      <c r="AM16" s="325" t="s">
        <v>17200</v>
      </c>
      <c r="AN16" s="325" t="s">
        <v>17201</v>
      </c>
      <c r="AO16" s="273" t="s">
        <v>17202</v>
      </c>
    </row>
    <row r="17" spans="2:41" s="226" customFormat="1" ht="28.35" customHeight="1">
      <c r="B17" s="248" t="s">
        <v>17263</v>
      </c>
      <c r="C17" s="264" t="s">
        <v>17264</v>
      </c>
      <c r="D17" s="264" t="s">
        <v>7339</v>
      </c>
      <c r="E17" s="264">
        <v>2</v>
      </c>
      <c r="F17" s="251">
        <v>100</v>
      </c>
      <c r="G17" s="251" t="s">
        <v>630</v>
      </c>
      <c r="H17" s="269">
        <v>0</v>
      </c>
      <c r="I17" s="323">
        <v>0</v>
      </c>
      <c r="K17" s="254" t="s">
        <v>17159</v>
      </c>
      <c r="M17" s="255">
        <v>0</v>
      </c>
      <c r="N17" s="255">
        <v>0</v>
      </c>
      <c r="U17" s="227"/>
      <c r="V17" s="261"/>
      <c r="W17" s="261">
        <v>0</v>
      </c>
      <c r="X17" s="261">
        <v>0</v>
      </c>
      <c r="Y17" s="261"/>
      <c r="Z17" s="261">
        <v>0</v>
      </c>
      <c r="AA17" s="284"/>
      <c r="AB17" s="283"/>
      <c r="AC17" s="283"/>
      <c r="AD17" s="262">
        <v>0</v>
      </c>
      <c r="AE17" s="262">
        <v>0</v>
      </c>
      <c r="AF17" s="227"/>
      <c r="AH17" s="248" t="s">
        <v>17263</v>
      </c>
      <c r="AI17" s="248" t="s">
        <v>17264</v>
      </c>
      <c r="AJ17" s="248" t="s">
        <v>7339</v>
      </c>
      <c r="AK17" s="248">
        <v>2</v>
      </c>
      <c r="AL17" s="325" t="s">
        <v>17203</v>
      </c>
      <c r="AM17" s="325" t="s">
        <v>17204</v>
      </c>
      <c r="AN17" s="325" t="s">
        <v>17205</v>
      </c>
      <c r="AO17" s="273" t="s">
        <v>17206</v>
      </c>
    </row>
    <row r="18" spans="2:41" s="226" customFormat="1" ht="28.35" customHeight="1">
      <c r="B18" s="248" t="s">
        <v>17265</v>
      </c>
      <c r="C18" s="264" t="s">
        <v>17266</v>
      </c>
      <c r="D18" s="264" t="s">
        <v>7377</v>
      </c>
      <c r="E18" s="264">
        <v>2</v>
      </c>
      <c r="F18" s="287">
        <v>82.5</v>
      </c>
      <c r="G18" s="251" t="s">
        <v>630</v>
      </c>
      <c r="H18" s="269">
        <v>0</v>
      </c>
      <c r="I18" s="323">
        <v>0</v>
      </c>
      <c r="K18" s="254" t="s">
        <v>17160</v>
      </c>
      <c r="M18" s="255">
        <v>0</v>
      </c>
      <c r="N18" s="255">
        <v>0</v>
      </c>
      <c r="U18" s="227"/>
      <c r="V18" s="261"/>
      <c r="W18" s="261">
        <v>0</v>
      </c>
      <c r="X18" s="261">
        <v>0</v>
      </c>
      <c r="Y18" s="261"/>
      <c r="Z18" s="261">
        <v>0</v>
      </c>
      <c r="AA18" s="284"/>
      <c r="AB18" s="283"/>
      <c r="AC18" s="283"/>
      <c r="AD18" s="262">
        <v>0</v>
      </c>
      <c r="AE18" s="262">
        <v>0</v>
      </c>
      <c r="AF18" s="227"/>
      <c r="AH18" s="248" t="s">
        <v>17265</v>
      </c>
      <c r="AI18" s="248" t="s">
        <v>17266</v>
      </c>
      <c r="AJ18" s="248" t="s">
        <v>7377</v>
      </c>
      <c r="AK18" s="248">
        <v>2</v>
      </c>
      <c r="AL18" s="325" t="s">
        <v>17207</v>
      </c>
      <c r="AM18" s="325" t="s">
        <v>17208</v>
      </c>
      <c r="AN18" s="325" t="s">
        <v>17209</v>
      </c>
      <c r="AO18" s="273" t="s">
        <v>17210</v>
      </c>
    </row>
    <row r="19" spans="2:41" s="226" customFormat="1" ht="28.35" customHeight="1">
      <c r="B19" s="248" t="s">
        <v>17267</v>
      </c>
      <c r="C19" s="264" t="s">
        <v>17268</v>
      </c>
      <c r="D19" s="264" t="s">
        <v>7377</v>
      </c>
      <c r="E19" s="264">
        <v>0</v>
      </c>
      <c r="F19" s="251">
        <v>60</v>
      </c>
      <c r="G19" s="251" t="s">
        <v>630</v>
      </c>
      <c r="H19" s="269">
        <v>0</v>
      </c>
      <c r="I19" s="323">
        <v>0</v>
      </c>
      <c r="K19" s="254" t="s">
        <v>17161</v>
      </c>
      <c r="M19" s="255">
        <v>0</v>
      </c>
      <c r="N19" s="255">
        <v>0</v>
      </c>
      <c r="U19" s="284"/>
      <c r="V19" s="261"/>
      <c r="W19" s="261">
        <v>0</v>
      </c>
      <c r="X19" s="261">
        <v>0</v>
      </c>
      <c r="Y19" s="261"/>
      <c r="Z19" s="261">
        <v>0</v>
      </c>
      <c r="AA19" s="284"/>
      <c r="AB19" s="283"/>
      <c r="AC19" s="283"/>
      <c r="AD19" s="262">
        <v>0</v>
      </c>
      <c r="AE19" s="262">
        <v>0</v>
      </c>
      <c r="AF19" s="284"/>
      <c r="AH19" s="248" t="s">
        <v>17267</v>
      </c>
      <c r="AI19" s="248" t="s">
        <v>17268</v>
      </c>
      <c r="AJ19" s="248" t="s">
        <v>7377</v>
      </c>
      <c r="AK19" s="248">
        <v>0</v>
      </c>
      <c r="AL19" s="325" t="s">
        <v>17211</v>
      </c>
      <c r="AM19" s="325" t="s">
        <v>17212</v>
      </c>
      <c r="AN19" s="325" t="s">
        <v>17213</v>
      </c>
      <c r="AO19" s="273" t="s">
        <v>17214</v>
      </c>
    </row>
    <row r="20" spans="2:41" s="226" customFormat="1" ht="28.35" customHeight="1">
      <c r="B20" s="248" t="s">
        <v>17269</v>
      </c>
      <c r="C20" s="264" t="s">
        <v>17270</v>
      </c>
      <c r="D20" s="264" t="s">
        <v>7377</v>
      </c>
      <c r="E20" s="264">
        <v>0</v>
      </c>
      <c r="F20" s="251">
        <v>0</v>
      </c>
      <c r="G20" s="251" t="s">
        <v>16941</v>
      </c>
      <c r="H20" s="269">
        <v>0</v>
      </c>
      <c r="I20" s="323">
        <v>-3.7040000000000002</v>
      </c>
      <c r="K20" s="254" t="s">
        <v>17162</v>
      </c>
      <c r="M20" s="255">
        <v>0</v>
      </c>
      <c r="N20" s="255">
        <v>0</v>
      </c>
      <c r="U20" s="284"/>
      <c r="V20" s="261"/>
      <c r="W20" s="261">
        <v>0</v>
      </c>
      <c r="X20" s="261">
        <v>0</v>
      </c>
      <c r="Y20" s="261"/>
      <c r="Z20" s="261">
        <v>0</v>
      </c>
      <c r="AA20" s="284"/>
      <c r="AB20" s="283"/>
      <c r="AC20" s="283"/>
      <c r="AD20" s="262">
        <v>0</v>
      </c>
      <c r="AE20" s="262">
        <v>0</v>
      </c>
      <c r="AF20" s="284"/>
      <c r="AH20" s="248" t="s">
        <v>17269</v>
      </c>
      <c r="AI20" s="248" t="s">
        <v>17270</v>
      </c>
      <c r="AJ20" s="248" t="s">
        <v>7377</v>
      </c>
      <c r="AK20" s="248">
        <v>0</v>
      </c>
      <c r="AL20" s="325" t="s">
        <v>17215</v>
      </c>
      <c r="AM20" s="325" t="s">
        <v>17216</v>
      </c>
      <c r="AN20" s="325" t="s">
        <v>17217</v>
      </c>
      <c r="AO20" s="273" t="s">
        <v>17218</v>
      </c>
    </row>
    <row r="21" spans="2:41" s="226" customFormat="1" ht="28.35" customHeight="1">
      <c r="B21" s="248" t="s">
        <v>17271</v>
      </c>
      <c r="C21" s="264" t="s">
        <v>17272</v>
      </c>
      <c r="D21" s="264" t="s">
        <v>7377</v>
      </c>
      <c r="E21" s="264">
        <v>0</v>
      </c>
      <c r="F21" s="251">
        <v>0</v>
      </c>
      <c r="G21" s="251" t="s">
        <v>16941</v>
      </c>
      <c r="H21" s="269">
        <v>0</v>
      </c>
      <c r="I21" s="323">
        <v>-1.7</v>
      </c>
      <c r="K21" s="254" t="s">
        <v>17163</v>
      </c>
      <c r="M21" s="255">
        <v>0</v>
      </c>
      <c r="N21" s="255">
        <v>0</v>
      </c>
      <c r="U21" s="284"/>
      <c r="V21" s="261"/>
      <c r="W21" s="261">
        <v>0</v>
      </c>
      <c r="X21" s="261">
        <v>0</v>
      </c>
      <c r="Y21" s="261"/>
      <c r="Z21" s="261">
        <v>0</v>
      </c>
      <c r="AA21" s="284"/>
      <c r="AB21" s="283"/>
      <c r="AC21" s="283"/>
      <c r="AD21" s="262">
        <v>0</v>
      </c>
      <c r="AE21" s="262">
        <v>0</v>
      </c>
      <c r="AF21" s="284"/>
      <c r="AH21" s="248" t="s">
        <v>17271</v>
      </c>
      <c r="AI21" s="248" t="s">
        <v>17272</v>
      </c>
      <c r="AJ21" s="248" t="s">
        <v>7377</v>
      </c>
      <c r="AK21" s="248">
        <v>0</v>
      </c>
      <c r="AL21" s="325" t="s">
        <v>17219</v>
      </c>
      <c r="AM21" s="325" t="s">
        <v>17220</v>
      </c>
      <c r="AN21" s="325" t="s">
        <v>17221</v>
      </c>
      <c r="AO21" s="273" t="s">
        <v>17222</v>
      </c>
    </row>
    <row r="22" spans="2:41" s="226" customFormat="1" ht="28.35" customHeight="1">
      <c r="B22" s="248" t="s">
        <v>17273</v>
      </c>
      <c r="C22" s="264" t="s">
        <v>17274</v>
      </c>
      <c r="D22" s="264" t="s">
        <v>14820</v>
      </c>
      <c r="E22" s="264">
        <v>0</v>
      </c>
      <c r="F22" s="287">
        <v>0</v>
      </c>
      <c r="G22" s="251" t="s">
        <v>669</v>
      </c>
      <c r="H22" s="269">
        <v>-5.2218399999999998E-2</v>
      </c>
      <c r="I22" s="323">
        <v>-0.23899999999999999</v>
      </c>
      <c r="K22" s="254" t="s">
        <v>17164</v>
      </c>
      <c r="M22" s="255">
        <v>0</v>
      </c>
      <c r="N22" s="255">
        <v>0</v>
      </c>
      <c r="U22" s="284"/>
      <c r="V22" s="261"/>
      <c r="W22" s="261">
        <v>0</v>
      </c>
      <c r="X22" s="261">
        <v>0</v>
      </c>
      <c r="Y22" s="261"/>
      <c r="Z22" s="261">
        <v>0</v>
      </c>
      <c r="AA22" s="284"/>
      <c r="AB22" s="283"/>
      <c r="AC22" s="283"/>
      <c r="AD22" s="262">
        <v>0</v>
      </c>
      <c r="AE22" s="262">
        <v>0</v>
      </c>
      <c r="AF22" s="284"/>
      <c r="AH22" s="248" t="s">
        <v>17273</v>
      </c>
      <c r="AI22" s="248" t="s">
        <v>17274</v>
      </c>
      <c r="AJ22" s="248" t="s">
        <v>14820</v>
      </c>
      <c r="AK22" s="248">
        <v>0</v>
      </c>
      <c r="AL22" s="325" t="s">
        <v>17223</v>
      </c>
      <c r="AM22" s="325" t="s">
        <v>17224</v>
      </c>
      <c r="AN22" s="325" t="s">
        <v>17225</v>
      </c>
      <c r="AO22" s="273" t="s">
        <v>17226</v>
      </c>
    </row>
    <row r="23" spans="2:41" s="226" customFormat="1" ht="28.35" customHeight="1">
      <c r="B23" s="248" t="s">
        <v>17275</v>
      </c>
      <c r="C23" s="264" t="s">
        <v>17276</v>
      </c>
      <c r="D23" s="264" t="s">
        <v>7377</v>
      </c>
      <c r="E23" s="264">
        <v>0</v>
      </c>
      <c r="F23" s="251">
        <v>3944</v>
      </c>
      <c r="G23" s="251" t="s">
        <v>630</v>
      </c>
      <c r="H23" s="269">
        <v>0.94757000000000002</v>
      </c>
      <c r="I23" s="323">
        <v>6.0702199999999973</v>
      </c>
      <c r="K23" s="254" t="s">
        <v>17165</v>
      </c>
      <c r="M23" s="255">
        <v>0</v>
      </c>
      <c r="N23" s="255">
        <v>0</v>
      </c>
      <c r="U23" s="284"/>
      <c r="V23" s="261"/>
      <c r="W23" s="261">
        <v>0</v>
      </c>
      <c r="X23" s="261">
        <v>0</v>
      </c>
      <c r="Y23" s="261"/>
      <c r="Z23" s="261">
        <v>0</v>
      </c>
      <c r="AA23" s="284"/>
      <c r="AB23" s="283"/>
      <c r="AC23" s="283"/>
      <c r="AD23" s="262">
        <v>0</v>
      </c>
      <c r="AE23" s="262">
        <v>0</v>
      </c>
      <c r="AF23" s="284"/>
      <c r="AH23" s="248" t="s">
        <v>17275</v>
      </c>
      <c r="AI23" s="248" t="s">
        <v>17276</v>
      </c>
      <c r="AJ23" s="248" t="s">
        <v>7377</v>
      </c>
      <c r="AK23" s="248">
        <v>0</v>
      </c>
      <c r="AL23" s="325" t="s">
        <v>17227</v>
      </c>
      <c r="AM23" s="325" t="s">
        <v>17228</v>
      </c>
      <c r="AN23" s="325" t="s">
        <v>17229</v>
      </c>
      <c r="AO23" s="273" t="s">
        <v>17230</v>
      </c>
    </row>
    <row r="24" spans="2:41" s="226" customFormat="1" ht="28.35" customHeight="1">
      <c r="B24" s="248" t="s">
        <v>17277</v>
      </c>
      <c r="C24" s="264" t="s">
        <v>17278</v>
      </c>
      <c r="D24" s="264" t="s">
        <v>17146</v>
      </c>
      <c r="E24" s="264">
        <v>0</v>
      </c>
      <c r="F24" s="251">
        <v>0</v>
      </c>
      <c r="G24" s="251" t="s">
        <v>630</v>
      </c>
      <c r="H24" s="269">
        <v>0</v>
      </c>
      <c r="I24" s="323">
        <v>0</v>
      </c>
      <c r="K24" s="254" t="s">
        <v>17166</v>
      </c>
      <c r="M24" s="255">
        <v>0</v>
      </c>
      <c r="N24" s="255">
        <v>0</v>
      </c>
      <c r="U24" s="284"/>
      <c r="V24" s="261"/>
      <c r="W24" s="261">
        <v>0</v>
      </c>
      <c r="X24" s="261">
        <v>0</v>
      </c>
      <c r="Y24" s="261"/>
      <c r="Z24" s="261">
        <v>0</v>
      </c>
      <c r="AA24" s="284"/>
      <c r="AB24" s="283"/>
      <c r="AC24" s="283"/>
      <c r="AD24" s="262">
        <v>0</v>
      </c>
      <c r="AE24" s="262">
        <v>0</v>
      </c>
      <c r="AF24" s="284"/>
      <c r="AH24" s="248" t="s">
        <v>17277</v>
      </c>
      <c r="AI24" s="248" t="s">
        <v>17278</v>
      </c>
      <c r="AJ24" s="248" t="s">
        <v>17146</v>
      </c>
      <c r="AK24" s="248">
        <v>0</v>
      </c>
      <c r="AL24" s="325" t="s">
        <v>17231</v>
      </c>
      <c r="AM24" s="325" t="s">
        <v>17232</v>
      </c>
      <c r="AN24" s="325" t="s">
        <v>17233</v>
      </c>
      <c r="AO24" s="273" t="s">
        <v>17234</v>
      </c>
    </row>
    <row r="25" spans="2:41" s="226" customFormat="1" ht="28.35" customHeight="1">
      <c r="B25" s="248" t="s">
        <v>16724</v>
      </c>
      <c r="C25" s="264" t="s">
        <v>16724</v>
      </c>
      <c r="D25" s="264" t="s">
        <v>16724</v>
      </c>
      <c r="E25" s="264" t="s">
        <v>16724</v>
      </c>
      <c r="F25" s="251"/>
      <c r="G25" s="251"/>
      <c r="H25" s="269" t="s">
        <v>16724</v>
      </c>
      <c r="I25" s="323"/>
      <c r="K25" s="254" t="s">
        <v>17167</v>
      </c>
      <c r="M25" s="255">
        <v>0</v>
      </c>
      <c r="N25" s="255">
        <v>0</v>
      </c>
      <c r="U25" s="284"/>
      <c r="V25" s="261"/>
      <c r="W25" s="261">
        <v>0</v>
      </c>
      <c r="X25" s="261">
        <v>0</v>
      </c>
      <c r="Y25" s="261"/>
      <c r="Z25" s="261">
        <v>0</v>
      </c>
      <c r="AA25" s="284"/>
      <c r="AB25" s="283"/>
      <c r="AC25" s="283"/>
      <c r="AD25" s="262">
        <v>0</v>
      </c>
      <c r="AE25" s="262">
        <v>0</v>
      </c>
      <c r="AF25" s="284"/>
      <c r="AH25" s="248" t="s">
        <v>16724</v>
      </c>
      <c r="AI25" s="248" t="s">
        <v>16724</v>
      </c>
      <c r="AJ25" s="248" t="s">
        <v>16724</v>
      </c>
      <c r="AK25" s="248" t="s">
        <v>16724</v>
      </c>
      <c r="AL25" s="325" t="s">
        <v>17235</v>
      </c>
      <c r="AM25" s="325" t="s">
        <v>17236</v>
      </c>
      <c r="AN25" s="325" t="s">
        <v>17237</v>
      </c>
      <c r="AO25" s="273" t="s">
        <v>17238</v>
      </c>
    </row>
    <row r="26" spans="2:41" s="226" customFormat="1" ht="28.35" customHeight="1">
      <c r="B26" s="248" t="s">
        <v>16724</v>
      </c>
      <c r="C26" s="264" t="s">
        <v>16724</v>
      </c>
      <c r="D26" s="264" t="s">
        <v>16724</v>
      </c>
      <c r="E26" s="264" t="s">
        <v>16724</v>
      </c>
      <c r="F26" s="251"/>
      <c r="G26" s="251"/>
      <c r="H26" s="269" t="s">
        <v>16724</v>
      </c>
      <c r="I26" s="323"/>
      <c r="K26" s="254" t="s">
        <v>17168</v>
      </c>
      <c r="M26" s="255">
        <v>0</v>
      </c>
      <c r="N26" s="255">
        <v>0</v>
      </c>
      <c r="U26" s="284"/>
      <c r="V26" s="261"/>
      <c r="W26" s="261">
        <v>0</v>
      </c>
      <c r="X26" s="261">
        <v>0</v>
      </c>
      <c r="Y26" s="261"/>
      <c r="Z26" s="261">
        <v>0</v>
      </c>
      <c r="AA26" s="284"/>
      <c r="AB26" s="283"/>
      <c r="AC26" s="283"/>
      <c r="AD26" s="262">
        <v>0</v>
      </c>
      <c r="AE26" s="262">
        <v>0</v>
      </c>
      <c r="AF26" s="284"/>
      <c r="AH26" s="248" t="s">
        <v>16724</v>
      </c>
      <c r="AI26" s="248" t="s">
        <v>16724</v>
      </c>
      <c r="AJ26" s="248" t="s">
        <v>16724</v>
      </c>
      <c r="AK26" s="248" t="s">
        <v>16724</v>
      </c>
      <c r="AL26" s="325" t="s">
        <v>17239</v>
      </c>
      <c r="AM26" s="325" t="s">
        <v>17240</v>
      </c>
      <c r="AN26" s="325" t="s">
        <v>17241</v>
      </c>
      <c r="AO26" s="273" t="s">
        <v>17242</v>
      </c>
    </row>
    <row r="27" spans="2:41" s="226" customFormat="1" ht="28.35" customHeight="1">
      <c r="B27" s="248" t="s">
        <v>16724</v>
      </c>
      <c r="C27" s="264" t="s">
        <v>16724</v>
      </c>
      <c r="D27" s="264" t="s">
        <v>16724</v>
      </c>
      <c r="E27" s="264" t="s">
        <v>16724</v>
      </c>
      <c r="F27" s="251"/>
      <c r="G27" s="251"/>
      <c r="H27" s="269" t="s">
        <v>16724</v>
      </c>
      <c r="I27" s="323"/>
      <c r="K27" s="254" t="s">
        <v>17169</v>
      </c>
      <c r="M27" s="255">
        <v>0</v>
      </c>
      <c r="N27" s="255">
        <v>0</v>
      </c>
      <c r="U27" s="284"/>
      <c r="V27" s="261"/>
      <c r="W27" s="261">
        <v>0</v>
      </c>
      <c r="X27" s="261">
        <v>0</v>
      </c>
      <c r="Y27" s="261"/>
      <c r="Z27" s="261">
        <v>0</v>
      </c>
      <c r="AA27" s="284"/>
      <c r="AB27" s="283"/>
      <c r="AC27" s="283"/>
      <c r="AD27" s="262">
        <v>0</v>
      </c>
      <c r="AE27" s="262">
        <v>0</v>
      </c>
      <c r="AF27" s="284"/>
      <c r="AH27" s="248" t="s">
        <v>16724</v>
      </c>
      <c r="AI27" s="248" t="s">
        <v>16724</v>
      </c>
      <c r="AJ27" s="248" t="s">
        <v>16724</v>
      </c>
      <c r="AK27" s="248" t="s">
        <v>16724</v>
      </c>
      <c r="AL27" s="325" t="s">
        <v>17243</v>
      </c>
      <c r="AM27" s="325" t="s">
        <v>17244</v>
      </c>
      <c r="AN27" s="325" t="s">
        <v>17245</v>
      </c>
      <c r="AO27" s="273" t="s">
        <v>17246</v>
      </c>
    </row>
    <row r="28" spans="2:41" s="226" customFormat="1" ht="28.35" customHeight="1">
      <c r="B28" s="248" t="s">
        <v>16724</v>
      </c>
      <c r="C28" s="264" t="s">
        <v>16724</v>
      </c>
      <c r="D28" s="264" t="s">
        <v>16724</v>
      </c>
      <c r="E28" s="264" t="s">
        <v>16724</v>
      </c>
      <c r="F28" s="251"/>
      <c r="G28" s="251"/>
      <c r="H28" s="269" t="s">
        <v>16724</v>
      </c>
      <c r="I28" s="323"/>
      <c r="K28" s="254" t="s">
        <v>17170</v>
      </c>
      <c r="M28" s="255">
        <v>0</v>
      </c>
      <c r="N28" s="255">
        <v>0</v>
      </c>
      <c r="U28" s="284"/>
      <c r="V28" s="261"/>
      <c r="W28" s="261">
        <v>0</v>
      </c>
      <c r="X28" s="261">
        <v>0</v>
      </c>
      <c r="Y28" s="261"/>
      <c r="Z28" s="261">
        <v>0</v>
      </c>
      <c r="AA28" s="284"/>
      <c r="AB28" s="283"/>
      <c r="AC28" s="283"/>
      <c r="AD28" s="262">
        <v>0</v>
      </c>
      <c r="AE28" s="262">
        <v>0</v>
      </c>
      <c r="AF28" s="284"/>
      <c r="AH28" s="248" t="s">
        <v>16724</v>
      </c>
      <c r="AI28" s="248" t="s">
        <v>16724</v>
      </c>
      <c r="AJ28" s="248" t="s">
        <v>16724</v>
      </c>
      <c r="AK28" s="248" t="s">
        <v>16724</v>
      </c>
      <c r="AL28" s="325" t="s">
        <v>17247</v>
      </c>
      <c r="AM28" s="325" t="s">
        <v>17248</v>
      </c>
      <c r="AN28" s="325" t="s">
        <v>17249</v>
      </c>
      <c r="AO28" s="273" t="s">
        <v>17250</v>
      </c>
    </row>
    <row r="29" spans="2:41" s="226" customFormat="1" ht="15.75">
      <c r="U29" s="227"/>
      <c r="V29" s="261"/>
      <c r="W29" s="261"/>
      <c r="X29" s="261"/>
      <c r="Y29" s="261"/>
      <c r="Z29" s="261"/>
      <c r="AA29" s="284"/>
      <c r="AB29" s="283"/>
      <c r="AC29" s="283"/>
      <c r="AD29" s="262"/>
      <c r="AE29" s="283"/>
      <c r="AF29" s="227"/>
    </row>
    <row r="30" spans="2:41" s="226" customFormat="1" ht="28.35" customHeight="1">
      <c r="B30" s="248" t="s">
        <v>17171</v>
      </c>
      <c r="C30" s="296"/>
      <c r="D30" s="264" t="s">
        <v>7339</v>
      </c>
      <c r="E30" s="264">
        <v>0</v>
      </c>
      <c r="F30" s="327"/>
      <c r="G30" s="293">
        <v>50</v>
      </c>
      <c r="H30" s="299"/>
      <c r="I30" s="295"/>
      <c r="J30" s="283"/>
      <c r="K30" s="254" t="s">
        <v>17172</v>
      </c>
      <c r="M30" s="255"/>
      <c r="N30" s="255"/>
      <c r="U30" s="227"/>
      <c r="V30" s="261"/>
      <c r="W30" s="261"/>
      <c r="X30" s="261"/>
      <c r="Y30" s="261"/>
      <c r="Z30" s="261"/>
      <c r="AA30" s="284"/>
      <c r="AB30" s="283"/>
      <c r="AC30" s="283"/>
      <c r="AD30" s="262"/>
      <c r="AE30" s="283"/>
      <c r="AF30" s="227"/>
      <c r="AH30" s="248" t="s">
        <v>17171</v>
      </c>
      <c r="AI30" s="296"/>
      <c r="AJ30" s="264" t="s">
        <v>7339</v>
      </c>
      <c r="AK30" s="264">
        <v>0</v>
      </c>
      <c r="AM30" s="328" t="s">
        <v>17251</v>
      </c>
      <c r="AN30" s="299"/>
      <c r="AO30" s="295"/>
    </row>
    <row r="31" spans="2:41" s="226" customFormat="1" ht="15">
      <c r="U31" s="227"/>
      <c r="V31" s="227"/>
      <c r="W31" s="227"/>
      <c r="X31" s="227"/>
      <c r="Y31" s="227"/>
      <c r="Z31" s="227"/>
      <c r="AA31" s="227"/>
      <c r="AB31" s="227"/>
      <c r="AC31" s="227"/>
      <c r="AD31" s="227"/>
      <c r="AE31" s="227"/>
      <c r="AF31" s="227"/>
    </row>
    <row r="32" spans="2:41" s="226" customFormat="1" ht="15.75">
      <c r="B32" s="329" t="s">
        <v>17111</v>
      </c>
      <c r="U32" s="280"/>
      <c r="V32" s="330"/>
      <c r="W32" s="330"/>
      <c r="X32" s="330"/>
      <c r="Y32" s="330"/>
      <c r="Z32" s="330"/>
      <c r="AA32" s="280"/>
      <c r="AB32" s="280"/>
      <c r="AC32" s="280"/>
      <c r="AD32" s="331"/>
      <c r="AE32" s="280"/>
      <c r="AF32" s="280"/>
    </row>
    <row r="33" spans="2:32" ht="15.75">
      <c r="U33" s="280"/>
      <c r="V33" s="330"/>
      <c r="W33" s="330"/>
      <c r="X33" s="330"/>
      <c r="Y33" s="330"/>
      <c r="Z33" s="330"/>
      <c r="AA33" s="280"/>
      <c r="AB33" s="280"/>
      <c r="AC33" s="280"/>
      <c r="AD33" s="331"/>
      <c r="AE33" s="280"/>
      <c r="AF33" s="280"/>
    </row>
    <row r="34" spans="2:32" ht="15.75">
      <c r="B34" s="303" t="s">
        <v>17112</v>
      </c>
      <c r="U34" s="280"/>
      <c r="V34" s="330"/>
      <c r="W34" s="330"/>
      <c r="X34" s="330"/>
      <c r="Y34" s="330"/>
      <c r="Z34" s="330"/>
      <c r="AA34" s="280"/>
      <c r="AB34" s="280"/>
      <c r="AC34" s="280"/>
      <c r="AD34" s="331"/>
      <c r="AE34" s="280"/>
      <c r="AF34" s="280"/>
    </row>
    <row r="35" spans="2:32" ht="16.5" thickBot="1">
      <c r="B35" s="305"/>
      <c r="U35" s="280"/>
      <c r="V35" s="330"/>
      <c r="W35" s="330"/>
      <c r="X35" s="330"/>
      <c r="Y35" s="330"/>
      <c r="Z35" s="330"/>
      <c r="AA35" s="280"/>
      <c r="AB35" s="280"/>
      <c r="AC35" s="280"/>
      <c r="AD35" s="331"/>
      <c r="AE35" s="280"/>
      <c r="AF35" s="280"/>
    </row>
    <row r="36" spans="2:32" ht="17.25" thickTop="1" thickBot="1">
      <c r="B36" s="306" t="s">
        <v>17113</v>
      </c>
      <c r="U36" s="280"/>
      <c r="V36" s="330"/>
      <c r="W36" s="330"/>
      <c r="X36" s="330"/>
      <c r="Y36" s="330"/>
      <c r="Z36" s="330"/>
      <c r="AA36" s="280"/>
      <c r="AB36" s="280"/>
      <c r="AC36" s="280"/>
      <c r="AD36" s="331"/>
      <c r="AE36" s="280"/>
      <c r="AF36" s="280"/>
    </row>
    <row r="37" spans="2:32" ht="16.5" thickTop="1">
      <c r="U37" s="280"/>
      <c r="V37" s="330"/>
      <c r="W37" s="330"/>
      <c r="X37" s="330"/>
      <c r="Y37" s="330"/>
      <c r="Z37" s="330"/>
      <c r="AA37" s="280"/>
      <c r="AB37" s="280"/>
      <c r="AC37" s="280"/>
      <c r="AD37" s="331"/>
      <c r="AE37" s="280"/>
      <c r="AF37" s="280"/>
    </row>
    <row r="38" spans="2:32" ht="15.75">
      <c r="B38" s="307" t="s">
        <v>17114</v>
      </c>
      <c r="U38" s="280"/>
      <c r="V38" s="330"/>
      <c r="W38" s="330"/>
      <c r="X38" s="330"/>
      <c r="Y38" s="330"/>
      <c r="Z38" s="330"/>
      <c r="AA38" s="280"/>
      <c r="AB38" s="280"/>
      <c r="AC38" s="280"/>
      <c r="AD38" s="331"/>
      <c r="AE38" s="280"/>
      <c r="AF38" s="280"/>
    </row>
    <row r="39" spans="2:32" ht="15.75">
      <c r="U39" s="280"/>
      <c r="V39" s="330"/>
      <c r="W39" s="330"/>
      <c r="X39" s="330"/>
      <c r="Y39" s="330"/>
      <c r="Z39" s="330"/>
      <c r="AA39" s="280"/>
      <c r="AB39" s="280"/>
      <c r="AC39" s="280"/>
      <c r="AD39" s="331"/>
      <c r="AE39" s="280"/>
      <c r="AF39" s="280"/>
    </row>
    <row r="40" spans="2:32" ht="15.75">
      <c r="B40" s="308" t="s">
        <v>17115</v>
      </c>
      <c r="U40" s="280"/>
      <c r="V40" s="330"/>
      <c r="W40" s="330"/>
      <c r="X40" s="330"/>
      <c r="Y40" s="330"/>
      <c r="Z40" s="330"/>
      <c r="AA40" s="280"/>
      <c r="AB40" s="280"/>
      <c r="AC40" s="280"/>
      <c r="AD40" s="331"/>
      <c r="AE40" s="280"/>
      <c r="AF40" s="280"/>
    </row>
    <row r="41" spans="2:32" ht="15.75">
      <c r="U41" s="280"/>
      <c r="V41" s="330"/>
      <c r="W41" s="330"/>
      <c r="X41" s="330"/>
      <c r="Y41" s="330"/>
      <c r="Z41" s="330"/>
      <c r="AA41" s="280"/>
      <c r="AB41" s="280"/>
      <c r="AC41" s="280"/>
      <c r="AD41" s="331"/>
      <c r="AE41" s="280"/>
      <c r="AF41" s="280"/>
    </row>
    <row r="42" spans="2:32" ht="15">
      <c r="B42" s="302" t="s">
        <v>17116</v>
      </c>
      <c r="C42" s="301"/>
      <c r="D42" s="301"/>
      <c r="E42" s="301"/>
      <c r="F42" s="301"/>
      <c r="G42" s="301"/>
      <c r="H42" s="301"/>
      <c r="I42" s="301"/>
      <c r="J42" s="301"/>
      <c r="K42" s="301"/>
      <c r="U42" s="218"/>
      <c r="V42" s="330"/>
      <c r="W42" s="330"/>
      <c r="X42" s="330"/>
      <c r="Y42" s="330"/>
      <c r="Z42" s="330"/>
      <c r="AA42" s="218"/>
      <c r="AB42" s="218"/>
      <c r="AC42" s="218"/>
      <c r="AD42" s="331"/>
      <c r="AE42" s="218"/>
      <c r="AF42" s="218"/>
    </row>
    <row r="43" spans="2:32">
      <c r="U43" s="301"/>
      <c r="V43" s="301"/>
      <c r="W43" s="301"/>
      <c r="X43" s="301"/>
      <c r="Y43" s="301"/>
      <c r="Z43" s="301"/>
      <c r="AA43" s="301"/>
      <c r="AB43" s="301"/>
      <c r="AC43" s="301"/>
      <c r="AD43" s="301"/>
      <c r="AE43" s="301"/>
      <c r="AF43" s="301"/>
    </row>
    <row r="44" spans="2:32" hidden="1">
      <c r="U44" s="301"/>
      <c r="V44" s="301"/>
      <c r="W44" s="301"/>
      <c r="X44" s="301"/>
      <c r="Y44" s="301"/>
      <c r="Z44" s="301"/>
      <c r="AA44" s="301"/>
      <c r="AB44" s="301"/>
      <c r="AC44" s="301"/>
      <c r="AD44" s="301"/>
      <c r="AE44" s="301"/>
      <c r="AF44" s="301"/>
    </row>
    <row r="45" spans="2:32" hidden="1">
      <c r="U45" s="301"/>
      <c r="V45" s="301"/>
      <c r="W45" s="301"/>
      <c r="X45" s="301"/>
      <c r="Y45" s="301"/>
      <c r="Z45" s="301"/>
      <c r="AA45" s="301"/>
      <c r="AB45" s="301"/>
      <c r="AC45" s="301"/>
      <c r="AD45" s="301"/>
      <c r="AE45" s="301"/>
      <c r="AF45" s="301"/>
    </row>
  </sheetData>
  <sheetProtection algorithmName="SHA-512" hashValue="CbuKgfiDi8pUpZxJHr5XsUslyEoHUtM9WG+1K9lQ2nvwGuRzj38nTgm+CgdnF3lQtFSfSsXUoPi50Z+qqzLM6g==" saltValue="4/2tekt0TNBmK8OaiHGY4Q==" spinCount="100000" sheet="1" objects="1" scenarios="1"/>
  <mergeCells count="9">
    <mergeCell ref="K5:K6"/>
    <mergeCell ref="M5:M6"/>
    <mergeCell ref="N5:N6"/>
    <mergeCell ref="B5:B6"/>
    <mergeCell ref="C5:C6"/>
    <mergeCell ref="D5:D6"/>
    <mergeCell ref="E5:E6"/>
    <mergeCell ref="F5:F6"/>
    <mergeCell ref="G5:G6"/>
  </mergeCells>
  <conditionalFormatting sqref="F15:F28 F30">
    <cfRule type="expression" dxfId="402" priority="17">
      <formula>INDIRECT("E" &amp; ROW()) = 5</formula>
    </cfRule>
    <cfRule type="expression" dxfId="401" priority="18">
      <formula>INDIRECT("E" &amp; ROW()) = 4</formula>
    </cfRule>
    <cfRule type="expression" dxfId="400" priority="19">
      <formula>INDIRECT("E" &amp; ROW()) = 3</formula>
    </cfRule>
    <cfRule type="expression" dxfId="399" priority="20">
      <formula>INDIRECT("E" &amp; ROW()) = 2</formula>
    </cfRule>
    <cfRule type="expression" dxfId="398" priority="21">
      <formula>INDIRECT("E" &amp; ROW()) = 1</formula>
    </cfRule>
    <cfRule type="expression" dxfId="397" priority="22">
      <formula>INDIRECT("E" &amp; ROW()) = 0</formula>
    </cfRule>
  </conditionalFormatting>
  <conditionalFormatting sqref="M9:M12">
    <cfRule type="cellIs" dxfId="396" priority="16" operator="equal">
      <formula>0</formula>
    </cfRule>
  </conditionalFormatting>
  <conditionalFormatting sqref="M15:N28">
    <cfRule type="cellIs" dxfId="395" priority="15" operator="equal">
      <formula>0</formula>
    </cfRule>
  </conditionalFormatting>
  <conditionalFormatting sqref="M30">
    <cfRule type="cellIs" dxfId="394" priority="14" operator="equal">
      <formula>0</formula>
    </cfRule>
  </conditionalFormatting>
  <conditionalFormatting sqref="M30:N30">
    <cfRule type="cellIs" dxfId="393" priority="13" operator="equal">
      <formula>0</formula>
    </cfRule>
  </conditionalFormatting>
  <conditionalFormatting sqref="E9:E12 E15:E28 E30">
    <cfRule type="cellIs" dxfId="392" priority="12" operator="equal">
      <formula>0</formula>
    </cfRule>
  </conditionalFormatting>
  <conditionalFormatting sqref="N9">
    <cfRule type="cellIs" dxfId="391" priority="11" operator="equal">
      <formula>0</formula>
    </cfRule>
  </conditionalFormatting>
  <conditionalFormatting sqref="N10">
    <cfRule type="cellIs" dxfId="390" priority="10" operator="equal">
      <formula>0</formula>
    </cfRule>
  </conditionalFormatting>
  <conditionalFormatting sqref="N11">
    <cfRule type="cellIs" dxfId="389" priority="9" operator="equal">
      <formula>0</formula>
    </cfRule>
  </conditionalFormatting>
  <conditionalFormatting sqref="N12">
    <cfRule type="cellIs" dxfId="388" priority="8" operator="equal">
      <formula>0</formula>
    </cfRule>
  </conditionalFormatting>
  <conditionalFormatting sqref="AK30">
    <cfRule type="cellIs" dxfId="387" priority="1" operator="equal">
      <formula>0</formula>
    </cfRule>
  </conditionalFormatting>
  <conditionalFormatting sqref="AL15:AL28">
    <cfRule type="expression" dxfId="386" priority="2">
      <formula>INDIRECT("E" &amp; ROW()) = 5</formula>
    </cfRule>
    <cfRule type="expression" dxfId="385" priority="3">
      <formula>INDIRECT("E" &amp; ROW()) = 4</formula>
    </cfRule>
    <cfRule type="expression" dxfId="384" priority="4">
      <formula>INDIRECT("E" &amp; ROW()) = 3</formula>
    </cfRule>
    <cfRule type="expression" dxfId="383" priority="5">
      <formula>INDIRECT("E" &amp; ROW()) = 2</formula>
    </cfRule>
    <cfRule type="expression" dxfId="382" priority="6">
      <formula>INDIRECT("E" &amp; ROW()) = 1</formula>
    </cfRule>
    <cfRule type="expression" dxfId="381" priority="7">
      <formula>INDIRECT("E" &amp; ROW()) = 0</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18442-27F6-4F45-A37F-C7C8D87D14DB}">
  <sheetPr>
    <tabColor rgb="FF0070C0"/>
  </sheetPr>
  <dimension ref="B1:AJ26"/>
  <sheetViews>
    <sheetView showGridLines="0" workbookViewId="0">
      <selection sqref="A1:XFD1048576"/>
    </sheetView>
  </sheetViews>
  <sheetFormatPr defaultColWidth="8.625" defaultRowHeight="15" zeroHeight="1"/>
  <cols>
    <col min="1" max="1" width="1.625" style="334" customWidth="1"/>
    <col min="2" max="2" width="46" style="334" customWidth="1"/>
    <col min="3" max="4" width="14.375" style="334" customWidth="1"/>
    <col min="5" max="5" width="6.375" style="334" customWidth="1"/>
    <col min="6" max="6" width="9.125" style="334" customWidth="1"/>
    <col min="7" max="7" width="6" style="334" customWidth="1"/>
    <col min="8" max="8" width="8.375" style="335" customWidth="1"/>
    <col min="9" max="10" width="12.625" style="334" customWidth="1"/>
    <col min="11" max="12" width="8.625" style="334"/>
    <col min="13" max="14" width="8.625" style="334" hidden="1" customWidth="1"/>
    <col min="15" max="15" width="1.625" style="334" hidden="1" customWidth="1"/>
    <col min="16" max="20" width="3.625" style="334" hidden="1" customWidth="1"/>
    <col min="21" max="21" width="1.625" style="334" hidden="1" customWidth="1"/>
    <col min="22" max="26" width="3.625" style="334" hidden="1" customWidth="1"/>
    <col min="27" max="27" width="1.625" style="334" hidden="1" customWidth="1"/>
    <col min="28" max="32" width="0" style="334" hidden="1" customWidth="1"/>
    <col min="33" max="33" width="8.625" style="334"/>
    <col min="34" max="34" width="31.125" style="334" customWidth="1"/>
    <col min="35" max="36" width="15.625" style="334" customWidth="1"/>
    <col min="37" max="16384" width="8.625" style="334"/>
  </cols>
  <sheetData>
    <row r="1" spans="2:36" ht="36.75">
      <c r="B1" s="332" t="s">
        <v>17279</v>
      </c>
      <c r="C1" s="333"/>
      <c r="D1" s="333"/>
      <c r="E1" s="333"/>
      <c r="O1" s="217"/>
      <c r="P1" s="215"/>
      <c r="Q1" s="215"/>
      <c r="R1" s="215"/>
      <c r="S1" s="215"/>
      <c r="T1" s="215"/>
      <c r="U1" s="217"/>
      <c r="V1" s="215"/>
      <c r="W1" s="215"/>
      <c r="X1" s="215"/>
      <c r="Y1" s="215"/>
      <c r="Z1" s="215"/>
      <c r="AA1" s="217"/>
    </row>
    <row r="2" spans="2:36" ht="15.75">
      <c r="B2" s="312"/>
      <c r="C2" s="312"/>
      <c r="D2" s="312"/>
      <c r="E2" s="312"/>
      <c r="F2" s="312"/>
      <c r="O2" s="217"/>
      <c r="P2" s="215"/>
      <c r="Q2" s="215"/>
      <c r="R2" s="215"/>
      <c r="S2" s="215"/>
      <c r="T2" s="215"/>
      <c r="U2" s="217"/>
      <c r="V2" s="215"/>
      <c r="W2" s="215"/>
      <c r="X2" s="215"/>
      <c r="Y2" s="215"/>
      <c r="Z2" s="215"/>
      <c r="AA2" s="217"/>
    </row>
    <row r="3" spans="2:36" s="338" customFormat="1" ht="19.5">
      <c r="B3" s="219" t="s">
        <v>17280</v>
      </c>
      <c r="C3" s="220"/>
      <c r="D3" s="220"/>
      <c r="E3" s="336"/>
      <c r="F3" s="222" t="s">
        <v>9</v>
      </c>
      <c r="G3" s="337"/>
      <c r="H3" s="224"/>
      <c r="I3" s="224" t="s">
        <v>16944</v>
      </c>
      <c r="J3" s="224"/>
      <c r="O3" s="227"/>
      <c r="P3" s="226" t="s">
        <v>16952</v>
      </c>
      <c r="Q3" s="226"/>
      <c r="R3" s="226"/>
      <c r="S3" s="226"/>
      <c r="T3" s="226"/>
      <c r="U3" s="227"/>
      <c r="V3" s="226" t="s">
        <v>16953</v>
      </c>
      <c r="W3" s="226"/>
      <c r="X3" s="226"/>
      <c r="Y3" s="226"/>
      <c r="Z3" s="226"/>
      <c r="AA3" s="227"/>
      <c r="AH3" s="224" t="s">
        <v>16945</v>
      </c>
    </row>
    <row r="4" spans="2:36" s="338" customFormat="1" ht="15.75">
      <c r="B4" s="226"/>
      <c r="C4" s="226"/>
      <c r="D4" s="226"/>
      <c r="E4" s="226"/>
      <c r="F4" s="226"/>
      <c r="G4" s="226"/>
      <c r="I4" s="339"/>
      <c r="O4" s="227"/>
      <c r="P4" s="237" t="s">
        <v>17281</v>
      </c>
      <c r="Q4" s="226"/>
      <c r="R4" s="226"/>
      <c r="S4" s="226"/>
      <c r="T4" s="226"/>
      <c r="U4" s="227"/>
      <c r="V4" s="237" t="s">
        <v>16955</v>
      </c>
      <c r="W4" s="226"/>
      <c r="X4" s="237"/>
      <c r="Y4" s="237"/>
      <c r="Z4" s="226"/>
      <c r="AA4" s="227"/>
    </row>
    <row r="5" spans="2:36" s="338" customFormat="1" ht="25.5">
      <c r="B5" s="320" t="s">
        <v>17282</v>
      </c>
      <c r="C5" s="320" t="s">
        <v>734</v>
      </c>
      <c r="D5" s="320" t="s">
        <v>15962</v>
      </c>
      <c r="E5" s="340"/>
      <c r="F5" s="320" t="s">
        <v>6749</v>
      </c>
      <c r="I5" s="341" t="s">
        <v>16952</v>
      </c>
      <c r="J5" s="341" t="s">
        <v>16953</v>
      </c>
      <c r="O5" s="227"/>
      <c r="P5" s="244">
        <v>3</v>
      </c>
      <c r="Q5" s="244"/>
      <c r="R5" s="244"/>
      <c r="S5" s="244"/>
      <c r="T5" s="244"/>
      <c r="U5" s="245"/>
      <c r="V5" s="244">
        <v>3</v>
      </c>
      <c r="W5" s="244"/>
      <c r="X5" s="244"/>
      <c r="Y5" s="244"/>
      <c r="Z5" s="244"/>
      <c r="AA5" s="227"/>
      <c r="AH5" s="320" t="s">
        <v>17282</v>
      </c>
      <c r="AI5" s="320" t="s">
        <v>734</v>
      </c>
      <c r="AJ5" s="320" t="s">
        <v>15962</v>
      </c>
    </row>
    <row r="6" spans="2:36" s="338" customFormat="1" ht="25.5">
      <c r="B6" s="248" t="s">
        <v>17283</v>
      </c>
      <c r="C6" s="264" t="s">
        <v>17284</v>
      </c>
      <c r="D6" s="250">
        <v>69.33</v>
      </c>
      <c r="E6" s="226"/>
      <c r="F6" s="254" t="s">
        <v>17285</v>
      </c>
      <c r="I6" s="255">
        <v>0</v>
      </c>
      <c r="J6" s="255">
        <v>0</v>
      </c>
      <c r="O6" s="227"/>
      <c r="P6" s="261">
        <v>0</v>
      </c>
      <c r="Q6" s="261"/>
      <c r="R6" s="261"/>
      <c r="S6" s="261"/>
      <c r="T6" s="261"/>
      <c r="U6" s="227"/>
      <c r="V6" s="262">
        <v>0</v>
      </c>
      <c r="W6" s="262"/>
      <c r="X6" s="262"/>
      <c r="Y6" s="261"/>
      <c r="Z6" s="262"/>
      <c r="AA6" s="227"/>
      <c r="AH6" s="248" t="s">
        <v>17283</v>
      </c>
      <c r="AI6" s="248" t="s">
        <v>17284</v>
      </c>
      <c r="AJ6" s="263" t="s">
        <v>17286</v>
      </c>
    </row>
    <row r="7" spans="2:36" s="338" customFormat="1" ht="25.5">
      <c r="B7" s="248" t="s">
        <v>17287</v>
      </c>
      <c r="C7" s="264" t="s">
        <v>17284</v>
      </c>
      <c r="D7" s="250">
        <v>74.66</v>
      </c>
      <c r="E7" s="226"/>
      <c r="F7" s="254" t="s">
        <v>17288</v>
      </c>
      <c r="I7" s="255">
        <v>0</v>
      </c>
      <c r="J7" s="255">
        <v>0</v>
      </c>
      <c r="O7" s="227"/>
      <c r="P7" s="261">
        <v>0</v>
      </c>
      <c r="Q7" s="226"/>
      <c r="R7" s="226"/>
      <c r="S7" s="226"/>
      <c r="T7" s="226"/>
      <c r="U7" s="227"/>
      <c r="V7" s="262">
        <v>0</v>
      </c>
      <c r="W7" s="226"/>
      <c r="X7" s="226"/>
      <c r="Y7" s="226"/>
      <c r="Z7" s="226"/>
      <c r="AA7" s="227"/>
      <c r="AH7" s="248" t="s">
        <v>17287</v>
      </c>
      <c r="AI7" s="248" t="s">
        <v>17284</v>
      </c>
      <c r="AJ7" s="263" t="s">
        <v>17289</v>
      </c>
    </row>
    <row r="8" spans="2:36" s="338" customFormat="1" ht="15.75">
      <c r="B8" s="248" t="s">
        <v>17290</v>
      </c>
      <c r="C8" s="264" t="s">
        <v>17284</v>
      </c>
      <c r="D8" s="342">
        <v>71.995000000000005</v>
      </c>
      <c r="E8" s="226"/>
      <c r="F8" s="254" t="s">
        <v>17291</v>
      </c>
      <c r="I8" s="255"/>
      <c r="J8" s="255"/>
      <c r="O8" s="227"/>
      <c r="P8" s="261"/>
      <c r="Q8" s="244"/>
      <c r="R8" s="244"/>
      <c r="S8" s="244"/>
      <c r="T8" s="244"/>
      <c r="U8" s="245"/>
      <c r="V8" s="262"/>
      <c r="W8" s="244"/>
      <c r="X8" s="244"/>
      <c r="Y8" s="244"/>
      <c r="Z8" s="244"/>
      <c r="AA8" s="227"/>
      <c r="AH8" s="248" t="s">
        <v>17290</v>
      </c>
      <c r="AI8" s="248" t="s">
        <v>17284</v>
      </c>
      <c r="AJ8" s="324" t="s">
        <v>17292</v>
      </c>
    </row>
    <row r="9" spans="2:36" s="338" customFormat="1" ht="15.75">
      <c r="B9" s="248" t="s">
        <v>17293</v>
      </c>
      <c r="C9" s="264" t="s">
        <v>17284</v>
      </c>
      <c r="D9" s="250">
        <v>0.5</v>
      </c>
      <c r="E9" s="226"/>
      <c r="F9" s="254" t="s">
        <v>17294</v>
      </c>
      <c r="I9" s="255">
        <v>0</v>
      </c>
      <c r="J9" s="255">
        <v>0</v>
      </c>
      <c r="O9" s="227"/>
      <c r="P9" s="261">
        <v>0</v>
      </c>
      <c r="Q9" s="261"/>
      <c r="R9" s="261"/>
      <c r="S9" s="261"/>
      <c r="T9" s="261"/>
      <c r="U9" s="227"/>
      <c r="V9" s="262">
        <v>0</v>
      </c>
      <c r="W9" s="262"/>
      <c r="X9" s="262"/>
      <c r="Y9" s="261"/>
      <c r="Z9" s="262"/>
      <c r="AA9" s="227"/>
      <c r="AH9" s="248" t="s">
        <v>17293</v>
      </c>
      <c r="AI9" s="248" t="s">
        <v>17284</v>
      </c>
      <c r="AJ9" s="263" t="s">
        <v>17295</v>
      </c>
    </row>
    <row r="10" spans="2:36" s="338" customFormat="1" ht="15.75">
      <c r="B10" s="248" t="s">
        <v>17296</v>
      </c>
      <c r="C10" s="264" t="s">
        <v>17284</v>
      </c>
      <c r="D10" s="343">
        <v>60235</v>
      </c>
      <c r="E10" s="226"/>
      <c r="F10" s="254" t="s">
        <v>17297</v>
      </c>
      <c r="I10" s="255">
        <v>0</v>
      </c>
      <c r="J10" s="255">
        <v>0</v>
      </c>
      <c r="O10" s="227"/>
      <c r="P10" s="261">
        <v>0</v>
      </c>
      <c r="Q10" s="261"/>
      <c r="R10" s="261"/>
      <c r="S10" s="261"/>
      <c r="T10" s="261"/>
      <c r="U10" s="227"/>
      <c r="V10" s="262">
        <v>0</v>
      </c>
      <c r="W10" s="262"/>
      <c r="X10" s="262"/>
      <c r="Y10" s="261"/>
      <c r="Z10" s="226"/>
      <c r="AA10" s="227"/>
      <c r="AH10" s="248" t="s">
        <v>17296</v>
      </c>
      <c r="AI10" s="248" t="s">
        <v>17284</v>
      </c>
      <c r="AJ10" s="263" t="s">
        <v>17298</v>
      </c>
    </row>
    <row r="11" spans="2:36" s="338" customFormat="1" ht="15.75">
      <c r="B11" s="248" t="s">
        <v>17299</v>
      </c>
      <c r="C11" s="264" t="s">
        <v>17284</v>
      </c>
      <c r="D11" s="344">
        <v>2036142</v>
      </c>
      <c r="E11" s="226"/>
      <c r="F11" s="254" t="s">
        <v>17300</v>
      </c>
      <c r="I11" s="255">
        <v>0</v>
      </c>
      <c r="J11" s="255">
        <v>0</v>
      </c>
      <c r="O11" s="227"/>
      <c r="P11" s="261">
        <v>0</v>
      </c>
      <c r="Q11" s="261"/>
      <c r="R11" s="261"/>
      <c r="S11" s="261"/>
      <c r="T11" s="261"/>
      <c r="U11" s="227"/>
      <c r="V11" s="262">
        <v>0</v>
      </c>
      <c r="W11" s="262"/>
      <c r="X11" s="262"/>
      <c r="Y11" s="261"/>
      <c r="Z11" s="226"/>
      <c r="AA11" s="227"/>
      <c r="AH11" s="248" t="s">
        <v>17299</v>
      </c>
      <c r="AI11" s="248" t="s">
        <v>17284</v>
      </c>
      <c r="AJ11" s="263" t="s">
        <v>17301</v>
      </c>
    </row>
    <row r="12" spans="2:36" s="338" customFormat="1" ht="25.5">
      <c r="B12" s="248" t="s">
        <v>17302</v>
      </c>
      <c r="C12" s="264" t="s">
        <v>17284</v>
      </c>
      <c r="D12" s="345">
        <v>295.82907282497979</v>
      </c>
      <c r="E12" s="226"/>
      <c r="F12" s="254" t="s">
        <v>17303</v>
      </c>
      <c r="I12" s="255"/>
      <c r="J12" s="255"/>
      <c r="O12" s="227"/>
      <c r="P12" s="261"/>
      <c r="Q12" s="261"/>
      <c r="R12" s="261"/>
      <c r="S12" s="261"/>
      <c r="T12" s="261"/>
      <c r="U12" s="227"/>
      <c r="V12" s="262"/>
      <c r="W12" s="262"/>
      <c r="X12" s="262"/>
      <c r="Y12" s="261"/>
      <c r="Z12" s="226"/>
      <c r="AA12" s="227"/>
      <c r="AH12" s="248" t="s">
        <v>17302</v>
      </c>
      <c r="AI12" s="248" t="s">
        <v>17284</v>
      </c>
      <c r="AJ12" s="273" t="s">
        <v>17304</v>
      </c>
    </row>
    <row r="13" spans="2:36" s="338" customFormat="1" ht="25.5">
      <c r="B13" s="248" t="s">
        <v>17305</v>
      </c>
      <c r="C13" s="346" t="s">
        <v>17306</v>
      </c>
      <c r="D13" s="347" t="b">
        <v>1</v>
      </c>
      <c r="E13" s="226"/>
      <c r="F13" s="254" t="s">
        <v>17307</v>
      </c>
      <c r="I13" s="255">
        <v>0</v>
      </c>
      <c r="J13" s="255"/>
      <c r="O13" s="348"/>
      <c r="P13" s="261">
        <v>0</v>
      </c>
      <c r="Q13" s="261"/>
      <c r="R13" s="261"/>
      <c r="S13" s="261"/>
      <c r="T13" s="261"/>
      <c r="U13" s="227"/>
      <c r="V13" s="262"/>
      <c r="W13" s="262"/>
      <c r="X13" s="262"/>
      <c r="Y13" s="261"/>
      <c r="Z13" s="226"/>
      <c r="AA13" s="227"/>
      <c r="AH13" s="248" t="s">
        <v>17305</v>
      </c>
      <c r="AI13" s="248" t="s">
        <v>17306</v>
      </c>
      <c r="AJ13" s="273" t="s">
        <v>17308</v>
      </c>
    </row>
    <row r="14" spans="2:36" s="338" customFormat="1" ht="15.75">
      <c r="H14" s="349"/>
      <c r="O14" s="350"/>
      <c r="P14" s="350"/>
      <c r="Q14" s="350"/>
      <c r="R14" s="350"/>
      <c r="S14" s="350"/>
      <c r="T14" s="350"/>
      <c r="U14" s="350"/>
      <c r="V14" s="350"/>
      <c r="W14" s="350"/>
      <c r="X14" s="350"/>
      <c r="Y14" s="350"/>
      <c r="Z14" s="350"/>
      <c r="AA14" s="350"/>
    </row>
    <row r="15" spans="2:36" s="338" customFormat="1" ht="15.75">
      <c r="B15" s="329" t="s">
        <v>17111</v>
      </c>
      <c r="C15" s="226"/>
      <c r="D15" s="226"/>
      <c r="E15" s="226"/>
      <c r="F15" s="226"/>
      <c r="G15" s="226"/>
      <c r="H15" s="226"/>
      <c r="I15" s="226"/>
      <c r="J15" s="226"/>
      <c r="K15" s="226"/>
      <c r="L15" s="226"/>
    </row>
    <row r="16" spans="2:36">
      <c r="B16" s="309"/>
      <c r="C16" s="309"/>
      <c r="D16" s="309"/>
      <c r="E16" s="309"/>
      <c r="F16" s="309"/>
      <c r="G16" s="309"/>
      <c r="H16" s="309"/>
      <c r="I16" s="309"/>
      <c r="J16" s="309"/>
      <c r="K16" s="309"/>
      <c r="L16" s="309"/>
    </row>
    <row r="17" spans="2:12">
      <c r="B17" s="303" t="s">
        <v>17112</v>
      </c>
      <c r="C17" s="309"/>
      <c r="D17" s="309"/>
      <c r="E17" s="309"/>
      <c r="F17" s="309"/>
      <c r="G17" s="309"/>
      <c r="H17" s="309"/>
      <c r="I17" s="309"/>
      <c r="J17" s="309"/>
      <c r="K17" s="309"/>
      <c r="L17" s="309"/>
    </row>
    <row r="18" spans="2:12" ht="15.75" thickBot="1">
      <c r="B18" s="305"/>
      <c r="C18" s="309"/>
      <c r="D18" s="309"/>
      <c r="E18" s="309"/>
      <c r="F18" s="309"/>
      <c r="G18" s="309"/>
      <c r="H18" s="309"/>
      <c r="I18" s="309"/>
      <c r="J18" s="309"/>
      <c r="K18" s="309"/>
      <c r="L18" s="309"/>
    </row>
    <row r="19" spans="2:12" ht="16.5" thickTop="1" thickBot="1">
      <c r="B19" s="306" t="s">
        <v>17113</v>
      </c>
      <c r="C19" s="309"/>
      <c r="D19" s="309"/>
      <c r="E19" s="309"/>
      <c r="F19" s="309"/>
      <c r="G19" s="309"/>
      <c r="H19" s="309"/>
      <c r="I19" s="309"/>
      <c r="J19" s="309"/>
      <c r="K19" s="309"/>
      <c r="L19" s="309"/>
    </row>
    <row r="20" spans="2:12" ht="15.75" thickTop="1">
      <c r="B20" s="309"/>
      <c r="C20" s="309"/>
      <c r="D20" s="309"/>
      <c r="E20" s="309"/>
      <c r="F20" s="309"/>
      <c r="G20" s="309"/>
      <c r="H20" s="309"/>
      <c r="I20" s="309"/>
      <c r="J20" s="309"/>
      <c r="K20" s="309"/>
      <c r="L20" s="309"/>
    </row>
    <row r="21" spans="2:12">
      <c r="B21" s="307" t="s">
        <v>17114</v>
      </c>
      <c r="C21" s="309"/>
      <c r="D21" s="309"/>
      <c r="E21" s="309"/>
      <c r="F21" s="309"/>
      <c r="G21" s="309"/>
      <c r="H21" s="309"/>
      <c r="I21" s="309"/>
      <c r="J21" s="309"/>
      <c r="K21" s="309"/>
      <c r="L21" s="309"/>
    </row>
    <row r="22" spans="2:12">
      <c r="B22" s="309"/>
      <c r="C22" s="309"/>
      <c r="D22" s="309"/>
      <c r="E22" s="309"/>
      <c r="F22" s="309"/>
      <c r="G22" s="309"/>
      <c r="H22" s="309"/>
      <c r="I22" s="309"/>
      <c r="J22" s="309"/>
      <c r="K22" s="309"/>
      <c r="L22" s="309"/>
    </row>
    <row r="23" spans="2:12">
      <c r="B23" s="308" t="s">
        <v>17115</v>
      </c>
      <c r="C23" s="309"/>
      <c r="D23" s="309"/>
      <c r="E23" s="309"/>
      <c r="F23" s="309"/>
      <c r="G23" s="309"/>
      <c r="H23" s="309"/>
      <c r="I23" s="309"/>
      <c r="J23" s="309"/>
      <c r="K23" s="309"/>
      <c r="L23" s="309"/>
    </row>
    <row r="24" spans="2:12">
      <c r="B24" s="309"/>
      <c r="C24" s="309"/>
      <c r="D24" s="309"/>
      <c r="E24" s="309"/>
      <c r="F24" s="309"/>
      <c r="G24" s="309"/>
      <c r="H24" s="309"/>
      <c r="I24" s="309"/>
      <c r="J24" s="309"/>
      <c r="K24" s="309"/>
      <c r="L24" s="309"/>
    </row>
    <row r="25" spans="2:12">
      <c r="B25" s="302" t="s">
        <v>17116</v>
      </c>
      <c r="C25" s="301"/>
      <c r="D25" s="301"/>
      <c r="E25" s="301"/>
      <c r="F25" s="301"/>
      <c r="G25" s="301"/>
      <c r="H25" s="301"/>
      <c r="I25" s="301"/>
      <c r="J25" s="301"/>
      <c r="K25" s="301"/>
      <c r="L25" s="301"/>
    </row>
    <row r="26" spans="2:12"/>
  </sheetData>
  <sheetProtection algorithmName="SHA-512" hashValue="ALwyyEcUj69lBE5hXo6szlI/eUGUmmKRQ36K6bFDieBOJTBkzPwsrwHvlQTRfZY0HyhzzIG7g4j/ctNfW5K2vw==" saltValue="pVg9WQcQJma51zyd99ktGg==" spinCount="100000" sheet="1" objects="1" scenarios="1"/>
  <conditionalFormatting sqref="I6:J6">
    <cfRule type="cellIs" dxfId="380" priority="7" operator="equal">
      <formula>0</formula>
    </cfRule>
  </conditionalFormatting>
  <conditionalFormatting sqref="I8:J8 J7 I12:J12 J9:J11 J13">
    <cfRule type="cellIs" dxfId="379" priority="6" operator="equal">
      <formula>0</formula>
    </cfRule>
  </conditionalFormatting>
  <conditionalFormatting sqref="I7">
    <cfRule type="cellIs" dxfId="378" priority="5" operator="equal">
      <formula>0</formula>
    </cfRule>
  </conditionalFormatting>
  <conditionalFormatting sqref="I9">
    <cfRule type="cellIs" dxfId="377" priority="4" operator="equal">
      <formula>0</formula>
    </cfRule>
  </conditionalFormatting>
  <conditionalFormatting sqref="I10">
    <cfRule type="cellIs" dxfId="376" priority="3" operator="equal">
      <formula>0</formula>
    </cfRule>
  </conditionalFormatting>
  <conditionalFormatting sqref="I11">
    <cfRule type="cellIs" dxfId="375" priority="2" operator="equal">
      <formula>0</formula>
    </cfRule>
  </conditionalFormatting>
  <conditionalFormatting sqref="I13">
    <cfRule type="cellIs" dxfId="374" priority="1" operator="equal">
      <formula>0</formula>
    </cfRule>
  </conditionalFormatting>
  <dataValidations count="1">
    <dataValidation operator="greaterThanOrEqual" allowBlank="1" showInputMessage="1" showErrorMessage="1" sqref="AJ6" xr:uid="{81614DB7-CED7-44F9-8A13-FC52678814D4}"/>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AD48D-0AF0-4157-8F21-B6D27B7F1454}">
  <sheetPr>
    <tabColor rgb="FF0070C0"/>
  </sheetPr>
  <dimension ref="B1:AF80"/>
  <sheetViews>
    <sheetView showGridLines="0" workbookViewId="0">
      <selection sqref="A1:XFD1048576"/>
    </sheetView>
  </sheetViews>
  <sheetFormatPr defaultColWidth="8.625" defaultRowHeight="15" zeroHeight="1"/>
  <cols>
    <col min="1" max="1" width="1.625" style="334" customWidth="1"/>
    <col min="2" max="2" width="42.875" style="334" customWidth="1"/>
    <col min="3" max="3" width="7.625" style="334" customWidth="1"/>
    <col min="4" max="4" width="15.5" style="334" customWidth="1"/>
    <col min="5" max="5" width="9.375" style="334" customWidth="1"/>
    <col min="6" max="6" width="1.875" style="334" customWidth="1"/>
    <col min="7" max="7" width="8.5" style="334" customWidth="1"/>
    <col min="8" max="8" width="1" style="334" customWidth="1"/>
    <col min="9" max="10" width="15.625" style="335" customWidth="1"/>
    <col min="11" max="11" width="9.625" style="334" customWidth="1"/>
    <col min="12" max="12" width="12.25" style="334" customWidth="1"/>
    <col min="13" max="13" width="10.75" style="334" customWidth="1"/>
    <col min="14" max="14" width="1.625" style="334" hidden="1" customWidth="1"/>
    <col min="15" max="19" width="3.625" style="334" hidden="1" customWidth="1"/>
    <col min="20" max="20" width="1.625" style="334" hidden="1" customWidth="1"/>
    <col min="21" max="25" width="3.625" style="334" hidden="1" customWidth="1"/>
    <col min="26" max="26" width="1.625" style="334" hidden="1" customWidth="1"/>
    <col min="27" max="27" width="8.625" style="334"/>
    <col min="28" max="28" width="34.75" style="334" customWidth="1"/>
    <col min="29" max="30" width="15.625" style="334" customWidth="1"/>
    <col min="31" max="16384" width="8.625" style="334"/>
  </cols>
  <sheetData>
    <row r="1" spans="2:30" ht="35.25" customHeight="1">
      <c r="B1" s="332" t="s">
        <v>17309</v>
      </c>
      <c r="C1" s="333"/>
      <c r="D1" s="333"/>
      <c r="E1" s="333"/>
      <c r="F1" s="333"/>
      <c r="N1" s="217"/>
      <c r="O1" s="215"/>
      <c r="P1" s="215"/>
      <c r="Q1" s="215"/>
      <c r="R1" s="215"/>
      <c r="S1" s="215"/>
      <c r="T1" s="217"/>
      <c r="U1" s="215"/>
      <c r="V1" s="215"/>
      <c r="W1" s="215"/>
      <c r="X1" s="215"/>
      <c r="Y1" s="215"/>
      <c r="Z1" s="217"/>
    </row>
    <row r="2" spans="2:30" ht="9.9499999999999993" customHeight="1">
      <c r="B2" s="312"/>
      <c r="C2" s="312"/>
      <c r="D2" s="312"/>
      <c r="E2" s="312"/>
      <c r="F2" s="312"/>
      <c r="G2" s="312"/>
      <c r="N2" s="217"/>
      <c r="O2" s="215"/>
      <c r="P2" s="215"/>
      <c r="Q2" s="215"/>
      <c r="R2" s="215"/>
      <c r="S2" s="215"/>
      <c r="T2" s="217"/>
      <c r="U2" s="215"/>
      <c r="V2" s="215"/>
      <c r="W2" s="215"/>
      <c r="X2" s="215"/>
      <c r="Y2" s="215"/>
      <c r="Z2" s="217"/>
    </row>
    <row r="3" spans="2:30" s="338" customFormat="1" ht="31.5" customHeight="1">
      <c r="B3" s="219" t="s">
        <v>17310</v>
      </c>
      <c r="C3" s="220"/>
      <c r="D3" s="220"/>
      <c r="E3" s="220"/>
      <c r="F3" s="351"/>
      <c r="G3" s="222" t="s">
        <v>9</v>
      </c>
      <c r="H3" s="337"/>
      <c r="I3" s="224" t="s">
        <v>16944</v>
      </c>
      <c r="J3" s="224"/>
      <c r="N3" s="227"/>
      <c r="O3" s="226" t="s">
        <v>16952</v>
      </c>
      <c r="P3" s="226"/>
      <c r="Q3" s="226"/>
      <c r="R3" s="226"/>
      <c r="S3" s="226"/>
      <c r="T3" s="227"/>
      <c r="U3" s="226" t="s">
        <v>16953</v>
      </c>
      <c r="V3" s="226"/>
      <c r="W3" s="226"/>
      <c r="X3" s="226"/>
      <c r="Y3" s="226"/>
      <c r="Z3" s="227"/>
      <c r="AB3" s="224" t="s">
        <v>16945</v>
      </c>
    </row>
    <row r="4" spans="2:30" s="338" customFormat="1" ht="16.5" customHeight="1">
      <c r="B4" s="226"/>
      <c r="C4" s="226"/>
      <c r="D4" s="226"/>
      <c r="E4" s="226"/>
      <c r="F4" s="226"/>
      <c r="G4" s="226"/>
      <c r="H4" s="226"/>
      <c r="I4" s="339"/>
      <c r="J4" s="339"/>
      <c r="N4" s="227"/>
      <c r="O4" s="237" t="s">
        <v>17281</v>
      </c>
      <c r="P4" s="226"/>
      <c r="Q4" s="226"/>
      <c r="R4" s="226"/>
      <c r="S4" s="226"/>
      <c r="T4" s="227"/>
      <c r="U4" s="237" t="s">
        <v>16955</v>
      </c>
      <c r="V4" s="226"/>
      <c r="W4" s="237"/>
      <c r="X4" s="237"/>
      <c r="Y4" s="226"/>
      <c r="Z4" s="227"/>
    </row>
    <row r="5" spans="2:30" s="338" customFormat="1" ht="30.75" customHeight="1">
      <c r="B5" s="320" t="s">
        <v>17282</v>
      </c>
      <c r="C5" s="320" t="s">
        <v>734</v>
      </c>
      <c r="D5" s="320" t="s">
        <v>15962</v>
      </c>
      <c r="E5" s="340"/>
      <c r="F5" s="340"/>
      <c r="G5" s="320" t="s">
        <v>6749</v>
      </c>
      <c r="I5" s="341" t="s">
        <v>16952</v>
      </c>
      <c r="J5" s="341" t="s">
        <v>16953</v>
      </c>
      <c r="N5" s="227"/>
      <c r="O5" s="244">
        <v>1</v>
      </c>
      <c r="P5" s="244">
        <v>2</v>
      </c>
      <c r="Q5" s="244">
        <v>3</v>
      </c>
      <c r="R5" s="244">
        <v>4</v>
      </c>
      <c r="S5" s="244">
        <v>5</v>
      </c>
      <c r="T5" s="245"/>
      <c r="U5" s="244">
        <v>1</v>
      </c>
      <c r="V5" s="244">
        <v>2</v>
      </c>
      <c r="W5" s="244">
        <v>3</v>
      </c>
      <c r="X5" s="244">
        <v>4</v>
      </c>
      <c r="Y5" s="244">
        <v>5</v>
      </c>
      <c r="Z5" s="227"/>
      <c r="AB5" s="320" t="s">
        <v>17282</v>
      </c>
      <c r="AC5" s="320" t="s">
        <v>734</v>
      </c>
      <c r="AD5" s="352" t="s">
        <v>15962</v>
      </c>
    </row>
    <row r="6" spans="2:30" s="338" customFormat="1" ht="21" customHeight="1">
      <c r="B6" s="248" t="s">
        <v>17311</v>
      </c>
      <c r="C6" s="264" t="s">
        <v>17284</v>
      </c>
      <c r="D6" s="353">
        <v>62.24</v>
      </c>
      <c r="F6" s="226"/>
      <c r="G6" s="254" t="s">
        <v>17312</v>
      </c>
      <c r="I6" s="255">
        <v>0</v>
      </c>
      <c r="J6" s="255">
        <v>0</v>
      </c>
      <c r="N6" s="227"/>
      <c r="Q6" s="261">
        <v>0</v>
      </c>
      <c r="R6" s="261"/>
      <c r="S6" s="261"/>
      <c r="T6" s="227"/>
      <c r="V6" s="262"/>
      <c r="W6" s="262">
        <v>0</v>
      </c>
      <c r="X6" s="261"/>
      <c r="Y6" s="262"/>
      <c r="Z6" s="227"/>
      <c r="AB6" s="248" t="s">
        <v>17311</v>
      </c>
      <c r="AC6" s="354" t="s">
        <v>17284</v>
      </c>
      <c r="AD6" s="355" t="s">
        <v>17313</v>
      </c>
    </row>
    <row r="7" spans="2:30" s="338" customFormat="1" ht="21" customHeight="1">
      <c r="B7" s="248" t="s">
        <v>17314</v>
      </c>
      <c r="C7" s="264" t="s">
        <v>17284</v>
      </c>
      <c r="D7" s="342">
        <v>93.326428571428579</v>
      </c>
      <c r="F7" s="226"/>
      <c r="G7" s="254" t="s">
        <v>17315</v>
      </c>
      <c r="I7" s="356"/>
      <c r="J7" s="356"/>
      <c r="N7" s="227"/>
      <c r="Q7" s="261"/>
      <c r="R7" s="226"/>
      <c r="S7" s="226"/>
      <c r="T7" s="227"/>
      <c r="U7" s="262"/>
      <c r="V7" s="226"/>
      <c r="W7" s="226"/>
      <c r="X7" s="226"/>
      <c r="Y7" s="226"/>
      <c r="Z7" s="227"/>
      <c r="AB7" s="248" t="s">
        <v>17314</v>
      </c>
      <c r="AC7" s="354" t="s">
        <v>17284</v>
      </c>
      <c r="AD7" s="357" t="s">
        <v>17316</v>
      </c>
    </row>
    <row r="8" spans="2:30" s="338" customFormat="1" ht="21" customHeight="1" thickBot="1">
      <c r="B8" s="248" t="s">
        <v>17317</v>
      </c>
      <c r="C8" s="264" t="s">
        <v>17284</v>
      </c>
      <c r="D8" s="358">
        <v>77.783214285714294</v>
      </c>
      <c r="F8" s="226"/>
      <c r="G8" s="254" t="s">
        <v>17318</v>
      </c>
      <c r="I8" s="270"/>
      <c r="J8" s="270"/>
      <c r="N8" s="227"/>
      <c r="Q8" s="261"/>
      <c r="R8" s="244"/>
      <c r="S8" s="244"/>
      <c r="T8" s="245"/>
      <c r="U8" s="262"/>
      <c r="V8" s="244"/>
      <c r="W8" s="244"/>
      <c r="X8" s="244"/>
      <c r="Y8" s="244"/>
      <c r="Z8" s="227"/>
      <c r="AB8" s="248" t="s">
        <v>17317</v>
      </c>
      <c r="AC8" s="354" t="s">
        <v>17284</v>
      </c>
      <c r="AD8" s="359" t="s">
        <v>17319</v>
      </c>
    </row>
    <row r="9" spans="2:30" s="338" customFormat="1" ht="21" customHeight="1" thickTop="1" thickBot="1">
      <c r="B9" s="248" t="s">
        <v>17320</v>
      </c>
      <c r="C9" s="360" t="s">
        <v>6756</v>
      </c>
      <c r="D9" s="361">
        <v>9.6539999999999999</v>
      </c>
      <c r="F9" s="226"/>
      <c r="G9" s="254" t="s">
        <v>17321</v>
      </c>
      <c r="I9" s="255">
        <v>0</v>
      </c>
      <c r="J9" s="255"/>
      <c r="L9" s="362"/>
      <c r="N9" s="227"/>
      <c r="Q9" s="261">
        <v>0</v>
      </c>
      <c r="R9" s="261"/>
      <c r="S9" s="261"/>
      <c r="T9" s="227"/>
      <c r="U9" s="262"/>
      <c r="V9" s="262"/>
      <c r="W9" s="262"/>
      <c r="X9" s="261"/>
      <c r="Y9" s="262"/>
      <c r="Z9" s="227"/>
      <c r="AB9" s="248" t="s">
        <v>17320</v>
      </c>
      <c r="AC9" s="354" t="s">
        <v>6756</v>
      </c>
      <c r="AD9" s="363" t="s">
        <v>17322</v>
      </c>
    </row>
    <row r="10" spans="2:30" s="338" customFormat="1" ht="21" customHeight="1" thickTop="1" thickBot="1">
      <c r="B10" s="248" t="s">
        <v>17323</v>
      </c>
      <c r="C10" s="360" t="s">
        <v>6756</v>
      </c>
      <c r="D10" s="361">
        <v>24.11</v>
      </c>
      <c r="F10" s="226"/>
      <c r="G10" s="254" t="s">
        <v>17324</v>
      </c>
      <c r="I10" s="255">
        <v>0</v>
      </c>
      <c r="J10" s="255"/>
      <c r="N10" s="227"/>
      <c r="Q10" s="261">
        <v>0</v>
      </c>
      <c r="R10" s="261"/>
      <c r="S10" s="261"/>
      <c r="T10" s="227"/>
      <c r="U10" s="262"/>
      <c r="V10" s="262"/>
      <c r="W10" s="262"/>
      <c r="X10" s="261"/>
      <c r="Y10" s="226"/>
      <c r="Z10" s="227"/>
      <c r="AB10" s="248" t="s">
        <v>17323</v>
      </c>
      <c r="AC10" s="354" t="s">
        <v>6756</v>
      </c>
      <c r="AD10" s="363" t="s">
        <v>17325</v>
      </c>
    </row>
    <row r="11" spans="2:30" s="338" customFormat="1" ht="16.5" customHeight="1" thickTop="1">
      <c r="N11" s="227"/>
      <c r="O11" s="261"/>
      <c r="P11" s="261"/>
      <c r="Q11" s="261"/>
      <c r="R11" s="261"/>
      <c r="S11" s="261"/>
      <c r="T11" s="227"/>
      <c r="U11" s="262"/>
      <c r="V11" s="262"/>
      <c r="W11" s="262"/>
      <c r="X11" s="261"/>
      <c r="Y11" s="226"/>
      <c r="Z11" s="227"/>
    </row>
    <row r="12" spans="2:30" s="338" customFormat="1" ht="15.75">
      <c r="B12" s="364" t="s">
        <v>17326</v>
      </c>
      <c r="N12" s="227"/>
      <c r="O12" s="244">
        <v>1</v>
      </c>
      <c r="P12" s="244">
        <v>2</v>
      </c>
      <c r="Q12" s="244">
        <v>3</v>
      </c>
      <c r="R12" s="244">
        <v>4</v>
      </c>
      <c r="S12" s="244">
        <v>5</v>
      </c>
      <c r="T12" s="245"/>
      <c r="U12" s="244"/>
      <c r="V12" s="244"/>
      <c r="W12" s="244">
        <v>3</v>
      </c>
      <c r="X12" s="244">
        <v>3</v>
      </c>
      <c r="Y12" s="244"/>
      <c r="Z12" s="227"/>
    </row>
    <row r="13" spans="2:30" s="338" customFormat="1" ht="38.25">
      <c r="B13" s="320" t="s">
        <v>17327</v>
      </c>
      <c r="C13" s="320" t="s">
        <v>734</v>
      </c>
      <c r="D13" s="320" t="s">
        <v>17328</v>
      </c>
      <c r="E13" s="320" t="s">
        <v>17329</v>
      </c>
      <c r="F13" s="340"/>
      <c r="G13" s="320" t="s">
        <v>6749</v>
      </c>
      <c r="I13" s="365"/>
      <c r="J13" s="365"/>
      <c r="N13" s="227"/>
      <c r="O13" s="237" t="s">
        <v>17330</v>
      </c>
      <c r="P13" s="261"/>
      <c r="Q13" s="237"/>
      <c r="R13" s="261"/>
      <c r="S13" s="261"/>
      <c r="T13" s="227"/>
      <c r="U13" s="237"/>
      <c r="V13" s="262"/>
      <c r="W13" s="237" t="s">
        <v>16955</v>
      </c>
      <c r="X13" s="261"/>
      <c r="Y13" s="226"/>
      <c r="Z13" s="227"/>
    </row>
    <row r="14" spans="2:30" s="338" customFormat="1" ht="21" customHeight="1">
      <c r="B14" s="366">
        <v>9</v>
      </c>
      <c r="C14" s="346" t="s">
        <v>7339</v>
      </c>
      <c r="D14" s="367">
        <v>1</v>
      </c>
      <c r="G14" s="254" t="s">
        <v>17331</v>
      </c>
      <c r="I14" s="255">
        <v>0</v>
      </c>
      <c r="J14" s="255">
        <v>0</v>
      </c>
      <c r="N14" s="227"/>
      <c r="O14" s="261">
        <v>0</v>
      </c>
      <c r="P14" s="261"/>
      <c r="Q14" s="261"/>
      <c r="R14" s="261"/>
      <c r="S14" s="261"/>
      <c r="T14" s="227"/>
      <c r="V14" s="262"/>
      <c r="W14" s="331"/>
      <c r="X14" s="262">
        <v>0</v>
      </c>
      <c r="Y14" s="226"/>
      <c r="Z14" s="227"/>
      <c r="AB14" s="368"/>
      <c r="AC14" s="368"/>
      <c r="AD14" s="368"/>
    </row>
    <row r="15" spans="2:30" s="338" customFormat="1" ht="21" customHeight="1">
      <c r="B15" s="366" t="s">
        <v>17332</v>
      </c>
      <c r="C15" s="346" t="s">
        <v>7339</v>
      </c>
      <c r="D15" s="367">
        <v>0.99929999999999997</v>
      </c>
      <c r="G15" s="254" t="s">
        <v>17333</v>
      </c>
      <c r="I15" s="255">
        <v>0</v>
      </c>
      <c r="J15" s="255">
        <v>0</v>
      </c>
      <c r="N15" s="227"/>
      <c r="O15" s="261">
        <v>0</v>
      </c>
      <c r="P15" s="261"/>
      <c r="Q15" s="261"/>
      <c r="R15" s="261"/>
      <c r="S15" s="261"/>
      <c r="T15" s="227"/>
      <c r="V15" s="262"/>
      <c r="W15" s="331"/>
      <c r="X15" s="262">
        <v>0</v>
      </c>
      <c r="Y15" s="226"/>
      <c r="Z15" s="227"/>
    </row>
    <row r="16" spans="2:30" s="338" customFormat="1" ht="21" customHeight="1">
      <c r="B16" s="366" t="s">
        <v>17334</v>
      </c>
      <c r="C16" s="346" t="s">
        <v>7339</v>
      </c>
      <c r="D16" s="367">
        <v>0.97840000000000005</v>
      </c>
      <c r="G16" s="254" t="s">
        <v>17335</v>
      </c>
      <c r="I16" s="255">
        <v>0</v>
      </c>
      <c r="J16" s="255">
        <v>0</v>
      </c>
      <c r="N16" s="227"/>
      <c r="O16" s="261">
        <v>0</v>
      </c>
      <c r="P16" s="261"/>
      <c r="Q16" s="261"/>
      <c r="R16" s="261"/>
      <c r="S16" s="261"/>
      <c r="T16" s="227"/>
      <c r="V16" s="262"/>
      <c r="W16" s="331"/>
      <c r="X16" s="262">
        <v>0</v>
      </c>
      <c r="Y16" s="226"/>
      <c r="Z16" s="227"/>
    </row>
    <row r="17" spans="2:26" s="338" customFormat="1" ht="21" customHeight="1">
      <c r="B17" s="366" t="s">
        <v>17336</v>
      </c>
      <c r="C17" s="346" t="s">
        <v>7339</v>
      </c>
      <c r="D17" s="367">
        <v>0.88539999999999996</v>
      </c>
      <c r="G17" s="254" t="s">
        <v>17337</v>
      </c>
      <c r="I17" s="255">
        <v>0</v>
      </c>
      <c r="J17" s="255">
        <v>0</v>
      </c>
      <c r="N17" s="227"/>
      <c r="O17" s="261">
        <v>0</v>
      </c>
      <c r="P17" s="261"/>
      <c r="Q17" s="261"/>
      <c r="R17" s="261"/>
      <c r="S17" s="261"/>
      <c r="T17" s="227"/>
      <c r="V17" s="262"/>
      <c r="W17" s="331"/>
      <c r="X17" s="262">
        <v>0</v>
      </c>
      <c r="Y17" s="226"/>
      <c r="Z17" s="227"/>
    </row>
    <row r="18" spans="2:26" s="338" customFormat="1" ht="21" customHeight="1">
      <c r="B18" s="366" t="s">
        <v>17338</v>
      </c>
      <c r="C18" s="346" t="s">
        <v>7339</v>
      </c>
      <c r="D18" s="367">
        <v>0.93330000000000002</v>
      </c>
      <c r="G18" s="254" t="s">
        <v>17339</v>
      </c>
      <c r="I18" s="255">
        <v>0</v>
      </c>
      <c r="J18" s="255">
        <v>0</v>
      </c>
      <c r="N18" s="227"/>
      <c r="O18" s="261">
        <v>0</v>
      </c>
      <c r="P18" s="261"/>
      <c r="Q18" s="261"/>
      <c r="R18" s="261"/>
      <c r="S18" s="261"/>
      <c r="T18" s="227"/>
      <c r="V18" s="262"/>
      <c r="W18" s="331"/>
      <c r="X18" s="262">
        <v>0</v>
      </c>
      <c r="Y18" s="226"/>
      <c r="Z18" s="227"/>
    </row>
    <row r="19" spans="2:26" s="338" customFormat="1" ht="21" customHeight="1">
      <c r="B19" s="366" t="s">
        <v>17340</v>
      </c>
      <c r="C19" s="346" t="s">
        <v>7339</v>
      </c>
      <c r="D19" s="367">
        <v>0.98899999999999999</v>
      </c>
      <c r="G19" s="254" t="s">
        <v>17341</v>
      </c>
      <c r="I19" s="255">
        <v>0</v>
      </c>
      <c r="J19" s="255">
        <v>0</v>
      </c>
      <c r="N19" s="227"/>
      <c r="O19" s="261">
        <v>0</v>
      </c>
      <c r="P19" s="261"/>
      <c r="Q19" s="261"/>
      <c r="R19" s="261"/>
      <c r="S19" s="261"/>
      <c r="T19" s="227"/>
      <c r="V19" s="262"/>
      <c r="W19" s="331"/>
      <c r="X19" s="262">
        <v>0</v>
      </c>
      <c r="Y19" s="226"/>
      <c r="Z19" s="227"/>
    </row>
    <row r="20" spans="2:26" s="338" customFormat="1" ht="21" customHeight="1">
      <c r="B20" s="366" t="s">
        <v>17342</v>
      </c>
      <c r="C20" s="346" t="s">
        <v>7339</v>
      </c>
      <c r="D20" s="367">
        <v>0.89659999999999995</v>
      </c>
      <c r="G20" s="254" t="s">
        <v>17343</v>
      </c>
      <c r="I20" s="255">
        <v>0</v>
      </c>
      <c r="J20" s="255">
        <v>0</v>
      </c>
      <c r="N20" s="227"/>
      <c r="O20" s="261">
        <v>0</v>
      </c>
      <c r="P20" s="261"/>
      <c r="Q20" s="261"/>
      <c r="R20" s="261"/>
      <c r="S20" s="261"/>
      <c r="T20" s="227"/>
      <c r="V20" s="262"/>
      <c r="W20" s="331"/>
      <c r="X20" s="262">
        <v>0</v>
      </c>
      <c r="Y20" s="226"/>
      <c r="Z20" s="227"/>
    </row>
    <row r="21" spans="2:26" s="338" customFormat="1" ht="21" customHeight="1">
      <c r="B21" s="366" t="s">
        <v>17344</v>
      </c>
      <c r="C21" s="346" t="s">
        <v>7339</v>
      </c>
      <c r="D21" s="367">
        <v>0.2</v>
      </c>
      <c r="G21" s="254" t="s">
        <v>17345</v>
      </c>
      <c r="I21" s="255">
        <v>0</v>
      </c>
      <c r="J21" s="255">
        <v>0</v>
      </c>
      <c r="N21" s="227"/>
      <c r="O21" s="261">
        <v>0</v>
      </c>
      <c r="P21" s="261"/>
      <c r="Q21" s="261"/>
      <c r="R21" s="261"/>
      <c r="S21" s="261"/>
      <c r="T21" s="227"/>
      <c r="V21" s="262"/>
      <c r="W21" s="331"/>
      <c r="X21" s="262">
        <v>0</v>
      </c>
      <c r="Y21" s="226"/>
      <c r="Z21" s="227"/>
    </row>
    <row r="22" spans="2:26" s="338" customFormat="1" ht="21" customHeight="1">
      <c r="B22" s="366" t="s">
        <v>17346</v>
      </c>
      <c r="C22" s="346" t="s">
        <v>7339</v>
      </c>
      <c r="D22" s="367"/>
      <c r="G22" s="254" t="s">
        <v>17347</v>
      </c>
      <c r="I22" s="255">
        <v>0</v>
      </c>
      <c r="J22" s="255">
        <v>0</v>
      </c>
      <c r="N22" s="227"/>
      <c r="O22" s="261">
        <v>0</v>
      </c>
      <c r="P22" s="261"/>
      <c r="Q22" s="261"/>
      <c r="R22" s="261"/>
      <c r="S22" s="261"/>
      <c r="T22" s="227"/>
      <c r="V22" s="262"/>
      <c r="W22" s="331"/>
      <c r="X22" s="262">
        <v>0</v>
      </c>
      <c r="Y22" s="226"/>
      <c r="Z22" s="227"/>
    </row>
    <row r="23" spans="2:26" s="338" customFormat="1" ht="21" customHeight="1">
      <c r="B23" s="366" t="s">
        <v>17348</v>
      </c>
      <c r="C23" s="346" t="s">
        <v>7339</v>
      </c>
      <c r="D23" s="367">
        <v>1</v>
      </c>
      <c r="G23" s="254" t="s">
        <v>17349</v>
      </c>
      <c r="I23" s="255">
        <v>0</v>
      </c>
      <c r="J23" s="255">
        <v>0</v>
      </c>
      <c r="N23" s="227"/>
      <c r="O23" s="261">
        <v>0</v>
      </c>
      <c r="P23" s="261"/>
      <c r="Q23" s="261"/>
      <c r="R23" s="261"/>
      <c r="S23" s="261"/>
      <c r="T23" s="227"/>
      <c r="V23" s="262"/>
      <c r="W23" s="331"/>
      <c r="X23" s="262">
        <v>0</v>
      </c>
      <c r="Y23" s="226"/>
      <c r="Z23" s="227"/>
    </row>
    <row r="24" spans="2:26" s="338" customFormat="1" ht="21" customHeight="1">
      <c r="B24" s="366" t="s">
        <v>17350</v>
      </c>
      <c r="C24" s="346" t="s">
        <v>7339</v>
      </c>
      <c r="D24" s="367">
        <v>1</v>
      </c>
      <c r="G24" s="254" t="s">
        <v>17351</v>
      </c>
      <c r="I24" s="255">
        <v>0</v>
      </c>
      <c r="J24" s="255">
        <v>0</v>
      </c>
      <c r="N24" s="227"/>
      <c r="O24" s="261">
        <v>0</v>
      </c>
      <c r="P24" s="261"/>
      <c r="Q24" s="261"/>
      <c r="R24" s="261"/>
      <c r="S24" s="261"/>
      <c r="T24" s="227"/>
      <c r="V24" s="262"/>
      <c r="W24" s="331"/>
      <c r="X24" s="262">
        <v>0</v>
      </c>
      <c r="Y24" s="226"/>
      <c r="Z24" s="227"/>
    </row>
    <row r="25" spans="2:26" s="338" customFormat="1" ht="21" customHeight="1">
      <c r="B25" s="366" t="s">
        <v>17352</v>
      </c>
      <c r="C25" s="346" t="s">
        <v>7339</v>
      </c>
      <c r="D25" s="367">
        <v>0.92</v>
      </c>
      <c r="G25" s="254" t="s">
        <v>17353</v>
      </c>
      <c r="I25" s="255">
        <v>0</v>
      </c>
      <c r="J25" s="255">
        <v>0</v>
      </c>
      <c r="N25" s="227"/>
      <c r="O25" s="261">
        <v>0</v>
      </c>
      <c r="P25" s="261"/>
      <c r="Q25" s="261"/>
      <c r="R25" s="261"/>
      <c r="S25" s="261"/>
      <c r="T25" s="227"/>
      <c r="V25" s="262"/>
      <c r="W25" s="331"/>
      <c r="X25" s="262">
        <v>0</v>
      </c>
      <c r="Y25" s="226"/>
      <c r="Z25" s="227"/>
    </row>
    <row r="26" spans="2:26" s="338" customFormat="1" ht="21" customHeight="1">
      <c r="B26" s="366" t="s">
        <v>17354</v>
      </c>
      <c r="C26" s="346" t="s">
        <v>7339</v>
      </c>
      <c r="D26" s="367">
        <v>1</v>
      </c>
      <c r="G26" s="254" t="s">
        <v>17355</v>
      </c>
      <c r="I26" s="255">
        <v>0</v>
      </c>
      <c r="J26" s="255">
        <v>0</v>
      </c>
      <c r="N26" s="227"/>
      <c r="O26" s="261">
        <v>0</v>
      </c>
      <c r="P26" s="261"/>
      <c r="Q26" s="261"/>
      <c r="R26" s="261"/>
      <c r="S26" s="261"/>
      <c r="T26" s="227"/>
      <c r="V26" s="262"/>
      <c r="W26" s="331"/>
      <c r="X26" s="262">
        <v>0</v>
      </c>
      <c r="Y26" s="226"/>
      <c r="Z26" s="227"/>
    </row>
    <row r="27" spans="2:26" s="338" customFormat="1" ht="21" customHeight="1">
      <c r="B27" s="366" t="s">
        <v>17356</v>
      </c>
      <c r="C27" s="346" t="s">
        <v>7339</v>
      </c>
      <c r="D27" s="367">
        <v>1</v>
      </c>
      <c r="G27" s="254" t="s">
        <v>17357</v>
      </c>
      <c r="I27" s="255">
        <v>0</v>
      </c>
      <c r="J27" s="255">
        <v>0</v>
      </c>
      <c r="N27" s="227"/>
      <c r="O27" s="261">
        <v>0</v>
      </c>
      <c r="P27" s="261"/>
      <c r="Q27" s="261"/>
      <c r="R27" s="261"/>
      <c r="S27" s="261"/>
      <c r="T27" s="227"/>
      <c r="V27" s="262"/>
      <c r="W27" s="331"/>
      <c r="X27" s="262">
        <v>0</v>
      </c>
      <c r="Y27" s="226"/>
      <c r="Z27" s="227"/>
    </row>
    <row r="28" spans="2:26" s="338" customFormat="1" ht="21" customHeight="1">
      <c r="B28" s="366" t="s">
        <v>17358</v>
      </c>
      <c r="C28" s="346" t="s">
        <v>7339</v>
      </c>
      <c r="D28" s="367">
        <v>1</v>
      </c>
      <c r="G28" s="254" t="s">
        <v>17359</v>
      </c>
      <c r="I28" s="255">
        <v>0</v>
      </c>
      <c r="J28" s="255">
        <v>0</v>
      </c>
      <c r="N28" s="227"/>
      <c r="O28" s="261">
        <v>0</v>
      </c>
      <c r="P28" s="261"/>
      <c r="Q28" s="261"/>
      <c r="R28" s="261"/>
      <c r="S28" s="261"/>
      <c r="T28" s="227"/>
      <c r="V28" s="262"/>
      <c r="W28" s="331"/>
      <c r="X28" s="262">
        <v>0</v>
      </c>
      <c r="Y28" s="226"/>
      <c r="Z28" s="227"/>
    </row>
    <row r="29" spans="2:26" s="338" customFormat="1" ht="21" customHeight="1">
      <c r="B29" s="366" t="s">
        <v>17360</v>
      </c>
      <c r="C29" s="346" t="s">
        <v>7339</v>
      </c>
      <c r="D29" s="367"/>
      <c r="G29" s="254" t="s">
        <v>17361</v>
      </c>
      <c r="I29" s="255">
        <v>0</v>
      </c>
      <c r="J29" s="255">
        <v>0</v>
      </c>
      <c r="N29" s="227"/>
      <c r="O29" s="261">
        <v>0</v>
      </c>
      <c r="P29" s="261"/>
      <c r="Q29" s="261"/>
      <c r="R29" s="261"/>
      <c r="S29" s="261"/>
      <c r="T29" s="227"/>
      <c r="V29" s="262"/>
      <c r="W29" s="331"/>
      <c r="X29" s="262">
        <v>0</v>
      </c>
      <c r="Y29" s="226"/>
      <c r="Z29" s="227"/>
    </row>
    <row r="30" spans="2:26" s="338" customFormat="1" ht="21" customHeight="1">
      <c r="B30" s="366" t="s">
        <v>17362</v>
      </c>
      <c r="C30" s="346" t="s">
        <v>7339</v>
      </c>
      <c r="D30" s="367">
        <v>0.99660000000000004</v>
      </c>
      <c r="G30" s="254" t="s">
        <v>17363</v>
      </c>
      <c r="I30" s="255">
        <v>0</v>
      </c>
      <c r="J30" s="255">
        <v>0</v>
      </c>
      <c r="N30" s="227"/>
      <c r="O30" s="261">
        <v>0</v>
      </c>
      <c r="P30" s="261"/>
      <c r="Q30" s="261"/>
      <c r="R30" s="261"/>
      <c r="S30" s="261"/>
      <c r="T30" s="227"/>
      <c r="V30" s="262"/>
      <c r="W30" s="331"/>
      <c r="X30" s="262">
        <v>0</v>
      </c>
      <c r="Y30" s="226"/>
      <c r="Z30" s="227"/>
    </row>
    <row r="31" spans="2:26" s="338" customFormat="1" ht="21" customHeight="1">
      <c r="B31" s="366" t="s">
        <v>17364</v>
      </c>
      <c r="C31" s="346" t="s">
        <v>7339</v>
      </c>
      <c r="D31" s="367">
        <v>0.9</v>
      </c>
      <c r="G31" s="254" t="s">
        <v>17365</v>
      </c>
      <c r="I31" s="255">
        <v>0</v>
      </c>
      <c r="J31" s="255">
        <v>0</v>
      </c>
      <c r="N31" s="227"/>
      <c r="O31" s="261">
        <v>0</v>
      </c>
      <c r="P31" s="261"/>
      <c r="Q31" s="261"/>
      <c r="R31" s="261"/>
      <c r="S31" s="261"/>
      <c r="T31" s="227"/>
      <c r="V31" s="262"/>
      <c r="W31" s="331"/>
      <c r="X31" s="262">
        <v>0</v>
      </c>
      <c r="Y31" s="226"/>
      <c r="Z31" s="227"/>
    </row>
    <row r="32" spans="2:26" s="338" customFormat="1" ht="21" customHeight="1">
      <c r="B32" s="366" t="s">
        <v>17366</v>
      </c>
      <c r="C32" s="346" t="s">
        <v>7339</v>
      </c>
      <c r="D32" s="367">
        <v>1</v>
      </c>
      <c r="G32" s="254" t="s">
        <v>17367</v>
      </c>
      <c r="I32" s="255">
        <v>0</v>
      </c>
      <c r="J32" s="255">
        <v>0</v>
      </c>
      <c r="N32" s="227"/>
      <c r="O32" s="261">
        <v>0</v>
      </c>
      <c r="P32" s="261"/>
      <c r="Q32" s="261"/>
      <c r="R32" s="261"/>
      <c r="S32" s="261"/>
      <c r="T32" s="227"/>
      <c r="V32" s="262"/>
      <c r="W32" s="331"/>
      <c r="X32" s="262">
        <v>0</v>
      </c>
      <c r="Y32" s="226"/>
      <c r="Z32" s="227"/>
    </row>
    <row r="33" spans="2:26" s="338" customFormat="1" ht="21" customHeight="1">
      <c r="B33" s="366" t="s">
        <v>17368</v>
      </c>
      <c r="C33" s="346" t="s">
        <v>7339</v>
      </c>
      <c r="D33" s="367">
        <v>1</v>
      </c>
      <c r="G33" s="254" t="s">
        <v>17369</v>
      </c>
      <c r="I33" s="255">
        <v>0</v>
      </c>
      <c r="J33" s="255">
        <v>0</v>
      </c>
      <c r="N33" s="227"/>
      <c r="O33" s="261">
        <v>0</v>
      </c>
      <c r="P33" s="261"/>
      <c r="Q33" s="261"/>
      <c r="R33" s="261"/>
      <c r="S33" s="261"/>
      <c r="T33" s="227"/>
      <c r="V33" s="262"/>
      <c r="W33" s="331"/>
      <c r="X33" s="262">
        <v>0</v>
      </c>
      <c r="Y33" s="226"/>
      <c r="Z33" s="227"/>
    </row>
    <row r="34" spans="2:26" s="338" customFormat="1" ht="21" customHeight="1">
      <c r="B34" s="366" t="s">
        <v>17370</v>
      </c>
      <c r="C34" s="346" t="s">
        <v>7339</v>
      </c>
      <c r="D34" s="367">
        <v>0.8387</v>
      </c>
      <c r="G34" s="254" t="s">
        <v>17371</v>
      </c>
      <c r="I34" s="255">
        <v>0</v>
      </c>
      <c r="J34" s="255">
        <v>0</v>
      </c>
      <c r="N34" s="227"/>
      <c r="O34" s="261">
        <v>0</v>
      </c>
      <c r="P34" s="261"/>
      <c r="Q34" s="261"/>
      <c r="R34" s="261"/>
      <c r="S34" s="261"/>
      <c r="T34" s="227"/>
      <c r="V34" s="262"/>
      <c r="W34" s="331"/>
      <c r="X34" s="262">
        <v>0</v>
      </c>
      <c r="Y34" s="226"/>
      <c r="Z34" s="227"/>
    </row>
    <row r="35" spans="2:26" s="338" customFormat="1" ht="21" customHeight="1">
      <c r="B35" s="366" t="s">
        <v>17372</v>
      </c>
      <c r="C35" s="346" t="s">
        <v>7339</v>
      </c>
      <c r="D35" s="367"/>
      <c r="G35" s="254" t="s">
        <v>17373</v>
      </c>
      <c r="I35" s="255">
        <v>0</v>
      </c>
      <c r="J35" s="255">
        <v>0</v>
      </c>
      <c r="N35" s="227"/>
      <c r="O35" s="261">
        <v>0</v>
      </c>
      <c r="P35" s="261"/>
      <c r="Q35" s="261"/>
      <c r="R35" s="261"/>
      <c r="S35" s="261"/>
      <c r="T35" s="227"/>
      <c r="V35" s="262"/>
      <c r="W35" s="331"/>
      <c r="X35" s="262">
        <v>0</v>
      </c>
      <c r="Y35" s="226"/>
      <c r="Z35" s="227"/>
    </row>
    <row r="36" spans="2:26" s="338" customFormat="1" ht="21" customHeight="1">
      <c r="B36" s="366" t="s">
        <v>17374</v>
      </c>
      <c r="C36" s="346" t="s">
        <v>7339</v>
      </c>
      <c r="D36" s="367"/>
      <c r="G36" s="254" t="s">
        <v>17375</v>
      </c>
      <c r="I36" s="255">
        <v>0</v>
      </c>
      <c r="J36" s="255">
        <v>0</v>
      </c>
      <c r="N36" s="227"/>
      <c r="O36" s="261">
        <v>0</v>
      </c>
      <c r="P36" s="261"/>
      <c r="Q36" s="261"/>
      <c r="R36" s="261"/>
      <c r="S36" s="261"/>
      <c r="T36" s="227"/>
      <c r="V36" s="262"/>
      <c r="W36" s="331"/>
      <c r="X36" s="262">
        <v>0</v>
      </c>
      <c r="Y36" s="226"/>
      <c r="Z36" s="227"/>
    </row>
    <row r="37" spans="2:26" s="338" customFormat="1" ht="21" customHeight="1">
      <c r="B37" s="366" t="s">
        <v>17376</v>
      </c>
      <c r="C37" s="346" t="s">
        <v>7339</v>
      </c>
      <c r="D37" s="367">
        <v>0.8</v>
      </c>
      <c r="G37" s="254" t="s">
        <v>17377</v>
      </c>
      <c r="I37" s="255">
        <v>0</v>
      </c>
      <c r="J37" s="255">
        <v>0</v>
      </c>
      <c r="N37" s="227"/>
      <c r="O37" s="261">
        <v>0</v>
      </c>
      <c r="P37" s="261"/>
      <c r="Q37" s="261"/>
      <c r="R37" s="261"/>
      <c r="S37" s="261"/>
      <c r="T37" s="227"/>
      <c r="V37" s="262"/>
      <c r="W37" s="331"/>
      <c r="X37" s="262">
        <v>0</v>
      </c>
      <c r="Y37" s="226"/>
      <c r="Z37" s="227"/>
    </row>
    <row r="38" spans="2:26" s="338" customFormat="1" ht="21" customHeight="1">
      <c r="B38" s="366" t="s">
        <v>17378</v>
      </c>
      <c r="C38" s="346" t="s">
        <v>7339</v>
      </c>
      <c r="D38" s="367"/>
      <c r="G38" s="254" t="s">
        <v>17379</v>
      </c>
      <c r="I38" s="255">
        <v>0</v>
      </c>
      <c r="J38" s="255">
        <v>0</v>
      </c>
      <c r="N38" s="227"/>
      <c r="O38" s="261">
        <v>0</v>
      </c>
      <c r="P38" s="261"/>
      <c r="Q38" s="261"/>
      <c r="R38" s="261"/>
      <c r="S38" s="261"/>
      <c r="T38" s="227"/>
      <c r="V38" s="262"/>
      <c r="W38" s="331"/>
      <c r="X38" s="262">
        <v>0</v>
      </c>
      <c r="Y38" s="226"/>
      <c r="Z38" s="227"/>
    </row>
    <row r="39" spans="2:26" s="338" customFormat="1" ht="21" customHeight="1">
      <c r="B39" s="366" t="s">
        <v>17380</v>
      </c>
      <c r="C39" s="346" t="s">
        <v>7339</v>
      </c>
      <c r="D39" s="367">
        <v>1</v>
      </c>
      <c r="G39" s="254" t="s">
        <v>17381</v>
      </c>
      <c r="I39" s="255">
        <v>0</v>
      </c>
      <c r="J39" s="255">
        <v>0</v>
      </c>
      <c r="N39" s="227"/>
      <c r="O39" s="261">
        <v>0</v>
      </c>
      <c r="P39" s="261"/>
      <c r="Q39" s="261"/>
      <c r="R39" s="261"/>
      <c r="S39" s="261"/>
      <c r="T39" s="227"/>
      <c r="V39" s="262"/>
      <c r="W39" s="331"/>
      <c r="X39" s="262">
        <v>0</v>
      </c>
      <c r="Y39" s="226"/>
      <c r="Z39" s="227"/>
    </row>
    <row r="40" spans="2:26" s="338" customFormat="1" ht="21" customHeight="1">
      <c r="B40" s="366" t="s">
        <v>17382</v>
      </c>
      <c r="C40" s="346" t="s">
        <v>7339</v>
      </c>
      <c r="D40" s="367">
        <v>1</v>
      </c>
      <c r="G40" s="254" t="s">
        <v>17383</v>
      </c>
      <c r="I40" s="255">
        <v>0</v>
      </c>
      <c r="J40" s="255">
        <v>0</v>
      </c>
      <c r="N40" s="227"/>
      <c r="O40" s="261">
        <v>0</v>
      </c>
      <c r="P40" s="261"/>
      <c r="Q40" s="261"/>
      <c r="R40" s="261"/>
      <c r="S40" s="261"/>
      <c r="T40" s="227"/>
      <c r="V40" s="262"/>
      <c r="W40" s="331"/>
      <c r="X40" s="262">
        <v>0</v>
      </c>
      <c r="Y40" s="226"/>
      <c r="Z40" s="227"/>
    </row>
    <row r="41" spans="2:26" s="338" customFormat="1" ht="21" customHeight="1">
      <c r="B41" s="366" t="s">
        <v>17384</v>
      </c>
      <c r="C41" s="346" t="s">
        <v>7339</v>
      </c>
      <c r="D41" s="367"/>
      <c r="G41" s="254" t="s">
        <v>17385</v>
      </c>
      <c r="I41" s="255">
        <v>0</v>
      </c>
      <c r="J41" s="255">
        <v>0</v>
      </c>
      <c r="N41" s="227"/>
      <c r="O41" s="261">
        <v>0</v>
      </c>
      <c r="P41" s="261"/>
      <c r="Q41" s="261"/>
      <c r="R41" s="261"/>
      <c r="S41" s="261"/>
      <c r="T41" s="227"/>
      <c r="V41" s="262"/>
      <c r="W41" s="331"/>
      <c r="X41" s="262">
        <v>0</v>
      </c>
      <c r="Y41" s="226"/>
      <c r="Z41" s="227"/>
    </row>
    <row r="42" spans="2:26" s="338" customFormat="1" ht="21" customHeight="1">
      <c r="B42" s="366" t="s">
        <v>17386</v>
      </c>
      <c r="C42" s="346" t="s">
        <v>7339</v>
      </c>
      <c r="D42" s="367">
        <v>1</v>
      </c>
      <c r="G42" s="254" t="s">
        <v>17387</v>
      </c>
      <c r="I42" s="255">
        <v>0</v>
      </c>
      <c r="J42" s="255">
        <v>0</v>
      </c>
      <c r="N42" s="227"/>
      <c r="O42" s="261">
        <v>0</v>
      </c>
      <c r="P42" s="261"/>
      <c r="Q42" s="261"/>
      <c r="R42" s="261"/>
      <c r="S42" s="261"/>
      <c r="T42" s="227"/>
      <c r="V42" s="262"/>
      <c r="W42" s="331"/>
      <c r="X42" s="262">
        <v>0</v>
      </c>
      <c r="Y42" s="226"/>
      <c r="Z42" s="227"/>
    </row>
    <row r="43" spans="2:26" s="338" customFormat="1" ht="21" customHeight="1">
      <c r="B43" s="366" t="s">
        <v>17388</v>
      </c>
      <c r="C43" s="346" t="s">
        <v>7339</v>
      </c>
      <c r="D43" s="367">
        <v>1</v>
      </c>
      <c r="G43" s="254" t="s">
        <v>17389</v>
      </c>
      <c r="I43" s="255">
        <v>0</v>
      </c>
      <c r="J43" s="255">
        <v>0</v>
      </c>
      <c r="N43" s="227"/>
      <c r="O43" s="261">
        <v>0</v>
      </c>
      <c r="P43" s="261"/>
      <c r="Q43" s="261"/>
      <c r="R43" s="261"/>
      <c r="S43" s="261"/>
      <c r="T43" s="227"/>
      <c r="V43" s="262"/>
      <c r="W43" s="331"/>
      <c r="X43" s="262">
        <v>0</v>
      </c>
      <c r="Y43" s="226"/>
      <c r="Z43" s="227"/>
    </row>
    <row r="44" spans="2:26" s="338" customFormat="1" ht="21" customHeight="1">
      <c r="B44" s="366" t="s">
        <v>17390</v>
      </c>
      <c r="C44" s="346" t="s">
        <v>7339</v>
      </c>
      <c r="D44" s="367">
        <v>1</v>
      </c>
      <c r="G44" s="254" t="s">
        <v>17391</v>
      </c>
      <c r="I44" s="255">
        <v>0</v>
      </c>
      <c r="J44" s="255">
        <v>0</v>
      </c>
      <c r="N44" s="227"/>
      <c r="O44" s="261">
        <v>0</v>
      </c>
      <c r="P44" s="261"/>
      <c r="Q44" s="261"/>
      <c r="R44" s="261"/>
      <c r="S44" s="261"/>
      <c r="T44" s="227"/>
      <c r="V44" s="262"/>
      <c r="W44" s="331"/>
      <c r="X44" s="262">
        <v>0</v>
      </c>
      <c r="Y44" s="226"/>
      <c r="Z44" s="227"/>
    </row>
    <row r="45" spans="2:26" s="338" customFormat="1" ht="21" customHeight="1">
      <c r="B45" s="366" t="s">
        <v>17392</v>
      </c>
      <c r="C45" s="346" t="s">
        <v>7339</v>
      </c>
      <c r="D45" s="367">
        <v>0.79410000000000003</v>
      </c>
      <c r="G45" s="254" t="s">
        <v>17393</v>
      </c>
      <c r="I45" s="255">
        <v>0</v>
      </c>
      <c r="J45" s="255">
        <v>0</v>
      </c>
      <c r="N45" s="227"/>
      <c r="O45" s="261">
        <v>0</v>
      </c>
      <c r="P45" s="261"/>
      <c r="Q45" s="261"/>
      <c r="R45" s="261"/>
      <c r="S45" s="261"/>
      <c r="T45" s="227"/>
      <c r="V45" s="262"/>
      <c r="W45" s="331"/>
      <c r="X45" s="262">
        <v>0</v>
      </c>
      <c r="Y45" s="226"/>
      <c r="Z45" s="227"/>
    </row>
    <row r="46" spans="2:26" s="338" customFormat="1" ht="21" customHeight="1">
      <c r="B46" s="366" t="s">
        <v>17394</v>
      </c>
      <c r="C46" s="346" t="s">
        <v>7339</v>
      </c>
      <c r="D46" s="367">
        <v>1</v>
      </c>
      <c r="G46" s="254" t="s">
        <v>17395</v>
      </c>
      <c r="I46" s="255">
        <v>0</v>
      </c>
      <c r="J46" s="255">
        <v>0</v>
      </c>
      <c r="N46" s="227"/>
      <c r="O46" s="261">
        <v>0</v>
      </c>
      <c r="P46" s="261"/>
      <c r="Q46" s="261"/>
      <c r="R46" s="261"/>
      <c r="S46" s="261"/>
      <c r="T46" s="227"/>
      <c r="V46" s="262"/>
      <c r="W46" s="331"/>
      <c r="X46" s="262">
        <v>0</v>
      </c>
      <c r="Y46" s="226"/>
      <c r="Z46" s="227"/>
    </row>
    <row r="47" spans="2:26" s="338" customFormat="1" ht="21" customHeight="1">
      <c r="B47" s="366" t="s">
        <v>17396</v>
      </c>
      <c r="C47" s="346" t="s">
        <v>7339</v>
      </c>
      <c r="D47" s="367"/>
      <c r="G47" s="254" t="s">
        <v>17397</v>
      </c>
      <c r="I47" s="255">
        <v>0</v>
      </c>
      <c r="J47" s="255">
        <v>0</v>
      </c>
      <c r="N47" s="227"/>
      <c r="O47" s="261">
        <v>0</v>
      </c>
      <c r="P47" s="261"/>
      <c r="Q47" s="261"/>
      <c r="R47" s="261"/>
      <c r="S47" s="261"/>
      <c r="T47" s="227"/>
      <c r="V47" s="262"/>
      <c r="W47" s="331"/>
      <c r="X47" s="262">
        <v>0</v>
      </c>
      <c r="Y47" s="226"/>
      <c r="Z47" s="227"/>
    </row>
    <row r="48" spans="2:26" s="338" customFormat="1" ht="21" customHeight="1">
      <c r="B48" s="366" t="s">
        <v>17398</v>
      </c>
      <c r="C48" s="346" t="s">
        <v>7339</v>
      </c>
      <c r="D48" s="367">
        <v>1</v>
      </c>
      <c r="G48" s="254" t="s">
        <v>17399</v>
      </c>
      <c r="I48" s="255">
        <v>0</v>
      </c>
      <c r="J48" s="255">
        <v>0</v>
      </c>
      <c r="N48" s="227"/>
      <c r="O48" s="261">
        <v>0</v>
      </c>
      <c r="P48" s="261"/>
      <c r="Q48" s="261"/>
      <c r="R48" s="261"/>
      <c r="S48" s="261"/>
      <c r="T48" s="227"/>
      <c r="V48" s="262"/>
      <c r="W48" s="331"/>
      <c r="X48" s="262">
        <v>0</v>
      </c>
      <c r="Y48" s="226"/>
      <c r="Z48" s="227"/>
    </row>
    <row r="49" spans="2:26" s="338" customFormat="1" ht="21" customHeight="1">
      <c r="B49" s="366" t="s">
        <v>17400</v>
      </c>
      <c r="C49" s="346" t="s">
        <v>7339</v>
      </c>
      <c r="D49" s="367"/>
      <c r="G49" s="254" t="s">
        <v>17401</v>
      </c>
      <c r="I49" s="255">
        <v>0</v>
      </c>
      <c r="J49" s="255">
        <v>0</v>
      </c>
      <c r="N49" s="227"/>
      <c r="O49" s="261">
        <v>0</v>
      </c>
      <c r="P49" s="261"/>
      <c r="Q49" s="261"/>
      <c r="R49" s="261"/>
      <c r="S49" s="261"/>
      <c r="T49" s="227"/>
      <c r="V49" s="262"/>
      <c r="W49" s="331"/>
      <c r="X49" s="262">
        <v>0</v>
      </c>
      <c r="Y49" s="226"/>
      <c r="Z49" s="227"/>
    </row>
    <row r="50" spans="2:26" s="338" customFormat="1" ht="21" customHeight="1">
      <c r="B50" s="366"/>
      <c r="C50" s="346" t="s">
        <v>7339</v>
      </c>
      <c r="D50" s="367"/>
      <c r="G50" s="254" t="s">
        <v>17402</v>
      </c>
      <c r="I50" s="255">
        <v>0</v>
      </c>
      <c r="J50" s="255">
        <v>0</v>
      </c>
      <c r="N50" s="227"/>
      <c r="O50" s="261">
        <v>0</v>
      </c>
      <c r="P50" s="261"/>
      <c r="Q50" s="261"/>
      <c r="R50" s="261"/>
      <c r="S50" s="261"/>
      <c r="T50" s="227"/>
      <c r="V50" s="262"/>
      <c r="W50" s="331"/>
      <c r="X50" s="262">
        <v>0</v>
      </c>
      <c r="Y50" s="226"/>
      <c r="Z50" s="227"/>
    </row>
    <row r="51" spans="2:26" s="338" customFormat="1" ht="21" customHeight="1">
      <c r="B51" s="366"/>
      <c r="C51" s="346" t="s">
        <v>7339</v>
      </c>
      <c r="D51" s="367"/>
      <c r="G51" s="254" t="s">
        <v>17403</v>
      </c>
      <c r="I51" s="255">
        <v>0</v>
      </c>
      <c r="J51" s="255">
        <v>0</v>
      </c>
      <c r="N51" s="227"/>
      <c r="O51" s="261">
        <v>0</v>
      </c>
      <c r="P51" s="261"/>
      <c r="Q51" s="261"/>
      <c r="R51" s="261"/>
      <c r="S51" s="261"/>
      <c r="T51" s="227"/>
      <c r="V51" s="262"/>
      <c r="W51" s="331"/>
      <c r="X51" s="262">
        <v>0</v>
      </c>
      <c r="Y51" s="226"/>
      <c r="Z51" s="227"/>
    </row>
    <row r="52" spans="2:26" s="338" customFormat="1" ht="21" customHeight="1">
      <c r="B52" s="366"/>
      <c r="C52" s="346" t="s">
        <v>7339</v>
      </c>
      <c r="D52" s="367"/>
      <c r="G52" s="254" t="s">
        <v>17404</v>
      </c>
      <c r="I52" s="255">
        <v>0</v>
      </c>
      <c r="J52" s="255">
        <v>0</v>
      </c>
      <c r="N52" s="227"/>
      <c r="O52" s="261">
        <v>0</v>
      </c>
      <c r="P52" s="261"/>
      <c r="Q52" s="261"/>
      <c r="R52" s="261"/>
      <c r="S52" s="261"/>
      <c r="T52" s="227"/>
      <c r="V52" s="262"/>
      <c r="W52" s="331"/>
      <c r="X52" s="262">
        <v>0</v>
      </c>
      <c r="Y52" s="226"/>
      <c r="Z52" s="227"/>
    </row>
    <row r="53" spans="2:26" s="338" customFormat="1" ht="21" customHeight="1">
      <c r="B53" s="366"/>
      <c r="C53" s="346" t="s">
        <v>7339</v>
      </c>
      <c r="D53" s="367"/>
      <c r="G53" s="254" t="s">
        <v>17405</v>
      </c>
      <c r="I53" s="255">
        <v>0</v>
      </c>
      <c r="J53" s="255">
        <v>0</v>
      </c>
      <c r="N53" s="227"/>
      <c r="O53" s="261">
        <v>0</v>
      </c>
      <c r="P53" s="261"/>
      <c r="Q53" s="261"/>
      <c r="R53" s="261"/>
      <c r="S53" s="261"/>
      <c r="T53" s="227"/>
      <c r="V53" s="262"/>
      <c r="W53" s="331"/>
      <c r="X53" s="262">
        <v>0</v>
      </c>
      <c r="Y53" s="226"/>
      <c r="Z53" s="227"/>
    </row>
    <row r="54" spans="2:26" s="338" customFormat="1" ht="21" customHeight="1">
      <c r="B54" s="366"/>
      <c r="C54" s="346" t="s">
        <v>7339</v>
      </c>
      <c r="D54" s="367"/>
      <c r="G54" s="254" t="s">
        <v>17406</v>
      </c>
      <c r="I54" s="255">
        <v>0</v>
      </c>
      <c r="J54" s="255">
        <v>0</v>
      </c>
      <c r="N54" s="227"/>
      <c r="O54" s="261">
        <v>0</v>
      </c>
      <c r="P54" s="261"/>
      <c r="Q54" s="261"/>
      <c r="R54" s="261"/>
      <c r="S54" s="261"/>
      <c r="T54" s="227"/>
      <c r="V54" s="262"/>
      <c r="W54" s="331"/>
      <c r="X54" s="262">
        <v>0</v>
      </c>
      <c r="Y54" s="226"/>
      <c r="Z54" s="227"/>
    </row>
    <row r="55" spans="2:26" s="338" customFormat="1" ht="21" customHeight="1">
      <c r="B55" s="366"/>
      <c r="C55" s="346" t="s">
        <v>7339</v>
      </c>
      <c r="D55" s="367"/>
      <c r="G55" s="254" t="s">
        <v>17407</v>
      </c>
      <c r="I55" s="255">
        <v>0</v>
      </c>
      <c r="J55" s="255">
        <v>0</v>
      </c>
      <c r="N55" s="227"/>
      <c r="O55" s="261">
        <v>0</v>
      </c>
      <c r="P55" s="261"/>
      <c r="Q55" s="261"/>
      <c r="R55" s="261"/>
      <c r="S55" s="261"/>
      <c r="T55" s="227"/>
      <c r="V55" s="262"/>
      <c r="W55" s="331"/>
      <c r="X55" s="262">
        <v>0</v>
      </c>
      <c r="Y55" s="226"/>
      <c r="Z55" s="227"/>
    </row>
    <row r="56" spans="2:26" s="338" customFormat="1" ht="21" customHeight="1">
      <c r="B56" s="366"/>
      <c r="C56" s="346" t="s">
        <v>7339</v>
      </c>
      <c r="D56" s="367"/>
      <c r="G56" s="254" t="s">
        <v>17408</v>
      </c>
      <c r="I56" s="255">
        <v>0</v>
      </c>
      <c r="J56" s="255">
        <v>0</v>
      </c>
      <c r="N56" s="227"/>
      <c r="O56" s="261">
        <v>0</v>
      </c>
      <c r="P56" s="261"/>
      <c r="Q56" s="261"/>
      <c r="R56" s="261"/>
      <c r="S56" s="261"/>
      <c r="T56" s="227"/>
      <c r="V56" s="262"/>
      <c r="W56" s="331"/>
      <c r="X56" s="262">
        <v>0</v>
      </c>
      <c r="Y56" s="226"/>
      <c r="Z56" s="227"/>
    </row>
    <row r="57" spans="2:26" s="338" customFormat="1" ht="21" customHeight="1">
      <c r="B57" s="366"/>
      <c r="C57" s="346" t="s">
        <v>7339</v>
      </c>
      <c r="D57" s="367"/>
      <c r="G57" s="254" t="s">
        <v>17409</v>
      </c>
      <c r="I57" s="255">
        <v>0</v>
      </c>
      <c r="J57" s="255">
        <v>0</v>
      </c>
      <c r="N57" s="227"/>
      <c r="O57" s="261">
        <v>0</v>
      </c>
      <c r="P57" s="261"/>
      <c r="Q57" s="261"/>
      <c r="R57" s="261"/>
      <c r="S57" s="261"/>
      <c r="T57" s="227"/>
      <c r="V57" s="262"/>
      <c r="W57" s="331"/>
      <c r="X57" s="262">
        <v>0</v>
      </c>
      <c r="Y57" s="226"/>
      <c r="Z57" s="227"/>
    </row>
    <row r="58" spans="2:26" s="338" customFormat="1" ht="21" customHeight="1">
      <c r="B58" s="366"/>
      <c r="C58" s="346" t="s">
        <v>7339</v>
      </c>
      <c r="D58" s="367"/>
      <c r="G58" s="254" t="s">
        <v>17410</v>
      </c>
      <c r="I58" s="255">
        <v>0</v>
      </c>
      <c r="J58" s="255">
        <v>0</v>
      </c>
      <c r="N58" s="227"/>
      <c r="O58" s="261">
        <v>0</v>
      </c>
      <c r="P58" s="261"/>
      <c r="Q58" s="261"/>
      <c r="R58" s="261"/>
      <c r="S58" s="261"/>
      <c r="T58" s="227"/>
      <c r="V58" s="262"/>
      <c r="W58" s="331"/>
      <c r="X58" s="262">
        <v>0</v>
      </c>
      <c r="Y58" s="226"/>
      <c r="Z58" s="227"/>
    </row>
    <row r="59" spans="2:26" s="338" customFormat="1" ht="21" customHeight="1">
      <c r="B59" s="366"/>
      <c r="C59" s="346" t="s">
        <v>7339</v>
      </c>
      <c r="D59" s="367"/>
      <c r="G59" s="254" t="s">
        <v>17411</v>
      </c>
      <c r="I59" s="255">
        <v>0</v>
      </c>
      <c r="J59" s="255">
        <v>0</v>
      </c>
      <c r="N59" s="227"/>
      <c r="O59" s="261">
        <v>0</v>
      </c>
      <c r="P59" s="261"/>
      <c r="Q59" s="261"/>
      <c r="R59" s="261"/>
      <c r="S59" s="261"/>
      <c r="T59" s="227"/>
      <c r="V59" s="262"/>
      <c r="W59" s="331"/>
      <c r="X59" s="262">
        <v>0</v>
      </c>
      <c r="Y59" s="226"/>
      <c r="Z59" s="227"/>
    </row>
    <row r="60" spans="2:26" s="338" customFormat="1" ht="21" customHeight="1">
      <c r="B60" s="366"/>
      <c r="C60" s="346" t="s">
        <v>7339</v>
      </c>
      <c r="D60" s="367"/>
      <c r="G60" s="254" t="s">
        <v>17412</v>
      </c>
      <c r="I60" s="255">
        <v>0</v>
      </c>
      <c r="J60" s="255">
        <v>0</v>
      </c>
      <c r="N60" s="227"/>
      <c r="O60" s="261">
        <v>0</v>
      </c>
      <c r="P60" s="261"/>
      <c r="Q60" s="261"/>
      <c r="R60" s="261"/>
      <c r="S60" s="261"/>
      <c r="T60" s="227"/>
      <c r="V60" s="262"/>
      <c r="W60" s="331"/>
      <c r="X60" s="262">
        <v>0</v>
      </c>
      <c r="Y60" s="226"/>
      <c r="Z60" s="227"/>
    </row>
    <row r="61" spans="2:26" s="338" customFormat="1" ht="21" customHeight="1">
      <c r="B61" s="366"/>
      <c r="C61" s="346" t="s">
        <v>7339</v>
      </c>
      <c r="D61" s="367"/>
      <c r="G61" s="254" t="s">
        <v>17413</v>
      </c>
      <c r="I61" s="255">
        <v>0</v>
      </c>
      <c r="J61" s="255">
        <v>0</v>
      </c>
      <c r="N61" s="227"/>
      <c r="O61" s="261">
        <v>0</v>
      </c>
      <c r="P61" s="261"/>
      <c r="Q61" s="261"/>
      <c r="R61" s="261"/>
      <c r="S61" s="261"/>
      <c r="T61" s="227"/>
      <c r="V61" s="262"/>
      <c r="W61" s="331"/>
      <c r="X61" s="262">
        <v>0</v>
      </c>
      <c r="Y61" s="226"/>
      <c r="Z61" s="227"/>
    </row>
    <row r="62" spans="2:26" s="338" customFormat="1" ht="21" customHeight="1">
      <c r="B62" s="366"/>
      <c r="C62" s="346" t="s">
        <v>7339</v>
      </c>
      <c r="D62" s="367"/>
      <c r="G62" s="254" t="s">
        <v>17414</v>
      </c>
      <c r="I62" s="255">
        <v>0</v>
      </c>
      <c r="J62" s="255">
        <v>0</v>
      </c>
      <c r="N62" s="227"/>
      <c r="O62" s="261">
        <v>0</v>
      </c>
      <c r="P62" s="261"/>
      <c r="Q62" s="261"/>
      <c r="R62" s="261"/>
      <c r="S62" s="261"/>
      <c r="T62" s="227"/>
      <c r="V62" s="262"/>
      <c r="W62" s="331"/>
      <c r="X62" s="262">
        <v>0</v>
      </c>
      <c r="Y62" s="226"/>
      <c r="Z62" s="227"/>
    </row>
    <row r="63" spans="2:26" s="338" customFormat="1" ht="21" customHeight="1">
      <c r="B63" s="366"/>
      <c r="C63" s="346" t="s">
        <v>7339</v>
      </c>
      <c r="D63" s="367"/>
      <c r="G63" s="254" t="s">
        <v>17415</v>
      </c>
      <c r="I63" s="255">
        <v>0</v>
      </c>
      <c r="J63" s="255">
        <v>0</v>
      </c>
      <c r="N63" s="227"/>
      <c r="O63" s="261">
        <v>0</v>
      </c>
      <c r="P63" s="261"/>
      <c r="Q63" s="261"/>
      <c r="R63" s="261"/>
      <c r="S63" s="261"/>
      <c r="T63" s="227"/>
      <c r="V63" s="262"/>
      <c r="W63" s="331"/>
      <c r="X63" s="262">
        <v>0</v>
      </c>
      <c r="Y63" s="226"/>
      <c r="Z63" s="227"/>
    </row>
    <row r="64" spans="2:26" s="338" customFormat="1" ht="15.75">
      <c r="N64" s="227"/>
      <c r="O64" s="261"/>
      <c r="P64" s="261"/>
      <c r="Q64" s="261"/>
      <c r="R64" s="261"/>
      <c r="S64" s="261"/>
      <c r="T64" s="227"/>
      <c r="U64" s="262"/>
      <c r="V64" s="262"/>
      <c r="W64" s="262"/>
      <c r="X64" s="261"/>
      <c r="Y64" s="226"/>
      <c r="Z64" s="227"/>
    </row>
    <row r="65" spans="2:32" s="338" customFormat="1" ht="21" customHeight="1">
      <c r="B65" s="369" t="s">
        <v>17416</v>
      </c>
      <c r="C65" s="346" t="s">
        <v>7339</v>
      </c>
      <c r="D65" s="370">
        <v>0.93326428571428577</v>
      </c>
      <c r="G65" s="254" t="s">
        <v>17417</v>
      </c>
      <c r="I65" s="255"/>
      <c r="J65" s="255"/>
      <c r="N65" s="227"/>
      <c r="O65" s="261"/>
      <c r="P65" s="261"/>
      <c r="Q65" s="261"/>
      <c r="R65" s="261"/>
      <c r="S65" s="261"/>
      <c r="T65" s="227"/>
      <c r="U65" s="262"/>
      <c r="V65" s="262"/>
      <c r="W65" s="262"/>
      <c r="X65" s="261"/>
      <c r="Y65" s="226"/>
      <c r="Z65" s="227"/>
      <c r="AB65" s="369" t="s">
        <v>17416</v>
      </c>
      <c r="AC65" s="369" t="s">
        <v>7339</v>
      </c>
    </row>
    <row r="66" spans="2:32" s="338" customFormat="1" ht="21" customHeight="1">
      <c r="B66" s="369" t="s">
        <v>17418</v>
      </c>
      <c r="C66" s="346" t="s">
        <v>17284</v>
      </c>
      <c r="E66" s="371">
        <v>0.93326428571428577</v>
      </c>
      <c r="G66" s="254" t="s">
        <v>17419</v>
      </c>
      <c r="I66" s="255"/>
      <c r="J66" s="255"/>
      <c r="N66" s="227"/>
      <c r="O66" s="261"/>
      <c r="P66" s="261"/>
      <c r="Q66" s="261"/>
      <c r="R66" s="261"/>
      <c r="S66" s="261"/>
      <c r="T66" s="227"/>
      <c r="U66" s="262"/>
      <c r="V66" s="262"/>
      <c r="W66" s="262"/>
      <c r="X66" s="261"/>
      <c r="Y66" s="226"/>
      <c r="Z66" s="227"/>
      <c r="AB66" s="369" t="s">
        <v>17418</v>
      </c>
      <c r="AC66" s="369" t="s">
        <v>17284</v>
      </c>
      <c r="AF66" s="372" t="s">
        <v>17420</v>
      </c>
    </row>
    <row r="67" spans="2:32" s="338" customFormat="1" ht="15.75">
      <c r="I67" s="349"/>
      <c r="J67" s="349"/>
      <c r="N67" s="350"/>
      <c r="O67" s="350"/>
      <c r="P67" s="350"/>
      <c r="Q67" s="350"/>
      <c r="R67" s="350"/>
      <c r="S67" s="350"/>
      <c r="T67" s="350"/>
      <c r="U67" s="350"/>
      <c r="V67" s="350"/>
      <c r="W67" s="350"/>
      <c r="X67" s="350"/>
      <c r="Y67" s="350"/>
      <c r="Z67" s="350"/>
    </row>
    <row r="68" spans="2:32">
      <c r="B68" s="329" t="s">
        <v>17111</v>
      </c>
      <c r="C68" s="226"/>
      <c r="D68" s="226"/>
      <c r="E68" s="226"/>
      <c r="F68" s="226"/>
      <c r="G68" s="226"/>
    </row>
    <row r="69" spans="2:32">
      <c r="B69" s="309"/>
      <c r="C69" s="309"/>
      <c r="D69" s="309"/>
      <c r="E69" s="309"/>
      <c r="F69" s="309"/>
      <c r="G69" s="309"/>
    </row>
    <row r="70" spans="2:32">
      <c r="B70" s="303" t="s">
        <v>17112</v>
      </c>
      <c r="C70" s="309"/>
      <c r="D70" s="309"/>
      <c r="E70" s="309"/>
      <c r="F70" s="309"/>
      <c r="G70" s="309"/>
    </row>
    <row r="71" spans="2:32" ht="15.75" thickBot="1">
      <c r="B71" s="305"/>
      <c r="C71" s="309"/>
      <c r="D71" s="309"/>
      <c r="E71" s="309"/>
      <c r="F71" s="309"/>
      <c r="G71" s="309"/>
    </row>
    <row r="72" spans="2:32" ht="16.5" thickTop="1" thickBot="1">
      <c r="B72" s="306" t="s">
        <v>17113</v>
      </c>
      <c r="C72" s="309"/>
      <c r="D72" s="309"/>
      <c r="E72" s="309"/>
      <c r="F72" s="309"/>
      <c r="G72" s="309"/>
    </row>
    <row r="73" spans="2:32" ht="15.75" thickTop="1">
      <c r="B73" s="309"/>
      <c r="C73" s="309"/>
      <c r="D73" s="309"/>
      <c r="E73" s="309"/>
      <c r="F73" s="309"/>
      <c r="G73" s="309"/>
    </row>
    <row r="74" spans="2:32">
      <c r="B74" s="307" t="s">
        <v>17114</v>
      </c>
      <c r="C74" s="309"/>
      <c r="D74" s="309"/>
      <c r="E74" s="309"/>
      <c r="F74" s="309"/>
      <c r="G74" s="309"/>
    </row>
    <row r="75" spans="2:32">
      <c r="B75" s="309"/>
      <c r="C75" s="309"/>
      <c r="D75" s="309"/>
      <c r="E75" s="309"/>
      <c r="F75" s="309"/>
      <c r="G75" s="309"/>
    </row>
    <row r="76" spans="2:32">
      <c r="B76" s="308" t="s">
        <v>17115</v>
      </c>
      <c r="C76" s="309"/>
      <c r="D76" s="309"/>
      <c r="E76" s="309"/>
      <c r="F76" s="309"/>
      <c r="G76" s="309"/>
    </row>
    <row r="77" spans="2:32">
      <c r="B77" s="309"/>
      <c r="C77" s="309"/>
      <c r="D77" s="309"/>
      <c r="E77" s="309"/>
      <c r="F77" s="309"/>
      <c r="G77" s="309"/>
    </row>
    <row r="78" spans="2:32">
      <c r="B78" s="302" t="s">
        <v>17116</v>
      </c>
      <c r="C78" s="301"/>
      <c r="D78" s="301"/>
      <c r="E78" s="301"/>
      <c r="F78" s="301"/>
      <c r="G78" s="301"/>
    </row>
    <row r="79" spans="2:32"/>
    <row r="80" spans="2:32" ht="15.4" hidden="1" customHeight="1"/>
  </sheetData>
  <sheetProtection algorithmName="SHA-512" hashValue="Y1A3avt/aR+RfzAcCRdwPp9KZx6CcW7p0ouJAvPF6/3nNizWvCncIwQ01EsXS3E3Sf4jR+7HXP1EFba+m5SdUQ==" saltValue="epMEJPBfnoj2tTWLSdo2nQ==" spinCount="100000" sheet="1" objects="1" scenarios="1"/>
  <conditionalFormatting sqref="I6:J6">
    <cfRule type="cellIs" dxfId="373" priority="13" operator="equal">
      <formula>0</formula>
    </cfRule>
  </conditionalFormatting>
  <conditionalFormatting sqref="I14">
    <cfRule type="cellIs" dxfId="372" priority="12" operator="equal">
      <formula>0</formula>
    </cfRule>
  </conditionalFormatting>
  <conditionalFormatting sqref="J14">
    <cfRule type="cellIs" dxfId="371" priority="11" operator="equal">
      <formula>0</formula>
    </cfRule>
  </conditionalFormatting>
  <conditionalFormatting sqref="I15:I63">
    <cfRule type="cellIs" dxfId="370" priority="10" operator="equal">
      <formula>0</formula>
    </cfRule>
  </conditionalFormatting>
  <conditionalFormatting sqref="J15:J63">
    <cfRule type="cellIs" dxfId="369" priority="9" operator="equal">
      <formula>0</formula>
    </cfRule>
  </conditionalFormatting>
  <conditionalFormatting sqref="I65">
    <cfRule type="cellIs" dxfId="368" priority="8" operator="equal">
      <formula>0</formula>
    </cfRule>
  </conditionalFormatting>
  <conditionalFormatting sqref="J65">
    <cfRule type="cellIs" dxfId="367" priority="7" operator="equal">
      <formula>0</formula>
    </cfRule>
  </conditionalFormatting>
  <conditionalFormatting sqref="I66">
    <cfRule type="cellIs" dxfId="366" priority="6" operator="equal">
      <formula>0</formula>
    </cfRule>
  </conditionalFormatting>
  <conditionalFormatting sqref="J66">
    <cfRule type="cellIs" dxfId="365" priority="5" operator="equal">
      <formula>0</formula>
    </cfRule>
  </conditionalFormatting>
  <conditionalFormatting sqref="J9">
    <cfRule type="cellIs" dxfId="364" priority="4" operator="equal">
      <formula>0</formula>
    </cfRule>
  </conditionalFormatting>
  <conditionalFormatting sqref="J10">
    <cfRule type="cellIs" dxfId="363" priority="3" operator="equal">
      <formula>0</formula>
    </cfRule>
  </conditionalFormatting>
  <conditionalFormatting sqref="I10">
    <cfRule type="cellIs" dxfId="362" priority="2" operator="equal">
      <formula>0</formula>
    </cfRule>
  </conditionalFormatting>
  <conditionalFormatting sqref="I9">
    <cfRule type="cellIs" dxfId="361" priority="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zoomScale="70" zoomScaleNormal="70" workbookViewId="0"/>
  </sheetViews>
  <sheetFormatPr defaultColWidth="9" defaultRowHeight="14.25"/>
  <cols>
    <col min="1" max="1" width="9" style="14"/>
    <col min="2" max="2" width="18.75" style="14" bestFit="1" customWidth="1"/>
    <col min="3" max="3" width="227.5" style="14" bestFit="1" customWidth="1"/>
    <col min="4" max="4" width="3.75" style="14" bestFit="1" customWidth="1"/>
    <col min="5" max="5" width="17.625" style="14" bestFit="1" customWidth="1"/>
    <col min="6" max="6" width="9" style="14" bestFit="1" customWidth="1"/>
    <col min="7" max="16384" width="9" style="14"/>
  </cols>
  <sheetData>
    <row r="1" spans="1:6">
      <c r="C1" s="14" t="e">
        <f>CONCATENATE(Lists!$B$59,"_APR2022_F4")</f>
        <v>#REF!</v>
      </c>
    </row>
    <row r="2" spans="1:6">
      <c r="A2" s="14" t="s">
        <v>3</v>
      </c>
      <c r="B2" s="38" t="s">
        <v>732</v>
      </c>
      <c r="C2" s="38" t="s">
        <v>733</v>
      </c>
      <c r="D2" s="38" t="s">
        <v>734</v>
      </c>
      <c r="E2" s="38" t="s">
        <v>735</v>
      </c>
      <c r="F2" s="40" t="s">
        <v>736</v>
      </c>
    </row>
    <row r="3" spans="1:6" ht="15">
      <c r="B3" s="34"/>
      <c r="C3" s="39"/>
      <c r="D3" s="38"/>
      <c r="E3" s="38"/>
    </row>
    <row r="4" spans="1:6">
      <c r="B4" s="14" t="str">
        <f>'4C'!AJ9</f>
        <v>B0139FDWR</v>
      </c>
      <c r="C4" s="14" t="s">
        <v>2136</v>
      </c>
      <c r="E4" s="38" t="s">
        <v>738</v>
      </c>
      <c r="F4" s="44">
        <f>IF(ISBLANK('4C'!E9),"##BLANK",'4C'!E9)</f>
        <v>16.805</v>
      </c>
    </row>
    <row r="5" spans="1:6">
      <c r="B5" s="14" t="str">
        <f>'4C'!AK9</f>
        <v>B0139FDWNP</v>
      </c>
      <c r="C5" s="14" t="s">
        <v>2137</v>
      </c>
      <c r="E5" s="38" t="s">
        <v>738</v>
      </c>
      <c r="F5" s="44">
        <f>IF(ISBLANK('4C'!F9),"##BLANK",'4C'!F9)</f>
        <v>180.17099999999999</v>
      </c>
    </row>
    <row r="6" spans="1:6">
      <c r="B6" s="14" t="str">
        <f>'4C'!AL9</f>
        <v>B0139FDWWNP</v>
      </c>
      <c r="C6" s="14" t="s">
        <v>2138</v>
      </c>
      <c r="E6" s="38" t="s">
        <v>738</v>
      </c>
      <c r="F6" s="44">
        <f>IF(ISBLANK('4C'!G9),"##BLANK",'4C'!G9)</f>
        <v>446.36399999999998</v>
      </c>
    </row>
    <row r="7" spans="1:6">
      <c r="B7" s="14" t="str">
        <f>'4C'!AM9</f>
        <v>B0139FDBIO</v>
      </c>
      <c r="C7" s="14" t="s">
        <v>2139</v>
      </c>
      <c r="E7" s="38" t="s">
        <v>738</v>
      </c>
      <c r="F7" s="44">
        <f>IF(ISBLANK('4C'!H9),"##BLANK",'4C'!H9)</f>
        <v>41.744</v>
      </c>
    </row>
    <row r="8" spans="1:6">
      <c r="B8" s="14" t="str">
        <f>'4C'!AN9</f>
        <v>B0139FDTTTH</v>
      </c>
      <c r="C8" s="14" t="s">
        <v>2140</v>
      </c>
      <c r="E8" s="38" t="s">
        <v>738</v>
      </c>
      <c r="F8" s="44">
        <f>IF(ISBLANK('4C'!I9),"##BLANK",'4C'!I9)</f>
        <v>0</v>
      </c>
    </row>
    <row r="9" spans="1:6">
      <c r="B9" s="14" t="str">
        <f>'4C'!AO9</f>
        <v>B0139FDCWR</v>
      </c>
      <c r="C9" s="14" t="s">
        <v>2141</v>
      </c>
      <c r="E9" s="38" t="s">
        <v>738</v>
      </c>
      <c r="F9" s="44">
        <f>IF(ISBLANK('4C'!J9),"##BLANK",'4C'!J9)</f>
        <v>33.344999999999999</v>
      </c>
    </row>
    <row r="10" spans="1:6">
      <c r="B10" s="14" t="str">
        <f>'4C'!AP9</f>
        <v>B0139FDCWNP</v>
      </c>
      <c r="C10" s="14" t="s">
        <v>2142</v>
      </c>
      <c r="E10" s="38" t="s">
        <v>738</v>
      </c>
      <c r="F10" s="44">
        <f>IF(ISBLANK('4C'!K9),"##BLANK",'4C'!K9)</f>
        <v>354.47699999999998</v>
      </c>
    </row>
    <row r="11" spans="1:6">
      <c r="B11" s="14" t="str">
        <f>'4C'!AQ9</f>
        <v>B0139FDCWWNP</v>
      </c>
      <c r="C11" s="14" t="s">
        <v>2143</v>
      </c>
      <c r="E11" s="38" t="s">
        <v>738</v>
      </c>
      <c r="F11" s="44">
        <f>IF(ISBLANK('4C'!L9),"##BLANK",'4C'!L9)</f>
        <v>778.78499999999997</v>
      </c>
    </row>
    <row r="12" spans="1:6">
      <c r="B12" s="14" t="str">
        <f>'4C'!AR9</f>
        <v>B0139FDCBIO</v>
      </c>
      <c r="C12" s="14" t="s">
        <v>2144</v>
      </c>
      <c r="E12" s="38" t="s">
        <v>738</v>
      </c>
      <c r="F12" s="44">
        <f>IF(ISBLANK('4C'!M9),"##BLANK",'4C'!M9)</f>
        <v>77.516999999999996</v>
      </c>
    </row>
    <row r="13" spans="1:6">
      <c r="B13" s="14" t="str">
        <f>'4C'!AS9</f>
        <v>B0139FDCTTTH</v>
      </c>
      <c r="C13" s="14" t="s">
        <v>2145</v>
      </c>
      <c r="E13" s="38" t="s">
        <v>738</v>
      </c>
      <c r="F13" s="44">
        <f>IF(ISBLANK('4C'!N9),"##BLANK",'4C'!N9)</f>
        <v>0</v>
      </c>
    </row>
    <row r="14" spans="1:6">
      <c r="B14" s="14" t="str">
        <f>'4C'!AJ10</f>
        <v>B0140ACWR</v>
      </c>
      <c r="C14" s="14" t="s">
        <v>2146</v>
      </c>
      <c r="E14" s="38" t="s">
        <v>738</v>
      </c>
      <c r="F14" s="44">
        <f>IF(ISBLANK('4C'!E10),"##BLANK",'4C'!E10)</f>
        <v>28.454000000000001</v>
      </c>
    </row>
    <row r="15" spans="1:6">
      <c r="B15" s="14" t="str">
        <f>'4C'!AK10</f>
        <v>B0140ACWNP</v>
      </c>
      <c r="C15" s="14" t="s">
        <v>2147</v>
      </c>
      <c r="E15" s="38" t="s">
        <v>738</v>
      </c>
      <c r="F15" s="44">
        <f>IF(ISBLANK('4C'!F10),"##BLANK",'4C'!F10)</f>
        <v>244.77500000000001</v>
      </c>
    </row>
    <row r="16" spans="1:6">
      <c r="B16" s="14" t="str">
        <f>'4C'!AL10</f>
        <v>B0140ACWWNP</v>
      </c>
      <c r="C16" s="14" t="s">
        <v>2148</v>
      </c>
      <c r="E16" s="38" t="s">
        <v>738</v>
      </c>
      <c r="F16" s="44">
        <f>IF(ISBLANK('4C'!G10),"##BLANK",'4C'!G10)</f>
        <v>612.97400000000005</v>
      </c>
    </row>
    <row r="17" spans="2:6">
      <c r="B17" s="14" t="str">
        <f>'4C'!AM10</f>
        <v>B0140ACBIO</v>
      </c>
      <c r="C17" s="14" t="s">
        <v>2149</v>
      </c>
      <c r="E17" s="38" t="s">
        <v>738</v>
      </c>
      <c r="F17" s="44">
        <f>IF(ISBLANK('4C'!H10),"##BLANK",'4C'!H10)</f>
        <v>45.988999999999997</v>
      </c>
    </row>
    <row r="18" spans="2:6">
      <c r="B18" s="14" t="str">
        <f>'4C'!AN10</f>
        <v>B0140ACTTTH</v>
      </c>
      <c r="C18" s="14" t="s">
        <v>2150</v>
      </c>
      <c r="E18" s="38" t="s">
        <v>738</v>
      </c>
      <c r="F18" s="44">
        <f>IF(ISBLANK('4C'!I10),"##BLANK",'4C'!I10)</f>
        <v>0</v>
      </c>
    </row>
    <row r="19" spans="2:6">
      <c r="B19" s="14" t="str">
        <f>'4C'!AO10</f>
        <v>B0140ACCWR</v>
      </c>
      <c r="C19" s="14" t="s">
        <v>2151</v>
      </c>
      <c r="E19" s="38" t="s">
        <v>738</v>
      </c>
      <c r="F19" s="44">
        <f>IF(ISBLANK('4C'!J10),"##BLANK",'4C'!J10)</f>
        <v>56.765999999999998</v>
      </c>
    </row>
    <row r="20" spans="2:6">
      <c r="B20" s="14" t="str">
        <f>'4C'!AP10</f>
        <v>B0140ACCWNP</v>
      </c>
      <c r="C20" s="14" t="s">
        <v>2152</v>
      </c>
      <c r="E20" s="38" t="s">
        <v>738</v>
      </c>
      <c r="F20" s="44">
        <f>IF(ISBLANK('4C'!K10),"##BLANK",'4C'!K10)</f>
        <v>419.08699999999999</v>
      </c>
    </row>
    <row r="21" spans="2:6">
      <c r="B21" s="14" t="str">
        <f>'4C'!AQ10</f>
        <v>B0140ACCWWNP</v>
      </c>
      <c r="C21" s="14" t="s">
        <v>2153</v>
      </c>
      <c r="E21" s="38" t="s">
        <v>738</v>
      </c>
      <c r="F21" s="44">
        <f>IF(ISBLANK('4C'!L10),"##BLANK",'4C'!L10)</f>
        <v>986.28399999999999</v>
      </c>
    </row>
    <row r="22" spans="2:6">
      <c r="B22" s="14" t="str">
        <f>'4C'!AR10</f>
        <v>B0140ACCBIO</v>
      </c>
      <c r="C22" s="14" t="s">
        <v>2154</v>
      </c>
      <c r="E22" s="38" t="s">
        <v>738</v>
      </c>
      <c r="F22" s="44">
        <f>IF(ISBLANK('4C'!M10),"##BLANK",'4C'!M10)</f>
        <v>80.88</v>
      </c>
    </row>
    <row r="23" spans="2:6">
      <c r="B23" s="14" t="str">
        <f>'4C'!AS10</f>
        <v>B0140ACCTTTH</v>
      </c>
      <c r="C23" s="14" t="s">
        <v>2155</v>
      </c>
      <c r="E23" s="38" t="s">
        <v>738</v>
      </c>
      <c r="F23" s="44">
        <f>IF(ISBLANK('4C'!N10),"##BLANK",'4C'!N10)</f>
        <v>0</v>
      </c>
    </row>
    <row r="24" spans="2:6">
      <c r="B24" s="14" t="str">
        <f>'4C'!AJ11</f>
        <v>B0141TEWR</v>
      </c>
      <c r="C24" s="14" t="s">
        <v>2156</v>
      </c>
      <c r="E24" s="38" t="s">
        <v>738</v>
      </c>
      <c r="F24" s="44">
        <f>IF(ISBLANK('4C'!E11),"##BLANK",'4C'!E11)</f>
        <v>0</v>
      </c>
    </row>
    <row r="25" spans="2:6">
      <c r="B25" s="14" t="str">
        <f>'4C'!AK11</f>
        <v>B0141TEWNP</v>
      </c>
      <c r="C25" s="14" t="s">
        <v>2157</v>
      </c>
      <c r="E25" s="38" t="s">
        <v>738</v>
      </c>
      <c r="F25" s="44">
        <f>IF(ISBLANK('4C'!F11),"##BLANK",'4C'!F11)</f>
        <v>0</v>
      </c>
    </row>
    <row r="26" spans="2:6">
      <c r="B26" s="14" t="str">
        <f>'4C'!AL11</f>
        <v>B0141TEWWNP</v>
      </c>
      <c r="C26" s="14" t="s">
        <v>2158</v>
      </c>
      <c r="E26" s="38" t="s">
        <v>738</v>
      </c>
      <c r="F26" s="44">
        <f>IF(ISBLANK('4C'!G11),"##BLANK",'4C'!G11)</f>
        <v>0</v>
      </c>
    </row>
    <row r="27" spans="2:6">
      <c r="B27" s="14" t="str">
        <f>'4C'!AM11</f>
        <v>B0141TEBIO</v>
      </c>
      <c r="C27" s="14" t="s">
        <v>2159</v>
      </c>
      <c r="E27" s="38" t="s">
        <v>738</v>
      </c>
      <c r="F27" s="44">
        <f>IF(ISBLANK('4C'!H11),"##BLANK",'4C'!H11)</f>
        <v>0</v>
      </c>
    </row>
    <row r="28" spans="2:6">
      <c r="B28" s="14" t="str">
        <f>'4C'!AN11</f>
        <v>B0141TETTTH</v>
      </c>
      <c r="C28" s="14" t="s">
        <v>2160</v>
      </c>
      <c r="E28" s="38" t="s">
        <v>738</v>
      </c>
      <c r="F28" s="44">
        <f>IF(ISBLANK('4C'!I11),"##BLANK",'4C'!I11)</f>
        <v>0</v>
      </c>
    </row>
    <row r="29" spans="2:6">
      <c r="B29" s="14" t="str">
        <f>'4C'!AO11</f>
        <v>B0141TECWR</v>
      </c>
      <c r="C29" s="14" t="s">
        <v>2161</v>
      </c>
      <c r="E29" s="38" t="s">
        <v>738</v>
      </c>
      <c r="F29" s="44">
        <f>IF(ISBLANK('4C'!J11),"##BLANK",'4C'!J11)</f>
        <v>1.7210000000000001</v>
      </c>
    </row>
    <row r="30" spans="2:6">
      <c r="B30" s="14" t="str">
        <f>'4C'!AP11</f>
        <v>B0141TECWNP</v>
      </c>
      <c r="C30" s="14" t="s">
        <v>2162</v>
      </c>
      <c r="E30" s="38" t="s">
        <v>738</v>
      </c>
      <c r="F30" s="44">
        <f>IF(ISBLANK('4C'!K11),"##BLANK",'4C'!K11)</f>
        <v>0.98</v>
      </c>
    </row>
    <row r="31" spans="2:6">
      <c r="B31" s="14" t="str">
        <f>'4C'!AQ11</f>
        <v>B0141TECWWNP</v>
      </c>
      <c r="C31" s="14" t="s">
        <v>2163</v>
      </c>
      <c r="E31" s="38" t="s">
        <v>738</v>
      </c>
      <c r="F31" s="44">
        <f>IF(ISBLANK('4C'!L11),"##BLANK",'4C'!L11)</f>
        <v>0</v>
      </c>
    </row>
    <row r="32" spans="2:6">
      <c r="B32" s="14" t="str">
        <f>'4C'!AR11</f>
        <v>B0141TECBIO</v>
      </c>
      <c r="C32" s="14" t="s">
        <v>2164</v>
      </c>
      <c r="E32" s="38" t="s">
        <v>738</v>
      </c>
      <c r="F32" s="44">
        <f>IF(ISBLANK('4C'!M11),"##BLANK",'4C'!M11)</f>
        <v>0</v>
      </c>
    </row>
    <row r="33" spans="2:6">
      <c r="B33" s="14" t="str">
        <f>'4C'!AS11</f>
        <v>B0141TECTTTH</v>
      </c>
      <c r="C33" s="14" t="s">
        <v>2165</v>
      </c>
      <c r="E33" s="38" t="s">
        <v>738</v>
      </c>
      <c r="F33" s="44">
        <f>IF(ISBLANK('4C'!N11),"##BLANK",'4C'!N11)</f>
        <v>0</v>
      </c>
    </row>
    <row r="34" spans="2:6">
      <c r="B34" s="14" t="str">
        <f>'4C'!AJ12</f>
        <v>B0142DCWR</v>
      </c>
      <c r="C34" s="14" t="s">
        <v>2166</v>
      </c>
      <c r="E34" s="38" t="s">
        <v>738</v>
      </c>
      <c r="F34" s="44">
        <f>IF(ISBLANK('4C'!E12),"##BLANK",'4C'!E12)</f>
        <v>0</v>
      </c>
    </row>
    <row r="35" spans="2:6">
      <c r="B35" s="14" t="str">
        <f>'4C'!AK12</f>
        <v>B0142DCWNP</v>
      </c>
      <c r="C35" s="14" t="s">
        <v>2167</v>
      </c>
      <c r="E35" s="38" t="s">
        <v>738</v>
      </c>
      <c r="F35" s="44">
        <f>IF(ISBLANK('4C'!F12),"##BLANK",'4C'!F12)</f>
        <v>0</v>
      </c>
    </row>
    <row r="36" spans="2:6">
      <c r="B36" s="14" t="str">
        <f>'4C'!AL12</f>
        <v>B0142DCWWNP</v>
      </c>
      <c r="C36" s="14" t="s">
        <v>2168</v>
      </c>
      <c r="E36" s="38" t="s">
        <v>738</v>
      </c>
      <c r="F36" s="44">
        <f>IF(ISBLANK('4C'!G12),"##BLANK",'4C'!G12)</f>
        <v>92.784000000000006</v>
      </c>
    </row>
    <row r="37" spans="2:6">
      <c r="B37" s="14" t="str">
        <f>'4C'!AM12</f>
        <v>B0142DCBIO</v>
      </c>
      <c r="C37" s="14" t="s">
        <v>2169</v>
      </c>
      <c r="E37" s="38" t="s">
        <v>738</v>
      </c>
      <c r="F37" s="44">
        <f>IF(ISBLANK('4C'!H12),"##BLANK",'4C'!H12)</f>
        <v>0</v>
      </c>
    </row>
    <row r="38" spans="2:6">
      <c r="B38" s="14" t="str">
        <f>'4C'!AN12</f>
        <v>B0142DCTTTH</v>
      </c>
      <c r="C38" s="14" t="s">
        <v>2170</v>
      </c>
      <c r="E38" s="38" t="s">
        <v>738</v>
      </c>
      <c r="F38" s="44">
        <f>IF(ISBLANK('4C'!I12),"##BLANK",'4C'!I12)</f>
        <v>0</v>
      </c>
    </row>
    <row r="39" spans="2:6">
      <c r="B39" s="14" t="str">
        <f>'4C'!AO12</f>
        <v>B0142DCCWR</v>
      </c>
      <c r="C39" s="14" t="s">
        <v>2171</v>
      </c>
      <c r="E39" s="38" t="s">
        <v>738</v>
      </c>
      <c r="F39" s="44">
        <f>IF(ISBLANK('4C'!J12),"##BLANK",'4C'!J12)</f>
        <v>0</v>
      </c>
    </row>
    <row r="40" spans="2:6">
      <c r="B40" s="14" t="str">
        <f>'4C'!AP12</f>
        <v>B0142DCCWNP</v>
      </c>
      <c r="C40" s="14" t="s">
        <v>2172</v>
      </c>
      <c r="E40" s="38" t="s">
        <v>738</v>
      </c>
      <c r="F40" s="44">
        <f>IF(ISBLANK('4C'!K12),"##BLANK",'4C'!K12)</f>
        <v>0</v>
      </c>
    </row>
    <row r="41" spans="2:6">
      <c r="B41" s="14" t="str">
        <f>'4C'!AQ12</f>
        <v>B0142DCCWWNP</v>
      </c>
      <c r="C41" s="14" t="s">
        <v>2173</v>
      </c>
      <c r="E41" s="38" t="s">
        <v>738</v>
      </c>
      <c r="F41" s="44">
        <f>IF(ISBLANK('4C'!L12),"##BLANK",'4C'!L12)</f>
        <v>96.447000000000003</v>
      </c>
    </row>
    <row r="42" spans="2:6">
      <c r="B42" s="14" t="str">
        <f>'4C'!AR12</f>
        <v>B0142DCCBIO</v>
      </c>
      <c r="C42" s="14" t="s">
        <v>2174</v>
      </c>
      <c r="E42" s="38" t="s">
        <v>738</v>
      </c>
      <c r="F42" s="44">
        <f>IF(ISBLANK('4C'!M12),"##BLANK",'4C'!M12)</f>
        <v>0</v>
      </c>
    </row>
    <row r="43" spans="2:6">
      <c r="B43" s="14" t="str">
        <f>'4C'!AS12</f>
        <v>B0142DCCTTTH</v>
      </c>
      <c r="C43" s="14" t="s">
        <v>2175</v>
      </c>
      <c r="E43" s="38" t="s">
        <v>738</v>
      </c>
      <c r="F43" s="44">
        <f>IF(ISBLANK('4C'!N12),"##BLANK",'4C'!N12)</f>
        <v>0</v>
      </c>
    </row>
    <row r="44" spans="2:6">
      <c r="B44" s="14" t="str">
        <f>'4C'!AJ13</f>
        <v>B0143TAWR</v>
      </c>
      <c r="C44" s="14" t="s">
        <v>2176</v>
      </c>
      <c r="E44" s="38" t="s">
        <v>738</v>
      </c>
      <c r="F44" s="44">
        <f>IF(ISBLANK('4C'!E13),"##BLANK",'4C'!E13)</f>
        <v>28.454000000000001</v>
      </c>
    </row>
    <row r="45" spans="2:6">
      <c r="B45" s="14" t="str">
        <f>'4C'!AK13</f>
        <v>B0143TAWNP</v>
      </c>
      <c r="C45" s="14" t="s">
        <v>2177</v>
      </c>
      <c r="E45" s="38" t="s">
        <v>738</v>
      </c>
      <c r="F45" s="44">
        <f>IF(ISBLANK('4C'!F13),"##BLANK",'4C'!F13)</f>
        <v>244.77500000000001</v>
      </c>
    </row>
    <row r="46" spans="2:6">
      <c r="B46" s="14" t="str">
        <f>'4C'!AL13</f>
        <v>B0143TAWWNP</v>
      </c>
      <c r="C46" s="14" t="s">
        <v>2178</v>
      </c>
      <c r="E46" s="38" t="s">
        <v>738</v>
      </c>
      <c r="F46" s="44">
        <f>IF(ISBLANK('4C'!G13),"##BLANK",'4C'!G13)</f>
        <v>520.19000000000005</v>
      </c>
    </row>
    <row r="47" spans="2:6">
      <c r="B47" s="14" t="str">
        <f>'4C'!AM13</f>
        <v>B0143TABIO</v>
      </c>
      <c r="C47" s="14" t="s">
        <v>2179</v>
      </c>
      <c r="E47" s="38" t="s">
        <v>738</v>
      </c>
      <c r="F47" s="44">
        <f>IF(ISBLANK('4C'!H13),"##BLANK",'4C'!H13)</f>
        <v>45.988999999999997</v>
      </c>
    </row>
    <row r="48" spans="2:6">
      <c r="B48" s="14" t="str">
        <f>'4C'!AN13</f>
        <v>B0143TATTTH</v>
      </c>
      <c r="C48" s="14" t="s">
        <v>2180</v>
      </c>
      <c r="E48" s="38" t="s">
        <v>738</v>
      </c>
      <c r="F48" s="44">
        <f>IF(ISBLANK('4C'!I13),"##BLANK",'4C'!I13)</f>
        <v>0</v>
      </c>
    </row>
    <row r="49" spans="2:6">
      <c r="B49" s="14" t="str">
        <f>'4C'!AO13</f>
        <v>B0143TACWR</v>
      </c>
      <c r="C49" s="14" t="s">
        <v>2181</v>
      </c>
      <c r="E49" s="38" t="s">
        <v>738</v>
      </c>
      <c r="F49" s="44">
        <f>IF(ISBLANK('4C'!J13),"##BLANK",'4C'!J13)</f>
        <v>58.486999999999995</v>
      </c>
    </row>
    <row r="50" spans="2:6">
      <c r="B50" s="14" t="str">
        <f>'4C'!AP13</f>
        <v>B0143TACWNP</v>
      </c>
      <c r="C50" s="14" t="s">
        <v>2182</v>
      </c>
      <c r="E50" s="38" t="s">
        <v>738</v>
      </c>
      <c r="F50" s="44">
        <f>IF(ISBLANK('4C'!K13),"##BLANK",'4C'!K13)</f>
        <v>420.06700000000001</v>
      </c>
    </row>
    <row r="51" spans="2:6">
      <c r="B51" s="14" t="str">
        <f>'4C'!AQ13</f>
        <v>B0143TACWWNP</v>
      </c>
      <c r="C51" s="14" t="s">
        <v>2183</v>
      </c>
      <c r="E51" s="38" t="s">
        <v>738</v>
      </c>
      <c r="F51" s="44">
        <f>IF(ISBLANK('4C'!L13),"##BLANK",'4C'!L13)</f>
        <v>889.83699999999999</v>
      </c>
    </row>
    <row r="52" spans="2:6">
      <c r="B52" s="14" t="str">
        <f>'4C'!AR13</f>
        <v>B0143TACBIO</v>
      </c>
      <c r="C52" s="14" t="s">
        <v>2184</v>
      </c>
      <c r="E52" s="38" t="s">
        <v>738</v>
      </c>
      <c r="F52" s="44">
        <f>IF(ISBLANK('4C'!M13),"##BLANK",'4C'!M13)</f>
        <v>80.88</v>
      </c>
    </row>
    <row r="53" spans="2:6">
      <c r="B53" s="14" t="str">
        <f>'4C'!AS13</f>
        <v>B0143TACTTTH</v>
      </c>
      <c r="C53" s="14" t="s">
        <v>2185</v>
      </c>
      <c r="E53" s="38" t="s">
        <v>738</v>
      </c>
      <c r="F53" s="44">
        <f>IF(ISBLANK('4C'!N13),"##BLANK",'4C'!N13)</f>
        <v>0</v>
      </c>
    </row>
    <row r="54" spans="2:6">
      <c r="B54" s="14" t="str">
        <f>'4C'!AJ14</f>
        <v>B0144VRWR</v>
      </c>
      <c r="C54" s="14" t="s">
        <v>2186</v>
      </c>
      <c r="E54" s="38" t="s">
        <v>738</v>
      </c>
      <c r="F54" s="44">
        <f>IF(ISBLANK('4C'!E14),"##BLANK",'4C'!E14)</f>
        <v>11.649000000000001</v>
      </c>
    </row>
    <row r="55" spans="2:6">
      <c r="B55" s="14" t="str">
        <f>'4C'!AK14</f>
        <v>B0144VRWNP</v>
      </c>
      <c r="C55" s="14" t="s">
        <v>2187</v>
      </c>
      <c r="E55" s="38" t="s">
        <v>738</v>
      </c>
      <c r="F55" s="44">
        <f>IF(ISBLANK('4C'!F14),"##BLANK",'4C'!F14)</f>
        <v>64.604000000000013</v>
      </c>
    </row>
    <row r="56" spans="2:6">
      <c r="B56" s="14" t="str">
        <f>'4C'!AL14</f>
        <v>B0144VRWWNP</v>
      </c>
      <c r="C56" s="14" t="s">
        <v>2188</v>
      </c>
      <c r="E56" s="38" t="s">
        <v>738</v>
      </c>
      <c r="F56" s="44">
        <f>IF(ISBLANK('4C'!G14),"##BLANK",'4C'!G14)</f>
        <v>73.826000000000079</v>
      </c>
    </row>
    <row r="57" spans="2:6">
      <c r="B57" s="14" t="str">
        <f>'4C'!AM14</f>
        <v>B0144VRBIO</v>
      </c>
      <c r="C57" s="14" t="s">
        <v>2189</v>
      </c>
      <c r="E57" s="38" t="s">
        <v>738</v>
      </c>
      <c r="F57" s="44">
        <f>IF(ISBLANK('4C'!H14),"##BLANK",'4C'!H14)</f>
        <v>4.2449999999999974</v>
      </c>
    </row>
    <row r="58" spans="2:6">
      <c r="B58" s="14" t="str">
        <f>'4C'!AN14</f>
        <v>B0144VRTTTH</v>
      </c>
      <c r="C58" s="14" t="s">
        <v>2190</v>
      </c>
      <c r="E58" s="38" t="s">
        <v>738</v>
      </c>
      <c r="F58" s="44">
        <f>IF(ISBLANK('4C'!I14),"##BLANK",'4C'!I14)</f>
        <v>0</v>
      </c>
    </row>
    <row r="59" spans="2:6">
      <c r="B59" s="14" t="str">
        <f>'4C'!AO14</f>
        <v>B0144VRCWR</v>
      </c>
      <c r="C59" s="14" t="s">
        <v>2191</v>
      </c>
      <c r="E59" s="38" t="s">
        <v>738</v>
      </c>
      <c r="F59" s="44">
        <f>IF(ISBLANK('4C'!J14),"##BLANK",'4C'!J14)</f>
        <v>25.141999999999996</v>
      </c>
    </row>
    <row r="60" spans="2:6">
      <c r="B60" s="14" t="str">
        <f>'4C'!AP14</f>
        <v>B0144VRCWNP</v>
      </c>
      <c r="C60" s="14" t="s">
        <v>2192</v>
      </c>
      <c r="E60" s="38" t="s">
        <v>738</v>
      </c>
      <c r="F60" s="44">
        <f>IF(ISBLANK('4C'!K14),"##BLANK",'4C'!K14)</f>
        <v>65.590000000000032</v>
      </c>
    </row>
    <row r="61" spans="2:6">
      <c r="B61" s="14" t="str">
        <f>'4C'!AQ14</f>
        <v>B0144VRCWWNP</v>
      </c>
      <c r="C61" s="14" t="s">
        <v>2193</v>
      </c>
      <c r="E61" s="38" t="s">
        <v>738</v>
      </c>
      <c r="F61" s="44">
        <f>IF(ISBLANK('4C'!L14),"##BLANK",'4C'!L14)</f>
        <v>111.05200000000002</v>
      </c>
    </row>
    <row r="62" spans="2:6">
      <c r="B62" s="14" t="str">
        <f>'4C'!AR14</f>
        <v>B0144VRCBIO</v>
      </c>
      <c r="C62" s="14" t="s">
        <v>2194</v>
      </c>
      <c r="E62" s="38" t="s">
        <v>738</v>
      </c>
      <c r="F62" s="44">
        <f>IF(ISBLANK('4C'!M14),"##BLANK",'4C'!M14)</f>
        <v>3.3629999999999995</v>
      </c>
    </row>
    <row r="63" spans="2:6">
      <c r="B63" s="14" t="str">
        <f>'4C'!AS14</f>
        <v>B0144VRCTTTH</v>
      </c>
      <c r="C63" s="14" t="s">
        <v>2195</v>
      </c>
      <c r="E63" s="38" t="s">
        <v>738</v>
      </c>
      <c r="F63" s="44">
        <f>IF(ISBLANK('4C'!N14),"##BLANK",'4C'!N14)</f>
        <v>0</v>
      </c>
    </row>
    <row r="64" spans="2:6">
      <c r="B64" s="14" t="str">
        <f>'4C'!AJ15</f>
        <v>B0145VTWR</v>
      </c>
      <c r="C64" s="14" t="s">
        <v>2196</v>
      </c>
      <c r="E64" s="38" t="s">
        <v>738</v>
      </c>
      <c r="F64" s="44">
        <f>IF(ISBLANK('4C'!E15),"##BLANK",'4C'!E15)</f>
        <v>-0.46899999999999997</v>
      </c>
    </row>
    <row r="65" spans="2:6">
      <c r="B65" s="14" t="str">
        <f>'4C'!AK15</f>
        <v>B0145VTWNP</v>
      </c>
      <c r="C65" s="14" t="s">
        <v>2197</v>
      </c>
      <c r="E65" s="38" t="s">
        <v>738</v>
      </c>
      <c r="F65" s="44">
        <f>IF(ISBLANK('4C'!F15),"##BLANK",'4C'!F15)</f>
        <v>18.027999999999999</v>
      </c>
    </row>
    <row r="66" spans="2:6">
      <c r="B66" s="14" t="str">
        <f>'4C'!AL15</f>
        <v>B0145VTWWNP</v>
      </c>
      <c r="C66" s="14" t="s">
        <v>2198</v>
      </c>
      <c r="E66" s="38" t="s">
        <v>738</v>
      </c>
      <c r="F66" s="44">
        <f>IF(ISBLANK('4C'!G15),"##BLANK",'4C'!G15)</f>
        <v>15.066000000000001</v>
      </c>
    </row>
    <row r="67" spans="2:6">
      <c r="B67" s="14" t="str">
        <f>'4C'!AM15</f>
        <v>B0145VTBIO</v>
      </c>
      <c r="C67" s="14" t="s">
        <v>2199</v>
      </c>
      <c r="E67" s="38" t="s">
        <v>738</v>
      </c>
      <c r="F67" s="44">
        <f>IF(ISBLANK('4C'!H15),"##BLANK",'4C'!H15)</f>
        <v>2.4609999999999999</v>
      </c>
    </row>
    <row r="68" spans="2:6">
      <c r="B68" s="14" t="str">
        <f>'4C'!AN15</f>
        <v>B0145VTTTTH</v>
      </c>
      <c r="C68" s="14" t="s">
        <v>2200</v>
      </c>
      <c r="E68" s="38" t="s">
        <v>738</v>
      </c>
      <c r="F68" s="44">
        <f>IF(ISBLANK('4C'!I15),"##BLANK",'4C'!I15)</f>
        <v>0</v>
      </c>
    </row>
    <row r="69" spans="2:6">
      <c r="B69" s="14" t="str">
        <f>'4C'!AO15</f>
        <v>B0145VTCWR</v>
      </c>
      <c r="C69" s="14" t="s">
        <v>2201</v>
      </c>
      <c r="E69" s="38" t="s">
        <v>738</v>
      </c>
      <c r="F69" s="44">
        <f>IF(ISBLANK('4C'!J15),"##BLANK",'4C'!J15)</f>
        <v>-0.46899999999999997</v>
      </c>
    </row>
    <row r="70" spans="2:6">
      <c r="B70" s="14" t="str">
        <f>'4C'!AP15</f>
        <v>B0145VTCWNP</v>
      </c>
      <c r="C70" s="14" t="s">
        <v>2202</v>
      </c>
      <c r="E70" s="38" t="s">
        <v>738</v>
      </c>
      <c r="F70" s="44">
        <f>IF(ISBLANK('4C'!K15),"##BLANK",'4C'!K15)</f>
        <v>-0.56699999999999995</v>
      </c>
    </row>
    <row r="71" spans="2:6">
      <c r="B71" s="14" t="str">
        <f>'4C'!AQ15</f>
        <v>B0145VTCWWNP</v>
      </c>
      <c r="C71" s="14" t="s">
        <v>2203</v>
      </c>
      <c r="E71" s="38" t="s">
        <v>738</v>
      </c>
      <c r="F71" s="44">
        <f>IF(ISBLANK('4C'!L15),"##BLANK",'4C'!L15)</f>
        <v>-11.750999999999999</v>
      </c>
    </row>
    <row r="72" spans="2:6">
      <c r="B72" s="14" t="str">
        <f>'4C'!AR15</f>
        <v>B0145VTCBIO</v>
      </c>
      <c r="C72" s="14" t="s">
        <v>2204</v>
      </c>
      <c r="E72" s="38" t="s">
        <v>738</v>
      </c>
      <c r="F72" s="44">
        <f>IF(ISBLANK('4C'!M15),"##BLANK",'4C'!M15)</f>
        <v>1.9379999999999999</v>
      </c>
    </row>
    <row r="73" spans="2:6">
      <c r="B73" s="14" t="str">
        <f>'4C'!AS15</f>
        <v>B0145VTCTTTH</v>
      </c>
      <c r="C73" s="14" t="s">
        <v>2205</v>
      </c>
      <c r="E73" s="38" t="s">
        <v>738</v>
      </c>
      <c r="F73" s="44">
        <f>IF(ISBLANK('4C'!N15),"##BLANK",'4C'!N15)</f>
        <v>0</v>
      </c>
    </row>
    <row r="74" spans="2:6">
      <c r="B74" s="14" t="str">
        <f>'4C'!AJ16</f>
        <v>B0146VDWR</v>
      </c>
      <c r="C74" s="14" t="s">
        <v>2206</v>
      </c>
      <c r="E74" s="38" t="s">
        <v>738</v>
      </c>
      <c r="F74" s="44">
        <f>IF(ISBLANK('4C'!E16),"##BLANK",'4C'!E16)</f>
        <v>12.118</v>
      </c>
    </row>
    <row r="75" spans="2:6">
      <c r="B75" s="14" t="str">
        <f>'4C'!AK16</f>
        <v>B0146VDWNP</v>
      </c>
      <c r="C75" s="14" t="s">
        <v>2207</v>
      </c>
      <c r="E75" s="38" t="s">
        <v>738</v>
      </c>
      <c r="F75" s="44">
        <f>IF(ISBLANK('4C'!F16),"##BLANK",'4C'!F16)</f>
        <v>46.576000000000015</v>
      </c>
    </row>
    <row r="76" spans="2:6">
      <c r="B76" s="14" t="str">
        <f>'4C'!AL16</f>
        <v>B0146VDWWNP</v>
      </c>
      <c r="C76" s="14" t="s">
        <v>2208</v>
      </c>
      <c r="E76" s="38" t="s">
        <v>738</v>
      </c>
      <c r="F76" s="44">
        <f>IF(ISBLANK('4C'!G16),"##BLANK",'4C'!G16)</f>
        <v>58.760000000000076</v>
      </c>
    </row>
    <row r="77" spans="2:6">
      <c r="B77" s="14" t="str">
        <f>'4C'!AM16</f>
        <v>B0146VDBIO</v>
      </c>
      <c r="C77" s="14" t="s">
        <v>2209</v>
      </c>
      <c r="E77" s="38" t="s">
        <v>738</v>
      </c>
      <c r="F77" s="44">
        <f>IF(ISBLANK('4C'!H16),"##BLANK",'4C'!H16)</f>
        <v>1.7839999999999976</v>
      </c>
    </row>
    <row r="78" spans="2:6">
      <c r="B78" s="14" t="str">
        <f>'4C'!AN16</f>
        <v>B0146VDTTTH</v>
      </c>
      <c r="C78" s="14" t="s">
        <v>2210</v>
      </c>
      <c r="E78" s="38" t="s">
        <v>738</v>
      </c>
      <c r="F78" s="44">
        <f>IF(ISBLANK('4C'!I16),"##BLANK",'4C'!I16)</f>
        <v>0</v>
      </c>
    </row>
    <row r="79" spans="2:6">
      <c r="B79" s="14" t="str">
        <f>'4C'!AO16</f>
        <v>B0146VDCWR</v>
      </c>
      <c r="C79" s="14" t="s">
        <v>2211</v>
      </c>
      <c r="E79" s="38" t="s">
        <v>738</v>
      </c>
      <c r="F79" s="44">
        <f>IF(ISBLANK('4C'!J16),"##BLANK",'4C'!J16)</f>
        <v>25.610999999999997</v>
      </c>
    </row>
    <row r="80" spans="2:6">
      <c r="B80" s="14" t="str">
        <f>'4C'!AP16</f>
        <v>B0146VDCWNP</v>
      </c>
      <c r="C80" s="14" t="s">
        <v>2212</v>
      </c>
      <c r="E80" s="38" t="s">
        <v>738</v>
      </c>
      <c r="F80" s="44">
        <f>IF(ISBLANK('4C'!K16),"##BLANK",'4C'!K16)</f>
        <v>66.157000000000025</v>
      </c>
    </row>
    <row r="81" spans="2:6">
      <c r="B81" s="14" t="str">
        <f>'4C'!AQ16</f>
        <v>B0146VDCWWNP</v>
      </c>
      <c r="C81" s="14" t="s">
        <v>2213</v>
      </c>
      <c r="E81" s="38" t="s">
        <v>738</v>
      </c>
      <c r="F81" s="44">
        <f>IF(ISBLANK('4C'!L16),"##BLANK",'4C'!L16)</f>
        <v>122.80300000000003</v>
      </c>
    </row>
    <row r="82" spans="2:6">
      <c r="B82" s="14" t="str">
        <f>'4C'!AR16</f>
        <v>B0146VDCBIO</v>
      </c>
      <c r="C82" s="14" t="s">
        <v>2214</v>
      </c>
      <c r="E82" s="38" t="s">
        <v>738</v>
      </c>
      <c r="F82" s="44">
        <f>IF(ISBLANK('4C'!M16),"##BLANK",'4C'!M16)</f>
        <v>1.4249999999999996</v>
      </c>
    </row>
    <row r="83" spans="2:6">
      <c r="B83" s="14" t="str">
        <f>'4C'!AS16</f>
        <v>B0146VDCTTTH</v>
      </c>
      <c r="C83" s="14" t="s">
        <v>2215</v>
      </c>
      <c r="E83" s="38" t="s">
        <v>738</v>
      </c>
      <c r="F83" s="44">
        <f>IF(ISBLANK('4C'!N16),"##BLANK",'4C'!N16)</f>
        <v>0</v>
      </c>
    </row>
    <row r="84" spans="2:6">
      <c r="B84" s="43" t="str">
        <f>'4C'!AJ17</f>
        <v>B0166OWR</v>
      </c>
      <c r="C84" s="14" t="s">
        <v>2216</v>
      </c>
      <c r="E84" s="38" t="s">
        <v>738</v>
      </c>
      <c r="F84" s="44">
        <f>IF(ISBLANK('4C'!E17),"##BLANK",'4C'!E17)</f>
        <v>0.63549999999999995</v>
      </c>
    </row>
    <row r="85" spans="2:6">
      <c r="B85" s="43" t="str">
        <f>'4C'!AK17</f>
        <v>B0166OWNP</v>
      </c>
      <c r="C85" s="14" t="s">
        <v>2217</v>
      </c>
      <c r="E85" s="38" t="s">
        <v>738</v>
      </c>
      <c r="F85" s="44">
        <f>IF(ISBLANK('4C'!F17),"##BLANK",'4C'!F17)</f>
        <v>0.63549999999999995</v>
      </c>
    </row>
    <row r="86" spans="2:6">
      <c r="B86" s="43" t="str">
        <f>'4C'!AL17</f>
        <v>B0166OWWNP</v>
      </c>
      <c r="C86" s="14" t="s">
        <v>2218</v>
      </c>
      <c r="E86" s="38" t="s">
        <v>738</v>
      </c>
      <c r="F86" s="44">
        <f>IF(ISBLANK('4C'!G17),"##BLANK",'4C'!G17)</f>
        <v>0.63919999999999999</v>
      </c>
    </row>
    <row r="87" spans="2:6">
      <c r="B87" s="43" t="str">
        <f>'4C'!AM17</f>
        <v>B0166OBIO</v>
      </c>
      <c r="C87" s="14" t="s">
        <v>2219</v>
      </c>
      <c r="E87" s="38" t="s">
        <v>738</v>
      </c>
      <c r="F87" s="44">
        <f>IF(ISBLANK('4C'!H17),"##BLANK",'4C'!H17)</f>
        <v>0</v>
      </c>
    </row>
    <row r="88" spans="2:6">
      <c r="B88" s="43" t="str">
        <f>'4C'!AN17</f>
        <v>B0166OTTTH</v>
      </c>
      <c r="C88" s="14" t="s">
        <v>2220</v>
      </c>
      <c r="E88" s="38" t="s">
        <v>738</v>
      </c>
      <c r="F88" s="44">
        <f>IF(ISBLANK('4C'!I17),"##BLANK",'4C'!I17)</f>
        <v>0</v>
      </c>
    </row>
    <row r="89" spans="2:6">
      <c r="B89" s="43" t="str">
        <f>'4C'!AO17</f>
        <v>B0166OCWR</v>
      </c>
      <c r="C89" s="14" t="s">
        <v>2221</v>
      </c>
      <c r="E89" s="38" t="s">
        <v>738</v>
      </c>
      <c r="F89" s="44">
        <f>IF(ISBLANK('4C'!J17),"##BLANK",'4C'!J17)</f>
        <v>0.63549999999999995</v>
      </c>
    </row>
    <row r="90" spans="2:6">
      <c r="B90" s="43" t="str">
        <f>'4C'!AP17</f>
        <v>B0166OCWNP</v>
      </c>
      <c r="C90" s="14" t="s">
        <v>2222</v>
      </c>
      <c r="E90" s="38" t="s">
        <v>738</v>
      </c>
      <c r="F90" s="44">
        <f>IF(ISBLANK('4C'!K17),"##BLANK",'4C'!K17)</f>
        <v>0.63549999999999995</v>
      </c>
    </row>
    <row r="91" spans="2:6">
      <c r="B91" s="43" t="str">
        <f>'4C'!AQ17</f>
        <v>B0166OCWWNP</v>
      </c>
      <c r="C91" s="14" t="s">
        <v>2223</v>
      </c>
      <c r="E91" s="38" t="s">
        <v>738</v>
      </c>
      <c r="F91" s="44">
        <f>IF(ISBLANK('4C'!L17),"##BLANK",'4C'!L17)</f>
        <v>0.63919999999999999</v>
      </c>
    </row>
    <row r="92" spans="2:6">
      <c r="B92" s="43" t="str">
        <f>'4C'!AR17</f>
        <v>B0166OCBIO</v>
      </c>
      <c r="C92" s="14" t="s">
        <v>2224</v>
      </c>
      <c r="E92" s="38" t="s">
        <v>738</v>
      </c>
      <c r="F92" s="44">
        <f>IF(ISBLANK('4C'!M17),"##BLANK",'4C'!M17)</f>
        <v>0</v>
      </c>
    </row>
    <row r="93" spans="2:6">
      <c r="B93" s="43" t="str">
        <f>'4C'!AS17</f>
        <v>B0166OCTTTH</v>
      </c>
      <c r="C93" s="14" t="s">
        <v>2225</v>
      </c>
      <c r="E93" s="38" t="s">
        <v>738</v>
      </c>
      <c r="F93" s="44">
        <f>IF(ISBLANK('4C'!N17),"##BLANK",'4C'!N17)</f>
        <v>0</v>
      </c>
    </row>
    <row r="94" spans="2:6">
      <c r="B94" s="43" t="str">
        <f>'4C'!AJ18</f>
        <v>B0167UWR</v>
      </c>
      <c r="C94" s="14" t="s">
        <v>2226</v>
      </c>
      <c r="E94" s="38" t="s">
        <v>738</v>
      </c>
      <c r="F94" s="44">
        <f>IF(ISBLANK('4C'!E18),"##BLANK",'4C'!E18)</f>
        <v>0.36449999999999999</v>
      </c>
    </row>
    <row r="95" spans="2:6">
      <c r="B95" s="43" t="str">
        <f>'4C'!AK18</f>
        <v>B0167UWNP</v>
      </c>
      <c r="C95" s="14" t="s">
        <v>2227</v>
      </c>
      <c r="E95" s="38" t="s">
        <v>738</v>
      </c>
      <c r="F95" s="44">
        <f>IF(ISBLANK('4C'!F18),"##BLANK",'4C'!F18)</f>
        <v>0.36449999999999999</v>
      </c>
    </row>
    <row r="96" spans="2:6">
      <c r="B96" s="43" t="str">
        <f>'4C'!AL18</f>
        <v>B0167UWWNP</v>
      </c>
      <c r="C96" s="14" t="s">
        <v>2228</v>
      </c>
      <c r="E96" s="38" t="s">
        <v>738</v>
      </c>
      <c r="F96" s="44">
        <f>IF(ISBLANK('4C'!G18),"##BLANK",'4C'!G18)</f>
        <v>0.36080000000000001</v>
      </c>
    </row>
    <row r="97" spans="2:6">
      <c r="B97" s="43" t="str">
        <f>'4C'!AM18</f>
        <v>B0167UBIO</v>
      </c>
      <c r="C97" s="14" t="s">
        <v>2229</v>
      </c>
      <c r="E97" s="38" t="s">
        <v>738</v>
      </c>
      <c r="F97" s="44">
        <f>IF(ISBLANK('4C'!H18),"##BLANK",'4C'!H18)</f>
        <v>0</v>
      </c>
    </row>
    <row r="98" spans="2:6">
      <c r="B98" s="43" t="str">
        <f>'4C'!AN18</f>
        <v>B0167UTTTH</v>
      </c>
      <c r="C98" s="14" t="s">
        <v>2230</v>
      </c>
      <c r="E98" s="38" t="s">
        <v>738</v>
      </c>
      <c r="F98" s="44">
        <f>IF(ISBLANK('4C'!I18),"##BLANK",'4C'!I18)</f>
        <v>0</v>
      </c>
    </row>
    <row r="99" spans="2:6">
      <c r="B99" s="43" t="str">
        <f>'4C'!AO18</f>
        <v>B0167UCWR</v>
      </c>
      <c r="C99" s="14" t="s">
        <v>2231</v>
      </c>
      <c r="E99" s="38" t="s">
        <v>738</v>
      </c>
      <c r="F99" s="44">
        <f>IF(ISBLANK('4C'!J18),"##BLANK",'4C'!J18)</f>
        <v>0.36449999999999999</v>
      </c>
    </row>
    <row r="100" spans="2:6">
      <c r="B100" s="43" t="str">
        <f>'4C'!AP18</f>
        <v>B0167UCWNP</v>
      </c>
      <c r="C100" s="14" t="s">
        <v>2232</v>
      </c>
      <c r="E100" s="38" t="s">
        <v>738</v>
      </c>
      <c r="F100" s="44">
        <f>IF(ISBLANK('4C'!K18),"##BLANK",'4C'!K18)</f>
        <v>0.36449999999999999</v>
      </c>
    </row>
    <row r="101" spans="2:6">
      <c r="B101" s="43" t="str">
        <f>'4C'!AQ18</f>
        <v>B0167UCWWNP</v>
      </c>
      <c r="C101" s="14" t="s">
        <v>2233</v>
      </c>
      <c r="E101" s="38" t="s">
        <v>738</v>
      </c>
      <c r="F101" s="44">
        <f>IF(ISBLANK('4C'!L18),"##BLANK",'4C'!L18)</f>
        <v>0.36080000000000001</v>
      </c>
    </row>
    <row r="102" spans="2:6">
      <c r="B102" s="43" t="str">
        <f>'4C'!AR18</f>
        <v>B0167UCBIO</v>
      </c>
      <c r="C102" s="14" t="s">
        <v>2234</v>
      </c>
      <c r="E102" s="38" t="s">
        <v>738</v>
      </c>
      <c r="F102" s="44">
        <f>IF(ISBLANK('4C'!M18),"##BLANK",'4C'!M18)</f>
        <v>0</v>
      </c>
    </row>
    <row r="103" spans="2:6">
      <c r="B103" s="43" t="str">
        <f>'4C'!AS18</f>
        <v>B0167UCTTTH</v>
      </c>
      <c r="C103" s="14" t="s">
        <v>2235</v>
      </c>
      <c r="E103" s="38" t="s">
        <v>738</v>
      </c>
      <c r="F103" s="44">
        <f>IF(ISBLANK('4C'!N18),"##BLANK",'4C'!N18)</f>
        <v>0</v>
      </c>
    </row>
    <row r="104" spans="2:6">
      <c r="B104" s="14" t="str">
        <f>'4C'!AJ19</f>
        <v>B0168OWR</v>
      </c>
      <c r="C104" s="14" t="s">
        <v>2236</v>
      </c>
      <c r="E104" s="38" t="s">
        <v>738</v>
      </c>
      <c r="F104" s="44">
        <f>IF(ISBLANK('4C'!E19),"##BLANK",'4C'!E19)</f>
        <v>4.4170109999999996</v>
      </c>
    </row>
    <row r="105" spans="2:6">
      <c r="B105" s="14" t="str">
        <f>'4C'!AK19</f>
        <v>B0168OWNP</v>
      </c>
      <c r="C105" s="14" t="s">
        <v>2237</v>
      </c>
      <c r="E105" s="38" t="s">
        <v>738</v>
      </c>
      <c r="F105" s="44">
        <f>IF(ISBLANK('4C'!F19),"##BLANK",'4C'!F19)</f>
        <v>16.976952000000004</v>
      </c>
    </row>
    <row r="106" spans="2:6">
      <c r="B106" s="14" t="str">
        <f>'4C'!AL19</f>
        <v>B0168OWWNP</v>
      </c>
      <c r="C106" s="14" t="s">
        <v>2238</v>
      </c>
      <c r="E106" s="38" t="s">
        <v>738</v>
      </c>
      <c r="F106" s="44">
        <f>IF(ISBLANK('4C'!G19),"##BLANK",'4C'!G19)</f>
        <v>21.200608000000027</v>
      </c>
    </row>
    <row r="107" spans="2:6">
      <c r="B107" s="14" t="str">
        <f>'4C'!AM19</f>
        <v>B0168OBIO</v>
      </c>
      <c r="C107" s="14" t="s">
        <v>2239</v>
      </c>
      <c r="E107" s="38" t="s">
        <v>738</v>
      </c>
      <c r="F107" s="44">
        <f>IF(ISBLANK('4C'!H19),"##BLANK",'4C'!H19)</f>
        <v>0</v>
      </c>
    </row>
    <row r="108" spans="2:6">
      <c r="B108" s="14" t="str">
        <f>'4C'!AN19</f>
        <v>B0168OTTTH</v>
      </c>
      <c r="C108" s="14" t="s">
        <v>2240</v>
      </c>
      <c r="E108" s="38" t="s">
        <v>738</v>
      </c>
      <c r="F108" s="44">
        <f>IF(ISBLANK('4C'!I19),"##BLANK",'4C'!I19)</f>
        <v>0</v>
      </c>
    </row>
    <row r="109" spans="2:6">
      <c r="B109" s="14" t="str">
        <f>'4C'!AO19</f>
        <v>B0168OCWR</v>
      </c>
      <c r="C109" s="14" t="s">
        <v>2241</v>
      </c>
      <c r="E109" s="38" t="s">
        <v>738</v>
      </c>
      <c r="F109" s="44">
        <f>IF(ISBLANK('4C'!J19),"##BLANK",'4C'!J19)</f>
        <v>9.3352094999999995</v>
      </c>
    </row>
    <row r="110" spans="2:6">
      <c r="B110" s="14" t="str">
        <f>'4C'!AP19</f>
        <v>B0168OCWNP</v>
      </c>
      <c r="C110" s="14" t="s">
        <v>2242</v>
      </c>
      <c r="E110" s="38" t="s">
        <v>738</v>
      </c>
      <c r="F110" s="44">
        <f>IF(ISBLANK('4C'!K19),"##BLANK",'4C'!K19)</f>
        <v>24.114226500000008</v>
      </c>
    </row>
    <row r="111" spans="2:6">
      <c r="B111" s="14" t="str">
        <f>'4C'!AQ19</f>
        <v>B0168OCWWNP</v>
      </c>
      <c r="C111" s="14" t="s">
        <v>2243</v>
      </c>
      <c r="E111" s="38" t="s">
        <v>738</v>
      </c>
      <c r="F111" s="44">
        <f>IF(ISBLANK('4C'!L19),"##BLANK",'4C'!L19)</f>
        <v>44.307322400000011</v>
      </c>
    </row>
    <row r="112" spans="2:6">
      <c r="B112" s="14" t="str">
        <f>'4C'!AR19</f>
        <v>B0168OCBIO</v>
      </c>
      <c r="C112" s="14" t="s">
        <v>2244</v>
      </c>
      <c r="E112" s="38" t="s">
        <v>738</v>
      </c>
      <c r="F112" s="44">
        <f>IF(ISBLANK('4C'!M19),"##BLANK",'4C'!M19)</f>
        <v>0</v>
      </c>
    </row>
    <row r="113" spans="2:6">
      <c r="B113" s="14" t="str">
        <f>'4C'!AS19</f>
        <v>B0168OCTTTH</v>
      </c>
      <c r="C113" s="14" t="s">
        <v>2245</v>
      </c>
      <c r="E113" s="38" t="s">
        <v>738</v>
      </c>
      <c r="F113" s="44">
        <f>IF(ISBLANK('4C'!N19),"##BLANK",'4C'!N19)</f>
        <v>0</v>
      </c>
    </row>
    <row r="114" spans="2:6">
      <c r="B114" s="14" t="str">
        <f>'4C'!AJ20</f>
        <v>B0169UWR</v>
      </c>
      <c r="C114" s="14" t="s">
        <v>2246</v>
      </c>
      <c r="E114" s="38" t="s">
        <v>738</v>
      </c>
      <c r="F114" s="44">
        <f>IF(ISBLANK('4C'!E20),"##BLANK",'4C'!E20)</f>
        <v>0</v>
      </c>
    </row>
    <row r="115" spans="2:6">
      <c r="B115" s="14" t="str">
        <f>'4C'!AK20</f>
        <v>B0169UWNP</v>
      </c>
      <c r="C115" s="14" t="s">
        <v>2247</v>
      </c>
      <c r="E115" s="38" t="s">
        <v>738</v>
      </c>
      <c r="F115" s="44">
        <f>IF(ISBLANK('4C'!F20),"##BLANK",'4C'!F20)</f>
        <v>0</v>
      </c>
    </row>
    <row r="116" spans="2:6">
      <c r="B116" s="14" t="str">
        <f>'4C'!AL20</f>
        <v>B0169UWWNP</v>
      </c>
      <c r="C116" s="14" t="s">
        <v>2248</v>
      </c>
      <c r="E116" s="38" t="s">
        <v>738</v>
      </c>
      <c r="F116" s="44">
        <f>IF(ISBLANK('4C'!G20),"##BLANK",'4C'!G20)</f>
        <v>0</v>
      </c>
    </row>
    <row r="117" spans="2:6">
      <c r="B117" s="14" t="str">
        <f>'4C'!AM20</f>
        <v>B0169UBIO</v>
      </c>
      <c r="C117" s="14" t="s">
        <v>2249</v>
      </c>
      <c r="E117" s="38" t="s">
        <v>738</v>
      </c>
      <c r="F117" s="44">
        <f>IF(ISBLANK('4C'!H20),"##BLANK",'4C'!H20)</f>
        <v>0</v>
      </c>
    </row>
    <row r="118" spans="2:6">
      <c r="B118" s="14" t="str">
        <f>'4C'!AN20</f>
        <v>B0169UTTTH</v>
      </c>
      <c r="C118" s="14" t="s">
        <v>2250</v>
      </c>
      <c r="E118" s="38" t="s">
        <v>738</v>
      </c>
      <c r="F118" s="44">
        <f>IF(ISBLANK('4C'!I20),"##BLANK",'4C'!I20)</f>
        <v>0</v>
      </c>
    </row>
    <row r="119" spans="2:6">
      <c r="B119" s="14" t="str">
        <f>'4C'!AO20</f>
        <v>B0169UCWR</v>
      </c>
      <c r="C119" s="14" t="s">
        <v>2251</v>
      </c>
      <c r="E119" s="38" t="s">
        <v>738</v>
      </c>
      <c r="F119" s="44">
        <f>IF(ISBLANK('4C'!J20),"##BLANK",'4C'!J20)</f>
        <v>0</v>
      </c>
    </row>
    <row r="120" spans="2:6">
      <c r="B120" s="14" t="str">
        <f>'4C'!AP20</f>
        <v>B0169UCWNP</v>
      </c>
      <c r="C120" s="14" t="s">
        <v>2252</v>
      </c>
      <c r="E120" s="38" t="s">
        <v>738</v>
      </c>
      <c r="F120" s="44">
        <f>IF(ISBLANK('4C'!K20),"##BLANK",'4C'!K20)</f>
        <v>0</v>
      </c>
    </row>
    <row r="121" spans="2:6">
      <c r="B121" s="14" t="str">
        <f>'4C'!AQ20</f>
        <v>B0169UCWWNP</v>
      </c>
      <c r="C121" s="14" t="s">
        <v>2253</v>
      </c>
      <c r="E121" s="38" t="s">
        <v>738</v>
      </c>
      <c r="F121" s="44">
        <f>IF(ISBLANK('4C'!L20),"##BLANK",'4C'!L20)</f>
        <v>0</v>
      </c>
    </row>
    <row r="122" spans="2:6">
      <c r="B122" s="14" t="str">
        <f>'4C'!AR20</f>
        <v>B0169UCBIO</v>
      </c>
      <c r="C122" s="14" t="s">
        <v>2254</v>
      </c>
      <c r="E122" s="38" t="s">
        <v>738</v>
      </c>
      <c r="F122" s="44">
        <f>IF(ISBLANK('4C'!M20),"##BLANK",'4C'!M20)</f>
        <v>0</v>
      </c>
    </row>
    <row r="123" spans="2:6">
      <c r="B123" s="14" t="str">
        <f>'4C'!AS20</f>
        <v>B0169UCTTTH</v>
      </c>
      <c r="C123" s="14" t="s">
        <v>2255</v>
      </c>
      <c r="E123" s="38" t="s">
        <v>738</v>
      </c>
      <c r="F123" s="44">
        <f>IF(ISBLANK('4C'!N20),"##BLANK",'4C'!N20)</f>
        <v>0</v>
      </c>
    </row>
    <row r="124" spans="2:6">
      <c r="B124" s="14" t="str">
        <f>'4C'!AJ21</f>
        <v>B0170OWR</v>
      </c>
      <c r="C124" s="14" t="s">
        <v>2256</v>
      </c>
      <c r="E124" s="38" t="s">
        <v>738</v>
      </c>
      <c r="F124" s="44">
        <f>IF(ISBLANK('4C'!E21),"##BLANK",'4C'!E21)</f>
        <v>7.7009890000000008</v>
      </c>
    </row>
    <row r="125" spans="2:6">
      <c r="B125" s="14" t="str">
        <f>'4C'!AK21</f>
        <v>B0170OWNP</v>
      </c>
      <c r="C125" s="14" t="s">
        <v>2257</v>
      </c>
      <c r="E125" s="38" t="s">
        <v>738</v>
      </c>
      <c r="F125" s="44">
        <f>IF(ISBLANK('4C'!F21),"##BLANK",'4C'!F21)</f>
        <v>29.59904800000001</v>
      </c>
    </row>
    <row r="126" spans="2:6">
      <c r="B126" s="14" t="str">
        <f>'4C'!AL21</f>
        <v>B0170OWWNP</v>
      </c>
      <c r="C126" s="14" t="s">
        <v>2258</v>
      </c>
      <c r="E126" s="38" t="s">
        <v>738</v>
      </c>
      <c r="F126" s="44">
        <f>IF(ISBLANK('4C'!G21),"##BLANK",'4C'!G21)</f>
        <v>37.559392000000045</v>
      </c>
    </row>
    <row r="127" spans="2:6">
      <c r="B127" s="14" t="str">
        <f>'4C'!AM21</f>
        <v>B0170OBIO</v>
      </c>
      <c r="C127" s="14" t="s">
        <v>2259</v>
      </c>
      <c r="E127" s="38" t="s">
        <v>738</v>
      </c>
      <c r="F127" s="44">
        <f>IF(ISBLANK('4C'!H21),"##BLANK",'4C'!H21)</f>
        <v>1.7839999999999976</v>
      </c>
    </row>
    <row r="128" spans="2:6">
      <c r="B128" s="14" t="str">
        <f>'4C'!AN21</f>
        <v>B0170OTTTH</v>
      </c>
      <c r="C128" s="14" t="s">
        <v>2260</v>
      </c>
      <c r="E128" s="38" t="s">
        <v>738</v>
      </c>
      <c r="F128" s="44">
        <f>IF(ISBLANK('4C'!I21),"##BLANK",'4C'!I21)</f>
        <v>0</v>
      </c>
    </row>
    <row r="129" spans="2:6">
      <c r="B129" s="14" t="str">
        <f>'4C'!AO21</f>
        <v>B0170OCWR</v>
      </c>
      <c r="C129" s="14" t="s">
        <v>2261</v>
      </c>
      <c r="E129" s="38" t="s">
        <v>738</v>
      </c>
      <c r="F129" s="44">
        <f>IF(ISBLANK('4C'!J21),"##BLANK",'4C'!J21)</f>
        <v>16.275790499999999</v>
      </c>
    </row>
    <row r="130" spans="2:6">
      <c r="B130" s="14" t="str">
        <f>'4C'!AP21</f>
        <v>B0170OCWNP</v>
      </c>
      <c r="C130" s="14" t="s">
        <v>2262</v>
      </c>
      <c r="E130" s="38" t="s">
        <v>738</v>
      </c>
      <c r="F130" s="44">
        <f>IF(ISBLANK('4C'!K21),"##BLANK",'4C'!K21)</f>
        <v>42.042773500000017</v>
      </c>
    </row>
    <row r="131" spans="2:6">
      <c r="B131" s="14" t="str">
        <f>'4C'!AQ21</f>
        <v>B0170OCWWNP</v>
      </c>
      <c r="C131" s="14" t="s">
        <v>2263</v>
      </c>
      <c r="E131" s="38" t="s">
        <v>738</v>
      </c>
      <c r="F131" s="44">
        <f>IF(ISBLANK('4C'!L21),"##BLANK",'4C'!L21)</f>
        <v>78.495677600000022</v>
      </c>
    </row>
    <row r="132" spans="2:6">
      <c r="B132" s="14" t="str">
        <f>'4C'!AR21</f>
        <v>B0170OCBIO</v>
      </c>
      <c r="C132" s="14" t="s">
        <v>2264</v>
      </c>
      <c r="E132" s="38" t="s">
        <v>738</v>
      </c>
      <c r="F132" s="44">
        <f>IF(ISBLANK('4C'!M21),"##BLANK",'4C'!M21)</f>
        <v>1.4249999999999996</v>
      </c>
    </row>
    <row r="133" spans="2:6">
      <c r="B133" s="14" t="str">
        <f>'4C'!AS21</f>
        <v>B0170OCTTTH</v>
      </c>
      <c r="C133" s="14" t="s">
        <v>2265</v>
      </c>
      <c r="E133" s="38" t="s">
        <v>738</v>
      </c>
      <c r="F133" s="44">
        <f>IF(ISBLANK('4C'!N21),"##BLANK",'4C'!N21)</f>
        <v>0</v>
      </c>
    </row>
    <row r="134" spans="2:6">
      <c r="B134" s="14" t="str">
        <f>'4C'!AJ22</f>
        <v>B0171UWR</v>
      </c>
      <c r="C134" s="14" t="s">
        <v>2266</v>
      </c>
      <c r="E134" s="38" t="s">
        <v>738</v>
      </c>
      <c r="F134" s="44">
        <f>IF(ISBLANK('4C'!E22),"##BLANK",'4C'!E22)</f>
        <v>0</v>
      </c>
    </row>
    <row r="135" spans="2:6">
      <c r="B135" s="14" t="str">
        <f>'4C'!AK22</f>
        <v>B0171UWNP</v>
      </c>
      <c r="C135" s="14" t="s">
        <v>2267</v>
      </c>
      <c r="E135" s="38" t="s">
        <v>738</v>
      </c>
      <c r="F135" s="44">
        <f>IF(ISBLANK('4C'!F22),"##BLANK",'4C'!F22)</f>
        <v>0</v>
      </c>
    </row>
    <row r="136" spans="2:6">
      <c r="B136" s="14" t="str">
        <f>'4C'!AL22</f>
        <v>B0171UWWNP</v>
      </c>
      <c r="C136" s="14" t="s">
        <v>2268</v>
      </c>
      <c r="E136" s="38" t="s">
        <v>738</v>
      </c>
      <c r="F136" s="44">
        <f>IF(ISBLANK('4C'!G22),"##BLANK",'4C'!G22)</f>
        <v>0</v>
      </c>
    </row>
    <row r="137" spans="2:6">
      <c r="B137" s="14" t="str">
        <f>'4C'!AM22</f>
        <v>B0171UBIO</v>
      </c>
      <c r="C137" s="14" t="s">
        <v>2269</v>
      </c>
      <c r="E137" s="38" t="s">
        <v>738</v>
      </c>
      <c r="F137" s="44">
        <f>IF(ISBLANK('4C'!H22),"##BLANK",'4C'!H22)</f>
        <v>0</v>
      </c>
    </row>
    <row r="138" spans="2:6">
      <c r="B138" s="14" t="str">
        <f>'4C'!AN22</f>
        <v>B0171UTTTH</v>
      </c>
      <c r="C138" s="14" t="s">
        <v>2270</v>
      </c>
      <c r="E138" s="38" t="s">
        <v>738</v>
      </c>
      <c r="F138" s="44">
        <f>IF(ISBLANK('4C'!I22),"##BLANK",'4C'!I22)</f>
        <v>0</v>
      </c>
    </row>
    <row r="139" spans="2:6">
      <c r="B139" s="14" t="str">
        <f>'4C'!AO22</f>
        <v>B0171UCWR</v>
      </c>
      <c r="C139" s="14" t="s">
        <v>2271</v>
      </c>
      <c r="E139" s="38" t="s">
        <v>738</v>
      </c>
      <c r="F139" s="44">
        <f>IF(ISBLANK('4C'!J22),"##BLANK",'4C'!J22)</f>
        <v>0</v>
      </c>
    </row>
    <row r="140" spans="2:6">
      <c r="B140" s="14" t="str">
        <f>'4C'!AP22</f>
        <v>B0171UCWNP</v>
      </c>
      <c r="C140" s="14" t="s">
        <v>2272</v>
      </c>
      <c r="E140" s="38" t="s">
        <v>738</v>
      </c>
      <c r="F140" s="44">
        <f>IF(ISBLANK('4C'!K22),"##BLANK",'4C'!K22)</f>
        <v>0</v>
      </c>
    </row>
    <row r="141" spans="2:6">
      <c r="B141" s="14" t="str">
        <f>'4C'!AQ22</f>
        <v>B0171UCWWNP</v>
      </c>
      <c r="C141" s="14" t="s">
        <v>2273</v>
      </c>
      <c r="E141" s="38" t="s">
        <v>738</v>
      </c>
      <c r="F141" s="44">
        <f>IF(ISBLANK('4C'!L22),"##BLANK",'4C'!L22)</f>
        <v>0</v>
      </c>
    </row>
    <row r="142" spans="2:6">
      <c r="B142" s="14" t="str">
        <f>'4C'!AR22</f>
        <v>B0171UCBIO</v>
      </c>
      <c r="C142" s="14" t="s">
        <v>2274</v>
      </c>
      <c r="E142" s="38" t="s">
        <v>738</v>
      </c>
      <c r="F142" s="44">
        <f>IF(ISBLANK('4C'!M22),"##BLANK",'4C'!M22)</f>
        <v>0</v>
      </c>
    </row>
    <row r="143" spans="2:6">
      <c r="B143" s="14" t="str">
        <f>'4C'!AS22</f>
        <v>B0171UCTTTH</v>
      </c>
      <c r="C143" s="14" t="s">
        <v>2275</v>
      </c>
      <c r="E143" s="38" t="s">
        <v>738</v>
      </c>
      <c r="F143" s="44">
        <f>IF(ISBLANK('4C'!N22),"##BLANK",'4C'!N22)</f>
        <v>0</v>
      </c>
    </row>
    <row r="144" spans="2:6">
      <c r="B144" s="14" t="str">
        <f>'4C'!AJ25</f>
        <v>B0150FDWR</v>
      </c>
      <c r="C144" s="14" t="s">
        <v>2276</v>
      </c>
      <c r="E144" s="38" t="s">
        <v>738</v>
      </c>
      <c r="F144" s="44">
        <f>IF(ISBLANK('4C'!E25),"##BLANK",'4C'!E25)</f>
        <v>5.8529999999999998</v>
      </c>
    </row>
    <row r="145" spans="2:6">
      <c r="B145" s="14" t="str">
        <f>'4C'!AK25</f>
        <v>B0150FDWNP</v>
      </c>
      <c r="C145" s="14" t="s">
        <v>2277</v>
      </c>
      <c r="E145" s="38" t="s">
        <v>738</v>
      </c>
      <c r="F145" s="44">
        <f>IF(ISBLANK('4C'!F25),"##BLANK",'4C'!F25)</f>
        <v>11.214</v>
      </c>
    </row>
    <row r="146" spans="2:6">
      <c r="B146" s="14" t="str">
        <f>'4C'!AL25</f>
        <v>B0150FDWWNP</v>
      </c>
      <c r="C146" s="14" t="s">
        <v>2278</v>
      </c>
      <c r="E146" s="38" t="s">
        <v>738</v>
      </c>
      <c r="F146" s="44">
        <f>IF(ISBLANK('4C'!G25),"##BLANK",'4C'!G25)</f>
        <v>12.787000000000001</v>
      </c>
    </row>
    <row r="147" spans="2:6">
      <c r="B147" s="14" t="str">
        <f>'4C'!AM25</f>
        <v>B0150FDBIO</v>
      </c>
      <c r="C147" s="14" t="s">
        <v>2279</v>
      </c>
      <c r="E147" s="38" t="s">
        <v>738</v>
      </c>
      <c r="F147" s="44">
        <f>IF(ISBLANK('4C'!H25),"##BLANK",'4C'!H25)</f>
        <v>1.331</v>
      </c>
    </row>
    <row r="148" spans="2:6">
      <c r="B148" s="14" t="str">
        <f>'4C'!AN25</f>
        <v>B0150FDTTTH</v>
      </c>
      <c r="C148" s="14" t="s">
        <v>2280</v>
      </c>
      <c r="E148" s="38" t="s">
        <v>738</v>
      </c>
      <c r="F148" s="44">
        <f>IF(ISBLANK('4C'!I25),"##BLANK",'4C'!I25)</f>
        <v>0</v>
      </c>
    </row>
    <row r="149" spans="2:6">
      <c r="B149" s="14" t="str">
        <f>'4C'!AO25</f>
        <v>B0150FDCWR</v>
      </c>
      <c r="C149" s="14" t="s">
        <v>2281</v>
      </c>
      <c r="E149" s="38" t="s">
        <v>738</v>
      </c>
      <c r="F149" s="44">
        <f>IF(ISBLANK('4C'!J25),"##BLANK",'4C'!J25)</f>
        <v>11.497999999999999</v>
      </c>
    </row>
    <row r="150" spans="2:6">
      <c r="B150" s="14" t="str">
        <f>'4C'!AP25</f>
        <v>B0150FDCWNP</v>
      </c>
      <c r="C150" s="14" t="s">
        <v>2282</v>
      </c>
      <c r="E150" s="38" t="s">
        <v>738</v>
      </c>
      <c r="F150" s="44">
        <f>IF(ISBLANK('4C'!K25),"##BLANK",'4C'!K25)</f>
        <v>22.030999999999999</v>
      </c>
    </row>
    <row r="151" spans="2:6">
      <c r="B151" s="14" t="str">
        <f>'4C'!AQ25</f>
        <v>B0150FDCWWNP</v>
      </c>
      <c r="C151" s="14" t="s">
        <v>2283</v>
      </c>
      <c r="E151" s="38" t="s">
        <v>738</v>
      </c>
      <c r="F151" s="44">
        <f>IF(ISBLANK('4C'!L25),"##BLANK",'4C'!L25)</f>
        <v>25.120999999999999</v>
      </c>
    </row>
    <row r="152" spans="2:6">
      <c r="B152" s="14" t="str">
        <f>'4C'!AR25</f>
        <v>B0150FDCBIO</v>
      </c>
      <c r="C152" s="14" t="s">
        <v>2284</v>
      </c>
      <c r="E152" s="38" t="s">
        <v>738</v>
      </c>
      <c r="F152" s="44">
        <f>IF(ISBLANK('4C'!M25),"##BLANK",'4C'!M25)</f>
        <v>2.6160000000000001</v>
      </c>
    </row>
    <row r="153" spans="2:6">
      <c r="B153" s="14" t="str">
        <f>'4C'!AS25</f>
        <v>B0150FDCTTTH</v>
      </c>
      <c r="C153" s="14" t="s">
        <v>2285</v>
      </c>
      <c r="E153" s="38" t="s">
        <v>738</v>
      </c>
      <c r="F153" s="44">
        <f>IF(ISBLANK('4C'!N25),"##BLANK",'4C'!N25)</f>
        <v>0</v>
      </c>
    </row>
    <row r="154" spans="2:6">
      <c r="B154" s="14" t="str">
        <f>'4C'!AJ26</f>
        <v>B0151ATWR</v>
      </c>
      <c r="C154" s="14" t="s">
        <v>2286</v>
      </c>
      <c r="E154" s="38" t="s">
        <v>738</v>
      </c>
      <c r="F154" s="44">
        <f>IF(ISBLANK('4C'!E26),"##BLANK",'4C'!E26)</f>
        <v>4.6639999999999997</v>
      </c>
    </row>
    <row r="155" spans="2:6">
      <c r="B155" s="14" t="str">
        <f>'4C'!AK26</f>
        <v>B0151ATWNP</v>
      </c>
      <c r="C155" s="14" t="s">
        <v>2287</v>
      </c>
      <c r="E155" s="38" t="s">
        <v>738</v>
      </c>
      <c r="F155" s="44">
        <f>IF(ISBLANK('4C'!F26),"##BLANK",'4C'!F26)</f>
        <v>11.388</v>
      </c>
    </row>
    <row r="156" spans="2:6">
      <c r="B156" s="14" t="str">
        <f>'4C'!AL26</f>
        <v>B0151ATWWNP</v>
      </c>
      <c r="C156" s="14" t="s">
        <v>2288</v>
      </c>
      <c r="E156" s="38" t="s">
        <v>738</v>
      </c>
      <c r="F156" s="44">
        <f>IF(ISBLANK('4C'!G26),"##BLANK",'4C'!G26)</f>
        <v>13.391999999999999</v>
      </c>
    </row>
    <row r="157" spans="2:6">
      <c r="B157" s="14" t="str">
        <f>'4C'!AM26</f>
        <v>B0151ATBIO</v>
      </c>
      <c r="C157" s="14" t="s">
        <v>2289</v>
      </c>
      <c r="E157" s="38" t="s">
        <v>738</v>
      </c>
      <c r="F157" s="44">
        <f>IF(ISBLANK('4C'!H26),"##BLANK",'4C'!H26)</f>
        <v>1.758</v>
      </c>
    </row>
    <row r="158" spans="2:6">
      <c r="B158" s="14" t="str">
        <f>'4C'!AN26</f>
        <v>B0151ATTTTH</v>
      </c>
      <c r="C158" s="14" t="s">
        <v>2290</v>
      </c>
      <c r="E158" s="38" t="s">
        <v>738</v>
      </c>
      <c r="F158" s="44">
        <f>IF(ISBLANK('4C'!I26),"##BLANK",'4C'!I26)</f>
        <v>0</v>
      </c>
    </row>
    <row r="159" spans="2:6">
      <c r="B159" s="14" t="str">
        <f>'4C'!AO26</f>
        <v>B0151ATCWR</v>
      </c>
      <c r="C159" s="14" t="s">
        <v>2291</v>
      </c>
      <c r="E159" s="38" t="s">
        <v>738</v>
      </c>
      <c r="F159" s="44">
        <f>IF(ISBLANK('4C'!J26),"##BLANK",'4C'!J26)</f>
        <v>9.3569999999999993</v>
      </c>
    </row>
    <row r="160" spans="2:6">
      <c r="B160" s="14" t="str">
        <f>'4C'!AP26</f>
        <v>B0151ATCWNP</v>
      </c>
      <c r="C160" s="14" t="s">
        <v>2292</v>
      </c>
      <c r="E160" s="38" t="s">
        <v>738</v>
      </c>
      <c r="F160" s="44">
        <f>IF(ISBLANK('4C'!K26),"##BLANK",'4C'!K26)</f>
        <v>20.547999999999998</v>
      </c>
    </row>
    <row r="161" spans="2:6">
      <c r="B161" s="14" t="str">
        <f>'4C'!AQ26</f>
        <v>B0151ATCWWNP</v>
      </c>
      <c r="C161" s="14" t="s">
        <v>2293</v>
      </c>
      <c r="E161" s="38" t="s">
        <v>738</v>
      </c>
      <c r="F161" s="44">
        <f>IF(ISBLANK('4C'!L26),"##BLANK",'4C'!L26)</f>
        <v>26.638000000000002</v>
      </c>
    </row>
    <row r="162" spans="2:6">
      <c r="B162" s="14" t="str">
        <f>'4C'!AR26</f>
        <v>B0151ATCBIO</v>
      </c>
      <c r="C162" s="14" t="s">
        <v>2294</v>
      </c>
      <c r="E162" s="38" t="s">
        <v>738</v>
      </c>
      <c r="F162" s="44">
        <f>IF(ISBLANK('4C'!M26),"##BLANK",'4C'!M26)</f>
        <v>3.4950000000000001</v>
      </c>
    </row>
    <row r="163" spans="2:6">
      <c r="B163" s="14" t="str">
        <f>'4C'!AS26</f>
        <v>B0151ATCTTTH</v>
      </c>
      <c r="C163" s="14" t="s">
        <v>2295</v>
      </c>
      <c r="E163" s="38" t="s">
        <v>738</v>
      </c>
      <c r="F163" s="44">
        <f>IF(ISBLANK('4C'!N26),"##BLANK",'4C'!N26)</f>
        <v>0</v>
      </c>
    </row>
    <row r="164" spans="2:6">
      <c r="B164" s="14" t="str">
        <f>'4C'!AJ27</f>
        <v>B0152VBWR</v>
      </c>
      <c r="C164" s="14" t="s">
        <v>2296</v>
      </c>
      <c r="E164" s="38" t="s">
        <v>738</v>
      </c>
      <c r="F164" s="44">
        <f>IF(ISBLANK('4C'!E27),"##BLANK",'4C'!E27)</f>
        <v>-1.1890000000000001</v>
      </c>
    </row>
    <row r="165" spans="2:6">
      <c r="B165" s="14" t="str">
        <f>'4C'!AK27</f>
        <v>B0152VBWNP</v>
      </c>
      <c r="C165" s="14" t="s">
        <v>2297</v>
      </c>
      <c r="E165" s="38" t="s">
        <v>738</v>
      </c>
      <c r="F165" s="44">
        <f>IF(ISBLANK('4C'!F27),"##BLANK",'4C'!F27)</f>
        <v>0.17399999999999949</v>
      </c>
    </row>
    <row r="166" spans="2:6">
      <c r="B166" s="14" t="str">
        <f>'4C'!AL27</f>
        <v>B0152VBWWNP</v>
      </c>
      <c r="C166" s="14" t="s">
        <v>2298</v>
      </c>
      <c r="E166" s="38" t="s">
        <v>738</v>
      </c>
      <c r="F166" s="44">
        <f>IF(ISBLANK('4C'!G27),"##BLANK",'4C'!G27)</f>
        <v>0.60499999999999865</v>
      </c>
    </row>
    <row r="167" spans="2:6">
      <c r="B167" s="14" t="str">
        <f>'4C'!AM27</f>
        <v>B0152VBBIO</v>
      </c>
      <c r="C167" s="14" t="s">
        <v>2299</v>
      </c>
      <c r="E167" s="38" t="s">
        <v>738</v>
      </c>
      <c r="F167" s="44">
        <f>IF(ISBLANK('4C'!H27),"##BLANK",'4C'!H27)</f>
        <v>0.42700000000000005</v>
      </c>
    </row>
    <row r="168" spans="2:6">
      <c r="B168" s="14" t="str">
        <f>'4C'!AN27</f>
        <v>B0152VBTTTH</v>
      </c>
      <c r="C168" s="14" t="s">
        <v>2300</v>
      </c>
      <c r="E168" s="38" t="s">
        <v>738</v>
      </c>
      <c r="F168" s="44">
        <f>IF(ISBLANK('4C'!I27),"##BLANK",'4C'!I27)</f>
        <v>0</v>
      </c>
    </row>
    <row r="169" spans="2:6">
      <c r="B169" s="14" t="str">
        <f>'4C'!AO27</f>
        <v>B0152VBCWR</v>
      </c>
      <c r="C169" s="14" t="s">
        <v>2301</v>
      </c>
      <c r="E169" s="38" t="s">
        <v>738</v>
      </c>
      <c r="F169" s="44">
        <f>IF(ISBLANK('4C'!J27),"##BLANK",'4C'!J27)</f>
        <v>-2.141</v>
      </c>
    </row>
    <row r="170" spans="2:6">
      <c r="B170" s="14" t="str">
        <f>'4C'!AP27</f>
        <v>B0152VBCWNP</v>
      </c>
      <c r="C170" s="14" t="s">
        <v>2302</v>
      </c>
      <c r="E170" s="38" t="s">
        <v>738</v>
      </c>
      <c r="F170" s="44">
        <f>IF(ISBLANK('4C'!K27),"##BLANK",'4C'!K27)</f>
        <v>-1.4830000000000005</v>
      </c>
    </row>
    <row r="171" spans="2:6">
      <c r="B171" s="14" t="str">
        <f>'4C'!AQ27</f>
        <v>B0152VBCWWNP</v>
      </c>
      <c r="C171" s="14" t="s">
        <v>2303</v>
      </c>
      <c r="E171" s="38" t="s">
        <v>738</v>
      </c>
      <c r="F171" s="44">
        <f>IF(ISBLANK('4C'!L27),"##BLANK",'4C'!L27)</f>
        <v>1.517000000000003</v>
      </c>
    </row>
    <row r="172" spans="2:6">
      <c r="B172" s="14" t="str">
        <f>'4C'!AR27</f>
        <v>B0152VBCBIO</v>
      </c>
      <c r="C172" s="14" t="s">
        <v>2304</v>
      </c>
      <c r="E172" s="38" t="s">
        <v>738</v>
      </c>
      <c r="F172" s="44">
        <f>IF(ISBLANK('4C'!M27),"##BLANK",'4C'!M27)</f>
        <v>0.879</v>
      </c>
    </row>
    <row r="173" spans="2:6">
      <c r="B173" s="14" t="str">
        <f>'4C'!AS27</f>
        <v>B0152VBCTTTH</v>
      </c>
      <c r="C173" s="14" t="s">
        <v>2305</v>
      </c>
      <c r="E173" s="38" t="s">
        <v>738</v>
      </c>
      <c r="F173" s="44">
        <f>IF(ISBLANK('4C'!N27),"##BLANK",'4C'!N27)</f>
        <v>0</v>
      </c>
    </row>
    <row r="174" spans="2:6">
      <c r="B174" s="43" t="str">
        <f>'4C'!AJ28</f>
        <v>B0172BRWR</v>
      </c>
      <c r="C174" s="14" t="s">
        <v>2306</v>
      </c>
      <c r="E174" s="38" t="s">
        <v>738</v>
      </c>
      <c r="F174" s="44">
        <f>IF(ISBLANK('4C'!E28),"##BLANK",'4C'!E28)</f>
        <v>0.75</v>
      </c>
    </row>
    <row r="175" spans="2:6">
      <c r="B175" s="43" t="str">
        <f>'4C'!AK28</f>
        <v>B0172BRWNP</v>
      </c>
      <c r="C175" s="14" t="s">
        <v>2307</v>
      </c>
      <c r="E175" s="38" t="s">
        <v>738</v>
      </c>
      <c r="F175" s="44">
        <f>IF(ISBLANK('4C'!F28),"##BLANK",'4C'!F28)</f>
        <v>0.75</v>
      </c>
    </row>
    <row r="176" spans="2:6">
      <c r="B176" s="43" t="str">
        <f>'4C'!AL28</f>
        <v>B0172BRWWNP</v>
      </c>
      <c r="C176" s="14" t="s">
        <v>2308</v>
      </c>
      <c r="E176" s="38" t="s">
        <v>738</v>
      </c>
      <c r="F176" s="44">
        <f>IF(ISBLANK('4C'!G28),"##BLANK",'4C'!G28)</f>
        <v>0.75</v>
      </c>
    </row>
    <row r="177" spans="2:6">
      <c r="B177" s="43" t="str">
        <f>'4C'!AM28</f>
        <v>B0172BRBIO</v>
      </c>
      <c r="C177" s="14" t="s">
        <v>2309</v>
      </c>
      <c r="E177" s="38" t="s">
        <v>738</v>
      </c>
      <c r="F177" s="44">
        <f>IF(ISBLANK('4C'!H28),"##BLANK",'4C'!H28)</f>
        <v>0.75</v>
      </c>
    </row>
    <row r="178" spans="2:6">
      <c r="B178" s="43" t="str">
        <f>'4C'!AN28</f>
        <v>B0172BRTTTH</v>
      </c>
      <c r="C178" s="14" t="s">
        <v>2310</v>
      </c>
      <c r="E178" s="38" t="s">
        <v>738</v>
      </c>
      <c r="F178" s="44">
        <f>IF(ISBLANK('4C'!I28),"##BLANK",'4C'!I28)</f>
        <v>0</v>
      </c>
    </row>
    <row r="179" spans="2:6">
      <c r="B179" s="43" t="str">
        <f>'4C'!AO28</f>
        <v>B0172CBRWR</v>
      </c>
      <c r="C179" s="14" t="s">
        <v>2311</v>
      </c>
      <c r="E179" s="38" t="s">
        <v>738</v>
      </c>
      <c r="F179" s="44">
        <f>IF(ISBLANK('4C'!J28),"##BLANK",'4C'!J28)</f>
        <v>0.75</v>
      </c>
    </row>
    <row r="180" spans="2:6">
      <c r="B180" s="43" t="str">
        <f>'4C'!AP28</f>
        <v>B0172CBRWNP</v>
      </c>
      <c r="C180" s="14" t="s">
        <v>2312</v>
      </c>
      <c r="E180" s="38" t="s">
        <v>738</v>
      </c>
      <c r="F180" s="44">
        <f>IF(ISBLANK('4C'!K28),"##BLANK",'4C'!K28)</f>
        <v>0.75</v>
      </c>
    </row>
    <row r="181" spans="2:6">
      <c r="B181" s="43" t="str">
        <f>'4C'!AQ28</f>
        <v>B0172CBRWWNP</v>
      </c>
      <c r="C181" s="14" t="s">
        <v>2313</v>
      </c>
      <c r="E181" s="38" t="s">
        <v>738</v>
      </c>
      <c r="F181" s="44">
        <f>IF(ISBLANK('4C'!L28),"##BLANK",'4C'!L28)</f>
        <v>0.75</v>
      </c>
    </row>
    <row r="182" spans="2:6">
      <c r="B182" s="43" t="str">
        <f>'4C'!AR28</f>
        <v>B0172CBRBIO</v>
      </c>
      <c r="C182" s="14" t="s">
        <v>2314</v>
      </c>
      <c r="E182" s="38" t="s">
        <v>738</v>
      </c>
      <c r="F182" s="35">
        <f>IF(ISBLANK('4C'!M28),"##BLANK",'4C'!M28)</f>
        <v>0.75</v>
      </c>
    </row>
    <row r="183" spans="2:6">
      <c r="B183" s="43" t="str">
        <f>'4C'!AS28</f>
        <v>B0172CBRTTTH</v>
      </c>
      <c r="C183" s="14" t="s">
        <v>2315</v>
      </c>
      <c r="E183" s="38" t="s">
        <v>738</v>
      </c>
      <c r="F183" s="44">
        <f>IF(ISBLANK('4C'!N28),"##BLANK",'4C'!N28)</f>
        <v>0</v>
      </c>
    </row>
    <row r="184" spans="2:6">
      <c r="B184" s="43" t="str">
        <f>'4C'!AJ29</f>
        <v>B0173ALFWR</v>
      </c>
      <c r="C184" s="14" t="s">
        <v>2316</v>
      </c>
      <c r="E184" s="38" t="s">
        <v>738</v>
      </c>
      <c r="F184" s="44">
        <f>IF(ISBLANK('4C'!E29),"##BLANK",'4C'!E29)</f>
        <v>0.75</v>
      </c>
    </row>
    <row r="185" spans="2:6">
      <c r="B185" s="43" t="str">
        <f>'4C'!AK29</f>
        <v>B0173ALFWNP</v>
      </c>
      <c r="C185" s="14" t="s">
        <v>2317</v>
      </c>
      <c r="E185" s="38" t="s">
        <v>738</v>
      </c>
      <c r="F185" s="44">
        <f>IF(ISBLANK('4C'!F29),"##BLANK",'4C'!F29)</f>
        <v>0.75</v>
      </c>
    </row>
    <row r="186" spans="2:6">
      <c r="B186" s="43" t="str">
        <f>'4C'!AL29</f>
        <v>B0173ALFWWNP</v>
      </c>
      <c r="C186" s="14" t="s">
        <v>2318</v>
      </c>
      <c r="E186" s="38" t="s">
        <v>738</v>
      </c>
      <c r="F186" s="44">
        <f>IF(ISBLANK('4C'!G29),"##BLANK",'4C'!G29)</f>
        <v>0.75</v>
      </c>
    </row>
    <row r="187" spans="2:6">
      <c r="B187" s="43" t="str">
        <f>'4C'!AM29</f>
        <v>B0173ALFBIO</v>
      </c>
      <c r="C187" s="14" t="s">
        <v>2319</v>
      </c>
      <c r="E187" s="38" t="s">
        <v>738</v>
      </c>
      <c r="F187" s="44">
        <f>IF(ISBLANK('4C'!H29),"##BLANK",'4C'!H29)</f>
        <v>0.75</v>
      </c>
    </row>
    <row r="188" spans="2:6">
      <c r="B188" s="43" t="str">
        <f>'4C'!AN29</f>
        <v>B0173ALFTTTH</v>
      </c>
      <c r="C188" s="14" t="s">
        <v>2320</v>
      </c>
      <c r="E188" s="38" t="s">
        <v>738</v>
      </c>
      <c r="F188" s="44">
        <f>IF(ISBLANK('4C'!I29),"##BLANK",'4C'!I29)</f>
        <v>0</v>
      </c>
    </row>
    <row r="189" spans="2:6">
      <c r="B189" s="43" t="str">
        <f>'4C'!AO29</f>
        <v>B0173CALFWR</v>
      </c>
      <c r="C189" s="14" t="s">
        <v>2321</v>
      </c>
      <c r="E189" s="38" t="s">
        <v>738</v>
      </c>
      <c r="F189" s="44">
        <f>IF(ISBLANK('4C'!J29),"##BLANK",'4C'!J29)</f>
        <v>0.75</v>
      </c>
    </row>
    <row r="190" spans="2:6">
      <c r="B190" s="43" t="str">
        <f>'4C'!AP29</f>
        <v>B0173CALFWNP</v>
      </c>
      <c r="C190" s="14" t="s">
        <v>2322</v>
      </c>
      <c r="E190" s="38" t="s">
        <v>738</v>
      </c>
      <c r="F190" s="44">
        <f>IF(ISBLANK('4C'!K29),"##BLANK",'4C'!K29)</f>
        <v>0.75</v>
      </c>
    </row>
    <row r="191" spans="2:6">
      <c r="B191" s="43" t="str">
        <f>'4C'!AQ29</f>
        <v>B0173CALFWWNP</v>
      </c>
      <c r="C191" s="14" t="s">
        <v>2323</v>
      </c>
      <c r="E191" s="38" t="s">
        <v>738</v>
      </c>
      <c r="F191" s="44">
        <f>IF(ISBLANK('4C'!L29),"##BLANK",'4C'!L29)</f>
        <v>0.75</v>
      </c>
    </row>
    <row r="192" spans="2:6">
      <c r="B192" s="43" t="str">
        <f>'4C'!AR29</f>
        <v>B0173CALFBIO</v>
      </c>
      <c r="C192" s="14" t="s">
        <v>2324</v>
      </c>
      <c r="E192" s="38" t="s">
        <v>738</v>
      </c>
      <c r="F192" s="44">
        <f>IF(ISBLANK('4C'!M29),"##BLANK",'4C'!M29)</f>
        <v>0.75</v>
      </c>
    </row>
    <row r="193" spans="2:6">
      <c r="B193" s="43" t="str">
        <f>'4C'!AS29</f>
        <v>B0173CALFTTTH</v>
      </c>
      <c r="C193" s="14" t="s">
        <v>2325</v>
      </c>
      <c r="E193" s="38" t="s">
        <v>738</v>
      </c>
      <c r="F193" s="44">
        <f>IF(ISBLANK('4C'!N29),"##BLANK",'4C'!N29)</f>
        <v>0</v>
      </c>
    </row>
    <row r="194" spans="2:6">
      <c r="B194" s="14" t="str">
        <f>'4C'!AJ30</f>
        <v>B0154CWR</v>
      </c>
      <c r="C194" s="14" t="s">
        <v>2326</v>
      </c>
      <c r="E194" s="38" t="s">
        <v>738</v>
      </c>
      <c r="F194" s="44">
        <f>IF(ISBLANK('4C'!E30),"##BLANK",'4C'!E30)</f>
        <v>-0.89175000000000004</v>
      </c>
    </row>
    <row r="195" spans="2:6">
      <c r="B195" s="14" t="str">
        <f>'4C'!AK30</f>
        <v>B0154CWWNP</v>
      </c>
      <c r="C195" s="14" t="s">
        <v>2327</v>
      </c>
      <c r="E195" s="38" t="s">
        <v>738</v>
      </c>
      <c r="F195" s="44">
        <f>IF(ISBLANK('4C'!F30),"##BLANK",'4C'!F30)</f>
        <v>0.13049999999999962</v>
      </c>
    </row>
    <row r="196" spans="2:6">
      <c r="B196" s="14" t="str">
        <f>'4C'!AL30</f>
        <v>B0154CWWWNP</v>
      </c>
      <c r="C196" s="14" t="s">
        <v>2328</v>
      </c>
      <c r="E196" s="38" t="s">
        <v>738</v>
      </c>
      <c r="F196" s="44">
        <f>IF(ISBLANK('4C'!G30),"##BLANK",'4C'!G30)</f>
        <v>0.45374999999999899</v>
      </c>
    </row>
    <row r="197" spans="2:6">
      <c r="B197" s="14" t="str">
        <f>'4C'!AM30</f>
        <v>B0154CWBIO</v>
      </c>
      <c r="C197" s="14" t="s">
        <v>2329</v>
      </c>
      <c r="E197" s="38" t="s">
        <v>738</v>
      </c>
      <c r="F197" s="44">
        <f>IF(ISBLANK('4C'!H30),"##BLANK",'4C'!H30)</f>
        <v>0.32025000000000003</v>
      </c>
    </row>
    <row r="198" spans="2:6">
      <c r="B198" s="14" t="str">
        <f>'4C'!AN30</f>
        <v>B0154CWTTTH</v>
      </c>
      <c r="C198" s="14" t="s">
        <v>2330</v>
      </c>
      <c r="E198" s="38" t="s">
        <v>738</v>
      </c>
      <c r="F198" s="44">
        <f>IF(ISBLANK('4C'!I30),"##BLANK",'4C'!I30)</f>
        <v>0</v>
      </c>
    </row>
    <row r="199" spans="2:6">
      <c r="B199" s="14" t="str">
        <f>'4C'!AO30</f>
        <v>B0154CWCWR</v>
      </c>
      <c r="C199" s="14" t="s">
        <v>2331</v>
      </c>
      <c r="E199" s="38" t="s">
        <v>738</v>
      </c>
      <c r="F199" s="44">
        <f>IF(ISBLANK('4C'!J30),"##BLANK",'4C'!J30)</f>
        <v>-1.60575</v>
      </c>
    </row>
    <row r="200" spans="2:6">
      <c r="B200" s="14" t="str">
        <f>'4C'!AP30</f>
        <v>B0154CWCWNP</v>
      </c>
      <c r="C200" s="14" t="s">
        <v>2332</v>
      </c>
      <c r="E200" s="38" t="s">
        <v>738</v>
      </c>
      <c r="F200" s="44">
        <f>IF(ISBLANK('4C'!K30),"##BLANK",'4C'!K30)</f>
        <v>-1.1122500000000004</v>
      </c>
    </row>
    <row r="201" spans="2:6">
      <c r="B201" s="14" t="str">
        <f>'4C'!AQ30</f>
        <v>B0154CWCWWNP</v>
      </c>
      <c r="C201" s="14" t="s">
        <v>2333</v>
      </c>
      <c r="E201" s="38" t="s">
        <v>738</v>
      </c>
      <c r="F201" s="44">
        <f>IF(ISBLANK('4C'!L30),"##BLANK",'4C'!L30)</f>
        <v>1.1377500000000023</v>
      </c>
    </row>
    <row r="202" spans="2:6">
      <c r="B202" s="14" t="str">
        <f>'4C'!AR30</f>
        <v>B0154CWCBIO</v>
      </c>
      <c r="C202" s="14" t="s">
        <v>2334</v>
      </c>
      <c r="E202" s="38" t="s">
        <v>738</v>
      </c>
      <c r="F202" s="44">
        <f>IF(ISBLANK('4C'!M30),"##BLANK",'4C'!M30)</f>
        <v>0.65925</v>
      </c>
    </row>
    <row r="203" spans="2:6">
      <c r="B203" s="14" t="str">
        <f>'4C'!AS30</f>
        <v>B0154CWCTTTH</v>
      </c>
      <c r="C203" s="14" t="s">
        <v>2335</v>
      </c>
      <c r="E203" s="38" t="s">
        <v>738</v>
      </c>
      <c r="F203" s="44">
        <f>IF(ISBLANK('4C'!N30),"##BLANK",'4C'!N30)</f>
        <v>0</v>
      </c>
    </row>
    <row r="204" spans="2:6">
      <c r="B204" s="14" t="str">
        <f>'4C'!AJ31</f>
        <v>B0155CTWR</v>
      </c>
      <c r="C204" s="14" t="s">
        <v>2336</v>
      </c>
      <c r="E204" s="38" t="s">
        <v>738</v>
      </c>
      <c r="F204" s="44">
        <f>IF(ISBLANK('4C'!E31),"##BLANK",'4C'!E31)</f>
        <v>-0.29725000000000001</v>
      </c>
    </row>
    <row r="205" spans="2:6">
      <c r="B205" s="14" t="str">
        <f>'4C'!AK31</f>
        <v>B0155CTWNP</v>
      </c>
      <c r="C205" s="14" t="s">
        <v>2337</v>
      </c>
      <c r="E205" s="38" t="s">
        <v>738</v>
      </c>
      <c r="F205" s="44">
        <f>IF(ISBLANK('4C'!F31),"##BLANK",'4C'!F31)</f>
        <v>4.3499999999999872E-2</v>
      </c>
    </row>
    <row r="206" spans="2:6">
      <c r="B206" s="14" t="str">
        <f>'4C'!AL31</f>
        <v>B0155CTWWNP</v>
      </c>
      <c r="C206" s="14" t="s">
        <v>2338</v>
      </c>
      <c r="E206" s="38" t="s">
        <v>738</v>
      </c>
      <c r="F206" s="44">
        <f>IF(ISBLANK('4C'!G31),"##BLANK",'4C'!G31)</f>
        <v>0.15124999999999966</v>
      </c>
    </row>
    <row r="207" spans="2:6">
      <c r="B207" s="14" t="str">
        <f>'4C'!AM31</f>
        <v>B0155CTBIO</v>
      </c>
      <c r="C207" s="14" t="s">
        <v>2339</v>
      </c>
      <c r="E207" s="38" t="s">
        <v>738</v>
      </c>
      <c r="F207" s="44">
        <f>IF(ISBLANK('4C'!H31),"##BLANK",'4C'!H31)</f>
        <v>0.10675000000000001</v>
      </c>
    </row>
    <row r="208" spans="2:6">
      <c r="B208" s="14" t="str">
        <f>'4C'!AN31</f>
        <v>B0155CTTTTH</v>
      </c>
      <c r="C208" s="14" t="s">
        <v>2340</v>
      </c>
      <c r="E208" s="38" t="s">
        <v>738</v>
      </c>
      <c r="F208" s="44">
        <f>IF(ISBLANK('4C'!I31),"##BLANK",'4C'!I31)</f>
        <v>0</v>
      </c>
    </row>
    <row r="209" spans="2:6">
      <c r="B209" s="14" t="str">
        <f>'4C'!AO31</f>
        <v>B0155CTCWR</v>
      </c>
      <c r="C209" s="14" t="s">
        <v>2341</v>
      </c>
      <c r="E209" s="38" t="s">
        <v>738</v>
      </c>
      <c r="F209" s="44">
        <f>IF(ISBLANK('4C'!J31),"##BLANK",'4C'!J31)</f>
        <v>-0.53525</v>
      </c>
    </row>
    <row r="210" spans="2:6">
      <c r="B210" s="14" t="str">
        <f>'4C'!AP31</f>
        <v>B0155CTCWNP</v>
      </c>
      <c r="C210" s="14" t="s">
        <v>2342</v>
      </c>
      <c r="E210" s="38" t="s">
        <v>738</v>
      </c>
      <c r="F210" s="44">
        <f>IF(ISBLANK('4C'!K31),"##BLANK",'4C'!K31)</f>
        <v>-0.37075000000000014</v>
      </c>
    </row>
    <row r="211" spans="2:6">
      <c r="B211" s="14" t="str">
        <f>'4C'!AQ31</f>
        <v>B0155CTCWWNP</v>
      </c>
      <c r="C211" s="14" t="s">
        <v>2343</v>
      </c>
      <c r="E211" s="38" t="s">
        <v>738</v>
      </c>
      <c r="F211" s="44">
        <f>IF(ISBLANK('4C'!L31),"##BLANK",'4C'!L31)</f>
        <v>0.37925000000000075</v>
      </c>
    </row>
    <row r="212" spans="2:6">
      <c r="B212" s="14" t="str">
        <f>'4C'!AR31</f>
        <v>B0155CTCBIO</v>
      </c>
      <c r="C212" s="14" t="s">
        <v>2344</v>
      </c>
      <c r="E212" s="38" t="s">
        <v>738</v>
      </c>
      <c r="F212" s="44">
        <f>IF(ISBLANK('4C'!M31),"##BLANK",'4C'!M31)</f>
        <v>0.21975</v>
      </c>
    </row>
    <row r="213" spans="2:6">
      <c r="B213" s="14" t="str">
        <f>'4C'!AS31</f>
        <v>B0155CTCTTTH</v>
      </c>
      <c r="C213" s="14" t="s">
        <v>2345</v>
      </c>
      <c r="E213" s="38" t="s">
        <v>738</v>
      </c>
      <c r="F213" s="44">
        <f>IF(ISBLANK('4C'!N31),"##BLANK",'4C'!N31)</f>
        <v>0</v>
      </c>
    </row>
    <row r="214" spans="2:6">
      <c r="B214" s="14" t="str">
        <f>'4C'!AJ34</f>
        <v>B0156FDWR</v>
      </c>
      <c r="C214" s="14" t="s">
        <v>2346</v>
      </c>
      <c r="E214" s="38" t="s">
        <v>738</v>
      </c>
      <c r="F214" s="44">
        <f>IF(ISBLANK('4C'!E34),"##BLANK",'4C'!E34)</f>
        <v>13.651999999999999</v>
      </c>
    </row>
    <row r="215" spans="2:6">
      <c r="B215" s="14" t="str">
        <f>'4C'!AK34</f>
        <v>B0156FDWNP</v>
      </c>
      <c r="C215" s="14" t="s">
        <v>2347</v>
      </c>
      <c r="E215" s="38" t="s">
        <v>738</v>
      </c>
      <c r="F215" s="44">
        <f>IF(ISBLANK('4C'!F34),"##BLANK",'4C'!F34)</f>
        <v>25.456</v>
      </c>
    </row>
    <row r="216" spans="2:6">
      <c r="B216" s="14" t="str">
        <f>'4C'!AL34</f>
        <v>B0156FDWWNP</v>
      </c>
      <c r="C216" s="14" t="s">
        <v>2348</v>
      </c>
      <c r="E216" s="38" t="s">
        <v>738</v>
      </c>
      <c r="F216" s="44">
        <f>IF(ISBLANK('4C'!G34),"##BLANK",'4C'!G34)</f>
        <v>9.0760000000000005</v>
      </c>
    </row>
    <row r="217" spans="2:6">
      <c r="B217" s="14" t="str">
        <f>'4C'!AM34</f>
        <v>B0156FDBIO</v>
      </c>
      <c r="C217" s="14" t="s">
        <v>2349</v>
      </c>
      <c r="E217" s="38" t="s">
        <v>738</v>
      </c>
      <c r="F217" s="44">
        <f>IF(ISBLANK('4C'!H34),"##BLANK",'4C'!H34)</f>
        <v>0</v>
      </c>
    </row>
    <row r="218" spans="2:6">
      <c r="B218" s="14" t="str">
        <f>'4C'!AN34</f>
        <v>B0156FDTTTH</v>
      </c>
      <c r="C218" s="14" t="s">
        <v>2350</v>
      </c>
      <c r="E218" s="38" t="s">
        <v>738</v>
      </c>
      <c r="F218" s="44">
        <f>IF(ISBLANK('4C'!I34),"##BLANK",'4C'!I34)</f>
        <v>0</v>
      </c>
    </row>
    <row r="219" spans="2:6">
      <c r="B219" s="14" t="str">
        <f>'4C'!AO34</f>
        <v>B0156FDCWR</v>
      </c>
      <c r="C219" s="14" t="s">
        <v>2351</v>
      </c>
      <c r="E219" s="38" t="s">
        <v>738</v>
      </c>
      <c r="F219" s="44">
        <f>IF(ISBLANK('4C'!J34),"##BLANK",'4C'!J34)</f>
        <v>22.128</v>
      </c>
    </row>
    <row r="220" spans="2:6">
      <c r="B220" s="14" t="str">
        <f>'4C'!AP34</f>
        <v>B0156FDCWNP</v>
      </c>
      <c r="C220" s="14" t="s">
        <v>2352</v>
      </c>
      <c r="E220" s="38" t="s">
        <v>738</v>
      </c>
      <c r="F220" s="44">
        <f>IF(ISBLANK('4C'!K34),"##BLANK",'4C'!K34)</f>
        <v>42.223999999999997</v>
      </c>
    </row>
    <row r="221" spans="2:6">
      <c r="B221" s="14" t="str">
        <f>'4C'!AQ34</f>
        <v>B0156FDCWWNP</v>
      </c>
      <c r="C221" s="14" t="s">
        <v>2353</v>
      </c>
      <c r="E221" s="38" t="s">
        <v>738</v>
      </c>
      <c r="F221" s="44">
        <f>IF(ISBLANK('4C'!L34),"##BLANK",'4C'!L34)</f>
        <v>18.122</v>
      </c>
    </row>
    <row r="222" spans="2:6">
      <c r="B222" s="14" t="str">
        <f>'4C'!AR34</f>
        <v>B0156FDCBIO</v>
      </c>
      <c r="C222" s="14" t="s">
        <v>2354</v>
      </c>
      <c r="E222" s="38" t="s">
        <v>738</v>
      </c>
      <c r="F222" s="44">
        <f>IF(ISBLANK('4C'!M34),"##BLANK",'4C'!M34)</f>
        <v>0</v>
      </c>
    </row>
    <row r="223" spans="2:6">
      <c r="B223" s="14" t="str">
        <f>'4C'!AS34</f>
        <v>B0156FDCTTTH</v>
      </c>
      <c r="C223" s="14" t="s">
        <v>2355</v>
      </c>
      <c r="E223" s="38" t="s">
        <v>738</v>
      </c>
      <c r="F223" s="44">
        <f>IF(ISBLANK('4C'!N34),"##BLANK",'4C'!N34)</f>
        <v>0</v>
      </c>
    </row>
    <row r="224" spans="2:6">
      <c r="B224" s="14" t="str">
        <f>'4C'!AJ35</f>
        <v>B0157ATWR</v>
      </c>
      <c r="C224" s="14" t="s">
        <v>2356</v>
      </c>
      <c r="E224" s="38" t="s">
        <v>738</v>
      </c>
      <c r="F224" s="44">
        <f>IF(ISBLANK('4C'!E35),"##BLANK",'4C'!E35)</f>
        <v>17</v>
      </c>
    </row>
    <row r="225" spans="2:6">
      <c r="B225" s="14" t="str">
        <f>'4C'!AK35</f>
        <v>B0157ATWNP</v>
      </c>
      <c r="C225" s="14" t="s">
        <v>2357</v>
      </c>
      <c r="E225" s="38" t="s">
        <v>738</v>
      </c>
      <c r="F225" s="44">
        <f>IF(ISBLANK('4C'!F35),"##BLANK",'4C'!F35)</f>
        <v>17.381</v>
      </c>
    </row>
    <row r="226" spans="2:6">
      <c r="B226" s="14" t="str">
        <f>'4C'!AL35</f>
        <v>B0157ATWWNP</v>
      </c>
      <c r="C226" s="14" t="s">
        <v>2358</v>
      </c>
      <c r="E226" s="38" t="s">
        <v>738</v>
      </c>
      <c r="F226" s="44">
        <f>IF(ISBLANK('4C'!G35),"##BLANK",'4C'!G35)</f>
        <v>-1.9E-2</v>
      </c>
    </row>
    <row r="227" spans="2:6">
      <c r="B227" s="14" t="str">
        <f>'4C'!AM35</f>
        <v>B0157ATBIO</v>
      </c>
      <c r="C227" s="14" t="s">
        <v>2359</v>
      </c>
      <c r="E227" s="38" t="s">
        <v>738</v>
      </c>
      <c r="F227" s="44">
        <f>IF(ISBLANK('4C'!H35),"##BLANK",'4C'!H35)</f>
        <v>0</v>
      </c>
    </row>
    <row r="228" spans="2:6">
      <c r="B228" s="14" t="str">
        <f>'4C'!AN35</f>
        <v>B0157ATTTTH</v>
      </c>
      <c r="C228" s="14" t="s">
        <v>2360</v>
      </c>
      <c r="E228" s="38" t="s">
        <v>738</v>
      </c>
      <c r="F228" s="44">
        <f>IF(ISBLANK('4C'!I35),"##BLANK",'4C'!I35)</f>
        <v>0</v>
      </c>
    </row>
    <row r="229" spans="2:6">
      <c r="B229" s="14" t="str">
        <f>'4C'!AO35</f>
        <v>B0157ATCWR</v>
      </c>
      <c r="C229" s="14" t="s">
        <v>2361</v>
      </c>
      <c r="E229" s="38" t="s">
        <v>738</v>
      </c>
      <c r="F229" s="44">
        <f>IF(ISBLANK('4C'!J35),"##BLANK",'4C'!J35)</f>
        <v>26.251000000000001</v>
      </c>
    </row>
    <row r="230" spans="2:6">
      <c r="B230" s="14" t="str">
        <f>'4C'!AP35</f>
        <v>B0157ATCWNP</v>
      </c>
      <c r="C230" s="14" t="s">
        <v>2362</v>
      </c>
      <c r="E230" s="38" t="s">
        <v>738</v>
      </c>
      <c r="F230" s="44">
        <f>IF(ISBLANK('4C'!K35),"##BLANK",'4C'!K35)</f>
        <v>33.283999999999999</v>
      </c>
    </row>
    <row r="231" spans="2:6">
      <c r="B231" s="14" t="str">
        <f>'4C'!AQ35</f>
        <v>B0157ATCWWNP</v>
      </c>
      <c r="C231" s="14" t="s">
        <v>2363</v>
      </c>
      <c r="E231" s="38" t="s">
        <v>738</v>
      </c>
      <c r="F231" s="44">
        <f>IF(ISBLANK('4C'!L35),"##BLANK",'4C'!L35)</f>
        <v>3.802</v>
      </c>
    </row>
    <row r="232" spans="2:6">
      <c r="B232" s="14" t="str">
        <f>'4C'!AR35</f>
        <v>B0157ATCBIO</v>
      </c>
      <c r="C232" s="14" t="s">
        <v>2364</v>
      </c>
      <c r="E232" s="38" t="s">
        <v>738</v>
      </c>
      <c r="F232" s="44">
        <f>IF(ISBLANK('4C'!M35),"##BLANK",'4C'!M35)</f>
        <v>0</v>
      </c>
    </row>
    <row r="233" spans="2:6">
      <c r="B233" s="14" t="str">
        <f>'4C'!AS35</f>
        <v>B0157ATCTTTH</v>
      </c>
      <c r="C233" s="14" t="s">
        <v>2365</v>
      </c>
      <c r="E233" s="38" t="s">
        <v>738</v>
      </c>
      <c r="F233" s="44">
        <f>IF(ISBLANK('4C'!N35),"##BLANK",'4C'!N35)</f>
        <v>0</v>
      </c>
    </row>
    <row r="234" spans="2:6">
      <c r="B234" s="14" t="str">
        <f>'4C'!AJ36</f>
        <v>B0158VRWR</v>
      </c>
      <c r="C234" s="14" t="s">
        <v>2366</v>
      </c>
      <c r="E234" s="38" t="s">
        <v>738</v>
      </c>
      <c r="F234" s="44">
        <f>IF(ISBLANK('4C'!E36),"##BLANK",'4C'!E36)</f>
        <v>3.3480000000000008</v>
      </c>
    </row>
    <row r="235" spans="2:6">
      <c r="B235" s="14" t="str">
        <f>'4C'!AK36</f>
        <v>B0158VRWNP</v>
      </c>
      <c r="C235" s="14" t="s">
        <v>2367</v>
      </c>
      <c r="E235" s="38" t="s">
        <v>738</v>
      </c>
      <c r="F235" s="44">
        <f>IF(ISBLANK('4C'!F36),"##BLANK",'4C'!F36)</f>
        <v>-8.0749999999999993</v>
      </c>
    </row>
    <row r="236" spans="2:6">
      <c r="B236" s="14" t="str">
        <f>'4C'!AL36</f>
        <v>B0158VRWWNP</v>
      </c>
      <c r="C236" s="14" t="s">
        <v>2368</v>
      </c>
      <c r="E236" s="38" t="s">
        <v>738</v>
      </c>
      <c r="F236" s="44">
        <f>IF(ISBLANK('4C'!G36),"##BLANK",'4C'!G36)</f>
        <v>-9.0950000000000006</v>
      </c>
    </row>
    <row r="237" spans="2:6">
      <c r="B237" s="14" t="str">
        <f>'4C'!AM36</f>
        <v>B0158VRBIO</v>
      </c>
      <c r="C237" s="14" t="s">
        <v>2369</v>
      </c>
      <c r="E237" s="38" t="s">
        <v>738</v>
      </c>
      <c r="F237" s="44">
        <f>IF(ISBLANK('4C'!H36),"##BLANK",'4C'!H36)</f>
        <v>0</v>
      </c>
    </row>
    <row r="238" spans="2:6">
      <c r="B238" s="14" t="str">
        <f>'4C'!AN36</f>
        <v>B0158VRTTTH</v>
      </c>
      <c r="C238" s="14" t="s">
        <v>2370</v>
      </c>
      <c r="E238" s="38" t="s">
        <v>738</v>
      </c>
      <c r="F238" s="44">
        <f>IF(ISBLANK('4C'!I36),"##BLANK",'4C'!I36)</f>
        <v>0</v>
      </c>
    </row>
    <row r="239" spans="2:6">
      <c r="B239" s="14" t="str">
        <f>'4C'!AO36</f>
        <v>B0158VRCWR</v>
      </c>
      <c r="C239" s="14" t="s">
        <v>2371</v>
      </c>
      <c r="E239" s="38" t="s">
        <v>738</v>
      </c>
      <c r="F239" s="44">
        <f>IF(ISBLANK('4C'!J36),"##BLANK",'4C'!J36)</f>
        <v>4.1230000000000011</v>
      </c>
    </row>
    <row r="240" spans="2:6">
      <c r="B240" s="14" t="str">
        <f>'4C'!AP36</f>
        <v>B0158VRCWNP</v>
      </c>
      <c r="C240" s="14" t="s">
        <v>2372</v>
      </c>
      <c r="E240" s="38" t="s">
        <v>738</v>
      </c>
      <c r="F240" s="44">
        <f>IF(ISBLANK('4C'!K36),"##BLANK",'4C'!K36)</f>
        <v>-8.9399999999999977</v>
      </c>
    </row>
    <row r="241" spans="2:6">
      <c r="B241" s="14" t="str">
        <f>'4C'!AQ36</f>
        <v>B0158VRCWWNP</v>
      </c>
      <c r="C241" s="14" t="s">
        <v>2373</v>
      </c>
      <c r="E241" s="38" t="s">
        <v>738</v>
      </c>
      <c r="F241" s="44">
        <f>IF(ISBLANK('4C'!L36),"##BLANK",'4C'!L36)</f>
        <v>-14.32</v>
      </c>
    </row>
    <row r="242" spans="2:6">
      <c r="B242" s="14" t="str">
        <f>'4C'!AR36</f>
        <v>B0158VRCBIO</v>
      </c>
      <c r="C242" s="14" t="s">
        <v>2374</v>
      </c>
      <c r="E242" s="38" t="s">
        <v>738</v>
      </c>
      <c r="F242" s="44">
        <f>IF(ISBLANK('4C'!M36),"##BLANK",'4C'!M36)</f>
        <v>0</v>
      </c>
    </row>
    <row r="243" spans="2:6">
      <c r="B243" s="14" t="str">
        <f>'4C'!AS36</f>
        <v>B0158VRCTTTH</v>
      </c>
      <c r="C243" s="14" t="s">
        <v>2375</v>
      </c>
      <c r="E243" s="38" t="s">
        <v>738</v>
      </c>
      <c r="F243" s="44">
        <f>IF(ISBLANK('4C'!N36),"##BLANK",'4C'!N36)</f>
        <v>0</v>
      </c>
    </row>
    <row r="244" spans="2:6">
      <c r="B244" s="14" t="str">
        <f>'4C'!AJ38</f>
        <v>B0159CTWR</v>
      </c>
      <c r="C244" s="14" t="s">
        <v>2376</v>
      </c>
      <c r="E244" s="38" t="s">
        <v>738</v>
      </c>
      <c r="F244" s="44">
        <f>IF(ISBLANK('4C'!E38),"##BLANK",'4C'!E38)</f>
        <v>3.5252609999999995</v>
      </c>
    </row>
    <row r="245" spans="2:6">
      <c r="B245" s="14" t="str">
        <f>'4C'!AK38</f>
        <v>B0159CTWNP</v>
      </c>
      <c r="C245" s="14" t="s">
        <v>2377</v>
      </c>
      <c r="E245" s="38" t="s">
        <v>738</v>
      </c>
      <c r="F245" s="44">
        <f>IF(ISBLANK('4C'!F38),"##BLANK",'4C'!F38)</f>
        <v>17.107452000000002</v>
      </c>
    </row>
    <row r="246" spans="2:6">
      <c r="B246" s="14" t="str">
        <f>'4C'!AL38</f>
        <v>B0159CTWWNP</v>
      </c>
      <c r="C246" s="14" t="s">
        <v>2378</v>
      </c>
      <c r="E246" s="38" t="s">
        <v>738</v>
      </c>
      <c r="F246" s="44">
        <f>IF(ISBLANK('4C'!G38),"##BLANK",'4C'!G38)</f>
        <v>21.654358000000027</v>
      </c>
    </row>
    <row r="247" spans="2:6">
      <c r="B247" s="14" t="str">
        <f>'4C'!AM38</f>
        <v>B0159CTBIO</v>
      </c>
      <c r="C247" s="14" t="s">
        <v>2379</v>
      </c>
      <c r="E247" s="38" t="s">
        <v>738</v>
      </c>
      <c r="F247" s="44">
        <f>IF(ISBLANK('4C'!H38),"##BLANK",'4C'!H38)</f>
        <v>0.32025000000000003</v>
      </c>
    </row>
    <row r="248" spans="2:6">
      <c r="B248" s="14" t="str">
        <f>'4C'!AN38</f>
        <v>B0159CTTTTH</v>
      </c>
      <c r="C248" s="14" t="s">
        <v>2380</v>
      </c>
      <c r="E248" s="38" t="s">
        <v>738</v>
      </c>
      <c r="F248" s="44">
        <f>IF(ISBLANK('4C'!I38),"##BLANK",'4C'!I38)</f>
        <v>0</v>
      </c>
    </row>
    <row r="249" spans="2:6">
      <c r="B249" s="14" t="str">
        <f>'4C'!AO38</f>
        <v>B0159CTCWR</v>
      </c>
      <c r="C249" s="14" t="s">
        <v>2381</v>
      </c>
      <c r="E249" s="38" t="s">
        <v>738</v>
      </c>
      <c r="F249" s="44">
        <f>IF(ISBLANK('4C'!J38),"##BLANK",'4C'!J38)</f>
        <v>7.729459499999999</v>
      </c>
    </row>
    <row r="250" spans="2:6">
      <c r="B250" s="14" t="str">
        <f>'4C'!AP38</f>
        <v>B0159CTCWNP</v>
      </c>
      <c r="C250" s="14" t="s">
        <v>2382</v>
      </c>
      <c r="E250" s="38" t="s">
        <v>738</v>
      </c>
      <c r="F250" s="44">
        <f>IF(ISBLANK('4C'!K38),"##BLANK",'4C'!K38)</f>
        <v>23.001976500000008</v>
      </c>
    </row>
    <row r="251" spans="2:6">
      <c r="B251" s="14" t="str">
        <f>'4C'!AQ38</f>
        <v>B0159CTCWWNP</v>
      </c>
      <c r="C251" s="14" t="s">
        <v>2383</v>
      </c>
      <c r="E251" s="38" t="s">
        <v>738</v>
      </c>
      <c r="F251" s="44">
        <f>IF(ISBLANK('4C'!L38),"##BLANK",'4C'!L38)</f>
        <v>45.445072400000015</v>
      </c>
    </row>
    <row r="252" spans="2:6">
      <c r="B252" s="14" t="str">
        <f>'4C'!AR38</f>
        <v>B0159CTCBIO</v>
      </c>
      <c r="C252" s="14" t="s">
        <v>2384</v>
      </c>
      <c r="E252" s="38" t="s">
        <v>738</v>
      </c>
      <c r="F252" s="44">
        <f>IF(ISBLANK('4C'!M38),"##BLANK",'4C'!M38)</f>
        <v>0.65925</v>
      </c>
    </row>
    <row r="253" spans="2:6">
      <c r="B253" s="14" t="str">
        <f>'4C'!AS38</f>
        <v>B0159CTCTTTH</v>
      </c>
      <c r="C253" s="14" t="s">
        <v>2385</v>
      </c>
      <c r="E253" s="38" t="s">
        <v>738</v>
      </c>
      <c r="F253" s="44">
        <f>IF(ISBLANK('4C'!N38),"##BLANK",'4C'!N38)</f>
        <v>0</v>
      </c>
    </row>
    <row r="254" spans="2:6">
      <c r="B254" s="14" t="str">
        <f>'4C'!AJ42</f>
        <v>B0161PGWR</v>
      </c>
      <c r="C254" s="14" t="s">
        <v>2386</v>
      </c>
      <c r="E254" s="38" t="s">
        <v>738</v>
      </c>
      <c r="F254" s="44">
        <f>IF(ISBLANK('4C'!E42),"##BLANK",'4C'!E42)</f>
        <v>0.56130000000000002</v>
      </c>
    </row>
    <row r="255" spans="2:6">
      <c r="B255" s="14" t="str">
        <f>'4C'!AK42</f>
        <v>B0161PGWNP</v>
      </c>
      <c r="C255" s="14" t="s">
        <v>2387</v>
      </c>
      <c r="E255" s="38" t="s">
        <v>738</v>
      </c>
      <c r="F255" s="44">
        <f>IF(ISBLANK('4C'!F42),"##BLANK",'4C'!F42)</f>
        <v>0.4496</v>
      </c>
    </row>
    <row r="256" spans="2:6">
      <c r="B256" s="14" t="str">
        <f>'4C'!AL42</f>
        <v>B0161PGWWNP</v>
      </c>
      <c r="C256" s="14" t="s">
        <v>2388</v>
      </c>
      <c r="E256" s="38" t="s">
        <v>738</v>
      </c>
      <c r="F256" s="44">
        <f>IF(ISBLANK('4C'!G42),"##BLANK",'4C'!G42)</f>
        <v>0.49009999999999998</v>
      </c>
    </row>
    <row r="257" spans="2:6">
      <c r="B257" s="14" t="str">
        <f>'4C'!AM42</f>
        <v>B0161PGBIO</v>
      </c>
      <c r="C257" s="14" t="s">
        <v>2389</v>
      </c>
      <c r="E257" s="38" t="s">
        <v>738</v>
      </c>
      <c r="F257" s="44">
        <f>IF(ISBLANK('4C'!H42),"##BLANK",'4C'!H42)</f>
        <v>0.59640000000000004</v>
      </c>
    </row>
    <row r="258" spans="2:6">
      <c r="B258" s="14" t="str">
        <f>'4C'!AN42</f>
        <v>B0161PGTTTH</v>
      </c>
      <c r="C258" s="14" t="s">
        <v>2390</v>
      </c>
      <c r="E258" s="38" t="s">
        <v>738</v>
      </c>
      <c r="F258" s="44">
        <f>IF(ISBLANK('4C'!I42),"##BLANK",'4C'!I42)</f>
        <v>0</v>
      </c>
    </row>
    <row r="259" spans="2:6">
      <c r="B259" s="14" t="str">
        <f>'4C'!AO42</f>
        <v>B0161PGCWR</v>
      </c>
      <c r="C259" s="14" t="s">
        <v>2391</v>
      </c>
      <c r="E259" s="38" t="s">
        <v>738</v>
      </c>
      <c r="F259" s="45">
        <f>IF(ISBLANK('4C'!J42),"##BLANK",'4C'!J42)</f>
        <v>0.48930000000000001</v>
      </c>
    </row>
    <row r="260" spans="2:6">
      <c r="B260" s="14" t="str">
        <f>'4C'!AP42</f>
        <v>B0161PGCWNP</v>
      </c>
      <c r="C260" s="14" t="s">
        <v>2392</v>
      </c>
      <c r="E260" s="38" t="s">
        <v>738</v>
      </c>
      <c r="F260" s="45">
        <f>IF(ISBLANK('4C'!K42),"##BLANK",'4C'!K42)</f>
        <v>0.49490000000000001</v>
      </c>
    </row>
    <row r="261" spans="2:6">
      <c r="B261" s="14" t="str">
        <f>'4C'!AQ42</f>
        <v>B0161PGCWWNP</v>
      </c>
      <c r="C261" s="14" t="s">
        <v>2393</v>
      </c>
      <c r="E261" s="38" t="s">
        <v>738</v>
      </c>
      <c r="F261" s="45">
        <f>IF(ISBLANK('4C'!L42),"##BLANK",'4C'!L42)</f>
        <v>0.38269999999999998</v>
      </c>
    </row>
    <row r="262" spans="2:6">
      <c r="B262" s="14" t="str">
        <f>'4C'!AR42</f>
        <v>B0161PGCBIO</v>
      </c>
      <c r="C262" s="14" t="s">
        <v>2394</v>
      </c>
      <c r="E262" s="38" t="s">
        <v>738</v>
      </c>
      <c r="F262" s="45">
        <f>IF(ISBLANK('4C'!M42),"##BLANK",'4C'!M42)</f>
        <v>0.52300000000000002</v>
      </c>
    </row>
    <row r="263" spans="2:6">
      <c r="B263" s="14" t="str">
        <f>'4C'!AS42</f>
        <v>B0161PGCTTTH</v>
      </c>
      <c r="C263" s="14" t="s">
        <v>2395</v>
      </c>
      <c r="E263" s="38" t="s">
        <v>738</v>
      </c>
      <c r="F263" s="45">
        <f>IF(ISBLANK('4C'!N42),"##BLANK",'4C'!N42)</f>
        <v>0</v>
      </c>
    </row>
    <row r="264" spans="2:6">
      <c r="B264" s="14" t="str">
        <f>'4C'!AJ43</f>
        <v>B0162RVWR</v>
      </c>
      <c r="C264" s="14" t="s">
        <v>2396</v>
      </c>
      <c r="E264" s="38" t="s">
        <v>738</v>
      </c>
      <c r="F264" s="45">
        <f>IF(ISBLANK('4C'!E43),"##BLANK",'4C'!E43)</f>
        <v>1.5465320006999996</v>
      </c>
    </row>
    <row r="265" spans="2:6">
      <c r="B265" s="14" t="str">
        <f>'4C'!AK43</f>
        <v>B0162RVWNP</v>
      </c>
      <c r="C265" s="14" t="s">
        <v>2397</v>
      </c>
      <c r="E265" s="38" t="s">
        <v>738</v>
      </c>
      <c r="F265" s="45">
        <f>IF(ISBLANK('4C'!F43),"##BLANK",'4C'!F43)</f>
        <v>9.415941580800002</v>
      </c>
    </row>
    <row r="266" spans="2:6">
      <c r="B266" s="14" t="str">
        <f>'4C'!AL43</f>
        <v>B0162RVWWNP</v>
      </c>
      <c r="C266" s="14" t="s">
        <v>2398</v>
      </c>
      <c r="E266" s="38" t="s">
        <v>738</v>
      </c>
      <c r="F266" s="45">
        <f>IF(ISBLANK('4C'!G43),"##BLANK",'4C'!G43)</f>
        <v>11.041557144200015</v>
      </c>
    </row>
    <row r="267" spans="2:6">
      <c r="B267" s="14" t="str">
        <f>'4C'!AM43</f>
        <v>B0162RVBIO</v>
      </c>
      <c r="C267" s="14" t="s">
        <v>2399</v>
      </c>
      <c r="E267" s="38" t="s">
        <v>738</v>
      </c>
      <c r="F267" s="45">
        <f>IF(ISBLANK('4C'!H43),"##BLANK",'4C'!H43)</f>
        <v>0.1292529</v>
      </c>
    </row>
    <row r="268" spans="2:6">
      <c r="B268" s="14" t="str">
        <f>'4C'!AN43</f>
        <v>B0162RVTTTH</v>
      </c>
      <c r="C268" s="14" t="s">
        <v>2400</v>
      </c>
      <c r="E268" s="38" t="s">
        <v>738</v>
      </c>
      <c r="F268" s="45">
        <f>IF(ISBLANK('4C'!I43),"##BLANK",'4C'!I43)</f>
        <v>0</v>
      </c>
    </row>
    <row r="269" spans="2:6">
      <c r="B269" s="14" t="str">
        <f>'4C'!AO43</f>
        <v>B0162RVCWR</v>
      </c>
      <c r="C269" s="14" t="s">
        <v>2401</v>
      </c>
      <c r="E269" s="38" t="s">
        <v>738</v>
      </c>
      <c r="F269" s="45">
        <f>IF(ISBLANK('4C'!J43),"##BLANK",'4C'!J43)</f>
        <v>3.947434966649999</v>
      </c>
    </row>
    <row r="270" spans="2:6">
      <c r="B270" s="14" t="str">
        <f>'4C'!AP43</f>
        <v>B0162RVCWNP</v>
      </c>
      <c r="C270" s="14" t="s">
        <v>2402</v>
      </c>
      <c r="E270" s="38" t="s">
        <v>738</v>
      </c>
      <c r="F270" s="45">
        <f>IF(ISBLANK('4C'!K43),"##BLANK",'4C'!K43)</f>
        <v>11.618298330150004</v>
      </c>
    </row>
    <row r="271" spans="2:6">
      <c r="B271" s="14" t="str">
        <f>'4C'!AQ43</f>
        <v>B0162RVCWWNP</v>
      </c>
      <c r="C271" s="14" t="s">
        <v>2403</v>
      </c>
      <c r="E271" s="38" t="s">
        <v>738</v>
      </c>
      <c r="F271" s="45">
        <f>IF(ISBLANK('4C'!L43),"##BLANK",'4C'!L43)</f>
        <v>28.053243192520007</v>
      </c>
    </row>
    <row r="272" spans="2:6">
      <c r="B272" s="14" t="str">
        <f>'4C'!AR43</f>
        <v>B0162RVCBIO</v>
      </c>
      <c r="C272" s="14" t="s">
        <v>2404</v>
      </c>
      <c r="E272" s="38" t="s">
        <v>738</v>
      </c>
      <c r="F272" s="45">
        <f>IF(ISBLANK('4C'!M43),"##BLANK",'4C'!M43)</f>
        <v>0.31446225</v>
      </c>
    </row>
    <row r="273" spans="2:6">
      <c r="B273" s="14" t="str">
        <f>'4C'!AS43</f>
        <v>B0162RVCTTTH</v>
      </c>
      <c r="C273" s="14" t="s">
        <v>2405</v>
      </c>
      <c r="E273" s="38" t="s">
        <v>738</v>
      </c>
      <c r="F273" s="45">
        <f>IF(ISBLANK('4C'!N43),"##BLANK",'4C'!N43)</f>
        <v>0</v>
      </c>
    </row>
    <row r="274" spans="2:6">
      <c r="B274" s="14" t="str">
        <f>'4C'!AO44</f>
        <v>B0163ODIWR</v>
      </c>
      <c r="C274" s="14" t="s">
        <v>2406</v>
      </c>
      <c r="E274" s="38" t="s">
        <v>738</v>
      </c>
      <c r="F274" s="45">
        <f>IF(ISBLANK('4C'!J44),"##BLANK",'4C'!J44)</f>
        <v>0</v>
      </c>
    </row>
    <row r="275" spans="2:6">
      <c r="B275" s="14" t="str">
        <f>'4C'!AP44</f>
        <v>B0163ODCWNP</v>
      </c>
      <c r="C275" s="14" t="s">
        <v>2407</v>
      </c>
      <c r="E275" s="38" t="s">
        <v>738</v>
      </c>
      <c r="F275" s="45">
        <f>IF(ISBLANK('4C'!K44),"##BLANK",'4C'!K44)</f>
        <v>0</v>
      </c>
    </row>
    <row r="276" spans="2:6">
      <c r="B276" s="14" t="str">
        <f>'4C'!AQ44</f>
        <v>B0163ODCWWNP</v>
      </c>
      <c r="C276" s="14" t="s">
        <v>2408</v>
      </c>
      <c r="E276" s="38" t="s">
        <v>738</v>
      </c>
      <c r="F276" s="45">
        <f>IF(ISBLANK('4C'!L44),"##BLANK",'4C'!L44)</f>
        <v>0</v>
      </c>
    </row>
    <row r="277" spans="2:6">
      <c r="B277" s="14" t="str">
        <f>'4C'!AR44</f>
        <v>B0163ODCBIO</v>
      </c>
      <c r="C277" s="14" t="s">
        <v>2409</v>
      </c>
      <c r="E277" s="38" t="s">
        <v>738</v>
      </c>
      <c r="F277" s="45">
        <f>IF(ISBLANK('4C'!M44),"##BLANK",'4C'!M44)</f>
        <v>0</v>
      </c>
    </row>
    <row r="278" spans="2:6">
      <c r="B278" s="14" t="str">
        <f>'4C'!AS44</f>
        <v>RCT00588TTT</v>
      </c>
      <c r="C278" s="14" t="s">
        <v>2410</v>
      </c>
      <c r="E278" s="38" t="s">
        <v>738</v>
      </c>
      <c r="F278" s="45">
        <f>IF(ISBLANK('4C'!N44),"##BLANK",'4C'!N44)</f>
        <v>0</v>
      </c>
    </row>
    <row r="279" spans="2:6">
      <c r="B279" s="14" t="str">
        <f>'4C'!AO46</f>
        <v>B0164RCVWR</v>
      </c>
      <c r="C279" s="14" t="s">
        <v>2411</v>
      </c>
      <c r="E279" s="38" t="s">
        <v>738</v>
      </c>
      <c r="F279" s="45">
        <f>IF(ISBLANK('4C'!J46),"##BLANK",'4C'!J46)</f>
        <v>114.157</v>
      </c>
    </row>
    <row r="280" spans="2:6">
      <c r="B280" s="14" t="str">
        <f>'4C'!AP46</f>
        <v>B0164RCCWNP</v>
      </c>
      <c r="C280" s="14" t="s">
        <v>2412</v>
      </c>
      <c r="E280" s="38" t="s">
        <v>738</v>
      </c>
      <c r="F280" s="45">
        <f>IF(ISBLANK('4C'!K46),"##BLANK",'4C'!K46)</f>
        <v>1228.01</v>
      </c>
    </row>
    <row r="281" spans="2:6">
      <c r="B281" s="14" t="str">
        <f>'4C'!AQ46</f>
        <v>B0164RCCWWNP</v>
      </c>
      <c r="C281" s="14" t="s">
        <v>2413</v>
      </c>
      <c r="E281" s="38" t="s">
        <v>738</v>
      </c>
      <c r="F281" s="45">
        <f>IF(ISBLANK('4C'!L46),"##BLANK",'4C'!L46)</f>
        <v>4073.306</v>
      </c>
    </row>
    <row r="282" spans="2:6">
      <c r="B282" s="14" t="str">
        <f>'4C'!AR46</f>
        <v>B0164RCCBIO</v>
      </c>
      <c r="C282" s="14" t="s">
        <v>2414</v>
      </c>
      <c r="E282" s="38" t="s">
        <v>738</v>
      </c>
      <c r="F282" s="45">
        <f>IF(ISBLANK('4C'!M46),"##BLANK",'4C'!M46)</f>
        <v>219.70699999999999</v>
      </c>
    </row>
    <row r="283" spans="2:6">
      <c r="B283" s="14" t="str">
        <f>'4C'!AS46</f>
        <v>RCT00586TTT</v>
      </c>
      <c r="C283" s="14" t="s">
        <v>2415</v>
      </c>
      <c r="E283" s="38" t="s">
        <v>738</v>
      </c>
      <c r="F283" s="45">
        <f>IF(ISBLANK('4C'!N46),"##BLANK",'4C'!N46)</f>
        <v>0</v>
      </c>
    </row>
    <row r="284" spans="2:6">
      <c r="B284" s="14" t="str">
        <f>'4C'!AO47</f>
        <v>B0165SRVWR</v>
      </c>
      <c r="C284" s="14" t="s">
        <v>2416</v>
      </c>
      <c r="E284" s="38" t="s">
        <v>738</v>
      </c>
      <c r="F284" s="45">
        <f>IF(ISBLANK('4C'!J47),"##BLANK",'4C'!J47)</f>
        <v>118.10443496664999</v>
      </c>
    </row>
    <row r="285" spans="2:6">
      <c r="B285" s="14" t="str">
        <f>'4C'!AP47</f>
        <v>B0165SRCWNP</v>
      </c>
      <c r="C285" s="14" t="s">
        <v>2417</v>
      </c>
      <c r="E285" s="38" t="s">
        <v>738</v>
      </c>
      <c r="F285" s="45">
        <f>IF(ISBLANK('4C'!K47),"##BLANK",'4C'!K47)</f>
        <v>1239.6282983301501</v>
      </c>
    </row>
    <row r="286" spans="2:6">
      <c r="B286" s="14" t="str">
        <f>'4C'!AQ47</f>
        <v>B0165SRCWWNP</v>
      </c>
      <c r="C286" s="14" t="s">
        <v>2418</v>
      </c>
      <c r="E286" s="38" t="s">
        <v>738</v>
      </c>
      <c r="F286" s="45">
        <f>IF(ISBLANK('4C'!L47),"##BLANK",'4C'!L47)</f>
        <v>4101.3592431925199</v>
      </c>
    </row>
    <row r="287" spans="2:6">
      <c r="B287" s="14" t="str">
        <f>'4C'!AR47</f>
        <v>B0165SRCBIO</v>
      </c>
      <c r="C287" s="14" t="s">
        <v>2419</v>
      </c>
      <c r="E287" s="38" t="s">
        <v>738</v>
      </c>
      <c r="F287" s="45">
        <f>IF(ISBLANK('4C'!M47),"##BLANK",'4C'!M47)</f>
        <v>220.02146224999998</v>
      </c>
    </row>
    <row r="288" spans="2:6">
      <c r="B288" s="14" t="str">
        <f>'4C'!AS47</f>
        <v>RCT00589TTT</v>
      </c>
      <c r="C288" s="14" t="s">
        <v>2420</v>
      </c>
      <c r="E288" s="38" t="s">
        <v>738</v>
      </c>
      <c r="F288" s="45">
        <f>IF(ISBLANK('4C'!N47),"##BLANK",'4C'!N47)</f>
        <v>0</v>
      </c>
    </row>
    <row r="289" spans="2:6">
      <c r="B289" s="14" t="str">
        <f>'4D'!AF9</f>
        <v>B0203TAS</v>
      </c>
      <c r="C289" s="14" t="s">
        <v>2421</v>
      </c>
      <c r="E289" s="38" t="s">
        <v>738</v>
      </c>
      <c r="F289" s="45">
        <f>IF(ISBLANK('4D'!J9),"##BLANK",'4D'!J9)</f>
        <v>116.887</v>
      </c>
    </row>
    <row r="290" spans="2:6">
      <c r="B290" s="14" t="str">
        <f>'4D'!AF10</f>
        <v>B0204TAS</v>
      </c>
      <c r="C290" s="14" t="s">
        <v>2422</v>
      </c>
      <c r="E290" s="38" t="s">
        <v>738</v>
      </c>
      <c r="F290" s="45">
        <f>IF(ISBLANK('4D'!J10),"##BLANK",'4D'!J10)</f>
        <v>6.9980000000000002</v>
      </c>
    </row>
    <row r="291" spans="2:6">
      <c r="B291" s="14" t="str">
        <f>'4D'!AA11</f>
        <v>BM320WR_DS</v>
      </c>
      <c r="C291" s="14" t="s">
        <v>2423</v>
      </c>
      <c r="E291" s="38" t="s">
        <v>738</v>
      </c>
      <c r="F291" s="45">
        <f>IF(ISBLANK('4D'!E11),"##BLANK",'4D'!E11)</f>
        <v>0</v>
      </c>
    </row>
    <row r="292" spans="2:6">
      <c r="B292" s="14" t="str">
        <f>'4D'!AB11</f>
        <v>BM320RWT_DS</v>
      </c>
      <c r="C292" s="14" t="s">
        <v>2424</v>
      </c>
      <c r="E292" s="38" t="s">
        <v>738</v>
      </c>
      <c r="F292" s="45">
        <f>IF(ISBLANK('4D'!F11),"##BLANK",'4D'!F11)</f>
        <v>0</v>
      </c>
    </row>
    <row r="293" spans="2:6">
      <c r="B293" s="14" t="str">
        <f>'4D'!AC11</f>
        <v>BM320RWS_DS</v>
      </c>
      <c r="C293" s="14" t="s">
        <v>2425</v>
      </c>
      <c r="E293" s="38" t="s">
        <v>738</v>
      </c>
      <c r="F293" s="45">
        <f>IF(ISBLANK('4D'!G11),"##BLANK",'4D'!G11)</f>
        <v>0</v>
      </c>
    </row>
    <row r="294" spans="2:6">
      <c r="B294" s="14" t="str">
        <f>'4D'!AD11</f>
        <v>BM320WT_DS</v>
      </c>
      <c r="C294" s="14" t="s">
        <v>2426</v>
      </c>
      <c r="E294" s="38" t="s">
        <v>738</v>
      </c>
      <c r="F294" s="45">
        <f>IF(ISBLANK('4D'!H11),"##BLANK",'4D'!H11)</f>
        <v>0</v>
      </c>
    </row>
    <row r="295" spans="2:6">
      <c r="B295" s="14" t="str">
        <f>'4D'!AE11</f>
        <v>BM320TWD_DS</v>
      </c>
      <c r="C295" s="14" t="s">
        <v>2427</v>
      </c>
      <c r="E295" s="38" t="s">
        <v>738</v>
      </c>
      <c r="F295" s="45">
        <f>IF(ISBLANK('4D'!I11),"##BLANK",'4D'!I11)</f>
        <v>1.488</v>
      </c>
    </row>
    <row r="296" spans="2:6">
      <c r="B296" s="14" t="str">
        <f>'4D'!AF11</f>
        <v>BM320TTAS_DS</v>
      </c>
      <c r="C296" s="14" t="s">
        <v>2428</v>
      </c>
      <c r="E296" s="38" t="s">
        <v>738</v>
      </c>
      <c r="F296" s="45">
        <f>IF(ISBLANK('4D'!J11),"##BLANK",'4D'!J11)</f>
        <v>1.488</v>
      </c>
    </row>
    <row r="297" spans="2:6">
      <c r="B297" s="14" t="str">
        <f>'4D'!AA12</f>
        <v>BM319WR_4D</v>
      </c>
      <c r="C297" s="14" t="s">
        <v>2429</v>
      </c>
      <c r="E297" s="38" t="s">
        <v>738</v>
      </c>
      <c r="F297" s="45">
        <f>IF(ISBLANK('4D'!E12),"##BLANK",'4D'!E12)</f>
        <v>14.853000000000002</v>
      </c>
    </row>
    <row r="298" spans="2:6">
      <c r="B298" s="14" t="str">
        <f>'4D'!AB12</f>
        <v>BM319RWT</v>
      </c>
      <c r="C298" s="14" t="s">
        <v>2430</v>
      </c>
      <c r="E298" s="38" t="s">
        <v>738</v>
      </c>
      <c r="F298" s="45">
        <f>IF(ISBLANK('4D'!F12),"##BLANK",'4D'!F12)</f>
        <v>0.35699999999999998</v>
      </c>
    </row>
    <row r="299" spans="2:6">
      <c r="B299" s="14" t="str">
        <f>'4D'!AC12</f>
        <v>BM319RWS</v>
      </c>
      <c r="C299" s="14" t="s">
        <v>2431</v>
      </c>
      <c r="E299" s="38" t="s">
        <v>738</v>
      </c>
      <c r="F299" s="45">
        <f>IF(ISBLANK('4D'!G12),"##BLANK",'4D'!G12)</f>
        <v>0.27300000000000002</v>
      </c>
    </row>
    <row r="300" spans="2:6">
      <c r="B300" s="14" t="str">
        <f>'4D'!AD12</f>
        <v>BM319WT</v>
      </c>
      <c r="C300" s="14" t="s">
        <v>2432</v>
      </c>
      <c r="E300" s="38" t="s">
        <v>738</v>
      </c>
      <c r="F300" s="45">
        <f>IF(ISBLANK('4D'!H12),"##BLANK",'4D'!H12)</f>
        <v>53.699999999999996</v>
      </c>
    </row>
    <row r="301" spans="2:6">
      <c r="B301" s="14" t="str">
        <f>'4D'!AE12</f>
        <v>BM319TWD</v>
      </c>
      <c r="C301" s="14" t="s">
        <v>2433</v>
      </c>
      <c r="E301" s="38" t="s">
        <v>738</v>
      </c>
      <c r="F301" s="45">
        <f>IF(ISBLANK('4D'!I12),"##BLANK",'4D'!I12)</f>
        <v>56.19</v>
      </c>
    </row>
    <row r="302" spans="2:6">
      <c r="B302" s="14" t="str">
        <f>'4D'!AF12</f>
        <v>BM319TAS</v>
      </c>
      <c r="C302" s="14" t="s">
        <v>2434</v>
      </c>
      <c r="E302" s="38" t="s">
        <v>738</v>
      </c>
      <c r="F302" s="45">
        <f>IF(ISBLANK('4D'!J12),"##BLANK",'4D'!J12)</f>
        <v>125.37299999999999</v>
      </c>
    </row>
    <row r="303" spans="2:6">
      <c r="B303" s="14" t="str">
        <f>'4D'!AA13</f>
        <v>BM323WR</v>
      </c>
      <c r="C303" s="14" t="s">
        <v>2435</v>
      </c>
      <c r="E303" s="38" t="s">
        <v>738</v>
      </c>
      <c r="F303" s="45">
        <f>IF(ISBLANK('4D'!E13),"##BLANK",'4D'!E13)</f>
        <v>0.55400000000000005</v>
      </c>
    </row>
    <row r="304" spans="2:6">
      <c r="B304" s="14" t="str">
        <f>'4D'!AB13</f>
        <v>BM323RWT</v>
      </c>
      <c r="C304" s="14" t="s">
        <v>2436</v>
      </c>
      <c r="E304" s="38" t="s">
        <v>738</v>
      </c>
      <c r="F304" s="45">
        <f>IF(ISBLANK('4D'!F13),"##BLANK",'4D'!F13)</f>
        <v>0</v>
      </c>
    </row>
    <row r="305" spans="2:6">
      <c r="B305" s="14" t="str">
        <f>'4D'!AC13</f>
        <v>BM323RWS</v>
      </c>
      <c r="C305" s="14" t="s">
        <v>2437</v>
      </c>
      <c r="E305" s="38" t="s">
        <v>738</v>
      </c>
      <c r="F305" s="45">
        <f>IF(ISBLANK('4D'!G13),"##BLANK",'4D'!G13)</f>
        <v>0</v>
      </c>
    </row>
    <row r="306" spans="2:6">
      <c r="B306" s="14" t="str">
        <f>'4D'!AD13</f>
        <v>BM323WT</v>
      </c>
      <c r="C306" s="14" t="s">
        <v>2438</v>
      </c>
      <c r="E306" s="38" t="s">
        <v>738</v>
      </c>
      <c r="F306" s="45">
        <f>IF(ISBLANK('4D'!H13),"##BLANK",'4D'!H13)</f>
        <v>1.228</v>
      </c>
    </row>
    <row r="307" spans="2:6">
      <c r="B307" s="14" t="str">
        <f>'4D'!AE13</f>
        <v>BM323TWD</v>
      </c>
      <c r="C307" s="14" t="s">
        <v>2439</v>
      </c>
      <c r="E307" s="38" t="s">
        <v>738</v>
      </c>
      <c r="F307" s="45">
        <f>IF(ISBLANK('4D'!I13),"##BLANK",'4D'!I13)</f>
        <v>0.65600000000000003</v>
      </c>
    </row>
    <row r="308" spans="2:6">
      <c r="B308" s="14" t="str">
        <f>'4D'!AF13</f>
        <v>BM323TAS</v>
      </c>
      <c r="C308" s="14" t="s">
        <v>2440</v>
      </c>
      <c r="E308" s="38" t="s">
        <v>738</v>
      </c>
      <c r="F308" s="45">
        <f>IF(ISBLANK('4D'!J13),"##BLANK",'4D'!J13)</f>
        <v>2.4380000000000002</v>
      </c>
    </row>
    <row r="309" spans="2:6">
      <c r="B309" s="14" t="str">
        <f>'4D'!AA14</f>
        <v>BM351WRT</v>
      </c>
      <c r="C309" s="14" t="s">
        <v>2441</v>
      </c>
      <c r="E309" s="38" t="s">
        <v>738</v>
      </c>
      <c r="F309" s="45">
        <f>IF(ISBLANK('4D'!E14),"##BLANK",'4D'!E14)</f>
        <v>15.407000000000002</v>
      </c>
    </row>
    <row r="310" spans="2:6">
      <c r="B310" s="14" t="str">
        <f>'4D'!AB14</f>
        <v>BM351RWT</v>
      </c>
      <c r="C310" s="14" t="s">
        <v>2442</v>
      </c>
      <c r="E310" s="38" t="s">
        <v>738</v>
      </c>
      <c r="F310" s="45">
        <f>IF(ISBLANK('4D'!F14),"##BLANK",'4D'!F14)</f>
        <v>0.35699999999999998</v>
      </c>
    </row>
    <row r="311" spans="2:6">
      <c r="B311" s="14" t="str">
        <f>'4D'!AC14</f>
        <v>BM351RWS</v>
      </c>
      <c r="C311" s="14" t="s">
        <v>2443</v>
      </c>
      <c r="E311" s="38" t="s">
        <v>738</v>
      </c>
      <c r="F311" s="45">
        <f>IF(ISBLANK('4D'!G14),"##BLANK",'4D'!G14)</f>
        <v>0.27300000000000002</v>
      </c>
    </row>
    <row r="312" spans="2:6">
      <c r="B312" s="14" t="str">
        <f>'4D'!AD14</f>
        <v>BM351WT</v>
      </c>
      <c r="C312" s="14" t="s">
        <v>2444</v>
      </c>
      <c r="E312" s="38" t="s">
        <v>738</v>
      </c>
      <c r="F312" s="45">
        <f>IF(ISBLANK('4D'!H14),"##BLANK",'4D'!H14)</f>
        <v>54.927999999999997</v>
      </c>
    </row>
    <row r="313" spans="2:6">
      <c r="B313" s="14" t="str">
        <f>'4D'!AE14</f>
        <v>BM351TWD</v>
      </c>
      <c r="C313" s="14" t="s">
        <v>2445</v>
      </c>
      <c r="E313" s="38" t="s">
        <v>738</v>
      </c>
      <c r="F313" s="45">
        <f>IF(ISBLANK('4D'!I14),"##BLANK",'4D'!I14)</f>
        <v>56.845999999999997</v>
      </c>
    </row>
    <row r="314" spans="2:6">
      <c r="B314" s="14" t="str">
        <f>'4D'!AF14</f>
        <v>BM351TAS</v>
      </c>
      <c r="C314" s="14" t="s">
        <v>2446</v>
      </c>
      <c r="E314" s="38" t="s">
        <v>738</v>
      </c>
      <c r="F314" s="45">
        <f>IF(ISBLANK('4D'!J14),"##BLANK",'4D'!J14)</f>
        <v>127.81100000000001</v>
      </c>
    </row>
    <row r="315" spans="2:6">
      <c r="B315" s="14" t="str">
        <f>'4D'!AA17</f>
        <v>B0206WR</v>
      </c>
      <c r="C315" s="14" t="s">
        <v>2447</v>
      </c>
      <c r="E315" s="38" t="s">
        <v>738</v>
      </c>
      <c r="F315" s="45">
        <f>IF(ISBLANK('4D'!E17),"##BLANK",'4D'!E17)</f>
        <v>0</v>
      </c>
    </row>
    <row r="316" spans="2:6">
      <c r="B316" s="14" t="str">
        <f>'4D'!AB17</f>
        <v>B0206RWT</v>
      </c>
      <c r="C316" s="14" t="s">
        <v>2448</v>
      </c>
      <c r="E316" s="38" t="s">
        <v>738</v>
      </c>
      <c r="F316" s="45">
        <f>IF(ISBLANK('4D'!F17),"##BLANK",'4D'!F17)</f>
        <v>0</v>
      </c>
    </row>
    <row r="317" spans="2:6">
      <c r="B317" s="14" t="str">
        <f>'4D'!AC17</f>
        <v>B0206RWS</v>
      </c>
      <c r="C317" s="14" t="s">
        <v>2449</v>
      </c>
      <c r="E317" s="38" t="s">
        <v>738</v>
      </c>
      <c r="F317" s="45">
        <f>IF(ISBLANK('4D'!G17),"##BLANK",'4D'!G17)</f>
        <v>0</v>
      </c>
    </row>
    <row r="318" spans="2:6">
      <c r="B318" s="14" t="str">
        <f>'4D'!AD17</f>
        <v>B0206WT</v>
      </c>
      <c r="C318" s="14" t="s">
        <v>2450</v>
      </c>
      <c r="E318" s="38" t="s">
        <v>738</v>
      </c>
      <c r="F318" s="45">
        <f>IF(ISBLANK('4D'!H17),"##BLANK",'4D'!H17)</f>
        <v>0</v>
      </c>
    </row>
    <row r="319" spans="2:6">
      <c r="B319" s="14" t="str">
        <f>'4D'!AE17</f>
        <v>B0206TWD</v>
      </c>
      <c r="C319" s="14" t="s">
        <v>2451</v>
      </c>
      <c r="E319" s="38" t="s">
        <v>738</v>
      </c>
      <c r="F319" s="45">
        <f>IF(ISBLANK('4D'!I17),"##BLANK",'4D'!I17)</f>
        <v>0</v>
      </c>
    </row>
    <row r="320" spans="2:6">
      <c r="B320" s="14" t="str">
        <f>'4D'!AF17</f>
        <v>B0206TAS</v>
      </c>
      <c r="C320" s="14" t="s">
        <v>2452</v>
      </c>
      <c r="E320" s="38" t="s">
        <v>738</v>
      </c>
      <c r="F320" s="45">
        <f>IF(ISBLANK('4D'!J17),"##BLANK",'4D'!J17)</f>
        <v>0</v>
      </c>
    </row>
    <row r="321" spans="2:6">
      <c r="B321" s="14" t="str">
        <f>'4D'!AF20</f>
        <v>B0207TAS</v>
      </c>
      <c r="C321" s="14" t="s">
        <v>2453</v>
      </c>
      <c r="E321" s="38" t="s">
        <v>738</v>
      </c>
      <c r="F321" s="45">
        <f>IF(ISBLANK('4D'!J20),"##BLANK",'4D'!J20)</f>
        <v>133.96699999999998</v>
      </c>
    </row>
    <row r="322" spans="2:6">
      <c r="B322" s="14" t="str">
        <f>'4D'!AF21</f>
        <v>B0208TAS</v>
      </c>
      <c r="C322" s="14" t="s">
        <v>2454</v>
      </c>
      <c r="E322" s="38" t="s">
        <v>738</v>
      </c>
      <c r="F322" s="45">
        <f>IF(ISBLANK('4D'!J21),"##BLANK",'4D'!J21)</f>
        <v>50.935000000000002</v>
      </c>
    </row>
    <row r="323" spans="2:6">
      <c r="B323" s="14" t="str">
        <f>'4D'!AA22</f>
        <v>B0291TDS_WR</v>
      </c>
      <c r="C323" s="14" t="s">
        <v>2455</v>
      </c>
      <c r="E323" s="38" t="s">
        <v>738</v>
      </c>
      <c r="F323" s="45">
        <f>IF(ISBLANK('4D'!E22),"##BLANK",'4D'!E22)</f>
        <v>0</v>
      </c>
    </row>
    <row r="324" spans="2:6">
      <c r="B324" s="14" t="str">
        <f>'4D'!AB22</f>
        <v>B0291TDS_RWT</v>
      </c>
      <c r="C324" s="14" t="s">
        <v>2456</v>
      </c>
      <c r="E324" s="38" t="s">
        <v>738</v>
      </c>
      <c r="F324" s="45">
        <f>IF(ISBLANK('4D'!F22),"##BLANK",'4D'!F22)</f>
        <v>0</v>
      </c>
    </row>
    <row r="325" spans="2:6">
      <c r="B325" s="14" t="str">
        <f>'4D'!AC22</f>
        <v>B0291TDS_RWS</v>
      </c>
      <c r="C325" s="14" t="s">
        <v>2457</v>
      </c>
      <c r="E325" s="38" t="s">
        <v>738</v>
      </c>
      <c r="F325" s="45">
        <f>IF(ISBLANK('4D'!G22),"##BLANK",'4D'!G22)</f>
        <v>0</v>
      </c>
    </row>
    <row r="326" spans="2:6">
      <c r="B326" s="14" t="str">
        <f>'4D'!AD22</f>
        <v>B0291TDS_WT</v>
      </c>
      <c r="C326" s="14" t="s">
        <v>2458</v>
      </c>
      <c r="E326" s="38" t="s">
        <v>738</v>
      </c>
      <c r="F326" s="45">
        <f>IF(ISBLANK('4D'!H22),"##BLANK",'4D'!H22)</f>
        <v>0</v>
      </c>
    </row>
    <row r="327" spans="2:6">
      <c r="B327" s="14" t="str">
        <f>'4D'!AE22</f>
        <v>B0291TDS_TWD</v>
      </c>
      <c r="C327" s="14" t="s">
        <v>2459</v>
      </c>
      <c r="E327" s="38" t="s">
        <v>738</v>
      </c>
      <c r="F327" s="45">
        <f>IF(ISBLANK('4D'!I22),"##BLANK",'4D'!I22)</f>
        <v>11.34</v>
      </c>
    </row>
    <row r="328" spans="2:6">
      <c r="B328" s="14" t="str">
        <f>'4D'!AF22</f>
        <v>B0291TAS</v>
      </c>
      <c r="C328" s="14" t="s">
        <v>2460</v>
      </c>
      <c r="E328" s="38" t="s">
        <v>738</v>
      </c>
      <c r="F328" s="45">
        <f>IF(ISBLANK('4D'!J22),"##BLANK",'4D'!J22)</f>
        <v>11.34</v>
      </c>
    </row>
    <row r="329" spans="2:6">
      <c r="B329" s="14" t="str">
        <f>'4D'!AA23</f>
        <v>BC30498WR_4D</v>
      </c>
      <c r="C329" s="14" t="s">
        <v>2461</v>
      </c>
      <c r="E329" s="38" t="s">
        <v>738</v>
      </c>
      <c r="F329" s="45">
        <f>IF(ISBLANK('4D'!E23),"##BLANK",'4D'!E23)</f>
        <v>34.769999999999996</v>
      </c>
    </row>
    <row r="330" spans="2:6">
      <c r="B330" s="14" t="str">
        <f>'4D'!AB23</f>
        <v>BC30498RWT</v>
      </c>
      <c r="C330" s="14" t="s">
        <v>2462</v>
      </c>
      <c r="E330" s="38" t="s">
        <v>738</v>
      </c>
      <c r="F330" s="45">
        <f>IF(ISBLANK('4D'!F23),"##BLANK",'4D'!F23)</f>
        <v>1.724</v>
      </c>
    </row>
    <row r="331" spans="2:6">
      <c r="B331" s="14" t="str">
        <f>'4D'!AC23</f>
        <v>BC30498RWS</v>
      </c>
      <c r="C331" s="14" t="s">
        <v>2463</v>
      </c>
      <c r="E331" s="38" t="s">
        <v>738</v>
      </c>
      <c r="F331" s="45">
        <f>IF(ISBLANK('4D'!G23),"##BLANK",'4D'!G23)</f>
        <v>0</v>
      </c>
    </row>
    <row r="332" spans="2:6">
      <c r="B332" s="14" t="str">
        <f>'4D'!AD23</f>
        <v>BC30498WT</v>
      </c>
      <c r="C332" s="14" t="s">
        <v>2464</v>
      </c>
      <c r="E332" s="38" t="s">
        <v>738</v>
      </c>
      <c r="F332" s="45">
        <f>IF(ISBLANK('4D'!H23),"##BLANK",'4D'!H23)</f>
        <v>103.06400000000001</v>
      </c>
    </row>
    <row r="333" spans="2:6">
      <c r="B333" s="14" t="str">
        <f>'4D'!AE23</f>
        <v>BC30498TWD</v>
      </c>
      <c r="C333" s="14" t="s">
        <v>2465</v>
      </c>
      <c r="E333" s="38" t="s">
        <v>738</v>
      </c>
      <c r="F333" s="45">
        <f>IF(ISBLANK('4D'!I23),"##BLANK",'4D'!I23)</f>
        <v>56.683999999999997</v>
      </c>
    </row>
    <row r="334" spans="2:6">
      <c r="B334" s="14" t="str">
        <f>'4D'!AF23</f>
        <v>BC30498TAS</v>
      </c>
      <c r="C334" s="14" t="s">
        <v>2466</v>
      </c>
      <c r="E334" s="38" t="s">
        <v>738</v>
      </c>
      <c r="F334" s="45">
        <f>IF(ISBLANK('4D'!J23),"##BLANK",'4D'!J23)</f>
        <v>196.24199999999999</v>
      </c>
    </row>
    <row r="335" spans="2:6">
      <c r="B335" s="14" t="str">
        <f>'4D'!AA24</f>
        <v>BM333WR</v>
      </c>
      <c r="C335" s="14" t="s">
        <v>2435</v>
      </c>
      <c r="E335" s="38" t="s">
        <v>738</v>
      </c>
      <c r="F335" s="45">
        <f>IF(ISBLANK('4D'!E24),"##BLANK",'4D'!E24)</f>
        <v>1.3069999999999999</v>
      </c>
    </row>
    <row r="336" spans="2:6">
      <c r="B336" s="14" t="str">
        <f>'4D'!AB24</f>
        <v>BM333RWT</v>
      </c>
      <c r="C336" s="14" t="s">
        <v>2436</v>
      </c>
      <c r="E336" s="38" t="s">
        <v>738</v>
      </c>
      <c r="F336" s="45">
        <f>IF(ISBLANK('4D'!F24),"##BLANK",'4D'!F24)</f>
        <v>0</v>
      </c>
    </row>
    <row r="337" spans="2:6">
      <c r="B337" s="14" t="str">
        <f>'4D'!AC24</f>
        <v>BM333RWS</v>
      </c>
      <c r="C337" s="14" t="s">
        <v>2437</v>
      </c>
      <c r="E337" s="38" t="s">
        <v>738</v>
      </c>
      <c r="F337" s="45">
        <f>IF(ISBLANK('4D'!G24),"##BLANK",'4D'!G24)</f>
        <v>0</v>
      </c>
    </row>
    <row r="338" spans="2:6">
      <c r="B338" s="14" t="str">
        <f>'4D'!AD24</f>
        <v>BM333WT</v>
      </c>
      <c r="C338" s="14" t="s">
        <v>2467</v>
      </c>
      <c r="E338" s="38" t="s">
        <v>738</v>
      </c>
      <c r="F338" s="45">
        <f>IF(ISBLANK('4D'!H24),"##BLANK",'4D'!H24)</f>
        <v>4.8369999999999997</v>
      </c>
    </row>
    <row r="339" spans="2:6">
      <c r="B339" s="14" t="str">
        <f>'4D'!AE24</f>
        <v>BM333TWD</v>
      </c>
      <c r="C339" s="14" t="s">
        <v>2468</v>
      </c>
      <c r="E339" s="38" t="s">
        <v>738</v>
      </c>
      <c r="F339" s="45">
        <f>IF(ISBLANK('4D'!I24),"##BLANK",'4D'!I24)</f>
        <v>0.36699999999999999</v>
      </c>
    </row>
    <row r="340" spans="2:6">
      <c r="B340" s="14" t="str">
        <f>'4D'!AF24</f>
        <v>BM333TAS</v>
      </c>
      <c r="C340" s="14" t="s">
        <v>2469</v>
      </c>
      <c r="E340" s="38" t="s">
        <v>738</v>
      </c>
      <c r="F340" s="45">
        <f>IF(ISBLANK('4D'!J24),"##BLANK",'4D'!J24)</f>
        <v>6.5110000000000001</v>
      </c>
    </row>
    <row r="341" spans="2:6">
      <c r="B341" s="14" t="str">
        <f>'4D'!AA25</f>
        <v>BA1070WR_4D</v>
      </c>
      <c r="C341" s="14" t="s">
        <v>2470</v>
      </c>
      <c r="E341" s="38" t="s">
        <v>738</v>
      </c>
      <c r="F341" s="45">
        <f>IF(ISBLANK('4D'!E25),"##BLANK",'4D'!E25)</f>
        <v>36.076999999999998</v>
      </c>
    </row>
    <row r="342" spans="2:6">
      <c r="B342" s="14" t="str">
        <f>'4D'!AB25</f>
        <v>BA1070RWT</v>
      </c>
      <c r="C342" s="14" t="s">
        <v>2471</v>
      </c>
      <c r="E342" s="38" t="s">
        <v>738</v>
      </c>
      <c r="F342" s="45">
        <f>IF(ISBLANK('4D'!F25),"##BLANK",'4D'!F25)</f>
        <v>1.724</v>
      </c>
    </row>
    <row r="343" spans="2:6">
      <c r="B343" s="14" t="str">
        <f>'4D'!AC25</f>
        <v>BA1070RWS</v>
      </c>
      <c r="C343" s="14" t="s">
        <v>2472</v>
      </c>
      <c r="E343" s="38" t="s">
        <v>738</v>
      </c>
      <c r="F343" s="45">
        <f>IF(ISBLANK('4D'!G25),"##BLANK",'4D'!G25)</f>
        <v>0</v>
      </c>
    </row>
    <row r="344" spans="2:6">
      <c r="B344" s="14" t="str">
        <f>'4D'!AD25</f>
        <v>BA1070WT</v>
      </c>
      <c r="C344" s="14" t="s">
        <v>2473</v>
      </c>
      <c r="E344" s="38" t="s">
        <v>738</v>
      </c>
      <c r="F344" s="45">
        <f>IF(ISBLANK('4D'!H25),"##BLANK",'4D'!H25)</f>
        <v>107.90100000000001</v>
      </c>
    </row>
    <row r="345" spans="2:6">
      <c r="B345" s="14" t="str">
        <f>'4D'!AE25</f>
        <v>BA1070TWD</v>
      </c>
      <c r="C345" s="14" t="s">
        <v>2474</v>
      </c>
      <c r="E345" s="38" t="s">
        <v>738</v>
      </c>
      <c r="F345" s="45">
        <f>IF(ISBLANK('4D'!I25),"##BLANK",'4D'!I25)</f>
        <v>57.050999999999995</v>
      </c>
    </row>
    <row r="346" spans="2:6">
      <c r="B346" s="14" t="str">
        <f>'4D'!AF25</f>
        <v>BA1070TAS</v>
      </c>
      <c r="C346" s="14" t="s">
        <v>2475</v>
      </c>
      <c r="E346" s="38" t="s">
        <v>738</v>
      </c>
      <c r="F346" s="45">
        <f>IF(ISBLANK('4D'!J25),"##BLANK",'4D'!J25)</f>
        <v>202.75299999999999</v>
      </c>
    </row>
    <row r="347" spans="2:6">
      <c r="B347" s="14" t="str">
        <f>'4D'!AA28</f>
        <v>B0500WR</v>
      </c>
      <c r="C347" s="14" t="s">
        <v>2476</v>
      </c>
      <c r="E347" s="38" t="s">
        <v>738</v>
      </c>
      <c r="F347" s="45">
        <f>IF(ISBLANK('4D'!E28),"##BLANK",'4D'!E28)</f>
        <v>1.3660000000000001</v>
      </c>
    </row>
    <row r="348" spans="2:6">
      <c r="B348" s="14" t="str">
        <f>'4D'!AB28</f>
        <v>B0500RWT</v>
      </c>
      <c r="C348" s="14" t="s">
        <v>2477</v>
      </c>
      <c r="E348" s="38" t="s">
        <v>738</v>
      </c>
      <c r="F348" s="45">
        <f>IF(ISBLANK('4D'!F28),"##BLANK",'4D'!F28)</f>
        <v>0</v>
      </c>
    </row>
    <row r="349" spans="2:6">
      <c r="B349" s="14" t="str">
        <f>'4D'!AC28</f>
        <v>B0500RWS</v>
      </c>
      <c r="C349" s="14" t="s">
        <v>2478</v>
      </c>
      <c r="E349" s="38" t="s">
        <v>738</v>
      </c>
      <c r="F349" s="45">
        <f>IF(ISBLANK('4D'!G28),"##BLANK",'4D'!G28)</f>
        <v>0</v>
      </c>
    </row>
    <row r="350" spans="2:6">
      <c r="B350" s="14" t="str">
        <f>'4D'!AD28</f>
        <v>B0500WT</v>
      </c>
      <c r="C350" s="14" t="s">
        <v>2479</v>
      </c>
      <c r="E350" s="38" t="s">
        <v>738</v>
      </c>
      <c r="F350" s="45">
        <f>IF(ISBLANK('4D'!H28),"##BLANK",'4D'!H28)</f>
        <v>1.986</v>
      </c>
    </row>
    <row r="351" spans="2:6">
      <c r="B351" s="14" t="str">
        <f>'4D'!AE28</f>
        <v>B0500TWD</v>
      </c>
      <c r="C351" s="14" t="s">
        <v>2480</v>
      </c>
      <c r="E351" s="38" t="s">
        <v>738</v>
      </c>
      <c r="F351" s="45">
        <f>IF(ISBLANK('4D'!I28),"##BLANK",'4D'!I28)</f>
        <v>3.55</v>
      </c>
    </row>
    <row r="352" spans="2:6">
      <c r="B352" s="14" t="str">
        <f>'4D'!AF28</f>
        <v>B0500TAS</v>
      </c>
      <c r="C352" s="14" t="s">
        <v>2481</v>
      </c>
      <c r="E352" s="38" t="s">
        <v>738</v>
      </c>
      <c r="F352" s="45">
        <f>IF(ISBLANK('4D'!J28),"##BLANK",'4D'!J28)</f>
        <v>6.9020000000000001</v>
      </c>
    </row>
    <row r="353" spans="2:6">
      <c r="B353" s="14" t="str">
        <f>'4D'!AA30</f>
        <v>BM325WRT</v>
      </c>
      <c r="C353" s="14" t="s">
        <v>2482</v>
      </c>
      <c r="E353" s="38" t="s">
        <v>738</v>
      </c>
      <c r="F353" s="45">
        <f>IF(ISBLANK('4D'!E30),"##BLANK",'4D'!E30)</f>
        <v>50.118000000000002</v>
      </c>
    </row>
    <row r="354" spans="2:6">
      <c r="B354" s="14" t="str">
        <f>'4D'!AB30</f>
        <v>BM325RWT</v>
      </c>
      <c r="C354" s="14" t="s">
        <v>2483</v>
      </c>
      <c r="E354" s="38" t="s">
        <v>738</v>
      </c>
      <c r="F354" s="45">
        <f>IF(ISBLANK('4D'!F30),"##BLANK",'4D'!F30)</f>
        <v>2.081</v>
      </c>
    </row>
    <row r="355" spans="2:6">
      <c r="B355" s="14" t="str">
        <f>'4D'!AC30</f>
        <v>BM325RWS</v>
      </c>
      <c r="C355" s="14" t="s">
        <v>2484</v>
      </c>
      <c r="E355" s="38" t="s">
        <v>738</v>
      </c>
      <c r="F355" s="45">
        <f>IF(ISBLANK('4D'!G30),"##BLANK",'4D'!G30)</f>
        <v>0.27300000000000002</v>
      </c>
    </row>
    <row r="356" spans="2:6">
      <c r="B356" s="14" t="str">
        <f>'4D'!AD30</f>
        <v>BM325WT</v>
      </c>
      <c r="C356" s="14" t="s">
        <v>2485</v>
      </c>
      <c r="E356" s="38" t="s">
        <v>738</v>
      </c>
      <c r="F356" s="45">
        <f>IF(ISBLANK('4D'!H30),"##BLANK",'4D'!H30)</f>
        <v>160.84300000000002</v>
      </c>
    </row>
    <row r="357" spans="2:6">
      <c r="B357" s="14" t="str">
        <f>'4D'!AE30</f>
        <v>BM325TWD</v>
      </c>
      <c r="C357" s="14" t="s">
        <v>2486</v>
      </c>
      <c r="E357" s="38" t="s">
        <v>738</v>
      </c>
      <c r="F357" s="45">
        <f>IF(ISBLANK('4D'!I30),"##BLANK",'4D'!I30)</f>
        <v>110.34699999999999</v>
      </c>
    </row>
    <row r="358" spans="2:6">
      <c r="B358" s="14" t="str">
        <f>'4D'!AF30</f>
        <v>BM325TAS</v>
      </c>
      <c r="C358" s="14" t="s">
        <v>2487</v>
      </c>
      <c r="E358" s="38" t="s">
        <v>738</v>
      </c>
      <c r="F358" s="45">
        <f>IF(ISBLANK('4D'!J30),"##BLANK",'4D'!J30)</f>
        <v>323.66200000000003</v>
      </c>
    </row>
    <row r="359" spans="2:6">
      <c r="B359" s="14" t="str">
        <f>'4D'!AA33</f>
        <v>CR00558WR</v>
      </c>
      <c r="C359" s="14" t="s">
        <v>2488</v>
      </c>
      <c r="E359" s="38" t="s">
        <v>738</v>
      </c>
      <c r="F359" s="45">
        <f>IF(ISBLANK('4D'!E33),"##BLANK",'4D'!E33)</f>
        <v>0.82599999999999996</v>
      </c>
    </row>
    <row r="360" spans="2:6">
      <c r="B360" s="14" t="str">
        <f>'4D'!AB33</f>
        <v>CR00558RWT</v>
      </c>
      <c r="C360" s="14" t="s">
        <v>2489</v>
      </c>
      <c r="E360" s="38" t="s">
        <v>738</v>
      </c>
      <c r="F360" s="45">
        <f>IF(ISBLANK('4D'!F33),"##BLANK",'4D'!F33)</f>
        <v>0</v>
      </c>
    </row>
    <row r="361" spans="2:6">
      <c r="B361" s="14" t="str">
        <f>'4D'!AC33</f>
        <v>CR00558RWS</v>
      </c>
      <c r="C361" s="14" t="s">
        <v>2490</v>
      </c>
      <c r="E361" s="38" t="s">
        <v>738</v>
      </c>
      <c r="F361" s="45">
        <f>IF(ISBLANK('4D'!G33),"##BLANK",'4D'!G33)</f>
        <v>0.1</v>
      </c>
    </row>
    <row r="362" spans="2:6">
      <c r="B362" s="14" t="str">
        <f>'4D'!AD33</f>
        <v>CR00558WT</v>
      </c>
      <c r="C362" s="14" t="s">
        <v>2491</v>
      </c>
      <c r="E362" s="38" t="s">
        <v>738</v>
      </c>
      <c r="F362" s="45">
        <f>IF(ISBLANK('4D'!H33),"##BLANK",'4D'!H33)</f>
        <v>10.414999999999999</v>
      </c>
    </row>
    <row r="363" spans="2:6">
      <c r="B363" s="14" t="str">
        <f>'4D'!AE33</f>
        <v>CR00558TWD</v>
      </c>
      <c r="C363" s="14" t="s">
        <v>2492</v>
      </c>
      <c r="E363" s="38" t="s">
        <v>738</v>
      </c>
      <c r="F363" s="45">
        <f>IF(ISBLANK('4D'!I33),"##BLANK",'4D'!I33)</f>
        <v>11.272</v>
      </c>
    </row>
    <row r="364" spans="2:6">
      <c r="B364" s="14" t="str">
        <f>'4D'!AF33</f>
        <v>CR00558TOT</v>
      </c>
      <c r="C364" s="14" t="s">
        <v>2493</v>
      </c>
      <c r="E364" s="38" t="s">
        <v>738</v>
      </c>
      <c r="F364" s="45">
        <f>IF(ISBLANK('4D'!J33),"##BLANK",'4D'!J33)</f>
        <v>22.613</v>
      </c>
    </row>
    <row r="365" spans="2:6">
      <c r="B365" s="14" t="str">
        <f>'4D'!AA34</f>
        <v>CR00561WR</v>
      </c>
      <c r="C365" s="14" t="s">
        <v>2494</v>
      </c>
      <c r="E365" s="38" t="s">
        <v>738</v>
      </c>
      <c r="F365" s="45">
        <f>IF(ISBLANK('4D'!E34),"##BLANK",'4D'!E34)</f>
        <v>0</v>
      </c>
    </row>
    <row r="366" spans="2:6">
      <c r="B366" s="14" t="str">
        <f>'4D'!AB34</f>
        <v>CR00561RWT</v>
      </c>
      <c r="C366" s="14" t="s">
        <v>2495</v>
      </c>
      <c r="E366" s="38" t="s">
        <v>738</v>
      </c>
      <c r="F366" s="45">
        <f>IF(ISBLANK('4D'!F34),"##BLANK",'4D'!F34)</f>
        <v>0</v>
      </c>
    </row>
    <row r="367" spans="2:6">
      <c r="B367" s="14" t="str">
        <f>'4D'!AC34</f>
        <v>CR00561RWS</v>
      </c>
      <c r="C367" s="14" t="s">
        <v>2496</v>
      </c>
      <c r="E367" s="38" t="s">
        <v>738</v>
      </c>
      <c r="F367" s="45">
        <f>IF(ISBLANK('4D'!G34),"##BLANK",'4D'!G34)</f>
        <v>0</v>
      </c>
    </row>
    <row r="368" spans="2:6">
      <c r="B368" s="14" t="str">
        <f>'4D'!AD34</f>
        <v>CR00561WT</v>
      </c>
      <c r="C368" s="14" t="s">
        <v>2497</v>
      </c>
      <c r="E368" s="38" t="s">
        <v>738</v>
      </c>
      <c r="F368" s="45">
        <f>IF(ISBLANK('4D'!H34),"##BLANK",'4D'!H34)</f>
        <v>0</v>
      </c>
    </row>
    <row r="369" spans="2:6">
      <c r="B369" s="14" t="str">
        <f>'4D'!AE34</f>
        <v>CR00561TWD</v>
      </c>
      <c r="C369" s="14" t="s">
        <v>2498</v>
      </c>
      <c r="E369" s="38" t="s">
        <v>738</v>
      </c>
      <c r="F369" s="45">
        <f>IF(ISBLANK('4D'!I34),"##BLANK",'4D'!I34)</f>
        <v>0</v>
      </c>
    </row>
    <row r="370" spans="2:6">
      <c r="B370" s="14" t="str">
        <f>'4D'!AF34</f>
        <v>CR00561TOT</v>
      </c>
      <c r="C370" s="14" t="s">
        <v>2499</v>
      </c>
      <c r="E370" s="38" t="s">
        <v>738</v>
      </c>
      <c r="F370" s="45">
        <f>IF(ISBLANK('4D'!J34),"##BLANK",'4D'!J34)</f>
        <v>0</v>
      </c>
    </row>
    <row r="371" spans="2:6">
      <c r="B371" s="14" t="str">
        <f>'4D'!AA35</f>
        <v>W3026WRT</v>
      </c>
      <c r="C371" s="14" t="s">
        <v>2500</v>
      </c>
      <c r="E371" s="38" t="s">
        <v>738</v>
      </c>
      <c r="F371" s="45">
        <f>IF(ISBLANK('4D'!E35),"##BLANK",'4D'!E35)</f>
        <v>50.944000000000003</v>
      </c>
    </row>
    <row r="372" spans="2:6">
      <c r="B372" s="14" t="str">
        <f>'4D'!AB35</f>
        <v>W3026RWT</v>
      </c>
      <c r="C372" s="14" t="s">
        <v>2501</v>
      </c>
      <c r="E372" s="38" t="s">
        <v>738</v>
      </c>
      <c r="F372" s="45">
        <f>IF(ISBLANK('4D'!F35),"##BLANK",'4D'!F35)</f>
        <v>2.081</v>
      </c>
    </row>
    <row r="373" spans="2:6">
      <c r="B373" s="14" t="str">
        <f>'4D'!AC35</f>
        <v>W3026RWS</v>
      </c>
      <c r="C373" s="14" t="s">
        <v>2502</v>
      </c>
      <c r="E373" s="38" t="s">
        <v>738</v>
      </c>
      <c r="F373" s="44">
        <f>IF(ISBLANK('4D'!G35),"##BLANK",'4D'!G35)</f>
        <v>0.373</v>
      </c>
    </row>
    <row r="374" spans="2:6">
      <c r="B374" s="14" t="str">
        <f>'4D'!AD35</f>
        <v>W3026WT</v>
      </c>
      <c r="C374" s="14" t="s">
        <v>2503</v>
      </c>
      <c r="E374" s="38" t="s">
        <v>738</v>
      </c>
      <c r="F374" s="44">
        <f>IF(ISBLANK('4D'!H35),"##BLANK",'4D'!H35)</f>
        <v>171.25800000000001</v>
      </c>
    </row>
    <row r="375" spans="2:6">
      <c r="B375" s="14" t="str">
        <f>'4D'!AE35</f>
        <v>W3026TWD</v>
      </c>
      <c r="C375" s="14" t="s">
        <v>2504</v>
      </c>
      <c r="E375" s="38" t="s">
        <v>738</v>
      </c>
      <c r="F375" s="44">
        <f>IF(ISBLANK('4D'!I35),"##BLANK",'4D'!I35)</f>
        <v>121.619</v>
      </c>
    </row>
    <row r="376" spans="2:6">
      <c r="B376" s="14" t="str">
        <f>'4D'!AF35</f>
        <v>W3026TOT</v>
      </c>
      <c r="C376" s="14" t="s">
        <v>2505</v>
      </c>
      <c r="E376" s="38" t="s">
        <v>738</v>
      </c>
      <c r="F376" s="44">
        <f>IF(ISBLANK('4D'!J35),"##BLANK",'4D'!J35)</f>
        <v>346.27499999999998</v>
      </c>
    </row>
    <row r="377" spans="2:6">
      <c r="B377" s="14" t="str">
        <f>'4D'!AA41</f>
        <v>BP3357001WR</v>
      </c>
      <c r="C377" s="14" t="s">
        <v>1242</v>
      </c>
      <c r="E377" s="38" t="s">
        <v>738</v>
      </c>
      <c r="F377" s="44">
        <f>IF(ISBLANK('4D'!E41),"##BLANK",'4D'!E41)</f>
        <v>0</v>
      </c>
    </row>
    <row r="378" spans="2:6">
      <c r="B378" s="14" t="str">
        <f>'4D'!AB41</f>
        <v>BP3357001RWT</v>
      </c>
      <c r="C378" s="14" t="s">
        <v>2506</v>
      </c>
      <c r="E378" s="38" t="s">
        <v>738</v>
      </c>
      <c r="F378" s="44">
        <f>IF(ISBLANK('4D'!F41),"##BLANK",'4D'!F41)</f>
        <v>0</v>
      </c>
    </row>
    <row r="379" spans="2:6">
      <c r="B379" s="14" t="str">
        <f>'4D'!AC41</f>
        <v>BP3357001RWS</v>
      </c>
      <c r="C379" s="14" t="s">
        <v>2507</v>
      </c>
      <c r="E379" s="38" t="s">
        <v>738</v>
      </c>
      <c r="F379" s="44">
        <f>IF(ISBLANK('4D'!G41),"##BLANK",'4D'!G41)</f>
        <v>0</v>
      </c>
    </row>
    <row r="380" spans="2:6">
      <c r="B380" s="14" t="str">
        <f>'4D'!AD41</f>
        <v>BP3357001WT</v>
      </c>
      <c r="C380" s="14" t="s">
        <v>2508</v>
      </c>
      <c r="E380" s="38" t="s">
        <v>738</v>
      </c>
      <c r="F380" s="44">
        <f>IF(ISBLANK('4D'!H41),"##BLANK",'4D'!H41)</f>
        <v>0</v>
      </c>
    </row>
    <row r="381" spans="2:6">
      <c r="B381" s="14" t="str">
        <f>'4D'!AE41</f>
        <v>BP3357001TWD</v>
      </c>
      <c r="C381" s="14" t="s">
        <v>2509</v>
      </c>
      <c r="E381" s="38" t="s">
        <v>738</v>
      </c>
      <c r="F381" s="44">
        <f>IF(ISBLANK('4D'!I41),"##BLANK",'4D'!I41)</f>
        <v>0</v>
      </c>
    </row>
    <row r="382" spans="2:6">
      <c r="B382" s="14" t="str">
        <f>'4D'!AF41</f>
        <v>BP3357001CAW</v>
      </c>
      <c r="C382" s="14" t="s">
        <v>2510</v>
      </c>
      <c r="E382" s="38" t="s">
        <v>738</v>
      </c>
      <c r="F382" s="44">
        <f>IF(ISBLANK('4D'!J41),"##BLANK",'4D'!J41)</f>
        <v>0</v>
      </c>
    </row>
    <row r="383" spans="2:6">
      <c r="B383" s="14" t="str">
        <f>'4D'!AA42</f>
        <v>BP3357002WR</v>
      </c>
      <c r="C383" s="14" t="s">
        <v>1242</v>
      </c>
      <c r="E383" s="38" t="s">
        <v>738</v>
      </c>
      <c r="F383" s="44">
        <f>IF(ISBLANK('4D'!E42),"##BLANK",'4D'!E42)</f>
        <v>0</v>
      </c>
    </row>
    <row r="384" spans="2:6">
      <c r="B384" s="14" t="str">
        <f>'4D'!AB42</f>
        <v>BP3357002RWT</v>
      </c>
      <c r="C384" s="14" t="s">
        <v>2511</v>
      </c>
      <c r="E384" s="38" t="s">
        <v>738</v>
      </c>
      <c r="F384" s="44">
        <f>IF(ISBLANK('4D'!F42),"##BLANK",'4D'!F42)</f>
        <v>0</v>
      </c>
    </row>
    <row r="385" spans="2:6">
      <c r="B385" s="14" t="str">
        <f>'4D'!AC42</f>
        <v>BP3357002RWS</v>
      </c>
      <c r="C385" s="14" t="s">
        <v>2512</v>
      </c>
      <c r="E385" s="38" t="s">
        <v>738</v>
      </c>
      <c r="F385" s="44">
        <f>IF(ISBLANK('4D'!G42),"##BLANK",'4D'!G42)</f>
        <v>0</v>
      </c>
    </row>
    <row r="386" spans="2:6">
      <c r="B386" s="14" t="str">
        <f>'4D'!AD42</f>
        <v>BP3357002WT</v>
      </c>
      <c r="C386" s="14" t="s">
        <v>2513</v>
      </c>
      <c r="E386" s="38" t="s">
        <v>738</v>
      </c>
      <c r="F386" s="44">
        <f>IF(ISBLANK('4D'!H42),"##BLANK",'4D'!H42)</f>
        <v>0</v>
      </c>
    </row>
    <row r="387" spans="2:6">
      <c r="B387" s="14" t="str">
        <f>'4D'!AE42</f>
        <v>BP3357002TWD</v>
      </c>
      <c r="C387" s="14" t="s">
        <v>2514</v>
      </c>
      <c r="E387" s="38" t="s">
        <v>738</v>
      </c>
      <c r="F387" s="44">
        <f>IF(ISBLANK('4D'!I42),"##BLANK",'4D'!I42)</f>
        <v>0</v>
      </c>
    </row>
    <row r="388" spans="2:6">
      <c r="B388" s="14" t="str">
        <f>'4D'!AF42</f>
        <v>BP3357002CAW</v>
      </c>
      <c r="C388" s="14" t="s">
        <v>2515</v>
      </c>
      <c r="E388" s="38" t="s">
        <v>738</v>
      </c>
      <c r="F388" s="44">
        <f>IF(ISBLANK('4D'!J42),"##BLANK",'4D'!J42)</f>
        <v>0</v>
      </c>
    </row>
    <row r="389" spans="2:6">
      <c r="B389" s="14" t="str">
        <f>'4D'!AA43</f>
        <v>BP3357003WR</v>
      </c>
      <c r="C389" s="14" t="s">
        <v>1242</v>
      </c>
      <c r="E389" s="38" t="s">
        <v>738</v>
      </c>
      <c r="F389" s="44">
        <f>IF(ISBLANK('4D'!E43),"##BLANK",'4D'!E43)</f>
        <v>0</v>
      </c>
    </row>
    <row r="390" spans="2:6">
      <c r="B390" s="14" t="str">
        <f>'4D'!AB43</f>
        <v>BP3357003RWT</v>
      </c>
      <c r="C390" s="14" t="s">
        <v>2516</v>
      </c>
      <c r="E390" s="38" t="s">
        <v>738</v>
      </c>
      <c r="F390" s="44">
        <f>IF(ISBLANK('4D'!F43),"##BLANK",'4D'!F43)</f>
        <v>0</v>
      </c>
    </row>
    <row r="391" spans="2:6">
      <c r="B391" s="14" t="str">
        <f>'4D'!AC43</f>
        <v>BP3357003RWS</v>
      </c>
      <c r="C391" s="14" t="s">
        <v>2517</v>
      </c>
      <c r="E391" s="38" t="s">
        <v>738</v>
      </c>
      <c r="F391" s="44">
        <f>IF(ISBLANK('4D'!G43),"##BLANK",'4D'!G43)</f>
        <v>0</v>
      </c>
    </row>
    <row r="392" spans="2:6">
      <c r="B392" s="14" t="str">
        <f>'4D'!AD43</f>
        <v>BP3357003WT</v>
      </c>
      <c r="C392" s="14" t="s">
        <v>2518</v>
      </c>
      <c r="E392" s="38" t="s">
        <v>738</v>
      </c>
      <c r="F392" s="44">
        <f>IF(ISBLANK('4D'!H43),"##BLANK",'4D'!H43)</f>
        <v>0</v>
      </c>
    </row>
    <row r="393" spans="2:6">
      <c r="B393" s="14" t="str">
        <f>'4D'!AE43</f>
        <v>BP3357003TWD</v>
      </c>
      <c r="C393" s="14" t="s">
        <v>2519</v>
      </c>
      <c r="E393" s="38" t="s">
        <v>738</v>
      </c>
      <c r="F393" s="44">
        <f>IF(ISBLANK('4D'!I43),"##BLANK",'4D'!I43)</f>
        <v>0</v>
      </c>
    </row>
    <row r="394" spans="2:6">
      <c r="B394" s="14" t="str">
        <f>'4D'!AF43</f>
        <v>BP3357003CAW</v>
      </c>
      <c r="C394" s="14" t="s">
        <v>2520</v>
      </c>
      <c r="E394" s="38" t="s">
        <v>738</v>
      </c>
      <c r="F394" s="44">
        <f>IF(ISBLANK('4D'!J43),"##BLANK",'4D'!J43)</f>
        <v>0</v>
      </c>
    </row>
    <row r="395" spans="2:6">
      <c r="B395" s="14" t="str">
        <f>'4D'!AA44</f>
        <v>BP3357004WR</v>
      </c>
      <c r="C395" s="14" t="s">
        <v>1242</v>
      </c>
      <c r="E395" s="38" t="s">
        <v>738</v>
      </c>
      <c r="F395" s="44">
        <f>IF(ISBLANK('4D'!E44),"##BLANK",'4D'!E44)</f>
        <v>0</v>
      </c>
    </row>
    <row r="396" spans="2:6">
      <c r="B396" s="14" t="str">
        <f>'4D'!AB44</f>
        <v>BP3357004RWT</v>
      </c>
      <c r="C396" s="14" t="s">
        <v>2521</v>
      </c>
      <c r="E396" s="38" t="s">
        <v>738</v>
      </c>
      <c r="F396" s="44">
        <f>IF(ISBLANK('4D'!F44),"##BLANK",'4D'!F44)</f>
        <v>0</v>
      </c>
    </row>
    <row r="397" spans="2:6">
      <c r="B397" s="14" t="str">
        <f>'4D'!AC44</f>
        <v>BP3357004RWS</v>
      </c>
      <c r="C397" s="14" t="s">
        <v>2522</v>
      </c>
      <c r="E397" s="38" t="s">
        <v>738</v>
      </c>
      <c r="F397" s="44">
        <f>IF(ISBLANK('4D'!G44),"##BLANK",'4D'!G44)</f>
        <v>0</v>
      </c>
    </row>
    <row r="398" spans="2:6">
      <c r="B398" s="14" t="str">
        <f>'4D'!AD44</f>
        <v>BP3357004WT</v>
      </c>
      <c r="C398" s="14" t="s">
        <v>2523</v>
      </c>
      <c r="E398" s="38" t="s">
        <v>738</v>
      </c>
      <c r="F398" s="44">
        <f>IF(ISBLANK('4D'!H44),"##BLANK",'4D'!H44)</f>
        <v>0</v>
      </c>
    </row>
    <row r="399" spans="2:6">
      <c r="B399" s="14" t="str">
        <f>'4D'!AE44</f>
        <v>BP3357004TWD</v>
      </c>
      <c r="C399" s="14" t="s">
        <v>2524</v>
      </c>
      <c r="E399" s="38" t="s">
        <v>738</v>
      </c>
      <c r="F399" s="44">
        <f>IF(ISBLANK('4D'!I44),"##BLANK",'4D'!I44)</f>
        <v>0</v>
      </c>
    </row>
    <row r="400" spans="2:6">
      <c r="B400" s="14" t="str">
        <f>'4D'!AF44</f>
        <v>BP3357004CAW</v>
      </c>
      <c r="C400" s="14" t="s">
        <v>2525</v>
      </c>
      <c r="E400" s="38" t="s">
        <v>738</v>
      </c>
      <c r="F400" s="44">
        <f>IF(ISBLANK('4D'!J44),"##BLANK",'4D'!J44)</f>
        <v>0</v>
      </c>
    </row>
    <row r="401" spans="2:6">
      <c r="B401" s="14" t="str">
        <f>'4D'!AA45</f>
        <v>BP3357005WR</v>
      </c>
      <c r="C401" s="14" t="s">
        <v>1242</v>
      </c>
      <c r="E401" s="38" t="s">
        <v>738</v>
      </c>
      <c r="F401" s="44">
        <f>IF(ISBLANK('4D'!E45),"##BLANK",'4D'!E45)</f>
        <v>0</v>
      </c>
    </row>
    <row r="402" spans="2:6">
      <c r="B402" s="14" t="str">
        <f>'4D'!AB45</f>
        <v>BP3357005RWT</v>
      </c>
      <c r="C402" s="14" t="s">
        <v>2526</v>
      </c>
      <c r="E402" s="38" t="s">
        <v>738</v>
      </c>
      <c r="F402" s="44">
        <f>IF(ISBLANK('4D'!F45),"##BLANK",'4D'!F45)</f>
        <v>0</v>
      </c>
    </row>
    <row r="403" spans="2:6">
      <c r="B403" s="14" t="str">
        <f>'4D'!AC45</f>
        <v>BP3357005RWS</v>
      </c>
      <c r="C403" s="14" t="s">
        <v>2527</v>
      </c>
      <c r="E403" s="38" t="s">
        <v>738</v>
      </c>
      <c r="F403" s="44">
        <f>IF(ISBLANK('4D'!G45),"##BLANK",'4D'!G45)</f>
        <v>0</v>
      </c>
    </row>
    <row r="404" spans="2:6">
      <c r="B404" s="14" t="str">
        <f>'4D'!AD45</f>
        <v>BP3357005WT</v>
      </c>
      <c r="C404" s="14" t="s">
        <v>2528</v>
      </c>
      <c r="E404" s="38" t="s">
        <v>738</v>
      </c>
      <c r="F404" s="44">
        <f>IF(ISBLANK('4D'!H45),"##BLANK",'4D'!H45)</f>
        <v>0</v>
      </c>
    </row>
    <row r="405" spans="2:6">
      <c r="B405" s="14" t="str">
        <f>'4D'!AE45</f>
        <v>BP3357005TWD</v>
      </c>
      <c r="C405" s="14" t="s">
        <v>2529</v>
      </c>
      <c r="E405" s="38" t="s">
        <v>738</v>
      </c>
      <c r="F405" s="44">
        <f>IF(ISBLANK('4D'!I45),"##BLANK",'4D'!I45)</f>
        <v>0</v>
      </c>
    </row>
    <row r="406" spans="2:6">
      <c r="B406" s="14" t="str">
        <f>'4D'!AF45</f>
        <v>BP3357005CAW</v>
      </c>
      <c r="C406" s="14" t="s">
        <v>2530</v>
      </c>
      <c r="E406" s="38" t="s">
        <v>738</v>
      </c>
      <c r="F406" s="44">
        <f>IF(ISBLANK('4D'!J45),"##BLANK",'4D'!J45)</f>
        <v>0</v>
      </c>
    </row>
    <row r="407" spans="2:6">
      <c r="B407" s="14" t="str">
        <f>'4D'!AA46</f>
        <v>BP3357020WR</v>
      </c>
      <c r="C407" s="14" t="s">
        <v>2531</v>
      </c>
      <c r="E407" s="38" t="s">
        <v>738</v>
      </c>
      <c r="F407" s="44">
        <f>IF(ISBLANK('4D'!E46),"##BLANK",'4D'!E46)</f>
        <v>0</v>
      </c>
    </row>
    <row r="408" spans="2:6">
      <c r="B408" s="14" t="str">
        <f>'4D'!AB46</f>
        <v>BP3357020RWT</v>
      </c>
      <c r="C408" s="14" t="s">
        <v>2532</v>
      </c>
      <c r="E408" s="38" t="s">
        <v>738</v>
      </c>
      <c r="F408" s="44">
        <f>IF(ISBLANK('4D'!F46),"##BLANK",'4D'!F46)</f>
        <v>0</v>
      </c>
    </row>
    <row r="409" spans="2:6">
      <c r="B409" s="14" t="str">
        <f>'4D'!AC46</f>
        <v>BP3357020RWS</v>
      </c>
      <c r="C409" s="14" t="s">
        <v>2533</v>
      </c>
      <c r="E409" s="38" t="s">
        <v>738</v>
      </c>
      <c r="F409" s="44">
        <f>IF(ISBLANK('4D'!G46),"##BLANK",'4D'!G46)</f>
        <v>0</v>
      </c>
    </row>
    <row r="410" spans="2:6">
      <c r="B410" s="14" t="str">
        <f>'4D'!AD46</f>
        <v>BP3357020WT</v>
      </c>
      <c r="C410" s="14" t="s">
        <v>2534</v>
      </c>
      <c r="E410" s="38" t="s">
        <v>738</v>
      </c>
      <c r="F410" s="44">
        <f>IF(ISBLANK('4D'!H46),"##BLANK",'4D'!H46)</f>
        <v>0</v>
      </c>
    </row>
    <row r="411" spans="2:6">
      <c r="B411" s="14" t="str">
        <f>'4D'!AE46</f>
        <v>BP3357020TWD</v>
      </c>
      <c r="C411" s="14" t="s">
        <v>2535</v>
      </c>
      <c r="E411" s="38" t="s">
        <v>738</v>
      </c>
      <c r="F411" s="44">
        <f>IF(ISBLANK('4D'!I46),"##BLANK",'4D'!I46)</f>
        <v>0</v>
      </c>
    </row>
    <row r="412" spans="2:6">
      <c r="B412" s="14" t="str">
        <f>'4D'!AF46</f>
        <v>BP3357020CAW</v>
      </c>
      <c r="C412" s="14" t="s">
        <v>2536</v>
      </c>
      <c r="E412" s="38" t="s">
        <v>738</v>
      </c>
      <c r="F412" s="44">
        <f>IF(ISBLANK('4D'!J46),"##BLANK",'4D'!J46)</f>
        <v>0</v>
      </c>
    </row>
    <row r="413" spans="2:6">
      <c r="B413" s="14" t="str">
        <f>'4E'!AO9</f>
        <v>B0501TAS</v>
      </c>
      <c r="C413" s="14" t="s">
        <v>2421</v>
      </c>
      <c r="E413" s="38" t="s">
        <v>738</v>
      </c>
      <c r="F413" s="44">
        <f>IF(ISBLANK('4E'!M9),"##BLANK",'4E'!M9)</f>
        <v>291.04300000000006</v>
      </c>
    </row>
    <row r="414" spans="2:6">
      <c r="B414" s="14" t="str">
        <f>'4E'!AO10</f>
        <v>B0502TAS</v>
      </c>
      <c r="C414" s="14" t="s">
        <v>2422</v>
      </c>
      <c r="E414" s="38" t="s">
        <v>738</v>
      </c>
      <c r="F414" s="44">
        <f>IF(ISBLANK('4E'!M10),"##BLANK",'4E'!M10)</f>
        <v>0</v>
      </c>
    </row>
    <row r="415" spans="2:6">
      <c r="B415" s="14" t="str">
        <f>'4E'!AG11</f>
        <v>B0372DSOE_F</v>
      </c>
      <c r="C415" s="14" t="s">
        <v>2537</v>
      </c>
      <c r="E415" s="38" t="s">
        <v>738</v>
      </c>
      <c r="F415" s="44">
        <f>IF(ISBLANK('4E'!E11),"##BLANK",'4E'!E11)</f>
        <v>2.0550000000000002</v>
      </c>
    </row>
    <row r="416" spans="2:6">
      <c r="B416" s="14" t="str">
        <f>'4E'!AH11</f>
        <v>B0372DSOE_SWD</v>
      </c>
      <c r="C416" s="14" t="s">
        <v>2538</v>
      </c>
      <c r="E416" s="38" t="s">
        <v>738</v>
      </c>
      <c r="F416" s="44">
        <f>IF(ISBLANK('4E'!F11),"##BLANK",'4E'!F11)</f>
        <v>0.44800000000000001</v>
      </c>
    </row>
    <row r="417" spans="2:6">
      <c r="B417" s="14" t="str">
        <f>'4E'!AI11</f>
        <v>B0372DSOE_HD</v>
      </c>
      <c r="C417" s="14" t="s">
        <v>2539</v>
      </c>
      <c r="E417" s="38" t="s">
        <v>738</v>
      </c>
      <c r="F417" s="44">
        <f>IF(ISBLANK('4E'!G11),"##BLANK",'4E'!G11)</f>
        <v>0.44800000000000001</v>
      </c>
    </row>
    <row r="418" spans="2:6">
      <c r="B418" s="14" t="str">
        <f>'4E'!AJ11</f>
        <v>B0372DSOE_STD</v>
      </c>
      <c r="C418" s="14" t="s">
        <v>2540</v>
      </c>
      <c r="E418" s="38" t="s">
        <v>738</v>
      </c>
      <c r="F418" s="44">
        <f>IF(ISBLANK('4E'!H11),"##BLANK",'4E'!H11)</f>
        <v>0</v>
      </c>
    </row>
    <row r="419" spans="2:6">
      <c r="B419" s="14" t="str">
        <f>'4E'!AK11</f>
        <v>B0372DSOE_SLT</v>
      </c>
      <c r="C419" s="14" t="s">
        <v>2541</v>
      </c>
      <c r="E419" s="38" t="s">
        <v>738</v>
      </c>
      <c r="F419" s="44">
        <f>IF(ISBLANK('4E'!I11),"##BLANK",'4E'!I11)</f>
        <v>0</v>
      </c>
    </row>
    <row r="420" spans="2:6">
      <c r="B420" s="14" t="str">
        <f>'4E'!AL11</f>
        <v>B0372DSOE_STP</v>
      </c>
      <c r="C420" s="14" t="s">
        <v>2542</v>
      </c>
      <c r="E420" s="38" t="s">
        <v>738</v>
      </c>
      <c r="F420" s="44">
        <f>IF(ISBLANK('4E'!J11),"##BLANK",'4E'!J11)</f>
        <v>0</v>
      </c>
    </row>
    <row r="421" spans="2:6">
      <c r="B421" s="14" t="str">
        <f>'4E'!AM11</f>
        <v>B0372DSOE_SDT</v>
      </c>
      <c r="C421" s="14" t="s">
        <v>2543</v>
      </c>
      <c r="E421" s="38" t="s">
        <v>738</v>
      </c>
      <c r="F421" s="44">
        <f>IF(ISBLANK('4E'!K11),"##BLANK",'4E'!K11)</f>
        <v>0</v>
      </c>
    </row>
    <row r="422" spans="2:6">
      <c r="B422" s="14" t="str">
        <f>'4E'!AN11</f>
        <v>B0372DSOE_SD</v>
      </c>
      <c r="C422" s="14" t="s">
        <v>2544</v>
      </c>
      <c r="E422" s="38" t="s">
        <v>738</v>
      </c>
      <c r="F422" s="44">
        <f>IF(ISBLANK('4E'!L11),"##BLANK",'4E'!L11)</f>
        <v>0</v>
      </c>
    </row>
    <row r="423" spans="2:6">
      <c r="B423" s="14" t="str">
        <f>'4E'!AO11</f>
        <v>B0599TAS</v>
      </c>
      <c r="C423" s="14" t="s">
        <v>2545</v>
      </c>
      <c r="E423" s="38" t="s">
        <v>738</v>
      </c>
      <c r="F423" s="44">
        <f>IF(ISBLANK('4E'!M11),"##BLANK",'4E'!M11)</f>
        <v>2.9510000000000001</v>
      </c>
    </row>
    <row r="424" spans="2:6">
      <c r="B424" s="14" t="str">
        <f>'4E'!AG12</f>
        <v>BM844F</v>
      </c>
      <c r="C424" s="14" t="s">
        <v>2546</v>
      </c>
      <c r="E424" s="38" t="s">
        <v>738</v>
      </c>
      <c r="F424" s="44">
        <f>IF(ISBLANK('4E'!E12),"##BLANK",'4E'!E12)</f>
        <v>63.097999999999999</v>
      </c>
    </row>
    <row r="425" spans="2:6">
      <c r="B425" s="14" t="str">
        <f>'4E'!AH12</f>
        <v>BM844SWD</v>
      </c>
      <c r="C425" s="14" t="s">
        <v>2547</v>
      </c>
      <c r="E425" s="38" t="s">
        <v>738</v>
      </c>
      <c r="F425" s="44">
        <f>IF(ISBLANK('4E'!F12),"##BLANK",'4E'!F12)</f>
        <v>12.05</v>
      </c>
    </row>
    <row r="426" spans="2:6">
      <c r="B426" s="14" t="str">
        <f>'4E'!AI12</f>
        <v>BM844HD</v>
      </c>
      <c r="C426" s="14" t="s">
        <v>2548</v>
      </c>
      <c r="E426" s="38" t="s">
        <v>738</v>
      </c>
      <c r="F426" s="44">
        <f>IF(ISBLANK('4E'!G12),"##BLANK",'4E'!G12)</f>
        <v>12.05</v>
      </c>
    </row>
    <row r="427" spans="2:6">
      <c r="B427" s="14" t="str">
        <f>'4E'!AJ12</f>
        <v>BM844STD</v>
      </c>
      <c r="C427" s="14" t="s">
        <v>2549</v>
      </c>
      <c r="E427" s="38" t="s">
        <v>738</v>
      </c>
      <c r="F427" s="44">
        <f>IF(ISBLANK('4E'!H12),"##BLANK",'4E'!H12)</f>
        <v>178.09100000000001</v>
      </c>
    </row>
    <row r="428" spans="2:6">
      <c r="B428" s="14" t="str">
        <f>'4E'!AK12</f>
        <v>BM844SLT</v>
      </c>
      <c r="C428" s="14" t="s">
        <v>2550</v>
      </c>
      <c r="E428" s="38" t="s">
        <v>738</v>
      </c>
      <c r="F428" s="44">
        <f>IF(ISBLANK('4E'!I12),"##BLANK",'4E'!I12)</f>
        <v>5.0080000000000009</v>
      </c>
    </row>
    <row r="429" spans="2:6">
      <c r="B429" s="14" t="str">
        <f>'4E'!AL12</f>
        <v>BM844STP</v>
      </c>
      <c r="C429" s="14" t="s">
        <v>2551</v>
      </c>
      <c r="E429" s="38" t="s">
        <v>738</v>
      </c>
      <c r="F429" s="44">
        <f>IF(ISBLANK('4E'!J12),"##BLANK",'4E'!J12)</f>
        <v>4.6560000000000006</v>
      </c>
    </row>
    <row r="430" spans="2:6">
      <c r="B430" s="14" t="str">
        <f>'4E'!AM12</f>
        <v>BM844SDT</v>
      </c>
      <c r="C430" s="14" t="s">
        <v>2552</v>
      </c>
      <c r="E430" s="38" t="s">
        <v>738</v>
      </c>
      <c r="F430" s="44">
        <f>IF(ISBLANK('4E'!K12),"##BLANK",'4E'!K12)</f>
        <v>12.780000000000001</v>
      </c>
    </row>
    <row r="431" spans="2:6">
      <c r="B431" s="14" t="str">
        <f>'4E'!AN12</f>
        <v>BM844SDD</v>
      </c>
      <c r="C431" s="14" t="s">
        <v>2553</v>
      </c>
      <c r="E431" s="38" t="s">
        <v>738</v>
      </c>
      <c r="F431" s="44">
        <f>IF(ISBLANK('4E'!L12),"##BLANK",'4E'!L12)</f>
        <v>6.2610000000000001</v>
      </c>
    </row>
    <row r="432" spans="2:6">
      <c r="B432" s="14" t="str">
        <f>'4E'!AO12</f>
        <v>BM844TAS</v>
      </c>
      <c r="C432" s="14" t="s">
        <v>2554</v>
      </c>
      <c r="E432" s="38" t="s">
        <v>738</v>
      </c>
      <c r="F432" s="44">
        <f>IF(ISBLANK('4E'!M12),"##BLANK",'4E'!M12)</f>
        <v>293.99399999999997</v>
      </c>
    </row>
    <row r="433" spans="2:6">
      <c r="B433" s="14" t="str">
        <f>'4E'!AG13</f>
        <v>BM823F</v>
      </c>
      <c r="C433" s="14" t="s">
        <v>2555</v>
      </c>
      <c r="E433" s="38" t="s">
        <v>738</v>
      </c>
      <c r="F433" s="44">
        <f>IF(ISBLANK('4E'!E13),"##BLANK",'4E'!E13)</f>
        <v>0</v>
      </c>
    </row>
    <row r="434" spans="2:6">
      <c r="B434" s="14" t="str">
        <f>'4E'!AH13</f>
        <v>BM823SWD</v>
      </c>
      <c r="C434" s="14" t="s">
        <v>2556</v>
      </c>
      <c r="E434" s="38" t="s">
        <v>738</v>
      </c>
      <c r="F434" s="44">
        <f>IF(ISBLANK('4E'!F13),"##BLANK",'4E'!F13)</f>
        <v>0</v>
      </c>
    </row>
    <row r="435" spans="2:6">
      <c r="B435" s="14" t="str">
        <f>'4E'!AI13</f>
        <v>BM823HD</v>
      </c>
      <c r="C435" s="14" t="s">
        <v>2557</v>
      </c>
      <c r="E435" s="38" t="s">
        <v>738</v>
      </c>
      <c r="F435" s="44">
        <f>IF(ISBLANK('4E'!G13),"##BLANK",'4E'!G13)</f>
        <v>0</v>
      </c>
    </row>
    <row r="436" spans="2:6">
      <c r="B436" s="14" t="str">
        <f>'4E'!AJ13</f>
        <v>BM823STD</v>
      </c>
      <c r="C436" s="14" t="s">
        <v>2558</v>
      </c>
      <c r="E436" s="38" t="s">
        <v>738</v>
      </c>
      <c r="F436" s="44">
        <f>IF(ISBLANK('4E'!H13),"##BLANK",'4E'!H13)</f>
        <v>0</v>
      </c>
    </row>
    <row r="437" spans="2:6">
      <c r="B437" s="14" t="str">
        <f>'4E'!AK13</f>
        <v>BM823SLT</v>
      </c>
      <c r="C437" s="14" t="s">
        <v>2559</v>
      </c>
      <c r="E437" s="38" t="s">
        <v>738</v>
      </c>
      <c r="F437" s="44">
        <f>IF(ISBLANK('4E'!I13),"##BLANK",'4E'!I13)</f>
        <v>0</v>
      </c>
    </row>
    <row r="438" spans="2:6">
      <c r="B438" s="14" t="str">
        <f>'4E'!AL13</f>
        <v>BM823STP</v>
      </c>
      <c r="C438" s="14" t="s">
        <v>2560</v>
      </c>
      <c r="E438" s="38" t="s">
        <v>738</v>
      </c>
      <c r="F438" s="44">
        <f>IF(ISBLANK('4E'!J13),"##BLANK",'4E'!J13)</f>
        <v>0</v>
      </c>
    </row>
    <row r="439" spans="2:6">
      <c r="B439" s="14" t="str">
        <f>'4E'!AM13</f>
        <v>BM823SDT</v>
      </c>
      <c r="C439" s="14" t="s">
        <v>2561</v>
      </c>
      <c r="E439" s="38" t="s">
        <v>738</v>
      </c>
      <c r="F439" s="44">
        <f>IF(ISBLANK('4E'!K13),"##BLANK",'4E'!K13)</f>
        <v>0</v>
      </c>
    </row>
    <row r="440" spans="2:6">
      <c r="B440" s="14" t="str">
        <f>'4E'!AN13</f>
        <v>BM823SDD</v>
      </c>
      <c r="C440" s="14" t="s">
        <v>2562</v>
      </c>
      <c r="E440" s="38" t="s">
        <v>738</v>
      </c>
      <c r="F440" s="44">
        <f>IF(ISBLANK('4E'!L13),"##BLANK",'4E'!L13)</f>
        <v>0</v>
      </c>
    </row>
    <row r="441" spans="2:6">
      <c r="B441" s="14" t="str">
        <f>'4E'!AO13</f>
        <v>BM823TAS</v>
      </c>
      <c r="C441" s="14" t="s">
        <v>2563</v>
      </c>
      <c r="E441" s="38" t="s">
        <v>738</v>
      </c>
      <c r="F441" s="44">
        <f>IF(ISBLANK('4E'!M13),"##BLANK",'4E'!M13)</f>
        <v>0</v>
      </c>
    </row>
    <row r="442" spans="2:6">
      <c r="B442" s="14" t="str">
        <f>'4E'!AG14</f>
        <v>BM850F</v>
      </c>
      <c r="C442" s="14" t="s">
        <v>2564</v>
      </c>
      <c r="E442" s="38" t="s">
        <v>738</v>
      </c>
      <c r="F442" s="44">
        <f>IF(ISBLANK('4E'!E14),"##BLANK",'4E'!E14)</f>
        <v>63.097999999999999</v>
      </c>
    </row>
    <row r="443" spans="2:6">
      <c r="B443" s="14" t="str">
        <f>'4E'!AH14</f>
        <v>BM850SWD</v>
      </c>
      <c r="C443" s="14" t="s">
        <v>2565</v>
      </c>
      <c r="E443" s="38" t="s">
        <v>738</v>
      </c>
      <c r="F443" s="44">
        <f>IF(ISBLANK('4E'!F14),"##BLANK",'4E'!F14)</f>
        <v>12.05</v>
      </c>
    </row>
    <row r="444" spans="2:6">
      <c r="B444" s="14" t="str">
        <f>'4E'!AI14</f>
        <v>BM850HD</v>
      </c>
      <c r="C444" s="14" t="s">
        <v>2566</v>
      </c>
      <c r="E444" s="38" t="s">
        <v>738</v>
      </c>
      <c r="F444" s="44">
        <f>IF(ISBLANK('4E'!G14),"##BLANK",'4E'!G14)</f>
        <v>12.05</v>
      </c>
    </row>
    <row r="445" spans="2:6">
      <c r="B445" s="14" t="str">
        <f>'4E'!AJ14</f>
        <v>BM850STD</v>
      </c>
      <c r="C445" s="14" t="s">
        <v>2567</v>
      </c>
      <c r="E445" s="38" t="s">
        <v>738</v>
      </c>
      <c r="F445" s="44">
        <f>IF(ISBLANK('4E'!H14),"##BLANK",'4E'!H14)</f>
        <v>178.09100000000001</v>
      </c>
    </row>
    <row r="446" spans="2:6">
      <c r="B446" s="14" t="str">
        <f>'4E'!AK14</f>
        <v>BM850SLT</v>
      </c>
      <c r="C446" s="14" t="s">
        <v>2568</v>
      </c>
      <c r="E446" s="38" t="s">
        <v>738</v>
      </c>
      <c r="F446" s="44">
        <f>IF(ISBLANK('4E'!I14),"##BLANK",'4E'!I14)</f>
        <v>5.0080000000000009</v>
      </c>
    </row>
    <row r="447" spans="2:6">
      <c r="B447" s="14" t="str">
        <f>'4E'!AL14</f>
        <v>BM850STP</v>
      </c>
      <c r="C447" s="14" t="s">
        <v>2569</v>
      </c>
      <c r="E447" s="38" t="s">
        <v>738</v>
      </c>
      <c r="F447" s="44">
        <f>IF(ISBLANK('4E'!J14),"##BLANK",'4E'!J14)</f>
        <v>4.6560000000000006</v>
      </c>
    </row>
    <row r="448" spans="2:6">
      <c r="B448" s="14" t="str">
        <f>'4E'!AM14</f>
        <v>BM850SDT</v>
      </c>
      <c r="C448" s="14" t="s">
        <v>2570</v>
      </c>
      <c r="E448" s="38" t="s">
        <v>738</v>
      </c>
      <c r="F448" s="44">
        <f>IF(ISBLANK('4E'!K14),"##BLANK",'4E'!K14)</f>
        <v>12.780000000000001</v>
      </c>
    </row>
    <row r="449" spans="2:6">
      <c r="B449" s="14" t="str">
        <f>'4E'!AN14</f>
        <v>BM850SDD</v>
      </c>
      <c r="C449" s="14" t="s">
        <v>2571</v>
      </c>
      <c r="E449" s="38" t="s">
        <v>738</v>
      </c>
      <c r="F449" s="44">
        <f>IF(ISBLANK('4E'!L14),"##BLANK",'4E'!L14)</f>
        <v>6.2610000000000001</v>
      </c>
    </row>
    <row r="450" spans="2:6">
      <c r="B450" s="14" t="str">
        <f>'4E'!AO14</f>
        <v>BM850TAS</v>
      </c>
      <c r="C450" s="14" t="s">
        <v>2572</v>
      </c>
      <c r="E450" s="38" t="s">
        <v>738</v>
      </c>
      <c r="F450" s="44">
        <f>IF(ISBLANK('4E'!M14),"##BLANK",'4E'!M14)</f>
        <v>293.99399999999997</v>
      </c>
    </row>
    <row r="451" spans="2:6">
      <c r="B451" s="14" t="str">
        <f>'4E'!AG17</f>
        <v>B0504F</v>
      </c>
      <c r="C451" s="14" t="s">
        <v>2573</v>
      </c>
      <c r="E451" s="38" t="s">
        <v>738</v>
      </c>
      <c r="F451" s="44">
        <f>IF(ISBLANK('4E'!E17),"##BLANK",'4E'!E17)</f>
        <v>0</v>
      </c>
    </row>
    <row r="452" spans="2:6">
      <c r="B452" s="14" t="str">
        <f>'4E'!AH17</f>
        <v>B0504SWD</v>
      </c>
      <c r="C452" s="14" t="s">
        <v>2574</v>
      </c>
      <c r="E452" s="38" t="s">
        <v>738</v>
      </c>
      <c r="F452" s="44">
        <f>IF(ISBLANK('4E'!F17),"##BLANK",'4E'!F17)</f>
        <v>0</v>
      </c>
    </row>
    <row r="453" spans="2:6">
      <c r="B453" s="14" t="str">
        <f>'4E'!AI17</f>
        <v>B0504HD</v>
      </c>
      <c r="C453" s="14" t="s">
        <v>2575</v>
      </c>
      <c r="E453" s="38" t="s">
        <v>738</v>
      </c>
      <c r="F453" s="44">
        <f>IF(ISBLANK('4E'!G17),"##BLANK",'4E'!G17)</f>
        <v>0</v>
      </c>
    </row>
    <row r="454" spans="2:6">
      <c r="B454" s="14" t="str">
        <f>'4E'!AJ17</f>
        <v>B0504STD</v>
      </c>
      <c r="C454" s="14" t="s">
        <v>2576</v>
      </c>
      <c r="E454" s="38" t="s">
        <v>738</v>
      </c>
      <c r="F454" s="44">
        <f>IF(ISBLANK('4E'!H17),"##BLANK",'4E'!H17)</f>
        <v>0</v>
      </c>
    </row>
    <row r="455" spans="2:6">
      <c r="B455" s="14" t="str">
        <f>'4E'!AK17</f>
        <v>B0504SLT</v>
      </c>
      <c r="C455" s="14" t="s">
        <v>2577</v>
      </c>
      <c r="E455" s="38" t="s">
        <v>738</v>
      </c>
      <c r="F455" s="44">
        <f>IF(ISBLANK('4E'!I17),"##BLANK",'4E'!I17)</f>
        <v>0</v>
      </c>
    </row>
    <row r="456" spans="2:6">
      <c r="B456" s="14" t="str">
        <f>'4E'!AL17</f>
        <v>B0504STP</v>
      </c>
      <c r="C456" s="14" t="s">
        <v>2578</v>
      </c>
      <c r="E456" s="38" t="s">
        <v>738</v>
      </c>
      <c r="F456" s="44">
        <f>IF(ISBLANK('4E'!J17),"##BLANK",'4E'!J17)</f>
        <v>0</v>
      </c>
    </row>
    <row r="457" spans="2:6">
      <c r="B457" s="14" t="str">
        <f>'4E'!AM17</f>
        <v>B0504SDT</v>
      </c>
      <c r="C457" s="14" t="s">
        <v>2579</v>
      </c>
      <c r="E457" s="38" t="s">
        <v>738</v>
      </c>
      <c r="F457" s="44">
        <f>IF(ISBLANK('4E'!K17),"##BLANK",'4E'!K17)</f>
        <v>0</v>
      </c>
    </row>
    <row r="458" spans="2:6">
      <c r="B458" s="14" t="str">
        <f>'4E'!AN17</f>
        <v>B0504SDD</v>
      </c>
      <c r="C458" s="14" t="s">
        <v>2580</v>
      </c>
      <c r="E458" s="38" t="s">
        <v>738</v>
      </c>
      <c r="F458" s="44">
        <f>IF(ISBLANK('4E'!L17),"##BLANK",'4E'!L17)</f>
        <v>0</v>
      </c>
    </row>
    <row r="459" spans="2:6">
      <c r="B459" s="14" t="str">
        <f>'4E'!AO17</f>
        <v>B0504TAS</v>
      </c>
      <c r="C459" s="14" t="s">
        <v>2452</v>
      </c>
      <c r="E459" s="38" t="s">
        <v>738</v>
      </c>
      <c r="F459" s="44">
        <f>IF(ISBLANK('4E'!M17),"##BLANK",'4E'!M17)</f>
        <v>0</v>
      </c>
    </row>
    <row r="460" spans="2:6">
      <c r="B460" s="14" t="str">
        <f>'4E'!AO20</f>
        <v>B0505TAS</v>
      </c>
      <c r="C460" s="14" t="s">
        <v>2453</v>
      </c>
      <c r="E460" s="38" t="s">
        <v>738</v>
      </c>
      <c r="F460" s="44">
        <f>IF(ISBLANK('4E'!M20),"##BLANK",'4E'!M20)</f>
        <v>259.72000000000003</v>
      </c>
    </row>
    <row r="461" spans="2:6">
      <c r="B461" s="14" t="str">
        <f>'4E'!AO21</f>
        <v>B0506TAS</v>
      </c>
      <c r="C461" s="14" t="s">
        <v>2454</v>
      </c>
      <c r="E461" s="38" t="s">
        <v>738</v>
      </c>
      <c r="F461" s="44">
        <f>IF(ISBLANK('4E'!M21),"##BLANK",'4E'!M21)</f>
        <v>107.30499999999998</v>
      </c>
    </row>
    <row r="462" spans="2:6">
      <c r="B462" s="14" t="str">
        <f>'4E'!AG22</f>
        <v>B0371DSCE_F</v>
      </c>
      <c r="C462" s="14" t="s">
        <v>2581</v>
      </c>
      <c r="E462" s="38" t="s">
        <v>738</v>
      </c>
      <c r="F462" s="44">
        <f>IF(ISBLANK('4E'!E22),"##BLANK",'4E'!E22)</f>
        <v>16.617999999999999</v>
      </c>
    </row>
    <row r="463" spans="2:6">
      <c r="B463" s="14" t="str">
        <f>'4E'!AH22</f>
        <v>B0371DSCE_SWD</v>
      </c>
      <c r="C463" s="14" t="s">
        <v>2582</v>
      </c>
      <c r="E463" s="38" t="s">
        <v>738</v>
      </c>
      <c r="F463" s="44">
        <f>IF(ISBLANK('4E'!F22),"##BLANK",'4E'!F22)</f>
        <v>3.6219999999999999</v>
      </c>
    </row>
    <row r="464" spans="2:6">
      <c r="B464" s="14" t="str">
        <f>'4E'!AI22</f>
        <v>B0371DSCE_HD</v>
      </c>
      <c r="C464" s="14" t="s">
        <v>2583</v>
      </c>
      <c r="E464" s="38" t="s">
        <v>738</v>
      </c>
      <c r="F464" s="44">
        <f>IF(ISBLANK('4E'!G22),"##BLANK",'4E'!G22)</f>
        <v>3.6219999999999999</v>
      </c>
    </row>
    <row r="465" spans="2:6">
      <c r="B465" s="14" t="str">
        <f>'4E'!AJ22</f>
        <v>B0371DSCE_STD</v>
      </c>
      <c r="C465" s="14" t="s">
        <v>2584</v>
      </c>
      <c r="E465" s="38" t="s">
        <v>738</v>
      </c>
      <c r="F465" s="44">
        <f>IF(ISBLANK('4E'!H22),"##BLANK",'4E'!H22)</f>
        <v>6.0000000000000001E-3</v>
      </c>
    </row>
    <row r="466" spans="2:6">
      <c r="B466" s="14" t="str">
        <f>'4E'!AK22</f>
        <v>B0371DSCE_SLT</v>
      </c>
      <c r="C466" s="14" t="s">
        <v>2585</v>
      </c>
      <c r="E466" s="38" t="s">
        <v>738</v>
      </c>
      <c r="F466" s="44">
        <f>IF(ISBLANK('4E'!I22),"##BLANK",'4E'!I22)</f>
        <v>0</v>
      </c>
    </row>
    <row r="467" spans="2:6">
      <c r="B467" s="14" t="str">
        <f>'4E'!AL22</f>
        <v>B0371DSCE_STP</v>
      </c>
      <c r="C467" s="14" t="s">
        <v>2586</v>
      </c>
      <c r="E467" s="38" t="s">
        <v>738</v>
      </c>
      <c r="F467" s="44">
        <f>IF(ISBLANK('4E'!J22),"##BLANK",'4E'!J22)</f>
        <v>0</v>
      </c>
    </row>
    <row r="468" spans="2:6">
      <c r="B468" s="14" t="str">
        <f>'4E'!AM22</f>
        <v>B0371DSCE_SDT</v>
      </c>
      <c r="C468" s="14" t="s">
        <v>2587</v>
      </c>
      <c r="E468" s="38" t="s">
        <v>738</v>
      </c>
      <c r="F468" s="44">
        <f>IF(ISBLANK('4E'!K22),"##BLANK",'4E'!K22)</f>
        <v>0</v>
      </c>
    </row>
    <row r="469" spans="2:6">
      <c r="B469" s="14" t="str">
        <f>'4E'!AN22</f>
        <v>B0371DSCE_SD</v>
      </c>
      <c r="C469" s="14" t="s">
        <v>2588</v>
      </c>
      <c r="E469" s="38" t="s">
        <v>738</v>
      </c>
      <c r="F469" s="44">
        <f>IF(ISBLANK('4E'!L22),"##BLANK",'4E'!L22)</f>
        <v>0</v>
      </c>
    </row>
    <row r="470" spans="2:6">
      <c r="B470" s="14" t="str">
        <f>'4E'!AO22</f>
        <v>B0598TAS</v>
      </c>
      <c r="C470" s="14" t="s">
        <v>2589</v>
      </c>
      <c r="E470" s="38" t="s">
        <v>738</v>
      </c>
      <c r="F470" s="44">
        <f>IF(ISBLANK('4E'!M22),"##BLANK",'4E'!M22)</f>
        <v>23.867999999999999</v>
      </c>
    </row>
    <row r="471" spans="2:6">
      <c r="B471" s="14" t="str">
        <f>'4E'!AG23</f>
        <v>BC30998F</v>
      </c>
      <c r="C471" s="14" t="s">
        <v>2590</v>
      </c>
      <c r="E471" s="38" t="s">
        <v>738</v>
      </c>
      <c r="F471" s="44">
        <f>IF(ISBLANK('4E'!E23),"##BLANK",'4E'!E23)</f>
        <v>77.435000000000002</v>
      </c>
    </row>
    <row r="472" spans="2:6">
      <c r="B472" s="14" t="str">
        <f>'4E'!AH23</f>
        <v>BC30998SWD</v>
      </c>
      <c r="C472" s="14" t="s">
        <v>2591</v>
      </c>
      <c r="E472" s="38" t="s">
        <v>738</v>
      </c>
      <c r="F472" s="44">
        <f>IF(ISBLANK('4E'!F23),"##BLANK",'4E'!F23)</f>
        <v>16.877000000000002</v>
      </c>
    </row>
    <row r="473" spans="2:6">
      <c r="B473" s="14" t="str">
        <f>'4E'!AI23</f>
        <v>BC30998HD</v>
      </c>
      <c r="C473" s="14" t="s">
        <v>2592</v>
      </c>
      <c r="E473" s="38" t="s">
        <v>738</v>
      </c>
      <c r="F473" s="44">
        <f>IF(ISBLANK('4E'!G23),"##BLANK",'4E'!G23)</f>
        <v>16.877000000000002</v>
      </c>
    </row>
    <row r="474" spans="2:6">
      <c r="B474" s="14" t="str">
        <f>'4E'!AJ23</f>
        <v>BC30998STD</v>
      </c>
      <c r="C474" s="14" t="s">
        <v>2593</v>
      </c>
      <c r="E474" s="38" t="s">
        <v>738</v>
      </c>
      <c r="F474" s="44">
        <f>IF(ISBLANK('4E'!H23),"##BLANK",'4E'!H23)</f>
        <v>255.654</v>
      </c>
    </row>
    <row r="475" spans="2:6">
      <c r="B475" s="14" t="str">
        <f>'4E'!AK23</f>
        <v>BC30998SLT</v>
      </c>
      <c r="C475" s="14" t="s">
        <v>2594</v>
      </c>
      <c r="E475" s="38" t="s">
        <v>738</v>
      </c>
      <c r="F475" s="44">
        <f>IF(ISBLANK('4E'!I23),"##BLANK",'4E'!I23)</f>
        <v>0</v>
      </c>
    </row>
    <row r="476" spans="2:6">
      <c r="B476" s="14" t="str">
        <f>'4E'!AL23</f>
        <v>BC30998STP</v>
      </c>
      <c r="C476" s="14" t="s">
        <v>2595</v>
      </c>
      <c r="E476" s="38" t="s">
        <v>738</v>
      </c>
      <c r="F476" s="44">
        <f>IF(ISBLANK('4E'!J23),"##BLANK",'4E'!J23)</f>
        <v>0</v>
      </c>
    </row>
    <row r="477" spans="2:6">
      <c r="B477" s="14" t="str">
        <f>'4E'!AM23</f>
        <v>BC30998SDT</v>
      </c>
      <c r="C477" s="14" t="s">
        <v>2596</v>
      </c>
      <c r="E477" s="38" t="s">
        <v>738</v>
      </c>
      <c r="F477" s="44">
        <f>IF(ISBLANK('4E'!K23),"##BLANK",'4E'!K23)</f>
        <v>24.05</v>
      </c>
    </row>
    <row r="478" spans="2:6">
      <c r="B478" s="14" t="str">
        <f>'4E'!AN23</f>
        <v>BC30998SDD</v>
      </c>
      <c r="C478" s="14" t="s">
        <v>2597</v>
      </c>
      <c r="E478" s="38" t="s">
        <v>738</v>
      </c>
      <c r="F478" s="44">
        <f>IF(ISBLANK('4E'!L23),"##BLANK",'4E'!L23)</f>
        <v>0</v>
      </c>
    </row>
    <row r="479" spans="2:6">
      <c r="B479" s="14" t="str">
        <f>'4E'!AO23</f>
        <v>BC30998TAS</v>
      </c>
      <c r="C479" s="14" t="s">
        <v>2598</v>
      </c>
      <c r="E479" s="38" t="s">
        <v>738</v>
      </c>
      <c r="F479" s="44">
        <f>IF(ISBLANK('4E'!M23),"##BLANK",'4E'!M23)</f>
        <v>390.89300000000003</v>
      </c>
    </row>
    <row r="480" spans="2:6">
      <c r="B480" s="14" t="str">
        <f>'4E'!AG24</f>
        <v>BM833F</v>
      </c>
      <c r="C480" s="14" t="s">
        <v>2555</v>
      </c>
      <c r="E480" s="38" t="s">
        <v>738</v>
      </c>
      <c r="F480" s="44">
        <f>IF(ISBLANK('4E'!E24),"##BLANK",'4E'!E24)</f>
        <v>0.19700000000000001</v>
      </c>
    </row>
    <row r="481" spans="2:6">
      <c r="B481" s="14" t="str">
        <f>'4E'!AH24</f>
        <v>BM833SWD</v>
      </c>
      <c r="C481" s="14" t="s">
        <v>2556</v>
      </c>
      <c r="E481" s="38" t="s">
        <v>738</v>
      </c>
      <c r="F481" s="44">
        <f>IF(ISBLANK('4E'!F24),"##BLANK",'4E'!F24)</f>
        <v>4.2999999999999997E-2</v>
      </c>
    </row>
    <row r="482" spans="2:6">
      <c r="B482" s="14" t="str">
        <f>'4E'!AI24</f>
        <v>BM833HD</v>
      </c>
      <c r="C482" s="14" t="s">
        <v>2557</v>
      </c>
      <c r="E482" s="38" t="s">
        <v>738</v>
      </c>
      <c r="F482" s="44">
        <f>IF(ISBLANK('4E'!G24),"##BLANK",'4E'!G24)</f>
        <v>4.2999999999999997E-2</v>
      </c>
    </row>
    <row r="483" spans="2:6">
      <c r="B483" s="14" t="str">
        <f>'4E'!AJ24</f>
        <v>BM833STD</v>
      </c>
      <c r="C483" s="14" t="s">
        <v>2558</v>
      </c>
      <c r="E483" s="38" t="s">
        <v>738</v>
      </c>
      <c r="F483" s="44">
        <f>IF(ISBLANK('4E'!H24),"##BLANK",'4E'!H24)</f>
        <v>2.121</v>
      </c>
    </row>
    <row r="484" spans="2:6">
      <c r="B484" s="14" t="str">
        <f>'4E'!AK24</f>
        <v>BM833SLT</v>
      </c>
      <c r="C484" s="14" t="s">
        <v>2559</v>
      </c>
      <c r="E484" s="38" t="s">
        <v>738</v>
      </c>
      <c r="F484" s="44">
        <f>IF(ISBLANK('4E'!I24),"##BLANK",'4E'!I24)</f>
        <v>0</v>
      </c>
    </row>
    <row r="485" spans="2:6">
      <c r="B485" s="14" t="str">
        <f>'4E'!AL24</f>
        <v>BM833STP</v>
      </c>
      <c r="C485" s="14" t="s">
        <v>2560</v>
      </c>
      <c r="E485" s="38" t="s">
        <v>738</v>
      </c>
      <c r="F485" s="44">
        <f>IF(ISBLANK('4E'!J24),"##BLANK",'4E'!J24)</f>
        <v>0</v>
      </c>
    </row>
    <row r="486" spans="2:6">
      <c r="B486" s="14" t="str">
        <f>'4E'!AM24</f>
        <v>BM833SDT</v>
      </c>
      <c r="C486" s="14" t="s">
        <v>2599</v>
      </c>
      <c r="E486" s="38" t="s">
        <v>738</v>
      </c>
      <c r="F486" s="44">
        <f>IF(ISBLANK('4E'!K24),"##BLANK",'4E'!K24)</f>
        <v>0</v>
      </c>
    </row>
    <row r="487" spans="2:6">
      <c r="B487" s="14" t="str">
        <f>'4E'!AN24</f>
        <v>BM833SDD</v>
      </c>
      <c r="C487" s="14" t="s">
        <v>2600</v>
      </c>
      <c r="E487" s="38" t="s">
        <v>738</v>
      </c>
      <c r="F487" s="44">
        <f>IF(ISBLANK('4E'!L24),"##BLANK",'4E'!L24)</f>
        <v>0</v>
      </c>
    </row>
    <row r="488" spans="2:6">
      <c r="B488" s="14" t="str">
        <f>'4E'!AO24</f>
        <v>BM833TAS</v>
      </c>
      <c r="C488" s="14" t="s">
        <v>2601</v>
      </c>
      <c r="E488" s="38" t="s">
        <v>738</v>
      </c>
      <c r="F488" s="44">
        <f>IF(ISBLANK('4E'!M24),"##BLANK",'4E'!M24)</f>
        <v>2.4039999999999999</v>
      </c>
    </row>
    <row r="489" spans="2:6">
      <c r="B489" s="14" t="str">
        <f>'4E'!AG25</f>
        <v>BA2120F</v>
      </c>
      <c r="C489" s="14" t="s">
        <v>2602</v>
      </c>
      <c r="E489" s="38" t="s">
        <v>738</v>
      </c>
      <c r="F489" s="44">
        <f>IF(ISBLANK('4E'!E25),"##BLANK",'4E'!E25)</f>
        <v>77.632000000000005</v>
      </c>
    </row>
    <row r="490" spans="2:6">
      <c r="B490" s="14" t="str">
        <f>'4E'!AH25</f>
        <v>BA2120SWD</v>
      </c>
      <c r="C490" s="14" t="s">
        <v>2603</v>
      </c>
      <c r="E490" s="38" t="s">
        <v>738</v>
      </c>
      <c r="F490" s="44">
        <f>IF(ISBLANK('4E'!F25),"##BLANK",'4E'!F25)</f>
        <v>16.920000000000002</v>
      </c>
    </row>
    <row r="491" spans="2:6">
      <c r="B491" s="14" t="str">
        <f>'4E'!AI25</f>
        <v>BA2120HD</v>
      </c>
      <c r="C491" s="14" t="s">
        <v>2604</v>
      </c>
      <c r="E491" s="38" t="s">
        <v>738</v>
      </c>
      <c r="F491" s="44">
        <f>IF(ISBLANK('4E'!G25),"##BLANK",'4E'!G25)</f>
        <v>16.920000000000002</v>
      </c>
    </row>
    <row r="492" spans="2:6">
      <c r="B492" s="14" t="str">
        <f>'4E'!AJ25</f>
        <v>BA2120STD</v>
      </c>
      <c r="C492" s="14" t="s">
        <v>2605</v>
      </c>
      <c r="E492" s="38" t="s">
        <v>738</v>
      </c>
      <c r="F492" s="44">
        <f>IF(ISBLANK('4E'!H25),"##BLANK",'4E'!H25)</f>
        <v>257.77499999999998</v>
      </c>
    </row>
    <row r="493" spans="2:6">
      <c r="B493" s="14" t="str">
        <f>'4E'!AK25</f>
        <v>BA2120SLT</v>
      </c>
      <c r="C493" s="14" t="s">
        <v>2606</v>
      </c>
      <c r="E493" s="38" t="s">
        <v>738</v>
      </c>
      <c r="F493" s="44">
        <f>IF(ISBLANK('4E'!I25),"##BLANK",'4E'!I25)</f>
        <v>0</v>
      </c>
    </row>
    <row r="494" spans="2:6">
      <c r="B494" s="14" t="str">
        <f>'4E'!AL25</f>
        <v>BA2120STP</v>
      </c>
      <c r="C494" s="14" t="s">
        <v>2607</v>
      </c>
      <c r="E494" s="38" t="s">
        <v>738</v>
      </c>
      <c r="F494" s="44">
        <f>IF(ISBLANK('4E'!J25),"##BLANK",'4E'!J25)</f>
        <v>0</v>
      </c>
    </row>
    <row r="495" spans="2:6">
      <c r="B495" s="14" t="str">
        <f>'4E'!AM25</f>
        <v>BA2120SDT</v>
      </c>
      <c r="C495" s="14" t="s">
        <v>2608</v>
      </c>
      <c r="E495" s="38" t="s">
        <v>738</v>
      </c>
      <c r="F495" s="44">
        <f>IF(ISBLANK('4E'!K25),"##BLANK",'4E'!K25)</f>
        <v>24.05</v>
      </c>
    </row>
    <row r="496" spans="2:6">
      <c r="B496" s="14" t="str">
        <f>'4E'!AN25</f>
        <v>BA2120SDD</v>
      </c>
      <c r="C496" s="14" t="s">
        <v>2609</v>
      </c>
      <c r="E496" s="38" t="s">
        <v>738</v>
      </c>
      <c r="F496" s="44">
        <f>IF(ISBLANK('4E'!L25),"##BLANK",'4E'!L25)</f>
        <v>0</v>
      </c>
    </row>
    <row r="497" spans="2:6">
      <c r="B497" s="14" t="str">
        <f>'4E'!AO25</f>
        <v>BA2120TAS</v>
      </c>
      <c r="C497" s="14" t="s">
        <v>2610</v>
      </c>
      <c r="E497" s="38" t="s">
        <v>738</v>
      </c>
      <c r="F497" s="44">
        <f>IF(ISBLANK('4E'!M25),"##BLANK",'4E'!M25)</f>
        <v>393.29699999999997</v>
      </c>
    </row>
    <row r="498" spans="2:6">
      <c r="B498" s="14" t="str">
        <f>'4E'!AG28</f>
        <v>B0508F</v>
      </c>
      <c r="C498" s="14" t="s">
        <v>2611</v>
      </c>
      <c r="E498" s="38" t="s">
        <v>738</v>
      </c>
      <c r="F498" s="44">
        <f>IF(ISBLANK('4E'!E28),"##BLANK",'4E'!E28)</f>
        <v>7.0490000000000004</v>
      </c>
    </row>
    <row r="499" spans="2:6">
      <c r="B499" s="14" t="str">
        <f>'4E'!AH28</f>
        <v>B0508SWD</v>
      </c>
      <c r="C499" s="14" t="s">
        <v>2612</v>
      </c>
      <c r="E499" s="38" t="s">
        <v>738</v>
      </c>
      <c r="F499" s="44">
        <f>IF(ISBLANK('4E'!F28),"##BLANK",'4E'!F28)</f>
        <v>1.5369999999999999</v>
      </c>
    </row>
    <row r="500" spans="2:6">
      <c r="B500" s="14" t="str">
        <f>'4E'!AI28</f>
        <v>B0508HD</v>
      </c>
      <c r="C500" s="14" t="s">
        <v>2613</v>
      </c>
      <c r="E500" s="38" t="s">
        <v>738</v>
      </c>
      <c r="F500" s="44">
        <f>IF(ISBLANK('4E'!G28),"##BLANK",'4E'!G28)</f>
        <v>1.5369999999999999</v>
      </c>
    </row>
    <row r="501" spans="2:6">
      <c r="B501" s="14" t="str">
        <f>'4E'!AJ28</f>
        <v>B0508STD</v>
      </c>
      <c r="C501" s="14" t="s">
        <v>2614</v>
      </c>
      <c r="E501" s="38" t="s">
        <v>738</v>
      </c>
      <c r="F501" s="44">
        <f>IF(ISBLANK('4E'!H28),"##BLANK",'4E'!H28)</f>
        <v>3.0739999999999998</v>
      </c>
    </row>
    <row r="502" spans="2:6">
      <c r="B502" s="14" t="str">
        <f>'4E'!AK28</f>
        <v>B0508SLT</v>
      </c>
      <c r="C502" s="14" t="s">
        <v>2615</v>
      </c>
      <c r="E502" s="38" t="s">
        <v>738</v>
      </c>
      <c r="F502" s="44">
        <f>IF(ISBLANK('4E'!I28),"##BLANK",'4E'!I28)</f>
        <v>0</v>
      </c>
    </row>
    <row r="503" spans="2:6">
      <c r="B503" s="14" t="str">
        <f>'4E'!AL28</f>
        <v>B0508STP</v>
      </c>
      <c r="C503" s="14" t="s">
        <v>2616</v>
      </c>
      <c r="E503" s="38" t="s">
        <v>738</v>
      </c>
      <c r="F503" s="44">
        <f>IF(ISBLANK('4E'!J28),"##BLANK",'4E'!J28)</f>
        <v>0</v>
      </c>
    </row>
    <row r="504" spans="2:6">
      <c r="B504" s="14" t="str">
        <f>'4E'!AM28</f>
        <v>B0508SDT</v>
      </c>
      <c r="C504" s="14" t="s">
        <v>2617</v>
      </c>
      <c r="E504" s="38" t="s">
        <v>738</v>
      </c>
      <c r="F504" s="44">
        <f>IF(ISBLANK('4E'!K28),"##BLANK",'4E'!K28)</f>
        <v>0</v>
      </c>
    </row>
    <row r="505" spans="2:6">
      <c r="B505" s="14" t="str">
        <f>'4E'!AN28</f>
        <v>B0508SDD</v>
      </c>
      <c r="C505" s="14" t="s">
        <v>2618</v>
      </c>
      <c r="E505" s="38" t="s">
        <v>738</v>
      </c>
      <c r="F505" s="44">
        <f>IF(ISBLANK('4E'!L28),"##BLANK",'4E'!L28)</f>
        <v>0</v>
      </c>
    </row>
    <row r="506" spans="2:6">
      <c r="B506" s="14" t="str">
        <f>'4E'!AO28</f>
        <v>B0508TAS</v>
      </c>
      <c r="C506" s="14" t="s">
        <v>2481</v>
      </c>
      <c r="E506" s="38" t="s">
        <v>738</v>
      </c>
      <c r="F506" s="44">
        <f>IF(ISBLANK('4E'!M28),"##BLANK",'4E'!M28)</f>
        <v>13.197000000000001</v>
      </c>
    </row>
    <row r="507" spans="2:6">
      <c r="B507" s="14" t="str">
        <f>'4E'!AG30</f>
        <v>BM825F</v>
      </c>
      <c r="C507" s="14" t="s">
        <v>2619</v>
      </c>
      <c r="E507" s="38" t="s">
        <v>738</v>
      </c>
      <c r="F507" s="44">
        <f>IF(ISBLANK('4E'!E30),"##BLANK",'4E'!E30)</f>
        <v>133.68100000000001</v>
      </c>
    </row>
    <row r="508" spans="2:6">
      <c r="B508" s="14" t="str">
        <f>'4E'!AH30</f>
        <v>BM825SWD</v>
      </c>
      <c r="C508" s="14" t="s">
        <v>2620</v>
      </c>
      <c r="E508" s="38" t="s">
        <v>738</v>
      </c>
      <c r="F508" s="44">
        <f>IF(ISBLANK('4E'!F30),"##BLANK",'4E'!F30)</f>
        <v>27.433000000000003</v>
      </c>
    </row>
    <row r="509" spans="2:6">
      <c r="B509" s="14" t="str">
        <f>'4E'!AI30</f>
        <v>BM825HD</v>
      </c>
      <c r="C509" s="14" t="s">
        <v>2621</v>
      </c>
      <c r="E509" s="38" t="s">
        <v>738</v>
      </c>
      <c r="F509" s="44">
        <f>IF(ISBLANK('4E'!G30),"##BLANK",'4E'!G30)</f>
        <v>27.433000000000003</v>
      </c>
    </row>
    <row r="510" spans="2:6">
      <c r="B510" s="14" t="str">
        <f>'4E'!AJ30</f>
        <v>BM825STD</v>
      </c>
      <c r="C510" s="14" t="s">
        <v>2622</v>
      </c>
      <c r="E510" s="38" t="s">
        <v>738</v>
      </c>
      <c r="F510" s="44">
        <f>IF(ISBLANK('4E'!H30),"##BLANK",'4E'!H30)</f>
        <v>432.79199999999997</v>
      </c>
    </row>
    <row r="511" spans="2:6">
      <c r="B511" s="14" t="str">
        <f>'4E'!AK30</f>
        <v>BM825SLT</v>
      </c>
      <c r="C511" s="14" t="s">
        <v>2623</v>
      </c>
      <c r="E511" s="38" t="s">
        <v>738</v>
      </c>
      <c r="F511" s="44">
        <f>IF(ISBLANK('4E'!I30),"##BLANK",'4E'!I30)</f>
        <v>5.0080000000000009</v>
      </c>
    </row>
    <row r="512" spans="2:6">
      <c r="B512" s="14" t="str">
        <f>'4E'!AL30</f>
        <v>BM825STP</v>
      </c>
      <c r="C512" s="14" t="s">
        <v>2624</v>
      </c>
      <c r="E512" s="38" t="s">
        <v>738</v>
      </c>
      <c r="F512" s="44">
        <f>IF(ISBLANK('4E'!J30),"##BLANK",'4E'!J30)</f>
        <v>4.6560000000000006</v>
      </c>
    </row>
    <row r="513" spans="2:6">
      <c r="B513" s="14" t="str">
        <f>'4E'!AM30</f>
        <v>BM825SDT</v>
      </c>
      <c r="C513" s="14" t="s">
        <v>2625</v>
      </c>
      <c r="E513" s="38" t="s">
        <v>738</v>
      </c>
      <c r="F513" s="44">
        <f>IF(ISBLANK('4E'!K30),"##BLANK",'4E'!K30)</f>
        <v>36.83</v>
      </c>
    </row>
    <row r="514" spans="2:6">
      <c r="B514" s="14" t="str">
        <f>'4E'!AN30</f>
        <v>BM825SDD</v>
      </c>
      <c r="C514" s="14" t="s">
        <v>2626</v>
      </c>
      <c r="E514" s="38" t="s">
        <v>738</v>
      </c>
      <c r="F514" s="44">
        <f>IF(ISBLANK('4E'!L30),"##BLANK",'4E'!L30)</f>
        <v>6.2610000000000001</v>
      </c>
    </row>
    <row r="515" spans="2:6">
      <c r="B515" s="14" t="str">
        <f>'4E'!AO30</f>
        <v>BM825TAS</v>
      </c>
      <c r="C515" s="14" t="s">
        <v>2627</v>
      </c>
      <c r="E515" s="38" t="s">
        <v>738</v>
      </c>
      <c r="F515" s="44">
        <f>IF(ISBLANK('4E'!M30),"##BLANK",'4E'!M30)</f>
        <v>674.09399999999994</v>
      </c>
    </row>
    <row r="516" spans="2:6">
      <c r="B516" s="14" t="str">
        <f>'4E'!AG33</f>
        <v>CR00559F</v>
      </c>
      <c r="C516" s="14" t="s">
        <v>2628</v>
      </c>
      <c r="E516" s="38" t="s">
        <v>738</v>
      </c>
      <c r="F516" s="44">
        <f>IF(ISBLANK('4E'!E33),"##BLANK",'4E'!E33)</f>
        <v>14.858000000000001</v>
      </c>
    </row>
    <row r="517" spans="2:6">
      <c r="B517" s="14" t="str">
        <f>'4E'!AH33</f>
        <v>CR00559SWD</v>
      </c>
      <c r="C517" s="14" t="s">
        <v>2629</v>
      </c>
      <c r="E517" s="38" t="s">
        <v>738</v>
      </c>
      <c r="F517" s="44">
        <f>IF(ISBLANK('4E'!F33),"##BLANK",'4E'!F33)</f>
        <v>2.4780000000000002</v>
      </c>
    </row>
    <row r="518" spans="2:6">
      <c r="B518" s="14" t="str">
        <f>'4E'!AI33</f>
        <v>CR00559HD</v>
      </c>
      <c r="C518" s="14" t="s">
        <v>2630</v>
      </c>
      <c r="E518" s="38" t="s">
        <v>738</v>
      </c>
      <c r="F518" s="44">
        <f>IF(ISBLANK('4E'!G33),"##BLANK",'4E'!G33)</f>
        <v>2.4780000000000002</v>
      </c>
    </row>
    <row r="519" spans="2:6">
      <c r="B519" s="14" t="str">
        <f>'4E'!AJ33</f>
        <v>CR00559STD</v>
      </c>
      <c r="C519" s="14" t="s">
        <v>2631</v>
      </c>
      <c r="E519" s="38" t="s">
        <v>738</v>
      </c>
      <c r="F519" s="44">
        <f>IF(ISBLANK('4E'!H33),"##BLANK",'4E'!H33)</f>
        <v>23.268999999999998</v>
      </c>
    </row>
    <row r="520" spans="2:6">
      <c r="B520" s="14" t="str">
        <f>'4E'!AK33</f>
        <v>CR00559SLT</v>
      </c>
      <c r="C520" s="14" t="s">
        <v>2632</v>
      </c>
      <c r="E520" s="38" t="s">
        <v>738</v>
      </c>
      <c r="F520" s="44">
        <f>IF(ISBLANK('4E'!I33),"##BLANK",'4E'!I33)</f>
        <v>2.5630000000000002</v>
      </c>
    </row>
    <row r="521" spans="2:6">
      <c r="B521" s="14" t="str">
        <f>'4E'!AL33</f>
        <v>CR00559STP</v>
      </c>
      <c r="C521" s="14" t="s">
        <v>2633</v>
      </c>
      <c r="E521" s="38" t="s">
        <v>738</v>
      </c>
      <c r="F521" s="44">
        <f>IF(ISBLANK('4E'!J33),"##BLANK",'4E'!J33)</f>
        <v>0</v>
      </c>
    </row>
    <row r="522" spans="2:6">
      <c r="B522" s="14" t="str">
        <f>'4E'!AM33</f>
        <v>CR00559SDT</v>
      </c>
      <c r="C522" s="14" t="s">
        <v>2634</v>
      </c>
      <c r="E522" s="38" t="s">
        <v>738</v>
      </c>
      <c r="F522" s="44">
        <f>IF(ISBLANK('4E'!K33),"##BLANK",'4E'!K33)</f>
        <v>3.6989999999999998</v>
      </c>
    </row>
    <row r="523" spans="2:6">
      <c r="B523" s="14" t="str">
        <f>'4E'!AN33</f>
        <v>CR00559SDD</v>
      </c>
      <c r="C523" s="14" t="s">
        <v>2635</v>
      </c>
      <c r="E523" s="38" t="s">
        <v>738</v>
      </c>
      <c r="F523" s="44">
        <f>IF(ISBLANK('4E'!L33),"##BLANK",'4E'!L33)</f>
        <v>0</v>
      </c>
    </row>
    <row r="524" spans="2:6">
      <c r="B524" s="14" t="str">
        <f>'4E'!AO33</f>
        <v>CR00559TOT</v>
      </c>
      <c r="C524" s="14" t="s">
        <v>2636</v>
      </c>
      <c r="E524" s="38" t="s">
        <v>738</v>
      </c>
      <c r="F524" s="44">
        <f>IF(ISBLANK('4E'!M33),"##BLANK",'4E'!M33)</f>
        <v>49.344999999999999</v>
      </c>
    </row>
    <row r="525" spans="2:6">
      <c r="B525" s="14" t="str">
        <f>'4E'!AG34</f>
        <v>CR00562F</v>
      </c>
      <c r="C525" s="14" t="s">
        <v>2637</v>
      </c>
      <c r="E525" s="38" t="s">
        <v>738</v>
      </c>
      <c r="F525" s="44">
        <f>IF(ISBLANK('4E'!E34),"##BLANK",'4E'!E34)</f>
        <v>0</v>
      </c>
    </row>
    <row r="526" spans="2:6">
      <c r="B526" s="14" t="str">
        <f>'4E'!AH34</f>
        <v>CR00562SWD</v>
      </c>
      <c r="C526" s="14" t="s">
        <v>2638</v>
      </c>
      <c r="E526" s="38" t="s">
        <v>738</v>
      </c>
      <c r="F526" s="44">
        <f>IF(ISBLANK('4E'!F34),"##BLANK",'4E'!F34)</f>
        <v>0</v>
      </c>
    </row>
    <row r="527" spans="2:6">
      <c r="B527" s="14" t="str">
        <f>'4E'!AI34</f>
        <v>CR00562HD</v>
      </c>
      <c r="C527" s="14" t="s">
        <v>2639</v>
      </c>
      <c r="E527" s="38" t="s">
        <v>738</v>
      </c>
      <c r="F527" s="44">
        <f>IF(ISBLANK('4E'!G34),"##BLANK",'4E'!G34)</f>
        <v>0</v>
      </c>
    </row>
    <row r="528" spans="2:6">
      <c r="B528" s="14" t="str">
        <f>'4E'!AJ34</f>
        <v>CR00562STD</v>
      </c>
      <c r="C528" s="14" t="s">
        <v>2640</v>
      </c>
      <c r="E528" s="38" t="s">
        <v>738</v>
      </c>
      <c r="F528" s="44">
        <f>IF(ISBLANK('4E'!H34),"##BLANK",'4E'!H34)</f>
        <v>0</v>
      </c>
    </row>
    <row r="529" spans="2:6">
      <c r="B529" s="14" t="str">
        <f>'4E'!AK34</f>
        <v>CR00562SLT</v>
      </c>
      <c r="C529" s="14" t="s">
        <v>2641</v>
      </c>
      <c r="E529" s="38" t="s">
        <v>738</v>
      </c>
      <c r="F529" s="44">
        <f>IF(ISBLANK('4E'!I34),"##BLANK",'4E'!I34)</f>
        <v>0</v>
      </c>
    </row>
    <row r="530" spans="2:6">
      <c r="B530" s="14" t="str">
        <f>'4E'!AL34</f>
        <v>CR00562STP</v>
      </c>
      <c r="C530" s="14" t="s">
        <v>2642</v>
      </c>
      <c r="E530" s="38" t="s">
        <v>738</v>
      </c>
      <c r="F530" s="44">
        <f>IF(ISBLANK('4E'!J34),"##BLANK",'4E'!J34)</f>
        <v>0</v>
      </c>
    </row>
    <row r="531" spans="2:6">
      <c r="B531" s="14" t="str">
        <f>'4E'!AM34</f>
        <v>CR00562SDT</v>
      </c>
      <c r="C531" s="14" t="s">
        <v>2643</v>
      </c>
      <c r="E531" s="38" t="s">
        <v>738</v>
      </c>
      <c r="F531" s="44">
        <f>IF(ISBLANK('4E'!K34),"##BLANK",'4E'!K34)</f>
        <v>0</v>
      </c>
    </row>
    <row r="532" spans="2:6">
      <c r="B532" s="14" t="str">
        <f>'4E'!AN34</f>
        <v>CR00562SDD</v>
      </c>
      <c r="C532" s="14" t="s">
        <v>2644</v>
      </c>
      <c r="E532" s="38" t="s">
        <v>738</v>
      </c>
      <c r="F532" s="44">
        <f>IF(ISBLANK('4E'!L34),"##BLANK",'4E'!L34)</f>
        <v>0</v>
      </c>
    </row>
    <row r="533" spans="2:6">
      <c r="B533" s="14" t="str">
        <f>'4E'!AO34</f>
        <v>CR00562TOT</v>
      </c>
      <c r="C533" s="14" t="s">
        <v>2645</v>
      </c>
      <c r="E533" s="38" t="s">
        <v>738</v>
      </c>
      <c r="F533" s="44">
        <f>IF(ISBLANK('4E'!M34),"##BLANK",'4E'!M34)</f>
        <v>0</v>
      </c>
    </row>
    <row r="534" spans="2:6">
      <c r="B534" s="14" t="str">
        <f>'4E'!AG35</f>
        <v>S3040F</v>
      </c>
      <c r="C534" s="14" t="s">
        <v>2646</v>
      </c>
      <c r="E534" s="38" t="s">
        <v>738</v>
      </c>
      <c r="F534" s="44">
        <f>IF(ISBLANK('4E'!E35),"##BLANK",'4E'!E35)</f>
        <v>148.53900000000002</v>
      </c>
    </row>
    <row r="535" spans="2:6">
      <c r="B535" s="14" t="str">
        <f>'4E'!AH35</f>
        <v>S3040SWD</v>
      </c>
      <c r="C535" s="14" t="s">
        <v>2647</v>
      </c>
      <c r="E535" s="38" t="s">
        <v>738</v>
      </c>
      <c r="F535" s="44">
        <f>IF(ISBLANK('4E'!F35),"##BLANK",'4E'!F35)</f>
        <v>29.911000000000005</v>
      </c>
    </row>
    <row r="536" spans="2:6">
      <c r="B536" s="14" t="str">
        <f>'4E'!AI35</f>
        <v>S3040HD</v>
      </c>
      <c r="C536" s="14" t="s">
        <v>2648</v>
      </c>
      <c r="E536" s="38" t="s">
        <v>738</v>
      </c>
      <c r="F536" s="44">
        <f>IF(ISBLANK('4E'!G35),"##BLANK",'4E'!G35)</f>
        <v>29.911000000000005</v>
      </c>
    </row>
    <row r="537" spans="2:6">
      <c r="B537" s="14" t="str">
        <f>'4E'!AJ35</f>
        <v>S3040STD</v>
      </c>
      <c r="C537" s="14" t="s">
        <v>2649</v>
      </c>
      <c r="E537" s="38" t="s">
        <v>738</v>
      </c>
      <c r="F537" s="44">
        <f>IF(ISBLANK('4E'!H35),"##BLANK",'4E'!H35)</f>
        <v>456.06099999999998</v>
      </c>
    </row>
    <row r="538" spans="2:6">
      <c r="B538" s="14" t="str">
        <f>'4E'!AK35</f>
        <v>S3040SLT</v>
      </c>
      <c r="C538" s="14" t="s">
        <v>2650</v>
      </c>
      <c r="E538" s="38" t="s">
        <v>738</v>
      </c>
      <c r="F538" s="44">
        <f>IF(ISBLANK('4E'!I35),"##BLANK",'4E'!I35)</f>
        <v>7.5710000000000015</v>
      </c>
    </row>
    <row r="539" spans="2:6">
      <c r="B539" s="14" t="str">
        <f>'4E'!AL35</f>
        <v>S3040STP</v>
      </c>
      <c r="C539" s="14" t="s">
        <v>2651</v>
      </c>
      <c r="E539" s="38" t="s">
        <v>738</v>
      </c>
      <c r="F539" s="44">
        <f>IF(ISBLANK('4E'!J35),"##BLANK",'4E'!J35)</f>
        <v>4.6560000000000006</v>
      </c>
    </row>
    <row r="540" spans="2:6">
      <c r="B540" s="14" t="str">
        <f>'4E'!AM35</f>
        <v>S3040SDT</v>
      </c>
      <c r="C540" s="14" t="s">
        <v>2652</v>
      </c>
      <c r="E540" s="38" t="s">
        <v>738</v>
      </c>
      <c r="F540" s="44">
        <f>IF(ISBLANK('4E'!K35),"##BLANK",'4E'!K35)</f>
        <v>40.528999999999996</v>
      </c>
    </row>
    <row r="541" spans="2:6">
      <c r="B541" s="14" t="str">
        <f>'4E'!AN35</f>
        <v>S3040SDD</v>
      </c>
      <c r="C541" s="14" t="s">
        <v>2653</v>
      </c>
      <c r="E541" s="38" t="s">
        <v>738</v>
      </c>
      <c r="F541" s="44">
        <f>IF(ISBLANK('4E'!L35),"##BLANK",'4E'!L35)</f>
        <v>6.2610000000000001</v>
      </c>
    </row>
    <row r="542" spans="2:6">
      <c r="B542" s="14" t="str">
        <f>'4E'!AO35</f>
        <v>S3040TOT</v>
      </c>
      <c r="C542" s="14" t="s">
        <v>2654</v>
      </c>
      <c r="E542" s="38" t="s">
        <v>738</v>
      </c>
      <c r="F542" s="44">
        <f>IF(ISBLANK('4E'!M35),"##BLANK",'4E'!M35)</f>
        <v>723.43899999999996</v>
      </c>
    </row>
    <row r="543" spans="2:6">
      <c r="B543" s="14" t="str">
        <f>'4E'!AG41</f>
        <v>BP3357001FL</v>
      </c>
      <c r="C543" s="14" t="s">
        <v>2655</v>
      </c>
      <c r="E543" s="38" t="s">
        <v>738</v>
      </c>
      <c r="F543" s="44">
        <f>IF(ISBLANK('4E'!E41),"##BLANK",'4E'!E41)</f>
        <v>0</v>
      </c>
    </row>
    <row r="544" spans="2:6">
      <c r="B544" s="14" t="str">
        <f>'4E'!AH41</f>
        <v>BP3357001SWD</v>
      </c>
      <c r="C544" s="14" t="s">
        <v>2656</v>
      </c>
      <c r="E544" s="38" t="s">
        <v>738</v>
      </c>
      <c r="F544" s="44">
        <f>IF(ISBLANK('4E'!F41),"##BLANK",'4E'!F41)</f>
        <v>0</v>
      </c>
    </row>
    <row r="545" spans="2:6">
      <c r="B545" s="14" t="str">
        <f>'4E'!AI41</f>
        <v>BP3357001HD</v>
      </c>
      <c r="C545" s="14" t="s">
        <v>2657</v>
      </c>
      <c r="E545" s="38" t="s">
        <v>738</v>
      </c>
      <c r="F545" s="44">
        <f>IF(ISBLANK('4E'!G41),"##BLANK",'4E'!G41)</f>
        <v>0</v>
      </c>
    </row>
    <row r="546" spans="2:6">
      <c r="B546" s="14" t="str">
        <f>'4E'!AJ41</f>
        <v>BP3357001STD</v>
      </c>
      <c r="C546" s="14" t="s">
        <v>2658</v>
      </c>
      <c r="E546" s="38" t="s">
        <v>738</v>
      </c>
      <c r="F546" s="44">
        <f>IF(ISBLANK('4E'!H41),"##BLANK",'4E'!H41)</f>
        <v>92.784000000000006</v>
      </c>
    </row>
    <row r="547" spans="2:6">
      <c r="B547" s="14" t="str">
        <f>'4E'!AK41</f>
        <v>BP3357001SLT</v>
      </c>
      <c r="C547" s="14" t="s">
        <v>2659</v>
      </c>
      <c r="E547" s="38" t="s">
        <v>738</v>
      </c>
      <c r="F547" s="44">
        <f>IF(ISBLANK('4E'!I41),"##BLANK",'4E'!I41)</f>
        <v>0</v>
      </c>
    </row>
    <row r="548" spans="2:6">
      <c r="B548" s="14" t="str">
        <f>'4E'!AL41</f>
        <v>BP3357001STP</v>
      </c>
      <c r="C548" s="14" t="s">
        <v>2660</v>
      </c>
      <c r="E548" s="38" t="s">
        <v>738</v>
      </c>
      <c r="F548" s="44">
        <f>IF(ISBLANK('4E'!J41),"##BLANK",'4E'!J41)</f>
        <v>0</v>
      </c>
    </row>
    <row r="549" spans="2:6">
      <c r="B549" s="14" t="str">
        <f>'4E'!AM41</f>
        <v>BP3357001SDT</v>
      </c>
      <c r="C549" s="14" t="s">
        <v>2661</v>
      </c>
      <c r="E549" s="38" t="s">
        <v>738</v>
      </c>
      <c r="F549" s="44">
        <f>IF(ISBLANK('4E'!K41),"##BLANK",'4E'!K41)</f>
        <v>0</v>
      </c>
    </row>
    <row r="550" spans="2:6">
      <c r="B550" s="14" t="str">
        <f>'4E'!AN41</f>
        <v>BP3357001SDD</v>
      </c>
      <c r="C550" s="14" t="s">
        <v>2662</v>
      </c>
      <c r="E550" s="38" t="s">
        <v>738</v>
      </c>
      <c r="F550" s="44">
        <f>IF(ISBLANK('4E'!L41),"##BLANK",'4E'!L41)</f>
        <v>0</v>
      </c>
    </row>
    <row r="551" spans="2:6">
      <c r="B551" s="14" t="str">
        <f>'4E'!AO41</f>
        <v>BP3357001CAS</v>
      </c>
      <c r="C551" s="14" t="s">
        <v>2510</v>
      </c>
      <c r="E551" s="38" t="s">
        <v>738</v>
      </c>
      <c r="F551" s="44">
        <f>IF(ISBLANK('4E'!M41),"##BLANK",'4E'!M41)</f>
        <v>92.784000000000006</v>
      </c>
    </row>
    <row r="552" spans="2:6">
      <c r="B552" s="14" t="str">
        <f>'4E'!AG42</f>
        <v>BP3357002FL</v>
      </c>
      <c r="C552" s="14" t="s">
        <v>2663</v>
      </c>
      <c r="E552" s="38" t="s">
        <v>738</v>
      </c>
      <c r="F552" s="44">
        <f>IF(ISBLANK('4E'!E42),"##BLANK",'4E'!E42)</f>
        <v>0</v>
      </c>
    </row>
    <row r="553" spans="2:6">
      <c r="B553" s="14" t="str">
        <f>'4E'!AH42</f>
        <v>BP3357002SWD</v>
      </c>
      <c r="C553" s="14" t="s">
        <v>2664</v>
      </c>
      <c r="E553" s="38" t="s">
        <v>738</v>
      </c>
      <c r="F553" s="44">
        <f>IF(ISBLANK('4E'!F42),"##BLANK",'4E'!F42)</f>
        <v>0</v>
      </c>
    </row>
    <row r="554" spans="2:6">
      <c r="B554" s="14" t="str">
        <f>'4E'!AI42</f>
        <v>BP3357002HD</v>
      </c>
      <c r="C554" s="14" t="s">
        <v>2665</v>
      </c>
      <c r="E554" s="38" t="s">
        <v>738</v>
      </c>
      <c r="F554" s="44">
        <f>IF(ISBLANK('4E'!G42),"##BLANK",'4E'!G42)</f>
        <v>0</v>
      </c>
    </row>
    <row r="555" spans="2:6">
      <c r="B555" s="14" t="str">
        <f>'4E'!AJ42</f>
        <v>BP3357002STD</v>
      </c>
      <c r="C555" s="14" t="s">
        <v>2666</v>
      </c>
      <c r="E555" s="38" t="s">
        <v>738</v>
      </c>
      <c r="F555" s="44">
        <f>IF(ISBLANK('4E'!H42),"##BLANK",'4E'!H42)</f>
        <v>0</v>
      </c>
    </row>
    <row r="556" spans="2:6">
      <c r="B556" s="14" t="str">
        <f>'4E'!AK42</f>
        <v>BP3357002SLT</v>
      </c>
      <c r="C556" s="14" t="s">
        <v>2667</v>
      </c>
      <c r="E556" s="38" t="s">
        <v>738</v>
      </c>
      <c r="F556" s="44">
        <f>IF(ISBLANK('4E'!I42),"##BLANK",'4E'!I42)</f>
        <v>0</v>
      </c>
    </row>
    <row r="557" spans="2:6">
      <c r="B557" s="14" t="str">
        <f>'4E'!AL42</f>
        <v>BP3357002STP</v>
      </c>
      <c r="C557" s="14" t="s">
        <v>2668</v>
      </c>
      <c r="E557" s="38" t="s">
        <v>738</v>
      </c>
      <c r="F557" s="44">
        <f>IF(ISBLANK('4E'!J42),"##BLANK",'4E'!J42)</f>
        <v>0</v>
      </c>
    </row>
    <row r="558" spans="2:6">
      <c r="B558" s="14" t="str">
        <f>'4E'!AM42</f>
        <v>BP3357002SDT</v>
      </c>
      <c r="C558" s="14" t="s">
        <v>2669</v>
      </c>
      <c r="E558" s="38" t="s">
        <v>738</v>
      </c>
      <c r="F558" s="44">
        <f>IF(ISBLANK('4E'!K42),"##BLANK",'4E'!K42)</f>
        <v>0</v>
      </c>
    </row>
    <row r="559" spans="2:6">
      <c r="B559" s="14" t="str">
        <f>'4E'!AN42</f>
        <v>BP3357002SDD</v>
      </c>
      <c r="C559" s="14" t="s">
        <v>2670</v>
      </c>
      <c r="E559" s="38" t="s">
        <v>738</v>
      </c>
      <c r="F559" s="44">
        <f>IF(ISBLANK('4E'!L42),"##BLANK",'4E'!L42)</f>
        <v>0</v>
      </c>
    </row>
    <row r="560" spans="2:6">
      <c r="B560" s="14" t="str">
        <f>'4E'!AO42</f>
        <v>BP3357002CAS</v>
      </c>
      <c r="C560" s="14" t="s">
        <v>2515</v>
      </c>
      <c r="E560" s="38" t="s">
        <v>738</v>
      </c>
      <c r="F560" s="44">
        <f>IF(ISBLANK('4E'!M42),"##BLANK",'4E'!M42)</f>
        <v>0</v>
      </c>
    </row>
    <row r="561" spans="2:6">
      <c r="B561" s="14" t="str">
        <f>'4E'!AG43</f>
        <v>BP3357003FL</v>
      </c>
      <c r="C561" s="14" t="s">
        <v>2671</v>
      </c>
      <c r="E561" s="38" t="s">
        <v>738</v>
      </c>
      <c r="F561" s="44">
        <f>IF(ISBLANK('4E'!E43),"##BLANK",'4E'!E43)</f>
        <v>0</v>
      </c>
    </row>
    <row r="562" spans="2:6">
      <c r="B562" s="14" t="str">
        <f>'4E'!AH43</f>
        <v>BP3357003SWD</v>
      </c>
      <c r="C562" s="14" t="s">
        <v>2672</v>
      </c>
      <c r="E562" s="38" t="s">
        <v>738</v>
      </c>
      <c r="F562" s="44">
        <f>IF(ISBLANK('4E'!F43),"##BLANK",'4E'!F43)</f>
        <v>0</v>
      </c>
    </row>
    <row r="563" spans="2:6">
      <c r="B563" s="14" t="str">
        <f>'4E'!AI43</f>
        <v>BP3357003HD</v>
      </c>
      <c r="C563" s="14" t="s">
        <v>2673</v>
      </c>
      <c r="E563" s="38" t="s">
        <v>738</v>
      </c>
      <c r="F563" s="44">
        <f>IF(ISBLANK('4E'!G43),"##BLANK",'4E'!G43)</f>
        <v>0</v>
      </c>
    </row>
    <row r="564" spans="2:6">
      <c r="B564" s="14" t="str">
        <f>'4E'!AJ43</f>
        <v>BP3357003STD</v>
      </c>
      <c r="C564" s="14" t="s">
        <v>2674</v>
      </c>
      <c r="E564" s="38" t="s">
        <v>738</v>
      </c>
      <c r="F564" s="44">
        <f>IF(ISBLANK('4E'!H43),"##BLANK",'4E'!H43)</f>
        <v>0</v>
      </c>
    </row>
    <row r="565" spans="2:6">
      <c r="B565" s="14" t="str">
        <f>'4E'!AK43</f>
        <v>BP3357003SLT</v>
      </c>
      <c r="C565" s="14" t="s">
        <v>2675</v>
      </c>
      <c r="E565" s="38" t="s">
        <v>738</v>
      </c>
      <c r="F565" s="44">
        <f>IF(ISBLANK('4E'!I43),"##BLANK",'4E'!I43)</f>
        <v>0</v>
      </c>
    </row>
    <row r="566" spans="2:6">
      <c r="B566" s="14" t="str">
        <f>'4E'!AL43</f>
        <v>BP3357003STP</v>
      </c>
      <c r="C566" s="14" t="s">
        <v>2676</v>
      </c>
      <c r="E566" s="38" t="s">
        <v>738</v>
      </c>
      <c r="F566" s="44">
        <f>IF(ISBLANK('4E'!J43),"##BLANK",'4E'!J43)</f>
        <v>0</v>
      </c>
    </row>
    <row r="567" spans="2:6">
      <c r="B567" s="14" t="str">
        <f>'4E'!AM43</f>
        <v>BP3357003SDT</v>
      </c>
      <c r="C567" s="14" t="s">
        <v>2677</v>
      </c>
      <c r="E567" s="38" t="s">
        <v>738</v>
      </c>
      <c r="F567" s="44">
        <f>IF(ISBLANK('4E'!K43),"##BLANK",'4E'!K43)</f>
        <v>0</v>
      </c>
    </row>
    <row r="568" spans="2:6">
      <c r="B568" s="14" t="str">
        <f>'4E'!AN43</f>
        <v>BP3357003SDD</v>
      </c>
      <c r="C568" s="14" t="s">
        <v>2678</v>
      </c>
      <c r="E568" s="38" t="s">
        <v>738</v>
      </c>
      <c r="F568" s="44">
        <f>IF(ISBLANK('4E'!L43),"##BLANK",'4E'!L43)</f>
        <v>0</v>
      </c>
    </row>
    <row r="569" spans="2:6">
      <c r="B569" s="14" t="str">
        <f>'4E'!AO43</f>
        <v>BP3357003CAS</v>
      </c>
      <c r="C569" s="14" t="s">
        <v>2520</v>
      </c>
      <c r="E569" s="38" t="s">
        <v>738</v>
      </c>
      <c r="F569" s="44">
        <f>IF(ISBLANK('4E'!M43),"##BLANK",'4E'!M43)</f>
        <v>0</v>
      </c>
    </row>
    <row r="570" spans="2:6">
      <c r="B570" s="14" t="str">
        <f>'4E'!AG44</f>
        <v>BP3357004FL</v>
      </c>
      <c r="C570" s="14" t="s">
        <v>2679</v>
      </c>
      <c r="E570" s="38" t="s">
        <v>738</v>
      </c>
      <c r="F570" s="44">
        <f>IF(ISBLANK('4E'!E44),"##BLANK",'4E'!E44)</f>
        <v>0</v>
      </c>
    </row>
    <row r="571" spans="2:6">
      <c r="B571" s="14" t="str">
        <f>'4E'!AH44</f>
        <v>BP3357004SWD</v>
      </c>
      <c r="C571" s="14" t="s">
        <v>2680</v>
      </c>
      <c r="E571" s="38" t="s">
        <v>738</v>
      </c>
      <c r="F571" s="44">
        <f>IF(ISBLANK('4E'!F44),"##BLANK",'4E'!F44)</f>
        <v>0</v>
      </c>
    </row>
    <row r="572" spans="2:6">
      <c r="B572" s="14" t="str">
        <f>'4E'!AI44</f>
        <v>BP3357004HD</v>
      </c>
      <c r="C572" s="14" t="s">
        <v>2681</v>
      </c>
      <c r="E572" s="38" t="s">
        <v>738</v>
      </c>
      <c r="F572" s="44">
        <f>IF(ISBLANK('4E'!G44),"##BLANK",'4E'!G44)</f>
        <v>0</v>
      </c>
    </row>
    <row r="573" spans="2:6">
      <c r="B573" s="14" t="str">
        <f>'4E'!AJ44</f>
        <v>BP3357004STD</v>
      </c>
      <c r="C573" s="14" t="s">
        <v>2682</v>
      </c>
      <c r="E573" s="38" t="s">
        <v>738</v>
      </c>
      <c r="F573" s="44">
        <f>IF(ISBLANK('4E'!H44),"##BLANK",'4E'!H44)</f>
        <v>0</v>
      </c>
    </row>
    <row r="574" spans="2:6">
      <c r="B574" s="14" t="str">
        <f>'4E'!AK44</f>
        <v>BP3357004SLT</v>
      </c>
      <c r="C574" s="14" t="s">
        <v>2683</v>
      </c>
      <c r="E574" s="38" t="s">
        <v>738</v>
      </c>
      <c r="F574" s="44">
        <f>IF(ISBLANK('4E'!I44),"##BLANK",'4E'!I44)</f>
        <v>0</v>
      </c>
    </row>
    <row r="575" spans="2:6">
      <c r="B575" s="14" t="str">
        <f>'4E'!AL44</f>
        <v>BP3357004STP</v>
      </c>
      <c r="C575" s="14" t="s">
        <v>2684</v>
      </c>
      <c r="E575" s="38" t="s">
        <v>738</v>
      </c>
      <c r="F575" s="44">
        <f>IF(ISBLANK('4E'!J44),"##BLANK",'4E'!J44)</f>
        <v>0</v>
      </c>
    </row>
    <row r="576" spans="2:6">
      <c r="B576" s="14" t="str">
        <f>'4E'!AM44</f>
        <v>BP3357004SDT</v>
      </c>
      <c r="C576" s="14" t="s">
        <v>2685</v>
      </c>
      <c r="E576" s="38" t="s">
        <v>738</v>
      </c>
      <c r="F576" s="44">
        <f>IF(ISBLANK('4E'!K44),"##BLANK",'4E'!K44)</f>
        <v>0</v>
      </c>
    </row>
    <row r="577" spans="2:6">
      <c r="B577" s="14" t="str">
        <f>'4E'!AN44</f>
        <v>BP3357004SDD</v>
      </c>
      <c r="C577" s="14" t="s">
        <v>2686</v>
      </c>
      <c r="E577" s="38" t="s">
        <v>738</v>
      </c>
      <c r="F577" s="44">
        <f>IF(ISBLANK('4E'!L44),"##BLANK",'4E'!L44)</f>
        <v>0</v>
      </c>
    </row>
    <row r="578" spans="2:6">
      <c r="B578" s="14" t="str">
        <f>'4E'!AO44</f>
        <v>BP3357004CAS</v>
      </c>
      <c r="C578" s="14" t="s">
        <v>2525</v>
      </c>
      <c r="E578" s="38" t="s">
        <v>738</v>
      </c>
      <c r="F578" s="44">
        <f>IF(ISBLANK('4E'!M44),"##BLANK",'4E'!M44)</f>
        <v>0</v>
      </c>
    </row>
    <row r="579" spans="2:6">
      <c r="B579" s="14" t="str">
        <f>'4E'!AG45</f>
        <v>BP3357005FL</v>
      </c>
      <c r="C579" s="14" t="s">
        <v>2687</v>
      </c>
      <c r="E579" s="38" t="s">
        <v>738</v>
      </c>
      <c r="F579" s="44">
        <f>IF(ISBLANK('4E'!E45),"##BLANK",'4E'!E45)</f>
        <v>0</v>
      </c>
    </row>
    <row r="580" spans="2:6">
      <c r="B580" s="14" t="str">
        <f>'4E'!AH45</f>
        <v>BP3357005SWD</v>
      </c>
      <c r="C580" s="14" t="s">
        <v>2688</v>
      </c>
      <c r="E580" s="38" t="s">
        <v>738</v>
      </c>
      <c r="F580" s="44">
        <f>IF(ISBLANK('4E'!F45),"##BLANK",'4E'!F45)</f>
        <v>0</v>
      </c>
    </row>
    <row r="581" spans="2:6">
      <c r="B581" s="14" t="str">
        <f>'4E'!AI45</f>
        <v>BP3357005HD</v>
      </c>
      <c r="C581" s="14" t="s">
        <v>2689</v>
      </c>
      <c r="E581" s="38" t="s">
        <v>738</v>
      </c>
      <c r="F581" s="44">
        <f>IF(ISBLANK('4E'!G45),"##BLANK",'4E'!G45)</f>
        <v>0</v>
      </c>
    </row>
    <row r="582" spans="2:6">
      <c r="B582" s="14" t="str">
        <f>'4E'!AJ45</f>
        <v>BP3357005STD</v>
      </c>
      <c r="C582" s="14" t="s">
        <v>2690</v>
      </c>
      <c r="E582" s="38" t="s">
        <v>738</v>
      </c>
      <c r="F582" s="44">
        <f>IF(ISBLANK('4E'!H45),"##BLANK",'4E'!H45)</f>
        <v>0</v>
      </c>
    </row>
    <row r="583" spans="2:6">
      <c r="B583" s="14" t="str">
        <f>'4E'!AK45</f>
        <v>BP3357005SLT</v>
      </c>
      <c r="C583" s="14" t="s">
        <v>2691</v>
      </c>
      <c r="E583" s="38" t="s">
        <v>738</v>
      </c>
      <c r="F583" s="44">
        <f>IF(ISBLANK('4E'!I45),"##BLANK",'4E'!I45)</f>
        <v>0</v>
      </c>
    </row>
    <row r="584" spans="2:6">
      <c r="B584" s="14" t="str">
        <f>'4E'!AL45</f>
        <v>BP3357005STP</v>
      </c>
      <c r="C584" s="14" t="s">
        <v>2692</v>
      </c>
      <c r="E584" s="38" t="s">
        <v>738</v>
      </c>
      <c r="F584" s="44">
        <f>IF(ISBLANK('4E'!J45),"##BLANK",'4E'!J45)</f>
        <v>0</v>
      </c>
    </row>
    <row r="585" spans="2:6">
      <c r="B585" s="14" t="str">
        <f>'4E'!AM45</f>
        <v>BP3357005SDT</v>
      </c>
      <c r="C585" s="14" t="s">
        <v>2693</v>
      </c>
      <c r="E585" s="38" t="s">
        <v>738</v>
      </c>
      <c r="F585" s="44">
        <f>IF(ISBLANK('4E'!K45),"##BLANK",'4E'!K45)</f>
        <v>0</v>
      </c>
    </row>
    <row r="586" spans="2:6">
      <c r="B586" s="14" t="str">
        <f>'4E'!AN45</f>
        <v>BP3357005SDD</v>
      </c>
      <c r="C586" s="14" t="s">
        <v>2694</v>
      </c>
      <c r="E586" s="38" t="s">
        <v>738</v>
      </c>
      <c r="F586" s="44">
        <f>IF(ISBLANK('4E'!L45),"##BLANK",'4E'!L45)</f>
        <v>0</v>
      </c>
    </row>
    <row r="587" spans="2:6">
      <c r="B587" s="14" t="str">
        <f>'4E'!AO45</f>
        <v>BP3357005CAS</v>
      </c>
      <c r="C587" s="14" t="s">
        <v>2530</v>
      </c>
      <c r="E587" s="38" t="s">
        <v>738</v>
      </c>
      <c r="F587" s="44">
        <f>IF(ISBLANK('4E'!M45),"##BLANK",'4E'!M45)</f>
        <v>0</v>
      </c>
    </row>
    <row r="588" spans="2:6">
      <c r="B588" s="14" t="str">
        <f>'4E'!AG46</f>
        <v>BP3357020FL</v>
      </c>
      <c r="C588" s="14" t="s">
        <v>2695</v>
      </c>
      <c r="E588" s="38" t="s">
        <v>738</v>
      </c>
      <c r="F588" s="44">
        <f>IF(ISBLANK('4E'!E46),"##BLANK",'4E'!E46)</f>
        <v>0</v>
      </c>
    </row>
    <row r="589" spans="2:6">
      <c r="B589" s="14" t="str">
        <f>'4E'!AH46</f>
        <v>BP3357020SWD</v>
      </c>
      <c r="C589" s="14" t="s">
        <v>2696</v>
      </c>
      <c r="E589" s="38" t="s">
        <v>738</v>
      </c>
      <c r="F589" s="44">
        <f>IF(ISBLANK('4E'!F46),"##BLANK",'4E'!F46)</f>
        <v>0</v>
      </c>
    </row>
    <row r="590" spans="2:6">
      <c r="B590" s="14" t="str">
        <f>'4E'!AI46</f>
        <v>BP3357020HD</v>
      </c>
      <c r="C590" s="14" t="s">
        <v>2697</v>
      </c>
      <c r="E590" s="38" t="s">
        <v>738</v>
      </c>
      <c r="F590" s="44">
        <f>IF(ISBLANK('4E'!G46),"##BLANK",'4E'!G46)</f>
        <v>0</v>
      </c>
    </row>
    <row r="591" spans="2:6">
      <c r="B591" s="14" t="str">
        <f>'4E'!AJ46</f>
        <v>BP3357020STD</v>
      </c>
      <c r="C591" s="14" t="s">
        <v>2698</v>
      </c>
      <c r="E591" s="38" t="s">
        <v>738</v>
      </c>
      <c r="F591" s="44">
        <f>IF(ISBLANK('4E'!H46),"##BLANK",'4E'!H46)</f>
        <v>92.784000000000006</v>
      </c>
    </row>
    <row r="592" spans="2:6">
      <c r="B592" s="14" t="str">
        <f>'4E'!AK46</f>
        <v>BP3357020SLT</v>
      </c>
      <c r="C592" s="14" t="s">
        <v>2699</v>
      </c>
      <c r="E592" s="38" t="s">
        <v>738</v>
      </c>
      <c r="F592" s="44">
        <f>IF(ISBLANK('4E'!I46),"##BLANK",'4E'!I46)</f>
        <v>0</v>
      </c>
    </row>
    <row r="593" spans="2:6">
      <c r="B593" s="14" t="str">
        <f>'4E'!AL46</f>
        <v>BP3357020STP</v>
      </c>
      <c r="C593" s="14" t="s">
        <v>2700</v>
      </c>
      <c r="E593" s="38" t="s">
        <v>738</v>
      </c>
      <c r="F593" s="44">
        <f>IF(ISBLANK('4E'!J46),"##BLANK",'4E'!J46)</f>
        <v>0</v>
      </c>
    </row>
    <row r="594" spans="2:6">
      <c r="B594" s="14" t="str">
        <f>'4E'!AM46</f>
        <v>BP3357020SDT</v>
      </c>
      <c r="C594" s="14" t="s">
        <v>2701</v>
      </c>
      <c r="E594" s="38" t="s">
        <v>738</v>
      </c>
      <c r="F594" s="44">
        <f>IF(ISBLANK('4E'!K46),"##BLANK",'4E'!K46)</f>
        <v>0</v>
      </c>
    </row>
    <row r="595" spans="2:6">
      <c r="B595" s="14" t="str">
        <f>'4E'!AN46</f>
        <v>BP3357020SDD</v>
      </c>
      <c r="C595" s="14" t="s">
        <v>2702</v>
      </c>
      <c r="E595" s="38" t="s">
        <v>738</v>
      </c>
      <c r="F595" s="44">
        <f>IF(ISBLANK('4E'!L46),"##BLANK",'4E'!L46)</f>
        <v>0</v>
      </c>
    </row>
    <row r="596" spans="2:6">
      <c r="B596" s="14" t="str">
        <f>'4E'!AO46</f>
        <v>BP3357020CAS</v>
      </c>
      <c r="C596" s="14" t="s">
        <v>2536</v>
      </c>
      <c r="E596" s="38" t="s">
        <v>738</v>
      </c>
      <c r="F596" s="44">
        <f>IF(ISBLANK('4E'!M46),"##BLANK",'4E'!M46)</f>
        <v>92.784000000000006</v>
      </c>
    </row>
    <row r="597" spans="2:6">
      <c r="B597" s="96" t="str">
        <f>'4H'!T9</f>
        <v>RCT00600</v>
      </c>
      <c r="C597" s="14" t="s">
        <v>2703</v>
      </c>
      <c r="E597" s="38" t="s">
        <v>738</v>
      </c>
      <c r="F597" s="44">
        <f>IF(ISBLANK('4H'!E9),"##BLANK",'4H'!E9)</f>
        <v>1943.5500000000002</v>
      </c>
    </row>
    <row r="598" spans="2:6">
      <c r="B598" s="43" t="str">
        <f>'4H'!T10</f>
        <v>FI00300</v>
      </c>
      <c r="C598" s="14" t="s">
        <v>1094</v>
      </c>
      <c r="E598" s="38" t="s">
        <v>738</v>
      </c>
      <c r="F598" s="47">
        <f>IF(ISBLANK('4H'!E10),"##BLANK",'4H'!E10)</f>
        <v>0.65510418478203003</v>
      </c>
    </row>
    <row r="599" spans="2:6">
      <c r="B599" s="43" t="str">
        <f>'4H'!T11</f>
        <v>T19004PT</v>
      </c>
      <c r="C599" s="14" t="s">
        <v>2704</v>
      </c>
      <c r="E599" s="38" t="s">
        <v>738</v>
      </c>
      <c r="F599" s="44">
        <f>IF(ISBLANK('4H'!E11),"##BLANK",'4H'!E11)</f>
        <v>-0.1062</v>
      </c>
    </row>
    <row r="600" spans="2:6">
      <c r="B600" s="43" t="str">
        <f>'4H'!T13</f>
        <v>CR1050</v>
      </c>
      <c r="C600" s="14" t="s">
        <v>2705</v>
      </c>
      <c r="E600" s="38" t="s">
        <v>738</v>
      </c>
      <c r="F600" s="44">
        <f>IF(ISBLANK('4H'!E13),"##BLANK",'4H'!E13)</f>
        <v>0</v>
      </c>
    </row>
    <row r="601" spans="2:6">
      <c r="B601" s="43" t="str">
        <f>'4H'!T14</f>
        <v>R5004HH</v>
      </c>
      <c r="C601" s="14" t="s">
        <v>2706</v>
      </c>
      <c r="E601" s="38" t="s">
        <v>738</v>
      </c>
      <c r="F601" s="44">
        <f>IF(ISBLANK('4H'!E14),"##BLANK",'4H'!E14)</f>
        <v>-2.6345466146335685E-2</v>
      </c>
    </row>
    <row r="602" spans="2:6">
      <c r="B602" s="43" t="str">
        <f>'4H'!T15</f>
        <v>R5004NH</v>
      </c>
      <c r="C602" s="14" t="s">
        <v>2707</v>
      </c>
      <c r="E602" s="38" t="s">
        <v>738</v>
      </c>
      <c r="F602" s="44">
        <f>IF(ISBLANK('4H'!E15),"##BLANK",'4H'!E15)</f>
        <v>0</v>
      </c>
    </row>
    <row r="603" spans="2:6">
      <c r="B603" s="14" t="str">
        <f>'4H'!T16</f>
        <v>B0203FMCRF</v>
      </c>
      <c r="C603" s="14" t="s">
        <v>2708</v>
      </c>
      <c r="E603" s="38" t="s">
        <v>738</v>
      </c>
      <c r="F603" s="44" t="str">
        <f>IF(ISBLANK('4H'!E16),"##BLANK",'4H'!E16)</f>
        <v>BBB+ (Negative)</v>
      </c>
    </row>
    <row r="604" spans="2:6">
      <c r="B604" s="14" t="str">
        <f>'4H'!T17</f>
        <v>B0203FMCRM</v>
      </c>
      <c r="C604" s="14" t="s">
        <v>2709</v>
      </c>
      <c r="E604" s="38" t="s">
        <v>738</v>
      </c>
      <c r="F604" s="44" t="str">
        <f>IF(ISBLANK('4H'!E17),"##BLANK",'4H'!E17)</f>
        <v>Baa3 (Stable)</v>
      </c>
    </row>
    <row r="605" spans="2:6">
      <c r="B605" s="14" t="str">
        <f>'4H'!T18</f>
        <v>B0203FMCRS</v>
      </c>
      <c r="C605" s="14" t="s">
        <v>2710</v>
      </c>
      <c r="E605" s="38" t="s">
        <v>738</v>
      </c>
      <c r="F605" s="44" t="str">
        <f>IF(ISBLANK('4H'!E18),"##BLANK",'4H'!E18)</f>
        <v>BBB+ (Stable)</v>
      </c>
    </row>
    <row r="606" spans="2:6">
      <c r="B606" s="43" t="str">
        <f>'4H'!T19</f>
        <v>CR19006</v>
      </c>
      <c r="C606" s="14" t="s">
        <v>2711</v>
      </c>
      <c r="E606" s="38" t="s">
        <v>738</v>
      </c>
      <c r="F606" s="44">
        <f>IF(ISBLANK('4H'!E19),"##BLANK",'4H'!E19)</f>
        <v>6.0000000000000001E-3</v>
      </c>
    </row>
    <row r="607" spans="2:6">
      <c r="B607" s="96" t="str">
        <f>'4H'!T20</f>
        <v>CR2610</v>
      </c>
      <c r="C607" s="14" t="s">
        <v>2712</v>
      </c>
      <c r="E607" s="38" t="s">
        <v>738</v>
      </c>
      <c r="F607" s="44">
        <f>IF(ISBLANK('4H'!E20),"##BLANK",'4H'!E20)</f>
        <v>0</v>
      </c>
    </row>
    <row r="608" spans="2:6">
      <c r="B608" s="96" t="str">
        <f>'4H'!T21</f>
        <v>A14025</v>
      </c>
      <c r="C608" s="14" t="s">
        <v>2713</v>
      </c>
      <c r="E608" s="38" t="s">
        <v>738</v>
      </c>
      <c r="F608" s="44">
        <f>IF(ISBLANK('4H'!E21),"##BLANK",'4H'!E21)</f>
        <v>81.580000000000126</v>
      </c>
    </row>
    <row r="609" spans="2:6">
      <c r="B609" s="14" t="str">
        <f>'4H'!T22</f>
        <v>CR1051</v>
      </c>
      <c r="C609" s="14" t="s">
        <v>2714</v>
      </c>
      <c r="E609" s="38" t="s">
        <v>738</v>
      </c>
      <c r="F609" s="44">
        <f>IF(ISBLANK('4H'!E22),"##BLANK",'4H'!E22)</f>
        <v>1.46</v>
      </c>
    </row>
    <row r="610" spans="2:6">
      <c r="B610" s="14" t="str">
        <f>'4H'!T23</f>
        <v>CR1052</v>
      </c>
      <c r="C610" s="14" t="s">
        <v>2715</v>
      </c>
      <c r="E610" s="38" t="s">
        <v>738</v>
      </c>
      <c r="F610" s="44">
        <f>IF(ISBLANK('4H'!E23),"##BLANK",'4H'!E23)</f>
        <v>-0.33</v>
      </c>
    </row>
    <row r="611" spans="2:6">
      <c r="B611" s="96" t="str">
        <f>'4H'!T24</f>
        <v>CR1053</v>
      </c>
      <c r="C611" s="14" t="s">
        <v>2716</v>
      </c>
      <c r="E611" s="38" t="s">
        <v>738</v>
      </c>
      <c r="F611" s="44">
        <f>IF(ISBLANK('4H'!E24),"##BLANK",'4H'!E24)</f>
        <v>2.2098639354431546E-2</v>
      </c>
    </row>
    <row r="612" spans="2:6">
      <c r="B612" s="43" t="str">
        <f>'4H'!T25</f>
        <v>CR1054</v>
      </c>
      <c r="C612" s="14" t="s">
        <v>2717</v>
      </c>
      <c r="E612" s="38" t="s">
        <v>738</v>
      </c>
      <c r="F612" s="44">
        <f>IF(ISBLANK('4H'!E25),"##BLANK",'4H'!E25)</f>
        <v>0</v>
      </c>
    </row>
    <row r="613" spans="2:6">
      <c r="B613" s="96" t="str">
        <f>'4H'!T26</f>
        <v>CR1055</v>
      </c>
      <c r="C613" s="14" t="s">
        <v>2718</v>
      </c>
      <c r="E613" s="38" t="s">
        <v>738</v>
      </c>
      <c r="F613" s="44">
        <f>IF(ISBLANK('4H'!E26),"##BLANK",'4H'!E26)</f>
        <v>81.580000000000126</v>
      </c>
    </row>
    <row r="614" spans="2:6">
      <c r="B614" s="96" t="str">
        <f>'4H'!T27</f>
        <v>B0203FMRCFD</v>
      </c>
      <c r="C614" s="14" t="s">
        <v>2719</v>
      </c>
      <c r="E614" s="38" t="s">
        <v>738</v>
      </c>
      <c r="F614" s="44">
        <f>IF(ISBLANK('4H'!E27),"##BLANK",'4H'!E27)</f>
        <v>2.2098639354431546E-2</v>
      </c>
    </row>
    <row r="615" spans="2:6">
      <c r="B615" s="43" t="str">
        <f>'4H'!T30</f>
        <v>CR1058</v>
      </c>
      <c r="C615" s="14" t="s">
        <v>2720</v>
      </c>
      <c r="E615" s="38" t="s">
        <v>738</v>
      </c>
      <c r="F615" s="44">
        <f>IF(ISBLANK('4H'!E30),"##BLANK",'4H'!E30)</f>
        <v>0.36550979942995598</v>
      </c>
    </row>
    <row r="616" spans="2:6">
      <c r="B616" s="43" t="str">
        <f>'4H'!T31</f>
        <v>CR1059</v>
      </c>
      <c r="C616" s="14" t="s">
        <v>2721</v>
      </c>
      <c r="E616" s="38" t="s">
        <v>738</v>
      </c>
      <c r="F616" s="44">
        <f>IF(ISBLANK('4H'!E31),"##BLANK",'4H'!E31)</f>
        <v>0</v>
      </c>
    </row>
    <row r="617" spans="2:6">
      <c r="B617" s="43" t="str">
        <f>'4H'!T32</f>
        <v>CR1060</v>
      </c>
      <c r="C617" s="14" t="s">
        <v>2722</v>
      </c>
      <c r="E617" s="38" t="s">
        <v>738</v>
      </c>
      <c r="F617" s="44">
        <f>IF(ISBLANK('4H'!E32),"##BLANK",'4H'!E32)</f>
        <v>0.63449020057004402</v>
      </c>
    </row>
    <row r="618" spans="2:6">
      <c r="B618" s="43" t="str">
        <f>'4H'!T33</f>
        <v>CR1061</v>
      </c>
      <c r="C618" s="14" t="s">
        <v>2723</v>
      </c>
      <c r="E618" s="38" t="s">
        <v>738</v>
      </c>
      <c r="F618" s="44">
        <f>IF(ISBLANK('4H'!E33),"##BLANK",'4H'!E33)</f>
        <v>8.9999999999999998E-4</v>
      </c>
    </row>
    <row r="619" spans="2:6">
      <c r="B619" s="43" t="str">
        <f>'4H'!T34</f>
        <v>CR1062</v>
      </c>
      <c r="C619" s="14" t="s">
        <v>2724</v>
      </c>
      <c r="E619" s="38" t="s">
        <v>738</v>
      </c>
      <c r="F619" s="44">
        <f>IF(ISBLANK('4H'!E34),"##BLANK",'4H'!E34)</f>
        <v>7.3599999999999999E-2</v>
      </c>
    </row>
    <row r="620" spans="2:6">
      <c r="B620" s="43" t="str">
        <f>'4H'!T35</f>
        <v>CR1063</v>
      </c>
      <c r="C620" s="14" t="s">
        <v>2725</v>
      </c>
      <c r="E620" s="38" t="s">
        <v>738</v>
      </c>
      <c r="F620" s="44">
        <f>IF(ISBLANK('4H'!E35),"##BLANK",'4H'!E35)</f>
        <v>0.1076</v>
      </c>
    </row>
    <row r="621" spans="2:6">
      <c r="B621" s="43" t="str">
        <f>'4H'!T36</f>
        <v>CR1064</v>
      </c>
      <c r="C621" s="14" t="s">
        <v>2726</v>
      </c>
      <c r="E621" s="38" t="s">
        <v>738</v>
      </c>
      <c r="F621" s="44">
        <f>IF(ISBLANK('4H'!E36),"##BLANK",'4H'!E36)</f>
        <v>0.69369999999999998</v>
      </c>
    </row>
    <row r="622" spans="2:6">
      <c r="B622" s="43" t="str">
        <f>'4H'!T37</f>
        <v>CR1065</v>
      </c>
      <c r="C622" s="14" t="s">
        <v>2727</v>
      </c>
      <c r="E622" s="38" t="s">
        <v>738</v>
      </c>
      <c r="F622" s="44">
        <f>IF(ISBLANK('4H'!E37),"##BLANK",'4H'!E37)</f>
        <v>0.1242</v>
      </c>
    </row>
    <row r="623" spans="2:6">
      <c r="B623" s="14" t="e">
        <f>#REF!</f>
        <v>#REF!</v>
      </c>
      <c r="C623" s="14" t="s">
        <v>2728</v>
      </c>
      <c r="E623" s="38" t="s">
        <v>738</v>
      </c>
      <c r="F623" s="44" t="e">
        <f>IF(ISBLANK(#REF!),"##BLANK",#REF!)</f>
        <v>#REF!</v>
      </c>
    </row>
    <row r="624" spans="2:6">
      <c r="B624" s="14" t="e">
        <f>#REF!</f>
        <v>#REF!</v>
      </c>
      <c r="C624" s="14" t="s">
        <v>2729</v>
      </c>
      <c r="E624" s="38" t="s">
        <v>738</v>
      </c>
      <c r="F624" s="44" t="e">
        <f>IF(ISBLANK(#REF!),"##BLANK",#REF!)</f>
        <v>#REF!</v>
      </c>
    </row>
    <row r="625" spans="2:6">
      <c r="B625" s="14" t="e">
        <f>#REF!</f>
        <v>#REF!</v>
      </c>
      <c r="C625" s="14" t="s">
        <v>2730</v>
      </c>
      <c r="E625" s="38" t="s">
        <v>738</v>
      </c>
      <c r="F625" s="44" t="e">
        <f>IF(ISBLANK(#REF!),"##BLANK",#REF!)</f>
        <v>#REF!</v>
      </c>
    </row>
    <row r="626" spans="2:6">
      <c r="B626" s="14" t="e">
        <f>#REF!</f>
        <v>#REF!</v>
      </c>
      <c r="C626" s="14" t="s">
        <v>2731</v>
      </c>
      <c r="E626" s="38" t="s">
        <v>738</v>
      </c>
      <c r="F626" s="44" t="e">
        <f>IF(ISBLANK(#REF!),"##BLANK",#REF!)</f>
        <v>#REF!</v>
      </c>
    </row>
    <row r="627" spans="2:6">
      <c r="B627" s="14" t="e">
        <f>#REF!</f>
        <v>#REF!</v>
      </c>
      <c r="C627" s="14" t="s">
        <v>2732</v>
      </c>
      <c r="E627" s="38" t="s">
        <v>738</v>
      </c>
      <c r="F627" s="44" t="e">
        <f>IF(ISBLANK(#REF!),"##BLANK",#REF!)</f>
        <v>#REF!</v>
      </c>
    </row>
    <row r="628" spans="2:6">
      <c r="B628" s="14" t="e">
        <f>#REF!</f>
        <v>#REF!</v>
      </c>
      <c r="C628" s="14" t="s">
        <v>2733</v>
      </c>
      <c r="E628" s="38" t="s">
        <v>738</v>
      </c>
      <c r="F628" s="44" t="e">
        <f>IF(ISBLANK(#REF!),"##BLANK",#REF!)</f>
        <v>#REF!</v>
      </c>
    </row>
    <row r="629" spans="2:6">
      <c r="B629" s="14" t="e">
        <f>#REF!</f>
        <v>#REF!</v>
      </c>
      <c r="C629" s="14" t="s">
        <v>2734</v>
      </c>
      <c r="E629" s="38" t="s">
        <v>738</v>
      </c>
      <c r="F629" s="44" t="e">
        <f>IF(ISBLANK(#REF!),"##BLANK",#REF!)</f>
        <v>#REF!</v>
      </c>
    </row>
    <row r="630" spans="2:6">
      <c r="B630" s="14" t="e">
        <f>#REF!</f>
        <v>#REF!</v>
      </c>
      <c r="C630" s="14" t="s">
        <v>2735</v>
      </c>
      <c r="E630" s="38" t="s">
        <v>738</v>
      </c>
      <c r="F630" s="44" t="e">
        <f>IF(ISBLANK(#REF!),"##BLANK",#REF!)</f>
        <v>#REF!</v>
      </c>
    </row>
    <row r="631" spans="2:6">
      <c r="B631" s="14" t="e">
        <f>#REF!</f>
        <v>#REF!</v>
      </c>
      <c r="C631" s="14" t="s">
        <v>2736</v>
      </c>
      <c r="E631" s="38" t="s">
        <v>738</v>
      </c>
      <c r="F631" s="44" t="e">
        <f>IF(ISBLANK(#REF!),"##BLANK",#REF!)</f>
        <v>#REF!</v>
      </c>
    </row>
    <row r="632" spans="2:6">
      <c r="B632" s="14" t="e">
        <f>#REF!</f>
        <v>#REF!</v>
      </c>
      <c r="C632" s="14" t="s">
        <v>2737</v>
      </c>
      <c r="E632" s="38" t="s">
        <v>738</v>
      </c>
      <c r="F632" s="44" t="e">
        <f>IF(ISBLANK(#REF!),"##BLANK",#REF!)</f>
        <v>#REF!</v>
      </c>
    </row>
    <row r="633" spans="2:6">
      <c r="B633" s="14" t="e">
        <f>#REF!</f>
        <v>#REF!</v>
      </c>
      <c r="C633" s="14" t="s">
        <v>2738</v>
      </c>
      <c r="E633" s="38" t="s">
        <v>738</v>
      </c>
      <c r="F633" s="44" t="e">
        <f>IF(ISBLANK(#REF!),"##BLANK",#REF!)</f>
        <v>#REF!</v>
      </c>
    </row>
    <row r="634" spans="2:6">
      <c r="B634" s="14" t="e">
        <f>#REF!</f>
        <v>#REF!</v>
      </c>
      <c r="C634" s="14" t="s">
        <v>2739</v>
      </c>
      <c r="E634" s="38" t="s">
        <v>738</v>
      </c>
      <c r="F634" s="44" t="e">
        <f>IF(ISBLANK(#REF!),"##BLANK",#REF!)</f>
        <v>#REF!</v>
      </c>
    </row>
    <row r="635" spans="2:6">
      <c r="B635" s="14" t="e">
        <f>#REF!</f>
        <v>#REF!</v>
      </c>
      <c r="C635" s="14" t="s">
        <v>2740</v>
      </c>
      <c r="E635" s="38" t="s">
        <v>738</v>
      </c>
      <c r="F635" s="44" t="e">
        <f>IF(ISBLANK(#REF!),"##BLANK",#REF!)</f>
        <v>#REF!</v>
      </c>
    </row>
    <row r="636" spans="2:6">
      <c r="B636" s="14" t="e">
        <f>#REF!</f>
        <v>#REF!</v>
      </c>
      <c r="C636" s="14" t="s">
        <v>2741</v>
      </c>
      <c r="E636" s="38" t="s">
        <v>738</v>
      </c>
      <c r="F636" s="44" t="e">
        <f>IF(ISBLANK(#REF!),"##BLANK",#REF!)</f>
        <v>#REF!</v>
      </c>
    </row>
    <row r="637" spans="2:6">
      <c r="B637" s="14" t="e">
        <f>#REF!</f>
        <v>#REF!</v>
      </c>
      <c r="C637" s="14" t="s">
        <v>2742</v>
      </c>
      <c r="E637" s="38" t="s">
        <v>738</v>
      </c>
      <c r="F637" s="44" t="e">
        <f>IF(ISBLANK(#REF!),"##BLANK",#REF!)</f>
        <v>#REF!</v>
      </c>
    </row>
    <row r="638" spans="2:6">
      <c r="B638" s="14" t="e">
        <f>#REF!</f>
        <v>#REF!</v>
      </c>
      <c r="C638" s="14" t="s">
        <v>2743</v>
      </c>
      <c r="E638" s="38" t="s">
        <v>738</v>
      </c>
      <c r="F638" s="44" t="e">
        <f>IF(ISBLANK(#REF!),"##BLANK",#REF!)</f>
        <v>#REF!</v>
      </c>
    </row>
    <row r="639" spans="2:6">
      <c r="B639" s="14" t="e">
        <f>#REF!</f>
        <v>#REF!</v>
      </c>
      <c r="C639" s="14" t="s">
        <v>2744</v>
      </c>
      <c r="E639" s="38" t="s">
        <v>738</v>
      </c>
      <c r="F639" s="44" t="e">
        <f>IF(ISBLANK(#REF!),"##BLANK",#REF!)</f>
        <v>#REF!</v>
      </c>
    </row>
    <row r="640" spans="2:6">
      <c r="B640" s="14" t="e">
        <f>#REF!</f>
        <v>#REF!</v>
      </c>
      <c r="C640" s="14" t="s">
        <v>2745</v>
      </c>
      <c r="E640" s="38" t="s">
        <v>738</v>
      </c>
      <c r="F640" s="44" t="e">
        <f>IF(ISBLANK(#REF!),"##BLANK",#REF!)</f>
        <v>#REF!</v>
      </c>
    </row>
    <row r="641" spans="2:6">
      <c r="B641" s="14" t="e">
        <f>#REF!</f>
        <v>#REF!</v>
      </c>
      <c r="C641" s="14" t="s">
        <v>2746</v>
      </c>
      <c r="E641" s="38" t="s">
        <v>738</v>
      </c>
      <c r="F641" s="44" t="e">
        <f>IF(ISBLANK(#REF!),"##BLANK",#REF!)</f>
        <v>#REF!</v>
      </c>
    </row>
    <row r="642" spans="2:6">
      <c r="B642" s="14" t="e">
        <f>#REF!</f>
        <v>#REF!</v>
      </c>
      <c r="C642" s="14" t="s">
        <v>2747</v>
      </c>
      <c r="E642" s="38" t="s">
        <v>738</v>
      </c>
      <c r="F642" s="44" t="e">
        <f>IF(ISBLANK(#REF!),"##BLANK",#REF!)</f>
        <v>#REF!</v>
      </c>
    </row>
    <row r="643" spans="2:6">
      <c r="B643" s="14" t="e">
        <f>#REF!</f>
        <v>#REF!</v>
      </c>
      <c r="C643" s="14" t="s">
        <v>2748</v>
      </c>
      <c r="E643" s="38" t="s">
        <v>738</v>
      </c>
      <c r="F643" s="44" t="e">
        <f>IF(ISBLANK(#REF!),"##BLANK",#REF!)</f>
        <v>#REF!</v>
      </c>
    </row>
    <row r="644" spans="2:6">
      <c r="B644" s="14" t="e">
        <f>#REF!</f>
        <v>#REF!</v>
      </c>
      <c r="C644" s="14" t="s">
        <v>2749</v>
      </c>
      <c r="E644" s="38" t="s">
        <v>738</v>
      </c>
      <c r="F644" s="44" t="e">
        <f>IF(ISBLANK(#REF!),"##BLANK",#REF!)</f>
        <v>#REF!</v>
      </c>
    </row>
    <row r="645" spans="2:6">
      <c r="B645" s="14" t="e">
        <f>#REF!</f>
        <v>#REF!</v>
      </c>
      <c r="C645" s="14" t="s">
        <v>2750</v>
      </c>
      <c r="E645" s="38" t="s">
        <v>738</v>
      </c>
      <c r="F645" s="44" t="e">
        <f>IF(ISBLANK(#REF!),"##BLANK",#REF!)</f>
        <v>#REF!</v>
      </c>
    </row>
    <row r="646" spans="2:6">
      <c r="B646" s="14" t="e">
        <f>#REF!</f>
        <v>#REF!</v>
      </c>
      <c r="C646" s="14" t="s">
        <v>2751</v>
      </c>
      <c r="E646" s="38" t="s">
        <v>738</v>
      </c>
      <c r="F646" s="44" t="e">
        <f>IF(ISBLANK(#REF!),"##BLANK",#REF!)</f>
        <v>#REF!</v>
      </c>
    </row>
    <row r="647" spans="2:6">
      <c r="B647" s="14" t="e">
        <f>#REF!</f>
        <v>#REF!</v>
      </c>
      <c r="C647" s="14" t="s">
        <v>2752</v>
      </c>
      <c r="E647" s="38" t="s">
        <v>738</v>
      </c>
      <c r="F647" s="44" t="e">
        <f>IF(ISBLANK(#REF!),"##BLANK",#REF!)</f>
        <v>#REF!</v>
      </c>
    </row>
    <row r="648" spans="2:6">
      <c r="B648" s="14" t="e">
        <f>#REF!</f>
        <v>#REF!</v>
      </c>
      <c r="C648" s="14" t="s">
        <v>2753</v>
      </c>
      <c r="E648" s="38" t="s">
        <v>738</v>
      </c>
      <c r="F648" s="44" t="e">
        <f>IF(ISBLANK(#REF!),"##BLANK",#REF!)</f>
        <v>#REF!</v>
      </c>
    </row>
    <row r="649" spans="2:6">
      <c r="B649" s="14" t="e">
        <f>#REF!</f>
        <v>#REF!</v>
      </c>
      <c r="C649" s="14" t="s">
        <v>2754</v>
      </c>
      <c r="E649" s="38" t="s">
        <v>738</v>
      </c>
      <c r="F649" s="44" t="e">
        <f>IF(ISBLANK(#REF!),"##BLANK",#REF!)</f>
        <v>#REF!</v>
      </c>
    </row>
    <row r="650" spans="2:6">
      <c r="B650" s="14" t="e">
        <f>#REF!</f>
        <v>#REF!</v>
      </c>
      <c r="C650" s="14" t="s">
        <v>2755</v>
      </c>
      <c r="E650" s="38" t="s">
        <v>738</v>
      </c>
      <c r="F650" s="44" t="e">
        <f>IF(ISBLANK(#REF!),"##BLANK",#REF!)</f>
        <v>#REF!</v>
      </c>
    </row>
    <row r="651" spans="2:6">
      <c r="B651" s="14" t="e">
        <f>#REF!</f>
        <v>#REF!</v>
      </c>
      <c r="C651" s="14" t="s">
        <v>2756</v>
      </c>
      <c r="E651" s="38" t="s">
        <v>738</v>
      </c>
      <c r="F651" s="44" t="e">
        <f>IF(ISBLANK(#REF!),"##BLANK",#REF!)</f>
        <v>#REF!</v>
      </c>
    </row>
    <row r="652" spans="2:6">
      <c r="B652" s="14" t="e">
        <f>#REF!</f>
        <v>#REF!</v>
      </c>
      <c r="C652" s="14" t="s">
        <v>2757</v>
      </c>
      <c r="E652" s="38" t="s">
        <v>738</v>
      </c>
      <c r="F652" s="44" t="e">
        <f>IF(ISBLANK(#REF!),"##BLANK",#REF!)</f>
        <v>#REF!</v>
      </c>
    </row>
    <row r="653" spans="2:6">
      <c r="B653" s="14" t="e">
        <f>#REF!</f>
        <v>#REF!</v>
      </c>
      <c r="C653" s="14" t="s">
        <v>2758</v>
      </c>
      <c r="E653" s="38" t="s">
        <v>738</v>
      </c>
      <c r="F653" s="44" t="e">
        <f>IF(ISBLANK(#REF!),"##BLANK",#REF!)</f>
        <v>#REF!</v>
      </c>
    </row>
    <row r="654" spans="2:6">
      <c r="B654" s="14" t="e">
        <f>#REF!</f>
        <v>#REF!</v>
      </c>
      <c r="C654" s="14" t="s">
        <v>2759</v>
      </c>
      <c r="E654" s="38" t="s">
        <v>738</v>
      </c>
      <c r="F654" s="44" t="e">
        <f>IF(ISBLANK(#REF!),"##BLANK",#REF!)</f>
        <v>#REF!</v>
      </c>
    </row>
    <row r="655" spans="2:6">
      <c r="B655" s="14" t="e">
        <f>#REF!</f>
        <v>#REF!</v>
      </c>
      <c r="C655" s="14" t="s">
        <v>2760</v>
      </c>
      <c r="E655" s="38" t="s">
        <v>738</v>
      </c>
      <c r="F655" s="44" t="e">
        <f>IF(ISBLANK(#REF!),"##BLANK",#REF!)</f>
        <v>#REF!</v>
      </c>
    </row>
    <row r="656" spans="2:6">
      <c r="B656" s="14" t="e">
        <f>#REF!</f>
        <v>#REF!</v>
      </c>
      <c r="C656" s="14" t="s">
        <v>2761</v>
      </c>
      <c r="E656" s="38" t="s">
        <v>738</v>
      </c>
      <c r="F656" s="44" t="e">
        <f>IF(ISBLANK(#REF!),"##BLANK",#REF!)</f>
        <v>#REF!</v>
      </c>
    </row>
    <row r="657" spans="2:6">
      <c r="B657" s="14" t="e">
        <f>#REF!</f>
        <v>#REF!</v>
      </c>
      <c r="C657" s="14" t="s">
        <v>2762</v>
      </c>
      <c r="E657" s="38" t="s">
        <v>738</v>
      </c>
      <c r="F657" s="44" t="e">
        <f>IF(ISBLANK(#REF!),"##BLANK",#REF!)</f>
        <v>#REF!</v>
      </c>
    </row>
    <row r="658" spans="2:6">
      <c r="B658" s="14" t="e">
        <f>#REF!</f>
        <v>#REF!</v>
      </c>
      <c r="C658" s="14" t="s">
        <v>2763</v>
      </c>
      <c r="E658" s="38" t="s">
        <v>738</v>
      </c>
      <c r="F658" s="44" t="e">
        <f>IF(ISBLANK(#REF!),"##BLANK",#REF!)</f>
        <v>#REF!</v>
      </c>
    </row>
    <row r="659" spans="2:6">
      <c r="B659" s="14" t="e">
        <f>#REF!</f>
        <v>#REF!</v>
      </c>
      <c r="C659" s="14" t="s">
        <v>2764</v>
      </c>
      <c r="E659" s="38" t="s">
        <v>738</v>
      </c>
      <c r="F659" s="44" t="e">
        <f>IF(ISBLANK(#REF!),"##BLANK",#REF!)</f>
        <v>#REF!</v>
      </c>
    </row>
    <row r="660" spans="2:6">
      <c r="B660" s="14" t="e">
        <f>#REF!</f>
        <v>#REF!</v>
      </c>
      <c r="C660" s="14" t="s">
        <v>2765</v>
      </c>
      <c r="E660" s="38" t="s">
        <v>738</v>
      </c>
      <c r="F660" s="44" t="e">
        <f>IF(ISBLANK(#REF!),"##BLANK",#REF!)</f>
        <v>#REF!</v>
      </c>
    </row>
    <row r="661" spans="2:6">
      <c r="B661" s="14" t="e">
        <f>#REF!</f>
        <v>#REF!</v>
      </c>
      <c r="C661" s="14" t="s">
        <v>2766</v>
      </c>
      <c r="E661" s="38" t="s">
        <v>738</v>
      </c>
      <c r="F661" s="44" t="e">
        <f>IF(ISBLANK(#REF!),"##BLANK",#REF!)</f>
        <v>#REF!</v>
      </c>
    </row>
    <row r="662" spans="2:6">
      <c r="B662" s="14" t="e">
        <f>#REF!</f>
        <v>#REF!</v>
      </c>
      <c r="C662" s="14" t="s">
        <v>2767</v>
      </c>
      <c r="E662" s="38" t="s">
        <v>738</v>
      </c>
      <c r="F662" s="44" t="e">
        <f>IF(ISBLANK(#REF!),"##BLANK",#REF!)</f>
        <v>#REF!</v>
      </c>
    </row>
    <row r="663" spans="2:6">
      <c r="B663" s="14" t="e">
        <f>#REF!</f>
        <v>#REF!</v>
      </c>
      <c r="C663" s="14" t="s">
        <v>2768</v>
      </c>
      <c r="E663" s="38" t="s">
        <v>738</v>
      </c>
      <c r="F663" s="44" t="e">
        <f>IF(ISBLANK(#REF!),"##BLANK",#REF!)</f>
        <v>#REF!</v>
      </c>
    </row>
    <row r="664" spans="2:6">
      <c r="B664" s="14" t="e">
        <f>#REF!</f>
        <v>#REF!</v>
      </c>
      <c r="C664" s="14" t="s">
        <v>2769</v>
      </c>
      <c r="E664" s="38" t="s">
        <v>738</v>
      </c>
      <c r="F664" s="44" t="e">
        <f>IF(ISBLANK(#REF!),"##BLANK",#REF!)</f>
        <v>#REF!</v>
      </c>
    </row>
    <row r="665" spans="2:6">
      <c r="B665" s="14" t="e">
        <f>#REF!</f>
        <v>#REF!</v>
      </c>
      <c r="C665" s="14" t="s">
        <v>2770</v>
      </c>
      <c r="E665" s="38" t="s">
        <v>738</v>
      </c>
      <c r="F665" s="44" t="e">
        <f>IF(ISBLANK(#REF!),"##BLANK",#REF!)</f>
        <v>#REF!</v>
      </c>
    </row>
    <row r="666" spans="2:6">
      <c r="B666" s="14" t="e">
        <f>#REF!</f>
        <v>#REF!</v>
      </c>
      <c r="C666" s="14" t="s">
        <v>2771</v>
      </c>
      <c r="E666" s="38" t="s">
        <v>738</v>
      </c>
      <c r="F666" s="44" t="e">
        <f>IF(ISBLANK(#REF!),"##BLANK",#REF!)</f>
        <v>#REF!</v>
      </c>
    </row>
    <row r="667" spans="2:6">
      <c r="B667" s="14" t="e">
        <f>#REF!</f>
        <v>#REF!</v>
      </c>
      <c r="C667" s="14" t="s">
        <v>2772</v>
      </c>
      <c r="E667" s="38" t="s">
        <v>738</v>
      </c>
      <c r="F667" s="44" t="e">
        <f>IF(ISBLANK(#REF!),"##BLANK",#REF!)</f>
        <v>#REF!</v>
      </c>
    </row>
    <row r="668" spans="2:6">
      <c r="B668" s="14" t="e">
        <f>#REF!</f>
        <v>#REF!</v>
      </c>
      <c r="C668" s="14" t="s">
        <v>2773</v>
      </c>
      <c r="E668" s="38" t="s">
        <v>738</v>
      </c>
      <c r="F668" s="44" t="e">
        <f>IF(ISBLANK(#REF!),"##BLANK",#REF!)</f>
        <v>#REF!</v>
      </c>
    </row>
    <row r="669" spans="2:6">
      <c r="B669" s="14" t="e">
        <f>#REF!</f>
        <v>#REF!</v>
      </c>
      <c r="C669" s="14" t="s">
        <v>2774</v>
      </c>
      <c r="E669" s="38" t="s">
        <v>738</v>
      </c>
      <c r="F669" s="44" t="e">
        <f>IF(ISBLANK(#REF!),"##BLANK",#REF!)</f>
        <v>#REF!</v>
      </c>
    </row>
    <row r="670" spans="2:6">
      <c r="B670" s="14" t="e">
        <f>#REF!</f>
        <v>#REF!</v>
      </c>
      <c r="C670" s="14" t="s">
        <v>2775</v>
      </c>
      <c r="E670" s="38" t="s">
        <v>738</v>
      </c>
      <c r="F670" s="44" t="e">
        <f>IF(ISBLANK(#REF!),"##BLANK",#REF!)</f>
        <v>#REF!</v>
      </c>
    </row>
    <row r="671" spans="2:6">
      <c r="B671" s="14" t="e">
        <f>#REF!</f>
        <v>#REF!</v>
      </c>
      <c r="C671" s="14" t="s">
        <v>2776</v>
      </c>
      <c r="E671" s="38" t="s">
        <v>738</v>
      </c>
      <c r="F671" s="44" t="e">
        <f>IF(ISBLANK(#REF!),"##BLANK",#REF!)</f>
        <v>#REF!</v>
      </c>
    </row>
    <row r="672" spans="2:6">
      <c r="B672" s="14" t="e">
        <f>#REF!</f>
        <v>#REF!</v>
      </c>
      <c r="C672" s="14" t="s">
        <v>2777</v>
      </c>
      <c r="E672" s="38" t="s">
        <v>738</v>
      </c>
      <c r="F672" s="44" t="e">
        <f>IF(ISBLANK(#REF!),"##BLANK",#REF!)</f>
        <v>#REF!</v>
      </c>
    </row>
    <row r="673" spans="2:6">
      <c r="B673" s="14" t="e">
        <f>#REF!</f>
        <v>#REF!</v>
      </c>
      <c r="C673" s="14" t="s">
        <v>2778</v>
      </c>
      <c r="E673" s="38" t="s">
        <v>738</v>
      </c>
      <c r="F673" s="44" t="e">
        <f>IF(ISBLANK(#REF!),"##BLANK",#REF!)</f>
        <v>#REF!</v>
      </c>
    </row>
    <row r="674" spans="2:6">
      <c r="B674" s="14" t="e">
        <f>#REF!</f>
        <v>#REF!</v>
      </c>
      <c r="C674" s="14" t="s">
        <v>2779</v>
      </c>
      <c r="E674" s="38" t="s">
        <v>738</v>
      </c>
      <c r="F674" s="44" t="e">
        <f>IF(ISBLANK(#REF!),"##BLANK",#REF!)</f>
        <v>#REF!</v>
      </c>
    </row>
    <row r="675" spans="2:6">
      <c r="B675" s="14" t="e">
        <f>#REF!</f>
        <v>#REF!</v>
      </c>
      <c r="C675" s="14" t="s">
        <v>2780</v>
      </c>
      <c r="E675" s="38" t="s">
        <v>738</v>
      </c>
      <c r="F675" s="44" t="e">
        <f>IF(ISBLANK(#REF!),"##BLANK",#REF!)</f>
        <v>#REF!</v>
      </c>
    </row>
    <row r="676" spans="2:6">
      <c r="B676" s="14" t="e">
        <f>#REF!</f>
        <v>#REF!</v>
      </c>
      <c r="C676" s="14" t="s">
        <v>2781</v>
      </c>
      <c r="E676" s="38" t="s">
        <v>738</v>
      </c>
      <c r="F676" s="44" t="e">
        <f>IF(ISBLANK(#REF!),"##BLANK",#REF!)</f>
        <v>#REF!</v>
      </c>
    </row>
    <row r="677" spans="2:6">
      <c r="B677" s="14" t="e">
        <f>#REF!</f>
        <v>#REF!</v>
      </c>
      <c r="C677" s="14" t="s">
        <v>2782</v>
      </c>
      <c r="E677" s="38" t="s">
        <v>738</v>
      </c>
      <c r="F677" s="44" t="e">
        <f>IF(ISBLANK(#REF!),"##BLANK",#REF!)</f>
        <v>#REF!</v>
      </c>
    </row>
    <row r="678" spans="2:6">
      <c r="B678" s="14" t="e">
        <f>#REF!</f>
        <v>#REF!</v>
      </c>
      <c r="C678" s="14" t="s">
        <v>2783</v>
      </c>
      <c r="E678" s="38" t="s">
        <v>738</v>
      </c>
      <c r="F678" s="44" t="e">
        <f>IF(ISBLANK(#REF!),"##BLANK",#REF!)</f>
        <v>#REF!</v>
      </c>
    </row>
    <row r="679" spans="2:6">
      <c r="B679" s="14" t="e">
        <f>#REF!</f>
        <v>#REF!</v>
      </c>
      <c r="C679" s="14" t="s">
        <v>2784</v>
      </c>
      <c r="E679" s="38" t="s">
        <v>738</v>
      </c>
      <c r="F679" s="44" t="e">
        <f>IF(ISBLANK(#REF!),"##BLANK",#REF!)</f>
        <v>#REF!</v>
      </c>
    </row>
    <row r="680" spans="2:6">
      <c r="B680" s="14" t="e">
        <f>#REF!</f>
        <v>#REF!</v>
      </c>
      <c r="C680" s="14" t="s">
        <v>2785</v>
      </c>
      <c r="E680" s="38" t="s">
        <v>738</v>
      </c>
      <c r="F680" s="44" t="e">
        <f>IF(ISBLANK(#REF!),"##BLANK",#REF!)</f>
        <v>#REF!</v>
      </c>
    </row>
    <row r="681" spans="2:6">
      <c r="B681" s="14" t="e">
        <f>#REF!</f>
        <v>#REF!</v>
      </c>
      <c r="C681" s="14" t="s">
        <v>2786</v>
      </c>
      <c r="E681" s="38" t="s">
        <v>738</v>
      </c>
      <c r="F681" s="44" t="e">
        <f>IF(ISBLANK(#REF!),"##BLANK",#REF!)</f>
        <v>#REF!</v>
      </c>
    </row>
    <row r="682" spans="2:6">
      <c r="B682" s="14" t="e">
        <f>#REF!</f>
        <v>#REF!</v>
      </c>
      <c r="C682" s="14" t="s">
        <v>2787</v>
      </c>
      <c r="E682" s="38" t="s">
        <v>738</v>
      </c>
      <c r="F682" s="44" t="e">
        <f>IF(ISBLANK(#REF!),"##BLANK",#REF!)</f>
        <v>#REF!</v>
      </c>
    </row>
    <row r="683" spans="2:6">
      <c r="B683" s="14" t="e">
        <f>#REF!</f>
        <v>#REF!</v>
      </c>
      <c r="C683" s="14" t="s">
        <v>2788</v>
      </c>
      <c r="E683" s="38" t="s">
        <v>738</v>
      </c>
      <c r="F683" s="44" t="e">
        <f>IF(ISBLANK(#REF!),"##BLANK",#REF!)</f>
        <v>#REF!</v>
      </c>
    </row>
    <row r="684" spans="2:6">
      <c r="B684" s="14" t="e">
        <f>#REF!</f>
        <v>#REF!</v>
      </c>
      <c r="C684" s="14" t="s">
        <v>2789</v>
      </c>
      <c r="E684" s="38" t="s">
        <v>738</v>
      </c>
      <c r="F684" s="44" t="e">
        <f>IF(ISBLANK(#REF!),"##BLANK",#REF!)</f>
        <v>#REF!</v>
      </c>
    </row>
    <row r="685" spans="2:6">
      <c r="B685" s="14" t="e">
        <f>#REF!</f>
        <v>#REF!</v>
      </c>
      <c r="C685" s="14" t="s">
        <v>2790</v>
      </c>
      <c r="E685" s="38" t="s">
        <v>738</v>
      </c>
      <c r="F685" s="44" t="e">
        <f>IF(ISBLANK(#REF!),"##BLANK",#REF!)</f>
        <v>#REF!</v>
      </c>
    </row>
    <row r="686" spans="2:6">
      <c r="B686" s="14" t="e">
        <f>#REF!</f>
        <v>#REF!</v>
      </c>
      <c r="C686" s="14" t="s">
        <v>2791</v>
      </c>
      <c r="E686" s="38" t="s">
        <v>738</v>
      </c>
      <c r="F686" s="44" t="e">
        <f>IF(ISBLANK(#REF!),"##BLANK",#REF!)</f>
        <v>#REF!</v>
      </c>
    </row>
    <row r="687" spans="2:6">
      <c r="B687" s="14" t="e">
        <f>#REF!</f>
        <v>#REF!</v>
      </c>
      <c r="C687" s="14" t="s">
        <v>2792</v>
      </c>
      <c r="E687" s="38" t="s">
        <v>738</v>
      </c>
      <c r="F687" s="44" t="e">
        <f>IF(ISBLANK(#REF!),"##BLANK",#REF!)</f>
        <v>#REF!</v>
      </c>
    </row>
    <row r="688" spans="2:6">
      <c r="B688" s="14" t="e">
        <f>#REF!</f>
        <v>#REF!</v>
      </c>
      <c r="C688" s="14" t="s">
        <v>2793</v>
      </c>
      <c r="E688" s="38" t="s">
        <v>738</v>
      </c>
      <c r="F688" s="44" t="e">
        <f>IF(ISBLANK(#REF!),"##BLANK",#REF!)</f>
        <v>#REF!</v>
      </c>
    </row>
    <row r="689" spans="2:6">
      <c r="B689" s="14" t="e">
        <f>#REF!</f>
        <v>#REF!</v>
      </c>
      <c r="C689" s="14" t="s">
        <v>2794</v>
      </c>
      <c r="E689" s="38" t="s">
        <v>738</v>
      </c>
      <c r="F689" s="44" t="e">
        <f>IF(ISBLANK(#REF!),"##BLANK",#REF!)</f>
        <v>#REF!</v>
      </c>
    </row>
    <row r="690" spans="2:6">
      <c r="B690" s="14" t="e">
        <f>#REF!</f>
        <v>#REF!</v>
      </c>
      <c r="C690" s="14" t="s">
        <v>2795</v>
      </c>
      <c r="E690" s="38" t="s">
        <v>738</v>
      </c>
      <c r="F690" s="44" t="e">
        <f>IF(ISBLANK(#REF!),"##BLANK",#REF!)</f>
        <v>#REF!</v>
      </c>
    </row>
    <row r="691" spans="2:6">
      <c r="B691" s="14" t="e">
        <f>#REF!</f>
        <v>#REF!</v>
      </c>
      <c r="C691" s="14" t="s">
        <v>2796</v>
      </c>
      <c r="E691" s="38" t="s">
        <v>738</v>
      </c>
      <c r="F691" s="44" t="e">
        <f>IF(ISBLANK(#REF!),"##BLANK",#REF!)</f>
        <v>#REF!</v>
      </c>
    </row>
    <row r="692" spans="2:6">
      <c r="B692" s="14" t="e">
        <f>#REF!</f>
        <v>#REF!</v>
      </c>
      <c r="C692" s="14" t="s">
        <v>2797</v>
      </c>
      <c r="E692" s="38" t="s">
        <v>738</v>
      </c>
      <c r="F692" s="44" t="e">
        <f>IF(ISBLANK(#REF!),"##BLANK",#REF!)</f>
        <v>#REF!</v>
      </c>
    </row>
    <row r="693" spans="2:6">
      <c r="B693" s="14" t="e">
        <f>#REF!</f>
        <v>#REF!</v>
      </c>
      <c r="C693" s="14" t="s">
        <v>2798</v>
      </c>
      <c r="E693" s="38" t="s">
        <v>738</v>
      </c>
      <c r="F693" s="44" t="e">
        <f>IF(ISBLANK(#REF!),"##BLANK",#REF!)</f>
        <v>#REF!</v>
      </c>
    </row>
    <row r="694" spans="2:6">
      <c r="B694" s="14" t="e">
        <f>#REF!</f>
        <v>#REF!</v>
      </c>
      <c r="C694" s="14" t="s">
        <v>2799</v>
      </c>
      <c r="E694" s="38" t="s">
        <v>738</v>
      </c>
      <c r="F694" s="44" t="e">
        <f>IF(ISBLANK(#REF!),"##BLANK",#REF!)</f>
        <v>#REF!</v>
      </c>
    </row>
    <row r="695" spans="2:6">
      <c r="B695" s="14" t="e">
        <f>#REF!</f>
        <v>#REF!</v>
      </c>
      <c r="C695" s="14" t="s">
        <v>2800</v>
      </c>
      <c r="E695" s="38" t="s">
        <v>738</v>
      </c>
      <c r="F695" s="44" t="e">
        <f>IF(ISBLANK(#REF!),"##BLANK",#REF!)</f>
        <v>#REF!</v>
      </c>
    </row>
    <row r="696" spans="2:6">
      <c r="B696" s="14" t="e">
        <f>#REF!</f>
        <v>#REF!</v>
      </c>
      <c r="C696" s="14" t="s">
        <v>2801</v>
      </c>
      <c r="E696" s="38" t="s">
        <v>738</v>
      </c>
      <c r="F696" s="44" t="e">
        <f>IF(ISBLANK(#REF!),"##BLANK",#REF!)</f>
        <v>#REF!</v>
      </c>
    </row>
    <row r="697" spans="2:6">
      <c r="B697" s="14" t="e">
        <f>#REF!</f>
        <v>#REF!</v>
      </c>
      <c r="C697" s="14" t="s">
        <v>2802</v>
      </c>
      <c r="E697" s="38" t="s">
        <v>738</v>
      </c>
      <c r="F697" s="44" t="e">
        <f>IF(ISBLANK(#REF!),"##BLANK",#REF!)</f>
        <v>#REF!</v>
      </c>
    </row>
    <row r="698" spans="2:6">
      <c r="B698" s="14" t="e">
        <f>#REF!</f>
        <v>#REF!</v>
      </c>
      <c r="C698" s="14" t="s">
        <v>2803</v>
      </c>
      <c r="E698" s="38" t="s">
        <v>738</v>
      </c>
      <c r="F698" s="44" t="e">
        <f>IF(ISBLANK(#REF!),"##BLANK",#REF!)</f>
        <v>#REF!</v>
      </c>
    </row>
    <row r="699" spans="2:6">
      <c r="B699" s="14" t="e">
        <f>#REF!</f>
        <v>#REF!</v>
      </c>
      <c r="C699" s="14" t="s">
        <v>2804</v>
      </c>
      <c r="E699" s="38" t="s">
        <v>738</v>
      </c>
      <c r="F699" s="44" t="e">
        <f>IF(ISBLANK(#REF!),"##BLANK",#REF!)</f>
        <v>#REF!</v>
      </c>
    </row>
    <row r="700" spans="2:6">
      <c r="B700" s="14" t="e">
        <f>#REF!</f>
        <v>#REF!</v>
      </c>
      <c r="C700" s="14" t="s">
        <v>2805</v>
      </c>
      <c r="E700" s="38" t="s">
        <v>738</v>
      </c>
      <c r="F700" s="44" t="e">
        <f>IF(ISBLANK(#REF!),"##BLANK",#REF!)</f>
        <v>#REF!</v>
      </c>
    </row>
    <row r="701" spans="2:6">
      <c r="B701" s="14" t="e">
        <f>#REF!</f>
        <v>#REF!</v>
      </c>
      <c r="C701" s="14" t="s">
        <v>2806</v>
      </c>
      <c r="E701" s="38" t="s">
        <v>738</v>
      </c>
      <c r="F701" s="44" t="e">
        <f>IF(ISBLANK(#REF!),"##BLANK",#REF!)</f>
        <v>#REF!</v>
      </c>
    </row>
    <row r="702" spans="2:6">
      <c r="B702" s="14" t="e">
        <f>#REF!</f>
        <v>#REF!</v>
      </c>
      <c r="C702" s="14" t="s">
        <v>2807</v>
      </c>
      <c r="E702" s="38" t="s">
        <v>738</v>
      </c>
      <c r="F702" s="44" t="e">
        <f>IF(ISBLANK(#REF!),"##BLANK",#REF!)</f>
        <v>#REF!</v>
      </c>
    </row>
    <row r="703" spans="2:6">
      <c r="B703" s="14" t="e">
        <f>#REF!</f>
        <v>#REF!</v>
      </c>
      <c r="C703" s="14" t="s">
        <v>2808</v>
      </c>
      <c r="E703" s="38" t="s">
        <v>738</v>
      </c>
      <c r="F703" s="44" t="e">
        <f>IF(ISBLANK(#REF!),"##BLANK",#REF!)</f>
        <v>#REF!</v>
      </c>
    </row>
    <row r="704" spans="2:6">
      <c r="B704" s="14" t="e">
        <f>#REF!</f>
        <v>#REF!</v>
      </c>
      <c r="C704" s="14" t="s">
        <v>2809</v>
      </c>
      <c r="E704" s="38" t="s">
        <v>738</v>
      </c>
      <c r="F704" s="44" t="e">
        <f>IF(ISBLANK(#REF!),"##BLANK",#REF!)</f>
        <v>#REF!</v>
      </c>
    </row>
    <row r="705" spans="2:6">
      <c r="B705" s="14" t="e">
        <f>#REF!</f>
        <v>#REF!</v>
      </c>
      <c r="C705" s="14" t="s">
        <v>2810</v>
      </c>
      <c r="E705" s="38" t="s">
        <v>738</v>
      </c>
      <c r="F705" s="44" t="e">
        <f>IF(ISBLANK(#REF!),"##BLANK",#REF!)</f>
        <v>#REF!</v>
      </c>
    </row>
    <row r="706" spans="2:6">
      <c r="B706" s="14" t="e">
        <f>#REF!</f>
        <v>#REF!</v>
      </c>
      <c r="C706" s="14" t="s">
        <v>2811</v>
      </c>
      <c r="E706" s="38" t="s">
        <v>738</v>
      </c>
      <c r="F706" s="44" t="e">
        <f>IF(ISBLANK(#REF!),"##BLANK",#REF!)</f>
        <v>#REF!</v>
      </c>
    </row>
    <row r="707" spans="2:6">
      <c r="B707" s="14" t="e">
        <f>#REF!</f>
        <v>#REF!</v>
      </c>
      <c r="C707" s="14" t="s">
        <v>2812</v>
      </c>
      <c r="E707" s="38" t="s">
        <v>738</v>
      </c>
      <c r="F707" s="44" t="e">
        <f>IF(ISBLANK(#REF!),"##BLANK",#REF!)</f>
        <v>#REF!</v>
      </c>
    </row>
    <row r="708" spans="2:6">
      <c r="B708" s="14" t="e">
        <f>#REF!</f>
        <v>#REF!</v>
      </c>
      <c r="C708" s="14" t="s">
        <v>2813</v>
      </c>
      <c r="E708" s="38" t="s">
        <v>738</v>
      </c>
      <c r="F708" s="44" t="e">
        <f>IF(ISBLANK(#REF!),"##BLANK",#REF!)</f>
        <v>#REF!</v>
      </c>
    </row>
    <row r="709" spans="2:6">
      <c r="B709" s="14" t="e">
        <f>#REF!</f>
        <v>#REF!</v>
      </c>
      <c r="C709" s="14" t="s">
        <v>2814</v>
      </c>
      <c r="E709" s="38" t="s">
        <v>738</v>
      </c>
      <c r="F709" s="44" t="e">
        <f>IF(ISBLANK(#REF!),"##BLANK",#REF!)</f>
        <v>#REF!</v>
      </c>
    </row>
    <row r="710" spans="2:6">
      <c r="B710" s="14" t="e">
        <f>#REF!</f>
        <v>#REF!</v>
      </c>
      <c r="C710" s="14" t="s">
        <v>2815</v>
      </c>
      <c r="E710" s="38" t="s">
        <v>738</v>
      </c>
      <c r="F710" s="44" t="e">
        <f>IF(ISBLANK(#REF!),"##BLANK",#REF!)</f>
        <v>#REF!</v>
      </c>
    </row>
    <row r="711" spans="2:6">
      <c r="B711" s="14" t="e">
        <f>#REF!</f>
        <v>#REF!</v>
      </c>
      <c r="C711" s="14" t="s">
        <v>2816</v>
      </c>
      <c r="E711" s="38" t="s">
        <v>738</v>
      </c>
      <c r="F711" s="44" t="e">
        <f>IF(ISBLANK(#REF!),"##BLANK",#REF!)</f>
        <v>#REF!</v>
      </c>
    </row>
    <row r="712" spans="2:6">
      <c r="B712" s="14" t="e">
        <f>#REF!</f>
        <v>#REF!</v>
      </c>
      <c r="C712" s="14" t="s">
        <v>2817</v>
      </c>
      <c r="E712" s="38" t="s">
        <v>738</v>
      </c>
      <c r="F712" s="44" t="e">
        <f>IF(ISBLANK(#REF!),"##BLANK",#REF!)</f>
        <v>#REF!</v>
      </c>
    </row>
    <row r="713" spans="2:6">
      <c r="B713" s="14" t="e">
        <f>#REF!</f>
        <v>#REF!</v>
      </c>
      <c r="C713" s="14" t="s">
        <v>2818</v>
      </c>
      <c r="E713" s="38" t="s">
        <v>738</v>
      </c>
      <c r="F713" s="44" t="e">
        <f>IF(ISBLANK(#REF!),"##BLANK",#REF!)</f>
        <v>#REF!</v>
      </c>
    </row>
    <row r="714" spans="2:6">
      <c r="B714" s="14" t="e">
        <f>#REF!</f>
        <v>#REF!</v>
      </c>
      <c r="C714" s="14" t="s">
        <v>2819</v>
      </c>
      <c r="E714" s="38" t="s">
        <v>738</v>
      </c>
      <c r="F714" s="44" t="e">
        <f>IF(ISBLANK(#REF!),"##BLANK",#REF!)</f>
        <v>#REF!</v>
      </c>
    </row>
    <row r="715" spans="2:6">
      <c r="B715" s="14" t="e">
        <f>#REF!</f>
        <v>#REF!</v>
      </c>
      <c r="C715" s="14" t="s">
        <v>2820</v>
      </c>
      <c r="E715" s="38" t="s">
        <v>738</v>
      </c>
      <c r="F715" s="44" t="e">
        <f>IF(ISBLANK(#REF!),"##BLANK",#REF!)</f>
        <v>#REF!</v>
      </c>
    </row>
    <row r="716" spans="2:6">
      <c r="B716" s="14" t="e">
        <f>#REF!</f>
        <v>#REF!</v>
      </c>
      <c r="C716" s="14" t="s">
        <v>2821</v>
      </c>
      <c r="E716" s="38" t="s">
        <v>738</v>
      </c>
      <c r="F716" s="44" t="e">
        <f>IF(ISBLANK(#REF!),"##BLANK",#REF!)</f>
        <v>#REF!</v>
      </c>
    </row>
    <row r="717" spans="2:6">
      <c r="B717" s="14" t="e">
        <f>#REF!</f>
        <v>#REF!</v>
      </c>
      <c r="C717" s="14" t="s">
        <v>2822</v>
      </c>
      <c r="E717" s="38" t="s">
        <v>738</v>
      </c>
      <c r="F717" s="44" t="e">
        <f>IF(ISBLANK(#REF!),"##BLANK",#REF!)</f>
        <v>#REF!</v>
      </c>
    </row>
    <row r="718" spans="2:6">
      <c r="B718" s="14" t="e">
        <f>#REF!</f>
        <v>#REF!</v>
      </c>
      <c r="C718" s="14" t="s">
        <v>2823</v>
      </c>
      <c r="E718" s="38" t="s">
        <v>738</v>
      </c>
      <c r="F718" s="44" t="e">
        <f>IF(ISBLANK(#REF!),"##BLANK",#REF!)</f>
        <v>#REF!</v>
      </c>
    </row>
    <row r="719" spans="2:6">
      <c r="B719" s="14" t="e">
        <f>#REF!</f>
        <v>#REF!</v>
      </c>
      <c r="C719" s="14" t="s">
        <v>2824</v>
      </c>
      <c r="E719" s="38" t="s">
        <v>738</v>
      </c>
      <c r="F719" s="44" t="e">
        <f>IF(ISBLANK(#REF!),"##BLANK",#REF!)</f>
        <v>#REF!</v>
      </c>
    </row>
    <row r="720" spans="2:6">
      <c r="B720" s="14" t="e">
        <f>#REF!</f>
        <v>#REF!</v>
      </c>
      <c r="C720" s="14" t="s">
        <v>2825</v>
      </c>
      <c r="E720" s="38" t="s">
        <v>738</v>
      </c>
      <c r="F720" s="44" t="e">
        <f>IF(ISBLANK(#REF!),"##BLANK",#REF!)</f>
        <v>#REF!</v>
      </c>
    </row>
    <row r="721" spans="2:6">
      <c r="B721" s="14" t="e">
        <f>#REF!</f>
        <v>#REF!</v>
      </c>
      <c r="C721" s="14" t="s">
        <v>2826</v>
      </c>
      <c r="E721" s="38" t="s">
        <v>738</v>
      </c>
      <c r="F721" s="44" t="e">
        <f>IF(ISBLANK(#REF!),"##BLANK",#REF!)</f>
        <v>#REF!</v>
      </c>
    </row>
    <row r="722" spans="2:6">
      <c r="B722" s="14" t="e">
        <f>#REF!</f>
        <v>#REF!</v>
      </c>
      <c r="C722" s="14" t="s">
        <v>2827</v>
      </c>
      <c r="E722" s="38" t="s">
        <v>738</v>
      </c>
      <c r="F722" s="44" t="e">
        <f>IF(ISBLANK(#REF!),"##BLANK",#REF!)</f>
        <v>#REF!</v>
      </c>
    </row>
    <row r="723" spans="2:6">
      <c r="B723" s="14" t="e">
        <f>#REF!</f>
        <v>#REF!</v>
      </c>
      <c r="C723" s="14" t="s">
        <v>2828</v>
      </c>
      <c r="E723" s="38" t="s">
        <v>738</v>
      </c>
      <c r="F723" s="44" t="e">
        <f>IF(ISBLANK(#REF!),"##BLANK",#REF!)</f>
        <v>#REF!</v>
      </c>
    </row>
    <row r="724" spans="2:6">
      <c r="B724" s="14" t="e">
        <f>#REF!</f>
        <v>#REF!</v>
      </c>
      <c r="C724" s="14" t="s">
        <v>2829</v>
      </c>
      <c r="E724" s="38" t="s">
        <v>738</v>
      </c>
      <c r="F724" s="44" t="e">
        <f>IF(ISBLANK(#REF!),"##BLANK",#REF!)</f>
        <v>#REF!</v>
      </c>
    </row>
    <row r="725" spans="2:6">
      <c r="B725" s="14" t="e">
        <f>#REF!</f>
        <v>#REF!</v>
      </c>
      <c r="C725" s="14" t="s">
        <v>2830</v>
      </c>
      <c r="E725" s="38" t="s">
        <v>738</v>
      </c>
      <c r="F725" s="44" t="e">
        <f>IF(ISBLANK(#REF!),"##BLANK",#REF!)</f>
        <v>#REF!</v>
      </c>
    </row>
    <row r="726" spans="2:6">
      <c r="B726" s="14" t="e">
        <f>#REF!</f>
        <v>#REF!</v>
      </c>
      <c r="C726" s="14" t="s">
        <v>2831</v>
      </c>
      <c r="E726" s="38" t="s">
        <v>738</v>
      </c>
      <c r="F726" s="44" t="e">
        <f>IF(ISBLANK(#REF!),"##BLANK",#REF!)</f>
        <v>#REF!</v>
      </c>
    </row>
    <row r="727" spans="2:6">
      <c r="B727" s="14" t="e">
        <f>#REF!</f>
        <v>#REF!</v>
      </c>
      <c r="C727" s="14" t="s">
        <v>2832</v>
      </c>
      <c r="E727" s="38" t="s">
        <v>738</v>
      </c>
      <c r="F727" s="44" t="e">
        <f>IF(ISBLANK(#REF!),"##BLANK",#REF!)</f>
        <v>#REF!</v>
      </c>
    </row>
    <row r="728" spans="2:6">
      <c r="B728" s="14" t="e">
        <f>#REF!</f>
        <v>#REF!</v>
      </c>
      <c r="C728" s="14" t="s">
        <v>2833</v>
      </c>
      <c r="E728" s="38" t="s">
        <v>738</v>
      </c>
      <c r="F728" s="44" t="e">
        <f>IF(ISBLANK(#REF!),"##BLANK",#REF!)</f>
        <v>#REF!</v>
      </c>
    </row>
    <row r="729" spans="2:6">
      <c r="B729" s="14" t="e">
        <f>#REF!</f>
        <v>#REF!</v>
      </c>
      <c r="C729" s="14" t="s">
        <v>2834</v>
      </c>
      <c r="E729" s="38" t="s">
        <v>738</v>
      </c>
      <c r="F729" s="44" t="e">
        <f>IF(ISBLANK(#REF!),"##BLANK",#REF!)</f>
        <v>#REF!</v>
      </c>
    </row>
    <row r="730" spans="2:6">
      <c r="B730" s="14" t="e">
        <f>#REF!</f>
        <v>#REF!</v>
      </c>
      <c r="C730" s="14" t="s">
        <v>2835</v>
      </c>
      <c r="E730" s="38" t="s">
        <v>738</v>
      </c>
      <c r="F730" s="44" t="e">
        <f>IF(ISBLANK(#REF!),"##BLANK",#REF!)</f>
        <v>#REF!</v>
      </c>
    </row>
    <row r="731" spans="2:6">
      <c r="B731" s="14" t="e">
        <f>#REF!</f>
        <v>#REF!</v>
      </c>
      <c r="C731" s="14" t="s">
        <v>2836</v>
      </c>
      <c r="E731" s="38" t="s">
        <v>738</v>
      </c>
      <c r="F731" s="44" t="e">
        <f>IF(ISBLANK(#REF!),"##BLANK",#REF!)</f>
        <v>#REF!</v>
      </c>
    </row>
    <row r="732" spans="2:6">
      <c r="B732" s="14" t="e">
        <f>#REF!</f>
        <v>#REF!</v>
      </c>
      <c r="C732" s="14" t="s">
        <v>2837</v>
      </c>
      <c r="E732" s="38" t="s">
        <v>738</v>
      </c>
      <c r="F732" s="44" t="e">
        <f>IF(ISBLANK(#REF!),"##BLANK",#REF!)</f>
        <v>#REF!</v>
      </c>
    </row>
    <row r="733" spans="2:6">
      <c r="B733" s="14" t="e">
        <f>#REF!</f>
        <v>#REF!</v>
      </c>
      <c r="C733" s="14" t="s">
        <v>2838</v>
      </c>
      <c r="E733" s="38" t="s">
        <v>738</v>
      </c>
      <c r="F733" s="44" t="e">
        <f>IF(ISBLANK(#REF!),"##BLANK",#REF!)</f>
        <v>#REF!</v>
      </c>
    </row>
    <row r="734" spans="2:6">
      <c r="B734" s="14" t="e">
        <f>#REF!</f>
        <v>#REF!</v>
      </c>
      <c r="C734" s="14" t="s">
        <v>2839</v>
      </c>
      <c r="E734" s="38" t="s">
        <v>738</v>
      </c>
      <c r="F734" s="44" t="e">
        <f>IF(ISBLANK(#REF!),"##BLANK",#REF!)</f>
        <v>#REF!</v>
      </c>
    </row>
    <row r="735" spans="2:6">
      <c r="B735" s="14" t="e">
        <f>#REF!</f>
        <v>#REF!</v>
      </c>
      <c r="C735" s="14" t="s">
        <v>2840</v>
      </c>
      <c r="E735" s="38" t="s">
        <v>738</v>
      </c>
      <c r="F735" s="44" t="e">
        <f>IF(ISBLANK(#REF!),"##BLANK",#REF!)</f>
        <v>#REF!</v>
      </c>
    </row>
    <row r="736" spans="2:6">
      <c r="B736" s="14" t="e">
        <f>#REF!</f>
        <v>#REF!</v>
      </c>
      <c r="C736" s="14" t="s">
        <v>2841</v>
      </c>
      <c r="E736" s="38" t="s">
        <v>738</v>
      </c>
      <c r="F736" s="44" t="e">
        <f>IF(ISBLANK(#REF!),"##BLANK",#REF!)</f>
        <v>#REF!</v>
      </c>
    </row>
    <row r="737" spans="2:6">
      <c r="B737" s="14" t="e">
        <f>#REF!</f>
        <v>#REF!</v>
      </c>
      <c r="C737" s="14" t="s">
        <v>2842</v>
      </c>
      <c r="E737" s="38" t="s">
        <v>738</v>
      </c>
      <c r="F737" s="44" t="e">
        <f>IF(ISBLANK(#REF!),"##BLANK",#REF!)</f>
        <v>#REF!</v>
      </c>
    </row>
    <row r="738" spans="2:6">
      <c r="B738" s="14" t="e">
        <f>#REF!</f>
        <v>#REF!</v>
      </c>
      <c r="C738" s="14" t="s">
        <v>2843</v>
      </c>
      <c r="E738" s="38" t="s">
        <v>738</v>
      </c>
      <c r="F738" s="44" t="e">
        <f>IF(ISBLANK(#REF!),"##BLANK",#REF!)</f>
        <v>#REF!</v>
      </c>
    </row>
    <row r="739" spans="2:6">
      <c r="B739" s="14" t="e">
        <f>#REF!</f>
        <v>#REF!</v>
      </c>
      <c r="C739" s="14" t="s">
        <v>2844</v>
      </c>
      <c r="E739" s="38" t="s">
        <v>738</v>
      </c>
      <c r="F739" s="44" t="e">
        <f>IF(ISBLANK(#REF!),"##BLANK",#REF!)</f>
        <v>#REF!</v>
      </c>
    </row>
    <row r="740" spans="2:6">
      <c r="B740" s="14" t="e">
        <f>#REF!</f>
        <v>#REF!</v>
      </c>
      <c r="C740" s="14" t="s">
        <v>2845</v>
      </c>
      <c r="E740" s="38" t="s">
        <v>738</v>
      </c>
      <c r="F740" s="44" t="e">
        <f>IF(ISBLANK(#REF!),"##BLANK",#REF!)</f>
        <v>#REF!</v>
      </c>
    </row>
    <row r="741" spans="2:6">
      <c r="B741" s="14" t="e">
        <f>#REF!</f>
        <v>#REF!</v>
      </c>
      <c r="C741" s="14" t="s">
        <v>2846</v>
      </c>
      <c r="E741" s="38" t="s">
        <v>738</v>
      </c>
      <c r="F741" s="44" t="e">
        <f>IF(ISBLANK(#REF!),"##BLANK",#REF!)</f>
        <v>#REF!</v>
      </c>
    </row>
    <row r="742" spans="2:6">
      <c r="B742" s="14" t="e">
        <f>#REF!</f>
        <v>#REF!</v>
      </c>
      <c r="C742" s="14" t="s">
        <v>2847</v>
      </c>
      <c r="E742" s="38" t="s">
        <v>738</v>
      </c>
      <c r="F742" s="44" t="e">
        <f>IF(ISBLANK(#REF!),"##BLANK",#REF!)</f>
        <v>#REF!</v>
      </c>
    </row>
    <row r="743" spans="2:6">
      <c r="B743" s="14" t="e">
        <f>#REF!</f>
        <v>#REF!</v>
      </c>
      <c r="C743" s="14" t="s">
        <v>2848</v>
      </c>
      <c r="E743" s="38" t="s">
        <v>738</v>
      </c>
      <c r="F743" s="44" t="e">
        <f>IF(ISBLANK(#REF!),"##BLANK",#REF!)</f>
        <v>#REF!</v>
      </c>
    </row>
    <row r="744" spans="2:6">
      <c r="B744" s="14" t="e">
        <f>#REF!</f>
        <v>#REF!</v>
      </c>
      <c r="C744" s="14" t="s">
        <v>2849</v>
      </c>
      <c r="E744" s="38" t="s">
        <v>738</v>
      </c>
      <c r="F744" s="44" t="e">
        <f>IF(ISBLANK(#REF!),"##BLANK",#REF!)</f>
        <v>#REF!</v>
      </c>
    </row>
    <row r="745" spans="2:6">
      <c r="B745" s="14" t="e">
        <f>#REF!</f>
        <v>#REF!</v>
      </c>
      <c r="C745" s="14" t="s">
        <v>2850</v>
      </c>
      <c r="E745" s="38" t="s">
        <v>738</v>
      </c>
      <c r="F745" s="44" t="e">
        <f>IF(ISBLANK(#REF!),"##BLANK",#REF!)</f>
        <v>#REF!</v>
      </c>
    </row>
    <row r="746" spans="2:6">
      <c r="B746" s="14" t="e">
        <f>#REF!</f>
        <v>#REF!</v>
      </c>
      <c r="C746" s="14" t="s">
        <v>2851</v>
      </c>
      <c r="E746" s="38" t="s">
        <v>738</v>
      </c>
      <c r="F746" s="44" t="e">
        <f>IF(ISBLANK(#REF!),"##BLANK",#REF!)</f>
        <v>#REF!</v>
      </c>
    </row>
    <row r="747" spans="2:6">
      <c r="B747" s="14" t="e">
        <f>#REF!</f>
        <v>#REF!</v>
      </c>
      <c r="C747" s="14" t="s">
        <v>2852</v>
      </c>
      <c r="E747" s="38" t="s">
        <v>738</v>
      </c>
      <c r="F747" s="44" t="e">
        <f>IF(ISBLANK(#REF!),"##BLANK",#REF!)</f>
        <v>#REF!</v>
      </c>
    </row>
    <row r="748" spans="2:6">
      <c r="B748" s="14" t="e">
        <f>#REF!</f>
        <v>#REF!</v>
      </c>
      <c r="C748" s="14" t="s">
        <v>2853</v>
      </c>
      <c r="E748" s="38" t="s">
        <v>738</v>
      </c>
      <c r="F748" s="44" t="e">
        <f>IF(ISBLANK(#REF!),"##BLANK",#REF!)</f>
        <v>#REF!</v>
      </c>
    </row>
    <row r="749" spans="2:6">
      <c r="B749" s="14" t="e">
        <f>#REF!</f>
        <v>#REF!</v>
      </c>
      <c r="C749" s="14" t="s">
        <v>2854</v>
      </c>
      <c r="E749" s="38" t="s">
        <v>738</v>
      </c>
      <c r="F749" s="44" t="e">
        <f>IF(ISBLANK(#REF!),"##BLANK",#REF!)</f>
        <v>#REF!</v>
      </c>
    </row>
    <row r="750" spans="2:6">
      <c r="B750" s="14" t="e">
        <f>#REF!</f>
        <v>#REF!</v>
      </c>
      <c r="C750" s="14" t="s">
        <v>2855</v>
      </c>
      <c r="E750" s="38" t="s">
        <v>738</v>
      </c>
      <c r="F750" s="44" t="e">
        <f>IF(ISBLANK(#REF!),"##BLANK",#REF!)</f>
        <v>#REF!</v>
      </c>
    </row>
    <row r="751" spans="2:6">
      <c r="B751" s="14" t="e">
        <f>#REF!</f>
        <v>#REF!</v>
      </c>
      <c r="C751" s="14" t="s">
        <v>2856</v>
      </c>
      <c r="E751" s="38" t="s">
        <v>738</v>
      </c>
      <c r="F751" s="44" t="e">
        <f>IF(ISBLANK(#REF!),"##BLANK",#REF!)</f>
        <v>#REF!</v>
      </c>
    </row>
    <row r="752" spans="2:6">
      <c r="B752" s="14" t="e">
        <f>#REF!</f>
        <v>#REF!</v>
      </c>
      <c r="C752" s="14" t="s">
        <v>2857</v>
      </c>
      <c r="E752" s="38" t="s">
        <v>738</v>
      </c>
      <c r="F752" s="44" t="e">
        <f>IF(ISBLANK(#REF!),"##BLANK",#REF!)</f>
        <v>#REF!</v>
      </c>
    </row>
    <row r="753" spans="2:6">
      <c r="B753" s="14" t="e">
        <f>#REF!</f>
        <v>#REF!</v>
      </c>
      <c r="C753" s="14" t="s">
        <v>2858</v>
      </c>
      <c r="E753" s="38" t="s">
        <v>738</v>
      </c>
      <c r="F753" s="44" t="e">
        <f>IF(ISBLANK(#REF!),"##BLANK",#REF!)</f>
        <v>#REF!</v>
      </c>
    </row>
    <row r="754" spans="2:6">
      <c r="B754" s="14" t="e">
        <f>#REF!</f>
        <v>#REF!</v>
      </c>
      <c r="C754" s="14" t="s">
        <v>2859</v>
      </c>
      <c r="E754" s="38" t="s">
        <v>738</v>
      </c>
      <c r="F754" s="44" t="e">
        <f>IF(ISBLANK(#REF!),"##BLANK",#REF!)</f>
        <v>#REF!</v>
      </c>
    </row>
    <row r="755" spans="2:6">
      <c r="B755" s="14" t="e">
        <f>#REF!</f>
        <v>#REF!</v>
      </c>
      <c r="C755" s="14" t="s">
        <v>2860</v>
      </c>
      <c r="E755" s="38" t="s">
        <v>738</v>
      </c>
      <c r="F755" s="44" t="e">
        <f>IF(ISBLANK(#REF!),"##BLANK",#REF!)</f>
        <v>#REF!</v>
      </c>
    </row>
    <row r="756" spans="2:6">
      <c r="B756" s="14" t="e">
        <f>#REF!</f>
        <v>#REF!</v>
      </c>
      <c r="C756" s="14" t="s">
        <v>2861</v>
      </c>
      <c r="E756" s="38" t="s">
        <v>738</v>
      </c>
      <c r="F756" s="44" t="e">
        <f>IF(ISBLANK(#REF!),"##BLANK",#REF!)</f>
        <v>#REF!</v>
      </c>
    </row>
    <row r="757" spans="2:6">
      <c r="B757" s="14" t="e">
        <f>#REF!</f>
        <v>#REF!</v>
      </c>
      <c r="C757" s="14" t="s">
        <v>2862</v>
      </c>
      <c r="E757" s="38" t="s">
        <v>738</v>
      </c>
      <c r="F757" s="44" t="e">
        <f>IF(ISBLANK(#REF!),"##BLANK",#REF!)</f>
        <v>#REF!</v>
      </c>
    </row>
    <row r="758" spans="2:6">
      <c r="B758" s="14" t="e">
        <f>#REF!</f>
        <v>#REF!</v>
      </c>
      <c r="C758" s="14" t="s">
        <v>2863</v>
      </c>
      <c r="E758" s="38" t="s">
        <v>738</v>
      </c>
      <c r="F758" s="44" t="e">
        <f>IF(ISBLANK(#REF!),"##BLANK",#REF!)</f>
        <v>#REF!</v>
      </c>
    </row>
    <row r="759" spans="2:6">
      <c r="B759" s="14" t="e">
        <f>#REF!</f>
        <v>#REF!</v>
      </c>
      <c r="C759" s="14" t="s">
        <v>2864</v>
      </c>
      <c r="E759" s="38" t="s">
        <v>738</v>
      </c>
      <c r="F759" s="44" t="e">
        <f>IF(ISBLANK(#REF!),"##BLANK",#REF!)</f>
        <v>#REF!</v>
      </c>
    </row>
    <row r="760" spans="2:6">
      <c r="B760" s="14" t="e">
        <f>#REF!</f>
        <v>#REF!</v>
      </c>
      <c r="C760" s="14" t="s">
        <v>2865</v>
      </c>
      <c r="E760" s="38" t="s">
        <v>738</v>
      </c>
      <c r="F760" s="44" t="e">
        <f>IF(ISBLANK(#REF!),"##BLANK",#REF!)</f>
        <v>#REF!</v>
      </c>
    </row>
    <row r="761" spans="2:6">
      <c r="B761" s="14" t="e">
        <f>#REF!</f>
        <v>#REF!</v>
      </c>
      <c r="C761" s="14" t="s">
        <v>2866</v>
      </c>
      <c r="E761" s="38" t="s">
        <v>738</v>
      </c>
      <c r="F761" s="44" t="e">
        <f>IF(ISBLANK(#REF!),"##BLANK",#REF!)</f>
        <v>#REF!</v>
      </c>
    </row>
    <row r="762" spans="2:6">
      <c r="B762" s="14" t="e">
        <f>#REF!</f>
        <v>#REF!</v>
      </c>
      <c r="C762" s="14" t="s">
        <v>2867</v>
      </c>
      <c r="E762" s="38" t="s">
        <v>738</v>
      </c>
      <c r="F762" s="44" t="e">
        <f>IF(ISBLANK(#REF!),"##BLANK",#REF!)</f>
        <v>#REF!</v>
      </c>
    </row>
    <row r="763" spans="2:6">
      <c r="B763" s="14" t="e">
        <f>#REF!</f>
        <v>#REF!</v>
      </c>
      <c r="C763" s="14" t="s">
        <v>2868</v>
      </c>
      <c r="E763" s="38" t="s">
        <v>738</v>
      </c>
      <c r="F763" s="44" t="e">
        <f>IF(ISBLANK(#REF!),"##BLANK",#REF!)</f>
        <v>#REF!</v>
      </c>
    </row>
    <row r="764" spans="2:6">
      <c r="B764" s="14" t="e">
        <f>#REF!</f>
        <v>#REF!</v>
      </c>
      <c r="C764" s="14" t="s">
        <v>2869</v>
      </c>
      <c r="E764" s="38" t="s">
        <v>738</v>
      </c>
      <c r="F764" s="44" t="e">
        <f>IF(ISBLANK(#REF!),"##BLANK",#REF!)</f>
        <v>#REF!</v>
      </c>
    </row>
    <row r="765" spans="2:6">
      <c r="B765" s="14" t="e">
        <f>#REF!</f>
        <v>#REF!</v>
      </c>
      <c r="C765" s="14" t="s">
        <v>2870</v>
      </c>
      <c r="E765" s="38" t="s">
        <v>738</v>
      </c>
      <c r="F765" s="44" t="e">
        <f>IF(ISBLANK(#REF!),"##BLANK",#REF!)</f>
        <v>#REF!</v>
      </c>
    </row>
    <row r="766" spans="2:6">
      <c r="B766" s="14" t="e">
        <f>#REF!</f>
        <v>#REF!</v>
      </c>
      <c r="C766" s="14" t="s">
        <v>2871</v>
      </c>
      <c r="E766" s="38" t="s">
        <v>738</v>
      </c>
      <c r="F766" s="44" t="e">
        <f>IF(ISBLANK(#REF!),"##BLANK",#REF!)</f>
        <v>#REF!</v>
      </c>
    </row>
    <row r="767" spans="2:6">
      <c r="B767" s="14" t="e">
        <f>#REF!</f>
        <v>#REF!</v>
      </c>
      <c r="C767" s="14" t="s">
        <v>2872</v>
      </c>
      <c r="E767" s="38" t="s">
        <v>738</v>
      </c>
      <c r="F767" s="44" t="e">
        <f>IF(ISBLANK(#REF!),"##BLANK",#REF!)</f>
        <v>#REF!</v>
      </c>
    </row>
    <row r="768" spans="2:6">
      <c r="B768" s="14" t="e">
        <f>#REF!</f>
        <v>#REF!</v>
      </c>
      <c r="C768" s="14" t="s">
        <v>2873</v>
      </c>
      <c r="E768" s="38" t="s">
        <v>738</v>
      </c>
      <c r="F768" s="44" t="e">
        <f>IF(ISBLANK(#REF!),"##BLANK",#REF!)</f>
        <v>#REF!</v>
      </c>
    </row>
    <row r="769" spans="2:6">
      <c r="B769" s="14" t="e">
        <f>#REF!</f>
        <v>#REF!</v>
      </c>
      <c r="C769" s="14" t="s">
        <v>2874</v>
      </c>
      <c r="E769" s="38" t="s">
        <v>738</v>
      </c>
      <c r="F769" s="44" t="e">
        <f>IF(ISBLANK(#REF!),"##BLANK",#REF!)</f>
        <v>#REF!</v>
      </c>
    </row>
    <row r="770" spans="2:6">
      <c r="B770" s="14" t="e">
        <f>#REF!</f>
        <v>#REF!</v>
      </c>
      <c r="C770" s="14" t="s">
        <v>2875</v>
      </c>
      <c r="E770" s="38" t="s">
        <v>738</v>
      </c>
      <c r="F770" s="44" t="e">
        <f>IF(ISBLANK(#REF!),"##BLANK",#REF!)</f>
        <v>#REF!</v>
      </c>
    </row>
    <row r="771" spans="2:6">
      <c r="B771" s="14" t="e">
        <f>#REF!</f>
        <v>#REF!</v>
      </c>
      <c r="C771" s="14" t="s">
        <v>2876</v>
      </c>
      <c r="E771" s="38" t="s">
        <v>738</v>
      </c>
      <c r="F771" s="44" t="e">
        <f>IF(ISBLANK(#REF!),"##BLANK",#REF!)</f>
        <v>#REF!</v>
      </c>
    </row>
    <row r="772" spans="2:6">
      <c r="B772" s="14" t="e">
        <f>#REF!</f>
        <v>#REF!</v>
      </c>
      <c r="C772" s="14" t="s">
        <v>2877</v>
      </c>
      <c r="E772" s="38" t="s">
        <v>738</v>
      </c>
      <c r="F772" s="44" t="e">
        <f>IF(ISBLANK(#REF!),"##BLANK",#REF!)</f>
        <v>#REF!</v>
      </c>
    </row>
    <row r="773" spans="2:6">
      <c r="B773" s="14" t="e">
        <f>#REF!</f>
        <v>#REF!</v>
      </c>
      <c r="C773" s="14" t="s">
        <v>2878</v>
      </c>
      <c r="E773" s="38" t="s">
        <v>738</v>
      </c>
      <c r="F773" s="44" t="e">
        <f>IF(ISBLANK(#REF!),"##BLANK",#REF!)</f>
        <v>#REF!</v>
      </c>
    </row>
    <row r="774" spans="2:6">
      <c r="B774" s="14" t="e">
        <f>#REF!</f>
        <v>#REF!</v>
      </c>
      <c r="C774" s="14" t="s">
        <v>2879</v>
      </c>
      <c r="E774" s="38" t="s">
        <v>738</v>
      </c>
      <c r="F774" s="44" t="e">
        <f>IF(ISBLANK(#REF!),"##BLANK",#REF!)</f>
        <v>#REF!</v>
      </c>
    </row>
    <row r="775" spans="2:6">
      <c r="B775" s="14" t="e">
        <f>#REF!</f>
        <v>#REF!</v>
      </c>
      <c r="C775" s="14" t="s">
        <v>2880</v>
      </c>
      <c r="E775" s="38" t="s">
        <v>738</v>
      </c>
      <c r="F775" s="44" t="e">
        <f>IF(ISBLANK(#REF!),"##BLANK",#REF!)</f>
        <v>#REF!</v>
      </c>
    </row>
    <row r="776" spans="2:6">
      <c r="B776" s="14" t="e">
        <f>#REF!</f>
        <v>#REF!</v>
      </c>
      <c r="C776" s="14" t="s">
        <v>2881</v>
      </c>
      <c r="E776" s="38" t="s">
        <v>738</v>
      </c>
      <c r="F776" s="44" t="e">
        <f>IF(ISBLANK(#REF!),"##BLANK",#REF!)</f>
        <v>#REF!</v>
      </c>
    </row>
    <row r="777" spans="2:6">
      <c r="B777" s="14" t="e">
        <f>#REF!</f>
        <v>#REF!</v>
      </c>
      <c r="C777" s="14" t="s">
        <v>2882</v>
      </c>
      <c r="E777" s="38" t="s">
        <v>738</v>
      </c>
      <c r="F777" s="44" t="e">
        <f>IF(ISBLANK(#REF!),"##BLANK",#REF!)</f>
        <v>#REF!</v>
      </c>
    </row>
    <row r="778" spans="2:6">
      <c r="B778" s="14" t="e">
        <f>#REF!</f>
        <v>#REF!</v>
      </c>
      <c r="C778" s="14" t="s">
        <v>2883</v>
      </c>
      <c r="E778" s="38" t="s">
        <v>738</v>
      </c>
      <c r="F778" s="44" t="e">
        <f>IF(ISBLANK(#REF!),"##BLANK",#REF!)</f>
        <v>#REF!</v>
      </c>
    </row>
    <row r="779" spans="2:6">
      <c r="B779" s="14" t="e">
        <f>#REF!</f>
        <v>#REF!</v>
      </c>
      <c r="C779" s="14" t="s">
        <v>2884</v>
      </c>
      <c r="E779" s="38" t="s">
        <v>738</v>
      </c>
      <c r="F779" s="44" t="e">
        <f>IF(ISBLANK(#REF!),"##BLANK",#REF!)</f>
        <v>#REF!</v>
      </c>
    </row>
    <row r="780" spans="2:6">
      <c r="B780" s="14" t="e">
        <f>#REF!</f>
        <v>#REF!</v>
      </c>
      <c r="C780" s="14" t="s">
        <v>2885</v>
      </c>
      <c r="E780" s="38" t="s">
        <v>738</v>
      </c>
      <c r="F780" s="44" t="e">
        <f>IF(ISBLANK(#REF!),"##BLANK",#REF!)</f>
        <v>#REF!</v>
      </c>
    </row>
    <row r="781" spans="2:6">
      <c r="B781" s="14" t="e">
        <f>#REF!</f>
        <v>#REF!</v>
      </c>
      <c r="C781" s="14" t="s">
        <v>2886</v>
      </c>
      <c r="E781" s="38" t="s">
        <v>738</v>
      </c>
      <c r="F781" s="44" t="e">
        <f>IF(ISBLANK(#REF!),"##BLANK",#REF!)</f>
        <v>#REF!</v>
      </c>
    </row>
    <row r="782" spans="2:6">
      <c r="B782" s="14" t="e">
        <f>#REF!</f>
        <v>#REF!</v>
      </c>
      <c r="C782" s="14" t="s">
        <v>2887</v>
      </c>
      <c r="E782" s="38" t="s">
        <v>738</v>
      </c>
      <c r="F782" s="44" t="e">
        <f>IF(ISBLANK(#REF!),"##BLANK",#REF!)</f>
        <v>#REF!</v>
      </c>
    </row>
    <row r="783" spans="2:6">
      <c r="B783" s="14" t="e">
        <f>#REF!</f>
        <v>#REF!</v>
      </c>
      <c r="C783" s="14" t="s">
        <v>2888</v>
      </c>
      <c r="E783" s="38" t="s">
        <v>738</v>
      </c>
      <c r="F783" s="44" t="e">
        <f>IF(ISBLANK(#REF!),"##BLANK",#REF!)</f>
        <v>#REF!</v>
      </c>
    </row>
    <row r="784" spans="2:6">
      <c r="B784" s="14" t="e">
        <f>#REF!</f>
        <v>#REF!</v>
      </c>
      <c r="C784" s="14" t="s">
        <v>2889</v>
      </c>
      <c r="E784" s="38" t="s">
        <v>738</v>
      </c>
      <c r="F784" s="44" t="e">
        <f>IF(ISBLANK(#REF!),"##BLANK",#REF!)</f>
        <v>#REF!</v>
      </c>
    </row>
    <row r="785" spans="2:6">
      <c r="B785" s="14" t="e">
        <f>#REF!</f>
        <v>#REF!</v>
      </c>
      <c r="C785" s="14" t="s">
        <v>1242</v>
      </c>
      <c r="E785" s="38" t="s">
        <v>738</v>
      </c>
      <c r="F785" s="44" t="e">
        <f>IF(ISBLANK(#REF!),"##BLANK",#REF!)</f>
        <v>#REF!</v>
      </c>
    </row>
    <row r="786" spans="2:6">
      <c r="B786" s="14" t="e">
        <f>#REF!</f>
        <v>#REF!</v>
      </c>
      <c r="C786" s="14" t="s">
        <v>1242</v>
      </c>
      <c r="E786" s="38" t="s">
        <v>738</v>
      </c>
      <c r="F786" s="44" t="e">
        <f>IF(ISBLANK(#REF!),"##BLANK",#REF!)</f>
        <v>#REF!</v>
      </c>
    </row>
    <row r="787" spans="2:6">
      <c r="B787" s="14" t="e">
        <f>#REF!</f>
        <v>#REF!</v>
      </c>
      <c r="C787" s="14" t="s">
        <v>1242</v>
      </c>
      <c r="E787" s="38" t="s">
        <v>738</v>
      </c>
      <c r="F787" s="44" t="e">
        <f>IF(ISBLANK(#REF!),"##BLANK",#REF!)</f>
        <v>#REF!</v>
      </c>
    </row>
    <row r="788" spans="2:6">
      <c r="B788" s="14" t="e">
        <f>#REF!</f>
        <v>#REF!</v>
      </c>
      <c r="C788" s="14" t="s">
        <v>1242</v>
      </c>
      <c r="E788" s="38" t="s">
        <v>738</v>
      </c>
      <c r="F788" s="44" t="e">
        <f>IF(ISBLANK(#REF!),"##BLANK",#REF!)</f>
        <v>#REF!</v>
      </c>
    </row>
    <row r="789" spans="2:6">
      <c r="B789" s="14" t="e">
        <f>#REF!</f>
        <v>#REF!</v>
      </c>
      <c r="C789" s="14" t="s">
        <v>1242</v>
      </c>
      <c r="E789" s="38" t="s">
        <v>738</v>
      </c>
      <c r="F789" s="44" t="e">
        <f>IF(ISBLANK(#REF!),"##BLANK",#REF!)</f>
        <v>#REF!</v>
      </c>
    </row>
    <row r="790" spans="2:6">
      <c r="B790" s="14" t="e">
        <f>#REF!</f>
        <v>#REF!</v>
      </c>
      <c r="C790" s="14" t="s">
        <v>1242</v>
      </c>
      <c r="E790" s="38" t="s">
        <v>738</v>
      </c>
      <c r="F790" s="44" t="e">
        <f>IF(ISBLANK(#REF!),"##BLANK",#REF!)</f>
        <v>#REF!</v>
      </c>
    </row>
    <row r="791" spans="2:6">
      <c r="B791" s="14" t="e">
        <f>#REF!</f>
        <v>#REF!</v>
      </c>
      <c r="C791" s="14" t="s">
        <v>2890</v>
      </c>
      <c r="E791" s="38" t="s">
        <v>738</v>
      </c>
      <c r="F791" s="44" t="e">
        <f>IF(ISBLANK(#REF!),"##BLANK",#REF!)</f>
        <v>#REF!</v>
      </c>
    </row>
    <row r="792" spans="2:6">
      <c r="B792" s="14" t="e">
        <f>#REF!</f>
        <v>#REF!</v>
      </c>
      <c r="C792" s="14" t="s">
        <v>1242</v>
      </c>
      <c r="E792" s="38" t="s">
        <v>738</v>
      </c>
      <c r="F792" s="44" t="e">
        <f>IF(ISBLANK(#REF!),"##BLANK",#REF!)</f>
        <v>#REF!</v>
      </c>
    </row>
    <row r="793" spans="2:6">
      <c r="B793" s="14" t="e">
        <f>#REF!</f>
        <v>#REF!</v>
      </c>
      <c r="C793" s="14" t="s">
        <v>1242</v>
      </c>
      <c r="E793" s="38" t="s">
        <v>738</v>
      </c>
      <c r="F793" s="44" t="e">
        <f>IF(ISBLANK(#REF!),"##BLANK",#REF!)</f>
        <v>#REF!</v>
      </c>
    </row>
    <row r="794" spans="2:6">
      <c r="B794" s="14" t="e">
        <f>#REF!</f>
        <v>#REF!</v>
      </c>
      <c r="C794" s="14" t="s">
        <v>1242</v>
      </c>
      <c r="E794" s="38" t="s">
        <v>738</v>
      </c>
      <c r="F794" s="44" t="e">
        <f>IF(ISBLANK(#REF!),"##BLANK",#REF!)</f>
        <v>#REF!</v>
      </c>
    </row>
    <row r="795" spans="2:6">
      <c r="B795" s="14" t="e">
        <f>#REF!</f>
        <v>#REF!</v>
      </c>
      <c r="C795" s="14" t="s">
        <v>1242</v>
      </c>
      <c r="E795" s="38" t="s">
        <v>738</v>
      </c>
      <c r="F795" s="44" t="e">
        <f>IF(ISBLANK(#REF!),"##BLANK",#REF!)</f>
        <v>#REF!</v>
      </c>
    </row>
    <row r="796" spans="2:6">
      <c r="B796" s="14" t="e">
        <f>#REF!</f>
        <v>#REF!</v>
      </c>
      <c r="C796" s="14" t="s">
        <v>1242</v>
      </c>
      <c r="E796" s="38" t="s">
        <v>738</v>
      </c>
      <c r="F796" s="44" t="e">
        <f>IF(ISBLANK(#REF!),"##BLANK",#REF!)</f>
        <v>#REF!</v>
      </c>
    </row>
    <row r="797" spans="2:6">
      <c r="B797" s="14" t="e">
        <f>#REF!</f>
        <v>#REF!</v>
      </c>
      <c r="C797" s="14" t="s">
        <v>1242</v>
      </c>
      <c r="E797" s="38" t="s">
        <v>738</v>
      </c>
      <c r="F797" s="44" t="e">
        <f>IF(ISBLANK(#REF!),"##BLANK",#REF!)</f>
        <v>#REF!</v>
      </c>
    </row>
    <row r="798" spans="2:6">
      <c r="B798" s="14" t="e">
        <f>#REF!</f>
        <v>#REF!</v>
      </c>
      <c r="C798" s="14" t="s">
        <v>2891</v>
      </c>
      <c r="E798" s="38" t="s">
        <v>738</v>
      </c>
      <c r="F798" s="44" t="e">
        <f>IF(ISBLANK(#REF!),"##BLANK",#REF!)</f>
        <v>#REF!</v>
      </c>
    </row>
    <row r="799" spans="2:6" ht="2.25" customHeight="1">
      <c r="B799" s="14" t="e">
        <f>#REF!</f>
        <v>#REF!</v>
      </c>
      <c r="C799" s="14" t="s">
        <v>1242</v>
      </c>
      <c r="E799" s="38" t="s">
        <v>738</v>
      </c>
      <c r="F799" s="44" t="e">
        <f>IF(ISBLANK(#REF!),"##BLANK",#REF!)</f>
        <v>#REF!</v>
      </c>
    </row>
    <row r="800" spans="2:6">
      <c r="B800" s="14" t="e">
        <f>#REF!</f>
        <v>#REF!</v>
      </c>
      <c r="C800" s="14" t="s">
        <v>1242</v>
      </c>
      <c r="E800" s="38" t="s">
        <v>738</v>
      </c>
      <c r="F800" s="44" t="e">
        <f>IF(ISBLANK(#REF!),"##BLANK",#REF!)</f>
        <v>#REF!</v>
      </c>
    </row>
    <row r="801" spans="2:6">
      <c r="B801" s="14" t="e">
        <f>#REF!</f>
        <v>#REF!</v>
      </c>
      <c r="C801" s="14" t="s">
        <v>1242</v>
      </c>
      <c r="E801" s="38" t="s">
        <v>738</v>
      </c>
      <c r="F801" s="44" t="e">
        <f>IF(ISBLANK(#REF!),"##BLANK",#REF!)</f>
        <v>#REF!</v>
      </c>
    </row>
    <row r="802" spans="2:6">
      <c r="B802" s="14" t="e">
        <f>#REF!</f>
        <v>#REF!</v>
      </c>
      <c r="C802" s="14" t="s">
        <v>1242</v>
      </c>
      <c r="E802" s="38" t="s">
        <v>738</v>
      </c>
      <c r="F802" s="44" t="e">
        <f>IF(ISBLANK(#REF!),"##BLANK",#REF!)</f>
        <v>#REF!</v>
      </c>
    </row>
    <row r="803" spans="2:6">
      <c r="B803" s="14" t="e">
        <f>#REF!</f>
        <v>#REF!</v>
      </c>
      <c r="C803" s="14" t="s">
        <v>1242</v>
      </c>
      <c r="E803" s="38" t="s">
        <v>738</v>
      </c>
      <c r="F803" s="44" t="e">
        <f>IF(ISBLANK(#REF!),"##BLANK",#REF!)</f>
        <v>#REF!</v>
      </c>
    </row>
    <row r="804" spans="2:6">
      <c r="B804" s="14" t="e">
        <f>#REF!</f>
        <v>#REF!</v>
      </c>
      <c r="C804" s="14" t="s">
        <v>1242</v>
      </c>
      <c r="E804" s="38" t="s">
        <v>738</v>
      </c>
      <c r="F804" s="44" t="e">
        <f>IF(ISBLANK(#REF!),"##BLANK",#REF!)</f>
        <v>#REF!</v>
      </c>
    </row>
    <row r="805" spans="2:6">
      <c r="B805" s="14" t="e">
        <f>#REF!</f>
        <v>#REF!</v>
      </c>
      <c r="C805" s="14" t="s">
        <v>2892</v>
      </c>
      <c r="E805" s="38" t="s">
        <v>738</v>
      </c>
      <c r="F805" s="44" t="e">
        <f>IF(ISBLANK(#REF!),"##BLANK",#REF!)</f>
        <v>#REF!</v>
      </c>
    </row>
    <row r="806" spans="2:6">
      <c r="B806" s="14" t="e">
        <f>#REF!</f>
        <v>#REF!</v>
      </c>
      <c r="C806" s="14" t="s">
        <v>2893</v>
      </c>
      <c r="E806" s="38" t="s">
        <v>738</v>
      </c>
      <c r="F806" s="44" t="e">
        <f>IF(ISBLANK(#REF!),"##BLANK",#REF!)</f>
        <v>#REF!</v>
      </c>
    </row>
    <row r="807" spans="2:6">
      <c r="B807" s="14" t="e">
        <f>#REF!</f>
        <v>#REF!</v>
      </c>
      <c r="C807" s="14" t="s">
        <v>2894</v>
      </c>
      <c r="E807" s="38" t="s">
        <v>738</v>
      </c>
      <c r="F807" s="44" t="e">
        <f>IF(ISBLANK(#REF!),"##BLANK",#REF!)</f>
        <v>#REF!</v>
      </c>
    </row>
    <row r="808" spans="2:6">
      <c r="B808" s="14" t="e">
        <f>#REF!</f>
        <v>#REF!</v>
      </c>
      <c r="C808" s="14" t="s">
        <v>2895</v>
      </c>
      <c r="E808" s="38" t="s">
        <v>738</v>
      </c>
      <c r="F808" s="44" t="e">
        <f>IF(ISBLANK(#REF!),"##BLANK",#REF!)</f>
        <v>#REF!</v>
      </c>
    </row>
    <row r="809" spans="2:6">
      <c r="B809" s="14" t="e">
        <f>#REF!</f>
        <v>#REF!</v>
      </c>
      <c r="C809" s="14" t="s">
        <v>2896</v>
      </c>
      <c r="E809" s="38" t="s">
        <v>738</v>
      </c>
      <c r="F809" s="44" t="e">
        <f>IF(ISBLANK(#REF!),"##BLANK",#REF!)</f>
        <v>#REF!</v>
      </c>
    </row>
    <row r="810" spans="2:6">
      <c r="B810" s="14" t="e">
        <f>#REF!</f>
        <v>#REF!</v>
      </c>
      <c r="C810" s="14" t="s">
        <v>2897</v>
      </c>
      <c r="E810" s="38" t="s">
        <v>738</v>
      </c>
      <c r="F810" s="44" t="e">
        <f>IF(ISBLANK(#REF!),"##BLANK",#REF!)</f>
        <v>#REF!</v>
      </c>
    </row>
    <row r="811" spans="2:6">
      <c r="B811" s="14" t="e">
        <f>#REF!</f>
        <v>#REF!</v>
      </c>
      <c r="C811" s="14" t="s">
        <v>2898</v>
      </c>
      <c r="E811" s="38" t="s">
        <v>738</v>
      </c>
      <c r="F811" s="44" t="e">
        <f>IF(ISBLANK(#REF!),"##BLANK",#REF!)</f>
        <v>#REF!</v>
      </c>
    </row>
    <row r="812" spans="2:6">
      <c r="B812" s="14" t="e">
        <f>#REF!</f>
        <v>#REF!</v>
      </c>
      <c r="C812" s="14" t="s">
        <v>2899</v>
      </c>
      <c r="E812" s="38" t="s">
        <v>738</v>
      </c>
      <c r="F812" s="44" t="e">
        <f>IF(ISBLANK(#REF!),"##BLANK",#REF!)</f>
        <v>#REF!</v>
      </c>
    </row>
    <row r="813" spans="2:6">
      <c r="B813" s="14" t="e">
        <f>#REF!</f>
        <v>#REF!</v>
      </c>
      <c r="C813" s="14" t="s">
        <v>2900</v>
      </c>
      <c r="E813" s="38" t="s">
        <v>738</v>
      </c>
      <c r="F813" s="44" t="e">
        <f>IF(ISBLANK(#REF!),"##BLANK",#REF!)</f>
        <v>#REF!</v>
      </c>
    </row>
    <row r="814" spans="2:6">
      <c r="B814" s="14" t="e">
        <f>#REF!</f>
        <v>#REF!</v>
      </c>
      <c r="C814" s="14" t="s">
        <v>2901</v>
      </c>
      <c r="E814" s="38" t="s">
        <v>738</v>
      </c>
      <c r="F814" s="44" t="e">
        <f>IF(ISBLANK(#REF!),"##BLANK",#REF!)</f>
        <v>#REF!</v>
      </c>
    </row>
    <row r="815" spans="2:6">
      <c r="B815" s="14" t="e">
        <f>#REF!</f>
        <v>#REF!</v>
      </c>
      <c r="C815" s="14" t="s">
        <v>2902</v>
      </c>
      <c r="E815" s="38" t="s">
        <v>738</v>
      </c>
      <c r="F815" s="44" t="e">
        <f>IF(ISBLANK(#REF!),"##BLANK",#REF!)</f>
        <v>#REF!</v>
      </c>
    </row>
    <row r="816" spans="2:6">
      <c r="B816" s="14" t="e">
        <f>#REF!</f>
        <v>#REF!</v>
      </c>
      <c r="C816" s="14" t="s">
        <v>2903</v>
      </c>
      <c r="E816" s="38" t="s">
        <v>738</v>
      </c>
      <c r="F816" s="44" t="e">
        <f>IF(ISBLANK(#REF!),"##BLANK",#REF!)</f>
        <v>#REF!</v>
      </c>
    </row>
    <row r="817" spans="2:6">
      <c r="B817" s="14" t="e">
        <f>#REF!</f>
        <v>#REF!</v>
      </c>
      <c r="C817" s="14" t="s">
        <v>2904</v>
      </c>
      <c r="E817" s="38" t="s">
        <v>738</v>
      </c>
      <c r="F817" s="44" t="e">
        <f>IF(ISBLANK(#REF!),"##BLANK",#REF!)</f>
        <v>#REF!</v>
      </c>
    </row>
    <row r="818" spans="2:6">
      <c r="B818" s="14" t="e">
        <f>#REF!</f>
        <v>#REF!</v>
      </c>
      <c r="C818" s="14" t="s">
        <v>2905</v>
      </c>
      <c r="E818" s="38" t="s">
        <v>738</v>
      </c>
      <c r="F818" s="44" t="e">
        <f>IF(ISBLANK(#REF!),"##BLANK",#REF!)</f>
        <v>#REF!</v>
      </c>
    </row>
    <row r="819" spans="2:6">
      <c r="B819" s="14" t="e">
        <f>#REF!</f>
        <v>#REF!</v>
      </c>
      <c r="C819" s="14" t="s">
        <v>2906</v>
      </c>
      <c r="E819" s="38" t="s">
        <v>738</v>
      </c>
      <c r="F819" s="44" t="e">
        <f>IF(ISBLANK(#REF!),"##BLANK",#REF!)</f>
        <v>#REF!</v>
      </c>
    </row>
    <row r="820" spans="2:6">
      <c r="B820" s="14" t="e">
        <f>#REF!</f>
        <v>#REF!</v>
      </c>
      <c r="C820" s="14" t="s">
        <v>2907</v>
      </c>
      <c r="E820" s="38" t="s">
        <v>738</v>
      </c>
      <c r="F820" s="44" t="e">
        <f>IF(ISBLANK(#REF!),"##BLANK",#REF!)</f>
        <v>#REF!</v>
      </c>
    </row>
    <row r="821" spans="2:6">
      <c r="B821" s="14" t="e">
        <f>#REF!</f>
        <v>#REF!</v>
      </c>
      <c r="C821" s="14" t="s">
        <v>2908</v>
      </c>
      <c r="E821" s="38" t="s">
        <v>738</v>
      </c>
      <c r="F821" s="44" t="e">
        <f>IF(ISBLANK(#REF!),"##BLANK",#REF!)</f>
        <v>#REF!</v>
      </c>
    </row>
    <row r="822" spans="2:6">
      <c r="B822" s="14" t="e">
        <f>#REF!</f>
        <v>#REF!</v>
      </c>
      <c r="C822" s="14" t="s">
        <v>2909</v>
      </c>
      <c r="E822" s="38" t="s">
        <v>738</v>
      </c>
      <c r="F822" s="44" t="e">
        <f>IF(ISBLANK(#REF!),"##BLANK",#REF!)</f>
        <v>#REF!</v>
      </c>
    </row>
    <row r="823" spans="2:6">
      <c r="B823" s="14" t="e">
        <f>#REF!</f>
        <v>#REF!</v>
      </c>
      <c r="C823" s="14" t="s">
        <v>2910</v>
      </c>
      <c r="E823" s="38" t="s">
        <v>738</v>
      </c>
      <c r="F823" s="44" t="e">
        <f>IF(ISBLANK(#REF!),"##BLANK",#REF!)</f>
        <v>#REF!</v>
      </c>
    </row>
    <row r="824" spans="2:6">
      <c r="B824" s="14" t="e">
        <f>#REF!</f>
        <v>#REF!</v>
      </c>
      <c r="C824" s="14" t="s">
        <v>2911</v>
      </c>
      <c r="E824" s="38" t="s">
        <v>738</v>
      </c>
      <c r="F824" s="44" t="e">
        <f>IF(ISBLANK(#REF!),"##BLANK",#REF!)</f>
        <v>#REF!</v>
      </c>
    </row>
    <row r="825" spans="2:6">
      <c r="B825" s="14" t="e">
        <f>#REF!</f>
        <v>#REF!</v>
      </c>
      <c r="C825" s="14" t="s">
        <v>2912</v>
      </c>
      <c r="E825" s="38" t="s">
        <v>738</v>
      </c>
      <c r="F825" s="44" t="e">
        <f>IF(ISBLANK(#REF!),"##BLANK",#REF!)</f>
        <v>#REF!</v>
      </c>
    </row>
    <row r="826" spans="2:6">
      <c r="B826" s="14" t="e">
        <f>#REF!</f>
        <v>#REF!</v>
      </c>
      <c r="C826" s="14" t="s">
        <v>2913</v>
      </c>
      <c r="E826" s="38" t="s">
        <v>738</v>
      </c>
      <c r="F826" s="44" t="e">
        <f>IF(ISBLANK(#REF!),"##BLANK",#REF!)</f>
        <v>#REF!</v>
      </c>
    </row>
    <row r="827" spans="2:6">
      <c r="B827" s="14" t="e">
        <f>#REF!</f>
        <v>#REF!</v>
      </c>
      <c r="C827" s="14" t="s">
        <v>2914</v>
      </c>
      <c r="E827" s="38" t="s">
        <v>738</v>
      </c>
      <c r="F827" s="44" t="e">
        <f>IF(ISBLANK(#REF!),"##BLANK",#REF!)</f>
        <v>#REF!</v>
      </c>
    </row>
    <row r="828" spans="2:6">
      <c r="B828" s="14" t="e">
        <f>#REF!</f>
        <v>#REF!</v>
      </c>
      <c r="C828" s="14" t="s">
        <v>2915</v>
      </c>
      <c r="E828" s="38" t="s">
        <v>738</v>
      </c>
      <c r="F828" s="44" t="e">
        <f>IF(ISBLANK(#REF!),"##BLANK",#REF!)</f>
        <v>#REF!</v>
      </c>
    </row>
    <row r="829" spans="2:6">
      <c r="B829" s="14" t="e">
        <f>#REF!</f>
        <v>#REF!</v>
      </c>
      <c r="C829" s="14" t="s">
        <v>2916</v>
      </c>
      <c r="E829" s="38" t="s">
        <v>738</v>
      </c>
      <c r="F829" s="44" t="e">
        <f>IF(ISBLANK(#REF!),"##BLANK",#REF!)</f>
        <v>#REF!</v>
      </c>
    </row>
    <row r="830" spans="2:6">
      <c r="B830" s="14" t="e">
        <f>#REF!</f>
        <v>#REF!</v>
      </c>
      <c r="C830" s="14" t="s">
        <v>2917</v>
      </c>
      <c r="E830" s="38" t="s">
        <v>738</v>
      </c>
      <c r="F830" s="44" t="e">
        <f>IF(ISBLANK(#REF!),"##BLANK",#REF!)</f>
        <v>#REF!</v>
      </c>
    </row>
    <row r="831" spans="2:6">
      <c r="B831" s="14" t="e">
        <f>#REF!</f>
        <v>#REF!</v>
      </c>
      <c r="C831" s="14" t="s">
        <v>2918</v>
      </c>
      <c r="E831" s="38" t="s">
        <v>738</v>
      </c>
      <c r="F831" s="44" t="e">
        <f>IF(ISBLANK(#REF!),"##BLANK",#REF!)</f>
        <v>#REF!</v>
      </c>
    </row>
    <row r="832" spans="2:6">
      <c r="B832" s="14" t="e">
        <f>#REF!</f>
        <v>#REF!</v>
      </c>
      <c r="C832" s="14" t="s">
        <v>2919</v>
      </c>
      <c r="E832" s="38" t="s">
        <v>738</v>
      </c>
      <c r="F832" s="44" t="e">
        <f>IF(ISBLANK(#REF!),"##BLANK",#REF!)</f>
        <v>#REF!</v>
      </c>
    </row>
    <row r="833" spans="2:6">
      <c r="B833" s="14" t="str">
        <f>'4J'!AA9</f>
        <v>WS01001WR</v>
      </c>
      <c r="C833" s="14" t="s">
        <v>2920</v>
      </c>
      <c r="E833" s="38" t="s">
        <v>738</v>
      </c>
      <c r="F833" s="44">
        <f>IF(ISBLANK('4J'!E9),"##BLANK",'4J'!E9)</f>
        <v>3.7040000000000002</v>
      </c>
    </row>
    <row r="834" spans="2:6">
      <c r="B834" s="14" t="str">
        <f>'4J'!AB9</f>
        <v>WS01001RWT</v>
      </c>
      <c r="C834" s="14" t="s">
        <v>2921</v>
      </c>
      <c r="E834" s="38" t="s">
        <v>738</v>
      </c>
      <c r="F834" s="44">
        <f>IF(ISBLANK('4J'!F9),"##BLANK",'4J'!F9)</f>
        <v>0</v>
      </c>
    </row>
    <row r="835" spans="2:6">
      <c r="B835" s="14" t="str">
        <f>'4J'!AC9</f>
        <v>WS01001RWS0</v>
      </c>
      <c r="C835" s="14" t="s">
        <v>2922</v>
      </c>
      <c r="E835" s="38" t="s">
        <v>738</v>
      </c>
      <c r="F835" s="44">
        <f>IF(ISBLANK('4J'!G9),"##BLANK",'4J'!G9)</f>
        <v>0</v>
      </c>
    </row>
    <row r="836" spans="2:6">
      <c r="B836" s="14" t="str">
        <f>'4J'!AD9</f>
        <v>WS01001WT</v>
      </c>
      <c r="C836" s="14" t="s">
        <v>2923</v>
      </c>
      <c r="E836" s="38" t="s">
        <v>738</v>
      </c>
      <c r="F836" s="44">
        <f>IF(ISBLANK('4J'!H9),"##BLANK",'4J'!H9)</f>
        <v>9.0489999999999995</v>
      </c>
    </row>
    <row r="837" spans="2:6">
      <c r="B837" s="14" t="str">
        <f>'4J'!AE9</f>
        <v>WS01001TWD</v>
      </c>
      <c r="C837" s="14" t="s">
        <v>2924</v>
      </c>
      <c r="E837" s="38" t="s">
        <v>738</v>
      </c>
      <c r="F837" s="44">
        <f>IF(ISBLANK('4J'!I9),"##BLANK",'4J'!I9)</f>
        <v>3.718</v>
      </c>
    </row>
    <row r="838" spans="2:6">
      <c r="B838" s="14" t="str">
        <f>'4J'!AF9</f>
        <v>WS01001CAW</v>
      </c>
      <c r="C838" s="14" t="s">
        <v>2925</v>
      </c>
      <c r="E838" s="38" t="s">
        <v>738</v>
      </c>
      <c r="F838" s="44">
        <f>IF(ISBLANK('4J'!J9),"##BLANK",'4J'!J9)</f>
        <v>16.471</v>
      </c>
    </row>
    <row r="839" spans="2:6">
      <c r="B839" s="14" t="str">
        <f>'4J'!AA10</f>
        <v>WS01002WR</v>
      </c>
      <c r="C839" s="14" t="s">
        <v>2926</v>
      </c>
      <c r="E839" s="38" t="s">
        <v>738</v>
      </c>
      <c r="F839" s="44">
        <f>IF(ISBLANK('4J'!E10),"##BLANK",'4J'!E10)</f>
        <v>0</v>
      </c>
    </row>
    <row r="840" spans="2:6">
      <c r="B840" s="14" t="str">
        <f>'4J'!AB10</f>
        <v>WS01002RWT</v>
      </c>
      <c r="C840" s="14" t="s">
        <v>2927</v>
      </c>
      <c r="E840" s="38" t="s">
        <v>738</v>
      </c>
      <c r="F840" s="44">
        <f>IF(ISBLANK('4J'!F10),"##BLANK",'4J'!F10)</f>
        <v>0</v>
      </c>
    </row>
    <row r="841" spans="2:6">
      <c r="B841" s="14" t="str">
        <f>'4J'!AC10</f>
        <v>WS01002RWS0</v>
      </c>
      <c r="C841" s="14" t="s">
        <v>2928</v>
      </c>
      <c r="E841" s="38" t="s">
        <v>738</v>
      </c>
      <c r="F841" s="44">
        <f>IF(ISBLANK('4J'!G10),"##BLANK",'4J'!G10)</f>
        <v>0</v>
      </c>
    </row>
    <row r="842" spans="2:6">
      <c r="B842" s="14" t="str">
        <f>'4J'!AD10</f>
        <v>WS01002WT</v>
      </c>
      <c r="C842" s="14" t="s">
        <v>2929</v>
      </c>
      <c r="E842" s="38" t="s">
        <v>738</v>
      </c>
      <c r="F842" s="44">
        <f>IF(ISBLANK('4J'!H10),"##BLANK",'4J'!H10)</f>
        <v>-1.2999999999999999E-2</v>
      </c>
    </row>
    <row r="843" spans="2:6">
      <c r="B843" s="14" t="str">
        <f>'4J'!AE10</f>
        <v>WS01002TWD</v>
      </c>
      <c r="C843" s="14" t="s">
        <v>2930</v>
      </c>
      <c r="E843" s="38" t="s">
        <v>738</v>
      </c>
      <c r="F843" s="44">
        <f>IF(ISBLANK('4J'!I10),"##BLANK",'4J'!I10)</f>
        <v>-3.0000000000000001E-3</v>
      </c>
    </row>
    <row r="844" spans="2:6">
      <c r="B844" s="14" t="str">
        <f>'4J'!AF10</f>
        <v>WS01002CAW</v>
      </c>
      <c r="C844" s="14" t="s">
        <v>2931</v>
      </c>
      <c r="E844" s="38" t="s">
        <v>738</v>
      </c>
      <c r="F844" s="44">
        <f>IF(ISBLANK('4J'!J10),"##BLANK",'4J'!J10)</f>
        <v>-1.6E-2</v>
      </c>
    </row>
    <row r="845" spans="2:6">
      <c r="B845" s="14" t="str">
        <f>'4J'!AA11</f>
        <v>WS01004WR</v>
      </c>
      <c r="C845" s="14" t="s">
        <v>2932</v>
      </c>
      <c r="E845" s="38" t="s">
        <v>738</v>
      </c>
      <c r="F845" s="44">
        <f>IF(ISBLANK('4J'!E11),"##BLANK",'4J'!E11)</f>
        <v>0</v>
      </c>
    </row>
    <row r="846" spans="2:6">
      <c r="B846" s="14" t="str">
        <f>'4J'!AB11</f>
        <v>WS01004RWT</v>
      </c>
      <c r="C846" s="14" t="s">
        <v>2933</v>
      </c>
      <c r="E846" s="38" t="s">
        <v>738</v>
      </c>
      <c r="F846" s="44">
        <f>IF(ISBLANK('4J'!F11),"##BLANK",'4J'!F11)</f>
        <v>0</v>
      </c>
    </row>
    <row r="847" spans="2:6">
      <c r="B847" s="14" t="str">
        <f>'4J'!AC11</f>
        <v>WS01004RWS0</v>
      </c>
      <c r="C847" s="14" t="s">
        <v>2934</v>
      </c>
      <c r="E847" s="38" t="s">
        <v>738</v>
      </c>
      <c r="F847" s="44">
        <f>IF(ISBLANK('4J'!G11),"##BLANK",'4J'!G11)</f>
        <v>0</v>
      </c>
    </row>
    <row r="848" spans="2:6">
      <c r="B848" s="14" t="str">
        <f>'4J'!AD11</f>
        <v>WS01004WT</v>
      </c>
      <c r="C848" s="14" t="s">
        <v>2935</v>
      </c>
      <c r="E848" s="38" t="s">
        <v>738</v>
      </c>
      <c r="F848" s="44">
        <f>IF(ISBLANK('4J'!H11),"##BLANK",'4J'!H11)</f>
        <v>0</v>
      </c>
    </row>
    <row r="849" spans="2:6">
      <c r="B849" s="14" t="str">
        <f>'4J'!AE11</f>
        <v>WS01004TWD</v>
      </c>
      <c r="C849" s="14" t="s">
        <v>2936</v>
      </c>
      <c r="E849" s="38" t="s">
        <v>738</v>
      </c>
      <c r="F849" s="44">
        <f>IF(ISBLANK('4J'!I11),"##BLANK",'4J'!I11)</f>
        <v>0.33500000000000002</v>
      </c>
    </row>
    <row r="850" spans="2:6">
      <c r="B850" s="14" t="str">
        <f>'4J'!AF11</f>
        <v>WS01004CAW</v>
      </c>
      <c r="C850" s="14" t="s">
        <v>2937</v>
      </c>
      <c r="E850" s="38" t="s">
        <v>738</v>
      </c>
      <c r="F850" s="44">
        <f>IF(ISBLANK('4J'!J11),"##BLANK",'4J'!J11)</f>
        <v>0.33500000000000002</v>
      </c>
    </row>
    <row r="851" spans="2:6">
      <c r="B851" s="14" t="str">
        <f>'4J'!AA12</f>
        <v>WS01005WR</v>
      </c>
      <c r="C851" s="14" t="s">
        <v>2938</v>
      </c>
      <c r="E851" s="38" t="s">
        <v>738</v>
      </c>
      <c r="F851" s="44">
        <f>IF(ISBLANK('4J'!E12),"##BLANK",'4J'!E12)</f>
        <v>0</v>
      </c>
    </row>
    <row r="852" spans="2:6">
      <c r="B852" s="14" t="str">
        <f>'4J'!AB12</f>
        <v>WS01005RWT</v>
      </c>
      <c r="C852" s="14" t="s">
        <v>2939</v>
      </c>
      <c r="E852" s="38" t="s">
        <v>738</v>
      </c>
      <c r="F852" s="44">
        <f>IF(ISBLANK('4J'!F12),"##BLANK",'4J'!F12)</f>
        <v>0</v>
      </c>
    </row>
    <row r="853" spans="2:6">
      <c r="B853" s="14" t="str">
        <f>'4J'!AC12</f>
        <v>WS01005RWS0</v>
      </c>
      <c r="C853" s="14" t="s">
        <v>2940</v>
      </c>
      <c r="E853" s="38" t="s">
        <v>738</v>
      </c>
      <c r="F853" s="44">
        <f>IF(ISBLANK('4J'!G12),"##BLANK",'4J'!G12)</f>
        <v>0</v>
      </c>
    </row>
    <row r="854" spans="2:6">
      <c r="B854" s="14" t="str">
        <f>'4J'!AD12</f>
        <v>WS01005WT</v>
      </c>
      <c r="C854" s="14" t="s">
        <v>2941</v>
      </c>
      <c r="E854" s="38" t="s">
        <v>738</v>
      </c>
      <c r="F854" s="44">
        <f>IF(ISBLANK('4J'!H12),"##BLANK",'4J'!H12)</f>
        <v>0</v>
      </c>
    </row>
    <row r="855" spans="2:6">
      <c r="B855" s="14" t="str">
        <f>'4J'!AE12</f>
        <v>WS01005TWD</v>
      </c>
      <c r="C855" s="14" t="s">
        <v>2942</v>
      </c>
      <c r="E855" s="38" t="s">
        <v>738</v>
      </c>
      <c r="F855" s="44">
        <f>IF(ISBLANK('4J'!I12),"##BLANK",'4J'!I12)</f>
        <v>19.652000000000001</v>
      </c>
    </row>
    <row r="856" spans="2:6">
      <c r="B856" s="14" t="str">
        <f>'4J'!AF12</f>
        <v>WS01005CAW</v>
      </c>
      <c r="C856" s="14" t="s">
        <v>2943</v>
      </c>
      <c r="E856" s="38" t="s">
        <v>738</v>
      </c>
      <c r="F856" s="44">
        <f>IF(ISBLANK('4J'!J12),"##BLANK",'4J'!J12)</f>
        <v>19.652000000000001</v>
      </c>
    </row>
    <row r="857" spans="2:6">
      <c r="B857" s="14" t="str">
        <f>'4J'!AA13</f>
        <v>WS01006WR</v>
      </c>
      <c r="C857" s="14" t="s">
        <v>2944</v>
      </c>
      <c r="E857" s="38" t="s">
        <v>738</v>
      </c>
      <c r="F857" s="44">
        <f>IF(ISBLANK('4J'!E13),"##BLANK",'4J'!E13)</f>
        <v>0</v>
      </c>
    </row>
    <row r="858" spans="2:6">
      <c r="B858" s="14" t="str">
        <f>'4J'!AB13</f>
        <v>WS01006RWT</v>
      </c>
      <c r="C858" s="14" t="s">
        <v>2945</v>
      </c>
      <c r="E858" s="38" t="s">
        <v>738</v>
      </c>
      <c r="F858" s="44">
        <f>IF(ISBLANK('4J'!F13),"##BLANK",'4J'!F13)</f>
        <v>0</v>
      </c>
    </row>
    <row r="859" spans="2:6">
      <c r="B859" s="14" t="str">
        <f>'4J'!AC13</f>
        <v>WS01006RWS0</v>
      </c>
      <c r="C859" s="14" t="s">
        <v>2946</v>
      </c>
      <c r="E859" s="38" t="s">
        <v>738</v>
      </c>
      <c r="F859" s="44">
        <f>IF(ISBLANK('4J'!G13),"##BLANK",'4J'!G13)</f>
        <v>0</v>
      </c>
    </row>
    <row r="860" spans="2:6">
      <c r="B860" s="14" t="str">
        <f>'4J'!AD13</f>
        <v>WS01006WT</v>
      </c>
      <c r="C860" s="14" t="s">
        <v>2947</v>
      </c>
      <c r="E860" s="38" t="s">
        <v>738</v>
      </c>
      <c r="F860" s="44">
        <f>IF(ISBLANK('4J'!H13),"##BLANK",'4J'!H13)</f>
        <v>0</v>
      </c>
    </row>
    <row r="861" spans="2:6">
      <c r="B861" s="14" t="str">
        <f>'4J'!AE13</f>
        <v>WS01006TWD</v>
      </c>
      <c r="C861" s="14" t="s">
        <v>2948</v>
      </c>
      <c r="E861" s="38" t="s">
        <v>738</v>
      </c>
      <c r="F861" s="44">
        <f>IF(ISBLANK('4J'!I13),"##BLANK",'4J'!I13)</f>
        <v>0</v>
      </c>
    </row>
    <row r="862" spans="2:6">
      <c r="B862" s="14" t="str">
        <f>'4J'!AF13</f>
        <v>WS01006CAW</v>
      </c>
      <c r="C862" s="14" t="s">
        <v>2949</v>
      </c>
      <c r="E862" s="38" t="s">
        <v>738</v>
      </c>
      <c r="F862" s="44">
        <f>IF(ISBLANK('4J'!J13),"##BLANK",'4J'!J13)</f>
        <v>0</v>
      </c>
    </row>
    <row r="863" spans="2:6">
      <c r="B863" s="14" t="str">
        <f>'4J'!AA14</f>
        <v>WS01007WR</v>
      </c>
      <c r="C863" s="14" t="s">
        <v>2950</v>
      </c>
      <c r="E863" s="38" t="s">
        <v>738</v>
      </c>
      <c r="F863" s="44">
        <f>IF(ISBLANK('4J'!E14),"##BLANK",'4J'!E14)</f>
        <v>6.3540000000000001</v>
      </c>
    </row>
    <row r="864" spans="2:6">
      <c r="B864" s="14" t="str">
        <f>'4J'!AB14</f>
        <v>WS01007RWT</v>
      </c>
      <c r="C864" s="14" t="s">
        <v>2951</v>
      </c>
      <c r="E864" s="38" t="s">
        <v>738</v>
      </c>
      <c r="F864" s="44">
        <f>IF(ISBLANK('4J'!F14),"##BLANK",'4J'!F14)</f>
        <v>0.221</v>
      </c>
    </row>
    <row r="865" spans="2:6">
      <c r="B865" s="14" t="str">
        <f>'4J'!AC14</f>
        <v>WS01007RWS0</v>
      </c>
      <c r="C865" s="14" t="s">
        <v>2952</v>
      </c>
      <c r="E865" s="38" t="s">
        <v>738</v>
      </c>
      <c r="F865" s="44">
        <f>IF(ISBLANK('4J'!G14),"##BLANK",'4J'!G14)</f>
        <v>0.26700000000000002</v>
      </c>
    </row>
    <row r="866" spans="2:6">
      <c r="B866" s="14" t="str">
        <f>'4J'!AD14</f>
        <v>WS01007WT</v>
      </c>
      <c r="C866" s="14" t="s">
        <v>2953</v>
      </c>
      <c r="E866" s="38" t="s">
        <v>738</v>
      </c>
      <c r="F866" s="44">
        <f>IF(ISBLANK('4J'!H14),"##BLANK",'4J'!H14)</f>
        <v>37.244999999999997</v>
      </c>
    </row>
    <row r="867" spans="2:6">
      <c r="B867" s="14" t="str">
        <f>'4J'!AE14</f>
        <v>WS01007TWD</v>
      </c>
      <c r="C867" s="14" t="s">
        <v>2954</v>
      </c>
      <c r="E867" s="38" t="s">
        <v>738</v>
      </c>
      <c r="F867" s="44">
        <f>IF(ISBLANK('4J'!I14),"##BLANK",'4J'!I14)</f>
        <v>19.084</v>
      </c>
    </row>
    <row r="868" spans="2:6">
      <c r="B868" s="14" t="str">
        <f>'4J'!AF14</f>
        <v>WS01007CAW</v>
      </c>
      <c r="C868" s="14" t="s">
        <v>2955</v>
      </c>
      <c r="E868" s="38" t="s">
        <v>738</v>
      </c>
      <c r="F868" s="44">
        <f>IF(ISBLANK('4J'!J14),"##BLANK",'4J'!J14)</f>
        <v>63.170999999999992</v>
      </c>
    </row>
    <row r="869" spans="2:6">
      <c r="B869" s="14" t="str">
        <f>'4J'!AA15</f>
        <v>WS01008WR</v>
      </c>
      <c r="C869" s="14" t="s">
        <v>2956</v>
      </c>
      <c r="E869" s="38" t="s">
        <v>738</v>
      </c>
      <c r="F869" s="44">
        <f>IF(ISBLANK('4J'!E15),"##BLANK",'4J'!E15)</f>
        <v>0.999</v>
      </c>
    </row>
    <row r="870" spans="2:6">
      <c r="B870" s="14" t="str">
        <f>'4J'!AB15</f>
        <v>WS1008RWT</v>
      </c>
      <c r="C870" s="14" t="s">
        <v>2957</v>
      </c>
      <c r="E870" s="38" t="s">
        <v>738</v>
      </c>
      <c r="F870" s="44">
        <f>IF(ISBLANK('4J'!F15),"##BLANK",'4J'!F15)</f>
        <v>0.13</v>
      </c>
    </row>
    <row r="871" spans="2:6">
      <c r="B871" s="14" t="str">
        <f>'4J'!AC15</f>
        <v>WS1008RWS</v>
      </c>
      <c r="C871" s="14" t="s">
        <v>2958</v>
      </c>
      <c r="E871" s="38" t="s">
        <v>738</v>
      </c>
      <c r="F871" s="44">
        <f>IF(ISBLANK('4J'!G15),"##BLANK",'4J'!G15)</f>
        <v>0</v>
      </c>
    </row>
    <row r="872" spans="2:6">
      <c r="B872" s="14" t="str">
        <f>'4J'!AD15</f>
        <v>WS1008WT</v>
      </c>
      <c r="C872" s="14" t="s">
        <v>2959</v>
      </c>
      <c r="E872" s="38" t="s">
        <v>738</v>
      </c>
      <c r="F872" s="44">
        <f>IF(ISBLANK('4J'!H15),"##BLANK",'4J'!H15)</f>
        <v>1.585</v>
      </c>
    </row>
    <row r="873" spans="2:6">
      <c r="B873" s="14" t="str">
        <f>'4J'!AE15</f>
        <v>WS1008TWD</v>
      </c>
      <c r="C873" s="14" t="s">
        <v>2960</v>
      </c>
      <c r="E873" s="38" t="s">
        <v>738</v>
      </c>
      <c r="F873" s="44">
        <f>IF(ISBLANK('4J'!I15),"##BLANK",'4J'!I15)</f>
        <v>9.5739999999999998</v>
      </c>
    </row>
    <row r="874" spans="2:6">
      <c r="B874" s="14" t="str">
        <f>'4J'!AF15</f>
        <v>WS1008CAW</v>
      </c>
      <c r="C874" s="14" t="s">
        <v>1404</v>
      </c>
      <c r="E874" s="38" t="s">
        <v>738</v>
      </c>
      <c r="F874" s="44">
        <f>IF(ISBLANK('4J'!J15),"##BLANK",'4J'!J15)</f>
        <v>12.288</v>
      </c>
    </row>
    <row r="875" spans="2:6">
      <c r="B875" s="14" t="str">
        <f>'4J'!AA18</f>
        <v>W3033WR</v>
      </c>
      <c r="C875" s="14" t="s">
        <v>2961</v>
      </c>
      <c r="E875" s="38" t="s">
        <v>738</v>
      </c>
      <c r="F875" s="44">
        <f>IF(ISBLANK('4J'!E18),"##BLANK",'4J'!E18)</f>
        <v>0</v>
      </c>
    </row>
    <row r="876" spans="2:6">
      <c r="B876" s="14" t="str">
        <f>'4J'!AB18</f>
        <v>W3033RWD</v>
      </c>
      <c r="C876" s="14" t="s">
        <v>2962</v>
      </c>
      <c r="E876" s="38" t="s">
        <v>738</v>
      </c>
      <c r="F876" s="44">
        <f>IF(ISBLANK('4J'!F18),"##BLANK",'4J'!F18)</f>
        <v>0</v>
      </c>
    </row>
    <row r="877" spans="2:6">
      <c r="B877" s="14" t="str">
        <f>'4J'!AC18</f>
        <v>W3033RWS</v>
      </c>
      <c r="C877" s="14" t="s">
        <v>2963</v>
      </c>
      <c r="E877" s="38" t="s">
        <v>738</v>
      </c>
      <c r="F877" s="44">
        <f>IF(ISBLANK('4J'!G18),"##BLANK",'4J'!G18)</f>
        <v>0</v>
      </c>
    </row>
    <row r="878" spans="2:6">
      <c r="B878" s="14" t="str">
        <f>'4J'!AD18</f>
        <v>W3033WT</v>
      </c>
      <c r="C878" s="14" t="s">
        <v>2964</v>
      </c>
      <c r="E878" s="38" t="s">
        <v>738</v>
      </c>
      <c r="F878" s="44">
        <f>IF(ISBLANK('4J'!H18),"##BLANK",'4J'!H18)</f>
        <v>0</v>
      </c>
    </row>
    <row r="879" spans="2:6">
      <c r="B879" s="14" t="str">
        <f>'4J'!AE18</f>
        <v>W3033TWD</v>
      </c>
      <c r="C879" s="14" t="s">
        <v>2965</v>
      </c>
      <c r="E879" s="38" t="s">
        <v>738</v>
      </c>
      <c r="F879" s="44">
        <f>IF(ISBLANK('4J'!I18),"##BLANK",'4J'!I18)</f>
        <v>0</v>
      </c>
    </row>
    <row r="880" spans="2:6">
      <c r="B880" s="14" t="str">
        <f>'4J'!AF18</f>
        <v>W3033TOT</v>
      </c>
      <c r="C880" s="14" t="s">
        <v>2966</v>
      </c>
      <c r="E880" s="38" t="s">
        <v>738</v>
      </c>
      <c r="F880" s="44">
        <f>IF(ISBLANK('4J'!J18),"##BLANK",'4J'!J18)</f>
        <v>0</v>
      </c>
    </row>
    <row r="881" spans="2:6">
      <c r="B881" s="14" t="str">
        <f>'4J'!AA19</f>
        <v>W3034WR</v>
      </c>
      <c r="C881" s="14" t="s">
        <v>2967</v>
      </c>
      <c r="E881" s="38" t="s">
        <v>738</v>
      </c>
      <c r="F881" s="44">
        <f>IF(ISBLANK('4J'!E19),"##BLANK",'4J'!E19)</f>
        <v>3.665</v>
      </c>
    </row>
    <row r="882" spans="2:6">
      <c r="B882" s="14" t="str">
        <f>'4J'!AB19</f>
        <v>W3034RWD</v>
      </c>
      <c r="C882" s="14" t="s">
        <v>2968</v>
      </c>
      <c r="E882" s="38" t="s">
        <v>738</v>
      </c>
      <c r="F882" s="44">
        <f>IF(ISBLANK('4J'!F19),"##BLANK",'4J'!F19)</f>
        <v>0</v>
      </c>
    </row>
    <row r="883" spans="2:6">
      <c r="B883" s="14" t="str">
        <f>'4J'!AC19</f>
        <v>W3034RWS</v>
      </c>
      <c r="C883" s="14" t="s">
        <v>2969</v>
      </c>
      <c r="E883" s="38" t="s">
        <v>738</v>
      </c>
      <c r="F883" s="44">
        <f>IF(ISBLANK('4J'!G19),"##BLANK",'4J'!G19)</f>
        <v>0</v>
      </c>
    </row>
    <row r="884" spans="2:6">
      <c r="B884" s="14" t="str">
        <f>'4J'!AD19</f>
        <v>W3034WT</v>
      </c>
      <c r="C884" s="14" t="s">
        <v>2970</v>
      </c>
      <c r="E884" s="38" t="s">
        <v>738</v>
      </c>
      <c r="F884" s="44">
        <f>IF(ISBLANK('4J'!H19),"##BLANK",'4J'!H19)</f>
        <v>9.9000000000000005E-2</v>
      </c>
    </row>
    <row r="885" spans="2:6">
      <c r="B885" s="14" t="str">
        <f>'4J'!AE19</f>
        <v>W3034TWD</v>
      </c>
      <c r="C885" s="14" t="s">
        <v>2971</v>
      </c>
      <c r="E885" s="38" t="s">
        <v>738</v>
      </c>
      <c r="F885" s="44">
        <f>IF(ISBLANK('4J'!I19),"##BLANK",'4J'!I19)</f>
        <v>0</v>
      </c>
    </row>
    <row r="886" spans="2:6">
      <c r="B886" s="14" t="str">
        <f>'4J'!AF19</f>
        <v>W3034TOT</v>
      </c>
      <c r="C886" s="14" t="s">
        <v>2972</v>
      </c>
      <c r="E886" s="38" t="s">
        <v>738</v>
      </c>
      <c r="F886" s="44">
        <f>IF(ISBLANK('4J'!J19),"##BLANK",'4J'!J19)</f>
        <v>3.7640000000000002</v>
      </c>
    </row>
    <row r="887" spans="2:6">
      <c r="B887" s="14" t="str">
        <f>'4J'!AA20</f>
        <v>W3035WR</v>
      </c>
      <c r="C887" s="14" t="s">
        <v>2973</v>
      </c>
      <c r="E887" s="38" t="s">
        <v>738</v>
      </c>
      <c r="F887" s="44">
        <f>IF(ISBLANK('4J'!E20),"##BLANK",'4J'!E20)</f>
        <v>0</v>
      </c>
    </row>
    <row r="888" spans="2:6">
      <c r="B888" s="14" t="str">
        <f>'4J'!AB20</f>
        <v>W3035RWD</v>
      </c>
      <c r="C888" s="14" t="s">
        <v>2974</v>
      </c>
      <c r="E888" s="38" t="s">
        <v>738</v>
      </c>
      <c r="F888" s="44">
        <f>IF(ISBLANK('4J'!F20),"##BLANK",'4J'!F20)</f>
        <v>0</v>
      </c>
    </row>
    <row r="889" spans="2:6">
      <c r="B889" s="14" t="str">
        <f>'4J'!AC20</f>
        <v>W3035RWS</v>
      </c>
      <c r="C889" s="14" t="s">
        <v>2975</v>
      </c>
      <c r="E889" s="38" t="s">
        <v>738</v>
      </c>
      <c r="F889" s="44">
        <f>IF(ISBLANK('4J'!G20),"##BLANK",'4J'!G20)</f>
        <v>0</v>
      </c>
    </row>
    <row r="890" spans="2:6">
      <c r="B890" s="14" t="str">
        <f>'4J'!AD20</f>
        <v>W3035WT</v>
      </c>
      <c r="C890" s="14" t="s">
        <v>2976</v>
      </c>
      <c r="E890" s="38" t="s">
        <v>738</v>
      </c>
      <c r="F890" s="44">
        <f>IF(ISBLANK('4J'!H20),"##BLANK",'4J'!H20)</f>
        <v>0</v>
      </c>
    </row>
    <row r="891" spans="2:6">
      <c r="B891" s="14" t="str">
        <f>'4J'!AE20</f>
        <v>W3035TWD</v>
      </c>
      <c r="C891" s="14" t="s">
        <v>2977</v>
      </c>
      <c r="E891" s="38" t="s">
        <v>738</v>
      </c>
      <c r="F891" s="44">
        <f>IF(ISBLANK('4J'!I20),"##BLANK",'4J'!I20)</f>
        <v>0</v>
      </c>
    </row>
    <row r="892" spans="2:6">
      <c r="B892" s="14" t="str">
        <f>'4J'!AF20</f>
        <v>W3035TOT</v>
      </c>
      <c r="C892" s="14" t="s">
        <v>2978</v>
      </c>
      <c r="E892" s="38" t="s">
        <v>738</v>
      </c>
      <c r="F892" s="44">
        <f>IF(ISBLANK('4J'!J20),"##BLANK",'4J'!J20)</f>
        <v>0</v>
      </c>
    </row>
    <row r="893" spans="2:6">
      <c r="B893" s="14" t="str">
        <f>'4J'!AA23</f>
        <v>W3032WR</v>
      </c>
      <c r="C893" s="14" t="s">
        <v>2979</v>
      </c>
      <c r="E893" s="38" t="s">
        <v>738</v>
      </c>
      <c r="F893" s="44">
        <f>IF(ISBLANK('4J'!E23),"##BLANK",'4J'!E23)</f>
        <v>0</v>
      </c>
    </row>
    <row r="894" spans="2:6">
      <c r="B894" s="14" t="str">
        <f>'4J'!AB23</f>
        <v>W3032RWD</v>
      </c>
      <c r="C894" s="14" t="s">
        <v>2980</v>
      </c>
      <c r="E894" s="38" t="s">
        <v>738</v>
      </c>
      <c r="F894" s="44">
        <f>IF(ISBLANK('4J'!F23),"##BLANK",'4J'!F23)</f>
        <v>0</v>
      </c>
    </row>
    <row r="895" spans="2:6">
      <c r="B895" s="14" t="str">
        <f>'4J'!AC23</f>
        <v>W3032RWS</v>
      </c>
      <c r="C895" s="14" t="s">
        <v>2981</v>
      </c>
      <c r="E895" s="38" t="s">
        <v>738</v>
      </c>
      <c r="F895" s="44">
        <f>IF(ISBLANK('4J'!G23),"##BLANK",'4J'!G23)</f>
        <v>0</v>
      </c>
    </row>
    <row r="896" spans="2:6">
      <c r="B896" s="14" t="str">
        <f>'4J'!AD23</f>
        <v>W3032WT</v>
      </c>
      <c r="C896" s="14" t="s">
        <v>2982</v>
      </c>
      <c r="E896" s="38" t="s">
        <v>738</v>
      </c>
      <c r="F896" s="44">
        <f>IF(ISBLANK('4J'!H23),"##BLANK",'4J'!H23)</f>
        <v>0</v>
      </c>
    </row>
    <row r="897" spans="2:6">
      <c r="B897" s="14" t="str">
        <f>'4J'!AE23</f>
        <v>W3032TWD</v>
      </c>
      <c r="C897" s="14" t="s">
        <v>2983</v>
      </c>
      <c r="E897" s="38" t="s">
        <v>738</v>
      </c>
      <c r="F897" s="44">
        <f>IF(ISBLANK('4J'!I23),"##BLANK",'4J'!I23)</f>
        <v>1.113</v>
      </c>
    </row>
    <row r="898" spans="2:6">
      <c r="B898" s="14" t="str">
        <f>'4J'!AF23</f>
        <v>W3032TOT</v>
      </c>
      <c r="C898" s="14" t="s">
        <v>2984</v>
      </c>
      <c r="E898" s="38" t="s">
        <v>738</v>
      </c>
      <c r="F898" s="44">
        <f>IF(ISBLANK('4J'!J23),"##BLANK",'4J'!J23)</f>
        <v>1.113</v>
      </c>
    </row>
    <row r="899" spans="2:6">
      <c r="B899" s="14" t="str">
        <f>'4J'!AA24</f>
        <v>W3037WR</v>
      </c>
      <c r="C899" s="14" t="s">
        <v>2985</v>
      </c>
      <c r="E899" s="38" t="s">
        <v>738</v>
      </c>
      <c r="F899" s="44">
        <f>IF(ISBLANK('4J'!E24),"##BLANK",'4J'!E24)</f>
        <v>0</v>
      </c>
    </row>
    <row r="900" spans="2:6">
      <c r="B900" s="14" t="str">
        <f>'4J'!AB24</f>
        <v>W3037RWD</v>
      </c>
      <c r="C900" s="14" t="s">
        <v>2986</v>
      </c>
      <c r="E900" s="38" t="s">
        <v>738</v>
      </c>
      <c r="F900" s="44">
        <f>IF(ISBLANK('4J'!F24),"##BLANK",'4J'!F24)</f>
        <v>0</v>
      </c>
    </row>
    <row r="901" spans="2:6">
      <c r="B901" s="14" t="str">
        <f>'4J'!AC24</f>
        <v>W3037RWS</v>
      </c>
      <c r="C901" s="14" t="s">
        <v>2987</v>
      </c>
      <c r="E901" s="38" t="s">
        <v>738</v>
      </c>
      <c r="F901" s="44">
        <f>IF(ISBLANK('4J'!G24),"##BLANK",'4J'!G24)</f>
        <v>0</v>
      </c>
    </row>
    <row r="902" spans="2:6">
      <c r="B902" s="14" t="str">
        <f>'4J'!AD24</f>
        <v>W3037WT</v>
      </c>
      <c r="C902" s="14" t="s">
        <v>2988</v>
      </c>
      <c r="E902" s="38" t="s">
        <v>738</v>
      </c>
      <c r="F902" s="44">
        <f>IF(ISBLANK('4J'!H24),"##BLANK",'4J'!H24)</f>
        <v>0</v>
      </c>
    </row>
    <row r="903" spans="2:6">
      <c r="B903" s="14" t="str">
        <f>'4J'!AE24</f>
        <v>W3037TWD</v>
      </c>
      <c r="C903" s="14" t="s">
        <v>2989</v>
      </c>
      <c r="E903" s="38" t="s">
        <v>738</v>
      </c>
      <c r="F903" s="44">
        <f>IF(ISBLANK('4J'!I24),"##BLANK",'4J'!I24)</f>
        <v>0.109</v>
      </c>
    </row>
    <row r="904" spans="2:6">
      <c r="B904" s="14" t="str">
        <f>'4J'!AF24</f>
        <v>W3037TOT</v>
      </c>
      <c r="C904" s="14" t="s">
        <v>2990</v>
      </c>
      <c r="E904" s="38" t="s">
        <v>738</v>
      </c>
      <c r="F904" s="44">
        <f>IF(ISBLANK('4J'!J24),"##BLANK",'4J'!J24)</f>
        <v>0.109</v>
      </c>
    </row>
    <row r="905" spans="2:6">
      <c r="B905" s="14" t="str">
        <f>'4J'!AA25</f>
        <v>W3036WR</v>
      </c>
      <c r="C905" s="14" t="s">
        <v>2991</v>
      </c>
      <c r="E905" s="38" t="s">
        <v>738</v>
      </c>
      <c r="F905" s="44">
        <f>IF(ISBLANK('4J'!E25),"##BLANK",'4J'!E25)</f>
        <v>0</v>
      </c>
    </row>
    <row r="906" spans="2:6">
      <c r="B906" s="14" t="str">
        <f>'4J'!AB25</f>
        <v>W3036RWD</v>
      </c>
      <c r="C906" s="14" t="s">
        <v>2992</v>
      </c>
      <c r="E906" s="38" t="s">
        <v>738</v>
      </c>
      <c r="F906" s="44">
        <f>IF(ISBLANK('4J'!F25),"##BLANK",'4J'!F25)</f>
        <v>0</v>
      </c>
    </row>
    <row r="907" spans="2:6">
      <c r="B907" s="14" t="str">
        <f>'4J'!AC25</f>
        <v>W3036RWS</v>
      </c>
      <c r="C907" s="14" t="s">
        <v>2993</v>
      </c>
      <c r="E907" s="38" t="s">
        <v>738</v>
      </c>
      <c r="F907" s="44">
        <f>IF(ISBLANK('4J'!G25),"##BLANK",'4J'!G25)</f>
        <v>0</v>
      </c>
    </row>
    <row r="908" spans="2:6">
      <c r="B908" s="14" t="str">
        <f>'4J'!AD25</f>
        <v>W3036WT</v>
      </c>
      <c r="C908" s="14" t="s">
        <v>2994</v>
      </c>
      <c r="E908" s="38" t="s">
        <v>738</v>
      </c>
      <c r="F908" s="44">
        <f>IF(ISBLANK('4J'!H25),"##BLANK",'4J'!H25)</f>
        <v>0</v>
      </c>
    </row>
    <row r="909" spans="2:6">
      <c r="B909" s="14" t="str">
        <f>'4J'!AE25</f>
        <v>W3036TWD</v>
      </c>
      <c r="C909" s="14" t="s">
        <v>2995</v>
      </c>
      <c r="E909" s="38" t="s">
        <v>738</v>
      </c>
      <c r="F909" s="44">
        <f>IF(ISBLANK('4J'!I25),"##BLANK",'4J'!I25)</f>
        <v>0</v>
      </c>
    </row>
    <row r="910" spans="2:6">
      <c r="B910" s="14" t="str">
        <f>'4J'!AF25</f>
        <v>W3036TOT</v>
      </c>
      <c r="C910" s="14" t="s">
        <v>2996</v>
      </c>
      <c r="E910" s="38" t="s">
        <v>738</v>
      </c>
      <c r="F910" s="44">
        <f>IF(ISBLANK('4J'!J25),"##BLANK",'4J'!J25)</f>
        <v>0</v>
      </c>
    </row>
    <row r="911" spans="2:6">
      <c r="B911" s="14" t="str">
        <f>'4J'!AA27</f>
        <v>W3038WR</v>
      </c>
      <c r="C911" s="14" t="s">
        <v>1294</v>
      </c>
      <c r="E911" s="38" t="s">
        <v>738</v>
      </c>
      <c r="F911" s="44">
        <f>IF(ISBLANK('4J'!E27),"##BLANK",'4J'!E27)</f>
        <v>14.722000000000001</v>
      </c>
    </row>
    <row r="912" spans="2:6">
      <c r="B912" s="14" t="str">
        <f>'4J'!AB27</f>
        <v>W3038RWD</v>
      </c>
      <c r="C912" s="14" t="s">
        <v>2997</v>
      </c>
      <c r="E912" s="38" t="s">
        <v>738</v>
      </c>
      <c r="F912" s="44">
        <f>IF(ISBLANK('4J'!F27),"##BLANK",'4J'!F27)</f>
        <v>0.35099999999999998</v>
      </c>
    </row>
    <row r="913" spans="2:6">
      <c r="B913" s="14" t="str">
        <f>'4J'!AC27</f>
        <v>W3038RWS</v>
      </c>
      <c r="C913" s="14" t="s">
        <v>2998</v>
      </c>
      <c r="E913" s="38" t="s">
        <v>738</v>
      </c>
      <c r="F913" s="44">
        <f>IF(ISBLANK('4J'!G27),"##BLANK",'4J'!G27)</f>
        <v>0.26700000000000002</v>
      </c>
    </row>
    <row r="914" spans="2:6">
      <c r="B914" s="14" t="str">
        <f>'4J'!AD27</f>
        <v>W3038WT</v>
      </c>
      <c r="C914" s="14" t="s">
        <v>2999</v>
      </c>
      <c r="E914" s="38" t="s">
        <v>738</v>
      </c>
      <c r="F914" s="44">
        <f>IF(ISBLANK('4J'!H27),"##BLANK",'4J'!H27)</f>
        <v>47.964999999999996</v>
      </c>
    </row>
    <row r="915" spans="2:6">
      <c r="B915" s="14" t="str">
        <f>'4J'!AE27</f>
        <v>W3038TWD</v>
      </c>
      <c r="C915" s="14" t="s">
        <v>3000</v>
      </c>
      <c r="E915" s="38" t="s">
        <v>738</v>
      </c>
      <c r="F915" s="44">
        <f>IF(ISBLANK('4J'!I27),"##BLANK",'4J'!I27)</f>
        <v>53.582000000000001</v>
      </c>
    </row>
    <row r="916" spans="2:6">
      <c r="B916" s="14" t="str">
        <f>'4J'!AF27</f>
        <v>W3038TOT</v>
      </c>
      <c r="C916" s="14" t="s">
        <v>1299</v>
      </c>
      <c r="E916" s="38" t="s">
        <v>738</v>
      </c>
      <c r="F916" s="44">
        <f>IF(ISBLANK('4J'!J27),"##BLANK",'4J'!J27)</f>
        <v>116.88699999999999</v>
      </c>
    </row>
    <row r="917" spans="2:6">
      <c r="B917" s="14" t="str">
        <f>'4J'!AA30</f>
        <v>WS1012WR</v>
      </c>
      <c r="C917" s="14" t="s">
        <v>3001</v>
      </c>
      <c r="E917" s="38" t="s">
        <v>738</v>
      </c>
      <c r="F917" s="44">
        <f>IF(ISBLANK('4J'!E30),"##BLANK",'4J'!E30)</f>
        <v>0.438</v>
      </c>
    </row>
    <row r="918" spans="2:6">
      <c r="B918" s="14" t="str">
        <f>'4J'!AB30</f>
        <v>WS1012RWT</v>
      </c>
      <c r="C918" s="14" t="s">
        <v>3002</v>
      </c>
      <c r="E918" s="38" t="s">
        <v>738</v>
      </c>
      <c r="F918" s="44">
        <f>IF(ISBLANK('4J'!F30),"##BLANK",'4J'!F30)</f>
        <v>6.6000000000000003E-2</v>
      </c>
    </row>
    <row r="919" spans="2:6">
      <c r="B919" s="14" t="str">
        <f>'4J'!AC30</f>
        <v>WS1012RWS</v>
      </c>
      <c r="C919" s="14" t="s">
        <v>3003</v>
      </c>
      <c r="E919" s="38" t="s">
        <v>738</v>
      </c>
      <c r="F919" s="44">
        <f>IF(ISBLANK('4J'!G30),"##BLANK",'4J'!G30)</f>
        <v>0</v>
      </c>
    </row>
    <row r="920" spans="2:6">
      <c r="B920" s="14" t="str">
        <f>'4J'!AD30</f>
        <v>WS1012WT</v>
      </c>
      <c r="C920" s="14" t="s">
        <v>3004</v>
      </c>
      <c r="E920" s="38" t="s">
        <v>738</v>
      </c>
      <c r="F920" s="44">
        <f>IF(ISBLANK('4J'!H30),"##BLANK",'4J'!H30)</f>
        <v>1.2E-2</v>
      </c>
    </row>
    <row r="921" spans="2:6">
      <c r="B921" s="14" t="str">
        <f>'4J'!AE30</f>
        <v>WS1012TWD</v>
      </c>
      <c r="C921" s="14" t="s">
        <v>3005</v>
      </c>
      <c r="E921" s="38" t="s">
        <v>738</v>
      </c>
      <c r="F921" s="44">
        <f>IF(ISBLANK('4J'!I30),"##BLANK",'4J'!I30)</f>
        <v>15.276999999999999</v>
      </c>
    </row>
    <row r="922" spans="2:6">
      <c r="B922" s="14" t="str">
        <f>'4J'!AF30</f>
        <v>WS1012CAW</v>
      </c>
      <c r="C922" s="14" t="s">
        <v>3006</v>
      </c>
      <c r="E922" s="38" t="s">
        <v>738</v>
      </c>
      <c r="F922" s="44">
        <f>IF(ISBLANK('4J'!J30),"##BLANK",'4J'!J30)</f>
        <v>15.792999999999999</v>
      </c>
    </row>
    <row r="923" spans="2:6">
      <c r="B923" s="14" t="str">
        <f>'4J'!AA31</f>
        <v>WS1013WR</v>
      </c>
      <c r="C923" s="14" t="s">
        <v>3007</v>
      </c>
      <c r="E923" s="38" t="s">
        <v>738</v>
      </c>
      <c r="F923" s="44">
        <f>IF(ISBLANK('4J'!E31),"##BLANK",'4J'!E31)</f>
        <v>4.7480000000000002</v>
      </c>
    </row>
    <row r="924" spans="2:6">
      <c r="B924" s="14" t="str">
        <f>'4J'!AB31</f>
        <v>WS1013RWT</v>
      </c>
      <c r="C924" s="14" t="s">
        <v>3008</v>
      </c>
      <c r="E924" s="38" t="s">
        <v>738</v>
      </c>
      <c r="F924" s="44">
        <f>IF(ISBLANK('4J'!F31),"##BLANK",'4J'!F31)</f>
        <v>5.8999999999999997E-2</v>
      </c>
    </row>
    <row r="925" spans="2:6">
      <c r="B925" s="14" t="str">
        <f>'4J'!AC31</f>
        <v>WS1013RWS</v>
      </c>
      <c r="C925" s="14" t="s">
        <v>3009</v>
      </c>
      <c r="E925" s="38" t="s">
        <v>738</v>
      </c>
      <c r="F925" s="44">
        <f>IF(ISBLANK('4J'!G31),"##BLANK",'4J'!G31)</f>
        <v>0</v>
      </c>
    </row>
    <row r="926" spans="2:6">
      <c r="B926" s="14" t="str">
        <f>'4J'!AD31</f>
        <v>WS1013WT</v>
      </c>
      <c r="C926" s="14" t="s">
        <v>3010</v>
      </c>
      <c r="E926" s="38" t="s">
        <v>738</v>
      </c>
      <c r="F926" s="44">
        <f>IF(ISBLANK('4J'!H31),"##BLANK",'4J'!H31)</f>
        <v>85.754000000000005</v>
      </c>
    </row>
    <row r="927" spans="2:6">
      <c r="B927" s="14" t="str">
        <f>'4J'!AE31</f>
        <v>WS1013TWD</v>
      </c>
      <c r="C927" s="14" t="s">
        <v>3011</v>
      </c>
      <c r="E927" s="38" t="s">
        <v>738</v>
      </c>
      <c r="F927" s="44">
        <f>IF(ISBLANK('4J'!I31),"##BLANK",'4J'!I31)</f>
        <v>27.613</v>
      </c>
    </row>
    <row r="928" spans="2:6">
      <c r="B928" s="14" t="str">
        <f>'4J'!AF31</f>
        <v>WS1013CAW</v>
      </c>
      <c r="C928" s="14" t="s">
        <v>3012</v>
      </c>
      <c r="E928" s="38" t="s">
        <v>738</v>
      </c>
      <c r="F928" s="44">
        <f>IF(ISBLANK('4J'!J31),"##BLANK",'4J'!J31)</f>
        <v>118.17400000000001</v>
      </c>
    </row>
    <row r="929" spans="2:6">
      <c r="B929" s="14" t="str">
        <f>'4J'!AA32</f>
        <v>W3039WR</v>
      </c>
      <c r="C929" s="14" t="s">
        <v>3013</v>
      </c>
      <c r="E929" s="38" t="s">
        <v>738</v>
      </c>
      <c r="F929" s="44">
        <f>IF(ISBLANK('4J'!E32),"##BLANK",'4J'!E32)</f>
        <v>5.1859999999999999</v>
      </c>
    </row>
    <row r="930" spans="2:6">
      <c r="B930" s="14" t="str">
        <f>'4J'!AB32</f>
        <v>W3039RWD</v>
      </c>
      <c r="C930" s="14" t="s">
        <v>3014</v>
      </c>
      <c r="E930" s="38" t="s">
        <v>738</v>
      </c>
      <c r="F930" s="44">
        <f>IF(ISBLANK('4J'!F32),"##BLANK",'4J'!F32)</f>
        <v>0.125</v>
      </c>
    </row>
    <row r="931" spans="2:6">
      <c r="B931" s="14" t="str">
        <f>'4J'!AC32</f>
        <v>W3039RWS</v>
      </c>
      <c r="C931" s="14" t="s">
        <v>3015</v>
      </c>
      <c r="E931" s="38" t="s">
        <v>738</v>
      </c>
      <c r="F931" s="44">
        <f>IF(ISBLANK('4J'!G32),"##BLANK",'4J'!G32)</f>
        <v>0</v>
      </c>
    </row>
    <row r="932" spans="2:6">
      <c r="B932" s="14" t="str">
        <f>'4J'!AD32</f>
        <v>W3039WT</v>
      </c>
      <c r="C932" s="14" t="s">
        <v>3016</v>
      </c>
      <c r="E932" s="38" t="s">
        <v>738</v>
      </c>
      <c r="F932" s="44">
        <f>IF(ISBLANK('4J'!H32),"##BLANK",'4J'!H32)</f>
        <v>85.766000000000005</v>
      </c>
    </row>
    <row r="933" spans="2:6">
      <c r="B933" s="14" t="str">
        <f>'4J'!AE32</f>
        <v>W3039TWD</v>
      </c>
      <c r="C933" s="14" t="s">
        <v>3017</v>
      </c>
      <c r="E933" s="38" t="s">
        <v>738</v>
      </c>
      <c r="F933" s="44">
        <f>IF(ISBLANK('4J'!I32),"##BLANK",'4J'!I32)</f>
        <v>42.89</v>
      </c>
    </row>
    <row r="934" spans="2:6">
      <c r="B934" s="14" t="str">
        <f>'4J'!AF32</f>
        <v>W3039TOT</v>
      </c>
      <c r="C934" s="14" t="s">
        <v>3018</v>
      </c>
      <c r="E934" s="38" t="s">
        <v>738</v>
      </c>
      <c r="F934" s="44">
        <f>IF(ISBLANK('4J'!J32),"##BLANK",'4J'!J32)</f>
        <v>133.96699999999998</v>
      </c>
    </row>
    <row r="935" spans="2:6">
      <c r="B935" s="14" t="str">
        <f>'4J'!AA35</f>
        <v>W3040WR</v>
      </c>
      <c r="C935" s="14" t="s">
        <v>3019</v>
      </c>
      <c r="E935" s="38" t="s">
        <v>738</v>
      </c>
      <c r="F935" s="44">
        <f>IF(ISBLANK('4J'!E35),"##BLANK",'4J'!E35)</f>
        <v>0</v>
      </c>
    </row>
    <row r="936" spans="2:6">
      <c r="B936" s="14" t="str">
        <f>'4J'!AB35</f>
        <v>W3040RWD</v>
      </c>
      <c r="C936" s="14" t="s">
        <v>3020</v>
      </c>
      <c r="E936" s="38" t="s">
        <v>738</v>
      </c>
      <c r="F936" s="44">
        <f>IF(ISBLANK('4J'!F35),"##BLANK",'4J'!F35)</f>
        <v>0</v>
      </c>
    </row>
    <row r="937" spans="2:6">
      <c r="B937" s="14" t="str">
        <f>'4J'!AC35</f>
        <v>W3040RWS</v>
      </c>
      <c r="C937" s="14" t="s">
        <v>3021</v>
      </c>
      <c r="E937" s="38" t="s">
        <v>738</v>
      </c>
      <c r="F937" s="44">
        <f>IF(ISBLANK('4J'!G35),"##BLANK",'4J'!G35)</f>
        <v>0</v>
      </c>
    </row>
    <row r="938" spans="2:6">
      <c r="B938" s="14" t="str">
        <f>'4J'!AD35</f>
        <v>W3040WT</v>
      </c>
      <c r="C938" s="14" t="s">
        <v>3022</v>
      </c>
      <c r="E938" s="38" t="s">
        <v>738</v>
      </c>
      <c r="F938" s="44">
        <f>IF(ISBLANK('4J'!H35),"##BLANK",'4J'!H35)</f>
        <v>0</v>
      </c>
    </row>
    <row r="939" spans="2:6">
      <c r="B939" s="14" t="str">
        <f>'4J'!AE35</f>
        <v>W3040TWD</v>
      </c>
      <c r="C939" s="14" t="s">
        <v>3023</v>
      </c>
      <c r="E939" s="38" t="s">
        <v>738</v>
      </c>
      <c r="F939" s="44">
        <f>IF(ISBLANK('4J'!I35),"##BLANK",'4J'!I35)</f>
        <v>33992</v>
      </c>
    </row>
    <row r="940" spans="2:6">
      <c r="B940" s="14" t="str">
        <f>'4J'!AF35</f>
        <v>W3040TOT</v>
      </c>
      <c r="C940" s="14" t="s">
        <v>3024</v>
      </c>
      <c r="E940" s="38" t="s">
        <v>738</v>
      </c>
      <c r="F940" s="44">
        <f>IF(ISBLANK('4J'!J35),"##BLANK",'4J'!J35)</f>
        <v>33992</v>
      </c>
    </row>
    <row r="941" spans="2:6">
      <c r="B941" s="14" t="str">
        <f>'4K'!AG10</f>
        <v>WWS01001FL</v>
      </c>
      <c r="C941" s="14" t="s">
        <v>3025</v>
      </c>
      <c r="E941" s="38" t="s">
        <v>738</v>
      </c>
      <c r="F941" s="44">
        <f>IF(ISBLANK('4K'!E10),"##BLANK",'4K'!E10)</f>
        <v>9.1750000000000007</v>
      </c>
    </row>
    <row r="942" spans="2:6">
      <c r="B942" s="14" t="str">
        <f>'4K'!AH10</f>
        <v>WWS01001SWD</v>
      </c>
      <c r="C942" s="14" t="s">
        <v>3026</v>
      </c>
      <c r="E942" s="38" t="s">
        <v>738</v>
      </c>
      <c r="F942" s="44">
        <f>IF(ISBLANK('4K'!F10),"##BLANK",'4K'!F10)</f>
        <v>2.0190000000000001</v>
      </c>
    </row>
    <row r="943" spans="2:6">
      <c r="B943" s="14" t="str">
        <f>'4K'!AI10</f>
        <v>WWS01001HD</v>
      </c>
      <c r="C943" s="14" t="s">
        <v>3027</v>
      </c>
      <c r="E943" s="38" t="s">
        <v>738</v>
      </c>
      <c r="F943" s="44">
        <f>IF(ISBLANK('4K'!G10),"##BLANK",'4K'!G10)</f>
        <v>2.0190000000000001</v>
      </c>
    </row>
    <row r="944" spans="2:6">
      <c r="B944" s="14" t="str">
        <f>'4K'!AJ10</f>
        <v>WWS01001STD</v>
      </c>
      <c r="C944" s="14" t="s">
        <v>3028</v>
      </c>
      <c r="E944" s="38" t="s">
        <v>738</v>
      </c>
      <c r="F944" s="44">
        <f>IF(ISBLANK('4K'!H10),"##BLANK",'4K'!H10)</f>
        <v>21.353999999999999</v>
      </c>
    </row>
    <row r="945" spans="2:6">
      <c r="B945" s="14" t="str">
        <f>'4K'!AK10</f>
        <v>WWS01001SLT</v>
      </c>
      <c r="C945" s="14" t="s">
        <v>3029</v>
      </c>
      <c r="E945" s="38" t="s">
        <v>738</v>
      </c>
      <c r="F945" s="44">
        <f>IF(ISBLANK('4K'!I10),"##BLANK",'4K'!I10)</f>
        <v>0.80300000000000005</v>
      </c>
    </row>
    <row r="946" spans="2:6">
      <c r="B946" s="14" t="str">
        <f>'4K'!AL10</f>
        <v>WWS01001STP</v>
      </c>
      <c r="C946" s="14" t="s">
        <v>3030</v>
      </c>
      <c r="E946" s="38" t="s">
        <v>738</v>
      </c>
      <c r="F946" s="44">
        <f>IF(ISBLANK('4K'!J10),"##BLANK",'4K'!J10)</f>
        <v>3.3000000000000002E-2</v>
      </c>
    </row>
    <row r="947" spans="2:6">
      <c r="B947" s="14" t="str">
        <f>'4K'!AM10</f>
        <v>WWS01001SDT</v>
      </c>
      <c r="C947" s="14" t="s">
        <v>3031</v>
      </c>
      <c r="E947" s="38" t="s">
        <v>738</v>
      </c>
      <c r="F947" s="44">
        <f>IF(ISBLANK('4K'!K10),"##BLANK",'4K'!K10)</f>
        <v>-3.2770000000000001</v>
      </c>
    </row>
    <row r="948" spans="2:6">
      <c r="B948" s="14" t="str">
        <f>'4K'!AN10</f>
        <v>WWS01001SDD</v>
      </c>
      <c r="C948" s="14" t="s">
        <v>3032</v>
      </c>
      <c r="E948" s="38" t="s">
        <v>738</v>
      </c>
      <c r="F948" s="44">
        <f>IF(ISBLANK('4K'!L10),"##BLANK",'4K'!L10)</f>
        <v>0</v>
      </c>
    </row>
    <row r="949" spans="2:6">
      <c r="B949" s="14" t="str">
        <f>'4K'!AO10</f>
        <v>WWS01001CAS</v>
      </c>
      <c r="C949" s="14" t="s">
        <v>3033</v>
      </c>
      <c r="E949" s="38" t="s">
        <v>738</v>
      </c>
      <c r="F949" s="44">
        <f>IF(ISBLANK('4K'!M10),"##BLANK",'4K'!M10)</f>
        <v>32.125999999999998</v>
      </c>
    </row>
    <row r="950" spans="2:6">
      <c r="B950" s="14" t="str">
        <f>'4K'!AG11</f>
        <v>WWS01002FL</v>
      </c>
      <c r="C950" s="14" t="s">
        <v>3034</v>
      </c>
      <c r="E950" s="38" t="s">
        <v>738</v>
      </c>
      <c r="F950" s="44">
        <f>IF(ISBLANK('4K'!E11),"##BLANK",'4K'!E11)</f>
        <v>-1E-3</v>
      </c>
    </row>
    <row r="951" spans="2:6">
      <c r="B951" s="14" t="str">
        <f>'4K'!AH11</f>
        <v>WWS01002SWD</v>
      </c>
      <c r="C951" s="14" t="s">
        <v>3035</v>
      </c>
      <c r="E951" s="38" t="s">
        <v>738</v>
      </c>
      <c r="F951" s="44">
        <f>IF(ISBLANK('4K'!F11),"##BLANK",'4K'!F11)</f>
        <v>0</v>
      </c>
    </row>
    <row r="952" spans="2:6">
      <c r="B952" s="14" t="str">
        <f>'4K'!AI11</f>
        <v>WWS01002HD</v>
      </c>
      <c r="C952" s="14" t="s">
        <v>3036</v>
      </c>
      <c r="E952" s="38" t="s">
        <v>738</v>
      </c>
      <c r="F952" s="44">
        <f>IF(ISBLANK('4K'!G11),"##BLANK",'4K'!G11)</f>
        <v>0</v>
      </c>
    </row>
    <row r="953" spans="2:6">
      <c r="B953" s="14" t="str">
        <f>'4K'!AJ11</f>
        <v>WWS01002STD</v>
      </c>
      <c r="C953" s="14" t="s">
        <v>3037</v>
      </c>
      <c r="E953" s="38" t="s">
        <v>738</v>
      </c>
      <c r="F953" s="44">
        <f>IF(ISBLANK('4K'!H11),"##BLANK",'4K'!H11)</f>
        <v>1E-3</v>
      </c>
    </row>
    <row r="954" spans="2:6">
      <c r="B954" s="14" t="str">
        <f>'4K'!AK11</f>
        <v>WWS01002SLT</v>
      </c>
      <c r="C954" s="14" t="s">
        <v>3038</v>
      </c>
      <c r="E954" s="38" t="s">
        <v>738</v>
      </c>
      <c r="F954" s="44">
        <f>IF(ISBLANK('4K'!I11),"##BLANK",'4K'!I11)</f>
        <v>0</v>
      </c>
    </row>
    <row r="955" spans="2:6">
      <c r="B955" s="14" t="str">
        <f>'4K'!AL11</f>
        <v>WWS01002STP</v>
      </c>
      <c r="C955" s="14" t="s">
        <v>3039</v>
      </c>
      <c r="E955" s="38" t="s">
        <v>738</v>
      </c>
      <c r="F955" s="44">
        <f>IF(ISBLANK('4K'!J11),"##BLANK",'4K'!J11)</f>
        <v>0</v>
      </c>
    </row>
    <row r="956" spans="2:6">
      <c r="B956" s="14" t="str">
        <f>'4K'!AM11</f>
        <v>WWS01002SDT</v>
      </c>
      <c r="C956" s="14" t="s">
        <v>3040</v>
      </c>
      <c r="E956" s="38" t="s">
        <v>738</v>
      </c>
      <c r="F956" s="44">
        <f>IF(ISBLANK('4K'!K11),"##BLANK",'4K'!K11)</f>
        <v>-3.6110000000000002</v>
      </c>
    </row>
    <row r="957" spans="2:6">
      <c r="B957" s="14" t="str">
        <f>'4K'!AN11</f>
        <v>WWS01002SDD</v>
      </c>
      <c r="C957" s="14" t="s">
        <v>3041</v>
      </c>
      <c r="E957" s="38" t="s">
        <v>738</v>
      </c>
      <c r="F957" s="44">
        <f>IF(ISBLANK('4K'!L11),"##BLANK",'4K'!L11)</f>
        <v>0</v>
      </c>
    </row>
    <row r="958" spans="2:6">
      <c r="B958" s="14" t="str">
        <f>'4K'!AO11</f>
        <v>WWS01002CAS</v>
      </c>
      <c r="C958" s="14" t="s">
        <v>3042</v>
      </c>
      <c r="E958" s="38" t="s">
        <v>738</v>
      </c>
      <c r="F958" s="44">
        <f>IF(ISBLANK('4K'!M11),"##BLANK",'4K'!M11)</f>
        <v>-3.6110000000000002</v>
      </c>
    </row>
    <row r="959" spans="2:6">
      <c r="B959" s="14" t="str">
        <f>'4K'!AG12</f>
        <v>WWS01004FL</v>
      </c>
      <c r="C959" s="14" t="s">
        <v>3043</v>
      </c>
      <c r="E959" s="38" t="s">
        <v>738</v>
      </c>
      <c r="F959" s="44">
        <f>IF(ISBLANK('4K'!E12),"##BLANK",'4K'!E12)</f>
        <v>0</v>
      </c>
    </row>
    <row r="960" spans="2:6">
      <c r="B960" s="14" t="str">
        <f>'4K'!AH12</f>
        <v>WWS01004SWD</v>
      </c>
      <c r="C960" s="14" t="s">
        <v>3044</v>
      </c>
      <c r="E960" s="38" t="s">
        <v>738</v>
      </c>
      <c r="F960" s="44">
        <f>IF(ISBLANK('4K'!F12),"##BLANK",'4K'!F12)</f>
        <v>0</v>
      </c>
    </row>
    <row r="961" spans="2:6">
      <c r="B961" s="14" t="str">
        <f>'4K'!AI12</f>
        <v>WWS01004HD</v>
      </c>
      <c r="C961" s="14" t="s">
        <v>3045</v>
      </c>
      <c r="E961" s="38" t="s">
        <v>738</v>
      </c>
      <c r="F961" s="44">
        <f>IF(ISBLANK('4K'!G12),"##BLANK",'4K'!G12)</f>
        <v>0</v>
      </c>
    </row>
    <row r="962" spans="2:6">
      <c r="B962" s="14" t="str">
        <f>'4K'!AJ12</f>
        <v>WWS01004STD</v>
      </c>
      <c r="C962" s="14" t="s">
        <v>3046</v>
      </c>
      <c r="E962" s="38" t="s">
        <v>738</v>
      </c>
      <c r="F962" s="44">
        <f>IF(ISBLANK('4K'!H12),"##BLANK",'4K'!H12)</f>
        <v>0</v>
      </c>
    </row>
    <row r="963" spans="2:6">
      <c r="B963" s="14" t="str">
        <f>'4K'!AK12</f>
        <v>WWS01004SLT</v>
      </c>
      <c r="C963" s="14" t="s">
        <v>3047</v>
      </c>
      <c r="E963" s="38" t="s">
        <v>738</v>
      </c>
      <c r="F963" s="44">
        <f>IF(ISBLANK('4K'!I12),"##BLANK",'4K'!I12)</f>
        <v>0</v>
      </c>
    </row>
    <row r="964" spans="2:6">
      <c r="B964" s="14" t="str">
        <f>'4K'!AL12</f>
        <v>WWS01004STP</v>
      </c>
      <c r="C964" s="14" t="s">
        <v>3048</v>
      </c>
      <c r="E964" s="38" t="s">
        <v>738</v>
      </c>
      <c r="F964" s="44">
        <f>IF(ISBLANK('4K'!J12),"##BLANK",'4K'!J12)</f>
        <v>0</v>
      </c>
    </row>
    <row r="965" spans="2:6">
      <c r="B965" s="14" t="str">
        <f>'4K'!AM12</f>
        <v>WWS01004SDT</v>
      </c>
      <c r="C965" s="14" t="s">
        <v>3049</v>
      </c>
      <c r="E965" s="38" t="s">
        <v>738</v>
      </c>
      <c r="F965" s="44">
        <f>IF(ISBLANK('4K'!K12),"##BLANK",'4K'!K12)</f>
        <v>0</v>
      </c>
    </row>
    <row r="966" spans="2:6">
      <c r="B966" s="14" t="str">
        <f>'4K'!AN12</f>
        <v>WWS01004SDD</v>
      </c>
      <c r="C966" s="14" t="s">
        <v>3050</v>
      </c>
      <c r="E966" s="38" t="s">
        <v>738</v>
      </c>
      <c r="F966" s="44">
        <f>IF(ISBLANK('4K'!L12),"##BLANK",'4K'!L12)</f>
        <v>0</v>
      </c>
    </row>
    <row r="967" spans="2:6">
      <c r="B967" s="14" t="str">
        <f>'4K'!AO12</f>
        <v>WWS01004CAS</v>
      </c>
      <c r="C967" s="14" t="s">
        <v>3051</v>
      </c>
      <c r="E967" s="38" t="s">
        <v>738</v>
      </c>
      <c r="F967" s="44">
        <f>IF(ISBLANK('4K'!M12),"##BLANK",'4K'!M12)</f>
        <v>0</v>
      </c>
    </row>
    <row r="968" spans="2:6">
      <c r="B968" s="14" t="str">
        <f>'4K'!AG13</f>
        <v>WWS01005FL</v>
      </c>
      <c r="C968" s="14" t="s">
        <v>3052</v>
      </c>
      <c r="E968" s="38" t="s">
        <v>738</v>
      </c>
      <c r="F968" s="44">
        <f>IF(ISBLANK('4K'!E13),"##BLANK",'4K'!E13)</f>
        <v>24.933</v>
      </c>
    </row>
    <row r="969" spans="2:6">
      <c r="B969" s="14" t="str">
        <f>'4K'!AH13</f>
        <v>WWS01005SWD</v>
      </c>
      <c r="C969" s="14" t="s">
        <v>3053</v>
      </c>
      <c r="E969" s="38" t="s">
        <v>738</v>
      </c>
      <c r="F969" s="44">
        <f>IF(ISBLANK('4K'!F13),"##BLANK",'4K'!F13)</f>
        <v>3.8260000000000001</v>
      </c>
    </row>
    <row r="970" spans="2:6">
      <c r="B970" s="14" t="str">
        <f>'4K'!AI13</f>
        <v>WWS01005HD</v>
      </c>
      <c r="C970" s="14" t="s">
        <v>3054</v>
      </c>
      <c r="E970" s="38" t="s">
        <v>738</v>
      </c>
      <c r="F970" s="44">
        <f>IF(ISBLANK('4K'!G13),"##BLANK",'4K'!G13)</f>
        <v>3.8260000000000001</v>
      </c>
    </row>
    <row r="971" spans="2:6">
      <c r="B971" s="14" t="str">
        <f>'4K'!AJ13</f>
        <v>WWS01005STD</v>
      </c>
      <c r="C971" s="14" t="s">
        <v>3055</v>
      </c>
      <c r="E971" s="38" t="s">
        <v>738</v>
      </c>
      <c r="F971" s="44">
        <f>IF(ISBLANK('4K'!H13),"##BLANK",'4K'!H13)</f>
        <v>0</v>
      </c>
    </row>
    <row r="972" spans="2:6">
      <c r="B972" s="14" t="str">
        <f>'4K'!AK13</f>
        <v>WWS01005SLT</v>
      </c>
      <c r="C972" s="14" t="s">
        <v>3056</v>
      </c>
      <c r="E972" s="38" t="s">
        <v>738</v>
      </c>
      <c r="F972" s="44">
        <f>IF(ISBLANK('4K'!I13),"##BLANK",'4K'!I13)</f>
        <v>0</v>
      </c>
    </row>
    <row r="973" spans="2:6">
      <c r="B973" s="14" t="str">
        <f>'4K'!AL13</f>
        <v>WWS01005STP</v>
      </c>
      <c r="C973" s="14" t="s">
        <v>3057</v>
      </c>
      <c r="E973" s="38" t="s">
        <v>738</v>
      </c>
      <c r="F973" s="44">
        <f>IF(ISBLANK('4K'!J13),"##BLANK",'4K'!J13)</f>
        <v>0</v>
      </c>
    </row>
    <row r="974" spans="2:6">
      <c r="B974" s="14" t="str">
        <f>'4K'!AM13</f>
        <v>WWS01005SDT</v>
      </c>
      <c r="C974" s="14" t="s">
        <v>3058</v>
      </c>
      <c r="E974" s="38" t="s">
        <v>738</v>
      </c>
      <c r="F974" s="44">
        <f>IF(ISBLANK('4K'!K13),"##BLANK",'4K'!K13)</f>
        <v>0</v>
      </c>
    </row>
    <row r="975" spans="2:6">
      <c r="B975" s="14" t="str">
        <f>'4K'!AN13</f>
        <v>WWS01005SDD</v>
      </c>
      <c r="C975" s="14" t="s">
        <v>3059</v>
      </c>
      <c r="E975" s="38" t="s">
        <v>738</v>
      </c>
      <c r="F975" s="44">
        <f>IF(ISBLANK('4K'!L13),"##BLANK",'4K'!L13)</f>
        <v>0</v>
      </c>
    </row>
    <row r="976" spans="2:6">
      <c r="B976" s="14" t="str">
        <f>'4K'!AO13</f>
        <v>WWS01005CAS</v>
      </c>
      <c r="C976" s="14" t="s">
        <v>3060</v>
      </c>
      <c r="E976" s="38" t="s">
        <v>738</v>
      </c>
      <c r="F976" s="44">
        <f>IF(ISBLANK('4K'!M13),"##BLANK",'4K'!M13)</f>
        <v>32.585000000000001</v>
      </c>
    </row>
    <row r="977" spans="2:6">
      <c r="B977" s="14" t="str">
        <f>'4K'!AG14</f>
        <v>WWS01006FL</v>
      </c>
      <c r="C977" s="14" t="s">
        <v>3061</v>
      </c>
      <c r="E977" s="38" t="s">
        <v>738</v>
      </c>
      <c r="F977" s="44">
        <f>IF(ISBLANK('4K'!E14),"##BLANK",'4K'!E14)</f>
        <v>0</v>
      </c>
    </row>
    <row r="978" spans="2:6">
      <c r="B978" s="14" t="str">
        <f>'4K'!AH14</f>
        <v>WWS01006SWD</v>
      </c>
      <c r="C978" s="14" t="s">
        <v>3062</v>
      </c>
      <c r="E978" s="38" t="s">
        <v>738</v>
      </c>
      <c r="F978" s="44">
        <f>IF(ISBLANK('4K'!F14),"##BLANK",'4K'!F14)</f>
        <v>0</v>
      </c>
    </row>
    <row r="979" spans="2:6">
      <c r="B979" s="14" t="str">
        <f>'4K'!AI14</f>
        <v>WWS01006HD</v>
      </c>
      <c r="C979" s="14" t="s">
        <v>3063</v>
      </c>
      <c r="E979" s="38" t="s">
        <v>738</v>
      </c>
      <c r="F979" s="44">
        <f>IF(ISBLANK('4K'!G14),"##BLANK",'4K'!G14)</f>
        <v>0</v>
      </c>
    </row>
    <row r="980" spans="2:6">
      <c r="B980" s="14" t="str">
        <f>'4K'!AJ14</f>
        <v>WWS01006STD</v>
      </c>
      <c r="C980" s="14" t="s">
        <v>3064</v>
      </c>
      <c r="E980" s="38" t="s">
        <v>738</v>
      </c>
      <c r="F980" s="44">
        <f>IF(ISBLANK('4K'!H14),"##BLANK",'4K'!H14)</f>
        <v>0</v>
      </c>
    </row>
    <row r="981" spans="2:6">
      <c r="B981" s="14" t="str">
        <f>'4K'!AK14</f>
        <v>WWS01006SLT</v>
      </c>
      <c r="C981" s="14" t="s">
        <v>3065</v>
      </c>
      <c r="E981" s="38" t="s">
        <v>738</v>
      </c>
      <c r="F981" s="44">
        <f>IF(ISBLANK('4K'!I14),"##BLANK",'4K'!I14)</f>
        <v>0</v>
      </c>
    </row>
    <row r="982" spans="2:6">
      <c r="B982" s="14" t="str">
        <f>'4K'!AL14</f>
        <v>WWS01006STP</v>
      </c>
      <c r="C982" s="14" t="s">
        <v>3066</v>
      </c>
      <c r="E982" s="38" t="s">
        <v>738</v>
      </c>
      <c r="F982" s="44">
        <f>IF(ISBLANK('4K'!J14),"##BLANK",'4K'!J14)</f>
        <v>0</v>
      </c>
    </row>
    <row r="983" spans="2:6">
      <c r="B983" s="14" t="str">
        <f>'4K'!AM14</f>
        <v>WWS01006SDT</v>
      </c>
      <c r="C983" s="14" t="s">
        <v>3067</v>
      </c>
      <c r="E983" s="38" t="s">
        <v>738</v>
      </c>
      <c r="F983" s="44">
        <f>IF(ISBLANK('4K'!K14),"##BLANK",'4K'!K14)</f>
        <v>0</v>
      </c>
    </row>
    <row r="984" spans="2:6">
      <c r="B984" s="14" t="str">
        <f>'4K'!AN14</f>
        <v>WWS01006SDD</v>
      </c>
      <c r="C984" s="14" t="s">
        <v>3068</v>
      </c>
      <c r="E984" s="38" t="s">
        <v>738</v>
      </c>
      <c r="F984" s="44">
        <f>IF(ISBLANK('4K'!L14),"##BLANK",'4K'!L14)</f>
        <v>0</v>
      </c>
    </row>
    <row r="985" spans="2:6">
      <c r="B985" s="14" t="str">
        <f>'4K'!AO14</f>
        <v>WWS01006CAS</v>
      </c>
      <c r="C985" s="14" t="s">
        <v>3069</v>
      </c>
      <c r="E985" s="38" t="s">
        <v>738</v>
      </c>
      <c r="F985" s="44">
        <f>IF(ISBLANK('4K'!M14),"##BLANK",'4K'!M14)</f>
        <v>0</v>
      </c>
    </row>
    <row r="986" spans="2:6">
      <c r="B986" s="14" t="str">
        <f>'4K'!AG15</f>
        <v>WWS01007FL</v>
      </c>
      <c r="C986" s="14" t="s">
        <v>3070</v>
      </c>
      <c r="E986" s="38" t="s">
        <v>738</v>
      </c>
      <c r="F986" s="44">
        <f>IF(ISBLANK('4K'!E15),"##BLANK",'4K'!E15)</f>
        <v>26.038</v>
      </c>
    </row>
    <row r="987" spans="2:6">
      <c r="B987" s="14" t="str">
        <f>'4K'!AH15</f>
        <v>WWS01007SWD</v>
      </c>
      <c r="C987" s="14" t="s">
        <v>3071</v>
      </c>
      <c r="E987" s="38" t="s">
        <v>738</v>
      </c>
      <c r="F987" s="44">
        <f>IF(ISBLANK('4K'!F15),"##BLANK",'4K'!F15)</f>
        <v>5.56</v>
      </c>
    </row>
    <row r="988" spans="2:6">
      <c r="B988" s="14" t="str">
        <f>'4K'!AI15</f>
        <v>WWS01007HD</v>
      </c>
      <c r="C988" s="14" t="s">
        <v>3072</v>
      </c>
      <c r="E988" s="38" t="s">
        <v>738</v>
      </c>
      <c r="F988" s="44">
        <f>IF(ISBLANK('4K'!G15),"##BLANK",'4K'!G15)</f>
        <v>5.56</v>
      </c>
    </row>
    <row r="989" spans="2:6">
      <c r="B989" s="14" t="str">
        <f>'4K'!AJ15</f>
        <v>WWS01007STD</v>
      </c>
      <c r="C989" s="14" t="s">
        <v>3073</v>
      </c>
      <c r="E989" s="38" t="s">
        <v>738</v>
      </c>
      <c r="F989" s="44">
        <f>IF(ISBLANK('4K'!H15),"##BLANK",'4K'!H15)</f>
        <v>140.81700000000001</v>
      </c>
    </row>
    <row r="990" spans="2:6">
      <c r="B990" s="14" t="str">
        <f>'4K'!AK15</f>
        <v>WWS01007SLT</v>
      </c>
      <c r="C990" s="14" t="s">
        <v>3074</v>
      </c>
      <c r="E990" s="38" t="s">
        <v>738</v>
      </c>
      <c r="F990" s="44">
        <f>IF(ISBLANK('4K'!I15),"##BLANK",'4K'!I15)</f>
        <v>3.7</v>
      </c>
    </row>
    <row r="991" spans="2:6">
      <c r="B991" s="14" t="str">
        <f>'4K'!AL15</f>
        <v>WWS01007STP</v>
      </c>
      <c r="C991" s="14" t="s">
        <v>3075</v>
      </c>
      <c r="E991" s="38" t="s">
        <v>738</v>
      </c>
      <c r="F991" s="44">
        <f>IF(ISBLANK('4K'!J15),"##BLANK",'4K'!J15)</f>
        <v>4.6230000000000002</v>
      </c>
    </row>
    <row r="992" spans="2:6">
      <c r="B992" s="14" t="str">
        <f>'4K'!AM15</f>
        <v>WWS01007SDT</v>
      </c>
      <c r="C992" s="14" t="s">
        <v>3076</v>
      </c>
      <c r="E992" s="38" t="s">
        <v>738</v>
      </c>
      <c r="F992" s="44">
        <f>IF(ISBLANK('4K'!K15),"##BLANK",'4K'!K15)</f>
        <v>17.91</v>
      </c>
    </row>
    <row r="993" spans="2:6">
      <c r="B993" s="14" t="str">
        <f>'4K'!AN15</f>
        <v>WWS01007SDD</v>
      </c>
      <c r="C993" s="14" t="s">
        <v>3077</v>
      </c>
      <c r="E993" s="38" t="s">
        <v>738</v>
      </c>
      <c r="F993" s="44">
        <f>IF(ISBLANK('4K'!L15),"##BLANK",'4K'!L15)</f>
        <v>6.2610000000000001</v>
      </c>
    </row>
    <row r="994" spans="2:6">
      <c r="B994" s="14" t="str">
        <f>'4K'!AO15</f>
        <v>WWS01007CAS</v>
      </c>
      <c r="C994" s="14" t="s">
        <v>3078</v>
      </c>
      <c r="E994" s="38" t="s">
        <v>738</v>
      </c>
      <c r="F994" s="44">
        <f>IF(ISBLANK('4K'!M15),"##BLANK",'4K'!M15)</f>
        <v>210.46899999999999</v>
      </c>
    </row>
    <row r="995" spans="2:6">
      <c r="B995" s="14" t="str">
        <f>'4K'!AG16</f>
        <v>WWS1008FL</v>
      </c>
      <c r="C995" s="14" t="s">
        <v>3079</v>
      </c>
      <c r="E995" s="38" t="s">
        <v>738</v>
      </c>
      <c r="F995" s="44">
        <f>IF(ISBLANK('4K'!E16),"##BLANK",'4K'!E16)</f>
        <v>1.7000000000000001E-2</v>
      </c>
    </row>
    <row r="996" spans="2:6">
      <c r="B996" s="14" t="str">
        <f>'4K'!AH16</f>
        <v>WWS1008SWD</v>
      </c>
      <c r="C996" s="14" t="s">
        <v>3080</v>
      </c>
      <c r="E996" s="38" t="s">
        <v>738</v>
      </c>
      <c r="F996" s="44">
        <f>IF(ISBLANK('4K'!F16),"##BLANK",'4K'!F16)</f>
        <v>4.0000000000000001E-3</v>
      </c>
    </row>
    <row r="997" spans="2:6">
      <c r="B997" s="14" t="str">
        <f>'4K'!AI16</f>
        <v>WWS1008HD</v>
      </c>
      <c r="C997" s="14" t="s">
        <v>3081</v>
      </c>
      <c r="E997" s="38" t="s">
        <v>738</v>
      </c>
      <c r="F997" s="44">
        <f>IF(ISBLANK('4K'!G16),"##BLANK",'4K'!G16)</f>
        <v>4.0000000000000001E-3</v>
      </c>
    </row>
    <row r="998" spans="2:6">
      <c r="B998" s="14" t="str">
        <f>'4K'!AJ16</f>
        <v>WWS1008STD</v>
      </c>
      <c r="C998" s="14" t="s">
        <v>3082</v>
      </c>
      <c r="E998" s="38" t="s">
        <v>738</v>
      </c>
      <c r="F998" s="44">
        <f>IF(ISBLANK('4K'!H16),"##BLANK",'4K'!H16)</f>
        <v>12.919</v>
      </c>
    </row>
    <row r="999" spans="2:6">
      <c r="B999" s="14" t="str">
        <f>'4K'!AK16</f>
        <v>WWS1008SLT</v>
      </c>
      <c r="C999" s="14" t="s">
        <v>3083</v>
      </c>
      <c r="E999" s="38" t="s">
        <v>738</v>
      </c>
      <c r="F999" s="44">
        <f>IF(ISBLANK('4K'!I16),"##BLANK",'4K'!I16)</f>
        <v>0.44800000000000001</v>
      </c>
    </row>
    <row r="1000" spans="2:6">
      <c r="B1000" s="14" t="str">
        <f>'4K'!AL16</f>
        <v>WWS1008STP</v>
      </c>
      <c r="C1000" s="14" t="s">
        <v>3084</v>
      </c>
      <c r="E1000" s="38" t="s">
        <v>738</v>
      </c>
      <c r="F1000" s="44">
        <f>IF(ISBLANK('4K'!J16),"##BLANK",'4K'!J16)</f>
        <v>0</v>
      </c>
    </row>
    <row r="1001" spans="2:6">
      <c r="B1001" s="14" t="str">
        <f>'4K'!AM16</f>
        <v>WWS1008SDT</v>
      </c>
      <c r="C1001" s="14" t="s">
        <v>3085</v>
      </c>
      <c r="E1001" s="38" t="s">
        <v>738</v>
      </c>
      <c r="F1001" s="44">
        <f>IF(ISBLANK('4K'!K16),"##BLANK",'4K'!K16)</f>
        <v>1.758</v>
      </c>
    </row>
    <row r="1002" spans="2:6">
      <c r="B1002" s="14" t="str">
        <f>'4K'!AN16</f>
        <v>WWS1008SDD</v>
      </c>
      <c r="C1002" s="14" t="s">
        <v>3086</v>
      </c>
      <c r="E1002" s="38" t="s">
        <v>738</v>
      </c>
      <c r="F1002" s="44">
        <f>IF(ISBLANK('4K'!L16),"##BLANK",'4K'!L16)</f>
        <v>0</v>
      </c>
    </row>
    <row r="1003" spans="2:6">
      <c r="B1003" s="14" t="str">
        <f>'4K'!AO16</f>
        <v>WWS1008CAS</v>
      </c>
      <c r="C1003" s="14" t="s">
        <v>1404</v>
      </c>
      <c r="E1003" s="38" t="s">
        <v>738</v>
      </c>
      <c r="F1003" s="44">
        <f>IF(ISBLANK('4K'!M16),"##BLANK",'4K'!M16)</f>
        <v>15.150000000000002</v>
      </c>
    </row>
    <row r="1004" spans="2:6">
      <c r="B1004" s="14" t="str">
        <f>'4K'!AG19</f>
        <v>WWS1100FL</v>
      </c>
      <c r="C1004" s="14" t="s">
        <v>3087</v>
      </c>
      <c r="E1004" s="38" t="s">
        <v>738</v>
      </c>
      <c r="F1004" s="44">
        <f>IF(ISBLANK('4K'!E19),"##BLANK",'4K'!E19)</f>
        <v>0</v>
      </c>
    </row>
    <row r="1005" spans="2:6">
      <c r="B1005" s="14" t="str">
        <f>'4K'!AH19</f>
        <v>WWS1100SWD</v>
      </c>
      <c r="C1005" s="14" t="s">
        <v>3088</v>
      </c>
      <c r="E1005" s="38" t="s">
        <v>738</v>
      </c>
      <c r="F1005" s="44">
        <f>IF(ISBLANK('4K'!F19),"##BLANK",'4K'!F19)</f>
        <v>0</v>
      </c>
    </row>
    <row r="1006" spans="2:6">
      <c r="B1006" s="14" t="str">
        <f>'4K'!AI19</f>
        <v>WWS1100HD</v>
      </c>
      <c r="C1006" s="14" t="s">
        <v>3089</v>
      </c>
      <c r="E1006" s="38" t="s">
        <v>738</v>
      </c>
      <c r="F1006" s="44">
        <f>IF(ISBLANK('4K'!G19),"##BLANK",'4K'!G19)</f>
        <v>0</v>
      </c>
    </row>
    <row r="1007" spans="2:6">
      <c r="B1007" s="14" t="str">
        <f>'4K'!AJ19</f>
        <v>WWS1100STD</v>
      </c>
      <c r="C1007" s="14" t="s">
        <v>3090</v>
      </c>
      <c r="E1007" s="38" t="s">
        <v>738</v>
      </c>
      <c r="F1007" s="44">
        <f>IF(ISBLANK('4K'!H19),"##BLANK",'4K'!H19)</f>
        <v>0</v>
      </c>
    </row>
    <row r="1008" spans="2:6">
      <c r="B1008" s="14" t="str">
        <f>'4K'!AK19</f>
        <v>WWS1100SLT</v>
      </c>
      <c r="C1008" s="14" t="s">
        <v>3091</v>
      </c>
      <c r="E1008" s="38" t="s">
        <v>738</v>
      </c>
      <c r="F1008" s="44">
        <f>IF(ISBLANK('4K'!I19),"##BLANK",'4K'!I19)</f>
        <v>0</v>
      </c>
    </row>
    <row r="1009" spans="2:6">
      <c r="B1009" s="14" t="str">
        <f>'4K'!AL19</f>
        <v>WWS1100STP</v>
      </c>
      <c r="C1009" s="14" t="s">
        <v>3092</v>
      </c>
      <c r="E1009" s="38" t="s">
        <v>738</v>
      </c>
      <c r="F1009" s="44">
        <f>IF(ISBLANK('4K'!J19),"##BLANK",'4K'!J19)</f>
        <v>0</v>
      </c>
    </row>
    <row r="1010" spans="2:6">
      <c r="B1010" s="14" t="str">
        <f>'4K'!AM19</f>
        <v>WWS1100SDT</v>
      </c>
      <c r="C1010" s="14" t="s">
        <v>3093</v>
      </c>
      <c r="E1010" s="38" t="s">
        <v>738</v>
      </c>
      <c r="F1010" s="44">
        <f>IF(ISBLANK('4K'!K19),"##BLANK",'4K'!K19)</f>
        <v>0</v>
      </c>
    </row>
    <row r="1011" spans="2:6">
      <c r="B1011" s="14" t="str">
        <f>'4K'!AN19</f>
        <v>WWS1100SDD</v>
      </c>
      <c r="C1011" s="14" t="s">
        <v>3094</v>
      </c>
      <c r="E1011" s="38" t="s">
        <v>738</v>
      </c>
      <c r="F1011" s="44">
        <f>IF(ISBLANK('4K'!L19),"##BLANK",'4K'!L19)</f>
        <v>0</v>
      </c>
    </row>
    <row r="1012" spans="2:6">
      <c r="B1012" s="14" t="str">
        <f>'4K'!AO19</f>
        <v>WWS1100CAS</v>
      </c>
      <c r="C1012" s="14" t="s">
        <v>3095</v>
      </c>
      <c r="E1012" s="38" t="s">
        <v>738</v>
      </c>
      <c r="F1012" s="44">
        <f>IF(ISBLANK('4K'!M19),"##BLANK",'4K'!M19)</f>
        <v>0</v>
      </c>
    </row>
    <row r="1013" spans="2:6">
      <c r="B1013" s="14" t="str">
        <f>'4K'!AG20</f>
        <v>WWS1101FL</v>
      </c>
      <c r="C1013" s="14" t="s">
        <v>3096</v>
      </c>
      <c r="E1013" s="38" t="s">
        <v>738</v>
      </c>
      <c r="F1013" s="44">
        <f>IF(ISBLANK('4K'!E20),"##BLANK",'4K'!E20)</f>
        <v>0.73399999999999999</v>
      </c>
    </row>
    <row r="1014" spans="2:6">
      <c r="B1014" s="14" t="str">
        <f>'4K'!AH20</f>
        <v>WWS1101SWD</v>
      </c>
      <c r="C1014" s="14" t="s">
        <v>3097</v>
      </c>
      <c r="E1014" s="38" t="s">
        <v>738</v>
      </c>
      <c r="F1014" s="44">
        <f>IF(ISBLANK('4K'!F20),"##BLANK",'4K'!F20)</f>
        <v>0.161</v>
      </c>
    </row>
    <row r="1015" spans="2:6">
      <c r="B1015" s="14" t="str">
        <f>'4K'!AI20</f>
        <v>WWS1101HD</v>
      </c>
      <c r="C1015" s="14" t="s">
        <v>3098</v>
      </c>
      <c r="E1015" s="38" t="s">
        <v>738</v>
      </c>
      <c r="F1015" s="44">
        <f>IF(ISBLANK('4K'!G20),"##BLANK",'4K'!G20)</f>
        <v>0.161</v>
      </c>
    </row>
    <row r="1016" spans="2:6">
      <c r="B1016" s="14" t="str">
        <f>'4K'!AJ20</f>
        <v>WWS1101STD</v>
      </c>
      <c r="C1016" s="14" t="s">
        <v>3099</v>
      </c>
      <c r="E1016" s="38" t="s">
        <v>738</v>
      </c>
      <c r="F1016" s="44">
        <f>IF(ISBLANK('4K'!H20),"##BLANK",'4K'!H20)</f>
        <v>2.9169999999999998</v>
      </c>
    </row>
    <row r="1017" spans="2:6">
      <c r="B1017" s="14" t="str">
        <f>'4K'!AK20</f>
        <v>WWS1101SLT</v>
      </c>
      <c r="C1017" s="14" t="s">
        <v>3100</v>
      </c>
      <c r="E1017" s="38" t="s">
        <v>738</v>
      </c>
      <c r="F1017" s="44">
        <f>IF(ISBLANK('4K'!I20),"##BLANK",'4K'!I20)</f>
        <v>5.7000000000000002E-2</v>
      </c>
    </row>
    <row r="1018" spans="2:6">
      <c r="B1018" s="14" t="str">
        <f>'4K'!AL20</f>
        <v>WWS1101STP</v>
      </c>
      <c r="C1018" s="14" t="s">
        <v>3101</v>
      </c>
      <c r="E1018" s="38" t="s">
        <v>738</v>
      </c>
      <c r="F1018" s="44">
        <f>IF(ISBLANK('4K'!J20),"##BLANK",'4K'!J20)</f>
        <v>0</v>
      </c>
    </row>
    <row r="1019" spans="2:6">
      <c r="B1019" s="14" t="str">
        <f>'4K'!AM20</f>
        <v>WWS1101SDT</v>
      </c>
      <c r="C1019" s="14" t="s">
        <v>3102</v>
      </c>
      <c r="E1019" s="38" t="s">
        <v>738</v>
      </c>
      <c r="F1019" s="44">
        <f>IF(ISBLANK('4K'!K20),"##BLANK",'4K'!K20)</f>
        <v>0</v>
      </c>
    </row>
    <row r="1020" spans="2:6">
      <c r="B1020" s="14" t="str">
        <f>'4K'!AN20</f>
        <v>WWS1101SDD</v>
      </c>
      <c r="C1020" s="14" t="s">
        <v>3103</v>
      </c>
      <c r="E1020" s="38" t="s">
        <v>738</v>
      </c>
      <c r="F1020" s="44">
        <f>IF(ISBLANK('4K'!L20),"##BLANK",'4K'!L20)</f>
        <v>0</v>
      </c>
    </row>
    <row r="1021" spans="2:6">
      <c r="B1021" s="14" t="str">
        <f>'4K'!AO20</f>
        <v>WWS1101CAS</v>
      </c>
      <c r="C1021" s="14" t="s">
        <v>3104</v>
      </c>
      <c r="E1021" s="38" t="s">
        <v>738</v>
      </c>
      <c r="F1021" s="44">
        <f>IF(ISBLANK('4K'!M20),"##BLANK",'4K'!M20)</f>
        <v>4.03</v>
      </c>
    </row>
    <row r="1022" spans="2:6">
      <c r="B1022" s="14" t="str">
        <f>'4K'!AG21</f>
        <v>WWS1102FL</v>
      </c>
      <c r="C1022" s="14" t="s">
        <v>3105</v>
      </c>
      <c r="E1022" s="38" t="s">
        <v>738</v>
      </c>
      <c r="F1022" s="44">
        <f>IF(ISBLANK('4K'!E21),"##BLANK",'4K'!E21)</f>
        <v>0</v>
      </c>
    </row>
    <row r="1023" spans="2:6">
      <c r="B1023" s="14" t="str">
        <f>'4K'!AH21</f>
        <v>WWS1102SWD</v>
      </c>
      <c r="C1023" s="14" t="s">
        <v>3106</v>
      </c>
      <c r="E1023" s="38" t="s">
        <v>738</v>
      </c>
      <c r="F1023" s="44">
        <f>IF(ISBLANK('4K'!F21),"##BLANK",'4K'!F21)</f>
        <v>0</v>
      </c>
    </row>
    <row r="1024" spans="2:6">
      <c r="B1024" s="14" t="str">
        <f>'4K'!AI21</f>
        <v>WWS1102HD</v>
      </c>
      <c r="C1024" s="14" t="s">
        <v>3107</v>
      </c>
      <c r="E1024" s="38" t="s">
        <v>738</v>
      </c>
      <c r="F1024" s="44">
        <f>IF(ISBLANK('4K'!G21),"##BLANK",'4K'!G21)</f>
        <v>0</v>
      </c>
    </row>
    <row r="1025" spans="2:6">
      <c r="B1025" s="14" t="str">
        <f>'4K'!AJ21</f>
        <v>WWS1102STD</v>
      </c>
      <c r="C1025" s="14" t="s">
        <v>3108</v>
      </c>
      <c r="E1025" s="38" t="s">
        <v>738</v>
      </c>
      <c r="F1025" s="44">
        <f>IF(ISBLANK('4K'!H21),"##BLANK",'4K'!H21)</f>
        <v>0</v>
      </c>
    </row>
    <row r="1026" spans="2:6">
      <c r="B1026" s="14" t="str">
        <f>'4K'!AK21</f>
        <v>WWS1102SLT</v>
      </c>
      <c r="C1026" s="14" t="s">
        <v>3109</v>
      </c>
      <c r="E1026" s="38" t="s">
        <v>738</v>
      </c>
      <c r="F1026" s="44">
        <f>IF(ISBLANK('4K'!I21),"##BLANK",'4K'!I21)</f>
        <v>0</v>
      </c>
    </row>
    <row r="1027" spans="2:6">
      <c r="B1027" s="14" t="str">
        <f>'4K'!AL21</f>
        <v>WWS1102STP</v>
      </c>
      <c r="C1027" s="14" t="s">
        <v>3110</v>
      </c>
      <c r="E1027" s="38" t="s">
        <v>738</v>
      </c>
      <c r="F1027" s="44">
        <f>IF(ISBLANK('4K'!J21),"##BLANK",'4K'!J21)</f>
        <v>0</v>
      </c>
    </row>
    <row r="1028" spans="2:6">
      <c r="B1028" s="14" t="str">
        <f>'4K'!AM21</f>
        <v>WWS1102SDT</v>
      </c>
      <c r="C1028" s="14" t="s">
        <v>3111</v>
      </c>
      <c r="E1028" s="38" t="s">
        <v>738</v>
      </c>
      <c r="F1028" s="44">
        <f>IF(ISBLANK('4K'!K21),"##BLANK",'4K'!K21)</f>
        <v>0</v>
      </c>
    </row>
    <row r="1029" spans="2:6">
      <c r="B1029" s="14" t="str">
        <f>'4K'!AN21</f>
        <v>WWS1102SDD</v>
      </c>
      <c r="C1029" s="14" t="s">
        <v>3112</v>
      </c>
      <c r="E1029" s="38" t="s">
        <v>738</v>
      </c>
      <c r="F1029" s="44">
        <f>IF(ISBLANK('4K'!L21),"##BLANK",'4K'!L21)</f>
        <v>0</v>
      </c>
    </row>
    <row r="1030" spans="2:6">
      <c r="B1030" s="14" t="str">
        <f>'4K'!AO21</f>
        <v>WWS1102CAS</v>
      </c>
      <c r="C1030" s="14" t="s">
        <v>3113</v>
      </c>
      <c r="E1030" s="38" t="s">
        <v>738</v>
      </c>
      <c r="F1030" s="44">
        <f>IF(ISBLANK('4K'!M21),"##BLANK",'4K'!M21)</f>
        <v>0</v>
      </c>
    </row>
    <row r="1031" spans="2:6">
      <c r="B1031" s="14" t="str">
        <f>'4K'!AG24</f>
        <v>WWS1103FL</v>
      </c>
      <c r="C1031" s="14" t="s">
        <v>3114</v>
      </c>
      <c r="E1031" s="38" t="s">
        <v>738</v>
      </c>
      <c r="F1031" s="44">
        <f>IF(ISBLANK('4K'!E24),"##BLANK",'4K'!E24)</f>
        <v>8.5999999999999993E-2</v>
      </c>
    </row>
    <row r="1032" spans="2:6">
      <c r="B1032" s="14" t="str">
        <f>'4K'!AH24</f>
        <v>WWS1103SWD</v>
      </c>
      <c r="C1032" s="14" t="s">
        <v>3115</v>
      </c>
      <c r="E1032" s="38" t="s">
        <v>738</v>
      </c>
      <c r="F1032" s="44">
        <f>IF(ISBLANK('4K'!F24),"##BLANK",'4K'!F24)</f>
        <v>1.9E-2</v>
      </c>
    </row>
    <row r="1033" spans="2:6">
      <c r="B1033" s="14" t="str">
        <f>'4K'!AI24</f>
        <v>WWS1103HD</v>
      </c>
      <c r="C1033" s="14" t="s">
        <v>3116</v>
      </c>
      <c r="E1033" s="38" t="s">
        <v>738</v>
      </c>
      <c r="F1033" s="44">
        <f>IF(ISBLANK('4K'!G24),"##BLANK",'4K'!G24)</f>
        <v>1.9E-2</v>
      </c>
    </row>
    <row r="1034" spans="2:6">
      <c r="B1034" s="14" t="str">
        <f>'4K'!AJ24</f>
        <v>WWS1103STD</v>
      </c>
      <c r="C1034" s="14" t="s">
        <v>3117</v>
      </c>
      <c r="E1034" s="38" t="s">
        <v>738</v>
      </c>
      <c r="F1034" s="44">
        <f>IF(ISBLANK('4K'!H24),"##BLANK",'4K'!H24)</f>
        <v>0</v>
      </c>
    </row>
    <row r="1035" spans="2:6">
      <c r="B1035" s="14" t="str">
        <f>'4K'!AK24</f>
        <v>WWS1103SLT</v>
      </c>
      <c r="C1035" s="14" t="s">
        <v>3118</v>
      </c>
      <c r="E1035" s="38" t="s">
        <v>738</v>
      </c>
      <c r="F1035" s="44">
        <f>IF(ISBLANK('4K'!I24),"##BLANK",'4K'!I24)</f>
        <v>0</v>
      </c>
    </row>
    <row r="1036" spans="2:6">
      <c r="B1036" s="14" t="str">
        <f>'4K'!AL24</f>
        <v>WWS1103STP</v>
      </c>
      <c r="C1036" s="14" t="s">
        <v>3119</v>
      </c>
      <c r="E1036" s="38" t="s">
        <v>738</v>
      </c>
      <c r="F1036" s="44">
        <f>IF(ISBLANK('4K'!J24),"##BLANK",'4K'!J24)</f>
        <v>0</v>
      </c>
    </row>
    <row r="1037" spans="2:6">
      <c r="B1037" s="14" t="str">
        <f>'4K'!AM24</f>
        <v>WWS1103SDT</v>
      </c>
      <c r="C1037" s="14" t="s">
        <v>3120</v>
      </c>
      <c r="E1037" s="38" t="s">
        <v>738</v>
      </c>
      <c r="F1037" s="44">
        <f>IF(ISBLANK('4K'!K24),"##BLANK",'4K'!K24)</f>
        <v>0</v>
      </c>
    </row>
    <row r="1038" spans="2:6">
      <c r="B1038" s="14" t="str">
        <f>'4K'!AN24</f>
        <v>WWS1103SDD</v>
      </c>
      <c r="C1038" s="14" t="s">
        <v>3121</v>
      </c>
      <c r="E1038" s="38" t="s">
        <v>738</v>
      </c>
      <c r="F1038" s="44">
        <f>IF(ISBLANK('4K'!L24),"##BLANK",'4K'!L24)</f>
        <v>0</v>
      </c>
    </row>
    <row r="1039" spans="2:6">
      <c r="B1039" s="14" t="str">
        <f>'4K'!AO24</f>
        <v>WWS1103CAS</v>
      </c>
      <c r="C1039" s="14" t="s">
        <v>3122</v>
      </c>
      <c r="E1039" s="38" t="s">
        <v>738</v>
      </c>
      <c r="F1039" s="44">
        <f>IF(ISBLANK('4K'!M24),"##BLANK",'4K'!M24)</f>
        <v>0.124</v>
      </c>
    </row>
    <row r="1040" spans="2:6">
      <c r="B1040" s="14" t="str">
        <f>'4K'!AG25</f>
        <v>WWS1104FL</v>
      </c>
      <c r="C1040" s="14" t="s">
        <v>3123</v>
      </c>
      <c r="E1040" s="38" t="s">
        <v>738</v>
      </c>
      <c r="F1040" s="44">
        <f>IF(ISBLANK('4K'!E25),"##BLANK",'4K'!E25)</f>
        <v>6.0999999999999999E-2</v>
      </c>
    </row>
    <row r="1041" spans="2:6">
      <c r="B1041" s="14" t="str">
        <f>'4K'!AH25</f>
        <v>WWS1104SWD</v>
      </c>
      <c r="C1041" s="14" t="s">
        <v>3124</v>
      </c>
      <c r="E1041" s="38" t="s">
        <v>738</v>
      </c>
      <c r="F1041" s="44">
        <f>IF(ISBLANK('4K'!F25),"##BLANK",'4K'!F25)</f>
        <v>1.2999999999999999E-2</v>
      </c>
    </row>
    <row r="1042" spans="2:6">
      <c r="B1042" s="14" t="str">
        <f>'4K'!AI25</f>
        <v>WWS1104HD</v>
      </c>
      <c r="C1042" s="14" t="s">
        <v>3125</v>
      </c>
      <c r="E1042" s="38" t="s">
        <v>738</v>
      </c>
      <c r="F1042" s="44">
        <f>IF(ISBLANK('4K'!G25),"##BLANK",'4K'!G25)</f>
        <v>1.2999999999999999E-2</v>
      </c>
    </row>
    <row r="1043" spans="2:6">
      <c r="B1043" s="14" t="str">
        <f>'4K'!AJ25</f>
        <v>WWS1104STD</v>
      </c>
      <c r="C1043" s="14" t="s">
        <v>3126</v>
      </c>
      <c r="E1043" s="38" t="s">
        <v>738</v>
      </c>
      <c r="F1043" s="44">
        <f>IF(ISBLANK('4K'!H25),"##BLANK",'4K'!H25)</f>
        <v>0</v>
      </c>
    </row>
    <row r="1044" spans="2:6">
      <c r="B1044" s="14" t="str">
        <f>'4K'!AK25</f>
        <v>WWS1104SLT</v>
      </c>
      <c r="C1044" s="14" t="s">
        <v>3127</v>
      </c>
      <c r="E1044" s="38" t="s">
        <v>738</v>
      </c>
      <c r="F1044" s="44">
        <f>IF(ISBLANK('4K'!I25),"##BLANK",'4K'!I25)</f>
        <v>0</v>
      </c>
    </row>
    <row r="1045" spans="2:6">
      <c r="B1045" s="14" t="str">
        <f>'4K'!AL25</f>
        <v>WWS1104STP</v>
      </c>
      <c r="C1045" s="14" t="s">
        <v>3128</v>
      </c>
      <c r="E1045" s="38" t="s">
        <v>738</v>
      </c>
      <c r="F1045" s="44">
        <f>IF(ISBLANK('4K'!J25),"##BLANK",'4K'!J25)</f>
        <v>0</v>
      </c>
    </row>
    <row r="1046" spans="2:6">
      <c r="B1046" s="14" t="str">
        <f>'4K'!AM25</f>
        <v>WWS1104SDT</v>
      </c>
      <c r="C1046" s="14" t="s">
        <v>3129</v>
      </c>
      <c r="E1046" s="38" t="s">
        <v>738</v>
      </c>
      <c r="F1046" s="44">
        <f>IF(ISBLANK('4K'!K25),"##BLANK",'4K'!K25)</f>
        <v>0</v>
      </c>
    </row>
    <row r="1047" spans="2:6">
      <c r="B1047" s="14" t="str">
        <f>'4K'!AN25</f>
        <v>WWS1104SDD</v>
      </c>
      <c r="C1047" s="14" t="s">
        <v>3130</v>
      </c>
      <c r="E1047" s="38" t="s">
        <v>738</v>
      </c>
      <c r="F1047" s="44">
        <f>IF(ISBLANK('4K'!L25),"##BLANK",'4K'!L25)</f>
        <v>0</v>
      </c>
    </row>
    <row r="1048" spans="2:6">
      <c r="B1048" s="14" t="str">
        <f>'4K'!AO25</f>
        <v>WWS1104CAS</v>
      </c>
      <c r="C1048" s="14" t="s">
        <v>3131</v>
      </c>
      <c r="E1048" s="38" t="s">
        <v>738</v>
      </c>
      <c r="F1048" s="44">
        <f>IF(ISBLANK('4K'!M25),"##BLANK",'4K'!M25)</f>
        <v>8.6999999999999994E-2</v>
      </c>
    </row>
    <row r="1049" spans="2:6">
      <c r="B1049" s="14" t="str">
        <f>'4K'!AG26</f>
        <v>WWS1105FL</v>
      </c>
      <c r="C1049" s="14" t="s">
        <v>3132</v>
      </c>
      <c r="E1049" s="38" t="s">
        <v>738</v>
      </c>
      <c r="F1049" s="44">
        <f>IF(ISBLANK('4K'!E26),"##BLANK",'4K'!E26)</f>
        <v>0</v>
      </c>
    </row>
    <row r="1050" spans="2:6">
      <c r="B1050" s="14" t="str">
        <f>'4K'!AH26</f>
        <v>WWS1105SWD</v>
      </c>
      <c r="C1050" s="14" t="s">
        <v>3133</v>
      </c>
      <c r="E1050" s="38" t="s">
        <v>738</v>
      </c>
      <c r="F1050" s="44">
        <f>IF(ISBLANK('4K'!F26),"##BLANK",'4K'!F26)</f>
        <v>0</v>
      </c>
    </row>
    <row r="1051" spans="2:6">
      <c r="B1051" s="14" t="str">
        <f>'4K'!AI26</f>
        <v>WWS1105HD</v>
      </c>
      <c r="C1051" s="14" t="s">
        <v>3134</v>
      </c>
      <c r="E1051" s="38" t="s">
        <v>738</v>
      </c>
      <c r="F1051" s="44">
        <f>IF(ISBLANK('4K'!G26),"##BLANK",'4K'!G26)</f>
        <v>0</v>
      </c>
    </row>
    <row r="1052" spans="2:6">
      <c r="B1052" s="14" t="str">
        <f>'4K'!AJ26</f>
        <v>WWS1105STD</v>
      </c>
      <c r="C1052" s="14" t="s">
        <v>3135</v>
      </c>
      <c r="E1052" s="38" t="s">
        <v>738</v>
      </c>
      <c r="F1052" s="44">
        <f>IF(ISBLANK('4K'!H26),"##BLANK",'4K'!H26)</f>
        <v>8.3000000000000004E-2</v>
      </c>
    </row>
    <row r="1053" spans="2:6">
      <c r="B1053" s="14" t="str">
        <f>'4K'!AK26</f>
        <v>WWS1105SLT</v>
      </c>
      <c r="C1053" s="14" t="s">
        <v>3136</v>
      </c>
      <c r="E1053" s="38" t="s">
        <v>738</v>
      </c>
      <c r="F1053" s="44">
        <f>IF(ISBLANK('4K'!I26),"##BLANK",'4K'!I26)</f>
        <v>0</v>
      </c>
    </row>
    <row r="1054" spans="2:6">
      <c r="B1054" s="14" t="str">
        <f>'4K'!AL26</f>
        <v>WWS1105STP</v>
      </c>
      <c r="C1054" s="14" t="s">
        <v>3137</v>
      </c>
      <c r="E1054" s="38" t="s">
        <v>738</v>
      </c>
      <c r="F1054" s="44">
        <f>IF(ISBLANK('4K'!J26),"##BLANK",'4K'!J26)</f>
        <v>0</v>
      </c>
    </row>
    <row r="1055" spans="2:6">
      <c r="B1055" s="14" t="str">
        <f>'4K'!AM26</f>
        <v>WWS1105SDT</v>
      </c>
      <c r="C1055" s="14" t="s">
        <v>3138</v>
      </c>
      <c r="E1055" s="38" t="s">
        <v>738</v>
      </c>
      <c r="F1055" s="44">
        <f>IF(ISBLANK('4K'!K26),"##BLANK",'4K'!K26)</f>
        <v>0</v>
      </c>
    </row>
    <row r="1056" spans="2:6">
      <c r="B1056" s="14" t="str">
        <f>'4K'!AN26</f>
        <v>WWS1105SDD</v>
      </c>
      <c r="C1056" s="14" t="s">
        <v>3139</v>
      </c>
      <c r="E1056" s="38" t="s">
        <v>738</v>
      </c>
      <c r="F1056" s="44">
        <f>IF(ISBLANK('4K'!L26),"##BLANK",'4K'!L26)</f>
        <v>0</v>
      </c>
    </row>
    <row r="1057" spans="2:6">
      <c r="B1057" s="14" t="str">
        <f>'4K'!AO26</f>
        <v>WWS1105CAS</v>
      </c>
      <c r="C1057" s="14" t="s">
        <v>3140</v>
      </c>
      <c r="E1057" s="38" t="s">
        <v>738</v>
      </c>
      <c r="F1057" s="44">
        <f>IF(ISBLANK('4K'!M26),"##BLANK",'4K'!M26)</f>
        <v>8.3000000000000004E-2</v>
      </c>
    </row>
    <row r="1058" spans="2:6">
      <c r="B1058" s="14" t="str">
        <f>'4K'!AG28</f>
        <v>WWS1106FL</v>
      </c>
      <c r="C1058" s="14" t="s">
        <v>3141</v>
      </c>
      <c r="E1058" s="38" t="s">
        <v>738</v>
      </c>
      <c r="F1058" s="44">
        <f>IF(ISBLANK('4K'!E28),"##BLANK",'4K'!E28)</f>
        <v>61.042999999999999</v>
      </c>
    </row>
    <row r="1059" spans="2:6">
      <c r="B1059" s="14" t="str">
        <f>'4K'!AH28</f>
        <v>WWS1106SWD</v>
      </c>
      <c r="C1059" s="14" t="s">
        <v>3142</v>
      </c>
      <c r="E1059" s="38" t="s">
        <v>738</v>
      </c>
      <c r="F1059" s="44">
        <f>IF(ISBLANK('4K'!F28),"##BLANK",'4K'!F28)</f>
        <v>11.602</v>
      </c>
    </row>
    <row r="1060" spans="2:6">
      <c r="B1060" s="14" t="str">
        <f>'4K'!AI28</f>
        <v>WWS1106HD</v>
      </c>
      <c r="C1060" s="14" t="s">
        <v>3143</v>
      </c>
      <c r="E1060" s="38" t="s">
        <v>738</v>
      </c>
      <c r="F1060" s="44">
        <f>IF(ISBLANK('4K'!G28),"##BLANK",'4K'!G28)</f>
        <v>11.602</v>
      </c>
    </row>
    <row r="1061" spans="2:6">
      <c r="B1061" s="14" t="str">
        <f>'4K'!AJ28</f>
        <v>WWS1106STD</v>
      </c>
      <c r="C1061" s="14" t="s">
        <v>3144</v>
      </c>
      <c r="E1061" s="38" t="s">
        <v>738</v>
      </c>
      <c r="F1061" s="44">
        <f>IF(ISBLANK('4K'!H28),"##BLANK",'4K'!H28)</f>
        <v>178.09100000000001</v>
      </c>
    </row>
    <row r="1062" spans="2:6">
      <c r="B1062" s="14" t="str">
        <f>'4K'!AK28</f>
        <v>WWS1106SLT</v>
      </c>
      <c r="C1062" s="14" t="s">
        <v>3145</v>
      </c>
      <c r="E1062" s="38" t="s">
        <v>738</v>
      </c>
      <c r="F1062" s="44">
        <f>IF(ISBLANK('4K'!I28),"##BLANK",'4K'!I28)</f>
        <v>5.0080000000000009</v>
      </c>
    </row>
    <row r="1063" spans="2:6">
      <c r="B1063" s="14" t="str">
        <f>'4K'!AL28</f>
        <v>WWS1106STP</v>
      </c>
      <c r="C1063" s="14" t="s">
        <v>3146</v>
      </c>
      <c r="E1063" s="38" t="s">
        <v>738</v>
      </c>
      <c r="F1063" s="44">
        <f>IF(ISBLANK('4K'!J28),"##BLANK",'4K'!J28)</f>
        <v>4.6560000000000006</v>
      </c>
    </row>
    <row r="1064" spans="2:6">
      <c r="B1064" s="14" t="str">
        <f>'4K'!AM28</f>
        <v>WWS1106SDT</v>
      </c>
      <c r="C1064" s="14" t="s">
        <v>3147</v>
      </c>
      <c r="E1064" s="38" t="s">
        <v>738</v>
      </c>
      <c r="F1064" s="44">
        <f>IF(ISBLANK('4K'!K28),"##BLANK",'4K'!K28)</f>
        <v>12.780000000000001</v>
      </c>
    </row>
    <row r="1065" spans="2:6">
      <c r="B1065" s="98" t="str">
        <f>'4K'!AN28</f>
        <v>WWS1106SDD</v>
      </c>
      <c r="C1065" s="14" t="s">
        <v>3148</v>
      </c>
      <c r="E1065" s="38" t="s">
        <v>738</v>
      </c>
      <c r="F1065" s="44">
        <f>IF(ISBLANK('4K'!L28),"##BLANK",'4K'!L28)</f>
        <v>6.2610000000000001</v>
      </c>
    </row>
    <row r="1066" spans="2:6">
      <c r="B1066" s="98" t="str">
        <f>'4K'!AO28</f>
        <v>WWS1106CAS</v>
      </c>
      <c r="C1066" s="14" t="s">
        <v>1299</v>
      </c>
      <c r="E1066" s="38" t="s">
        <v>738</v>
      </c>
      <c r="F1066" s="44">
        <f>IF(ISBLANK('4K'!M28),"##BLANK",'4K'!M28)</f>
        <v>291.04299999999995</v>
      </c>
    </row>
    <row r="1067" spans="2:6">
      <c r="B1067" s="98" t="str">
        <f>'4K'!AG31</f>
        <v>WWS1012FL</v>
      </c>
      <c r="C1067" s="14" t="s">
        <v>3149</v>
      </c>
      <c r="E1067" s="38" t="s">
        <v>738</v>
      </c>
      <c r="F1067" s="44">
        <f>IF(ISBLANK('4K'!E31),"##BLANK",'4K'!E31)</f>
        <v>32.234000000000002</v>
      </c>
    </row>
    <row r="1068" spans="2:6">
      <c r="B1068" s="98" t="str">
        <f>'4K'!AH31</f>
        <v>WWS1012SWD</v>
      </c>
      <c r="C1068" s="14" t="s">
        <v>3150</v>
      </c>
      <c r="E1068" s="38" t="s">
        <v>738</v>
      </c>
      <c r="F1068" s="44">
        <f>IF(ISBLANK('4K'!F31),"##BLANK",'4K'!F31)</f>
        <v>7.0259999999999998</v>
      </c>
    </row>
    <row r="1069" spans="2:6">
      <c r="B1069" s="98" t="str">
        <f>'4K'!AI31</f>
        <v>WWS1012HD</v>
      </c>
      <c r="C1069" s="14" t="s">
        <v>3151</v>
      </c>
      <c r="E1069" s="38" t="s">
        <v>738</v>
      </c>
      <c r="F1069" s="44">
        <f>IF(ISBLANK('4K'!G31),"##BLANK",'4K'!G31)</f>
        <v>7.0259999999999998</v>
      </c>
    </row>
    <row r="1070" spans="2:6">
      <c r="B1070" s="98" t="str">
        <f>'4K'!AJ31</f>
        <v>WWS1012STD</v>
      </c>
      <c r="C1070" s="14" t="s">
        <v>3152</v>
      </c>
      <c r="E1070" s="38" t="s">
        <v>738</v>
      </c>
      <c r="F1070" s="44">
        <f>IF(ISBLANK('4K'!H31),"##BLANK",'4K'!H31)</f>
        <v>-0.999</v>
      </c>
    </row>
    <row r="1071" spans="2:6">
      <c r="B1071" s="98" t="str">
        <f>'4K'!AK31</f>
        <v>WWS1012SLT</v>
      </c>
      <c r="C1071" s="14" t="s">
        <v>3153</v>
      </c>
      <c r="E1071" s="38" t="s">
        <v>738</v>
      </c>
      <c r="F1071" s="44">
        <f>IF(ISBLANK('4K'!I31),"##BLANK",'4K'!I31)</f>
        <v>0</v>
      </c>
    </row>
    <row r="1072" spans="2:6">
      <c r="B1072" s="98" t="str">
        <f>'4K'!AL31</f>
        <v>WWS1012STP</v>
      </c>
      <c r="C1072" s="14" t="s">
        <v>3154</v>
      </c>
      <c r="E1072" s="38" t="s">
        <v>738</v>
      </c>
      <c r="F1072" s="44">
        <f>IF(ISBLANK('4K'!J31),"##BLANK",'4K'!J31)</f>
        <v>0</v>
      </c>
    </row>
    <row r="1073" spans="2:6">
      <c r="B1073" s="98" t="str">
        <f>'4K'!AM31</f>
        <v>WWS1012SDT</v>
      </c>
      <c r="C1073" s="14" t="s">
        <v>3155</v>
      </c>
      <c r="E1073" s="38" t="s">
        <v>738</v>
      </c>
      <c r="F1073" s="44">
        <f>IF(ISBLANK('4K'!K31),"##BLANK",'4K'!K31)</f>
        <v>0</v>
      </c>
    </row>
    <row r="1074" spans="2:6">
      <c r="B1074" s="98" t="str">
        <f>'4K'!AN31</f>
        <v>WWS1012SDD</v>
      </c>
      <c r="C1074" s="14" t="s">
        <v>3156</v>
      </c>
      <c r="E1074" s="38" t="s">
        <v>738</v>
      </c>
      <c r="F1074" s="44">
        <f>IF(ISBLANK('4K'!L31),"##BLANK",'4K'!L31)</f>
        <v>0</v>
      </c>
    </row>
    <row r="1075" spans="2:6">
      <c r="B1075" s="98" t="str">
        <f>'4K'!AO31</f>
        <v>WWS1012CAS</v>
      </c>
      <c r="C1075" s="14" t="s">
        <v>3006</v>
      </c>
      <c r="E1075" s="38" t="s">
        <v>738</v>
      </c>
      <c r="F1075" s="44">
        <f>IF(ISBLANK('4K'!M31),"##BLANK",'4K'!M31)</f>
        <v>45.286999999999999</v>
      </c>
    </row>
    <row r="1076" spans="2:6">
      <c r="B1076" s="98" t="str">
        <f>'4K'!AG32</f>
        <v>WWS1013FL</v>
      </c>
      <c r="C1076" s="14" t="s">
        <v>3157</v>
      </c>
      <c r="E1076" s="38" t="s">
        <v>738</v>
      </c>
      <c r="F1076" s="44">
        <f>IF(ISBLANK('4K'!E32),"##BLANK",'4K'!E32)</f>
        <v>24.728999999999999</v>
      </c>
    </row>
    <row r="1077" spans="2:6">
      <c r="B1077" s="98" t="str">
        <f>'4K'!AH32</f>
        <v>WWS1013SWD</v>
      </c>
      <c r="C1077" s="14" t="s">
        <v>3158</v>
      </c>
      <c r="E1077" s="38" t="s">
        <v>738</v>
      </c>
      <c r="F1077" s="44">
        <f>IF(ISBLANK('4K'!F32),"##BLANK",'4K'!F32)</f>
        <v>5.39</v>
      </c>
    </row>
    <row r="1078" spans="2:6">
      <c r="B1078" s="98" t="str">
        <f>'4K'!AI32</f>
        <v>WWS1013HD</v>
      </c>
      <c r="C1078" s="14" t="s">
        <v>3159</v>
      </c>
      <c r="E1078" s="38" t="s">
        <v>738</v>
      </c>
      <c r="F1078" s="44">
        <f>IF(ISBLANK('4K'!G32),"##BLANK",'4K'!G32)</f>
        <v>5.39</v>
      </c>
    </row>
    <row r="1079" spans="2:6">
      <c r="B1079" s="98" t="str">
        <f>'4K'!AJ32</f>
        <v>WWS1013STD</v>
      </c>
      <c r="C1079" s="14" t="s">
        <v>3160</v>
      </c>
      <c r="E1079" s="38" t="s">
        <v>738</v>
      </c>
      <c r="F1079" s="44">
        <f>IF(ISBLANK('4K'!H32),"##BLANK",'4K'!H32)</f>
        <v>154.93</v>
      </c>
    </row>
    <row r="1080" spans="2:6">
      <c r="B1080" s="98" t="str">
        <f>'4K'!AK32</f>
        <v>WWS1013SLT</v>
      </c>
      <c r="C1080" s="14" t="s">
        <v>3161</v>
      </c>
      <c r="E1080" s="38" t="s">
        <v>738</v>
      </c>
      <c r="F1080" s="44">
        <f>IF(ISBLANK('4K'!I32),"##BLANK",'4K'!I32)</f>
        <v>0</v>
      </c>
    </row>
    <row r="1081" spans="2:6">
      <c r="B1081" s="98" t="str">
        <f>'4K'!AL32</f>
        <v>WWS1013STP</v>
      </c>
      <c r="C1081" s="14" t="s">
        <v>3162</v>
      </c>
      <c r="E1081" s="38" t="s">
        <v>738</v>
      </c>
      <c r="F1081" s="44">
        <f>IF(ISBLANK('4K'!J32),"##BLANK",'4K'!J32)</f>
        <v>0</v>
      </c>
    </row>
    <row r="1082" spans="2:6">
      <c r="B1082" s="98" t="str">
        <f>'4K'!AM32</f>
        <v>WWS1013SDT</v>
      </c>
      <c r="C1082" s="14" t="s">
        <v>3163</v>
      </c>
      <c r="E1082" s="38" t="s">
        <v>738</v>
      </c>
      <c r="F1082" s="44">
        <f>IF(ISBLANK('4K'!K32),"##BLANK",'4K'!K32)</f>
        <v>23.994</v>
      </c>
    </row>
    <row r="1083" spans="2:6">
      <c r="B1083" s="98" t="str">
        <f>'4K'!AN32</f>
        <v>WWS1013SDD</v>
      </c>
      <c r="C1083" s="14" t="s">
        <v>3164</v>
      </c>
      <c r="E1083" s="38" t="s">
        <v>738</v>
      </c>
      <c r="F1083" s="44">
        <f>IF(ISBLANK('4K'!L32),"##BLANK",'4K'!L32)</f>
        <v>0</v>
      </c>
    </row>
    <row r="1084" spans="2:6">
      <c r="B1084" s="98" t="str">
        <f>'4K'!AO32</f>
        <v>WWS1013CAS</v>
      </c>
      <c r="C1084" s="14" t="s">
        <v>3012</v>
      </c>
      <c r="E1084" s="38" t="s">
        <v>738</v>
      </c>
      <c r="F1084" s="44">
        <f>IF(ISBLANK('4K'!M32),"##BLANK",'4K'!M32)</f>
        <v>214.43300000000002</v>
      </c>
    </row>
    <row r="1085" spans="2:6">
      <c r="B1085" s="98" t="str">
        <f>'4K'!AG33</f>
        <v>WWS1107FL</v>
      </c>
      <c r="C1085" s="14" t="s">
        <v>3165</v>
      </c>
      <c r="E1085" s="38" t="s">
        <v>738</v>
      </c>
      <c r="F1085" s="44">
        <f>IF(ISBLANK('4K'!E33),"##BLANK",'4K'!E33)</f>
        <v>56.963000000000001</v>
      </c>
    </row>
    <row r="1086" spans="2:6">
      <c r="B1086" s="98" t="str">
        <f>'4K'!AH33</f>
        <v>WWS1107SWD</v>
      </c>
      <c r="C1086" s="14" t="s">
        <v>3166</v>
      </c>
      <c r="E1086" s="38" t="s">
        <v>738</v>
      </c>
      <c r="F1086" s="44">
        <f>IF(ISBLANK('4K'!F33),"##BLANK",'4K'!F33)</f>
        <v>12.416</v>
      </c>
    </row>
    <row r="1087" spans="2:6">
      <c r="B1087" s="98" t="str">
        <f>'4K'!AI33</f>
        <v>WWS1107HD</v>
      </c>
      <c r="C1087" s="14" t="s">
        <v>3167</v>
      </c>
      <c r="E1087" s="38" t="s">
        <v>738</v>
      </c>
      <c r="F1087" s="44">
        <f>IF(ISBLANK('4K'!G33),"##BLANK",'4K'!G33)</f>
        <v>12.416</v>
      </c>
    </row>
    <row r="1088" spans="2:6">
      <c r="B1088" s="98" t="str">
        <f>'4K'!AJ33</f>
        <v>WWS1107STD</v>
      </c>
      <c r="C1088" s="14" t="s">
        <v>3168</v>
      </c>
      <c r="E1088" s="38" t="s">
        <v>738</v>
      </c>
      <c r="F1088" s="44">
        <f>IF(ISBLANK('4K'!H33),"##BLANK",'4K'!H33)</f>
        <v>153.93100000000001</v>
      </c>
    </row>
    <row r="1089" spans="2:6">
      <c r="B1089" s="98" t="str">
        <f>'4K'!AK33</f>
        <v>WWS1107SLT</v>
      </c>
      <c r="C1089" s="14" t="s">
        <v>3169</v>
      </c>
      <c r="E1089" s="38" t="s">
        <v>738</v>
      </c>
      <c r="F1089" s="44">
        <f>IF(ISBLANK('4K'!I33),"##BLANK",'4K'!I33)</f>
        <v>0</v>
      </c>
    </row>
    <row r="1090" spans="2:6">
      <c r="B1090" s="98" t="str">
        <f>'4K'!AL33</f>
        <v>WWS1107STP</v>
      </c>
      <c r="C1090" s="14" t="s">
        <v>3170</v>
      </c>
      <c r="E1090" s="38" t="s">
        <v>738</v>
      </c>
      <c r="F1090" s="44">
        <f>IF(ISBLANK('4K'!J33),"##BLANK",'4K'!J33)</f>
        <v>0</v>
      </c>
    </row>
    <row r="1091" spans="2:6">
      <c r="B1091" s="98" t="str">
        <f>'4K'!AM33</f>
        <v>WWS1107SDT</v>
      </c>
      <c r="C1091" s="14" t="s">
        <v>3171</v>
      </c>
      <c r="E1091" s="38" t="s">
        <v>738</v>
      </c>
      <c r="F1091" s="44">
        <f>IF(ISBLANK('4K'!K33),"##BLANK",'4K'!K33)</f>
        <v>23.994</v>
      </c>
    </row>
    <row r="1092" spans="2:6">
      <c r="B1092" s="98" t="str">
        <f>'4K'!AN33</f>
        <v>WWS1107SDD</v>
      </c>
      <c r="C1092" s="14" t="s">
        <v>3172</v>
      </c>
      <c r="E1092" s="38" t="s">
        <v>738</v>
      </c>
      <c r="F1092" s="44">
        <f>IF(ISBLANK('4K'!L33),"##BLANK",'4K'!L33)</f>
        <v>0</v>
      </c>
    </row>
    <row r="1093" spans="2:6">
      <c r="B1093" s="98" t="str">
        <f>'4K'!AO33</f>
        <v>WWS1107CAS</v>
      </c>
      <c r="C1093" s="14" t="s">
        <v>3018</v>
      </c>
      <c r="E1093" s="38" t="s">
        <v>738</v>
      </c>
      <c r="F1093" s="44">
        <f>IF(ISBLANK('4K'!M33),"##BLANK",'4K'!M33)</f>
        <v>259.72000000000003</v>
      </c>
    </row>
    <row r="1094" spans="2:6">
      <c r="B1094" s="98" t="str">
        <f>'4K'!AG36</f>
        <v>WWS1108FL</v>
      </c>
      <c r="C1094" s="14" t="s">
        <v>3173</v>
      </c>
      <c r="E1094" s="38" t="s">
        <v>738</v>
      </c>
      <c r="F1094" s="44">
        <f>IF(ISBLANK('4K'!E36),"##BLANK",'4K'!E36)</f>
        <v>2630</v>
      </c>
    </row>
    <row r="1095" spans="2:6">
      <c r="B1095" s="98" t="str">
        <f>'4K'!AH36</f>
        <v>WWS1108SWD</v>
      </c>
      <c r="C1095" s="14" t="s">
        <v>3174</v>
      </c>
      <c r="E1095" s="38" t="s">
        <v>738</v>
      </c>
      <c r="F1095" s="44">
        <f>IF(ISBLANK('4K'!F36),"##BLANK",'4K'!F36)</f>
        <v>573</v>
      </c>
    </row>
    <row r="1096" spans="2:6">
      <c r="B1096" s="98" t="str">
        <f>'4K'!AI36</f>
        <v>WWS1108HD</v>
      </c>
      <c r="C1096" s="14" t="s">
        <v>3175</v>
      </c>
      <c r="E1096" s="38" t="s">
        <v>738</v>
      </c>
      <c r="F1096" s="44">
        <f>IF(ISBLANK('4K'!G36),"##BLANK",'4K'!G36)</f>
        <v>573</v>
      </c>
    </row>
    <row r="1097" spans="2:6">
      <c r="B1097" s="98" t="str">
        <f>'4K'!AJ36</f>
        <v>WWS1108STD</v>
      </c>
      <c r="C1097" s="14" t="s">
        <v>3176</v>
      </c>
      <c r="E1097" s="38" t="s">
        <v>738</v>
      </c>
      <c r="F1097" s="44">
        <f>IF(ISBLANK('4K'!H36),"##BLANK",'4K'!H36)</f>
        <v>0</v>
      </c>
    </row>
    <row r="1098" spans="2:6">
      <c r="B1098" s="98" t="str">
        <f>'4K'!AK36</f>
        <v>WWS1108SLT</v>
      </c>
      <c r="C1098" s="14" t="s">
        <v>3177</v>
      </c>
      <c r="E1098" s="38" t="s">
        <v>738</v>
      </c>
      <c r="F1098" s="44">
        <f>IF(ISBLANK('4K'!I36),"##BLANK",'4K'!I36)</f>
        <v>0</v>
      </c>
    </row>
    <row r="1099" spans="2:6">
      <c r="B1099" s="98" t="str">
        <f>'4K'!AL36</f>
        <v>WWS1108STP</v>
      </c>
      <c r="C1099" s="14" t="s">
        <v>3178</v>
      </c>
      <c r="E1099" s="38" t="s">
        <v>738</v>
      </c>
      <c r="F1099" s="44">
        <f>IF(ISBLANK('4K'!J36),"##BLANK",'4K'!J36)</f>
        <v>0</v>
      </c>
    </row>
    <row r="1100" spans="2:6">
      <c r="B1100" s="98" t="str">
        <f>'4K'!AM36</f>
        <v>WWS1108SDT</v>
      </c>
      <c r="C1100" s="14" t="s">
        <v>3179</v>
      </c>
      <c r="E1100" s="38" t="s">
        <v>738</v>
      </c>
      <c r="F1100" s="44">
        <f>IF(ISBLANK('4K'!K36),"##BLANK",'4K'!K36)</f>
        <v>0</v>
      </c>
    </row>
    <row r="1101" spans="2:6">
      <c r="B1101" s="98" t="str">
        <f>'4K'!AN36</f>
        <v>WWS1108SDD</v>
      </c>
      <c r="C1101" s="14" t="s">
        <v>3180</v>
      </c>
      <c r="E1101" s="38" t="s">
        <v>738</v>
      </c>
      <c r="F1101" s="44">
        <f>IF(ISBLANK('4K'!L36),"##BLANK",'4K'!L36)</f>
        <v>0</v>
      </c>
    </row>
    <row r="1102" spans="2:6">
      <c r="B1102" s="98" t="str">
        <f>'4K'!AO36</f>
        <v>WWS1108CAS</v>
      </c>
      <c r="C1102" s="14" t="s">
        <v>3024</v>
      </c>
      <c r="E1102" s="38" t="s">
        <v>738</v>
      </c>
      <c r="F1102" s="44">
        <f>IF(ISBLANK('4K'!M36),"##BLANK",'4K'!M36)</f>
        <v>3776</v>
      </c>
    </row>
    <row r="1103" spans="2:6">
      <c r="B1103" s="98" t="str">
        <f>'4K'!AG39</f>
        <v>WWS01001FL_AMP</v>
      </c>
      <c r="C1103" s="14" t="s">
        <v>3181</v>
      </c>
      <c r="E1103" s="38" t="s">
        <v>738</v>
      </c>
      <c r="F1103" s="44">
        <f>IF(ISBLANK('4K'!E39),"##BLANK",'4K'!E39)</f>
        <v>9.1750000000000007</v>
      </c>
    </row>
    <row r="1104" spans="2:6">
      <c r="B1104" s="98" t="str">
        <f>'4K'!AH39</f>
        <v>WWS01001SWD_AMP</v>
      </c>
      <c r="C1104" s="14" t="s">
        <v>3182</v>
      </c>
      <c r="E1104" s="38" t="s">
        <v>738</v>
      </c>
      <c r="F1104" s="44">
        <f>IF(ISBLANK('4K'!F39),"##BLANK",'4K'!F39)</f>
        <v>2.0190000000000001</v>
      </c>
    </row>
    <row r="1105" spans="2:6">
      <c r="B1105" s="98" t="str">
        <f>'4K'!AI39</f>
        <v>WWS01001HD_AMP</v>
      </c>
      <c r="C1105" s="14" t="s">
        <v>3183</v>
      </c>
      <c r="E1105" s="38" t="s">
        <v>738</v>
      </c>
      <c r="F1105" s="44">
        <f>IF(ISBLANK('4K'!G39),"##BLANK",'4K'!G39)</f>
        <v>2.0190000000000001</v>
      </c>
    </row>
    <row r="1106" spans="2:6">
      <c r="B1106" s="98" t="str">
        <f>'4K'!AJ39</f>
        <v>WWS01001STD_AMP</v>
      </c>
      <c r="C1106" s="14" t="s">
        <v>3184</v>
      </c>
      <c r="E1106" s="38" t="s">
        <v>738</v>
      </c>
      <c r="F1106" s="44">
        <f>IF(ISBLANK('4K'!H39),"##BLANK",'4K'!H39)</f>
        <v>20.946000000000002</v>
      </c>
    </row>
    <row r="1107" spans="2:6">
      <c r="B1107" s="98" t="str">
        <f>'4K'!AK39</f>
        <v>WWS01001SLT_AMP</v>
      </c>
      <c r="C1107" s="14" t="s">
        <v>3185</v>
      </c>
      <c r="E1107" s="38" t="s">
        <v>738</v>
      </c>
      <c r="F1107" s="44">
        <f>IF(ISBLANK('4K'!I39),"##BLANK",'4K'!I39)</f>
        <v>0.80300000000000005</v>
      </c>
    </row>
    <row r="1108" spans="2:6">
      <c r="B1108" s="98" t="str">
        <f>'4K'!AL39</f>
        <v>WWS01001STP_AMP</v>
      </c>
      <c r="C1108" s="14" t="s">
        <v>3186</v>
      </c>
      <c r="E1108" s="38" t="s">
        <v>738</v>
      </c>
      <c r="F1108" s="44">
        <f>IF(ISBLANK('4K'!J39),"##BLANK",'4K'!J39)</f>
        <v>3.3000000000000002E-2</v>
      </c>
    </row>
    <row r="1109" spans="2:6">
      <c r="B1109" s="98" t="str">
        <f>'4K'!AM39</f>
        <v>WWS01001SDT_AMP</v>
      </c>
      <c r="C1109" s="14" t="s">
        <v>3187</v>
      </c>
      <c r="E1109" s="38" t="s">
        <v>738</v>
      </c>
      <c r="F1109" s="44">
        <f>IF(ISBLANK('4K'!K39),"##BLANK",'4K'!K39)</f>
        <v>-2.8690000000000002</v>
      </c>
    </row>
    <row r="1110" spans="2:6">
      <c r="B1110" s="98" t="str">
        <f>'4K'!AN39</f>
        <v>WWS01001SDD_AMP</v>
      </c>
      <c r="C1110" s="14" t="s">
        <v>3188</v>
      </c>
      <c r="E1110" s="38" t="s">
        <v>738</v>
      </c>
      <c r="F1110" s="44">
        <f>IF(ISBLANK('4K'!L39),"##BLANK",'4K'!L39)</f>
        <v>0</v>
      </c>
    </row>
    <row r="1111" spans="2:6">
      <c r="B1111" s="98" t="str">
        <f>'4K'!AO39</f>
        <v>WWS01001CAS_AMP</v>
      </c>
      <c r="C1111" s="14" t="s">
        <v>3189</v>
      </c>
      <c r="E1111" s="38" t="s">
        <v>738</v>
      </c>
      <c r="F1111" s="44">
        <f>IF(ISBLANK('4K'!M39),"##BLANK",'4K'!M39)</f>
        <v>32.126000000000005</v>
      </c>
    </row>
    <row r="1112" spans="2:6">
      <c r="B1112" s="98" t="str">
        <f>'4K'!AG40</f>
        <v>WWS01002FL_AMP</v>
      </c>
      <c r="C1112" s="14" t="s">
        <v>3190</v>
      </c>
      <c r="E1112" s="38" t="s">
        <v>738</v>
      </c>
      <c r="F1112" s="44">
        <f>IF(ISBLANK('4K'!E40),"##BLANK",'4K'!E40)</f>
        <v>-1E-3</v>
      </c>
    </row>
    <row r="1113" spans="2:6">
      <c r="B1113" s="98" t="str">
        <f>'4K'!AH40</f>
        <v>WWS01002SWD_AMP</v>
      </c>
      <c r="C1113" s="14" t="s">
        <v>3191</v>
      </c>
      <c r="E1113" s="38" t="s">
        <v>738</v>
      </c>
      <c r="F1113" s="44">
        <f>IF(ISBLANK('4K'!F40),"##BLANK",'4K'!F40)</f>
        <v>0</v>
      </c>
    </row>
    <row r="1114" spans="2:6">
      <c r="B1114" s="98" t="str">
        <f>'4K'!AI40</f>
        <v>WWS01002HD_AMP</v>
      </c>
      <c r="C1114" s="14" t="s">
        <v>3192</v>
      </c>
      <c r="E1114" s="38" t="s">
        <v>738</v>
      </c>
      <c r="F1114" s="44">
        <f>IF(ISBLANK('4K'!G40),"##BLANK",'4K'!G40)</f>
        <v>0</v>
      </c>
    </row>
    <row r="1115" spans="2:6">
      <c r="B1115" s="98" t="str">
        <f>'4K'!AJ40</f>
        <v>WWS01002STD_AMP</v>
      </c>
      <c r="C1115" s="14" t="s">
        <v>3193</v>
      </c>
      <c r="E1115" s="38" t="s">
        <v>738</v>
      </c>
      <c r="F1115" s="44">
        <f>IF(ISBLANK('4K'!H40),"##BLANK",'4K'!H40)</f>
        <v>1E-3</v>
      </c>
    </row>
    <row r="1116" spans="2:6">
      <c r="B1116" s="98" t="str">
        <f>'4K'!AK40</f>
        <v>WWS01002SLT_AMP</v>
      </c>
      <c r="C1116" s="14" t="s">
        <v>3194</v>
      </c>
      <c r="E1116" s="38" t="s">
        <v>738</v>
      </c>
      <c r="F1116" s="44">
        <f>IF(ISBLANK('4K'!I40),"##BLANK",'4K'!I40)</f>
        <v>0</v>
      </c>
    </row>
    <row r="1117" spans="2:6">
      <c r="B1117" s="98" t="str">
        <f>'4K'!AL40</f>
        <v>WWS01002STP_AMP</v>
      </c>
      <c r="C1117" s="14" t="s">
        <v>3195</v>
      </c>
      <c r="E1117" s="38" t="s">
        <v>738</v>
      </c>
      <c r="F1117" s="44">
        <f>IF(ISBLANK('4K'!J40),"##BLANK",'4K'!J40)</f>
        <v>0</v>
      </c>
    </row>
    <row r="1118" spans="2:6">
      <c r="B1118" s="98" t="str">
        <f>'4K'!AM40</f>
        <v>WWS01002SDT_AMP</v>
      </c>
      <c r="C1118" s="14" t="s">
        <v>3196</v>
      </c>
      <c r="E1118" s="38" t="s">
        <v>738</v>
      </c>
      <c r="F1118" s="44">
        <f>IF(ISBLANK('4K'!K40),"##BLANK",'4K'!K40)</f>
        <v>-3.6110000000000002</v>
      </c>
    </row>
    <row r="1119" spans="2:6">
      <c r="B1119" s="98" t="str">
        <f>'4K'!AN40</f>
        <v>WWS01002SDD_AMP</v>
      </c>
      <c r="C1119" s="14" t="s">
        <v>3197</v>
      </c>
      <c r="E1119" s="38" t="s">
        <v>738</v>
      </c>
      <c r="F1119" s="44">
        <f>IF(ISBLANK('4K'!L40),"##BLANK",'4K'!L40)</f>
        <v>0</v>
      </c>
    </row>
    <row r="1120" spans="2:6">
      <c r="B1120" s="98" t="str">
        <f>'4K'!AO40</f>
        <v>WWS01002CAS_AMP</v>
      </c>
      <c r="C1120" s="14" t="s">
        <v>3198</v>
      </c>
      <c r="E1120" s="38" t="s">
        <v>738</v>
      </c>
      <c r="F1120" s="44">
        <f>IF(ISBLANK('4K'!M40),"##BLANK",'4K'!M40)</f>
        <v>-3.6110000000000002</v>
      </c>
    </row>
    <row r="1121" spans="2:6">
      <c r="B1121" s="98" t="str">
        <f>'4L'!AV10</f>
        <v>B0210EIC_WR</v>
      </c>
      <c r="C1121" s="14" t="s">
        <v>3199</v>
      </c>
      <c r="E1121" s="38" t="s">
        <v>738</v>
      </c>
      <c r="F1121" s="44">
        <f>IF(ISBLANK('4L'!F10),"##BLANK",'4L'!F10)</f>
        <v>0.69399999999999995</v>
      </c>
    </row>
    <row r="1122" spans="2:6">
      <c r="B1122" s="98" t="str">
        <f>'4L'!AW10</f>
        <v>B0210EIC_RWT</v>
      </c>
      <c r="C1122" s="14" t="s">
        <v>3200</v>
      </c>
      <c r="E1122" s="38" t="s">
        <v>738</v>
      </c>
      <c r="F1122" s="44">
        <f>IF(ISBLANK('4L'!G10),"##BLANK",'4L'!G10)</f>
        <v>0</v>
      </c>
    </row>
    <row r="1123" spans="2:6">
      <c r="B1123" s="98" t="str">
        <f>'4L'!AX10</f>
        <v>B0210EIC_RWS</v>
      </c>
      <c r="C1123" s="14" t="s">
        <v>3201</v>
      </c>
      <c r="E1123" s="38" t="s">
        <v>738</v>
      </c>
      <c r="F1123" s="44">
        <f>IF(ISBLANK('4L'!H10),"##BLANK",'4L'!H10)</f>
        <v>0</v>
      </c>
    </row>
    <row r="1124" spans="2:6">
      <c r="B1124" s="98" t="str">
        <f>'4L'!AY10</f>
        <v>B0210EIC_WT</v>
      </c>
      <c r="C1124" s="14" t="s">
        <v>3202</v>
      </c>
      <c r="E1124" s="38" t="s">
        <v>738</v>
      </c>
      <c r="F1124" s="44">
        <f>IF(ISBLANK('4L'!I10),"##BLANK",'4L'!I10)</f>
        <v>5.1999999999999998E-2</v>
      </c>
    </row>
    <row r="1125" spans="2:6">
      <c r="B1125" s="98" t="str">
        <f>'4L'!AZ10</f>
        <v>B0210EIC_TWD</v>
      </c>
      <c r="C1125" s="14" t="s">
        <v>3203</v>
      </c>
      <c r="E1125" s="38" t="s">
        <v>738</v>
      </c>
      <c r="F1125" s="44">
        <f>IF(ISBLANK('4L'!J10),"##BLANK",'4L'!J10)</f>
        <v>-0.17100000000000001</v>
      </c>
    </row>
    <row r="1126" spans="2:6">
      <c r="B1126" s="98" t="str">
        <f>'4L'!BA10</f>
        <v>B0210EIC_TOT</v>
      </c>
      <c r="C1126" s="14" t="s">
        <v>3204</v>
      </c>
      <c r="E1126" s="38" t="s">
        <v>738</v>
      </c>
      <c r="F1126" s="44">
        <f>IF(ISBLANK('4L'!K10),"##BLANK",'4L'!K10)</f>
        <v>0.57499999999999996</v>
      </c>
    </row>
    <row r="1127" spans="2:6">
      <c r="B1127" s="98" t="str">
        <f>'4L'!AV11</f>
        <v>B0211EIO_WR</v>
      </c>
      <c r="C1127" s="14" t="s">
        <v>3205</v>
      </c>
      <c r="E1127" s="38" t="s">
        <v>738</v>
      </c>
      <c r="F1127" s="44">
        <f>IF(ISBLANK('4L'!F11),"##BLANK",'4L'!F11)</f>
        <v>0</v>
      </c>
    </row>
    <row r="1128" spans="2:6">
      <c r="B1128" s="98" t="str">
        <f>'4L'!AW11</f>
        <v>B0211EIO_RWT</v>
      </c>
      <c r="C1128" s="14" t="s">
        <v>3206</v>
      </c>
      <c r="E1128" s="38" t="s">
        <v>738</v>
      </c>
      <c r="F1128" s="44">
        <f>IF(ISBLANK('4L'!G11),"##BLANK",'4L'!G11)</f>
        <v>0</v>
      </c>
    </row>
    <row r="1129" spans="2:6">
      <c r="B1129" s="98" t="str">
        <f>'4L'!AX11</f>
        <v>B0211EIO_RWS</v>
      </c>
      <c r="C1129" s="14" t="s">
        <v>3207</v>
      </c>
      <c r="E1129" s="38" t="s">
        <v>738</v>
      </c>
      <c r="F1129" s="44">
        <f>IF(ISBLANK('4L'!H11),"##BLANK",'4L'!H11)</f>
        <v>0</v>
      </c>
    </row>
    <row r="1130" spans="2:6">
      <c r="B1130" s="98" t="str">
        <f>'4L'!AY11</f>
        <v>B0211EIO_WT</v>
      </c>
      <c r="C1130" s="14" t="s">
        <v>3208</v>
      </c>
      <c r="E1130" s="38" t="s">
        <v>738</v>
      </c>
      <c r="F1130" s="44">
        <f>IF(ISBLANK('4L'!I11),"##BLANK",'4L'!I11)</f>
        <v>-1.5409999999999999</v>
      </c>
    </row>
    <row r="1131" spans="2:6">
      <c r="B1131" s="98" t="str">
        <f>'4L'!AZ11</f>
        <v>B0211EIO_TWD</v>
      </c>
      <c r="C1131" s="14" t="s">
        <v>3209</v>
      </c>
      <c r="E1131" s="38" t="s">
        <v>738</v>
      </c>
      <c r="F1131" s="44">
        <f>IF(ISBLANK('4L'!J11),"##BLANK",'4L'!J11)</f>
        <v>0</v>
      </c>
    </row>
    <row r="1132" spans="2:6">
      <c r="B1132" s="98" t="str">
        <f>'4L'!BA11</f>
        <v>B0211EIO_TOT</v>
      </c>
      <c r="C1132" s="14" t="s">
        <v>3210</v>
      </c>
      <c r="E1132" s="38" t="s">
        <v>738</v>
      </c>
      <c r="F1132" s="44">
        <f>IF(ISBLANK('4L'!K11),"##BLANK",'4L'!K11)</f>
        <v>-1.5409999999999999</v>
      </c>
    </row>
    <row r="1133" spans="2:6">
      <c r="B1133" s="98" t="str">
        <f>'4L'!AV12</f>
        <v>B0212EIT_WR</v>
      </c>
      <c r="C1133" s="14" t="s">
        <v>3211</v>
      </c>
      <c r="E1133" s="38" t="s">
        <v>738</v>
      </c>
      <c r="F1133" s="44">
        <f>IF(ISBLANK('4L'!F12),"##BLANK",'4L'!F12)</f>
        <v>0.69399999999999995</v>
      </c>
    </row>
    <row r="1134" spans="2:6">
      <c r="B1134" s="98" t="str">
        <f>'4L'!AW12</f>
        <v>B0212EIT_RWT</v>
      </c>
      <c r="C1134" s="14" t="s">
        <v>3212</v>
      </c>
      <c r="E1134" s="38" t="s">
        <v>738</v>
      </c>
      <c r="F1134" s="44">
        <f>IF(ISBLANK('4L'!G12),"##BLANK",'4L'!G12)</f>
        <v>0</v>
      </c>
    </row>
    <row r="1135" spans="2:6">
      <c r="B1135" s="98" t="str">
        <f>'4L'!AX12</f>
        <v>B0212EIT_RWS</v>
      </c>
      <c r="C1135" s="14" t="s">
        <v>3213</v>
      </c>
      <c r="E1135" s="38" t="s">
        <v>738</v>
      </c>
      <c r="F1135" s="44">
        <f>IF(ISBLANK('4L'!H12),"##BLANK",'4L'!H12)</f>
        <v>0</v>
      </c>
    </row>
    <row r="1136" spans="2:6">
      <c r="B1136" s="98" t="str">
        <f>'4L'!AY12</f>
        <v>B0212EIT_WT</v>
      </c>
      <c r="C1136" s="14" t="s">
        <v>3214</v>
      </c>
      <c r="E1136" s="38" t="s">
        <v>738</v>
      </c>
      <c r="F1136" s="44">
        <f>IF(ISBLANK('4L'!I12),"##BLANK",'4L'!I12)</f>
        <v>-1.4889999999999999</v>
      </c>
    </row>
    <row r="1137" spans="2:6">
      <c r="B1137" s="98" t="str">
        <f>'4L'!AZ12</f>
        <v>B0212EIT_TWD</v>
      </c>
      <c r="C1137" s="14" t="s">
        <v>3215</v>
      </c>
      <c r="E1137" s="38" t="s">
        <v>738</v>
      </c>
      <c r="F1137" s="44">
        <f>IF(ISBLANK('4L'!J12),"##BLANK",'4L'!J12)</f>
        <v>-0.17100000000000001</v>
      </c>
    </row>
    <row r="1138" spans="2:6">
      <c r="B1138" s="98" t="str">
        <f>'4L'!BA12</f>
        <v>B0212EIT_TOT</v>
      </c>
      <c r="C1138" s="14" t="s">
        <v>3216</v>
      </c>
      <c r="E1138" s="38" t="s">
        <v>738</v>
      </c>
      <c r="F1138" s="44">
        <f>IF(ISBLANK('4L'!K12),"##BLANK",'4L'!K12)</f>
        <v>-0.96599999999999997</v>
      </c>
    </row>
    <row r="1139" spans="2:6">
      <c r="B1139" s="98" t="str">
        <f>'4L'!BH12</f>
        <v>B0381EA_CUMME</v>
      </c>
      <c r="C1139" s="14" t="s">
        <v>3217</v>
      </c>
      <c r="E1139" s="38" t="s">
        <v>738</v>
      </c>
      <c r="F1139" s="44">
        <f>IF(ISBLANK('4L'!R12),"##BLANK",'4L'!R12)</f>
        <v>1.0860000000000001</v>
      </c>
    </row>
    <row r="1140" spans="2:6">
      <c r="B1140" s="98" t="str">
        <f>'4L'!BI12</f>
        <v>B0381EA_CUMMA</v>
      </c>
      <c r="C1140" s="14" t="s">
        <v>3218</v>
      </c>
      <c r="E1140" s="38" t="s">
        <v>738</v>
      </c>
      <c r="F1140" s="44">
        <f>IF(ISBLANK('4L'!S12),"##BLANK",'4L'!S12)</f>
        <v>0</v>
      </c>
    </row>
    <row r="1141" spans="2:6">
      <c r="B1141" s="98" t="str">
        <f>'4L'!BJ12</f>
        <v>B0381EA_CUMMT</v>
      </c>
      <c r="C1141" s="14" t="s">
        <v>3219</v>
      </c>
      <c r="E1141" s="38" t="s">
        <v>738</v>
      </c>
      <c r="F1141" s="44">
        <f>IF(ISBLANK('4L'!T12),"##BLANK",'4L'!T12)</f>
        <v>0</v>
      </c>
    </row>
    <row r="1142" spans="2:6">
      <c r="B1142" s="98" t="str">
        <f>'4L'!AV13</f>
        <v>B0213ERC_WR</v>
      </c>
      <c r="C1142" s="14" t="s">
        <v>3220</v>
      </c>
      <c r="E1142" s="38" t="s">
        <v>738</v>
      </c>
      <c r="F1142" s="44">
        <f>IF(ISBLANK('4L'!F13),"##BLANK",'4L'!F13)</f>
        <v>11.709</v>
      </c>
    </row>
    <row r="1143" spans="2:6">
      <c r="B1143" s="98" t="str">
        <f>'4L'!AW13</f>
        <v>B0213ERC_RWT</v>
      </c>
      <c r="C1143" s="14" t="s">
        <v>3221</v>
      </c>
      <c r="E1143" s="38" t="s">
        <v>738</v>
      </c>
      <c r="F1143" s="44">
        <f>IF(ISBLANK('4L'!G13),"##BLANK",'4L'!G13)</f>
        <v>0</v>
      </c>
    </row>
    <row r="1144" spans="2:6">
      <c r="B1144" s="98" t="str">
        <f>'4L'!AX13</f>
        <v>B0213ERC_RWS</v>
      </c>
      <c r="C1144" s="14" t="s">
        <v>3222</v>
      </c>
      <c r="E1144" s="38" t="s">
        <v>738</v>
      </c>
      <c r="F1144" s="44">
        <f>IF(ISBLANK('4L'!H13),"##BLANK",'4L'!H13)</f>
        <v>0</v>
      </c>
    </row>
    <row r="1145" spans="2:6">
      <c r="B1145" s="98" t="str">
        <f>'4L'!AY13</f>
        <v>B0213ERC_WT</v>
      </c>
      <c r="C1145" s="14" t="s">
        <v>3223</v>
      </c>
      <c r="E1145" s="38" t="s">
        <v>738</v>
      </c>
      <c r="F1145" s="44">
        <f>IF(ISBLANK('4L'!I13),"##BLANK",'4L'!I13)</f>
        <v>0</v>
      </c>
    </row>
    <row r="1146" spans="2:6">
      <c r="B1146" s="98" t="str">
        <f>'4L'!AZ13</f>
        <v>B0213ERC_TWD</v>
      </c>
      <c r="C1146" s="14" t="s">
        <v>3224</v>
      </c>
      <c r="E1146" s="38" t="s">
        <v>738</v>
      </c>
      <c r="F1146" s="44">
        <f>IF(ISBLANK('4L'!J13),"##BLANK",'4L'!J13)</f>
        <v>0</v>
      </c>
    </row>
    <row r="1147" spans="2:6">
      <c r="B1147" s="98" t="str">
        <f>'4L'!BA13</f>
        <v>B0213ERC_TOT</v>
      </c>
      <c r="C1147" s="14" t="s">
        <v>3225</v>
      </c>
      <c r="E1147" s="38" t="s">
        <v>738</v>
      </c>
      <c r="F1147" s="44">
        <f>IF(ISBLANK('4L'!K13),"##BLANK",'4L'!K13)</f>
        <v>11.709</v>
      </c>
    </row>
    <row r="1148" spans="2:6">
      <c r="B1148" s="98" t="str">
        <f>'4L'!AV14</f>
        <v>B0214ERO_WR</v>
      </c>
      <c r="C1148" s="14" t="s">
        <v>3226</v>
      </c>
      <c r="E1148" s="38" t="s">
        <v>738</v>
      </c>
      <c r="F1148" s="44">
        <f>IF(ISBLANK('4L'!F14),"##BLANK",'4L'!F14)</f>
        <v>0</v>
      </c>
    </row>
    <row r="1149" spans="2:6">
      <c r="B1149" s="98" t="str">
        <f>'4L'!AW14</f>
        <v>B0214ERO_RWT</v>
      </c>
      <c r="C1149" s="14" t="s">
        <v>3227</v>
      </c>
      <c r="E1149" s="38" t="s">
        <v>738</v>
      </c>
      <c r="F1149" s="44">
        <f>IF(ISBLANK('4L'!G14),"##BLANK",'4L'!G14)</f>
        <v>0</v>
      </c>
    </row>
    <row r="1150" spans="2:6">
      <c r="B1150" s="98" t="str">
        <f>'4L'!AX14</f>
        <v>B0214ERO_RWS</v>
      </c>
      <c r="C1150" s="14" t="s">
        <v>3228</v>
      </c>
      <c r="E1150" s="38" t="s">
        <v>738</v>
      </c>
      <c r="F1150" s="44">
        <f>IF(ISBLANK('4L'!H14),"##BLANK",'4L'!H14)</f>
        <v>0</v>
      </c>
    </row>
    <row r="1151" spans="2:6">
      <c r="B1151" s="98" t="str">
        <f>'4L'!AY14</f>
        <v>B0214ERO_WT</v>
      </c>
      <c r="C1151" s="14" t="s">
        <v>3229</v>
      </c>
      <c r="E1151" s="38" t="s">
        <v>738</v>
      </c>
      <c r="F1151" s="44">
        <f>IF(ISBLANK('4L'!I14),"##BLANK",'4L'!I14)</f>
        <v>0</v>
      </c>
    </row>
    <row r="1152" spans="2:6">
      <c r="B1152" s="98" t="str">
        <f>'4L'!AZ14</f>
        <v>B0214ERO_TWD</v>
      </c>
      <c r="C1152" s="14" t="s">
        <v>3230</v>
      </c>
      <c r="E1152" s="38" t="s">
        <v>738</v>
      </c>
      <c r="F1152" s="44">
        <f>IF(ISBLANK('4L'!J14),"##BLANK",'4L'!J14)</f>
        <v>0</v>
      </c>
    </row>
    <row r="1153" spans="2:6">
      <c r="B1153" s="98" t="str">
        <f>'4L'!BA14</f>
        <v>B0214ERO_TOT</v>
      </c>
      <c r="C1153" s="14" t="s">
        <v>3231</v>
      </c>
      <c r="E1153" s="38" t="s">
        <v>738</v>
      </c>
      <c r="F1153" s="44">
        <f>IF(ISBLANK('4L'!K14),"##BLANK",'4L'!K14)</f>
        <v>0</v>
      </c>
    </row>
    <row r="1154" spans="2:6">
      <c r="B1154" s="98" t="str">
        <f>'4L'!AV15</f>
        <v>B0215ERT_WR</v>
      </c>
      <c r="C1154" s="14" t="s">
        <v>3232</v>
      </c>
      <c r="E1154" s="38" t="s">
        <v>738</v>
      </c>
      <c r="F1154" s="44">
        <f>IF(ISBLANK('4L'!F15),"##BLANK",'4L'!F15)</f>
        <v>11.709</v>
      </c>
    </row>
    <row r="1155" spans="2:6">
      <c r="B1155" s="98" t="str">
        <f>'4L'!AW15</f>
        <v>B0215ERT_RWT</v>
      </c>
      <c r="C1155" s="14" t="s">
        <v>3233</v>
      </c>
      <c r="E1155" s="38" t="s">
        <v>738</v>
      </c>
      <c r="F1155" s="44">
        <f>IF(ISBLANK('4L'!G15),"##BLANK",'4L'!G15)</f>
        <v>0</v>
      </c>
    </row>
    <row r="1156" spans="2:6">
      <c r="B1156" s="98" t="str">
        <f>'4L'!AX15</f>
        <v>B0215ERT_RWS</v>
      </c>
      <c r="C1156" s="14" t="s">
        <v>3234</v>
      </c>
      <c r="E1156" s="38" t="s">
        <v>738</v>
      </c>
      <c r="F1156" s="44">
        <f>IF(ISBLANK('4L'!H15),"##BLANK",'4L'!H15)</f>
        <v>0</v>
      </c>
    </row>
    <row r="1157" spans="2:6">
      <c r="B1157" s="98" t="str">
        <f>'4L'!AY15</f>
        <v>B0215ERT_WT</v>
      </c>
      <c r="C1157" s="14" t="s">
        <v>3235</v>
      </c>
      <c r="E1157" s="38" t="s">
        <v>738</v>
      </c>
      <c r="F1157" s="44">
        <f>IF(ISBLANK('4L'!I15),"##BLANK",'4L'!I15)</f>
        <v>0</v>
      </c>
    </row>
    <row r="1158" spans="2:6">
      <c r="B1158" s="98" t="str">
        <f>'4L'!AZ15</f>
        <v>B0215ERT_TWD</v>
      </c>
      <c r="C1158" s="14" t="s">
        <v>3236</v>
      </c>
      <c r="E1158" s="38" t="s">
        <v>738</v>
      </c>
      <c r="F1158" s="44">
        <f>IF(ISBLANK('4L'!J15),"##BLANK",'4L'!J15)</f>
        <v>0</v>
      </c>
    </row>
    <row r="1159" spans="2:6">
      <c r="B1159" s="98" t="str">
        <f>'4L'!BA15</f>
        <v>B0215ERT_TOT</v>
      </c>
      <c r="C1159" s="14" t="s">
        <v>3237</v>
      </c>
      <c r="E1159" s="38" t="s">
        <v>738</v>
      </c>
      <c r="F1159" s="44">
        <f>IF(ISBLANK('4L'!K15),"##BLANK",'4L'!K15)</f>
        <v>11.709</v>
      </c>
    </row>
    <row r="1160" spans="2:6">
      <c r="B1160" s="98" t="str">
        <f>'4L'!BH15</f>
        <v>B0382EE_CUMME</v>
      </c>
      <c r="C1160" s="14" t="s">
        <v>3238</v>
      </c>
      <c r="E1160" s="38" t="s">
        <v>738</v>
      </c>
      <c r="F1160" s="44">
        <f>IF(ISBLANK('4L'!R15),"##BLANK",'4L'!R15)</f>
        <v>22.074000000000002</v>
      </c>
    </row>
    <row r="1161" spans="2:6">
      <c r="B1161" s="98" t="str">
        <f>'4L'!BI15</f>
        <v>B0382EE_CUMMA</v>
      </c>
      <c r="C1161" s="14" t="s">
        <v>3239</v>
      </c>
      <c r="E1161" s="38" t="s">
        <v>738</v>
      </c>
      <c r="F1161" s="44">
        <f>IF(ISBLANK('4L'!S15),"##BLANK",'4L'!S15)</f>
        <v>4.0000000000000001E-3</v>
      </c>
    </row>
    <row r="1162" spans="2:6">
      <c r="B1162" s="98" t="str">
        <f>'4L'!BJ15</f>
        <v>B0382EE_CUMMT</v>
      </c>
      <c r="C1162" s="14" t="s">
        <v>3240</v>
      </c>
      <c r="E1162" s="38" t="s">
        <v>738</v>
      </c>
      <c r="F1162" s="44">
        <f>IF(ISBLANK('4L'!T15),"##BLANK",'4L'!T15)</f>
        <v>0.01</v>
      </c>
    </row>
    <row r="1163" spans="2:6">
      <c r="B1163" s="98" t="str">
        <f>'4L'!AV16</f>
        <v>B0216INC_WR</v>
      </c>
      <c r="C1163" s="14" t="s">
        <v>3241</v>
      </c>
      <c r="E1163" s="38" t="s">
        <v>738</v>
      </c>
      <c r="F1163" s="44">
        <f>IF(ISBLANK('4L'!F16),"##BLANK",'4L'!F16)</f>
        <v>1.4999999999999999E-2</v>
      </c>
    </row>
    <row r="1164" spans="2:6">
      <c r="B1164" s="98" t="str">
        <f>'4L'!AW16</f>
        <v>B0216INC_RWT</v>
      </c>
      <c r="C1164" s="14" t="s">
        <v>3242</v>
      </c>
      <c r="E1164" s="38" t="s">
        <v>738</v>
      </c>
      <c r="F1164" s="44">
        <f>IF(ISBLANK('4L'!G16),"##BLANK",'4L'!G16)</f>
        <v>0</v>
      </c>
    </row>
    <row r="1165" spans="2:6">
      <c r="B1165" s="98" t="str">
        <f>'4L'!AX16</f>
        <v>B0216INC_RWS</v>
      </c>
      <c r="C1165" s="14" t="s">
        <v>3243</v>
      </c>
      <c r="E1165" s="38" t="s">
        <v>738</v>
      </c>
      <c r="F1165" s="44">
        <f>IF(ISBLANK('4L'!H16),"##BLANK",'4L'!H16)</f>
        <v>0</v>
      </c>
    </row>
    <row r="1166" spans="2:6">
      <c r="B1166" s="98" t="str">
        <f>'4L'!AY16</f>
        <v>B0216INC_WT</v>
      </c>
      <c r="C1166" s="14" t="s">
        <v>3244</v>
      </c>
      <c r="E1166" s="38" t="s">
        <v>738</v>
      </c>
      <c r="F1166" s="44">
        <f>IF(ISBLANK('4L'!I16),"##BLANK",'4L'!I16)</f>
        <v>0</v>
      </c>
    </row>
    <row r="1167" spans="2:6">
      <c r="B1167" s="98" t="str">
        <f>'4L'!AZ16</f>
        <v>B0216INC_TWD</v>
      </c>
      <c r="C1167" s="14" t="s">
        <v>3245</v>
      </c>
      <c r="E1167" s="38" t="s">
        <v>738</v>
      </c>
      <c r="F1167" s="44">
        <f>IF(ISBLANK('4L'!J16),"##BLANK",'4L'!J16)</f>
        <v>0</v>
      </c>
    </row>
    <row r="1168" spans="2:6">
      <c r="B1168" s="98" t="str">
        <f>'4L'!BA16</f>
        <v>B0216INC_TOT</v>
      </c>
      <c r="C1168" s="14" t="s">
        <v>3246</v>
      </c>
      <c r="E1168" s="38" t="s">
        <v>738</v>
      </c>
      <c r="F1168" s="44">
        <f>IF(ISBLANK('4L'!K16),"##BLANK",'4L'!K16)</f>
        <v>1.4999999999999999E-2</v>
      </c>
    </row>
    <row r="1169" spans="2:6">
      <c r="B1169" s="98" t="str">
        <f>'4L'!AV17</f>
        <v>B0217INO_WR</v>
      </c>
      <c r="C1169" s="14" t="s">
        <v>3247</v>
      </c>
      <c r="E1169" s="38" t="s">
        <v>738</v>
      </c>
      <c r="F1169" s="44">
        <f>IF(ISBLANK('4L'!F17),"##BLANK",'4L'!F17)</f>
        <v>0</v>
      </c>
    </row>
    <row r="1170" spans="2:6">
      <c r="B1170" s="98" t="str">
        <f>'4L'!AW17</f>
        <v>B0217INO_RWT</v>
      </c>
      <c r="C1170" s="14" t="s">
        <v>3248</v>
      </c>
      <c r="E1170" s="38" t="s">
        <v>738</v>
      </c>
      <c r="F1170" s="44">
        <f>IF(ISBLANK('4L'!G17),"##BLANK",'4L'!G17)</f>
        <v>0</v>
      </c>
    </row>
    <row r="1171" spans="2:6">
      <c r="B1171" s="98" t="str">
        <f>'4L'!AX17</f>
        <v>B0217INO_RWS</v>
      </c>
      <c r="C1171" s="14" t="s">
        <v>3249</v>
      </c>
      <c r="E1171" s="38" t="s">
        <v>738</v>
      </c>
      <c r="F1171" s="44">
        <f>IF(ISBLANK('4L'!H17),"##BLANK",'4L'!H17)</f>
        <v>0</v>
      </c>
    </row>
    <row r="1172" spans="2:6">
      <c r="B1172" s="98" t="str">
        <f>'4L'!AY17</f>
        <v>B0217INO_WT</v>
      </c>
      <c r="C1172" s="14" t="s">
        <v>3250</v>
      </c>
      <c r="E1172" s="38" t="s">
        <v>738</v>
      </c>
      <c r="F1172" s="44">
        <f>IF(ISBLANK('4L'!I17),"##BLANK",'4L'!I17)</f>
        <v>0</v>
      </c>
    </row>
    <row r="1173" spans="2:6">
      <c r="B1173" s="98" t="str">
        <f>'4L'!AZ17</f>
        <v>B0217INO_TWD</v>
      </c>
      <c r="C1173" s="14" t="s">
        <v>3251</v>
      </c>
      <c r="E1173" s="38" t="s">
        <v>738</v>
      </c>
      <c r="F1173" s="44">
        <f>IF(ISBLANK('4L'!J17),"##BLANK",'4L'!J17)</f>
        <v>0</v>
      </c>
    </row>
    <row r="1174" spans="2:6">
      <c r="B1174" s="98" t="str">
        <f>'4L'!BA17</f>
        <v>B0217INO_TOT</v>
      </c>
      <c r="C1174" s="14" t="s">
        <v>3252</v>
      </c>
      <c r="E1174" s="38" t="s">
        <v>738</v>
      </c>
      <c r="F1174" s="44">
        <f>IF(ISBLANK('4L'!K17),"##BLANK",'4L'!K17)</f>
        <v>0</v>
      </c>
    </row>
    <row r="1175" spans="2:6">
      <c r="B1175" s="98" t="str">
        <f>'4L'!AV18</f>
        <v>B0218INT_WR</v>
      </c>
      <c r="C1175" s="14" t="s">
        <v>3253</v>
      </c>
      <c r="E1175" s="38" t="s">
        <v>738</v>
      </c>
      <c r="F1175" s="44">
        <f>IF(ISBLANK('4L'!F18),"##BLANK",'4L'!F18)</f>
        <v>1.4999999999999999E-2</v>
      </c>
    </row>
    <row r="1176" spans="2:6">
      <c r="B1176" s="98" t="str">
        <f>'4L'!AW18</f>
        <v>B0218INT_RWT</v>
      </c>
      <c r="C1176" s="14" t="s">
        <v>3254</v>
      </c>
      <c r="E1176" s="38" t="s">
        <v>738</v>
      </c>
      <c r="F1176" s="44">
        <f>IF(ISBLANK('4L'!G18),"##BLANK",'4L'!G18)</f>
        <v>0</v>
      </c>
    </row>
    <row r="1177" spans="2:6">
      <c r="B1177" s="98" t="str">
        <f>'4L'!AX18</f>
        <v>B0218INT_RWS</v>
      </c>
      <c r="C1177" s="14" t="s">
        <v>3255</v>
      </c>
      <c r="E1177" s="38" t="s">
        <v>738</v>
      </c>
      <c r="F1177" s="44">
        <f>IF(ISBLANK('4L'!H18),"##BLANK",'4L'!H18)</f>
        <v>0</v>
      </c>
    </row>
    <row r="1178" spans="2:6">
      <c r="B1178" s="98" t="str">
        <f>'4L'!AY18</f>
        <v>B0218INT_WT</v>
      </c>
      <c r="C1178" s="14" t="s">
        <v>3256</v>
      </c>
      <c r="E1178" s="38" t="s">
        <v>738</v>
      </c>
      <c r="F1178" s="44">
        <f>IF(ISBLANK('4L'!I18),"##BLANK",'4L'!I18)</f>
        <v>0</v>
      </c>
    </row>
    <row r="1179" spans="2:6">
      <c r="B1179" s="98" t="str">
        <f>'4L'!AZ18</f>
        <v>B0218INT_TWD</v>
      </c>
      <c r="C1179" s="14" t="s">
        <v>3257</v>
      </c>
      <c r="E1179" s="38" t="s">
        <v>738</v>
      </c>
      <c r="F1179" s="44">
        <f>IF(ISBLANK('4L'!J18),"##BLANK",'4L'!J18)</f>
        <v>0</v>
      </c>
    </row>
    <row r="1180" spans="2:6">
      <c r="B1180" s="98" t="str">
        <f>'4L'!BA18</f>
        <v>B0218INT_TOT</v>
      </c>
      <c r="C1180" s="14" t="s">
        <v>3258</v>
      </c>
      <c r="E1180" s="38" t="s">
        <v>738</v>
      </c>
      <c r="F1180" s="44">
        <f>IF(ISBLANK('4L'!K18),"##BLANK",'4L'!K18)</f>
        <v>1.4999999999999999E-2</v>
      </c>
    </row>
    <row r="1181" spans="2:6">
      <c r="B1181" s="98" t="str">
        <f>'4L'!BH18</f>
        <v>B0383INS_CUMME</v>
      </c>
      <c r="C1181" s="14" t="s">
        <v>3259</v>
      </c>
      <c r="E1181" s="38" t="s">
        <v>738</v>
      </c>
      <c r="F1181" s="44">
        <f>IF(ISBLANK('4L'!R18),"##BLANK",'4L'!R18)</f>
        <v>1.7000000000000001E-2</v>
      </c>
    </row>
    <row r="1182" spans="2:6">
      <c r="B1182" s="98" t="str">
        <f>'4L'!BI18</f>
        <v>B0383INS_CUMMA</v>
      </c>
      <c r="C1182" s="14" t="s">
        <v>3260</v>
      </c>
      <c r="E1182" s="38" t="s">
        <v>738</v>
      </c>
      <c r="F1182" s="44">
        <f>IF(ISBLANK('4L'!S18),"##BLANK",'4L'!S18)</f>
        <v>1.3640000000000001</v>
      </c>
    </row>
    <row r="1183" spans="2:6">
      <c r="B1183" s="98" t="str">
        <f>'4L'!BJ18</f>
        <v>B0383INS_CUMMT</v>
      </c>
      <c r="C1183" s="14" t="s">
        <v>3261</v>
      </c>
      <c r="E1183" s="38" t="s">
        <v>738</v>
      </c>
      <c r="F1183" s="44">
        <f>IF(ISBLANK('4L'!T18),"##BLANK",'4L'!T18)</f>
        <v>3.9319999999999999</v>
      </c>
    </row>
    <row r="1184" spans="2:6">
      <c r="B1184" s="98" t="str">
        <f>'4L'!AV19</f>
        <v>B0219DWC_WR</v>
      </c>
      <c r="C1184" s="14" t="s">
        <v>3262</v>
      </c>
      <c r="E1184" s="38" t="s">
        <v>738</v>
      </c>
      <c r="F1184" s="44">
        <f>IF(ISBLANK('4L'!F19),"##BLANK",'4L'!F19)</f>
        <v>0</v>
      </c>
    </row>
    <row r="1185" spans="2:6">
      <c r="B1185" s="98" t="str">
        <f>'4L'!AW19</f>
        <v>B0219DWC_RWT</v>
      </c>
      <c r="C1185" s="14" t="s">
        <v>3263</v>
      </c>
      <c r="E1185" s="38" t="s">
        <v>738</v>
      </c>
      <c r="F1185" s="44">
        <f>IF(ISBLANK('4L'!G19),"##BLANK",'4L'!G19)</f>
        <v>0</v>
      </c>
    </row>
    <row r="1186" spans="2:6">
      <c r="B1186" s="98" t="str">
        <f>'4L'!AX19</f>
        <v>B0219DWC_RWS</v>
      </c>
      <c r="C1186" s="14" t="s">
        <v>3264</v>
      </c>
      <c r="E1186" s="38" t="s">
        <v>738</v>
      </c>
      <c r="F1186" s="44">
        <f>IF(ISBLANK('4L'!H19),"##BLANK",'4L'!H19)</f>
        <v>0</v>
      </c>
    </row>
    <row r="1187" spans="2:6">
      <c r="B1187" s="98" t="str">
        <f>'4L'!AY19</f>
        <v>B0219DWC_WT</v>
      </c>
      <c r="C1187" s="14" t="s">
        <v>3265</v>
      </c>
      <c r="E1187" s="38" t="s">
        <v>738</v>
      </c>
      <c r="F1187" s="44">
        <f>IF(ISBLANK('4L'!I19),"##BLANK",'4L'!I19)</f>
        <v>0</v>
      </c>
    </row>
    <row r="1188" spans="2:6">
      <c r="B1188" s="98" t="str">
        <f>'4L'!AZ19</f>
        <v>B0219DWC_TWD</v>
      </c>
      <c r="C1188" s="14" t="s">
        <v>3266</v>
      </c>
      <c r="E1188" s="38" t="s">
        <v>738</v>
      </c>
      <c r="F1188" s="44">
        <f>IF(ISBLANK('4L'!J19),"##BLANK",'4L'!J19)</f>
        <v>0</v>
      </c>
    </row>
    <row r="1189" spans="2:6">
      <c r="B1189" s="98" t="str">
        <f>'4L'!BA19</f>
        <v>B0219DWC_TOT</v>
      </c>
      <c r="C1189" s="14" t="s">
        <v>3267</v>
      </c>
      <c r="E1189" s="38" t="s">
        <v>738</v>
      </c>
      <c r="F1189" s="44">
        <f>IF(ISBLANK('4L'!K19),"##BLANK",'4L'!K19)</f>
        <v>0</v>
      </c>
    </row>
    <row r="1190" spans="2:6">
      <c r="B1190" s="98" t="str">
        <f>'4L'!AV20</f>
        <v>B0220DWO_WR</v>
      </c>
      <c r="C1190" s="14" t="s">
        <v>3268</v>
      </c>
      <c r="E1190" s="38" t="s">
        <v>738</v>
      </c>
      <c r="F1190" s="44">
        <f>IF(ISBLANK('4L'!F20),"##BLANK",'4L'!F20)</f>
        <v>0</v>
      </c>
    </row>
    <row r="1191" spans="2:6">
      <c r="B1191" s="98" t="str">
        <f>'4L'!AW20</f>
        <v>B0220DWO_RWT</v>
      </c>
      <c r="C1191" s="14" t="s">
        <v>3269</v>
      </c>
      <c r="E1191" s="38" t="s">
        <v>738</v>
      </c>
      <c r="F1191" s="44">
        <f>IF(ISBLANK('4L'!G20),"##BLANK",'4L'!G20)</f>
        <v>0</v>
      </c>
    </row>
    <row r="1192" spans="2:6">
      <c r="B1192" s="98" t="str">
        <f>'4L'!AX20</f>
        <v>B0220DWO_RWS</v>
      </c>
      <c r="C1192" s="14" t="s">
        <v>3270</v>
      </c>
      <c r="E1192" s="38" t="s">
        <v>738</v>
      </c>
      <c r="F1192" s="44">
        <f>IF(ISBLANK('4L'!H20),"##BLANK",'4L'!H20)</f>
        <v>0</v>
      </c>
    </row>
    <row r="1193" spans="2:6">
      <c r="B1193" s="98" t="str">
        <f>'4L'!AY20</f>
        <v>B0220DWO_WT</v>
      </c>
      <c r="C1193" s="14" t="s">
        <v>3271</v>
      </c>
      <c r="E1193" s="38" t="s">
        <v>738</v>
      </c>
      <c r="F1193" s="44">
        <f>IF(ISBLANK('4L'!I20),"##BLANK",'4L'!I20)</f>
        <v>0</v>
      </c>
    </row>
    <row r="1194" spans="2:6">
      <c r="B1194" s="98" t="str">
        <f>'4L'!AZ20</f>
        <v>B0220DWO_TWD</v>
      </c>
      <c r="C1194" s="14" t="s">
        <v>3272</v>
      </c>
      <c r="E1194" s="38" t="s">
        <v>738</v>
      </c>
      <c r="F1194" s="44">
        <f>IF(ISBLANK('4L'!J20),"##BLANK",'4L'!J20)</f>
        <v>0</v>
      </c>
    </row>
    <row r="1195" spans="2:6">
      <c r="B1195" s="98" t="str">
        <f>'4L'!BA20</f>
        <v>B0220DWO_TOT</v>
      </c>
      <c r="C1195" s="14" t="s">
        <v>3273</v>
      </c>
      <c r="E1195" s="38" t="s">
        <v>738</v>
      </c>
      <c r="F1195" s="44">
        <f>IF(ISBLANK('4L'!K20),"##BLANK",'4L'!K20)</f>
        <v>0</v>
      </c>
    </row>
    <row r="1196" spans="2:6">
      <c r="B1196" s="98" t="str">
        <f>'4L'!AV21</f>
        <v>B0221DWT_WR</v>
      </c>
      <c r="C1196" s="14" t="s">
        <v>3274</v>
      </c>
      <c r="E1196" s="38" t="s">
        <v>738</v>
      </c>
      <c r="F1196" s="44">
        <f>IF(ISBLANK('4L'!F21),"##BLANK",'4L'!F21)</f>
        <v>0</v>
      </c>
    </row>
    <row r="1197" spans="2:6">
      <c r="B1197" s="98" t="str">
        <f>'4L'!AW21</f>
        <v>B0221DWT_RWT</v>
      </c>
      <c r="C1197" s="14" t="s">
        <v>3275</v>
      </c>
      <c r="E1197" s="38" t="s">
        <v>738</v>
      </c>
      <c r="F1197" s="44">
        <f>IF(ISBLANK('4L'!G21),"##BLANK",'4L'!G21)</f>
        <v>0</v>
      </c>
    </row>
    <row r="1198" spans="2:6">
      <c r="B1198" s="98" t="str">
        <f>'4L'!AX21</f>
        <v>B0221DWT_RWS</v>
      </c>
      <c r="C1198" s="14" t="s">
        <v>3276</v>
      </c>
      <c r="E1198" s="38" t="s">
        <v>738</v>
      </c>
      <c r="F1198" s="44">
        <f>IF(ISBLANK('4L'!H21),"##BLANK",'4L'!H21)</f>
        <v>0</v>
      </c>
    </row>
    <row r="1199" spans="2:6">
      <c r="B1199" s="98" t="str">
        <f>'4L'!AY21</f>
        <v>B0221DWT_WT</v>
      </c>
      <c r="C1199" s="14" t="s">
        <v>3277</v>
      </c>
      <c r="E1199" s="38" t="s">
        <v>738</v>
      </c>
      <c r="F1199" s="44">
        <f>IF(ISBLANK('4L'!I21),"##BLANK",'4L'!I21)</f>
        <v>0</v>
      </c>
    </row>
    <row r="1200" spans="2:6">
      <c r="B1200" s="98" t="str">
        <f>'4L'!AZ21</f>
        <v>B0221DWT_TWD</v>
      </c>
      <c r="C1200" s="14" t="s">
        <v>3278</v>
      </c>
      <c r="E1200" s="38" t="s">
        <v>738</v>
      </c>
      <c r="F1200" s="44">
        <f>IF(ISBLANK('4L'!J21),"##BLANK",'4L'!J21)</f>
        <v>0</v>
      </c>
    </row>
    <row r="1201" spans="2:6">
      <c r="B1201" s="98" t="str">
        <f>'4L'!BA21</f>
        <v>B0221DWT_TOT</v>
      </c>
      <c r="C1201" s="14" t="s">
        <v>3279</v>
      </c>
      <c r="E1201" s="38" t="s">
        <v>738</v>
      </c>
      <c r="F1201" s="44">
        <f>IF(ISBLANK('4L'!K21),"##BLANK",'4L'!K21)</f>
        <v>0</v>
      </c>
    </row>
    <row r="1202" spans="2:6">
      <c r="B1202" s="98" t="str">
        <f>'4L'!BH21</f>
        <v>B0384DW_CUMME</v>
      </c>
      <c r="C1202" s="14" t="s">
        <v>3280</v>
      </c>
      <c r="E1202" s="38" t="s">
        <v>738</v>
      </c>
      <c r="F1202" s="44">
        <f>IF(ISBLANK('4L'!R21),"##BLANK",'4L'!R21)</f>
        <v>0</v>
      </c>
    </row>
    <row r="1203" spans="2:6">
      <c r="B1203" s="98" t="str">
        <f>'4L'!BI21</f>
        <v>B0384DW_CUMMA</v>
      </c>
      <c r="C1203" s="14" t="s">
        <v>3281</v>
      </c>
      <c r="E1203" s="38" t="s">
        <v>738</v>
      </c>
      <c r="F1203" s="44">
        <f>IF(ISBLANK('4L'!S21),"##BLANK",'4L'!S21)</f>
        <v>0</v>
      </c>
    </row>
    <row r="1204" spans="2:6">
      <c r="B1204" s="98" t="str">
        <f>'4L'!BJ21</f>
        <v>B0384DW_CUMMT</v>
      </c>
      <c r="C1204" s="14" t="s">
        <v>3282</v>
      </c>
      <c r="E1204" s="38" t="s">
        <v>738</v>
      </c>
      <c r="F1204" s="44">
        <f>IF(ISBLANK('4L'!T21),"##BLANK",'4L'!T21)</f>
        <v>0</v>
      </c>
    </row>
    <row r="1205" spans="2:6">
      <c r="B1205" s="98" t="str">
        <f>'4L'!AV22</f>
        <v>B0222WFC_WR</v>
      </c>
      <c r="C1205" s="14" t="s">
        <v>3283</v>
      </c>
      <c r="E1205" s="38" t="s">
        <v>738</v>
      </c>
      <c r="F1205" s="44">
        <f>IF(ISBLANK('4L'!F22),"##BLANK",'4L'!F22)</f>
        <v>0</v>
      </c>
    </row>
    <row r="1206" spans="2:6">
      <c r="B1206" s="98" t="str">
        <f>'4L'!AW22</f>
        <v>B0222WFC_RWT</v>
      </c>
      <c r="C1206" s="14" t="s">
        <v>3284</v>
      </c>
      <c r="E1206" s="38" t="s">
        <v>738</v>
      </c>
      <c r="F1206" s="44">
        <f>IF(ISBLANK('4L'!G22),"##BLANK",'4L'!G22)</f>
        <v>0</v>
      </c>
    </row>
    <row r="1207" spans="2:6">
      <c r="B1207" s="98" t="str">
        <f>'4L'!AX22</f>
        <v>B0222WFC_RWS</v>
      </c>
      <c r="C1207" s="14" t="s">
        <v>3285</v>
      </c>
      <c r="E1207" s="38" t="s">
        <v>738</v>
      </c>
      <c r="F1207" s="44">
        <f>IF(ISBLANK('4L'!H22),"##BLANK",'4L'!H22)</f>
        <v>0</v>
      </c>
    </row>
    <row r="1208" spans="2:6">
      <c r="B1208" s="98" t="str">
        <f>'4L'!AY22</f>
        <v>B0222WFC_WT</v>
      </c>
      <c r="C1208" s="14" t="s">
        <v>3286</v>
      </c>
      <c r="E1208" s="38" t="s">
        <v>738</v>
      </c>
      <c r="F1208" s="44">
        <f>IF(ISBLANK('4L'!I22),"##BLANK",'4L'!I22)</f>
        <v>-0.36099999999999999</v>
      </c>
    </row>
    <row r="1209" spans="2:6">
      <c r="B1209" s="98" t="str">
        <f>'4L'!AZ22</f>
        <v>B0222WFC_TWD</v>
      </c>
      <c r="C1209" s="14" t="s">
        <v>3287</v>
      </c>
      <c r="E1209" s="38" t="s">
        <v>738</v>
      </c>
      <c r="F1209" s="44">
        <f>IF(ISBLANK('4L'!J22),"##BLANK",'4L'!J22)</f>
        <v>0</v>
      </c>
    </row>
    <row r="1210" spans="2:6">
      <c r="B1210" s="98" t="str">
        <f>'4L'!BA22</f>
        <v>B0222WFC_TOT</v>
      </c>
      <c r="C1210" s="14" t="s">
        <v>3288</v>
      </c>
      <c r="E1210" s="38" t="s">
        <v>738</v>
      </c>
      <c r="F1210" s="44">
        <f>IF(ISBLANK('4L'!K22),"##BLANK",'4L'!K22)</f>
        <v>-0.36099999999999999</v>
      </c>
    </row>
    <row r="1211" spans="2:6">
      <c r="B1211" s="98" t="str">
        <f>'4L'!AV23</f>
        <v>B0223WFO_WR</v>
      </c>
      <c r="C1211" s="14" t="s">
        <v>3289</v>
      </c>
      <c r="E1211" s="38" t="s">
        <v>738</v>
      </c>
      <c r="F1211" s="44">
        <f>IF(ISBLANK('4L'!F23),"##BLANK",'4L'!F23)</f>
        <v>0</v>
      </c>
    </row>
    <row r="1212" spans="2:6">
      <c r="B1212" s="98" t="str">
        <f>'4L'!AW23</f>
        <v>B0223WFO_RWT</v>
      </c>
      <c r="C1212" s="14" t="s">
        <v>3290</v>
      </c>
      <c r="E1212" s="38" t="s">
        <v>738</v>
      </c>
      <c r="F1212" s="44">
        <f>IF(ISBLANK('4L'!G23),"##BLANK",'4L'!G23)</f>
        <v>0</v>
      </c>
    </row>
    <row r="1213" spans="2:6">
      <c r="B1213" s="98" t="str">
        <f>'4L'!AX23</f>
        <v>B0223WFO_RWS</v>
      </c>
      <c r="C1213" s="14" t="s">
        <v>3291</v>
      </c>
      <c r="E1213" s="38" t="s">
        <v>738</v>
      </c>
      <c r="F1213" s="44">
        <f>IF(ISBLANK('4L'!H23),"##BLANK",'4L'!H23)</f>
        <v>0</v>
      </c>
    </row>
    <row r="1214" spans="2:6">
      <c r="B1214" s="98" t="str">
        <f>'4L'!AY23</f>
        <v>B0223WFO_WT</v>
      </c>
      <c r="C1214" s="14" t="s">
        <v>3292</v>
      </c>
      <c r="E1214" s="38" t="s">
        <v>738</v>
      </c>
      <c r="F1214" s="44">
        <f>IF(ISBLANK('4L'!I23),"##BLANK",'4L'!I23)</f>
        <v>0</v>
      </c>
    </row>
    <row r="1215" spans="2:6">
      <c r="B1215" s="98" t="str">
        <f>'4L'!AZ23</f>
        <v>B0223WFO_TWD</v>
      </c>
      <c r="C1215" s="14" t="s">
        <v>3293</v>
      </c>
      <c r="E1215" s="38" t="s">
        <v>738</v>
      </c>
      <c r="F1215" s="44">
        <f>IF(ISBLANK('4L'!J23),"##BLANK",'4L'!J23)</f>
        <v>0</v>
      </c>
    </row>
    <row r="1216" spans="2:6">
      <c r="B1216" s="98" t="str">
        <f>'4L'!BA23</f>
        <v>B0223WFO_TOT</v>
      </c>
      <c r="C1216" s="14" t="s">
        <v>3294</v>
      </c>
      <c r="E1216" s="38" t="s">
        <v>738</v>
      </c>
      <c r="F1216" s="44">
        <f>IF(ISBLANK('4L'!K23),"##BLANK",'4L'!K23)</f>
        <v>0</v>
      </c>
    </row>
    <row r="1217" spans="2:6">
      <c r="B1217" s="98" t="str">
        <f>'4L'!AV24</f>
        <v>B0224WFT_WR</v>
      </c>
      <c r="C1217" s="14" t="s">
        <v>3295</v>
      </c>
      <c r="E1217" s="38" t="s">
        <v>738</v>
      </c>
      <c r="F1217" s="44">
        <f>IF(ISBLANK('4L'!F24),"##BLANK",'4L'!F24)</f>
        <v>0</v>
      </c>
    </row>
    <row r="1218" spans="2:6">
      <c r="B1218" s="98" t="str">
        <f>'4L'!AW24</f>
        <v>B0224WFT_RWT</v>
      </c>
      <c r="C1218" s="14" t="s">
        <v>3296</v>
      </c>
      <c r="E1218" s="38" t="s">
        <v>738</v>
      </c>
      <c r="F1218" s="44">
        <f>IF(ISBLANK('4L'!G24),"##BLANK",'4L'!G24)</f>
        <v>0</v>
      </c>
    </row>
    <row r="1219" spans="2:6">
      <c r="B1219" s="98" t="str">
        <f>'4L'!AX24</f>
        <v>B0224WFT_RWS</v>
      </c>
      <c r="C1219" s="14" t="s">
        <v>3297</v>
      </c>
      <c r="E1219" s="38" t="s">
        <v>738</v>
      </c>
      <c r="F1219" s="44">
        <f>IF(ISBLANK('4L'!H24),"##BLANK",'4L'!H24)</f>
        <v>0</v>
      </c>
    </row>
    <row r="1220" spans="2:6">
      <c r="B1220" s="98" t="str">
        <f>'4L'!AY24</f>
        <v>B0224WFT_WT</v>
      </c>
      <c r="C1220" s="14" t="s">
        <v>3298</v>
      </c>
      <c r="E1220" s="38" t="s">
        <v>738</v>
      </c>
      <c r="F1220" s="44">
        <f>IF(ISBLANK('4L'!I24),"##BLANK",'4L'!I24)</f>
        <v>-0.36099999999999999</v>
      </c>
    </row>
    <row r="1221" spans="2:6">
      <c r="B1221" s="98" t="str">
        <f>'4L'!AZ24</f>
        <v>B0224WFT_TWD</v>
      </c>
      <c r="C1221" s="14" t="s">
        <v>3299</v>
      </c>
      <c r="E1221" s="38" t="s">
        <v>738</v>
      </c>
      <c r="F1221" s="44">
        <f>IF(ISBLANK('4L'!J24),"##BLANK",'4L'!J24)</f>
        <v>0</v>
      </c>
    </row>
    <row r="1222" spans="2:6">
      <c r="B1222" s="98" t="str">
        <f>'4L'!BA24</f>
        <v>B0224WFT_TOT</v>
      </c>
      <c r="C1222" s="14" t="s">
        <v>3300</v>
      </c>
      <c r="E1222" s="38" t="s">
        <v>738</v>
      </c>
      <c r="F1222" s="44">
        <f>IF(ISBLANK('4L'!K24),"##BLANK",'4L'!K24)</f>
        <v>-0.36099999999999999</v>
      </c>
    </row>
    <row r="1223" spans="2:6">
      <c r="B1223" s="98" t="str">
        <f>'4L'!BH24</f>
        <v>B0385WFD_CUMME</v>
      </c>
      <c r="C1223" s="14" t="s">
        <v>3301</v>
      </c>
      <c r="E1223" s="38" t="s">
        <v>738</v>
      </c>
      <c r="F1223" s="44">
        <f>IF(ISBLANK('4L'!R24),"##BLANK",'4L'!R24)</f>
        <v>1.2999999999999999E-2</v>
      </c>
    </row>
    <row r="1224" spans="2:6">
      <c r="B1224" s="98" t="str">
        <f>'4L'!BI24</f>
        <v>B0385WFD_CUMMA</v>
      </c>
      <c r="C1224" s="14" t="s">
        <v>3302</v>
      </c>
      <c r="E1224" s="38" t="s">
        <v>738</v>
      </c>
      <c r="F1224" s="44">
        <f>IF(ISBLANK('4L'!S24),"##BLANK",'4L'!S24)</f>
        <v>0.90300000000000002</v>
      </c>
    </row>
    <row r="1225" spans="2:6">
      <c r="B1225" s="98" t="str">
        <f>'4L'!BJ24</f>
        <v>B0385WFD_CUMMT</v>
      </c>
      <c r="C1225" s="14" t="s">
        <v>3303</v>
      </c>
      <c r="E1225" s="38" t="s">
        <v>738</v>
      </c>
      <c r="F1225" s="44">
        <f>IF(ISBLANK('4L'!T24),"##BLANK",'4L'!T24)</f>
        <v>2.4870000000000001</v>
      </c>
    </row>
    <row r="1226" spans="2:6">
      <c r="B1226" s="98" t="str">
        <f>'4L'!AV25</f>
        <v>B0225IVC_WR</v>
      </c>
      <c r="C1226" s="14" t="s">
        <v>3304</v>
      </c>
      <c r="E1226" s="38" t="s">
        <v>738</v>
      </c>
      <c r="F1226" s="44">
        <f>IF(ISBLANK('4L'!F25),"##BLANK",'4L'!F25)</f>
        <v>-0.48599999999999999</v>
      </c>
    </row>
    <row r="1227" spans="2:6">
      <c r="B1227" s="98" t="str">
        <f>'4L'!AW25</f>
        <v>B0225IVC_RWT</v>
      </c>
      <c r="C1227" s="14" t="s">
        <v>3305</v>
      </c>
      <c r="E1227" s="38" t="s">
        <v>738</v>
      </c>
      <c r="F1227" s="44">
        <f>IF(ISBLANK('4L'!G25),"##BLANK",'4L'!G25)</f>
        <v>0</v>
      </c>
    </row>
    <row r="1228" spans="2:6">
      <c r="B1228" s="98" t="str">
        <f>'4L'!AX25</f>
        <v>B0225IVC_RWS</v>
      </c>
      <c r="C1228" s="14" t="s">
        <v>3306</v>
      </c>
      <c r="E1228" s="38" t="s">
        <v>738</v>
      </c>
      <c r="F1228" s="44">
        <f>IF(ISBLANK('4L'!H25),"##BLANK",'4L'!H25)</f>
        <v>0</v>
      </c>
    </row>
    <row r="1229" spans="2:6">
      <c r="B1229" s="98" t="str">
        <f>'4L'!AY25</f>
        <v>B0225IVC_WT</v>
      </c>
      <c r="C1229" s="14" t="s">
        <v>3307</v>
      </c>
      <c r="E1229" s="38" t="s">
        <v>738</v>
      </c>
      <c r="F1229" s="44">
        <f>IF(ISBLANK('4L'!I25),"##BLANK",'4L'!I25)</f>
        <v>0</v>
      </c>
    </row>
    <row r="1230" spans="2:6">
      <c r="B1230" s="98" t="str">
        <f>'4L'!AZ25</f>
        <v>B0225IVC_TWD</v>
      </c>
      <c r="C1230" s="14" t="s">
        <v>3308</v>
      </c>
      <c r="E1230" s="38" t="s">
        <v>738</v>
      </c>
      <c r="F1230" s="44">
        <f>IF(ISBLANK('4L'!J25),"##BLANK",'4L'!J25)</f>
        <v>0.45</v>
      </c>
    </row>
    <row r="1231" spans="2:6">
      <c r="B1231" s="98" t="str">
        <f>'4L'!BA25</f>
        <v>B0225IVC_TOT</v>
      </c>
      <c r="C1231" s="14" t="s">
        <v>3309</v>
      </c>
      <c r="E1231" s="38" t="s">
        <v>738</v>
      </c>
      <c r="F1231" s="44">
        <f>IF(ISBLANK('4L'!K25),"##BLANK",'4L'!K25)</f>
        <v>-3.5999999999999976E-2</v>
      </c>
    </row>
    <row r="1232" spans="2:6">
      <c r="B1232" s="98" t="str">
        <f>'4L'!AV26</f>
        <v>B0226IVO_WR</v>
      </c>
      <c r="C1232" s="14" t="s">
        <v>3310</v>
      </c>
      <c r="E1232" s="38" t="s">
        <v>738</v>
      </c>
      <c r="F1232" s="44">
        <f>IF(ISBLANK('4L'!F26),"##BLANK",'4L'!F26)</f>
        <v>0</v>
      </c>
    </row>
    <row r="1233" spans="2:6">
      <c r="B1233" s="98" t="str">
        <f>'4L'!AW26</f>
        <v>B0226IVO_RWT</v>
      </c>
      <c r="C1233" s="14" t="s">
        <v>3311</v>
      </c>
      <c r="E1233" s="38" t="s">
        <v>738</v>
      </c>
      <c r="F1233" s="44">
        <f>IF(ISBLANK('4L'!G26),"##BLANK",'4L'!G26)</f>
        <v>0</v>
      </c>
    </row>
    <row r="1234" spans="2:6">
      <c r="B1234" s="98" t="str">
        <f>'4L'!AX26</f>
        <v>B0226IVO_RWS</v>
      </c>
      <c r="C1234" s="14" t="s">
        <v>3312</v>
      </c>
      <c r="E1234" s="38" t="s">
        <v>738</v>
      </c>
      <c r="F1234" s="44">
        <f>IF(ISBLANK('4L'!H26),"##BLANK",'4L'!H26)</f>
        <v>0</v>
      </c>
    </row>
    <row r="1235" spans="2:6">
      <c r="B1235" s="98" t="str">
        <f>'4L'!AY26</f>
        <v>B0226IVO_WT</v>
      </c>
      <c r="C1235" s="14" t="s">
        <v>3313</v>
      </c>
      <c r="E1235" s="38" t="s">
        <v>738</v>
      </c>
      <c r="F1235" s="44">
        <f>IF(ISBLANK('4L'!I26),"##BLANK",'4L'!I26)</f>
        <v>0</v>
      </c>
    </row>
    <row r="1236" spans="2:6">
      <c r="B1236" s="98" t="str">
        <f>'4L'!AZ26</f>
        <v>B0226IVO_TWD</v>
      </c>
      <c r="C1236" s="14" t="s">
        <v>3314</v>
      </c>
      <c r="E1236" s="38" t="s">
        <v>738</v>
      </c>
      <c r="F1236" s="44">
        <f>IF(ISBLANK('4L'!J26),"##BLANK",'4L'!J26)</f>
        <v>0</v>
      </c>
    </row>
    <row r="1237" spans="2:6">
      <c r="B1237" s="98" t="str">
        <f>'4L'!BA26</f>
        <v>B0226IVO_TOT</v>
      </c>
      <c r="C1237" s="14" t="s">
        <v>3315</v>
      </c>
      <c r="E1237" s="38" t="s">
        <v>738</v>
      </c>
      <c r="F1237" s="44">
        <f>IF(ISBLANK('4L'!K26),"##BLANK",'4L'!K26)</f>
        <v>0</v>
      </c>
    </row>
    <row r="1238" spans="2:6">
      <c r="B1238" s="98" t="str">
        <f>'4L'!AV27</f>
        <v>B0227IVT_WR</v>
      </c>
      <c r="C1238" s="14" t="s">
        <v>3316</v>
      </c>
      <c r="E1238" s="38" t="s">
        <v>738</v>
      </c>
      <c r="F1238" s="44">
        <f>IF(ISBLANK('4L'!F27),"##BLANK",'4L'!F27)</f>
        <v>-0.48599999999999999</v>
      </c>
    </row>
    <row r="1239" spans="2:6">
      <c r="B1239" s="98" t="str">
        <f>'4L'!AW27</f>
        <v>B0227IVT_RWT</v>
      </c>
      <c r="C1239" s="14" t="s">
        <v>3317</v>
      </c>
      <c r="E1239" s="38" t="s">
        <v>738</v>
      </c>
      <c r="F1239" s="44">
        <f>IF(ISBLANK('4L'!G27),"##BLANK",'4L'!G27)</f>
        <v>0</v>
      </c>
    </row>
    <row r="1240" spans="2:6">
      <c r="B1240" s="98" t="str">
        <f>'4L'!AX27</f>
        <v>B0227IVT_RWS</v>
      </c>
      <c r="C1240" s="14" t="s">
        <v>3318</v>
      </c>
      <c r="E1240" s="38" t="s">
        <v>738</v>
      </c>
      <c r="F1240" s="44">
        <f>IF(ISBLANK('4L'!H27),"##BLANK",'4L'!H27)</f>
        <v>0</v>
      </c>
    </row>
    <row r="1241" spans="2:6">
      <c r="B1241" s="98" t="str">
        <f>'4L'!AY27</f>
        <v>B0227IVT_WT</v>
      </c>
      <c r="C1241" s="14" t="s">
        <v>3319</v>
      </c>
      <c r="E1241" s="38" t="s">
        <v>738</v>
      </c>
      <c r="F1241" s="44">
        <f>IF(ISBLANK('4L'!I27),"##BLANK",'4L'!I27)</f>
        <v>0</v>
      </c>
    </row>
    <row r="1242" spans="2:6">
      <c r="B1242" s="98" t="str">
        <f>'4L'!AZ27</f>
        <v>B0227IVT_TWD</v>
      </c>
      <c r="C1242" s="14" t="s">
        <v>3320</v>
      </c>
      <c r="E1242" s="38" t="s">
        <v>738</v>
      </c>
      <c r="F1242" s="44">
        <f>IF(ISBLANK('4L'!J27),"##BLANK",'4L'!J27)</f>
        <v>0.45</v>
      </c>
    </row>
    <row r="1243" spans="2:6">
      <c r="B1243" s="98" t="str">
        <f>'4L'!BA27</f>
        <v>B0227IVT_TOT</v>
      </c>
      <c r="C1243" s="14" t="s">
        <v>3321</v>
      </c>
      <c r="E1243" s="38" t="s">
        <v>738</v>
      </c>
      <c r="F1243" s="44">
        <f>IF(ISBLANK('4L'!K27),"##BLANK",'4L'!K27)</f>
        <v>-3.5999999999999976E-2</v>
      </c>
    </row>
    <row r="1244" spans="2:6">
      <c r="B1244" s="98" t="str">
        <f>'4L'!BH27</f>
        <v>B0385I_CUMME</v>
      </c>
      <c r="C1244" s="14" t="s">
        <v>3322</v>
      </c>
      <c r="E1244" s="38" t="s">
        <v>738</v>
      </c>
      <c r="F1244" s="44">
        <f>IF(ISBLANK('4L'!R27),"##BLANK",'4L'!R27)</f>
        <v>0.622</v>
      </c>
    </row>
    <row r="1245" spans="2:6">
      <c r="B1245" s="98" t="str">
        <f>'4L'!BI27</f>
        <v>B0385I_CUMMA</v>
      </c>
      <c r="C1245" s="14" t="s">
        <v>3323</v>
      </c>
      <c r="E1245" s="38" t="s">
        <v>738</v>
      </c>
      <c r="F1245" s="44">
        <f>IF(ISBLANK('4L'!S27),"##BLANK",'4L'!S27)</f>
        <v>4.3940000000000001</v>
      </c>
    </row>
    <row r="1246" spans="2:6">
      <c r="B1246" s="98" t="str">
        <f>'4L'!BJ27</f>
        <v>B0385I_CUMMT</v>
      </c>
      <c r="C1246" s="14" t="s">
        <v>3324</v>
      </c>
      <c r="E1246" s="38" t="s">
        <v>738</v>
      </c>
      <c r="F1246" s="44">
        <f>IF(ISBLANK('4L'!T27),"##BLANK",'4L'!T27)</f>
        <v>12.106</v>
      </c>
    </row>
    <row r="1247" spans="2:6">
      <c r="B1247" s="98" t="str">
        <f>'4L'!AV28</f>
        <v>B0228TET_WR</v>
      </c>
      <c r="C1247" s="14" t="s">
        <v>3325</v>
      </c>
      <c r="E1247" s="38" t="s">
        <v>738</v>
      </c>
      <c r="F1247" s="44">
        <f>IF(ISBLANK('4L'!F28),"##BLANK",'4L'!F28)</f>
        <v>11.931999999999999</v>
      </c>
    </row>
    <row r="1248" spans="2:6">
      <c r="B1248" s="98" t="str">
        <f>'4L'!AW28</f>
        <v>B0228TET_RWT</v>
      </c>
      <c r="C1248" s="14" t="s">
        <v>3326</v>
      </c>
      <c r="E1248" s="38" t="s">
        <v>738</v>
      </c>
      <c r="F1248" s="44">
        <f>IF(ISBLANK('4L'!G28),"##BLANK",'4L'!G28)</f>
        <v>0</v>
      </c>
    </row>
    <row r="1249" spans="2:6">
      <c r="B1249" s="98" t="str">
        <f>'4L'!AX28</f>
        <v>B0228TET_RWS</v>
      </c>
      <c r="C1249" s="14" t="s">
        <v>3327</v>
      </c>
      <c r="E1249" s="38" t="s">
        <v>738</v>
      </c>
      <c r="F1249" s="44">
        <f>IF(ISBLANK('4L'!H28),"##BLANK",'4L'!H28)</f>
        <v>0</v>
      </c>
    </row>
    <row r="1250" spans="2:6">
      <c r="B1250" s="98" t="str">
        <f>'4L'!AY28</f>
        <v>B0228TET_WT</v>
      </c>
      <c r="C1250" s="14" t="s">
        <v>3328</v>
      </c>
      <c r="E1250" s="38" t="s">
        <v>738</v>
      </c>
      <c r="F1250" s="44">
        <f>IF(ISBLANK('4L'!I28),"##BLANK",'4L'!I28)</f>
        <v>-1.8499999999999999</v>
      </c>
    </row>
    <row r="1251" spans="2:6">
      <c r="B1251" s="98" t="str">
        <f>'4L'!AZ28</f>
        <v>B0228TET_TWD</v>
      </c>
      <c r="C1251" s="14" t="s">
        <v>3329</v>
      </c>
      <c r="E1251" s="38" t="s">
        <v>738</v>
      </c>
      <c r="F1251" s="44">
        <f>IF(ISBLANK('4L'!J28),"##BLANK",'4L'!J28)</f>
        <v>0.27900000000000003</v>
      </c>
    </row>
    <row r="1252" spans="2:6">
      <c r="B1252" s="98" t="str">
        <f>'4L'!BA28</f>
        <v>B0228TET_TOT</v>
      </c>
      <c r="C1252" s="14" t="s">
        <v>3330</v>
      </c>
      <c r="E1252" s="38" t="s">
        <v>738</v>
      </c>
      <c r="F1252" s="44">
        <f>IF(ISBLANK('4L'!K28),"##BLANK",'4L'!K28)</f>
        <v>10.360999999999999</v>
      </c>
    </row>
    <row r="1253" spans="2:6">
      <c r="B1253" s="98" t="str">
        <f>'4L'!BH28</f>
        <v>B0386TEPE_CUMME</v>
      </c>
      <c r="C1253" s="14" t="s">
        <v>3331</v>
      </c>
      <c r="E1253" s="38" t="s">
        <v>738</v>
      </c>
      <c r="F1253" s="44">
        <f>IF(ISBLANK('4L'!R28),"##BLANK",'4L'!R28)</f>
        <v>23.812000000000001</v>
      </c>
    </row>
    <row r="1254" spans="2:6">
      <c r="B1254" s="98" t="str">
        <f>'4L'!BI28</f>
        <v>B0386TEPE_CUMMA</v>
      </c>
      <c r="C1254" s="14" t="s">
        <v>3332</v>
      </c>
      <c r="E1254" s="38" t="s">
        <v>738</v>
      </c>
      <c r="F1254" s="44">
        <f>IF(ISBLANK('4L'!S28),"##BLANK",'4L'!S28)</f>
        <v>6.665</v>
      </c>
    </row>
    <row r="1255" spans="2:6">
      <c r="B1255" s="98" t="str">
        <f>'4L'!BJ28</f>
        <v>B0386TEPE_CUMMT</v>
      </c>
      <c r="C1255" s="14" t="s">
        <v>3333</v>
      </c>
      <c r="E1255" s="38" t="s">
        <v>738</v>
      </c>
      <c r="F1255" s="44">
        <f>IF(ISBLANK('4L'!T28),"##BLANK",'4L'!T28)</f>
        <v>18.535</v>
      </c>
    </row>
    <row r="1256" spans="2:6">
      <c r="B1256" s="98" t="str">
        <f>'4L'!AV31</f>
        <v>B0229SSC_WR</v>
      </c>
      <c r="C1256" s="14" t="s">
        <v>3334</v>
      </c>
      <c r="E1256" s="38" t="s">
        <v>738</v>
      </c>
      <c r="F1256" s="44">
        <f>IF(ISBLANK('4L'!F31),"##BLANK",'4L'!F31)</f>
        <v>-0.35699999999999998</v>
      </c>
    </row>
    <row r="1257" spans="2:6">
      <c r="B1257" s="98" t="str">
        <f>'4L'!AW31</f>
        <v>B0229SSC_RWT</v>
      </c>
      <c r="C1257" s="14" t="s">
        <v>3335</v>
      </c>
      <c r="E1257" s="38" t="s">
        <v>738</v>
      </c>
      <c r="F1257" s="44">
        <f>IF(ISBLANK('4L'!G31),"##BLANK",'4L'!G31)</f>
        <v>0</v>
      </c>
    </row>
    <row r="1258" spans="2:6">
      <c r="B1258" s="98" t="str">
        <f>'4L'!AX31</f>
        <v>B0229SSC_RWS</v>
      </c>
      <c r="C1258" s="14" t="s">
        <v>3336</v>
      </c>
      <c r="E1258" s="38" t="s">
        <v>738</v>
      </c>
      <c r="F1258" s="44">
        <f>IF(ISBLANK('4L'!H31),"##BLANK",'4L'!H31)</f>
        <v>0</v>
      </c>
    </row>
    <row r="1259" spans="2:6">
      <c r="B1259" s="98" t="str">
        <f>'4L'!AY31</f>
        <v>B0229SSC_WT</v>
      </c>
      <c r="C1259" s="14" t="s">
        <v>3337</v>
      </c>
      <c r="E1259" s="38" t="s">
        <v>738</v>
      </c>
      <c r="F1259" s="44">
        <f>IF(ISBLANK('4L'!I31),"##BLANK",'4L'!I31)</f>
        <v>0.54400000000000004</v>
      </c>
    </row>
    <row r="1260" spans="2:6">
      <c r="B1260" s="98" t="str">
        <f>'4L'!AZ31</f>
        <v>B0229SSC_TWD</v>
      </c>
      <c r="C1260" s="14" t="s">
        <v>3338</v>
      </c>
      <c r="E1260" s="38" t="s">
        <v>738</v>
      </c>
      <c r="F1260" s="44">
        <f>IF(ISBLANK('4L'!J31),"##BLANK",'4L'!J31)</f>
        <v>-0.19800000000000001</v>
      </c>
    </row>
    <row r="1261" spans="2:6">
      <c r="B1261" s="98" t="str">
        <f>'4L'!BA31</f>
        <v>B0229SSC_TOT</v>
      </c>
      <c r="C1261" s="14" t="s">
        <v>3339</v>
      </c>
      <c r="E1261" s="38" t="s">
        <v>738</v>
      </c>
      <c r="F1261" s="44">
        <f>IF(ISBLANK('4L'!K31),"##BLANK",'4L'!K31)</f>
        <v>-1.0999999999999954E-2</v>
      </c>
    </row>
    <row r="1262" spans="2:6">
      <c r="B1262" s="98" t="str">
        <f>'4L'!AV32</f>
        <v>B0230SSO_WR</v>
      </c>
      <c r="C1262" s="14" t="s">
        <v>3340</v>
      </c>
      <c r="E1262" s="38" t="s">
        <v>738</v>
      </c>
      <c r="F1262" s="44">
        <f>IF(ISBLANK('4L'!F32),"##BLANK",'4L'!F32)</f>
        <v>0</v>
      </c>
    </row>
    <row r="1263" spans="2:6">
      <c r="B1263" s="98" t="str">
        <f>'4L'!AW32</f>
        <v>B0230SSO_RWT</v>
      </c>
      <c r="C1263" s="14" t="s">
        <v>3341</v>
      </c>
      <c r="E1263" s="38" t="s">
        <v>738</v>
      </c>
      <c r="F1263" s="44">
        <f>IF(ISBLANK('4L'!G32),"##BLANK",'4L'!G32)</f>
        <v>0</v>
      </c>
    </row>
    <row r="1264" spans="2:6">
      <c r="B1264" s="98" t="str">
        <f>'4L'!AX32</f>
        <v>B0230SSO_RWS</v>
      </c>
      <c r="C1264" s="14" t="s">
        <v>3342</v>
      </c>
      <c r="E1264" s="38" t="s">
        <v>738</v>
      </c>
      <c r="F1264" s="44">
        <f>IF(ISBLANK('4L'!H32),"##BLANK",'4L'!H32)</f>
        <v>0</v>
      </c>
    </row>
    <row r="1265" spans="2:6">
      <c r="B1265" s="98" t="str">
        <f>'4L'!AY32</f>
        <v>B0230SSO_WT</v>
      </c>
      <c r="C1265" s="14" t="s">
        <v>3343</v>
      </c>
      <c r="E1265" s="38" t="s">
        <v>738</v>
      </c>
      <c r="F1265" s="44">
        <f>IF(ISBLANK('4L'!I32),"##BLANK",'4L'!I32)</f>
        <v>0</v>
      </c>
    </row>
    <row r="1266" spans="2:6">
      <c r="B1266" s="98" t="str">
        <f>'4L'!AZ32</f>
        <v>B0230SSO_TWD</v>
      </c>
      <c r="C1266" s="14" t="s">
        <v>3344</v>
      </c>
      <c r="E1266" s="38" t="s">
        <v>738</v>
      </c>
      <c r="F1266" s="44">
        <f>IF(ISBLANK('4L'!J32),"##BLANK",'4L'!J32)</f>
        <v>0</v>
      </c>
    </row>
    <row r="1267" spans="2:6">
      <c r="B1267" s="98" t="str">
        <f>'4L'!BA32</f>
        <v>B0230SSO_TOT</v>
      </c>
      <c r="C1267" s="14" t="s">
        <v>3345</v>
      </c>
      <c r="E1267" s="38" t="s">
        <v>738</v>
      </c>
      <c r="F1267" s="44">
        <f>IF(ISBLANK('4L'!K32),"##BLANK",'4L'!K32)</f>
        <v>0</v>
      </c>
    </row>
    <row r="1268" spans="2:6">
      <c r="B1268" s="98" t="str">
        <f>'4L'!AV33</f>
        <v>B0231SST_WR</v>
      </c>
      <c r="C1268" s="14" t="s">
        <v>3346</v>
      </c>
      <c r="E1268" s="38" t="s">
        <v>738</v>
      </c>
      <c r="F1268" s="44">
        <f>IF(ISBLANK('4L'!F33),"##BLANK",'4L'!F33)</f>
        <v>-0.35699999999999998</v>
      </c>
    </row>
    <row r="1269" spans="2:6">
      <c r="B1269" s="98" t="str">
        <f>'4L'!AW33</f>
        <v>B0231SST_RWT</v>
      </c>
      <c r="C1269" s="14" t="s">
        <v>3347</v>
      </c>
      <c r="E1269" s="38" t="s">
        <v>738</v>
      </c>
      <c r="F1269" s="44">
        <f>IF(ISBLANK('4L'!G33),"##BLANK",'4L'!G33)</f>
        <v>0</v>
      </c>
    </row>
    <row r="1270" spans="2:6">
      <c r="B1270" s="98" t="str">
        <f>'4L'!AX33</f>
        <v>B0231SST_RWS</v>
      </c>
      <c r="C1270" s="14" t="s">
        <v>3348</v>
      </c>
      <c r="E1270" s="38" t="s">
        <v>738</v>
      </c>
      <c r="F1270" s="44">
        <f>IF(ISBLANK('4L'!H33),"##BLANK",'4L'!H33)</f>
        <v>0</v>
      </c>
    </row>
    <row r="1271" spans="2:6">
      <c r="B1271" s="98" t="str">
        <f>'4L'!AY33</f>
        <v>B0231SST_WT</v>
      </c>
      <c r="C1271" s="14" t="s">
        <v>3349</v>
      </c>
      <c r="E1271" s="38" t="s">
        <v>738</v>
      </c>
      <c r="F1271" s="44">
        <f>IF(ISBLANK('4L'!I33),"##BLANK",'4L'!I33)</f>
        <v>0.54400000000000004</v>
      </c>
    </row>
    <row r="1272" spans="2:6">
      <c r="B1272" s="98" t="str">
        <f>'4L'!AZ33</f>
        <v>B0231SST_TWD</v>
      </c>
      <c r="C1272" s="14" t="s">
        <v>3350</v>
      </c>
      <c r="E1272" s="38" t="s">
        <v>738</v>
      </c>
      <c r="F1272" s="44">
        <f>IF(ISBLANK('4L'!J33),"##BLANK",'4L'!J33)</f>
        <v>-0.19800000000000001</v>
      </c>
    </row>
    <row r="1273" spans="2:6">
      <c r="B1273" s="98" t="str">
        <f>'4L'!BA33</f>
        <v>B0231SST_TOT</v>
      </c>
      <c r="C1273" s="14" t="s">
        <v>3351</v>
      </c>
      <c r="E1273" s="38" t="s">
        <v>738</v>
      </c>
      <c r="F1273" s="44">
        <f>IF(ISBLANK('4L'!K33),"##BLANK",'4L'!K33)</f>
        <v>-1.0999999999999954E-2</v>
      </c>
    </row>
    <row r="1274" spans="2:6">
      <c r="B1274" s="98" t="str">
        <f>'4L'!BH33</f>
        <v>B0387SSDB_CUMME</v>
      </c>
      <c r="C1274" s="14" t="s">
        <v>3352</v>
      </c>
      <c r="E1274" s="38" t="s">
        <v>738</v>
      </c>
      <c r="F1274" s="44">
        <f>IF(ISBLANK('4L'!R33),"##BLANK",'4L'!R33)</f>
        <v>2.3420000000000001</v>
      </c>
    </row>
    <row r="1275" spans="2:6">
      <c r="B1275" s="98" t="str">
        <f>'4L'!BI33</f>
        <v>B0387SSDB_CUMMA</v>
      </c>
      <c r="C1275" s="14" t="s">
        <v>3353</v>
      </c>
      <c r="E1275" s="38" t="s">
        <v>738</v>
      </c>
      <c r="F1275" s="44">
        <f>IF(ISBLANK('4L'!S33),"##BLANK",'4L'!S33)</f>
        <v>6.3310000000000004</v>
      </c>
    </row>
    <row r="1276" spans="2:6">
      <c r="B1276" s="98" t="str">
        <f>'4L'!BJ33</f>
        <v>B0387SSDB_CUMMT</v>
      </c>
      <c r="C1276" s="14" t="s">
        <v>3354</v>
      </c>
      <c r="E1276" s="38" t="s">
        <v>738</v>
      </c>
      <c r="F1276" s="44">
        <f>IF(ISBLANK('4L'!T33),"##BLANK",'4L'!T33)</f>
        <v>18.189</v>
      </c>
    </row>
    <row r="1277" spans="2:6">
      <c r="B1277" s="98" t="str">
        <f>'4L'!AV34</f>
        <v>B0232DSC_WR</v>
      </c>
      <c r="C1277" s="14" t="s">
        <v>3355</v>
      </c>
      <c r="E1277" s="38" t="s">
        <v>738</v>
      </c>
      <c r="F1277" s="44">
        <f>IF(ISBLANK('4L'!F34),"##BLANK",'4L'!F34)</f>
        <v>0</v>
      </c>
    </row>
    <row r="1278" spans="2:6">
      <c r="B1278" s="98" t="str">
        <f>'4L'!AW34</f>
        <v>B0232DSC_RWT</v>
      </c>
      <c r="C1278" s="14" t="s">
        <v>3356</v>
      </c>
      <c r="E1278" s="38" t="s">
        <v>738</v>
      </c>
      <c r="F1278" s="44">
        <f>IF(ISBLANK('4L'!G34),"##BLANK",'4L'!G34)</f>
        <v>0</v>
      </c>
    </row>
    <row r="1279" spans="2:6">
      <c r="B1279" s="98" t="str">
        <f>'4L'!AX34</f>
        <v>B0232DSC_RWS</v>
      </c>
      <c r="C1279" s="14" t="s">
        <v>3357</v>
      </c>
      <c r="E1279" s="38" t="s">
        <v>738</v>
      </c>
      <c r="F1279" s="44">
        <f>IF(ISBLANK('4L'!H34),"##BLANK",'4L'!H34)</f>
        <v>0</v>
      </c>
    </row>
    <row r="1280" spans="2:6">
      <c r="B1280" s="98" t="str">
        <f>'4L'!AY34</f>
        <v>B0232DSC_WT</v>
      </c>
      <c r="C1280" s="14" t="s">
        <v>3358</v>
      </c>
      <c r="E1280" s="38" t="s">
        <v>738</v>
      </c>
      <c r="F1280" s="44">
        <f>IF(ISBLANK('4L'!I34),"##BLANK",'4L'!I34)</f>
        <v>0</v>
      </c>
    </row>
    <row r="1281" spans="2:6">
      <c r="B1281" s="98" t="str">
        <f>'4L'!AZ34</f>
        <v>B0232DSC_TWD</v>
      </c>
      <c r="C1281" s="14" t="s">
        <v>3359</v>
      </c>
      <c r="E1281" s="38" t="s">
        <v>738</v>
      </c>
      <c r="F1281" s="44">
        <f>IF(ISBLANK('4L'!J34),"##BLANK",'4L'!J34)</f>
        <v>0</v>
      </c>
    </row>
    <row r="1282" spans="2:6">
      <c r="B1282" s="98" t="str">
        <f>'4L'!BA34</f>
        <v>B0232DSC_TOT</v>
      </c>
      <c r="C1282" s="14" t="s">
        <v>3360</v>
      </c>
      <c r="E1282" s="38" t="s">
        <v>738</v>
      </c>
      <c r="F1282" s="44">
        <f>IF(ISBLANK('4L'!K34),"##BLANK",'4L'!K34)</f>
        <v>0</v>
      </c>
    </row>
    <row r="1283" spans="2:6">
      <c r="B1283" s="98" t="str">
        <f>'4L'!AV35</f>
        <v>B0233DSO_WR</v>
      </c>
      <c r="C1283" s="14" t="s">
        <v>3361</v>
      </c>
      <c r="E1283" s="38" t="s">
        <v>738</v>
      </c>
      <c r="F1283" s="44">
        <f>IF(ISBLANK('4L'!F35),"##BLANK",'4L'!F35)</f>
        <v>0.13100000000000001</v>
      </c>
    </row>
    <row r="1284" spans="2:6">
      <c r="B1284" s="98" t="str">
        <f>'4L'!AW35</f>
        <v>B0233DSO_RWT</v>
      </c>
      <c r="C1284" s="14" t="s">
        <v>3362</v>
      </c>
      <c r="E1284" s="38" t="s">
        <v>738</v>
      </c>
      <c r="F1284" s="44">
        <f>IF(ISBLANK('4L'!G35),"##BLANK",'4L'!G35)</f>
        <v>6.0000000000000001E-3</v>
      </c>
    </row>
    <row r="1285" spans="2:6">
      <c r="B1285" s="98" t="str">
        <f>'4L'!AX35</f>
        <v>B0233DSO_RWS</v>
      </c>
      <c r="C1285" s="14" t="s">
        <v>3363</v>
      </c>
      <c r="E1285" s="38" t="s">
        <v>738</v>
      </c>
      <c r="F1285" s="44">
        <f>IF(ISBLANK('4L'!H35),"##BLANK",'4L'!H35)</f>
        <v>6.0000000000000001E-3</v>
      </c>
    </row>
    <row r="1286" spans="2:6">
      <c r="B1286" s="98" t="str">
        <f>'4L'!AY35</f>
        <v>B0233DSO_WT</v>
      </c>
      <c r="C1286" s="14" t="s">
        <v>3364</v>
      </c>
      <c r="E1286" s="38" t="s">
        <v>738</v>
      </c>
      <c r="F1286" s="44">
        <f>IF(ISBLANK('4L'!I35),"##BLANK",'4L'!I35)</f>
        <v>1.5820000000000001</v>
      </c>
    </row>
    <row r="1287" spans="2:6">
      <c r="B1287" s="98" t="str">
        <f>'4L'!AZ35</f>
        <v>B0233DSO_TWD</v>
      </c>
      <c r="C1287" s="14" t="s">
        <v>3365</v>
      </c>
      <c r="E1287" s="38" t="s">
        <v>738</v>
      </c>
      <c r="F1287" s="44">
        <f>IF(ISBLANK('4L'!J35),"##BLANK",'4L'!J35)</f>
        <v>1.1200000000000001</v>
      </c>
    </row>
    <row r="1288" spans="2:6">
      <c r="B1288" s="98" t="str">
        <f>'4L'!BA35</f>
        <v>B0233DSO_TOT</v>
      </c>
      <c r="C1288" s="14" t="s">
        <v>3366</v>
      </c>
      <c r="E1288" s="38" t="s">
        <v>738</v>
      </c>
      <c r="F1288" s="44">
        <f>IF(ISBLANK('4L'!K35),"##BLANK",'4L'!K35)</f>
        <v>2.8450000000000002</v>
      </c>
    </row>
    <row r="1289" spans="2:6">
      <c r="B1289" s="98" t="str">
        <f>'4L'!AV36</f>
        <v>B0234DST_WR</v>
      </c>
      <c r="C1289" s="14" t="s">
        <v>3367</v>
      </c>
      <c r="E1289" s="38" t="s">
        <v>738</v>
      </c>
      <c r="F1289" s="44">
        <f>IF(ISBLANK('4L'!F36),"##BLANK",'4L'!F36)</f>
        <v>0.13100000000000001</v>
      </c>
    </row>
    <row r="1290" spans="2:6">
      <c r="B1290" s="98" t="str">
        <f>'4L'!AW36</f>
        <v>B0234DST_RWT</v>
      </c>
      <c r="C1290" s="14" t="s">
        <v>3368</v>
      </c>
      <c r="E1290" s="38" t="s">
        <v>738</v>
      </c>
      <c r="F1290" s="44">
        <f>IF(ISBLANK('4L'!G36),"##BLANK",'4L'!G36)</f>
        <v>6.0000000000000001E-3</v>
      </c>
    </row>
    <row r="1291" spans="2:6">
      <c r="B1291" s="98" t="str">
        <f>'4L'!AX36</f>
        <v>B0234DST_RWS</v>
      </c>
      <c r="C1291" s="14" t="s">
        <v>3369</v>
      </c>
      <c r="E1291" s="38" t="s">
        <v>738</v>
      </c>
      <c r="F1291" s="44">
        <f>IF(ISBLANK('4L'!H36),"##BLANK",'4L'!H36)</f>
        <v>6.0000000000000001E-3</v>
      </c>
    </row>
    <row r="1292" spans="2:6">
      <c r="B1292" s="98" t="str">
        <f>'4L'!AY36</f>
        <v>B0234DST_WT</v>
      </c>
      <c r="C1292" s="14" t="s">
        <v>3370</v>
      </c>
      <c r="E1292" s="38" t="s">
        <v>738</v>
      </c>
      <c r="F1292" s="44">
        <f>IF(ISBLANK('4L'!I36),"##BLANK",'4L'!I36)</f>
        <v>1.5820000000000001</v>
      </c>
    </row>
    <row r="1293" spans="2:6">
      <c r="B1293" s="98" t="str">
        <f>'4L'!AZ36</f>
        <v>B0234DST_TWD</v>
      </c>
      <c r="C1293" s="14" t="s">
        <v>3371</v>
      </c>
      <c r="E1293" s="38" t="s">
        <v>738</v>
      </c>
      <c r="F1293" s="44">
        <f>IF(ISBLANK('4L'!J36),"##BLANK",'4L'!J36)</f>
        <v>1.1200000000000001</v>
      </c>
    </row>
    <row r="1294" spans="2:6">
      <c r="B1294" s="98" t="str">
        <f>'4L'!BA36</f>
        <v>B0234DST_TOT</v>
      </c>
      <c r="C1294" s="14" t="s">
        <v>3372</v>
      </c>
      <c r="E1294" s="38" t="s">
        <v>738</v>
      </c>
      <c r="F1294" s="44">
        <f>IF(ISBLANK('4L'!K36),"##BLANK",'4L'!K36)</f>
        <v>2.8450000000000002</v>
      </c>
    </row>
    <row r="1295" spans="2:6">
      <c r="B1295" s="98" t="str">
        <f>'4L'!BH36</f>
        <v>B0388DSI_CUMME</v>
      </c>
      <c r="C1295" s="14" t="s">
        <v>3373</v>
      </c>
      <c r="E1295" s="38" t="s">
        <v>738</v>
      </c>
      <c r="F1295" s="44">
        <f>IF(ISBLANK('4L'!R36),"##BLANK",'4L'!R36)</f>
        <v>3.0249999999999999</v>
      </c>
    </row>
    <row r="1296" spans="2:6">
      <c r="B1296" s="98" t="str">
        <f>'4L'!BI36</f>
        <v>B0388DSI_CUMMA</v>
      </c>
      <c r="C1296" s="14" t="s">
        <v>3374</v>
      </c>
      <c r="E1296" s="38" t="s">
        <v>738</v>
      </c>
      <c r="F1296" s="44">
        <f>IF(ISBLANK('4L'!S36),"##BLANK",'4L'!S36)</f>
        <v>13.71</v>
      </c>
    </row>
    <row r="1297" spans="2:6">
      <c r="B1297" s="98" t="str">
        <f>'4L'!BJ36</f>
        <v>B0388DSI_CUMMT</v>
      </c>
      <c r="C1297" s="14" t="s">
        <v>3375</v>
      </c>
      <c r="E1297" s="38" t="s">
        <v>738</v>
      </c>
      <c r="F1297" s="44">
        <f>IF(ISBLANK('4L'!T36),"##BLANK",'4L'!T36)</f>
        <v>39.518999999999998</v>
      </c>
    </row>
    <row r="1298" spans="2:6">
      <c r="B1298" s="98" t="str">
        <f>'4L'!AV37</f>
        <v>B0235LIC_WR</v>
      </c>
      <c r="C1298" s="14" t="s">
        <v>3376</v>
      </c>
      <c r="E1298" s="38" t="s">
        <v>738</v>
      </c>
      <c r="F1298" s="44">
        <f>IF(ISBLANK('4L'!F37),"##BLANK",'4L'!F37)</f>
        <v>0</v>
      </c>
    </row>
    <row r="1299" spans="2:6">
      <c r="B1299" s="98" t="str">
        <f>'4L'!AW37</f>
        <v>B0235LIC_RWT</v>
      </c>
      <c r="C1299" s="14" t="s">
        <v>3377</v>
      </c>
      <c r="E1299" s="38" t="s">
        <v>738</v>
      </c>
      <c r="F1299" s="44">
        <f>IF(ISBLANK('4L'!G37),"##BLANK",'4L'!G37)</f>
        <v>0</v>
      </c>
    </row>
    <row r="1300" spans="2:6">
      <c r="B1300" s="98" t="str">
        <f>'4L'!AX37</f>
        <v>B0235LIC_RWS</v>
      </c>
      <c r="C1300" s="14" t="s">
        <v>3378</v>
      </c>
      <c r="E1300" s="38" t="s">
        <v>738</v>
      </c>
      <c r="F1300" s="44">
        <f>IF(ISBLANK('4L'!H37),"##BLANK",'4L'!H37)</f>
        <v>0</v>
      </c>
    </row>
    <row r="1301" spans="2:6">
      <c r="B1301" s="98" t="str">
        <f>'4L'!AY37</f>
        <v>B0235LIC_WT</v>
      </c>
      <c r="C1301" s="14" t="s">
        <v>3379</v>
      </c>
      <c r="E1301" s="38" t="s">
        <v>738</v>
      </c>
      <c r="F1301" s="44">
        <f>IF(ISBLANK('4L'!I37),"##BLANK",'4L'!I37)</f>
        <v>0</v>
      </c>
    </row>
    <row r="1302" spans="2:6">
      <c r="B1302" s="98" t="str">
        <f>'4L'!AZ37</f>
        <v>B0235LIC_TWD</v>
      </c>
      <c r="C1302" s="14" t="s">
        <v>3380</v>
      </c>
      <c r="E1302" s="38" t="s">
        <v>738</v>
      </c>
      <c r="F1302" s="44">
        <f>IF(ISBLANK('4L'!J37),"##BLANK",'4L'!J37)</f>
        <v>0</v>
      </c>
    </row>
    <row r="1303" spans="2:6">
      <c r="B1303" s="98" t="str">
        <f>'4L'!BA37</f>
        <v>B0235LIC_TOT</v>
      </c>
      <c r="C1303" s="14" t="s">
        <v>3381</v>
      </c>
      <c r="E1303" s="38" t="s">
        <v>738</v>
      </c>
      <c r="F1303" s="44">
        <f>IF(ISBLANK('4L'!K37),"##BLANK",'4L'!K37)</f>
        <v>0</v>
      </c>
    </row>
    <row r="1304" spans="2:6">
      <c r="B1304" s="98" t="str">
        <f>'4L'!BB37</f>
        <v>B0235LIC_C_WR</v>
      </c>
      <c r="C1304" s="14" t="s">
        <v>3382</v>
      </c>
      <c r="E1304" s="38" t="s">
        <v>738</v>
      </c>
      <c r="F1304" s="44">
        <f>IF(ISBLANK('4L'!L37),"##BLANK",'4L'!L37)</f>
        <v>0</v>
      </c>
    </row>
    <row r="1305" spans="2:6">
      <c r="B1305" s="98" t="str">
        <f>'4L'!BC37</f>
        <v>B0235LIC_C_RWT</v>
      </c>
      <c r="C1305" s="14" t="s">
        <v>3383</v>
      </c>
      <c r="E1305" s="38" t="s">
        <v>738</v>
      </c>
      <c r="F1305" s="44">
        <f>IF(ISBLANK('4L'!M37),"##BLANK",'4L'!M37)</f>
        <v>0</v>
      </c>
    </row>
    <row r="1306" spans="2:6">
      <c r="B1306" s="98" t="str">
        <f>'4L'!BD37</f>
        <v>B0235LIC_C_RWS</v>
      </c>
      <c r="C1306" s="14" t="s">
        <v>3384</v>
      </c>
      <c r="E1306" s="38" t="s">
        <v>738</v>
      </c>
      <c r="F1306" s="44">
        <f>IF(ISBLANK('4L'!N37),"##BLANK",'4L'!N37)</f>
        <v>0</v>
      </c>
    </row>
    <row r="1307" spans="2:6">
      <c r="B1307" s="98" t="str">
        <f>'4L'!BE37</f>
        <v>B0235LIC_C_WT</v>
      </c>
      <c r="C1307" s="14" t="s">
        <v>3385</v>
      </c>
      <c r="E1307" s="38" t="s">
        <v>738</v>
      </c>
      <c r="F1307" s="44">
        <f>IF(ISBLANK('4L'!O37),"##BLANK",'4L'!O37)</f>
        <v>0</v>
      </c>
    </row>
    <row r="1308" spans="2:6">
      <c r="B1308" s="98" t="str">
        <f>'4L'!BF37</f>
        <v>B0235LIC_C_TWD</v>
      </c>
      <c r="C1308" s="14" t="s">
        <v>3386</v>
      </c>
      <c r="E1308" s="38" t="s">
        <v>738</v>
      </c>
      <c r="F1308" s="44">
        <f>IF(ISBLANK('4L'!P37),"##BLANK",'4L'!P37)</f>
        <v>0</v>
      </c>
    </row>
    <row r="1309" spans="2:6">
      <c r="B1309" s="98" t="str">
        <f>'4L'!BG37</f>
        <v>B0235LIC_C_TOT</v>
      </c>
      <c r="C1309" s="14" t="s">
        <v>3387</v>
      </c>
      <c r="E1309" s="38" t="s">
        <v>738</v>
      </c>
      <c r="F1309" s="44">
        <f>IF(ISBLANK('4L'!Q37),"##BLANK",'4L'!Q37)</f>
        <v>0</v>
      </c>
    </row>
    <row r="1310" spans="2:6">
      <c r="B1310" s="98" t="str">
        <f>'4L'!AV38</f>
        <v>B0236LIO_WR</v>
      </c>
      <c r="C1310" s="14" t="s">
        <v>3388</v>
      </c>
      <c r="E1310" s="38" t="s">
        <v>738</v>
      </c>
      <c r="F1310" s="44">
        <f>IF(ISBLANK('4L'!F38),"##BLANK",'4L'!F38)</f>
        <v>0</v>
      </c>
    </row>
    <row r="1311" spans="2:6">
      <c r="B1311" s="98" t="str">
        <f>'4L'!AW38</f>
        <v>B0236LIO_RWT</v>
      </c>
      <c r="C1311" s="14" t="s">
        <v>3389</v>
      </c>
      <c r="E1311" s="38" t="s">
        <v>738</v>
      </c>
      <c r="F1311" s="44">
        <f>IF(ISBLANK('4L'!G38),"##BLANK",'4L'!G38)</f>
        <v>0</v>
      </c>
    </row>
    <row r="1312" spans="2:6">
      <c r="B1312" s="98" t="str">
        <f>'4L'!AX38</f>
        <v>B0236LIO_RWS</v>
      </c>
      <c r="C1312" s="14" t="s">
        <v>3390</v>
      </c>
      <c r="E1312" s="38" t="s">
        <v>738</v>
      </c>
      <c r="F1312" s="44">
        <f>IF(ISBLANK('4L'!H38),"##BLANK",'4L'!H38)</f>
        <v>0</v>
      </c>
    </row>
    <row r="1313" spans="2:6">
      <c r="B1313" s="98" t="str">
        <f>'4L'!AY38</f>
        <v>B0236LIO_WT</v>
      </c>
      <c r="C1313" s="14" t="s">
        <v>3391</v>
      </c>
      <c r="E1313" s="38" t="s">
        <v>738</v>
      </c>
      <c r="F1313" s="44">
        <f>IF(ISBLANK('4L'!I38),"##BLANK",'4L'!I38)</f>
        <v>0</v>
      </c>
    </row>
    <row r="1314" spans="2:6">
      <c r="B1314" s="98" t="str">
        <f>'4L'!AZ38</f>
        <v>B0236LIO_TWD</v>
      </c>
      <c r="C1314" s="14" t="s">
        <v>3392</v>
      </c>
      <c r="E1314" s="38" t="s">
        <v>738</v>
      </c>
      <c r="F1314" s="44">
        <f>IF(ISBLANK('4L'!J38),"##BLANK",'4L'!J38)</f>
        <v>0</v>
      </c>
    </row>
    <row r="1315" spans="2:6">
      <c r="B1315" s="98" t="str">
        <f>'4L'!BA38</f>
        <v>B0236LIO_TOT</v>
      </c>
      <c r="C1315" s="14" t="s">
        <v>3393</v>
      </c>
      <c r="E1315" s="38" t="s">
        <v>738</v>
      </c>
      <c r="F1315" s="44">
        <f>IF(ISBLANK('4L'!K38),"##BLANK",'4L'!K38)</f>
        <v>0</v>
      </c>
    </row>
    <row r="1316" spans="2:6">
      <c r="B1316" s="98" t="str">
        <f>'4L'!BB38</f>
        <v>B0236LIO_C_WR</v>
      </c>
      <c r="C1316" s="14" t="s">
        <v>3394</v>
      </c>
      <c r="E1316" s="38" t="s">
        <v>738</v>
      </c>
      <c r="F1316" s="44">
        <f>IF(ISBLANK('4L'!L38),"##BLANK",'4L'!L38)</f>
        <v>0</v>
      </c>
    </row>
    <row r="1317" spans="2:6">
      <c r="B1317" s="98" t="str">
        <f>'4L'!BC38</f>
        <v>B0236LIO_C_RWT</v>
      </c>
      <c r="C1317" s="14" t="s">
        <v>3395</v>
      </c>
      <c r="E1317" s="38" t="s">
        <v>738</v>
      </c>
      <c r="F1317" s="44">
        <f>IF(ISBLANK('4L'!M38),"##BLANK",'4L'!M38)</f>
        <v>0</v>
      </c>
    </row>
    <row r="1318" spans="2:6">
      <c r="B1318" s="98" t="str">
        <f>'4L'!BD38</f>
        <v>B0236LIO_C_RWS</v>
      </c>
      <c r="C1318" s="14" t="s">
        <v>3396</v>
      </c>
      <c r="E1318" s="38" t="s">
        <v>738</v>
      </c>
      <c r="F1318" s="44">
        <f>IF(ISBLANK('4L'!N38),"##BLANK",'4L'!N38)</f>
        <v>0</v>
      </c>
    </row>
    <row r="1319" spans="2:6">
      <c r="B1319" s="98" t="str">
        <f>'4L'!BE38</f>
        <v>B0236LIO_C_WT</v>
      </c>
      <c r="C1319" s="14" t="s">
        <v>3397</v>
      </c>
      <c r="E1319" s="38" t="s">
        <v>738</v>
      </c>
      <c r="F1319" s="44">
        <f>IF(ISBLANK('4L'!O38),"##BLANK",'4L'!O38)</f>
        <v>0</v>
      </c>
    </row>
    <row r="1320" spans="2:6">
      <c r="B1320" s="98" t="str">
        <f>'4L'!BF38</f>
        <v>B0236LIO_C_TWD</v>
      </c>
      <c r="C1320" s="14" t="s">
        <v>3398</v>
      </c>
      <c r="E1320" s="38" t="s">
        <v>738</v>
      </c>
      <c r="F1320" s="44">
        <f>IF(ISBLANK('4L'!P38),"##BLANK",'4L'!P38)</f>
        <v>0</v>
      </c>
    </row>
    <row r="1321" spans="2:6">
      <c r="B1321" s="98" t="str">
        <f>'4L'!BG38</f>
        <v>B0236LIO_C_TOT</v>
      </c>
      <c r="C1321" s="14" t="s">
        <v>3399</v>
      </c>
      <c r="E1321" s="38" t="s">
        <v>738</v>
      </c>
      <c r="F1321" s="44">
        <f>IF(ISBLANK('4L'!Q38),"##BLANK",'4L'!Q38)</f>
        <v>0</v>
      </c>
    </row>
    <row r="1322" spans="2:6">
      <c r="B1322" s="98" t="str">
        <f>'4L'!AV39</f>
        <v>B0237LIT_WR</v>
      </c>
      <c r="C1322" s="14" t="s">
        <v>3400</v>
      </c>
      <c r="E1322" s="38" t="s">
        <v>738</v>
      </c>
      <c r="F1322" s="44">
        <f>IF(ISBLANK('4L'!F39),"##BLANK",'4L'!F39)</f>
        <v>0</v>
      </c>
    </row>
    <row r="1323" spans="2:6">
      <c r="B1323" s="98" t="str">
        <f>'4L'!AW39</f>
        <v>B0237LIT_RWT</v>
      </c>
      <c r="C1323" s="14" t="s">
        <v>3401</v>
      </c>
      <c r="E1323" s="38" t="s">
        <v>738</v>
      </c>
      <c r="F1323" s="44">
        <f>IF(ISBLANK('4L'!G39),"##BLANK",'4L'!G39)</f>
        <v>0</v>
      </c>
    </row>
    <row r="1324" spans="2:6">
      <c r="B1324" s="98" t="str">
        <f>'4L'!AX39</f>
        <v>B0237LIT_RWS</v>
      </c>
      <c r="C1324" s="14" t="s">
        <v>3402</v>
      </c>
      <c r="E1324" s="38" t="s">
        <v>738</v>
      </c>
      <c r="F1324" s="44">
        <f>IF(ISBLANK('4L'!H39),"##BLANK",'4L'!H39)</f>
        <v>0</v>
      </c>
    </row>
    <row r="1325" spans="2:6">
      <c r="B1325" s="98" t="str">
        <f>'4L'!AY39</f>
        <v>B0237LIT_WT</v>
      </c>
      <c r="C1325" s="14" t="s">
        <v>3403</v>
      </c>
      <c r="E1325" s="38" t="s">
        <v>738</v>
      </c>
      <c r="F1325" s="44">
        <f>IF(ISBLANK('4L'!I39),"##BLANK",'4L'!I39)</f>
        <v>0</v>
      </c>
    </row>
    <row r="1326" spans="2:6">
      <c r="B1326" s="98" t="str">
        <f>'4L'!AZ39</f>
        <v>B0237LIT_TWD</v>
      </c>
      <c r="C1326" s="14" t="s">
        <v>3404</v>
      </c>
      <c r="E1326" s="38" t="s">
        <v>738</v>
      </c>
      <c r="F1326" s="44">
        <f>IF(ISBLANK('4L'!J39),"##BLANK",'4L'!J39)</f>
        <v>0</v>
      </c>
    </row>
    <row r="1327" spans="2:6">
      <c r="B1327" s="98" t="str">
        <f>'4L'!BA39</f>
        <v>B0237LIT_TOT</v>
      </c>
      <c r="C1327" s="14" t="s">
        <v>3405</v>
      </c>
      <c r="E1327" s="38" t="s">
        <v>738</v>
      </c>
      <c r="F1327" s="44">
        <f>IF(ISBLANK('4L'!K39),"##BLANK",'4L'!K39)</f>
        <v>0</v>
      </c>
    </row>
    <row r="1328" spans="2:6">
      <c r="B1328" s="98" t="str">
        <f>'4L'!BB39</f>
        <v>B0237LIT_C_WR</v>
      </c>
      <c r="C1328" s="14" t="s">
        <v>3406</v>
      </c>
      <c r="E1328" s="38" t="s">
        <v>738</v>
      </c>
      <c r="F1328" s="44">
        <f>IF(ISBLANK('4L'!L39),"##BLANK",'4L'!L39)</f>
        <v>0</v>
      </c>
    </row>
    <row r="1329" spans="2:6">
      <c r="B1329" s="98" t="str">
        <f>'4L'!BC39</f>
        <v>B0237LIT_C_RWT</v>
      </c>
      <c r="C1329" s="14" t="s">
        <v>3407</v>
      </c>
      <c r="E1329" s="38" t="s">
        <v>738</v>
      </c>
      <c r="F1329" s="44">
        <f>IF(ISBLANK('4L'!M39),"##BLANK",'4L'!M39)</f>
        <v>0</v>
      </c>
    </row>
    <row r="1330" spans="2:6">
      <c r="B1330" s="98" t="str">
        <f>'4L'!BD39</f>
        <v>B0237LIT_C_RWS</v>
      </c>
      <c r="C1330" s="14" t="s">
        <v>3408</v>
      </c>
      <c r="E1330" s="38" t="s">
        <v>738</v>
      </c>
      <c r="F1330" s="44">
        <f>IF(ISBLANK('4L'!N39),"##BLANK",'4L'!N39)</f>
        <v>0</v>
      </c>
    </row>
    <row r="1331" spans="2:6">
      <c r="B1331" s="98" t="str">
        <f>'4L'!BE39</f>
        <v>B0237LIT_C_WT</v>
      </c>
      <c r="C1331" s="14" t="s">
        <v>3409</v>
      </c>
      <c r="E1331" s="38" t="s">
        <v>738</v>
      </c>
      <c r="F1331" s="44">
        <f>IF(ISBLANK('4L'!O39),"##BLANK",'4L'!O39)</f>
        <v>0</v>
      </c>
    </row>
    <row r="1332" spans="2:6">
      <c r="B1332" s="98" t="str">
        <f>'4L'!BF39</f>
        <v>B0237LIT_C_TWD</v>
      </c>
      <c r="C1332" s="14" t="s">
        <v>3410</v>
      </c>
      <c r="E1332" s="38" t="s">
        <v>738</v>
      </c>
      <c r="F1332" s="44">
        <f>IF(ISBLANK('4L'!P39),"##BLANK",'4L'!P39)</f>
        <v>0</v>
      </c>
    </row>
    <row r="1333" spans="2:6">
      <c r="B1333" s="98" t="str">
        <f>'4L'!BG39</f>
        <v>B0237LIT_C_TOT</v>
      </c>
      <c r="C1333" s="14" t="s">
        <v>3411</v>
      </c>
      <c r="E1333" s="38" t="s">
        <v>738</v>
      </c>
      <c r="F1333" s="44">
        <f>IF(ISBLANK('4L'!Q39),"##BLANK",'4L'!Q39)</f>
        <v>0</v>
      </c>
    </row>
    <row r="1334" spans="2:6">
      <c r="B1334" s="98" t="str">
        <f>'4L'!BH39</f>
        <v>B0389LIDB_CUMME</v>
      </c>
      <c r="C1334" s="14" t="s">
        <v>3412</v>
      </c>
      <c r="E1334" s="38" t="s">
        <v>738</v>
      </c>
      <c r="F1334" s="44">
        <f>IF(ISBLANK('4L'!R39),"##BLANK",'4L'!R39)</f>
        <v>0</v>
      </c>
    </row>
    <row r="1335" spans="2:6">
      <c r="B1335" s="98" t="str">
        <f>'4L'!BI39</f>
        <v>B0389LIDB_CUMMA</v>
      </c>
      <c r="C1335" s="14" t="s">
        <v>3413</v>
      </c>
      <c r="E1335" s="38" t="s">
        <v>738</v>
      </c>
      <c r="F1335" s="44">
        <f>IF(ISBLANK('4L'!S39),"##BLANK",'4L'!S39)</f>
        <v>0</v>
      </c>
    </row>
    <row r="1336" spans="2:6">
      <c r="B1336" s="98" t="str">
        <f>'4L'!BJ39</f>
        <v>B0389LIDB_CUMMT</v>
      </c>
      <c r="C1336" s="14" t="s">
        <v>3414</v>
      </c>
      <c r="E1336" s="38" t="s">
        <v>738</v>
      </c>
      <c r="F1336" s="44">
        <f>IF(ISBLANK('4L'!T39),"##BLANK",'4L'!T39)</f>
        <v>0</v>
      </c>
    </row>
    <row r="1337" spans="2:6">
      <c r="B1337" s="98" t="str">
        <f>'4L'!AV40</f>
        <v>B0238IIC_WR</v>
      </c>
      <c r="C1337" s="14" t="s">
        <v>3415</v>
      </c>
      <c r="E1337" s="38" t="s">
        <v>738</v>
      </c>
      <c r="F1337" s="44">
        <f>IF(ISBLANK('4L'!F40),"##BLANK",'4L'!F40)</f>
        <v>0</v>
      </c>
    </row>
    <row r="1338" spans="2:6">
      <c r="B1338" s="98" t="str">
        <f>'4L'!AW40</f>
        <v>B0238IIC_RWT</v>
      </c>
      <c r="C1338" s="14" t="s">
        <v>3416</v>
      </c>
      <c r="E1338" s="38" t="s">
        <v>738</v>
      </c>
      <c r="F1338" s="44">
        <f>IF(ISBLANK('4L'!G40),"##BLANK",'4L'!G40)</f>
        <v>0</v>
      </c>
    </row>
    <row r="1339" spans="2:6">
      <c r="B1339" s="98" t="str">
        <f>'4L'!AX40</f>
        <v>B0238IIC_RWS</v>
      </c>
      <c r="C1339" s="14" t="s">
        <v>3417</v>
      </c>
      <c r="E1339" s="38" t="s">
        <v>738</v>
      </c>
      <c r="F1339" s="44">
        <f>IF(ISBLANK('4L'!H40),"##BLANK",'4L'!H40)</f>
        <v>0</v>
      </c>
    </row>
    <row r="1340" spans="2:6">
      <c r="B1340" s="98" t="str">
        <f>'4L'!AY40</f>
        <v>B0238IIC_WT</v>
      </c>
      <c r="C1340" s="14" t="s">
        <v>3418</v>
      </c>
      <c r="E1340" s="38" t="s">
        <v>738</v>
      </c>
      <c r="F1340" s="44">
        <f>IF(ISBLANK('4L'!I40),"##BLANK",'4L'!I40)</f>
        <v>0</v>
      </c>
    </row>
    <row r="1341" spans="2:6">
      <c r="B1341" s="98" t="str">
        <f>'4L'!AZ40</f>
        <v>B0238IIC_TWD</v>
      </c>
      <c r="C1341" s="14" t="s">
        <v>3419</v>
      </c>
      <c r="E1341" s="38" t="s">
        <v>738</v>
      </c>
      <c r="F1341" s="44">
        <f>IF(ISBLANK('4L'!J40),"##BLANK",'4L'!J40)</f>
        <v>0.61299999999999999</v>
      </c>
    </row>
    <row r="1342" spans="2:6">
      <c r="B1342" s="98" t="str">
        <f>'4L'!BA40</f>
        <v>B0238IIC_TOT</v>
      </c>
      <c r="C1342" s="14" t="s">
        <v>3420</v>
      </c>
      <c r="E1342" s="38" t="s">
        <v>738</v>
      </c>
      <c r="F1342" s="44">
        <f>IF(ISBLANK('4L'!K40),"##BLANK",'4L'!K40)</f>
        <v>0.61299999999999999</v>
      </c>
    </row>
    <row r="1343" spans="2:6">
      <c r="B1343" s="98" t="str">
        <f>'4L'!AV41</f>
        <v>B0239IIO_WR</v>
      </c>
      <c r="C1343" s="14" t="s">
        <v>3421</v>
      </c>
      <c r="E1343" s="38" t="s">
        <v>738</v>
      </c>
      <c r="F1343" s="44">
        <f>IF(ISBLANK('4L'!F41),"##BLANK",'4L'!F41)</f>
        <v>0</v>
      </c>
    </row>
    <row r="1344" spans="2:6">
      <c r="B1344" s="98" t="str">
        <f>'4L'!AW41</f>
        <v>B0239IIO_RWT</v>
      </c>
      <c r="C1344" s="14" t="s">
        <v>3422</v>
      </c>
      <c r="E1344" s="38" t="s">
        <v>738</v>
      </c>
      <c r="F1344" s="44">
        <f>IF(ISBLANK('4L'!G41),"##BLANK",'4L'!G41)</f>
        <v>0</v>
      </c>
    </row>
    <row r="1345" spans="2:6">
      <c r="B1345" s="98" t="str">
        <f>'4L'!AX41</f>
        <v>B0239IIO_RWS</v>
      </c>
      <c r="C1345" s="14" t="s">
        <v>3423</v>
      </c>
      <c r="E1345" s="38" t="s">
        <v>738</v>
      </c>
      <c r="F1345" s="44">
        <f>IF(ISBLANK('4L'!H41),"##BLANK",'4L'!H41)</f>
        <v>0</v>
      </c>
    </row>
    <row r="1346" spans="2:6">
      <c r="B1346" s="98" t="str">
        <f>'4L'!AY41</f>
        <v>B0239IIO_WT</v>
      </c>
      <c r="C1346" s="14" t="s">
        <v>3424</v>
      </c>
      <c r="E1346" s="38" t="s">
        <v>738</v>
      </c>
      <c r="F1346" s="44">
        <f>IF(ISBLANK('4L'!I41),"##BLANK",'4L'!I41)</f>
        <v>0</v>
      </c>
    </row>
    <row r="1347" spans="2:6">
      <c r="B1347" s="98" t="str">
        <f>'4L'!AZ41</f>
        <v>B0239IIO_TWD</v>
      </c>
      <c r="C1347" s="14" t="s">
        <v>3425</v>
      </c>
      <c r="E1347" s="38" t="s">
        <v>738</v>
      </c>
      <c r="F1347" s="44">
        <f>IF(ISBLANK('4L'!J41),"##BLANK",'4L'!J41)</f>
        <v>0</v>
      </c>
    </row>
    <row r="1348" spans="2:6">
      <c r="B1348" s="98" t="str">
        <f>'4L'!BA41</f>
        <v>B0239IIO_TOT</v>
      </c>
      <c r="C1348" s="14" t="s">
        <v>3426</v>
      </c>
      <c r="E1348" s="38" t="s">
        <v>738</v>
      </c>
      <c r="F1348" s="44">
        <f>IF(ISBLANK('4L'!K41),"##BLANK",'4L'!K41)</f>
        <v>0</v>
      </c>
    </row>
    <row r="1349" spans="2:6">
      <c r="B1349" s="98" t="str">
        <f>'4L'!AV42</f>
        <v>B0240IIT_WR</v>
      </c>
      <c r="C1349" s="14" t="s">
        <v>3427</v>
      </c>
      <c r="E1349" s="38" t="s">
        <v>738</v>
      </c>
      <c r="F1349" s="44">
        <f>IF(ISBLANK('4L'!F42),"##BLANK",'4L'!F42)</f>
        <v>0</v>
      </c>
    </row>
    <row r="1350" spans="2:6">
      <c r="B1350" s="98" t="str">
        <f>'4L'!AW42</f>
        <v>B0240IIT_RWT</v>
      </c>
      <c r="C1350" s="14" t="s">
        <v>3428</v>
      </c>
      <c r="E1350" s="38" t="s">
        <v>738</v>
      </c>
      <c r="F1350" s="44">
        <f>IF(ISBLANK('4L'!G42),"##BLANK",'4L'!G42)</f>
        <v>0</v>
      </c>
    </row>
    <row r="1351" spans="2:6">
      <c r="B1351" s="98" t="str">
        <f>'4L'!AX42</f>
        <v>B0240IIT_RWS</v>
      </c>
      <c r="C1351" s="14" t="s">
        <v>3429</v>
      </c>
      <c r="E1351" s="38" t="s">
        <v>738</v>
      </c>
      <c r="F1351" s="44">
        <f>IF(ISBLANK('4L'!H42),"##BLANK",'4L'!H42)</f>
        <v>0</v>
      </c>
    </row>
    <row r="1352" spans="2:6">
      <c r="B1352" s="98" t="str">
        <f>'4L'!AY42</f>
        <v>B0240IIT_WT</v>
      </c>
      <c r="C1352" s="14" t="s">
        <v>3430</v>
      </c>
      <c r="E1352" s="38" t="s">
        <v>738</v>
      </c>
      <c r="F1352" s="44">
        <f>IF(ISBLANK('4L'!I42),"##BLANK",'4L'!I42)</f>
        <v>0</v>
      </c>
    </row>
    <row r="1353" spans="2:6">
      <c r="B1353" s="98" t="str">
        <f>'4L'!AZ42</f>
        <v>B0240IIT_TWD</v>
      </c>
      <c r="C1353" s="14" t="s">
        <v>3431</v>
      </c>
      <c r="E1353" s="38" t="s">
        <v>738</v>
      </c>
      <c r="F1353" s="44">
        <f>IF(ISBLANK('4L'!J42),"##BLANK",'4L'!J42)</f>
        <v>0.61299999999999999</v>
      </c>
    </row>
    <row r="1354" spans="2:6">
      <c r="B1354" s="98" t="str">
        <f>'4L'!BA42</f>
        <v>B0240IIT_TOT</v>
      </c>
      <c r="C1354" s="14" t="s">
        <v>3432</v>
      </c>
      <c r="E1354" s="38" t="s">
        <v>738</v>
      </c>
      <c r="F1354" s="44">
        <f>IF(ISBLANK('4L'!K42),"##BLANK",'4L'!K42)</f>
        <v>0.61299999999999999</v>
      </c>
    </row>
    <row r="1355" spans="2:6">
      <c r="B1355" s="98" t="str">
        <f>'4L'!BH42</f>
        <v>B0390IIDB_CUMME</v>
      </c>
      <c r="C1355" s="14" t="s">
        <v>3433</v>
      </c>
      <c r="E1355" s="38" t="s">
        <v>738</v>
      </c>
      <c r="F1355" s="44">
        <f>IF(ISBLANK('4L'!R42),"##BLANK",'4L'!R42)</f>
        <v>0.61299999999999999</v>
      </c>
    </row>
    <row r="1356" spans="2:6">
      <c r="B1356" s="98" t="str">
        <f>'4L'!BI42</f>
        <v>B0390IIDB_CUMMA</v>
      </c>
      <c r="C1356" s="14" t="s">
        <v>3434</v>
      </c>
      <c r="E1356" s="38" t="s">
        <v>738</v>
      </c>
      <c r="F1356" s="44">
        <f>IF(ISBLANK('4L'!S42),"##BLANK",'4L'!S42)</f>
        <v>19.536000000000001</v>
      </c>
    </row>
    <row r="1357" spans="2:6">
      <c r="B1357" s="98" t="str">
        <f>'4L'!BJ42</f>
        <v>B0390IIDB_CUMMT</v>
      </c>
      <c r="C1357" s="14" t="s">
        <v>3435</v>
      </c>
      <c r="E1357" s="38" t="s">
        <v>738</v>
      </c>
      <c r="F1357" s="44">
        <f>IF(ISBLANK('4L'!T42),"##BLANK",'4L'!T42)</f>
        <v>56.313000000000002</v>
      </c>
    </row>
    <row r="1358" spans="2:6">
      <c r="B1358" s="98" t="str">
        <f>'4L'!AV43</f>
        <v>B0241SDC_WR</v>
      </c>
      <c r="C1358" s="14" t="s">
        <v>3436</v>
      </c>
      <c r="E1358" s="38" t="s">
        <v>738</v>
      </c>
      <c r="F1358" s="44">
        <f>IF(ISBLANK('4L'!F43),"##BLANK",'4L'!F43)</f>
        <v>0.46300000000000002</v>
      </c>
    </row>
    <row r="1359" spans="2:6">
      <c r="B1359" s="98" t="str">
        <f>'4L'!AW43</f>
        <v>B0241SDC_RWT</v>
      </c>
      <c r="C1359" s="14" t="s">
        <v>3437</v>
      </c>
      <c r="E1359" s="38" t="s">
        <v>738</v>
      </c>
      <c r="F1359" s="44">
        <f>IF(ISBLANK('4L'!G43),"##BLANK",'4L'!G43)</f>
        <v>0</v>
      </c>
    </row>
    <row r="1360" spans="2:6">
      <c r="B1360" s="98" t="str">
        <f>'4L'!AX43</f>
        <v>B0241SDC_RWS</v>
      </c>
      <c r="C1360" s="14" t="s">
        <v>3438</v>
      </c>
      <c r="E1360" s="38" t="s">
        <v>738</v>
      </c>
      <c r="F1360" s="44">
        <f>IF(ISBLANK('4L'!H43),"##BLANK",'4L'!H43)</f>
        <v>0</v>
      </c>
    </row>
    <row r="1361" spans="2:6">
      <c r="B1361" s="98" t="str">
        <f>'4L'!AY43</f>
        <v>B0241SDC_WT</v>
      </c>
      <c r="C1361" s="14" t="s">
        <v>3439</v>
      </c>
      <c r="E1361" s="38" t="s">
        <v>738</v>
      </c>
      <c r="F1361" s="44">
        <f>IF(ISBLANK('4L'!I43),"##BLANK",'4L'!I43)</f>
        <v>0.13800000000000001</v>
      </c>
    </row>
    <row r="1362" spans="2:6">
      <c r="B1362" s="98" t="str">
        <f>'4L'!AZ43</f>
        <v>B0241SDC_TWD</v>
      </c>
      <c r="C1362" s="14" t="s">
        <v>3440</v>
      </c>
      <c r="E1362" s="38" t="s">
        <v>738</v>
      </c>
      <c r="F1362" s="44">
        <f>IF(ISBLANK('4L'!J43),"##BLANK",'4L'!J43)</f>
        <v>0.35299999999999998</v>
      </c>
    </row>
    <row r="1363" spans="2:6">
      <c r="B1363" s="98" t="str">
        <f>'4L'!BA43</f>
        <v>B0241SDC_TOT</v>
      </c>
      <c r="C1363" s="14" t="s">
        <v>3441</v>
      </c>
      <c r="E1363" s="38" t="s">
        <v>738</v>
      </c>
      <c r="F1363" s="44">
        <f>IF(ISBLANK('4L'!K43),"##BLANK",'4L'!K43)</f>
        <v>0.95399999999999996</v>
      </c>
    </row>
    <row r="1364" spans="2:6">
      <c r="B1364" s="98" t="str">
        <f>'4L'!AV44</f>
        <v>B0242SDO_WR</v>
      </c>
      <c r="C1364" s="14" t="s">
        <v>3442</v>
      </c>
      <c r="E1364" s="38" t="s">
        <v>738</v>
      </c>
      <c r="F1364" s="44">
        <f>IF(ISBLANK('4L'!F44),"##BLANK",'4L'!F44)</f>
        <v>0</v>
      </c>
    </row>
    <row r="1365" spans="2:6">
      <c r="B1365" s="98" t="str">
        <f>'4L'!AW44</f>
        <v>B0242SDO_RWT</v>
      </c>
      <c r="C1365" s="14" t="s">
        <v>3443</v>
      </c>
      <c r="E1365" s="38" t="s">
        <v>738</v>
      </c>
      <c r="F1365" s="44">
        <f>IF(ISBLANK('4L'!G44),"##BLANK",'4L'!G44)</f>
        <v>0</v>
      </c>
    </row>
    <row r="1366" spans="2:6">
      <c r="B1366" s="98" t="str">
        <f>'4L'!AX44</f>
        <v>B0242SDO_RWS</v>
      </c>
      <c r="C1366" s="14" t="s">
        <v>3444</v>
      </c>
      <c r="E1366" s="38" t="s">
        <v>738</v>
      </c>
      <c r="F1366" s="44">
        <f>IF(ISBLANK('4L'!H44),"##BLANK",'4L'!H44)</f>
        <v>0</v>
      </c>
    </row>
    <row r="1367" spans="2:6">
      <c r="B1367" s="98" t="str">
        <f>'4L'!AY44</f>
        <v>B0242SDO_WT</v>
      </c>
      <c r="C1367" s="14" t="s">
        <v>3445</v>
      </c>
      <c r="E1367" s="38" t="s">
        <v>738</v>
      </c>
      <c r="F1367" s="44">
        <f>IF(ISBLANK('4L'!I44),"##BLANK",'4L'!I44)</f>
        <v>0</v>
      </c>
    </row>
    <row r="1368" spans="2:6">
      <c r="B1368" s="98" t="str">
        <f>'4L'!AZ44</f>
        <v>B0242SDO_TWD</v>
      </c>
      <c r="C1368" s="14" t="s">
        <v>3446</v>
      </c>
      <c r="E1368" s="38" t="s">
        <v>738</v>
      </c>
      <c r="F1368" s="44">
        <f>IF(ISBLANK('4L'!J44),"##BLANK",'4L'!J44)</f>
        <v>0</v>
      </c>
    </row>
    <row r="1369" spans="2:6">
      <c r="B1369" s="98" t="str">
        <f>'4L'!BA44</f>
        <v>B0242SDO_TOT</v>
      </c>
      <c r="C1369" s="14" t="s">
        <v>3447</v>
      </c>
      <c r="E1369" s="38" t="s">
        <v>738</v>
      </c>
      <c r="F1369" s="44">
        <f>IF(ISBLANK('4L'!K44),"##BLANK",'4L'!K44)</f>
        <v>0</v>
      </c>
    </row>
    <row r="1370" spans="2:6">
      <c r="B1370" s="98" t="str">
        <f>'4L'!AV45</f>
        <v>B0243SDT_WR</v>
      </c>
      <c r="C1370" s="14" t="s">
        <v>3448</v>
      </c>
      <c r="E1370" s="38" t="s">
        <v>738</v>
      </c>
      <c r="F1370" s="44">
        <f>IF(ISBLANK('4L'!F45),"##BLANK",'4L'!F45)</f>
        <v>0.46300000000000002</v>
      </c>
    </row>
    <row r="1371" spans="2:6">
      <c r="B1371" s="98" t="str">
        <f>'4L'!AW45</f>
        <v>B0243SDT_RWT</v>
      </c>
      <c r="C1371" s="14" t="s">
        <v>3449</v>
      </c>
      <c r="E1371" s="38" t="s">
        <v>738</v>
      </c>
      <c r="F1371" s="44">
        <f>IF(ISBLANK('4L'!G45),"##BLANK",'4L'!G45)</f>
        <v>0</v>
      </c>
    </row>
    <row r="1372" spans="2:6">
      <c r="B1372" s="98" t="str">
        <f>'4L'!AX45</f>
        <v>B0243SDT_RWS</v>
      </c>
      <c r="C1372" s="14" t="s">
        <v>3450</v>
      </c>
      <c r="E1372" s="38" t="s">
        <v>738</v>
      </c>
      <c r="F1372" s="44">
        <f>IF(ISBLANK('4L'!H45),"##BLANK",'4L'!H45)</f>
        <v>0</v>
      </c>
    </row>
    <row r="1373" spans="2:6">
      <c r="B1373" s="98" t="str">
        <f>'4L'!AY45</f>
        <v>B0243SDT_WT</v>
      </c>
      <c r="C1373" s="14" t="s">
        <v>3451</v>
      </c>
      <c r="E1373" s="38" t="s">
        <v>738</v>
      </c>
      <c r="F1373" s="44">
        <f>IF(ISBLANK('4L'!I45),"##BLANK",'4L'!I45)</f>
        <v>0.13800000000000001</v>
      </c>
    </row>
    <row r="1374" spans="2:6">
      <c r="B1374" s="98" t="str">
        <f>'4L'!AZ45</f>
        <v>B0243SDT_TWD</v>
      </c>
      <c r="C1374" s="14" t="s">
        <v>3452</v>
      </c>
      <c r="E1374" s="38" t="s">
        <v>738</v>
      </c>
      <c r="F1374" s="44">
        <f>IF(ISBLANK('4L'!J45),"##BLANK",'4L'!J45)</f>
        <v>0.35299999999999998</v>
      </c>
    </row>
    <row r="1375" spans="2:6">
      <c r="B1375" s="98" t="str">
        <f>'4L'!BA45</f>
        <v>B0243SDT_TOT</v>
      </c>
      <c r="C1375" s="14" t="s">
        <v>3453</v>
      </c>
      <c r="E1375" s="38" t="s">
        <v>738</v>
      </c>
      <c r="F1375" s="44">
        <f>IF(ISBLANK('4L'!K45),"##BLANK",'4L'!K45)</f>
        <v>0.95399999999999996</v>
      </c>
    </row>
    <row r="1376" spans="2:6">
      <c r="B1376" s="98" t="str">
        <f>'4L'!BH45</f>
        <v>B0391SDBI_CUMME</v>
      </c>
      <c r="C1376" s="14" t="s">
        <v>3454</v>
      </c>
      <c r="E1376" s="38" t="s">
        <v>738</v>
      </c>
      <c r="F1376" s="44">
        <f>IF(ISBLANK('4L'!R45),"##BLANK",'4L'!R45)</f>
        <v>9.7409999999999997</v>
      </c>
    </row>
    <row r="1377" spans="2:6">
      <c r="B1377" s="98" t="str">
        <f>'4L'!BI45</f>
        <v>B0391SDBI_CUMMA</v>
      </c>
      <c r="C1377" s="14" t="s">
        <v>3455</v>
      </c>
      <c r="E1377" s="38" t="s">
        <v>738</v>
      </c>
      <c r="F1377" s="44">
        <f>IF(ISBLANK('4L'!S45),"##BLANK",'4L'!S45)</f>
        <v>25.896000000000001</v>
      </c>
    </row>
    <row r="1378" spans="2:6">
      <c r="B1378" s="98" t="str">
        <f>'4L'!BJ45</f>
        <v>B0391SDBI_CUMMT</v>
      </c>
      <c r="C1378" s="14" t="s">
        <v>3456</v>
      </c>
      <c r="E1378" s="38" t="s">
        <v>738</v>
      </c>
      <c r="F1378" s="44">
        <f>IF(ISBLANK('4L'!T45),"##BLANK",'4L'!T45)</f>
        <v>74.400999999999996</v>
      </c>
    </row>
    <row r="1379" spans="2:6">
      <c r="B1379" s="98" t="str">
        <f>'4L'!AV46</f>
        <v>B0244SRC_WR</v>
      </c>
      <c r="C1379" s="14" t="s">
        <v>3457</v>
      </c>
      <c r="E1379" s="38" t="s">
        <v>738</v>
      </c>
      <c r="F1379" s="44">
        <f>IF(ISBLANK('4L'!F46),"##BLANK",'4L'!F46)</f>
        <v>15.138999999999999</v>
      </c>
    </row>
    <row r="1380" spans="2:6">
      <c r="B1380" s="98" t="str">
        <f>'4L'!AW46</f>
        <v>B0244SRC_RWT</v>
      </c>
      <c r="C1380" s="14" t="s">
        <v>3458</v>
      </c>
      <c r="E1380" s="38" t="s">
        <v>738</v>
      </c>
      <c r="F1380" s="44">
        <f>IF(ISBLANK('4L'!G46),"##BLANK",'4L'!G46)</f>
        <v>1.599</v>
      </c>
    </row>
    <row r="1381" spans="2:6">
      <c r="B1381" s="98" t="str">
        <f>'4L'!AX46</f>
        <v>B0244SRC_RWS</v>
      </c>
      <c r="C1381" s="14" t="s">
        <v>3459</v>
      </c>
      <c r="E1381" s="38" t="s">
        <v>738</v>
      </c>
      <c r="F1381" s="44">
        <f>IF(ISBLANK('4L'!H46),"##BLANK",'4L'!H46)</f>
        <v>0</v>
      </c>
    </row>
    <row r="1382" spans="2:6">
      <c r="B1382" s="98" t="str">
        <f>'4L'!AY46</f>
        <v>B0244SRC_WT</v>
      </c>
      <c r="C1382" s="14" t="s">
        <v>3460</v>
      </c>
      <c r="E1382" s="38" t="s">
        <v>738</v>
      </c>
      <c r="F1382" s="44">
        <f>IF(ISBLANK('4L'!I46),"##BLANK",'4L'!I46)</f>
        <v>6.7060000000000004</v>
      </c>
    </row>
    <row r="1383" spans="2:6">
      <c r="B1383" s="98" t="str">
        <f>'4L'!AZ46</f>
        <v>B0244SRC_TWD</v>
      </c>
      <c r="C1383" s="14" t="s">
        <v>3461</v>
      </c>
      <c r="E1383" s="38" t="s">
        <v>738</v>
      </c>
      <c r="F1383" s="44">
        <f>IF(ISBLANK('4L'!J46),"##BLANK",'4L'!J46)</f>
        <v>0</v>
      </c>
    </row>
    <row r="1384" spans="2:6">
      <c r="B1384" s="98" t="str">
        <f>'4L'!BA46</f>
        <v>B0244SRC_TOT</v>
      </c>
      <c r="C1384" s="14" t="s">
        <v>3462</v>
      </c>
      <c r="E1384" s="38" t="s">
        <v>738</v>
      </c>
      <c r="F1384" s="44">
        <f>IF(ISBLANK('4L'!K46),"##BLANK",'4L'!K46)</f>
        <v>23.443999999999999</v>
      </c>
    </row>
    <row r="1385" spans="2:6">
      <c r="B1385" s="98" t="str">
        <f>'4L'!AV47</f>
        <v>B0245SRO_WR</v>
      </c>
      <c r="C1385" s="14" t="s">
        <v>3463</v>
      </c>
      <c r="E1385" s="38" t="s">
        <v>738</v>
      </c>
      <c r="F1385" s="44">
        <f>IF(ISBLANK('4L'!F47),"##BLANK",'4L'!F47)</f>
        <v>0</v>
      </c>
    </row>
    <row r="1386" spans="2:6">
      <c r="B1386" s="98" t="str">
        <f>'4L'!AW47</f>
        <v>B0245SRO_RWT</v>
      </c>
      <c r="C1386" s="14" t="s">
        <v>3464</v>
      </c>
      <c r="E1386" s="38" t="s">
        <v>738</v>
      </c>
      <c r="F1386" s="44">
        <f>IF(ISBLANK('4L'!G47),"##BLANK",'4L'!G47)</f>
        <v>0</v>
      </c>
    </row>
    <row r="1387" spans="2:6">
      <c r="B1387" s="98" t="str">
        <f>'4L'!AX47</f>
        <v>B0245SRO_RWS</v>
      </c>
      <c r="C1387" s="14" t="s">
        <v>3465</v>
      </c>
      <c r="E1387" s="38" t="s">
        <v>738</v>
      </c>
      <c r="F1387" s="44">
        <f>IF(ISBLANK('4L'!H47),"##BLANK",'4L'!H47)</f>
        <v>0</v>
      </c>
    </row>
    <row r="1388" spans="2:6">
      <c r="B1388" s="98" t="str">
        <f>'4L'!AY47</f>
        <v>B0245SRO_WT</v>
      </c>
      <c r="C1388" s="14" t="s">
        <v>3466</v>
      </c>
      <c r="E1388" s="38" t="s">
        <v>738</v>
      </c>
      <c r="F1388" s="44">
        <f>IF(ISBLANK('4L'!I47),"##BLANK",'4L'!I47)</f>
        <v>0</v>
      </c>
    </row>
    <row r="1389" spans="2:6">
      <c r="B1389" s="98" t="str">
        <f>'4L'!AZ47</f>
        <v>B0245SRO_TWD</v>
      </c>
      <c r="C1389" s="14" t="s">
        <v>3467</v>
      </c>
      <c r="E1389" s="38" t="s">
        <v>738</v>
      </c>
      <c r="F1389" s="44">
        <f>IF(ISBLANK('4L'!J47),"##BLANK",'4L'!J47)</f>
        <v>0</v>
      </c>
    </row>
    <row r="1390" spans="2:6">
      <c r="B1390" s="98" t="str">
        <f>'4L'!BA47</f>
        <v>B0245SRO_TOT</v>
      </c>
      <c r="C1390" s="14" t="s">
        <v>3468</v>
      </c>
      <c r="E1390" s="38" t="s">
        <v>738</v>
      </c>
      <c r="F1390" s="44">
        <f>IF(ISBLANK('4L'!K47),"##BLANK",'4L'!K47)</f>
        <v>0</v>
      </c>
    </row>
    <row r="1391" spans="2:6">
      <c r="B1391" s="98" t="str">
        <f>'4L'!AV48</f>
        <v>B0246SRT_WR</v>
      </c>
      <c r="C1391" s="14" t="s">
        <v>3469</v>
      </c>
      <c r="E1391" s="38" t="s">
        <v>738</v>
      </c>
      <c r="F1391" s="44">
        <f>IF(ISBLANK('4L'!F48),"##BLANK",'4L'!F48)</f>
        <v>15.138999999999999</v>
      </c>
    </row>
    <row r="1392" spans="2:6">
      <c r="B1392" s="98" t="str">
        <f>'4L'!AW48</f>
        <v>B0246SRT_RWT</v>
      </c>
      <c r="C1392" s="14" t="s">
        <v>3470</v>
      </c>
      <c r="E1392" s="38" t="s">
        <v>738</v>
      </c>
      <c r="F1392" s="44">
        <f>IF(ISBLANK('4L'!G48),"##BLANK",'4L'!G48)</f>
        <v>1.599</v>
      </c>
    </row>
    <row r="1393" spans="2:6">
      <c r="B1393" s="98" t="str">
        <f>'4L'!AX48</f>
        <v>B0246SRT_RWS</v>
      </c>
      <c r="C1393" s="14" t="s">
        <v>3471</v>
      </c>
      <c r="E1393" s="38" t="s">
        <v>738</v>
      </c>
      <c r="F1393" s="44">
        <f>IF(ISBLANK('4L'!H48),"##BLANK",'4L'!H48)</f>
        <v>0</v>
      </c>
    </row>
    <row r="1394" spans="2:6">
      <c r="B1394" s="98" t="str">
        <f>'4L'!AY48</f>
        <v>B0246SRT_WT</v>
      </c>
      <c r="C1394" s="14" t="s">
        <v>3472</v>
      </c>
      <c r="E1394" s="38" t="s">
        <v>738</v>
      </c>
      <c r="F1394" s="44">
        <f>IF(ISBLANK('4L'!I48),"##BLANK",'4L'!I48)</f>
        <v>6.7060000000000004</v>
      </c>
    </row>
    <row r="1395" spans="2:6">
      <c r="B1395" s="98" t="str">
        <f>'4L'!AZ48</f>
        <v>B0246SRT_TWD</v>
      </c>
      <c r="C1395" s="14" t="s">
        <v>3473</v>
      </c>
      <c r="E1395" s="38" t="s">
        <v>738</v>
      </c>
      <c r="F1395" s="44">
        <f>IF(ISBLANK('4L'!J48),"##BLANK",'4L'!J48)</f>
        <v>0</v>
      </c>
    </row>
    <row r="1396" spans="2:6">
      <c r="B1396" s="98" t="str">
        <f>'4L'!BA48</f>
        <v>B0246SRT_TOT</v>
      </c>
      <c r="C1396" s="14" t="s">
        <v>3474</v>
      </c>
      <c r="E1396" s="38" t="s">
        <v>738</v>
      </c>
      <c r="F1396" s="44">
        <f>IF(ISBLANK('4L'!K48),"##BLANK",'4L'!K48)</f>
        <v>23.443999999999999</v>
      </c>
    </row>
    <row r="1397" spans="2:6">
      <c r="B1397" s="98" t="str">
        <f>'4L'!BH48</f>
        <v>B0392SRW_CUMME</v>
      </c>
      <c r="C1397" s="14" t="s">
        <v>3475</v>
      </c>
      <c r="E1397" s="38" t="s">
        <v>738</v>
      </c>
      <c r="F1397" s="44">
        <f>IF(ISBLANK('4L'!R48),"##BLANK",'4L'!R48)</f>
        <v>36.813000000000002</v>
      </c>
    </row>
    <row r="1398" spans="2:6">
      <c r="B1398" s="98" t="str">
        <f>'4L'!BI48</f>
        <v>B0392SRW_CUMMA</v>
      </c>
      <c r="C1398" s="14" t="s">
        <v>3476</v>
      </c>
      <c r="E1398" s="38" t="s">
        <v>738</v>
      </c>
      <c r="F1398" s="44">
        <f>IF(ISBLANK('4L'!S48),"##BLANK",'4L'!S48)</f>
        <v>41.228000000000002</v>
      </c>
    </row>
    <row r="1399" spans="2:6">
      <c r="B1399" s="98" t="str">
        <f>'4L'!BJ48</f>
        <v>B0392SRW_CUMMT</v>
      </c>
      <c r="C1399" s="14" t="s">
        <v>3477</v>
      </c>
      <c r="E1399" s="38" t="s">
        <v>738</v>
      </c>
      <c r="F1399" s="44">
        <f>IF(ISBLANK('4L'!T48),"##BLANK",'4L'!T48)</f>
        <v>92.174999999999997</v>
      </c>
    </row>
    <row r="1400" spans="2:6">
      <c r="B1400" s="98" t="str">
        <f>'4L'!AV49</f>
        <v>B0247SST_WR</v>
      </c>
      <c r="C1400" s="14" t="s">
        <v>3478</v>
      </c>
      <c r="E1400" s="38" t="s">
        <v>738</v>
      </c>
      <c r="F1400" s="44">
        <f>IF(ISBLANK('4L'!F49),"##BLANK",'4L'!F49)</f>
        <v>15.375999999999999</v>
      </c>
    </row>
    <row r="1401" spans="2:6">
      <c r="B1401" s="98" t="str">
        <f>'4L'!AW49</f>
        <v>B0247SST_RWT</v>
      </c>
      <c r="C1401" s="14" t="s">
        <v>3479</v>
      </c>
      <c r="E1401" s="38" t="s">
        <v>738</v>
      </c>
      <c r="F1401" s="44">
        <f>IF(ISBLANK('4L'!G49),"##BLANK",'4L'!G49)</f>
        <v>1.605</v>
      </c>
    </row>
    <row r="1402" spans="2:6">
      <c r="B1402" s="98" t="str">
        <f>'4L'!AX49</f>
        <v>B0247SST_RWS</v>
      </c>
      <c r="C1402" s="14" t="s">
        <v>3480</v>
      </c>
      <c r="E1402" s="38" t="s">
        <v>738</v>
      </c>
      <c r="F1402" s="44">
        <f>IF(ISBLANK('4L'!H49),"##BLANK",'4L'!H49)</f>
        <v>6.0000000000000001E-3</v>
      </c>
    </row>
    <row r="1403" spans="2:6">
      <c r="B1403" s="98" t="str">
        <f>'4L'!AY49</f>
        <v>B0247SST_WT</v>
      </c>
      <c r="C1403" s="14" t="s">
        <v>3481</v>
      </c>
      <c r="E1403" s="38" t="s">
        <v>738</v>
      </c>
      <c r="F1403" s="44">
        <f>IF(ISBLANK('4L'!I49),"##BLANK",'4L'!I49)</f>
        <v>8.9700000000000006</v>
      </c>
    </row>
    <row r="1404" spans="2:6">
      <c r="B1404" s="98" t="str">
        <f>'4L'!AZ49</f>
        <v>B0247SST_TWD</v>
      </c>
      <c r="C1404" s="14" t="s">
        <v>3482</v>
      </c>
      <c r="E1404" s="38" t="s">
        <v>738</v>
      </c>
      <c r="F1404" s="44">
        <f>IF(ISBLANK('4L'!J49),"##BLANK",'4L'!J49)</f>
        <v>1.8880000000000001</v>
      </c>
    </row>
    <row r="1405" spans="2:6">
      <c r="B1405" s="98" t="str">
        <f>'4L'!BA49</f>
        <v>B0247SST_TOT</v>
      </c>
      <c r="C1405" s="14" t="s">
        <v>3483</v>
      </c>
      <c r="E1405" s="38" t="s">
        <v>738</v>
      </c>
      <c r="F1405" s="44">
        <f>IF(ISBLANK('4L'!K49),"##BLANK",'4L'!K49)</f>
        <v>27.845000000000002</v>
      </c>
    </row>
    <row r="1406" spans="2:6">
      <c r="B1406" s="98" t="str">
        <f>'4L'!BH49</f>
        <v>B0393TSDE_CUMME</v>
      </c>
      <c r="C1406" s="14" t="s">
        <v>3484</v>
      </c>
      <c r="E1406" s="38" t="s">
        <v>738</v>
      </c>
      <c r="F1406" s="44">
        <f>IF(ISBLANK('4L'!R49),"##BLANK",'4L'!R49)</f>
        <v>52.533999999999999</v>
      </c>
    </row>
    <row r="1407" spans="2:6">
      <c r="B1407" s="98" t="str">
        <f>'4L'!BI49</f>
        <v>B0393TSDE_CUMMA</v>
      </c>
      <c r="C1407" s="14" t="s">
        <v>3485</v>
      </c>
      <c r="E1407" s="38" t="s">
        <v>738</v>
      </c>
      <c r="F1407" s="44">
        <f>IF(ISBLANK('4L'!S49),"##BLANK",'4L'!S49)</f>
        <v>106.70100000000001</v>
      </c>
    </row>
    <row r="1408" spans="2:6">
      <c r="B1408" s="98" t="str">
        <f>'4L'!BJ49</f>
        <v>B0393TSDE_CUMMT</v>
      </c>
      <c r="C1408" s="14" t="s">
        <v>3486</v>
      </c>
      <c r="E1408" s="38" t="s">
        <v>738</v>
      </c>
      <c r="F1408" s="44">
        <f>IF(ISBLANK('4L'!T49),"##BLANK",'4L'!T49)</f>
        <v>280.59700000000004</v>
      </c>
    </row>
    <row r="1409" spans="2:6">
      <c r="B1409" s="98" t="str">
        <f>'4L'!AZ52</f>
        <v>B0248NMC_TWD</v>
      </c>
      <c r="C1409" s="14" t="s">
        <v>3487</v>
      </c>
      <c r="E1409" s="38" t="s">
        <v>738</v>
      </c>
      <c r="F1409" s="44">
        <f>IF(ISBLANK('4L'!J52),"##BLANK",'4L'!J52)</f>
        <v>0.627</v>
      </c>
    </row>
    <row r="1410" spans="2:6">
      <c r="B1410" s="98" t="str">
        <f>'4L'!BA52</f>
        <v>B0248NMC_TOT</v>
      </c>
      <c r="C1410" s="14" t="s">
        <v>3488</v>
      </c>
      <c r="E1410" s="38" t="s">
        <v>738</v>
      </c>
      <c r="F1410" s="44">
        <f>IF(ISBLANK('4L'!K52),"##BLANK",'4L'!K52)</f>
        <v>0.627</v>
      </c>
    </row>
    <row r="1411" spans="2:6">
      <c r="B1411" s="98" t="str">
        <f>'4L'!AZ53</f>
        <v>B0249NMO_TWD</v>
      </c>
      <c r="C1411" s="14" t="s">
        <v>3489</v>
      </c>
      <c r="E1411" s="38" t="s">
        <v>738</v>
      </c>
      <c r="F1411" s="44">
        <f>IF(ISBLANK('4L'!J53),"##BLANK",'4L'!J53)</f>
        <v>0</v>
      </c>
    </row>
    <row r="1412" spans="2:6">
      <c r="B1412" s="98" t="str">
        <f>'4L'!BA53</f>
        <v>B0249NMO_TOT</v>
      </c>
      <c r="C1412" s="14" t="s">
        <v>3490</v>
      </c>
      <c r="E1412" s="38" t="s">
        <v>738</v>
      </c>
      <c r="F1412" s="44">
        <f>IF(ISBLANK('4L'!K53),"##BLANK",'4L'!K53)</f>
        <v>0</v>
      </c>
    </row>
    <row r="1413" spans="2:6">
      <c r="B1413" s="98" t="str">
        <f>'4L'!AZ54</f>
        <v>B0250NMT_TWD</v>
      </c>
      <c r="C1413" s="14" t="s">
        <v>3491</v>
      </c>
      <c r="E1413" s="38" t="s">
        <v>738</v>
      </c>
      <c r="F1413" s="44">
        <f>IF(ISBLANK('4L'!J54),"##BLANK",'4L'!J54)</f>
        <v>0.627</v>
      </c>
    </row>
    <row r="1414" spans="2:6">
      <c r="B1414" s="98" t="str">
        <f>'4L'!BA54</f>
        <v>B0250NMT_TOT</v>
      </c>
      <c r="C1414" s="14" t="s">
        <v>3492</v>
      </c>
      <c r="E1414" s="38" t="s">
        <v>738</v>
      </c>
      <c r="F1414" s="44">
        <f>IF(ISBLANK('4L'!K54),"##BLANK",'4L'!K54)</f>
        <v>0.627</v>
      </c>
    </row>
    <row r="1415" spans="2:6">
      <c r="B1415" s="98" t="str">
        <f>'4L'!AZ55</f>
        <v>B0251NMC_TWD</v>
      </c>
      <c r="C1415" s="14" t="s">
        <v>3493</v>
      </c>
      <c r="E1415" s="38" t="s">
        <v>738</v>
      </c>
      <c r="F1415" s="44">
        <f>IF(ISBLANK('4L'!J55),"##BLANK",'4L'!J55)</f>
        <v>0.2</v>
      </c>
    </row>
    <row r="1416" spans="2:6">
      <c r="B1416" s="98" t="str">
        <f>'4L'!BA55</f>
        <v>B0251NMC_TOT</v>
      </c>
      <c r="C1416" s="14" t="s">
        <v>3494</v>
      </c>
      <c r="E1416" s="38" t="s">
        <v>738</v>
      </c>
      <c r="F1416" s="44">
        <f>IF(ISBLANK('4L'!K55),"##BLANK",'4L'!K55)</f>
        <v>0.2</v>
      </c>
    </row>
    <row r="1417" spans="2:6">
      <c r="B1417" s="98" t="str">
        <f>'4L'!AZ56</f>
        <v>B0252NMO_TWD</v>
      </c>
      <c r="C1417" s="14" t="s">
        <v>3495</v>
      </c>
      <c r="E1417" s="38" t="s">
        <v>738</v>
      </c>
      <c r="F1417" s="44">
        <f>IF(ISBLANK('4L'!J56),"##BLANK",'4L'!J56)</f>
        <v>0</v>
      </c>
    </row>
    <row r="1418" spans="2:6">
      <c r="B1418" s="98" t="str">
        <f>'4L'!BA56</f>
        <v>B0252NMO_TOT</v>
      </c>
      <c r="C1418" s="14" t="s">
        <v>3496</v>
      </c>
      <c r="E1418" s="38" t="s">
        <v>738</v>
      </c>
      <c r="F1418" s="44">
        <f>IF(ISBLANK('4L'!K56),"##BLANK",'4L'!K56)</f>
        <v>0</v>
      </c>
    </row>
    <row r="1419" spans="2:6">
      <c r="B1419" s="98" t="str">
        <f>'4L'!AZ57</f>
        <v>B0253NMT_TWD</v>
      </c>
      <c r="C1419" s="14" t="s">
        <v>3497</v>
      </c>
      <c r="E1419" s="38" t="s">
        <v>738</v>
      </c>
      <c r="F1419" s="44">
        <f>IF(ISBLANK('4L'!J57),"##BLANK",'4L'!J57)</f>
        <v>0.2</v>
      </c>
    </row>
    <row r="1420" spans="2:6">
      <c r="B1420" s="98" t="str">
        <f>'4L'!BA57</f>
        <v>B0253NMT_TOT</v>
      </c>
      <c r="C1420" s="14" t="s">
        <v>3498</v>
      </c>
      <c r="E1420" s="38" t="s">
        <v>738</v>
      </c>
      <c r="F1420" s="44">
        <f>IF(ISBLANK('4L'!K57),"##BLANK",'4L'!K57)</f>
        <v>0.2</v>
      </c>
    </row>
    <row r="1421" spans="2:6">
      <c r="B1421" s="98" t="str">
        <f>'4L'!AZ58</f>
        <v>B0254NMC_TWD</v>
      </c>
      <c r="C1421" s="14" t="s">
        <v>3499</v>
      </c>
      <c r="E1421" s="38" t="s">
        <v>738</v>
      </c>
      <c r="F1421" s="44">
        <f>IF(ISBLANK('4L'!J58),"##BLANK",'4L'!J58)</f>
        <v>1.7999999999999999E-2</v>
      </c>
    </row>
    <row r="1422" spans="2:6">
      <c r="B1422" s="98" t="str">
        <f>'4L'!BA58</f>
        <v>B0254NMC_TOT</v>
      </c>
      <c r="C1422" s="14" t="s">
        <v>3500</v>
      </c>
      <c r="E1422" s="38" t="s">
        <v>738</v>
      </c>
      <c r="F1422" s="44">
        <f>IF(ISBLANK('4L'!K58),"##BLANK",'4L'!K58)</f>
        <v>1.7999999999999999E-2</v>
      </c>
    </row>
    <row r="1423" spans="2:6">
      <c r="B1423" s="98" t="str">
        <f>'4L'!AZ59</f>
        <v>B0255NMO_TWD</v>
      </c>
      <c r="C1423" s="14" t="s">
        <v>3501</v>
      </c>
      <c r="E1423" s="38" t="s">
        <v>738</v>
      </c>
      <c r="F1423" s="44">
        <f>IF(ISBLANK('4L'!J59),"##BLANK",'4L'!J59)</f>
        <v>0</v>
      </c>
    </row>
    <row r="1424" spans="2:6">
      <c r="B1424" s="98" t="str">
        <f>'4L'!BA59</f>
        <v>B0255NMO_TOT</v>
      </c>
      <c r="C1424" s="14" t="s">
        <v>3502</v>
      </c>
      <c r="E1424" s="38" t="s">
        <v>738</v>
      </c>
      <c r="F1424" s="44">
        <f>IF(ISBLANK('4L'!K59),"##BLANK",'4L'!K59)</f>
        <v>0</v>
      </c>
    </row>
    <row r="1425" spans="2:6">
      <c r="B1425" s="98" t="str">
        <f>'4L'!AZ60</f>
        <v>B0256NMT_TWD</v>
      </c>
      <c r="C1425" s="14" t="s">
        <v>3503</v>
      </c>
      <c r="E1425" s="38" t="s">
        <v>738</v>
      </c>
      <c r="F1425" s="44">
        <f>IF(ISBLANK('4L'!J60),"##BLANK",'4L'!J60)</f>
        <v>1.7999999999999999E-2</v>
      </c>
    </row>
    <row r="1426" spans="2:6">
      <c r="B1426" s="98" t="str">
        <f>'4L'!BA60</f>
        <v>B0256NMT_TOT</v>
      </c>
      <c r="C1426" s="14" t="s">
        <v>3504</v>
      </c>
      <c r="E1426" s="38" t="s">
        <v>738</v>
      </c>
      <c r="F1426" s="44">
        <f>IF(ISBLANK('4L'!K60),"##BLANK",'4L'!K60)</f>
        <v>1.7999999999999999E-2</v>
      </c>
    </row>
    <row r="1427" spans="2:6">
      <c r="B1427" s="98" t="str">
        <f>'4L'!AZ61</f>
        <v>B0375RBMSM_TWD</v>
      </c>
      <c r="C1427" s="14" t="s">
        <v>3505</v>
      </c>
      <c r="E1427" s="38" t="s">
        <v>738</v>
      </c>
      <c r="F1427" s="44">
        <f>IF(ISBLANK('4L'!J61),"##BLANK",'4L'!J61)</f>
        <v>0</v>
      </c>
    </row>
    <row r="1428" spans="2:6">
      <c r="B1428" s="98" t="str">
        <f>'4L'!BA61</f>
        <v>B0375RBMSM_TOT</v>
      </c>
      <c r="C1428" s="14" t="s">
        <v>3506</v>
      </c>
      <c r="E1428" s="38" t="s">
        <v>738</v>
      </c>
      <c r="F1428" s="44">
        <f>IF(ISBLANK('4L'!K61),"##BLANK",'4L'!K61)</f>
        <v>0</v>
      </c>
    </row>
    <row r="1429" spans="2:6">
      <c r="B1429" s="98" t="str">
        <f>'4L'!AZ62</f>
        <v>B0376RBMSM_TWD</v>
      </c>
      <c r="C1429" s="14" t="s">
        <v>3507</v>
      </c>
      <c r="E1429" s="38" t="s">
        <v>738</v>
      </c>
      <c r="F1429" s="44">
        <f>IF(ISBLANK('4L'!J62),"##BLANK",'4L'!J62)</f>
        <v>0</v>
      </c>
    </row>
    <row r="1430" spans="2:6">
      <c r="B1430" s="98" t="str">
        <f>'4L'!BA62</f>
        <v>B0376RBMSM_TOT</v>
      </c>
      <c r="C1430" s="14" t="s">
        <v>3508</v>
      </c>
      <c r="E1430" s="38" t="s">
        <v>738</v>
      </c>
      <c r="F1430" s="44">
        <f>IF(ISBLANK('4L'!K62),"##BLANK",'4L'!K62)</f>
        <v>0</v>
      </c>
    </row>
    <row r="1431" spans="2:6">
      <c r="B1431" s="98" t="str">
        <f>'4L'!AZ63</f>
        <v>B0377RBMSM_TWD</v>
      </c>
      <c r="C1431" s="14" t="s">
        <v>3509</v>
      </c>
      <c r="E1431" s="38" t="s">
        <v>738</v>
      </c>
      <c r="F1431" s="44">
        <f>IF(ISBLANK('4L'!J63),"##BLANK",'4L'!J63)</f>
        <v>0</v>
      </c>
    </row>
    <row r="1432" spans="2:6">
      <c r="B1432" s="98" t="str">
        <f>'4L'!BA63</f>
        <v>B0377RBMSM_TOT</v>
      </c>
      <c r="C1432" s="14" t="s">
        <v>3510</v>
      </c>
      <c r="E1432" s="38" t="s">
        <v>738</v>
      </c>
      <c r="F1432" s="44">
        <f>IF(ISBLANK('4L'!K63),"##BLANK",'4L'!K63)</f>
        <v>0</v>
      </c>
    </row>
    <row r="1433" spans="2:6">
      <c r="B1433" s="98" t="str">
        <f>'4L'!AZ64</f>
        <v>B0378SMI_TWD</v>
      </c>
      <c r="C1433" s="14" t="s">
        <v>3511</v>
      </c>
      <c r="E1433" s="38" t="s">
        <v>738</v>
      </c>
      <c r="F1433" s="44">
        <f>IF(ISBLANK('4L'!J64),"##BLANK",'4L'!J64)</f>
        <v>0</v>
      </c>
    </row>
    <row r="1434" spans="2:6">
      <c r="B1434" s="98" t="str">
        <f>'4L'!BA64</f>
        <v>B0378SMI_TOT</v>
      </c>
      <c r="C1434" s="14" t="s">
        <v>3512</v>
      </c>
      <c r="E1434" s="38" t="s">
        <v>738</v>
      </c>
      <c r="F1434" s="44">
        <f>IF(ISBLANK('4L'!K64),"##BLANK",'4L'!K64)</f>
        <v>0</v>
      </c>
    </row>
    <row r="1435" spans="2:6">
      <c r="B1435" s="98" t="str">
        <f>'4L'!AZ65</f>
        <v>B0379SMI_TWD</v>
      </c>
      <c r="C1435" s="14" t="s">
        <v>3513</v>
      </c>
      <c r="E1435" s="38" t="s">
        <v>738</v>
      </c>
      <c r="F1435" s="44">
        <f>IF(ISBLANK('4L'!J65),"##BLANK",'4L'!J65)</f>
        <v>0</v>
      </c>
    </row>
    <row r="1436" spans="2:6">
      <c r="B1436" s="98" t="str">
        <f>'4L'!BA65</f>
        <v>B0379SMI_TOT</v>
      </c>
      <c r="C1436" s="14" t="s">
        <v>3514</v>
      </c>
      <c r="E1436" s="38" t="s">
        <v>738</v>
      </c>
      <c r="F1436" s="44">
        <f>IF(ISBLANK('4L'!K65),"##BLANK",'4L'!K65)</f>
        <v>0</v>
      </c>
    </row>
    <row r="1437" spans="2:6">
      <c r="B1437" s="98" t="str">
        <f>'4L'!AZ66</f>
        <v>B0380SMI_TWD</v>
      </c>
      <c r="C1437" s="14" t="s">
        <v>3515</v>
      </c>
      <c r="E1437" s="38" t="s">
        <v>738</v>
      </c>
      <c r="F1437" s="44">
        <f>IF(ISBLANK('4L'!J66),"##BLANK",'4L'!J66)</f>
        <v>0</v>
      </c>
    </row>
    <row r="1438" spans="2:6">
      <c r="B1438" s="98" t="str">
        <f>'4L'!BA66</f>
        <v>B0380SMI_TOT</v>
      </c>
      <c r="C1438" s="14" t="s">
        <v>3516</v>
      </c>
      <c r="E1438" s="38" t="s">
        <v>738</v>
      </c>
      <c r="F1438" s="44">
        <f>IF(ISBLANK('4L'!K66),"##BLANK",'4L'!K66)</f>
        <v>0</v>
      </c>
    </row>
    <row r="1439" spans="2:6">
      <c r="B1439" s="98" t="str">
        <f>'4L'!AZ67</f>
        <v>B0257TMT_TWD</v>
      </c>
      <c r="C1439" s="14" t="s">
        <v>3517</v>
      </c>
      <c r="E1439" s="38" t="s">
        <v>738</v>
      </c>
      <c r="F1439" s="44">
        <f>IF(ISBLANK('4L'!J67),"##BLANK",'4L'!J67)</f>
        <v>0.84499999999999997</v>
      </c>
    </row>
    <row r="1440" spans="2:6">
      <c r="B1440" s="98" t="str">
        <f>'4L'!BA67</f>
        <v>B0257TMT_TOT</v>
      </c>
      <c r="C1440" s="14" t="s">
        <v>3518</v>
      </c>
      <c r="E1440" s="38" t="s">
        <v>738</v>
      </c>
      <c r="F1440" s="44">
        <f>IF(ISBLANK('4L'!K67),"##BLANK",'4L'!K67)</f>
        <v>0.84499999999999997</v>
      </c>
    </row>
    <row r="1441" spans="2:6">
      <c r="B1441" s="98" t="str">
        <f>'4L'!BH67</f>
        <v>B0394TME_CUMME</v>
      </c>
      <c r="C1441" s="14" t="s">
        <v>3519</v>
      </c>
      <c r="E1441" s="38" t="s">
        <v>738</v>
      </c>
      <c r="F1441" s="44">
        <f>IF(ISBLANK('4L'!R67),"##BLANK",'4L'!R67)</f>
        <v>1.2090000000000001</v>
      </c>
    </row>
    <row r="1442" spans="2:6">
      <c r="B1442" s="98" t="str">
        <f>'4L'!BI67</f>
        <v>B0394TME_CUMMA</v>
      </c>
      <c r="C1442" s="14" t="s">
        <v>3520</v>
      </c>
      <c r="E1442" s="38" t="s">
        <v>738</v>
      </c>
      <c r="F1442" s="44">
        <f>IF(ISBLANK('4L'!S67),"##BLANK",'4L'!S67)</f>
        <v>3.919</v>
      </c>
    </row>
    <row r="1443" spans="2:6">
      <c r="B1443" s="98" t="str">
        <f>'4L'!BJ67</f>
        <v>B0394TME_CUMMT</v>
      </c>
      <c r="C1443" s="14" t="s">
        <v>3521</v>
      </c>
      <c r="E1443" s="38" t="s">
        <v>738</v>
      </c>
      <c r="F1443" s="44">
        <f>IF(ISBLANK('4L'!T67),"##BLANK",'4L'!T67)</f>
        <v>11.295999999999999</v>
      </c>
    </row>
    <row r="1444" spans="2:6">
      <c r="B1444" s="98" t="str">
        <f>'4L'!AV70</f>
        <v>B0258ITC_WR</v>
      </c>
      <c r="C1444" s="14" t="s">
        <v>3522</v>
      </c>
      <c r="E1444" s="38" t="s">
        <v>738</v>
      </c>
      <c r="F1444" s="44">
        <f>IF(ISBLANK('4L'!F70),"##BLANK",'4L'!F70)</f>
        <v>0</v>
      </c>
    </row>
    <row r="1445" spans="2:6">
      <c r="B1445" s="98" t="str">
        <f>'4L'!AW70</f>
        <v>B0258ITC_RWT</v>
      </c>
      <c r="C1445" s="14" t="s">
        <v>3523</v>
      </c>
      <c r="E1445" s="38" t="s">
        <v>738</v>
      </c>
      <c r="F1445" s="44">
        <f>IF(ISBLANK('4L'!G70),"##BLANK",'4L'!G70)</f>
        <v>0</v>
      </c>
    </row>
    <row r="1446" spans="2:6">
      <c r="B1446" s="98" t="str">
        <f>'4L'!AX70</f>
        <v>B0258ITC_RWS</v>
      </c>
      <c r="C1446" s="14" t="s">
        <v>3524</v>
      </c>
      <c r="E1446" s="38" t="s">
        <v>738</v>
      </c>
      <c r="F1446" s="44">
        <f>IF(ISBLANK('4L'!H70),"##BLANK",'4L'!H70)</f>
        <v>0</v>
      </c>
    </row>
    <row r="1447" spans="2:6">
      <c r="B1447" s="98" t="str">
        <f>'4L'!AY70</f>
        <v>B0258ITC_WT</v>
      </c>
      <c r="C1447" s="14" t="s">
        <v>3525</v>
      </c>
      <c r="E1447" s="38" t="s">
        <v>738</v>
      </c>
      <c r="F1447" s="44">
        <f>IF(ISBLANK('4L'!I70),"##BLANK",'4L'!I70)</f>
        <v>0</v>
      </c>
    </row>
    <row r="1448" spans="2:6">
      <c r="B1448" s="98" t="str">
        <f>'4L'!AZ70</f>
        <v>B0258ITC_TWD</v>
      </c>
      <c r="C1448" s="14" t="s">
        <v>3526</v>
      </c>
      <c r="E1448" s="38" t="s">
        <v>738</v>
      </c>
      <c r="F1448" s="44">
        <f>IF(ISBLANK('4L'!J70),"##BLANK",'4L'!J70)</f>
        <v>0</v>
      </c>
    </row>
    <row r="1449" spans="2:6">
      <c r="B1449" s="98" t="str">
        <f>'4L'!BA70</f>
        <v>B0258ITC_TOT</v>
      </c>
      <c r="C1449" s="14" t="s">
        <v>3527</v>
      </c>
      <c r="E1449" s="38" t="s">
        <v>738</v>
      </c>
      <c r="F1449" s="44">
        <f>IF(ISBLANK('4L'!K70),"##BLANK",'4L'!K70)</f>
        <v>0</v>
      </c>
    </row>
    <row r="1450" spans="2:6">
      <c r="B1450" s="98" t="str">
        <f>'4L'!AV71</f>
        <v>B0259ITO_WR</v>
      </c>
      <c r="C1450" s="14" t="s">
        <v>3528</v>
      </c>
      <c r="E1450" s="38" t="s">
        <v>738</v>
      </c>
      <c r="F1450" s="44">
        <f>IF(ISBLANK('4L'!F71),"##BLANK",'4L'!F71)</f>
        <v>0</v>
      </c>
    </row>
    <row r="1451" spans="2:6">
      <c r="B1451" s="98" t="str">
        <f>'4L'!AW71</f>
        <v>B0259ITO_RWT</v>
      </c>
      <c r="C1451" s="14" t="s">
        <v>3529</v>
      </c>
      <c r="E1451" s="38" t="s">
        <v>738</v>
      </c>
      <c r="F1451" s="44">
        <f>IF(ISBLANK('4L'!G71),"##BLANK",'4L'!G71)</f>
        <v>0</v>
      </c>
    </row>
    <row r="1452" spans="2:6">
      <c r="B1452" s="98" t="str">
        <f>'4L'!AX71</f>
        <v>B0259ITO_RWS</v>
      </c>
      <c r="C1452" s="14" t="s">
        <v>3530</v>
      </c>
      <c r="E1452" s="38" t="s">
        <v>738</v>
      </c>
      <c r="F1452" s="44">
        <f>IF(ISBLANK('4L'!H71),"##BLANK",'4L'!H71)</f>
        <v>0</v>
      </c>
    </row>
    <row r="1453" spans="2:6">
      <c r="B1453" s="98" t="str">
        <f>'4L'!AY71</f>
        <v>B0259ITO_WT</v>
      </c>
      <c r="C1453" s="14" t="s">
        <v>3531</v>
      </c>
      <c r="E1453" s="38" t="s">
        <v>738</v>
      </c>
      <c r="F1453" s="44">
        <f>IF(ISBLANK('4L'!I71),"##BLANK",'4L'!I71)</f>
        <v>0</v>
      </c>
    </row>
    <row r="1454" spans="2:6">
      <c r="B1454" s="98" t="str">
        <f>'4L'!AZ71</f>
        <v>B0259ITO_TWD</v>
      </c>
      <c r="C1454" s="14" t="s">
        <v>3532</v>
      </c>
      <c r="E1454" s="38" t="s">
        <v>738</v>
      </c>
      <c r="F1454" s="44">
        <f>IF(ISBLANK('4L'!J71),"##BLANK",'4L'!J71)</f>
        <v>0</v>
      </c>
    </row>
    <row r="1455" spans="2:6">
      <c r="B1455" s="98" t="str">
        <f>'4L'!BA71</f>
        <v>B0259ITO_TOT</v>
      </c>
      <c r="C1455" s="14" t="s">
        <v>3533</v>
      </c>
      <c r="E1455" s="38" t="s">
        <v>738</v>
      </c>
      <c r="F1455" s="44">
        <f>IF(ISBLANK('4L'!K71),"##BLANK",'4L'!K71)</f>
        <v>0</v>
      </c>
    </row>
    <row r="1456" spans="2:6">
      <c r="B1456" s="98" t="str">
        <f>'4L'!AV72</f>
        <v>B0260ITT_WR</v>
      </c>
      <c r="C1456" s="14" t="s">
        <v>3534</v>
      </c>
      <c r="E1456" s="38" t="s">
        <v>738</v>
      </c>
      <c r="F1456" s="44">
        <f>IF(ISBLANK('4L'!F72),"##BLANK",'4L'!F72)</f>
        <v>0</v>
      </c>
    </row>
    <row r="1457" spans="2:6">
      <c r="B1457" s="98" t="str">
        <f>'4L'!AW72</f>
        <v>B0260ITT_RWT</v>
      </c>
      <c r="C1457" s="14" t="s">
        <v>3535</v>
      </c>
      <c r="E1457" s="38" t="s">
        <v>738</v>
      </c>
      <c r="F1457" s="44">
        <f>IF(ISBLANK('4L'!G72),"##BLANK",'4L'!G72)</f>
        <v>0</v>
      </c>
    </row>
    <row r="1458" spans="2:6">
      <c r="B1458" s="98" t="str">
        <f>'4L'!AX72</f>
        <v>B0260ITT_RWS</v>
      </c>
      <c r="C1458" s="14" t="s">
        <v>3536</v>
      </c>
      <c r="E1458" s="38" t="s">
        <v>738</v>
      </c>
      <c r="F1458" s="44">
        <f>IF(ISBLANK('4L'!H72),"##BLANK",'4L'!H72)</f>
        <v>0</v>
      </c>
    </row>
    <row r="1459" spans="2:6">
      <c r="B1459" s="98" t="str">
        <f>'4L'!AY72</f>
        <v>B0260ITT_WT</v>
      </c>
      <c r="C1459" s="14" t="s">
        <v>3537</v>
      </c>
      <c r="E1459" s="38" t="s">
        <v>738</v>
      </c>
      <c r="F1459" s="44">
        <f>IF(ISBLANK('4L'!I72),"##BLANK",'4L'!I72)</f>
        <v>0</v>
      </c>
    </row>
    <row r="1460" spans="2:6">
      <c r="B1460" s="98" t="str">
        <f>'4L'!AZ72</f>
        <v>B0260ITT_TWD</v>
      </c>
      <c r="C1460" s="14" t="s">
        <v>3538</v>
      </c>
      <c r="E1460" s="38" t="s">
        <v>738</v>
      </c>
      <c r="F1460" s="44">
        <f>IF(ISBLANK('4L'!J72),"##BLANK",'4L'!J72)</f>
        <v>0</v>
      </c>
    </row>
    <row r="1461" spans="2:6">
      <c r="B1461" s="98" t="str">
        <f>'4L'!BA72</f>
        <v>B0260ITT_TOT</v>
      </c>
      <c r="C1461" s="14" t="s">
        <v>3539</v>
      </c>
      <c r="E1461" s="38" t="s">
        <v>738</v>
      </c>
      <c r="F1461" s="44">
        <f>IF(ISBLANK('4L'!K72),"##BLANK",'4L'!K72)</f>
        <v>0</v>
      </c>
    </row>
    <row r="1462" spans="2:6">
      <c r="B1462" s="98" t="str">
        <f>'4L'!BH72</f>
        <v>B0395ITOC_CUMME</v>
      </c>
      <c r="C1462" s="14" t="s">
        <v>3540</v>
      </c>
      <c r="E1462" s="38" t="s">
        <v>738</v>
      </c>
      <c r="F1462" s="44">
        <f>IF(ISBLANK('4L'!R72),"##BLANK",'4L'!R72)</f>
        <v>0</v>
      </c>
    </row>
    <row r="1463" spans="2:6">
      <c r="B1463" s="98" t="str">
        <f>'4L'!BI72</f>
        <v>B0395ITOC_CUMMA</v>
      </c>
      <c r="C1463" s="14" t="s">
        <v>3541</v>
      </c>
      <c r="E1463" s="38" t="s">
        <v>738</v>
      </c>
      <c r="F1463" s="44">
        <f>IF(ISBLANK('4L'!S72),"##BLANK",'4L'!S72)</f>
        <v>0</v>
      </c>
    </row>
    <row r="1464" spans="2:6">
      <c r="B1464" s="98" t="str">
        <f>'4L'!BJ72</f>
        <v>B0395ITOC_CUMMT</v>
      </c>
      <c r="C1464" s="14" t="s">
        <v>3542</v>
      </c>
      <c r="E1464" s="38" t="s">
        <v>738</v>
      </c>
      <c r="F1464" s="44">
        <f>IF(ISBLANK('4L'!T72),"##BLANK",'4L'!T72)</f>
        <v>0</v>
      </c>
    </row>
    <row r="1465" spans="2:6">
      <c r="B1465" s="98" t="str">
        <f>'4L'!AV73</f>
        <v>B0261MLC_WR</v>
      </c>
      <c r="C1465" s="14" t="s">
        <v>3543</v>
      </c>
      <c r="E1465" s="38" t="s">
        <v>738</v>
      </c>
      <c r="F1465" s="44">
        <f>IF(ISBLANK('4L'!F73),"##BLANK",'4L'!F73)</f>
        <v>0</v>
      </c>
    </row>
    <row r="1466" spans="2:6">
      <c r="B1466" s="98" t="str">
        <f>'4L'!AW73</f>
        <v>B0261MLC_RWT</v>
      </c>
      <c r="C1466" s="14" t="s">
        <v>3544</v>
      </c>
      <c r="E1466" s="38" t="s">
        <v>738</v>
      </c>
      <c r="F1466" s="44">
        <f>IF(ISBLANK('4L'!G73),"##BLANK",'4L'!G73)</f>
        <v>0</v>
      </c>
    </row>
    <row r="1467" spans="2:6">
      <c r="B1467" s="98" t="str">
        <f>'4L'!AX73</f>
        <v>B0261MLC_RWS</v>
      </c>
      <c r="C1467" s="14" t="s">
        <v>3545</v>
      </c>
      <c r="E1467" s="38" t="s">
        <v>738</v>
      </c>
      <c r="F1467" s="44">
        <f>IF(ISBLANK('4L'!H73),"##BLANK",'4L'!H73)</f>
        <v>0</v>
      </c>
    </row>
    <row r="1468" spans="2:6">
      <c r="B1468" s="98" t="str">
        <f>'4L'!AY73</f>
        <v>B0261MLC_WT</v>
      </c>
      <c r="C1468" s="14" t="s">
        <v>3546</v>
      </c>
      <c r="E1468" s="38" t="s">
        <v>738</v>
      </c>
      <c r="F1468" s="44">
        <f>IF(ISBLANK('4L'!I73),"##BLANK",'4L'!I73)</f>
        <v>0</v>
      </c>
    </row>
    <row r="1469" spans="2:6">
      <c r="B1469" s="98" t="str">
        <f>'4L'!AZ73</f>
        <v>B0261MLC_TWD</v>
      </c>
      <c r="C1469" s="14" t="s">
        <v>3547</v>
      </c>
      <c r="E1469" s="38" t="s">
        <v>738</v>
      </c>
      <c r="F1469" s="44">
        <f>IF(ISBLANK('4L'!J73),"##BLANK",'4L'!J73)</f>
        <v>0.48099999999999998</v>
      </c>
    </row>
    <row r="1470" spans="2:6">
      <c r="B1470" s="98" t="str">
        <f>'4L'!BA73</f>
        <v>B0261MLC_TOT</v>
      </c>
      <c r="C1470" s="14" t="s">
        <v>3548</v>
      </c>
      <c r="E1470" s="38" t="s">
        <v>738</v>
      </c>
      <c r="F1470" s="44">
        <f>IF(ISBLANK('4L'!K73),"##BLANK",'4L'!K73)</f>
        <v>0.48099999999999998</v>
      </c>
    </row>
    <row r="1471" spans="2:6">
      <c r="B1471" s="98" t="str">
        <f>'4L'!AV74</f>
        <v>B0262MLO_WR</v>
      </c>
      <c r="C1471" s="14" t="s">
        <v>3549</v>
      </c>
      <c r="E1471" s="38" t="s">
        <v>738</v>
      </c>
      <c r="F1471" s="44">
        <f>IF(ISBLANK('4L'!F74),"##BLANK",'4L'!F74)</f>
        <v>0</v>
      </c>
    </row>
    <row r="1472" spans="2:6">
      <c r="B1472" s="98" t="str">
        <f>'4L'!AW74</f>
        <v>B0262MLO_RWT</v>
      </c>
      <c r="C1472" s="14" t="s">
        <v>3550</v>
      </c>
      <c r="E1472" s="38" t="s">
        <v>738</v>
      </c>
      <c r="F1472" s="44">
        <f>IF(ISBLANK('4L'!G74),"##BLANK",'4L'!G74)</f>
        <v>0</v>
      </c>
    </row>
    <row r="1473" spans="2:6">
      <c r="B1473" s="98" t="str">
        <f>'4L'!AX74</f>
        <v>B0262MLO_RWS</v>
      </c>
      <c r="C1473" s="14" t="s">
        <v>3551</v>
      </c>
      <c r="E1473" s="38" t="s">
        <v>738</v>
      </c>
      <c r="F1473" s="44">
        <f>IF(ISBLANK('4L'!H74),"##BLANK",'4L'!H74)</f>
        <v>0</v>
      </c>
    </row>
    <row r="1474" spans="2:6">
      <c r="B1474" s="98" t="str">
        <f>'4L'!AY74</f>
        <v>B0262MLO_WT</v>
      </c>
      <c r="C1474" s="14" t="s">
        <v>3552</v>
      </c>
      <c r="E1474" s="38" t="s">
        <v>738</v>
      </c>
      <c r="F1474" s="44">
        <f>IF(ISBLANK('4L'!I74),"##BLANK",'4L'!I74)</f>
        <v>0</v>
      </c>
    </row>
    <row r="1475" spans="2:6">
      <c r="B1475" s="98" t="str">
        <f>'4L'!AZ74</f>
        <v>B0262MLO_TWD</v>
      </c>
      <c r="C1475" s="14" t="s">
        <v>3553</v>
      </c>
      <c r="E1475" s="38" t="s">
        <v>738</v>
      </c>
      <c r="F1475" s="44">
        <f>IF(ISBLANK('4L'!J74),"##BLANK",'4L'!J74)</f>
        <v>0</v>
      </c>
    </row>
    <row r="1476" spans="2:6">
      <c r="B1476" s="98" t="str">
        <f>'4L'!BA74</f>
        <v>B0262MLO_TOT</v>
      </c>
      <c r="C1476" s="14" t="s">
        <v>3554</v>
      </c>
      <c r="E1476" s="38" t="s">
        <v>738</v>
      </c>
      <c r="F1476" s="44">
        <f>IF(ISBLANK('4L'!K74),"##BLANK",'4L'!K74)</f>
        <v>0</v>
      </c>
    </row>
    <row r="1477" spans="2:6">
      <c r="B1477" s="98" t="str">
        <f>'4L'!AV75</f>
        <v>B0263MLT_WR</v>
      </c>
      <c r="C1477" s="14" t="s">
        <v>3555</v>
      </c>
      <c r="E1477" s="38" t="s">
        <v>738</v>
      </c>
      <c r="F1477" s="44">
        <f>IF(ISBLANK('4L'!F75),"##BLANK",'4L'!F75)</f>
        <v>0</v>
      </c>
    </row>
    <row r="1478" spans="2:6">
      <c r="B1478" s="98" t="str">
        <f>'4L'!AW75</f>
        <v>B0263MLT_RWT</v>
      </c>
      <c r="C1478" s="14" t="s">
        <v>3556</v>
      </c>
      <c r="E1478" s="38" t="s">
        <v>738</v>
      </c>
      <c r="F1478" s="44">
        <f>IF(ISBLANK('4L'!G75),"##BLANK",'4L'!G75)</f>
        <v>0</v>
      </c>
    </row>
    <row r="1479" spans="2:6">
      <c r="B1479" s="98" t="str">
        <f>'4L'!AX75</f>
        <v>B0263MLT_RWS</v>
      </c>
      <c r="C1479" s="14" t="s">
        <v>3557</v>
      </c>
      <c r="E1479" s="38" t="s">
        <v>738</v>
      </c>
      <c r="F1479" s="44">
        <f>IF(ISBLANK('4L'!H75),"##BLANK",'4L'!H75)</f>
        <v>0</v>
      </c>
    </row>
    <row r="1480" spans="2:6">
      <c r="B1480" s="98" t="str">
        <f>'4L'!AY75</f>
        <v>B0263MLT_WT</v>
      </c>
      <c r="C1480" s="14" t="s">
        <v>3558</v>
      </c>
      <c r="E1480" s="38" t="s">
        <v>738</v>
      </c>
      <c r="F1480" s="44">
        <f>IF(ISBLANK('4L'!I75),"##BLANK",'4L'!I75)</f>
        <v>0</v>
      </c>
    </row>
    <row r="1481" spans="2:6">
      <c r="B1481" s="98" t="str">
        <f>'4L'!AZ75</f>
        <v>B0263MLT_TWD</v>
      </c>
      <c r="C1481" s="14" t="s">
        <v>3559</v>
      </c>
      <c r="E1481" s="38" t="s">
        <v>738</v>
      </c>
      <c r="F1481" s="44">
        <f>IF(ISBLANK('4L'!J75),"##BLANK",'4L'!J75)</f>
        <v>0.48099999999999998</v>
      </c>
    </row>
    <row r="1482" spans="2:6">
      <c r="B1482" s="98" t="str">
        <f>'4L'!BA75</f>
        <v>B0263MLT_TOT</v>
      </c>
      <c r="C1482" s="14" t="s">
        <v>3560</v>
      </c>
      <c r="E1482" s="38" t="s">
        <v>738</v>
      </c>
      <c r="F1482" s="44">
        <f>IF(ISBLANK('4L'!K75),"##BLANK",'4L'!K75)</f>
        <v>0.48099999999999998</v>
      </c>
    </row>
    <row r="1483" spans="2:6">
      <c r="B1483" s="98" t="str">
        <f>'4L'!BH75</f>
        <v>B0396MLS_CUMME</v>
      </c>
      <c r="C1483" s="14" t="s">
        <v>3561</v>
      </c>
      <c r="E1483" s="38" t="s">
        <v>738</v>
      </c>
      <c r="F1483" s="44">
        <f>IF(ISBLANK('4L'!R75),"##BLANK",'4L'!R75)</f>
        <v>0.55900000000000005</v>
      </c>
    </row>
    <row r="1484" spans="2:6">
      <c r="B1484" s="98" t="str">
        <f>'4L'!BI75</f>
        <v>B0396MLS_CUMMA</v>
      </c>
      <c r="C1484" s="14" t="s">
        <v>3562</v>
      </c>
      <c r="E1484" s="38" t="s">
        <v>738</v>
      </c>
      <c r="F1484" s="44">
        <f>IF(ISBLANK('4L'!S75),"##BLANK",'4L'!S75)</f>
        <v>7.4740000000000002</v>
      </c>
    </row>
    <row r="1485" spans="2:6">
      <c r="B1485" s="98" t="str">
        <f>'4L'!BJ75</f>
        <v>B0396MLS_CUMMT</v>
      </c>
      <c r="C1485" s="14" t="s">
        <v>3563</v>
      </c>
      <c r="E1485" s="38" t="s">
        <v>738</v>
      </c>
      <c r="F1485" s="44">
        <f>IF(ISBLANK('4L'!T75),"##BLANK",'4L'!T75)</f>
        <v>21.542999999999999</v>
      </c>
    </row>
    <row r="1486" spans="2:6">
      <c r="B1486" s="98" t="str">
        <f>'4L'!AV76</f>
        <v>B0264ARC_WR</v>
      </c>
      <c r="C1486" s="14" t="s">
        <v>3564</v>
      </c>
      <c r="E1486" s="38" t="s">
        <v>738</v>
      </c>
      <c r="F1486" s="44">
        <f>IF(ISBLANK('4L'!F76),"##BLANK",'4L'!F76)</f>
        <v>0</v>
      </c>
    </row>
    <row r="1487" spans="2:6">
      <c r="B1487" s="98" t="str">
        <f>'4L'!AW76</f>
        <v>B0264ARC_RWT</v>
      </c>
      <c r="C1487" s="14" t="s">
        <v>3565</v>
      </c>
      <c r="E1487" s="38" t="s">
        <v>738</v>
      </c>
      <c r="F1487" s="44">
        <f>IF(ISBLANK('4L'!G76),"##BLANK",'4L'!G76)</f>
        <v>0</v>
      </c>
    </row>
    <row r="1488" spans="2:6">
      <c r="B1488" s="98" t="str">
        <f>'4L'!AX76</f>
        <v>B0264ARC_RWS</v>
      </c>
      <c r="C1488" s="14" t="s">
        <v>3566</v>
      </c>
      <c r="E1488" s="38" t="s">
        <v>738</v>
      </c>
      <c r="F1488" s="44">
        <f>IF(ISBLANK('4L'!H76),"##BLANK",'4L'!H76)</f>
        <v>0</v>
      </c>
    </row>
    <row r="1489" spans="2:6">
      <c r="B1489" s="98" t="str">
        <f>'4L'!AY76</f>
        <v>B0264ARC_WT</v>
      </c>
      <c r="C1489" s="14" t="s">
        <v>3567</v>
      </c>
      <c r="E1489" s="38" t="s">
        <v>738</v>
      </c>
      <c r="F1489" s="44">
        <f>IF(ISBLANK('4L'!I76),"##BLANK",'4L'!I76)</f>
        <v>10.218999999999999</v>
      </c>
    </row>
    <row r="1490" spans="2:6">
      <c r="B1490" s="98" t="str">
        <f>'4L'!AZ76</f>
        <v>B0264ARC_TWD</v>
      </c>
      <c r="C1490" s="14" t="s">
        <v>3568</v>
      </c>
      <c r="E1490" s="38" t="s">
        <v>738</v>
      </c>
      <c r="F1490" s="44">
        <f>IF(ISBLANK('4L'!J76),"##BLANK",'4L'!J76)</f>
        <v>0.08</v>
      </c>
    </row>
    <row r="1491" spans="2:6">
      <c r="B1491" s="98" t="str">
        <f>'4L'!BA76</f>
        <v>B0264ARC_TOT</v>
      </c>
      <c r="C1491" s="14" t="s">
        <v>3569</v>
      </c>
      <c r="E1491" s="38" t="s">
        <v>738</v>
      </c>
      <c r="F1491" s="44">
        <f>IF(ISBLANK('4L'!K76),"##BLANK",'4L'!K76)</f>
        <v>10.298999999999999</v>
      </c>
    </row>
    <row r="1492" spans="2:6">
      <c r="B1492" s="98" t="str">
        <f>'4L'!AV77</f>
        <v>B0265ARO_WR</v>
      </c>
      <c r="C1492" s="14" t="s">
        <v>3570</v>
      </c>
      <c r="E1492" s="38" t="s">
        <v>738</v>
      </c>
      <c r="F1492" s="44">
        <f>IF(ISBLANK('4L'!F77),"##BLANK",'4L'!F77)</f>
        <v>0</v>
      </c>
    </row>
    <row r="1493" spans="2:6">
      <c r="B1493" s="98" t="str">
        <f>'4L'!AW77</f>
        <v>B0265ARO_RWT</v>
      </c>
      <c r="C1493" s="14" t="s">
        <v>3571</v>
      </c>
      <c r="E1493" s="38" t="s">
        <v>738</v>
      </c>
      <c r="F1493" s="44">
        <f>IF(ISBLANK('4L'!G77),"##BLANK",'4L'!G77)</f>
        <v>0</v>
      </c>
    </row>
    <row r="1494" spans="2:6">
      <c r="B1494" s="98" t="str">
        <f>'4L'!AX77</f>
        <v>B0265ARO_RWS</v>
      </c>
      <c r="C1494" s="14" t="s">
        <v>3572</v>
      </c>
      <c r="E1494" s="38" t="s">
        <v>738</v>
      </c>
      <c r="F1494" s="44">
        <f>IF(ISBLANK('4L'!H77),"##BLANK",'4L'!H77)</f>
        <v>0</v>
      </c>
    </row>
    <row r="1495" spans="2:6">
      <c r="B1495" s="98" t="str">
        <f>'4L'!AY77</f>
        <v>B0265ARO_WT</v>
      </c>
      <c r="C1495" s="14" t="s">
        <v>3573</v>
      </c>
      <c r="E1495" s="38" t="s">
        <v>738</v>
      </c>
      <c r="F1495" s="44">
        <f>IF(ISBLANK('4L'!I77),"##BLANK",'4L'!I77)</f>
        <v>5.694</v>
      </c>
    </row>
    <row r="1496" spans="2:6">
      <c r="B1496" s="98" t="str">
        <f>'4L'!AZ77</f>
        <v>B0265ARO_TWD</v>
      </c>
      <c r="C1496" s="14" t="s">
        <v>3574</v>
      </c>
      <c r="E1496" s="38" t="s">
        <v>738</v>
      </c>
      <c r="F1496" s="44">
        <f>IF(ISBLANK('4L'!J77),"##BLANK",'4L'!J77)</f>
        <v>0</v>
      </c>
    </row>
    <row r="1497" spans="2:6">
      <c r="B1497" s="98" t="str">
        <f>'4L'!BA77</f>
        <v>B0265ARO_TOT</v>
      </c>
      <c r="C1497" s="14" t="s">
        <v>3575</v>
      </c>
      <c r="E1497" s="38" t="s">
        <v>738</v>
      </c>
      <c r="F1497" s="44">
        <f>IF(ISBLANK('4L'!K77),"##BLANK",'4L'!K77)</f>
        <v>5.694</v>
      </c>
    </row>
    <row r="1498" spans="2:6">
      <c r="B1498" s="98" t="str">
        <f>'4L'!AV78</f>
        <v>B0266ART_WR</v>
      </c>
      <c r="C1498" s="14" t="s">
        <v>3576</v>
      </c>
      <c r="E1498" s="38" t="s">
        <v>738</v>
      </c>
      <c r="F1498" s="44">
        <f>IF(ISBLANK('4L'!F78),"##BLANK",'4L'!F78)</f>
        <v>0</v>
      </c>
    </row>
    <row r="1499" spans="2:6">
      <c r="B1499" s="98" t="str">
        <f>'4L'!AW78</f>
        <v>B0266ART_RWT</v>
      </c>
      <c r="C1499" s="14" t="s">
        <v>3577</v>
      </c>
      <c r="E1499" s="38" t="s">
        <v>738</v>
      </c>
      <c r="F1499" s="44">
        <f>IF(ISBLANK('4L'!G78),"##BLANK",'4L'!G78)</f>
        <v>0</v>
      </c>
    </row>
    <row r="1500" spans="2:6">
      <c r="B1500" s="98" t="str">
        <f>'4L'!AX78</f>
        <v>B0266ART_RWS</v>
      </c>
      <c r="C1500" s="14" t="s">
        <v>3578</v>
      </c>
      <c r="E1500" s="38" t="s">
        <v>738</v>
      </c>
      <c r="F1500" s="44">
        <f>IF(ISBLANK('4L'!H78),"##BLANK",'4L'!H78)</f>
        <v>0</v>
      </c>
    </row>
    <row r="1501" spans="2:6">
      <c r="B1501" s="98" t="str">
        <f>'4L'!AY78</f>
        <v>B0266ART_WT</v>
      </c>
      <c r="C1501" s="14" t="s">
        <v>3579</v>
      </c>
      <c r="E1501" s="38" t="s">
        <v>738</v>
      </c>
      <c r="F1501" s="44">
        <f>IF(ISBLANK('4L'!I78),"##BLANK",'4L'!I78)</f>
        <v>15.913</v>
      </c>
    </row>
    <row r="1502" spans="2:6">
      <c r="B1502" s="98" t="str">
        <f>'4L'!AZ78</f>
        <v>B0266ART_TWD</v>
      </c>
      <c r="C1502" s="14" t="s">
        <v>3580</v>
      </c>
      <c r="E1502" s="38" t="s">
        <v>738</v>
      </c>
      <c r="F1502" s="44">
        <f>IF(ISBLANK('4L'!J78),"##BLANK",'4L'!J78)</f>
        <v>0.08</v>
      </c>
    </row>
    <row r="1503" spans="2:6">
      <c r="B1503" s="98" t="str">
        <f>'4L'!BA78</f>
        <v>B0266ART_TOT</v>
      </c>
      <c r="C1503" s="14" t="s">
        <v>3581</v>
      </c>
      <c r="E1503" s="38" t="s">
        <v>738</v>
      </c>
      <c r="F1503" s="44">
        <f>IF(ISBLANK('4L'!K78),"##BLANK",'4L'!K78)</f>
        <v>15.993</v>
      </c>
    </row>
    <row r="1504" spans="2:6">
      <c r="B1504" s="98" t="str">
        <f>'4L'!BH78</f>
        <v>B0397ARWD_CUMME</v>
      </c>
      <c r="C1504" s="14" t="s">
        <v>3582</v>
      </c>
      <c r="E1504" s="38" t="s">
        <v>738</v>
      </c>
      <c r="F1504" s="44">
        <f>IF(ISBLANK('4L'!R78),"##BLANK",'4L'!R78)</f>
        <v>19.643999999999998</v>
      </c>
    </row>
    <row r="1505" spans="2:6">
      <c r="B1505" s="98" t="str">
        <f>'4L'!BI78</f>
        <v>B0397ARWD_CUMMA</v>
      </c>
      <c r="C1505" s="14" t="s">
        <v>3583</v>
      </c>
      <c r="E1505" s="38" t="s">
        <v>738</v>
      </c>
      <c r="F1505" s="44">
        <f>IF(ISBLANK('4L'!S78),"##BLANK",'4L'!S78)</f>
        <v>22.981999999999999</v>
      </c>
    </row>
    <row r="1506" spans="2:6">
      <c r="B1506" s="98" t="str">
        <f>'4L'!BJ78</f>
        <v>B0397ARWD_CUMMT</v>
      </c>
      <c r="C1506" s="14" t="s">
        <v>3584</v>
      </c>
      <c r="E1506" s="38" t="s">
        <v>738</v>
      </c>
      <c r="F1506" s="44">
        <f>IF(ISBLANK('4L'!T78),"##BLANK",'4L'!T78)</f>
        <v>65.599999999999994</v>
      </c>
    </row>
    <row r="1507" spans="2:6">
      <c r="B1507" s="98" t="str">
        <f>'4L'!AV79</f>
        <v>B0267IRC_WR</v>
      </c>
      <c r="C1507" s="14" t="s">
        <v>3585</v>
      </c>
      <c r="E1507" s="38" t="s">
        <v>738</v>
      </c>
      <c r="F1507" s="44">
        <f>IF(ISBLANK('4L'!F79),"##BLANK",'4L'!F79)</f>
        <v>0</v>
      </c>
    </row>
    <row r="1508" spans="2:6">
      <c r="B1508" s="98" t="str">
        <f>'4L'!AW79</f>
        <v>B0267IRC_RWT</v>
      </c>
      <c r="C1508" s="14" t="s">
        <v>3586</v>
      </c>
      <c r="E1508" s="38" t="s">
        <v>738</v>
      </c>
      <c r="F1508" s="44">
        <f>IF(ISBLANK('4L'!G79),"##BLANK",'4L'!G79)</f>
        <v>0</v>
      </c>
    </row>
    <row r="1509" spans="2:6">
      <c r="B1509" s="98" t="str">
        <f>'4L'!AX79</f>
        <v>B0267IRC_RWS</v>
      </c>
      <c r="C1509" s="14" t="s">
        <v>3587</v>
      </c>
      <c r="E1509" s="38" t="s">
        <v>738</v>
      </c>
      <c r="F1509" s="44">
        <f>IF(ISBLANK('4L'!H79),"##BLANK",'4L'!H79)</f>
        <v>0</v>
      </c>
    </row>
    <row r="1510" spans="2:6">
      <c r="B1510" s="98" t="str">
        <f>'4L'!AY79</f>
        <v>B0267IRC_WT</v>
      </c>
      <c r="C1510" s="14" t="s">
        <v>3588</v>
      </c>
      <c r="E1510" s="38" t="s">
        <v>738</v>
      </c>
      <c r="F1510" s="44">
        <f>IF(ISBLANK('4L'!I79),"##BLANK",'4L'!I79)</f>
        <v>0</v>
      </c>
    </row>
    <row r="1511" spans="2:6">
      <c r="B1511" s="98" t="str">
        <f>'4L'!AZ79</f>
        <v>B0267IRC_TWD</v>
      </c>
      <c r="C1511" s="14" t="s">
        <v>3589</v>
      </c>
      <c r="E1511" s="38" t="s">
        <v>738</v>
      </c>
      <c r="F1511" s="44">
        <f>IF(ISBLANK('4L'!J79),"##BLANK",'4L'!J79)</f>
        <v>0</v>
      </c>
    </row>
    <row r="1512" spans="2:6">
      <c r="B1512" s="98" t="str">
        <f>'4L'!BA79</f>
        <v>B0267IRC_TOT</v>
      </c>
      <c r="C1512" s="14" t="s">
        <v>3590</v>
      </c>
      <c r="E1512" s="38" t="s">
        <v>738</v>
      </c>
      <c r="F1512" s="44">
        <f>IF(ISBLANK('4L'!K79),"##BLANK",'4L'!K79)</f>
        <v>0</v>
      </c>
    </row>
    <row r="1513" spans="2:6">
      <c r="B1513" s="98" t="str">
        <f>'4L'!AV80</f>
        <v>B0268IRO_WR</v>
      </c>
      <c r="C1513" s="14" t="s">
        <v>3591</v>
      </c>
      <c r="E1513" s="38" t="s">
        <v>738</v>
      </c>
      <c r="F1513" s="44">
        <f>IF(ISBLANK('4L'!F80),"##BLANK",'4L'!F80)</f>
        <v>0</v>
      </c>
    </row>
    <row r="1514" spans="2:6">
      <c r="B1514" s="98" t="str">
        <f>'4L'!AW80</f>
        <v>B0268IRO_RWT</v>
      </c>
      <c r="C1514" s="14" t="s">
        <v>3592</v>
      </c>
      <c r="E1514" s="38" t="s">
        <v>738</v>
      </c>
      <c r="F1514" s="44">
        <f>IF(ISBLANK('4L'!G80),"##BLANK",'4L'!G80)</f>
        <v>0</v>
      </c>
    </row>
    <row r="1515" spans="2:6">
      <c r="B1515" s="98" t="str">
        <f>'4L'!AX80</f>
        <v>B0268IRO_RWS</v>
      </c>
      <c r="C1515" s="14" t="s">
        <v>3593</v>
      </c>
      <c r="E1515" s="38" t="s">
        <v>738</v>
      </c>
      <c r="F1515" s="44">
        <f>IF(ISBLANK('4L'!H80),"##BLANK",'4L'!H80)</f>
        <v>0</v>
      </c>
    </row>
    <row r="1516" spans="2:6">
      <c r="B1516" s="98" t="str">
        <f>'4L'!AY80</f>
        <v>B0268IRO_WT</v>
      </c>
      <c r="C1516" s="14" t="s">
        <v>3594</v>
      </c>
      <c r="E1516" s="38" t="s">
        <v>738</v>
      </c>
      <c r="F1516" s="44">
        <f>IF(ISBLANK('4L'!I80),"##BLANK",'4L'!I80)</f>
        <v>0</v>
      </c>
    </row>
    <row r="1517" spans="2:6">
      <c r="B1517" s="98" t="str">
        <f>'4L'!AZ80</f>
        <v>B0268IRO_TWD</v>
      </c>
      <c r="C1517" s="14" t="s">
        <v>3595</v>
      </c>
      <c r="E1517" s="38" t="s">
        <v>738</v>
      </c>
      <c r="F1517" s="44">
        <f>IF(ISBLANK('4L'!J80),"##BLANK",'4L'!J80)</f>
        <v>0</v>
      </c>
    </row>
    <row r="1518" spans="2:6">
      <c r="B1518" s="98" t="str">
        <f>'4L'!BA80</f>
        <v>B0268IRO_TOT</v>
      </c>
      <c r="C1518" s="14" t="s">
        <v>3596</v>
      </c>
      <c r="E1518" s="38" t="s">
        <v>738</v>
      </c>
      <c r="F1518" s="44">
        <f>IF(ISBLANK('4L'!K80),"##BLANK",'4L'!K80)</f>
        <v>0</v>
      </c>
    </row>
    <row r="1519" spans="2:6">
      <c r="B1519" s="98" t="str">
        <f>'4L'!AV81</f>
        <v>B0269IRT_WR</v>
      </c>
      <c r="C1519" s="14" t="s">
        <v>3597</v>
      </c>
      <c r="E1519" s="38" t="s">
        <v>738</v>
      </c>
      <c r="F1519" s="44">
        <f>IF(ISBLANK('4L'!F81),"##BLANK",'4L'!F81)</f>
        <v>0</v>
      </c>
    </row>
    <row r="1520" spans="2:6">
      <c r="B1520" s="98" t="str">
        <f>'4L'!AW81</f>
        <v>B0269IRT_RWT</v>
      </c>
      <c r="C1520" s="14" t="s">
        <v>3598</v>
      </c>
      <c r="E1520" s="38" t="s">
        <v>738</v>
      </c>
      <c r="F1520" s="44">
        <f>IF(ISBLANK('4L'!G81),"##BLANK",'4L'!G81)</f>
        <v>0</v>
      </c>
    </row>
    <row r="1521" spans="2:6">
      <c r="B1521" s="98" t="str">
        <f>'4L'!AX81</f>
        <v>B0269IRT_RWS</v>
      </c>
      <c r="C1521" s="14" t="s">
        <v>3599</v>
      </c>
      <c r="E1521" s="38" t="s">
        <v>738</v>
      </c>
      <c r="F1521" s="44">
        <f>IF(ISBLANK('4L'!H81),"##BLANK",'4L'!H81)</f>
        <v>0</v>
      </c>
    </row>
    <row r="1522" spans="2:6">
      <c r="B1522" s="98" t="str">
        <f>'4L'!AY81</f>
        <v>B0269IRT_WT</v>
      </c>
      <c r="C1522" s="14" t="s">
        <v>3600</v>
      </c>
      <c r="E1522" s="38" t="s">
        <v>738</v>
      </c>
      <c r="F1522" s="44">
        <f>IF(ISBLANK('4L'!I81),"##BLANK",'4L'!I81)</f>
        <v>0</v>
      </c>
    </row>
    <row r="1523" spans="2:6">
      <c r="B1523" s="98" t="str">
        <f>'4L'!AZ81</f>
        <v>B0269IRT_TWD</v>
      </c>
      <c r="C1523" s="14" t="s">
        <v>3601</v>
      </c>
      <c r="E1523" s="38" t="s">
        <v>738</v>
      </c>
      <c r="F1523" s="44">
        <f>IF(ISBLANK('4L'!J81),"##BLANK",'4L'!J81)</f>
        <v>0</v>
      </c>
    </row>
    <row r="1524" spans="2:6">
      <c r="B1524" s="98" t="str">
        <f>'4L'!BA81</f>
        <v>B0269IRT_TOT</v>
      </c>
      <c r="C1524" s="14" t="s">
        <v>3602</v>
      </c>
      <c r="E1524" s="38" t="s">
        <v>738</v>
      </c>
      <c r="F1524" s="44">
        <f>IF(ISBLANK('4L'!K81),"##BLANK",'4L'!K81)</f>
        <v>0</v>
      </c>
    </row>
    <row r="1525" spans="2:6">
      <c r="B1525" s="98" t="str">
        <f>'4L'!BH81</f>
        <v>B0398IRF_CUMME</v>
      </c>
      <c r="C1525" s="14" t="s">
        <v>3603</v>
      </c>
      <c r="E1525" s="38" t="s">
        <v>738</v>
      </c>
      <c r="F1525" s="44">
        <f>IF(ISBLANK('4L'!R81),"##BLANK",'4L'!R81)</f>
        <v>0</v>
      </c>
    </row>
    <row r="1526" spans="2:6">
      <c r="B1526" s="98" t="str">
        <f>'4L'!BI81</f>
        <v>B0398IRF_CUMMA</v>
      </c>
      <c r="C1526" s="14" t="s">
        <v>3604</v>
      </c>
      <c r="E1526" s="38" t="s">
        <v>738</v>
      </c>
      <c r="F1526" s="44">
        <f>IF(ISBLANK('4L'!S81),"##BLANK",'4L'!S81)</f>
        <v>0</v>
      </c>
    </row>
    <row r="1527" spans="2:6">
      <c r="B1527" s="98" t="str">
        <f>'4L'!BJ81</f>
        <v>B0398IRF_CUMMT</v>
      </c>
      <c r="C1527" s="14" t="s">
        <v>3605</v>
      </c>
      <c r="E1527" s="38" t="s">
        <v>738</v>
      </c>
      <c r="F1527" s="44">
        <f>IF(ISBLANK('4L'!T81),"##BLANK",'4L'!T81)</f>
        <v>0</v>
      </c>
    </row>
    <row r="1528" spans="2:6">
      <c r="B1528" s="98" t="str">
        <f>'4L'!AV82</f>
        <v>B0270ERC_WR</v>
      </c>
      <c r="C1528" s="14" t="s">
        <v>3606</v>
      </c>
      <c r="E1528" s="38" t="s">
        <v>738</v>
      </c>
      <c r="F1528" s="44">
        <f>IF(ISBLANK('4L'!F82),"##BLANK",'4L'!F82)</f>
        <v>0</v>
      </c>
    </row>
    <row r="1529" spans="2:6">
      <c r="B1529" s="98" t="str">
        <f>'4L'!AW82</f>
        <v>B0270ERC_RWT</v>
      </c>
      <c r="C1529" s="14" t="s">
        <v>3607</v>
      </c>
      <c r="E1529" s="38" t="s">
        <v>738</v>
      </c>
      <c r="F1529" s="44">
        <f>IF(ISBLANK('4L'!G82),"##BLANK",'4L'!G82)</f>
        <v>0</v>
      </c>
    </row>
    <row r="1530" spans="2:6">
      <c r="B1530" s="98" t="str">
        <f>'4L'!AX82</f>
        <v>B0270ERC_RWS</v>
      </c>
      <c r="C1530" s="14" t="s">
        <v>3608</v>
      </c>
      <c r="E1530" s="38" t="s">
        <v>738</v>
      </c>
      <c r="F1530" s="44">
        <f>IF(ISBLANK('4L'!H82),"##BLANK",'4L'!H82)</f>
        <v>0</v>
      </c>
    </row>
    <row r="1531" spans="2:6">
      <c r="B1531" s="98" t="str">
        <f>'4L'!AY82</f>
        <v>B0270ERC_WT</v>
      </c>
      <c r="C1531" s="14" t="s">
        <v>3609</v>
      </c>
      <c r="E1531" s="38" t="s">
        <v>738</v>
      </c>
      <c r="F1531" s="44">
        <f>IF(ISBLANK('4L'!I82),"##BLANK",'4L'!I82)</f>
        <v>0</v>
      </c>
    </row>
    <row r="1532" spans="2:6">
      <c r="B1532" s="98" t="str">
        <f>'4L'!AZ82</f>
        <v>B0270ERC_TWD</v>
      </c>
      <c r="C1532" s="14" t="s">
        <v>3610</v>
      </c>
      <c r="E1532" s="38" t="s">
        <v>738</v>
      </c>
      <c r="F1532" s="44">
        <f>IF(ISBLANK('4L'!J82),"##BLANK",'4L'!J82)</f>
        <v>0</v>
      </c>
    </row>
    <row r="1533" spans="2:6">
      <c r="B1533" s="98" t="str">
        <f>'4L'!BA82</f>
        <v>B0270ERC_TOT</v>
      </c>
      <c r="C1533" s="14" t="s">
        <v>3611</v>
      </c>
      <c r="E1533" s="38" t="s">
        <v>738</v>
      </c>
      <c r="F1533" s="44">
        <f>IF(ISBLANK('4L'!K82),"##BLANK",'4L'!K82)</f>
        <v>0</v>
      </c>
    </row>
    <row r="1534" spans="2:6">
      <c r="B1534" s="98" t="str">
        <f>'4L'!AV83</f>
        <v>B0271ERO_WR</v>
      </c>
      <c r="C1534" s="14" t="s">
        <v>3612</v>
      </c>
      <c r="E1534" s="38" t="s">
        <v>738</v>
      </c>
      <c r="F1534" s="44">
        <f>IF(ISBLANK('4L'!F83),"##BLANK",'4L'!F83)</f>
        <v>0</v>
      </c>
    </row>
    <row r="1535" spans="2:6">
      <c r="B1535" s="98" t="str">
        <f>'4L'!AW83</f>
        <v>B0271ERO_RWT</v>
      </c>
      <c r="C1535" s="14" t="s">
        <v>3613</v>
      </c>
      <c r="E1535" s="38" t="s">
        <v>738</v>
      </c>
      <c r="F1535" s="44">
        <f>IF(ISBLANK('4L'!G83),"##BLANK",'4L'!G83)</f>
        <v>0</v>
      </c>
    </row>
    <row r="1536" spans="2:6">
      <c r="B1536" s="98" t="str">
        <f>'4L'!AX83</f>
        <v>B0271ERO_RWS</v>
      </c>
      <c r="C1536" s="14" t="s">
        <v>3614</v>
      </c>
      <c r="E1536" s="38" t="s">
        <v>738</v>
      </c>
      <c r="F1536" s="44">
        <f>IF(ISBLANK('4L'!H83),"##BLANK",'4L'!H83)</f>
        <v>0</v>
      </c>
    </row>
    <row r="1537" spans="2:6">
      <c r="B1537" s="98" t="str">
        <f>'4L'!AY83</f>
        <v>B0271ERO_WT</v>
      </c>
      <c r="C1537" s="14" t="s">
        <v>3615</v>
      </c>
      <c r="E1537" s="38" t="s">
        <v>738</v>
      </c>
      <c r="F1537" s="44">
        <f>IF(ISBLANK('4L'!I83),"##BLANK",'4L'!I83)</f>
        <v>0</v>
      </c>
    </row>
    <row r="1538" spans="2:6">
      <c r="B1538" s="98" t="str">
        <f>'4L'!AZ83</f>
        <v>B0271ERO_TWD</v>
      </c>
      <c r="C1538" s="14" t="s">
        <v>3616</v>
      </c>
      <c r="E1538" s="38" t="s">
        <v>738</v>
      </c>
      <c r="F1538" s="44">
        <f>IF(ISBLANK('4L'!J83),"##BLANK",'4L'!J83)</f>
        <v>0</v>
      </c>
    </row>
    <row r="1539" spans="2:6">
      <c r="B1539" s="98" t="str">
        <f>'4L'!BA83</f>
        <v>B0271ERO_TOT</v>
      </c>
      <c r="C1539" s="14" t="s">
        <v>3617</v>
      </c>
      <c r="E1539" s="38" t="s">
        <v>738</v>
      </c>
      <c r="F1539" s="44">
        <f>IF(ISBLANK('4L'!K83),"##BLANK",'4L'!K83)</f>
        <v>0</v>
      </c>
    </row>
    <row r="1540" spans="2:6">
      <c r="B1540" s="98" t="str">
        <f>'4L'!AV84</f>
        <v>B0272ERT_WR</v>
      </c>
      <c r="C1540" s="14" t="s">
        <v>3618</v>
      </c>
      <c r="E1540" s="38" t="s">
        <v>738</v>
      </c>
      <c r="F1540" s="44">
        <f>IF(ISBLANK('4L'!F84),"##BLANK",'4L'!F84)</f>
        <v>0</v>
      </c>
    </row>
    <row r="1541" spans="2:6">
      <c r="B1541" s="14" t="str">
        <f>'4L'!AW84</f>
        <v>B0272ERT_RWT</v>
      </c>
      <c r="C1541" s="14" t="s">
        <v>3619</v>
      </c>
      <c r="E1541" s="38" t="s">
        <v>738</v>
      </c>
      <c r="F1541" s="44">
        <f>IF(ISBLANK('4L'!G84),"##BLANK",'4L'!G84)</f>
        <v>0</v>
      </c>
    </row>
    <row r="1542" spans="2:6">
      <c r="B1542" s="14" t="str">
        <f>'4L'!AX84</f>
        <v>B0272ERT_RWS</v>
      </c>
      <c r="C1542" s="14" t="s">
        <v>3620</v>
      </c>
      <c r="E1542" s="38" t="s">
        <v>738</v>
      </c>
      <c r="F1542" s="44">
        <f>IF(ISBLANK('4L'!H84),"##BLANK",'4L'!H84)</f>
        <v>0</v>
      </c>
    </row>
    <row r="1543" spans="2:6">
      <c r="B1543" s="14" t="str">
        <f>'4L'!AY84</f>
        <v>B0272ERT_WT</v>
      </c>
      <c r="C1543" s="14" t="s">
        <v>3621</v>
      </c>
      <c r="E1543" s="38" t="s">
        <v>738</v>
      </c>
      <c r="F1543" s="44">
        <f>IF(ISBLANK('4L'!I84),"##BLANK",'4L'!I84)</f>
        <v>0</v>
      </c>
    </row>
    <row r="1544" spans="2:6">
      <c r="B1544" s="14" t="str">
        <f>'4L'!AZ84</f>
        <v>B0272ERT_TWD</v>
      </c>
      <c r="C1544" s="14" t="s">
        <v>3622</v>
      </c>
      <c r="E1544" s="38" t="s">
        <v>738</v>
      </c>
      <c r="F1544" s="44">
        <f>IF(ISBLANK('4L'!J84),"##BLANK",'4L'!J84)</f>
        <v>0</v>
      </c>
    </row>
    <row r="1545" spans="2:6">
      <c r="B1545" s="14" t="str">
        <f>'4L'!BA84</f>
        <v>B0272ERT_TOT</v>
      </c>
      <c r="C1545" s="14" t="s">
        <v>3623</v>
      </c>
      <c r="E1545" s="38" t="s">
        <v>738</v>
      </c>
      <c r="F1545" s="44">
        <f>IF(ISBLANK('4L'!K84),"##BLANK",'4L'!K84)</f>
        <v>0</v>
      </c>
    </row>
    <row r="1546" spans="2:6">
      <c r="B1546" s="14" t="str">
        <f>'4L'!BH84</f>
        <v>B0399ERLP_CUMME</v>
      </c>
      <c r="C1546" s="14" t="s">
        <v>3624</v>
      </c>
      <c r="E1546" s="38" t="s">
        <v>738</v>
      </c>
      <c r="F1546" s="44">
        <f>IF(ISBLANK('4L'!R84),"##BLANK",'4L'!R84)</f>
        <v>0</v>
      </c>
    </row>
    <row r="1547" spans="2:6">
      <c r="B1547" s="14" t="str">
        <f>'4L'!BI84</f>
        <v>B0399ERLP_CUMMA</v>
      </c>
      <c r="C1547" s="14" t="s">
        <v>3625</v>
      </c>
      <c r="E1547" s="38" t="s">
        <v>738</v>
      </c>
      <c r="F1547" s="44">
        <f>IF(ISBLANK('4L'!S84),"##BLANK",'4L'!S84)</f>
        <v>0</v>
      </c>
    </row>
    <row r="1548" spans="2:6">
      <c r="B1548" s="14" t="str">
        <f>'4L'!BJ84</f>
        <v>B0399ERLP_CUMMT</v>
      </c>
      <c r="C1548" s="14" t="s">
        <v>3626</v>
      </c>
      <c r="E1548" s="38" t="s">
        <v>738</v>
      </c>
      <c r="F1548" s="44">
        <f>IF(ISBLANK('4L'!T84),"##BLANK",'4L'!T84)</f>
        <v>0</v>
      </c>
    </row>
    <row r="1549" spans="2:6">
      <c r="B1549" s="14" t="str">
        <f>'4L'!AV85</f>
        <v>B0273SSC_WR</v>
      </c>
      <c r="C1549" s="14" t="s">
        <v>3627</v>
      </c>
      <c r="E1549" s="38" t="s">
        <v>738</v>
      </c>
      <c r="F1549" s="44">
        <f>IF(ISBLANK('4L'!F85),"##BLANK",'4L'!F85)</f>
        <v>0</v>
      </c>
    </row>
    <row r="1550" spans="2:6">
      <c r="B1550" s="14" t="str">
        <f>'4L'!AW85</f>
        <v>B0273SSC_RWT</v>
      </c>
      <c r="C1550" s="14" t="s">
        <v>3628</v>
      </c>
      <c r="E1550" s="38" t="s">
        <v>738</v>
      </c>
      <c r="F1550" s="44">
        <f>IF(ISBLANK('4L'!G85),"##BLANK",'4L'!G85)</f>
        <v>0</v>
      </c>
    </row>
    <row r="1551" spans="2:6">
      <c r="B1551" s="14" t="str">
        <f>'4L'!AX85</f>
        <v>B0273SSC_RWS</v>
      </c>
      <c r="C1551" s="14" t="s">
        <v>3629</v>
      </c>
      <c r="E1551" s="38" t="s">
        <v>738</v>
      </c>
      <c r="F1551" s="44">
        <f>IF(ISBLANK('4L'!H85),"##BLANK",'4L'!H85)</f>
        <v>0</v>
      </c>
    </row>
    <row r="1552" spans="2:6">
      <c r="B1552" s="14" t="str">
        <f>'4L'!AY85</f>
        <v>B0273SSC_WT</v>
      </c>
      <c r="C1552" s="14" t="s">
        <v>3630</v>
      </c>
      <c r="E1552" s="38" t="s">
        <v>738</v>
      </c>
      <c r="F1552" s="44">
        <f>IF(ISBLANK('4L'!I85),"##BLANK",'4L'!I85)</f>
        <v>0</v>
      </c>
    </row>
    <row r="1553" spans="2:6">
      <c r="B1553" s="14" t="str">
        <f>'4L'!AZ85</f>
        <v>B0273SSC_TWD</v>
      </c>
      <c r="C1553" s="14" t="s">
        <v>3631</v>
      </c>
      <c r="E1553" s="38" t="s">
        <v>738</v>
      </c>
      <c r="F1553" s="44">
        <f>IF(ISBLANK('4L'!J85),"##BLANK",'4L'!J85)</f>
        <v>0</v>
      </c>
    </row>
    <row r="1554" spans="2:6">
      <c r="B1554" s="14" t="str">
        <f>'4L'!BA85</f>
        <v>B0273SSC_TOT</v>
      </c>
      <c r="C1554" s="14" t="s">
        <v>3632</v>
      </c>
      <c r="E1554" s="38" t="s">
        <v>738</v>
      </c>
      <c r="F1554" s="44">
        <f>IF(ISBLANK('4L'!K85),"##BLANK",'4L'!K85)</f>
        <v>0</v>
      </c>
    </row>
    <row r="1555" spans="2:6">
      <c r="B1555" s="14" t="str">
        <f>'4L'!AV86</f>
        <v>B0274SSO_WR</v>
      </c>
      <c r="C1555" s="14" t="s">
        <v>3633</v>
      </c>
      <c r="E1555" s="38" t="s">
        <v>738</v>
      </c>
      <c r="F1555" s="44">
        <f>IF(ISBLANK('4L'!F86),"##BLANK",'4L'!F86)</f>
        <v>0</v>
      </c>
    </row>
    <row r="1556" spans="2:6">
      <c r="B1556" s="14" t="str">
        <f>'4L'!AW86</f>
        <v>B0274SSO_RWT</v>
      </c>
      <c r="C1556" s="14" t="s">
        <v>3634</v>
      </c>
      <c r="E1556" s="38" t="s">
        <v>738</v>
      </c>
      <c r="F1556" s="44">
        <f>IF(ISBLANK('4L'!G86),"##BLANK",'4L'!G86)</f>
        <v>0</v>
      </c>
    </row>
    <row r="1557" spans="2:6">
      <c r="B1557" s="14" t="str">
        <f>'4L'!AX86</f>
        <v>B0274SSO_RWS</v>
      </c>
      <c r="C1557" s="14" t="s">
        <v>3635</v>
      </c>
      <c r="E1557" s="38" t="s">
        <v>738</v>
      </c>
      <c r="F1557" s="44">
        <f>IF(ISBLANK('4L'!H86),"##BLANK",'4L'!H86)</f>
        <v>0</v>
      </c>
    </row>
    <row r="1558" spans="2:6">
      <c r="B1558" s="14" t="str">
        <f>'4L'!AY86</f>
        <v>B0274SSO_WT</v>
      </c>
      <c r="C1558" s="14" t="s">
        <v>3636</v>
      </c>
      <c r="E1558" s="38" t="s">
        <v>738</v>
      </c>
      <c r="F1558" s="44">
        <f>IF(ISBLANK('4L'!I86),"##BLANK",'4L'!I86)</f>
        <v>0</v>
      </c>
    </row>
    <row r="1559" spans="2:6">
      <c r="B1559" s="14" t="str">
        <f>'4L'!AZ86</f>
        <v>B0274SSO_TWD</v>
      </c>
      <c r="C1559" s="14" t="s">
        <v>3637</v>
      </c>
      <c r="E1559" s="38" t="s">
        <v>738</v>
      </c>
      <c r="F1559" s="44">
        <f>IF(ISBLANK('4L'!J86),"##BLANK",'4L'!J86)</f>
        <v>0</v>
      </c>
    </row>
    <row r="1560" spans="2:6">
      <c r="B1560" s="14" t="str">
        <f>'4L'!BA86</f>
        <v>B0274SSO_TOT</v>
      </c>
      <c r="C1560" s="14" t="s">
        <v>3638</v>
      </c>
      <c r="E1560" s="38" t="s">
        <v>738</v>
      </c>
      <c r="F1560" s="44">
        <f>IF(ISBLANK('4L'!K86),"##BLANK",'4L'!K86)</f>
        <v>0</v>
      </c>
    </row>
    <row r="1561" spans="2:6">
      <c r="B1561" s="14" t="str">
        <f>'4L'!AV87</f>
        <v>B0275SST_WR</v>
      </c>
      <c r="C1561" s="14" t="s">
        <v>3639</v>
      </c>
      <c r="E1561" s="38" t="s">
        <v>738</v>
      </c>
      <c r="F1561" s="44">
        <f>IF(ISBLANK('4L'!F87),"##BLANK",'4L'!F87)</f>
        <v>0</v>
      </c>
    </row>
    <row r="1562" spans="2:6">
      <c r="B1562" s="14" t="str">
        <f>'4L'!AW87</f>
        <v>B0275SST_RWT</v>
      </c>
      <c r="C1562" s="14" t="s">
        <v>3640</v>
      </c>
      <c r="E1562" s="38" t="s">
        <v>738</v>
      </c>
      <c r="F1562" s="44">
        <f>IF(ISBLANK('4L'!G87),"##BLANK",'4L'!G87)</f>
        <v>0</v>
      </c>
    </row>
    <row r="1563" spans="2:6">
      <c r="B1563" s="14" t="str">
        <f>'4L'!AX87</f>
        <v>B0275SST_RWS</v>
      </c>
      <c r="C1563" s="14" t="s">
        <v>3641</v>
      </c>
      <c r="E1563" s="38" t="s">
        <v>738</v>
      </c>
      <c r="F1563" s="44">
        <f>IF(ISBLANK('4L'!H87),"##BLANK",'4L'!H87)</f>
        <v>0</v>
      </c>
    </row>
    <row r="1564" spans="2:6">
      <c r="B1564" s="14" t="str">
        <f>'4L'!AY87</f>
        <v>B0275SST_WT</v>
      </c>
      <c r="C1564" s="14" t="s">
        <v>3642</v>
      </c>
      <c r="E1564" s="38" t="s">
        <v>738</v>
      </c>
      <c r="F1564" s="44">
        <f>IF(ISBLANK('4L'!I87),"##BLANK",'4L'!I87)</f>
        <v>0</v>
      </c>
    </row>
    <row r="1565" spans="2:6">
      <c r="B1565" s="14" t="str">
        <f>'4L'!AZ87</f>
        <v>B0275SST_TWD</v>
      </c>
      <c r="C1565" s="14" t="s">
        <v>3643</v>
      </c>
      <c r="E1565" s="38" t="s">
        <v>738</v>
      </c>
      <c r="F1565" s="44">
        <f>IF(ISBLANK('4L'!J87),"##BLANK",'4L'!J87)</f>
        <v>0</v>
      </c>
    </row>
    <row r="1566" spans="2:6">
      <c r="B1566" s="14" t="str">
        <f>'4L'!BA87</f>
        <v>B0275SST_TOT</v>
      </c>
      <c r="C1566" s="14" t="s">
        <v>3644</v>
      </c>
      <c r="E1566" s="38" t="s">
        <v>738</v>
      </c>
      <c r="F1566" s="44">
        <f>IF(ISBLANK('4L'!K87),"##BLANK",'4L'!K87)</f>
        <v>0</v>
      </c>
    </row>
    <row r="1567" spans="2:6">
      <c r="B1567" s="14" t="str">
        <f>'4L'!BH87</f>
        <v>B0400SEMD_CUMME</v>
      </c>
      <c r="C1567" s="14" t="s">
        <v>3645</v>
      </c>
      <c r="E1567" s="38" t="s">
        <v>738</v>
      </c>
      <c r="F1567" s="44">
        <f>IF(ISBLANK('4L'!R87),"##BLANK",'4L'!R87)</f>
        <v>0</v>
      </c>
    </row>
    <row r="1568" spans="2:6">
      <c r="B1568" s="14" t="str">
        <f>'4L'!BI87</f>
        <v>B0400SEMD_CUMMA</v>
      </c>
      <c r="C1568" s="14" t="s">
        <v>3646</v>
      </c>
      <c r="E1568" s="38" t="s">
        <v>738</v>
      </c>
      <c r="F1568" s="44">
        <f>IF(ISBLANK('4L'!S87),"##BLANK",'4L'!S87)</f>
        <v>0</v>
      </c>
    </row>
    <row r="1569" spans="2:6">
      <c r="B1569" s="14" t="str">
        <f>'4L'!BJ87</f>
        <v>B0400SEMD_CUMMT</v>
      </c>
      <c r="C1569" s="14" t="s">
        <v>3647</v>
      </c>
      <c r="E1569" s="38" t="s">
        <v>738</v>
      </c>
      <c r="F1569" s="44">
        <f>IF(ISBLANK('4L'!T87),"##BLANK",'4L'!T87)</f>
        <v>0</v>
      </c>
    </row>
    <row r="1570" spans="2:6">
      <c r="B1570" s="14" t="str">
        <f>'4L'!AV88</f>
        <v>B0276SNC_WR</v>
      </c>
      <c r="C1570" s="14" t="s">
        <v>3648</v>
      </c>
      <c r="E1570" s="38" t="s">
        <v>738</v>
      </c>
      <c r="F1570" s="44">
        <f>IF(ISBLANK('4L'!F88),"##BLANK",'4L'!F88)</f>
        <v>0</v>
      </c>
    </row>
    <row r="1571" spans="2:6">
      <c r="B1571" s="14" t="str">
        <f>'4L'!AW88</f>
        <v>B0276SNC_RWT</v>
      </c>
      <c r="C1571" s="14" t="s">
        <v>3649</v>
      </c>
      <c r="E1571" s="38" t="s">
        <v>738</v>
      </c>
      <c r="F1571" s="44">
        <f>IF(ISBLANK('4L'!G88),"##BLANK",'4L'!G88)</f>
        <v>0</v>
      </c>
    </row>
    <row r="1572" spans="2:6">
      <c r="B1572" s="14" t="str">
        <f>'4L'!AX88</f>
        <v>B0276SNC_RWS</v>
      </c>
      <c r="C1572" s="14" t="s">
        <v>3650</v>
      </c>
      <c r="E1572" s="38" t="s">
        <v>738</v>
      </c>
      <c r="F1572" s="44">
        <f>IF(ISBLANK('4L'!H88),"##BLANK",'4L'!H88)</f>
        <v>0</v>
      </c>
    </row>
    <row r="1573" spans="2:6">
      <c r="B1573" s="14" t="str">
        <f>'4L'!AY88</f>
        <v>B0276SNC_WT</v>
      </c>
      <c r="C1573" s="14" t="s">
        <v>3651</v>
      </c>
      <c r="E1573" s="38" t="s">
        <v>738</v>
      </c>
      <c r="F1573" s="44">
        <f>IF(ISBLANK('4L'!I88),"##BLANK",'4L'!I88)</f>
        <v>0</v>
      </c>
    </row>
    <row r="1574" spans="2:6">
      <c r="B1574" s="14" t="str">
        <f>'4L'!AZ88</f>
        <v>B0276SNC_TWD</v>
      </c>
      <c r="C1574" s="14" t="s">
        <v>3652</v>
      </c>
      <c r="E1574" s="38" t="s">
        <v>738</v>
      </c>
      <c r="F1574" s="44">
        <f>IF(ISBLANK('4L'!J88),"##BLANK",'4L'!J88)</f>
        <v>0</v>
      </c>
    </row>
    <row r="1575" spans="2:6">
      <c r="B1575" s="14" t="str">
        <f>'4L'!BA88</f>
        <v>B0276SNC_TOT</v>
      </c>
      <c r="C1575" s="14" t="s">
        <v>3653</v>
      </c>
      <c r="E1575" s="38" t="s">
        <v>738</v>
      </c>
      <c r="F1575" s="44">
        <f>IF(ISBLANK('4L'!K88),"##BLANK",'4L'!K88)</f>
        <v>0</v>
      </c>
    </row>
    <row r="1576" spans="2:6">
      <c r="B1576" s="14" t="str">
        <f>'4L'!AV89</f>
        <v>B0277SNO_WR</v>
      </c>
      <c r="C1576" s="14" t="s">
        <v>3654</v>
      </c>
      <c r="E1576" s="38" t="s">
        <v>738</v>
      </c>
      <c r="F1576" s="44">
        <f>IF(ISBLANK('4L'!F89),"##BLANK",'4L'!F89)</f>
        <v>0</v>
      </c>
    </row>
    <row r="1577" spans="2:6">
      <c r="B1577" s="14" t="str">
        <f>'4L'!AW89</f>
        <v>B0277SNO_RWT</v>
      </c>
      <c r="C1577" s="14" t="s">
        <v>3655</v>
      </c>
      <c r="E1577" s="38" t="s">
        <v>738</v>
      </c>
      <c r="F1577" s="44">
        <f>IF(ISBLANK('4L'!G89),"##BLANK",'4L'!G89)</f>
        <v>0</v>
      </c>
    </row>
    <row r="1578" spans="2:6">
      <c r="B1578" s="14" t="str">
        <f>'4L'!AX89</f>
        <v>B0277SNO_RWS</v>
      </c>
      <c r="C1578" s="14" t="s">
        <v>3656</v>
      </c>
      <c r="E1578" s="38" t="s">
        <v>738</v>
      </c>
      <c r="F1578" s="44">
        <f>IF(ISBLANK('4L'!H89),"##BLANK",'4L'!H89)</f>
        <v>0</v>
      </c>
    </row>
    <row r="1579" spans="2:6">
      <c r="B1579" s="14" t="str">
        <f>'4L'!AY89</f>
        <v>B0277SNO_WT</v>
      </c>
      <c r="C1579" s="14" t="s">
        <v>3657</v>
      </c>
      <c r="E1579" s="38" t="s">
        <v>738</v>
      </c>
      <c r="F1579" s="44">
        <f>IF(ISBLANK('4L'!I89),"##BLANK",'4L'!I89)</f>
        <v>0</v>
      </c>
    </row>
    <row r="1580" spans="2:6">
      <c r="B1580" s="14" t="str">
        <f>'4L'!AZ89</f>
        <v>B0277SNO_TWD</v>
      </c>
      <c r="C1580" s="14" t="s">
        <v>3658</v>
      </c>
      <c r="E1580" s="38" t="s">
        <v>738</v>
      </c>
      <c r="F1580" s="44">
        <f>IF(ISBLANK('4L'!J89),"##BLANK",'4L'!J89)</f>
        <v>0</v>
      </c>
    </row>
    <row r="1581" spans="2:6">
      <c r="B1581" s="14" t="str">
        <f>'4L'!BA89</f>
        <v>B0277SNO_TOT</v>
      </c>
      <c r="C1581" s="14" t="s">
        <v>3659</v>
      </c>
      <c r="E1581" s="38" t="s">
        <v>738</v>
      </c>
      <c r="F1581" s="44">
        <f>IF(ISBLANK('4L'!K89),"##BLANK",'4L'!K89)</f>
        <v>0</v>
      </c>
    </row>
    <row r="1582" spans="2:6">
      <c r="B1582" s="14" t="str">
        <f>'4L'!AV90</f>
        <v>B0278SNT_WR</v>
      </c>
      <c r="C1582" s="14" t="s">
        <v>3660</v>
      </c>
      <c r="E1582" s="38" t="s">
        <v>738</v>
      </c>
      <c r="F1582" s="44">
        <f>IF(ISBLANK('4L'!F90),"##BLANK",'4L'!F90)</f>
        <v>0</v>
      </c>
    </row>
    <row r="1583" spans="2:6">
      <c r="B1583" s="14" t="str">
        <f>'4L'!AW90</f>
        <v>B0278SNT_RWT</v>
      </c>
      <c r="C1583" s="14" t="s">
        <v>3661</v>
      </c>
      <c r="E1583" s="38" t="s">
        <v>738</v>
      </c>
      <c r="F1583" s="44">
        <f>IF(ISBLANK('4L'!G90),"##BLANK",'4L'!G90)</f>
        <v>0</v>
      </c>
    </row>
    <row r="1584" spans="2:6">
      <c r="B1584" s="14" t="str">
        <f>'4L'!AX90</f>
        <v>B0278SNT_RWS</v>
      </c>
      <c r="C1584" s="14" t="s">
        <v>3662</v>
      </c>
      <c r="E1584" s="38" t="s">
        <v>738</v>
      </c>
      <c r="F1584" s="44">
        <f>IF(ISBLANK('4L'!H90),"##BLANK",'4L'!H90)</f>
        <v>0</v>
      </c>
    </row>
    <row r="1585" spans="2:6">
      <c r="B1585" s="14" t="str">
        <f>'4L'!AY90</f>
        <v>B0278SNT_WT</v>
      </c>
      <c r="C1585" s="14" t="s">
        <v>3663</v>
      </c>
      <c r="E1585" s="38" t="s">
        <v>738</v>
      </c>
      <c r="F1585" s="44">
        <f>IF(ISBLANK('4L'!I90),"##BLANK",'4L'!I90)</f>
        <v>0</v>
      </c>
    </row>
    <row r="1586" spans="2:6">
      <c r="B1586" s="14" t="str">
        <f>'4L'!AZ90</f>
        <v>B0278SNT_TWD</v>
      </c>
      <c r="C1586" s="14" t="s">
        <v>3664</v>
      </c>
      <c r="E1586" s="38" t="s">
        <v>738</v>
      </c>
      <c r="F1586" s="44">
        <f>IF(ISBLANK('4L'!J90),"##BLANK",'4L'!J90)</f>
        <v>0</v>
      </c>
    </row>
    <row r="1587" spans="2:6">
      <c r="B1587" s="14" t="str">
        <f>'4L'!BA90</f>
        <v>B0278SNT_TOT</v>
      </c>
      <c r="C1587" s="14" t="s">
        <v>3665</v>
      </c>
      <c r="E1587" s="38" t="s">
        <v>738</v>
      </c>
      <c r="F1587" s="44">
        <f>IF(ISBLANK('4L'!K90),"##BLANK",'4L'!K90)</f>
        <v>0</v>
      </c>
    </row>
    <row r="1588" spans="2:6">
      <c r="B1588" s="14" t="str">
        <f>'4L'!BH90</f>
        <v>B0401NSEMD_CUMME</v>
      </c>
      <c r="C1588" s="14" t="s">
        <v>3666</v>
      </c>
      <c r="E1588" s="38" t="s">
        <v>738</v>
      </c>
      <c r="F1588" s="44">
        <f>IF(ISBLANK('4L'!R90),"##BLANK",'4L'!R90)</f>
        <v>0</v>
      </c>
    </row>
    <row r="1589" spans="2:6">
      <c r="B1589" s="14" t="str">
        <f>'4L'!BI90</f>
        <v>B0401NSEMD_CUMMA</v>
      </c>
      <c r="C1589" s="14" t="s">
        <v>3667</v>
      </c>
      <c r="E1589" s="38" t="s">
        <v>738</v>
      </c>
      <c r="F1589" s="44">
        <f>IF(ISBLANK('4L'!S90),"##BLANK",'4L'!S90)</f>
        <v>0</v>
      </c>
    </row>
    <row r="1590" spans="2:6">
      <c r="B1590" s="14" t="str">
        <f>'4L'!BJ90</f>
        <v>B0401NSEMD_CUMMT</v>
      </c>
      <c r="C1590" s="14" t="s">
        <v>3668</v>
      </c>
      <c r="E1590" s="38" t="s">
        <v>738</v>
      </c>
      <c r="F1590" s="44">
        <f>IF(ISBLANK('4L'!T90),"##BLANK",'4L'!T90)</f>
        <v>0</v>
      </c>
    </row>
    <row r="1591" spans="2:6">
      <c r="B1591" s="14" t="str">
        <f>'4L'!AV91</f>
        <v>B0279ALC_WR</v>
      </c>
      <c r="C1591" s="14" t="s">
        <v>3669</v>
      </c>
      <c r="E1591" s="38" t="s">
        <v>738</v>
      </c>
      <c r="F1591" s="44">
        <f>IF(ISBLANK('4L'!F91),"##BLANK",'4L'!F91)</f>
        <v>2.407</v>
      </c>
    </row>
    <row r="1592" spans="2:6">
      <c r="B1592" s="14" t="str">
        <f>'4L'!AW91</f>
        <v>B0279ALC_RWT</v>
      </c>
      <c r="C1592" s="14" t="s">
        <v>3670</v>
      </c>
      <c r="E1592" s="38" t="s">
        <v>738</v>
      </c>
      <c r="F1592" s="44">
        <f>IF(ISBLANK('4L'!G91),"##BLANK",'4L'!G91)</f>
        <v>0</v>
      </c>
    </row>
    <row r="1593" spans="2:6">
      <c r="B1593" s="14" t="str">
        <f>'4L'!AX91</f>
        <v>B0279ALC_RWS</v>
      </c>
      <c r="C1593" s="14" t="s">
        <v>3671</v>
      </c>
      <c r="E1593" s="38" t="s">
        <v>738</v>
      </c>
      <c r="F1593" s="44">
        <f>IF(ISBLANK('4L'!H91),"##BLANK",'4L'!H91)</f>
        <v>0</v>
      </c>
    </row>
    <row r="1594" spans="2:6">
      <c r="B1594" s="14" t="str">
        <f>'4L'!AY91</f>
        <v>B0279ALC_WT</v>
      </c>
      <c r="C1594" s="14" t="s">
        <v>3672</v>
      </c>
      <c r="E1594" s="38" t="s">
        <v>738</v>
      </c>
      <c r="F1594" s="44">
        <f>IF(ISBLANK('4L'!I91),"##BLANK",'4L'!I91)</f>
        <v>0</v>
      </c>
    </row>
    <row r="1595" spans="2:6">
      <c r="B1595" s="14" t="str">
        <f>'4L'!AZ91</f>
        <v>B0279ALC_TWD</v>
      </c>
      <c r="C1595" s="14" t="s">
        <v>3673</v>
      </c>
      <c r="E1595" s="38" t="s">
        <v>738</v>
      </c>
      <c r="F1595" s="44">
        <f>IF(ISBLANK('4L'!J91),"##BLANK",'4L'!J91)</f>
        <v>1E-3</v>
      </c>
    </row>
    <row r="1596" spans="2:6">
      <c r="B1596" s="14" t="str">
        <f>'4L'!BA91</f>
        <v>B0279ALC_TOT</v>
      </c>
      <c r="C1596" s="14" t="s">
        <v>3674</v>
      </c>
      <c r="E1596" s="38" t="s">
        <v>738</v>
      </c>
      <c r="F1596" s="44">
        <f>IF(ISBLANK('4L'!K91),"##BLANK",'4L'!K91)</f>
        <v>2.4079999999999999</v>
      </c>
    </row>
    <row r="1597" spans="2:6">
      <c r="B1597" s="14" t="str">
        <f>'4L'!BH91</f>
        <v>B0402AL1C_CUMME</v>
      </c>
      <c r="C1597" s="14" t="s">
        <v>3675</v>
      </c>
      <c r="E1597" s="38" t="s">
        <v>738</v>
      </c>
      <c r="F1597" s="44">
        <f>IF(ISBLANK('4L'!R91),"##BLANK",'4L'!R91)</f>
        <v>2.4079999999999999</v>
      </c>
    </row>
    <row r="1598" spans="2:6">
      <c r="B1598" s="14" t="str">
        <f>'4L'!BI91</f>
        <v>B0402AL1C_CUMMA</v>
      </c>
      <c r="C1598" s="14" t="s">
        <v>3676</v>
      </c>
      <c r="E1598" s="38" t="s">
        <v>738</v>
      </c>
      <c r="F1598" s="44">
        <f>IF(ISBLANK('4L'!S91),"##BLANK",'4L'!S91)</f>
        <v>2.7010000000000001</v>
      </c>
    </row>
    <row r="1599" spans="2:6">
      <c r="B1599" s="14" t="str">
        <f>'4L'!BJ91</f>
        <v>B0402AL1C_CUMMT</v>
      </c>
      <c r="C1599" s="14" t="s">
        <v>3677</v>
      </c>
      <c r="E1599" s="38" t="s">
        <v>738</v>
      </c>
      <c r="F1599" s="44">
        <f>IF(ISBLANK('4L'!T91),"##BLANK",'4L'!T91)</f>
        <v>7.4420000000000002</v>
      </c>
    </row>
    <row r="1600" spans="2:6">
      <c r="B1600" s="14" t="str">
        <f>'4L'!AV92</f>
        <v>B0280ALO_WR</v>
      </c>
      <c r="C1600" s="14" t="s">
        <v>3678</v>
      </c>
      <c r="E1600" s="38" t="s">
        <v>738</v>
      </c>
      <c r="F1600" s="44">
        <f>IF(ISBLANK('4L'!F92),"##BLANK",'4L'!F92)</f>
        <v>0</v>
      </c>
    </row>
    <row r="1601" spans="2:6">
      <c r="B1601" s="14" t="str">
        <f>'4L'!AW92</f>
        <v>B0280ALO_RWT</v>
      </c>
      <c r="C1601" s="14" t="s">
        <v>3679</v>
      </c>
      <c r="E1601" s="38" t="s">
        <v>738</v>
      </c>
      <c r="F1601" s="44">
        <f>IF(ISBLANK('4L'!G92),"##BLANK",'4L'!G92)</f>
        <v>0</v>
      </c>
    </row>
    <row r="1602" spans="2:6">
      <c r="B1602" s="14" t="str">
        <f>'4L'!AX92</f>
        <v>B0280ALO_RWS</v>
      </c>
      <c r="C1602" s="14" t="s">
        <v>3680</v>
      </c>
      <c r="E1602" s="38" t="s">
        <v>738</v>
      </c>
      <c r="F1602" s="44">
        <f>IF(ISBLANK('4L'!H92),"##BLANK",'4L'!H92)</f>
        <v>0</v>
      </c>
    </row>
    <row r="1603" spans="2:6">
      <c r="B1603" s="14" t="str">
        <f>'4L'!AY92</f>
        <v>B0280ALO_WT</v>
      </c>
      <c r="C1603" s="14" t="s">
        <v>3681</v>
      </c>
      <c r="E1603" s="38" t="s">
        <v>738</v>
      </c>
      <c r="F1603" s="44">
        <f>IF(ISBLANK('4L'!I92),"##BLANK",'4L'!I92)</f>
        <v>0</v>
      </c>
    </row>
    <row r="1604" spans="2:6">
      <c r="B1604" s="14" t="str">
        <f>'4L'!AZ92</f>
        <v>B0280ALO_TWD</v>
      </c>
      <c r="C1604" s="14" t="s">
        <v>3682</v>
      </c>
      <c r="E1604" s="38" t="s">
        <v>738</v>
      </c>
      <c r="F1604" s="44">
        <f>IF(ISBLANK('4L'!J92),"##BLANK",'4L'!J92)</f>
        <v>0</v>
      </c>
    </row>
    <row r="1605" spans="2:6">
      <c r="B1605" s="14" t="str">
        <f>'4L'!BA92</f>
        <v>B0280ALO_TOT</v>
      </c>
      <c r="C1605" s="14" t="s">
        <v>3683</v>
      </c>
      <c r="E1605" s="38" t="s">
        <v>738</v>
      </c>
      <c r="F1605" s="44">
        <f>IF(ISBLANK('4L'!K92),"##BLANK",'4L'!K92)</f>
        <v>0</v>
      </c>
    </row>
    <row r="1606" spans="2:6">
      <c r="B1606" s="14" t="str">
        <f>'4L'!BH92</f>
        <v>B0403AL1O_CUMME</v>
      </c>
      <c r="C1606" s="14" t="s">
        <v>3684</v>
      </c>
      <c r="E1606" s="38" t="s">
        <v>738</v>
      </c>
      <c r="F1606" s="44">
        <f>IF(ISBLANK('4L'!R92),"##BLANK",'4L'!R92)</f>
        <v>0</v>
      </c>
    </row>
    <row r="1607" spans="2:6">
      <c r="B1607" s="14" t="str">
        <f>'4L'!BI92</f>
        <v>B0403AL1O_CUMMA</v>
      </c>
      <c r="C1607" s="14" t="s">
        <v>3685</v>
      </c>
      <c r="E1607" s="38" t="s">
        <v>738</v>
      </c>
      <c r="F1607" s="44">
        <f>IF(ISBLANK('4L'!S92),"##BLANK",'4L'!S92)</f>
        <v>0</v>
      </c>
    </row>
    <row r="1608" spans="2:6">
      <c r="B1608" s="14" t="str">
        <f>'4L'!BJ92</f>
        <v>B0403AL1O_CUMMT</v>
      </c>
      <c r="C1608" s="14" t="s">
        <v>3686</v>
      </c>
      <c r="E1608" s="38" t="s">
        <v>738</v>
      </c>
      <c r="F1608" s="44">
        <f>IF(ISBLANK('4L'!T92),"##BLANK",'4L'!T92)</f>
        <v>0</v>
      </c>
    </row>
    <row r="1609" spans="2:6">
      <c r="B1609" s="14" t="str">
        <f>'4L'!AV93</f>
        <v>B0281ALC_WR</v>
      </c>
      <c r="C1609" s="14" t="s">
        <v>3687</v>
      </c>
      <c r="E1609" s="38" t="s">
        <v>738</v>
      </c>
      <c r="F1609" s="44">
        <f>IF(ISBLANK('4L'!F93),"##BLANK",'4L'!F93)</f>
        <v>0</v>
      </c>
    </row>
    <row r="1610" spans="2:6">
      <c r="B1610" s="14" t="str">
        <f>'4L'!AW93</f>
        <v>B0281ALC_RWT</v>
      </c>
      <c r="C1610" s="14" t="s">
        <v>3688</v>
      </c>
      <c r="E1610" s="38" t="s">
        <v>738</v>
      </c>
      <c r="F1610" s="44">
        <f>IF(ISBLANK('4L'!G93),"##BLANK",'4L'!G93)</f>
        <v>0</v>
      </c>
    </row>
    <row r="1611" spans="2:6">
      <c r="B1611" s="14" t="str">
        <f>'4L'!AX93</f>
        <v>B0281ALC_RWS</v>
      </c>
      <c r="C1611" s="14" t="s">
        <v>3689</v>
      </c>
      <c r="E1611" s="38" t="s">
        <v>738</v>
      </c>
      <c r="F1611" s="44">
        <f>IF(ISBLANK('4L'!H93),"##BLANK",'4L'!H93)</f>
        <v>0</v>
      </c>
    </row>
    <row r="1612" spans="2:6">
      <c r="B1612" s="14" t="str">
        <f>'4L'!AY93</f>
        <v>B0281ALC_WT</v>
      </c>
      <c r="C1612" s="14" t="s">
        <v>3690</v>
      </c>
      <c r="E1612" s="38" t="s">
        <v>738</v>
      </c>
      <c r="F1612" s="44">
        <f>IF(ISBLANK('4L'!I93),"##BLANK",'4L'!I93)</f>
        <v>0</v>
      </c>
    </row>
    <row r="1613" spans="2:6">
      <c r="B1613" s="14" t="str">
        <f>'4L'!AZ93</f>
        <v>B0281ALC_TWD</v>
      </c>
      <c r="C1613" s="14" t="s">
        <v>3691</v>
      </c>
      <c r="E1613" s="38" t="s">
        <v>738</v>
      </c>
      <c r="F1613" s="44">
        <f>IF(ISBLANK('4L'!J93),"##BLANK",'4L'!J93)</f>
        <v>0</v>
      </c>
    </row>
    <row r="1614" spans="2:6">
      <c r="B1614" s="14" t="str">
        <f>'4L'!BA93</f>
        <v>B0281ALC_TOT</v>
      </c>
      <c r="C1614" s="14" t="s">
        <v>3692</v>
      </c>
      <c r="E1614" s="38" t="s">
        <v>738</v>
      </c>
      <c r="F1614" s="44">
        <f>IF(ISBLANK('4L'!K93),"##BLANK",'4L'!K93)</f>
        <v>0</v>
      </c>
    </row>
    <row r="1615" spans="2:6">
      <c r="B1615" s="14" t="str">
        <f>'4L'!BH93</f>
        <v>B0403AL2C_CUMME</v>
      </c>
      <c r="C1615" s="14" t="s">
        <v>3693</v>
      </c>
      <c r="E1615" s="38" t="s">
        <v>738</v>
      </c>
      <c r="F1615" s="44">
        <f>IF(ISBLANK('4L'!R93),"##BLANK",'4L'!R93)</f>
        <v>0</v>
      </c>
    </row>
    <row r="1616" spans="2:6">
      <c r="B1616" s="14" t="str">
        <f>'4L'!BI93</f>
        <v>B0403AL2C_CUMMA</v>
      </c>
      <c r="C1616" s="14" t="s">
        <v>3694</v>
      </c>
      <c r="E1616" s="38" t="s">
        <v>738</v>
      </c>
      <c r="F1616" s="44">
        <f>IF(ISBLANK('4L'!S93),"##BLANK",'4L'!S93)</f>
        <v>0</v>
      </c>
    </row>
    <row r="1617" spans="2:6">
      <c r="B1617" s="14" t="str">
        <f>'4L'!BJ93</f>
        <v>B0403AL2C_CUMMT</v>
      </c>
      <c r="C1617" s="14" t="s">
        <v>3695</v>
      </c>
      <c r="E1617" s="38" t="s">
        <v>738</v>
      </c>
      <c r="F1617" s="44">
        <f>IF(ISBLANK('4L'!T93),"##BLANK",'4L'!T93)</f>
        <v>0</v>
      </c>
    </row>
    <row r="1618" spans="2:6">
      <c r="B1618" s="14" t="str">
        <f>'4L'!AV94</f>
        <v>B0282ALO_WR</v>
      </c>
      <c r="C1618" s="14" t="s">
        <v>3696</v>
      </c>
      <c r="E1618" s="38" t="s">
        <v>738</v>
      </c>
      <c r="F1618" s="44">
        <f>IF(ISBLANK('4L'!F94),"##BLANK",'4L'!F94)</f>
        <v>0</v>
      </c>
    </row>
    <row r="1619" spans="2:6">
      <c r="B1619" s="14" t="str">
        <f>'4L'!AW94</f>
        <v>B0282ALO_RWT</v>
      </c>
      <c r="C1619" s="14" t="s">
        <v>3697</v>
      </c>
      <c r="E1619" s="38" t="s">
        <v>738</v>
      </c>
      <c r="F1619" s="44">
        <f>IF(ISBLANK('4L'!G94),"##BLANK",'4L'!G94)</f>
        <v>0</v>
      </c>
    </row>
    <row r="1620" spans="2:6">
      <c r="B1620" s="14" t="str">
        <f>'4L'!AX94</f>
        <v>B0282ALO_RWS</v>
      </c>
      <c r="C1620" s="14" t="s">
        <v>3698</v>
      </c>
      <c r="E1620" s="38" t="s">
        <v>738</v>
      </c>
      <c r="F1620" s="44">
        <f>IF(ISBLANK('4L'!H94),"##BLANK",'4L'!H94)</f>
        <v>0</v>
      </c>
    </row>
    <row r="1621" spans="2:6">
      <c r="B1621" s="14" t="str">
        <f>'4L'!AY94</f>
        <v>B0282ALO_WT</v>
      </c>
      <c r="C1621" s="14" t="s">
        <v>3699</v>
      </c>
      <c r="E1621" s="38" t="s">
        <v>738</v>
      </c>
      <c r="F1621" s="44">
        <f>IF(ISBLANK('4L'!I94),"##BLANK",'4L'!I94)</f>
        <v>0</v>
      </c>
    </row>
    <row r="1622" spans="2:6">
      <c r="B1622" s="14" t="str">
        <f>'4L'!AZ94</f>
        <v>B0282ALO_TWD</v>
      </c>
      <c r="C1622" s="14" t="s">
        <v>3700</v>
      </c>
      <c r="E1622" s="38" t="s">
        <v>738</v>
      </c>
      <c r="F1622" s="44">
        <f>IF(ISBLANK('4L'!J94),"##BLANK",'4L'!J94)</f>
        <v>0</v>
      </c>
    </row>
    <row r="1623" spans="2:6">
      <c r="B1623" s="14" t="str">
        <f>'4L'!BA94</f>
        <v>B0282ALO_TOT</v>
      </c>
      <c r="C1623" s="14" t="s">
        <v>3701</v>
      </c>
      <c r="E1623" s="38" t="s">
        <v>738</v>
      </c>
      <c r="F1623" s="44">
        <f>IF(ISBLANK('4L'!K94),"##BLANK",'4L'!K94)</f>
        <v>0</v>
      </c>
    </row>
    <row r="1624" spans="2:6">
      <c r="B1624" s="14" t="str">
        <f>'4L'!BH94</f>
        <v>B0404AL2O_CUMME</v>
      </c>
      <c r="C1624" s="14" t="s">
        <v>3702</v>
      </c>
      <c r="E1624" s="38" t="s">
        <v>738</v>
      </c>
      <c r="F1624" s="44">
        <f>IF(ISBLANK('4L'!R94),"##BLANK",'4L'!R94)</f>
        <v>0</v>
      </c>
    </row>
    <row r="1625" spans="2:6">
      <c r="B1625" s="14" t="str">
        <f>'4L'!BI94</f>
        <v>B0404AL2O_CUMMA</v>
      </c>
      <c r="C1625" s="14" t="s">
        <v>3703</v>
      </c>
      <c r="E1625" s="38" t="s">
        <v>738</v>
      </c>
      <c r="F1625" s="44">
        <f>IF(ISBLANK('4L'!S94),"##BLANK",'4L'!S94)</f>
        <v>0</v>
      </c>
    </row>
    <row r="1626" spans="2:6">
      <c r="B1626" s="14" t="str">
        <f>'4L'!BJ94</f>
        <v>B0404AL2O_CUMMT</v>
      </c>
      <c r="C1626" s="14" t="s">
        <v>3704</v>
      </c>
      <c r="E1626" s="38" t="s">
        <v>738</v>
      </c>
      <c r="F1626" s="44">
        <f>IF(ISBLANK('4L'!T94),"##BLANK",'4L'!T94)</f>
        <v>0</v>
      </c>
    </row>
    <row r="1627" spans="2:6">
      <c r="B1627" s="14" t="str">
        <f>'4L'!AV95</f>
        <v>B0283ALC_WR</v>
      </c>
      <c r="C1627" s="14" t="s">
        <v>3705</v>
      </c>
      <c r="E1627" s="38" t="s">
        <v>738</v>
      </c>
      <c r="F1627" s="44">
        <f>IF(ISBLANK('4L'!F95),"##BLANK",'4L'!F95)</f>
        <v>0</v>
      </c>
    </row>
    <row r="1628" spans="2:6">
      <c r="B1628" s="14" t="str">
        <f>'4L'!AW95</f>
        <v>B0283ALC_RWT</v>
      </c>
      <c r="C1628" s="14" t="s">
        <v>3706</v>
      </c>
      <c r="E1628" s="38" t="s">
        <v>738</v>
      </c>
      <c r="F1628" s="44">
        <f>IF(ISBLANK('4L'!G95),"##BLANK",'4L'!G95)</f>
        <v>0</v>
      </c>
    </row>
    <row r="1629" spans="2:6">
      <c r="B1629" s="14" t="str">
        <f>'4L'!AX95</f>
        <v>B0283ALC_RWS</v>
      </c>
      <c r="C1629" s="14" t="s">
        <v>3707</v>
      </c>
      <c r="E1629" s="38" t="s">
        <v>738</v>
      </c>
      <c r="F1629" s="44">
        <f>IF(ISBLANK('4L'!H95),"##BLANK",'4L'!H95)</f>
        <v>0</v>
      </c>
    </row>
    <row r="1630" spans="2:6">
      <c r="B1630" s="14" t="str">
        <f>'4L'!AY95</f>
        <v>B0283ALC_WT</v>
      </c>
      <c r="C1630" s="14" t="s">
        <v>3708</v>
      </c>
      <c r="E1630" s="38" t="s">
        <v>738</v>
      </c>
      <c r="F1630" s="44">
        <f>IF(ISBLANK('4L'!I95),"##BLANK",'4L'!I95)</f>
        <v>0</v>
      </c>
    </row>
    <row r="1631" spans="2:6">
      <c r="B1631" s="14" t="str">
        <f>'4L'!AZ95</f>
        <v>B0283ALC_TWD</v>
      </c>
      <c r="C1631" s="14" t="s">
        <v>3709</v>
      </c>
      <c r="E1631" s="38" t="s">
        <v>738</v>
      </c>
      <c r="F1631" s="44">
        <f>IF(ISBLANK('4L'!J95),"##BLANK",'4L'!J95)</f>
        <v>0</v>
      </c>
    </row>
    <row r="1632" spans="2:6">
      <c r="B1632" s="14" t="str">
        <f>'4L'!BA95</f>
        <v>B0283ALC_TOT</v>
      </c>
      <c r="C1632" s="14" t="s">
        <v>3710</v>
      </c>
      <c r="E1632" s="38" t="s">
        <v>738</v>
      </c>
      <c r="F1632" s="44">
        <f>IF(ISBLANK('4L'!K95),"##BLANK",'4L'!K95)</f>
        <v>0</v>
      </c>
    </row>
    <row r="1633" spans="2:6">
      <c r="B1633" s="14" t="str">
        <f>'4L'!BH95</f>
        <v>B0405AL3C_CUMME</v>
      </c>
      <c r="C1633" s="14" t="s">
        <v>3711</v>
      </c>
      <c r="E1633" s="38" t="s">
        <v>738</v>
      </c>
      <c r="F1633" s="44">
        <f>IF(ISBLANK('4L'!R95),"##BLANK",'4L'!R95)</f>
        <v>0</v>
      </c>
    </row>
    <row r="1634" spans="2:6">
      <c r="B1634" s="14" t="str">
        <f>'4L'!BI95</f>
        <v>B0405AL3C_CUMMA</v>
      </c>
      <c r="C1634" s="14" t="s">
        <v>3712</v>
      </c>
      <c r="E1634" s="38" t="s">
        <v>738</v>
      </c>
      <c r="F1634" s="44">
        <f>IF(ISBLANK('4L'!S95),"##BLANK",'4L'!S95)</f>
        <v>0</v>
      </c>
    </row>
    <row r="1635" spans="2:6">
      <c r="B1635" s="14" t="str">
        <f>'4L'!BJ95</f>
        <v>B0405AL3C_CUMMT</v>
      </c>
      <c r="C1635" s="14" t="s">
        <v>3713</v>
      </c>
      <c r="E1635" s="38" t="s">
        <v>738</v>
      </c>
      <c r="F1635" s="44">
        <f>IF(ISBLANK('4L'!T95),"##BLANK",'4L'!T95)</f>
        <v>0</v>
      </c>
    </row>
    <row r="1636" spans="2:6">
      <c r="B1636" s="14" t="str">
        <f>'4L'!AV96</f>
        <v>B0284ALO_WR</v>
      </c>
      <c r="C1636" s="14" t="s">
        <v>3714</v>
      </c>
      <c r="E1636" s="38" t="s">
        <v>738</v>
      </c>
      <c r="F1636" s="44">
        <f>IF(ISBLANK('4L'!F96),"##BLANK",'4L'!F96)</f>
        <v>0</v>
      </c>
    </row>
    <row r="1637" spans="2:6">
      <c r="B1637" s="14" t="str">
        <f>'4L'!AW96</f>
        <v>B0284ALO_RWT</v>
      </c>
      <c r="C1637" s="14" t="s">
        <v>3715</v>
      </c>
      <c r="E1637" s="38" t="s">
        <v>738</v>
      </c>
      <c r="F1637" s="44">
        <f>IF(ISBLANK('4L'!G96),"##BLANK",'4L'!G96)</f>
        <v>0</v>
      </c>
    </row>
    <row r="1638" spans="2:6">
      <c r="B1638" s="14" t="str">
        <f>'4L'!AX96</f>
        <v>B0284ALO_RWS</v>
      </c>
      <c r="C1638" s="14" t="s">
        <v>3716</v>
      </c>
      <c r="E1638" s="38" t="s">
        <v>738</v>
      </c>
      <c r="F1638" s="44">
        <f>IF(ISBLANK('4L'!H96),"##BLANK",'4L'!H96)</f>
        <v>0</v>
      </c>
    </row>
    <row r="1639" spans="2:6">
      <c r="B1639" s="14" t="str">
        <f>'4L'!AY96</f>
        <v>B0284ALO_WT</v>
      </c>
      <c r="C1639" s="14" t="s">
        <v>3717</v>
      </c>
      <c r="E1639" s="38" t="s">
        <v>738</v>
      </c>
      <c r="F1639" s="44">
        <f>IF(ISBLANK('4L'!I96),"##BLANK",'4L'!I96)</f>
        <v>0</v>
      </c>
    </row>
    <row r="1640" spans="2:6">
      <c r="B1640" s="14" t="str">
        <f>'4L'!AZ96</f>
        <v>B0284ALO_TWD</v>
      </c>
      <c r="C1640" s="14" t="s">
        <v>3718</v>
      </c>
      <c r="E1640" s="38" t="s">
        <v>738</v>
      </c>
      <c r="F1640" s="44">
        <f>IF(ISBLANK('4L'!J96),"##BLANK",'4L'!J96)</f>
        <v>0</v>
      </c>
    </row>
    <row r="1641" spans="2:6">
      <c r="B1641" s="14" t="str">
        <f>'4L'!BA96</f>
        <v>B0284ALO_TOT</v>
      </c>
      <c r="C1641" s="14" t="s">
        <v>3719</v>
      </c>
      <c r="E1641" s="38" t="s">
        <v>738</v>
      </c>
      <c r="F1641" s="44">
        <f>IF(ISBLANK('4L'!K96),"##BLANK",'4L'!K96)</f>
        <v>0</v>
      </c>
    </row>
    <row r="1642" spans="2:6">
      <c r="B1642" s="14" t="str">
        <f>'4L'!BH96</f>
        <v>B0406AL3O_CUMME</v>
      </c>
      <c r="C1642" s="14" t="s">
        <v>3720</v>
      </c>
      <c r="E1642" s="38" t="s">
        <v>738</v>
      </c>
      <c r="F1642" s="44">
        <f>IF(ISBLANK('4L'!R96),"##BLANK",'4L'!R96)</f>
        <v>0</v>
      </c>
    </row>
    <row r="1643" spans="2:6">
      <c r="B1643" s="14" t="str">
        <f>'4L'!BI96</f>
        <v>B0406AL3O_CUMMA</v>
      </c>
      <c r="C1643" s="14" t="s">
        <v>3721</v>
      </c>
      <c r="E1643" s="38" t="s">
        <v>738</v>
      </c>
      <c r="F1643" s="44">
        <f>IF(ISBLANK('4L'!S96),"##BLANK",'4L'!S96)</f>
        <v>0</v>
      </c>
    </row>
    <row r="1644" spans="2:6">
      <c r="B1644" s="14" t="str">
        <f>'4L'!BJ96</f>
        <v>B0406AL3O_CUMMT</v>
      </c>
      <c r="C1644" s="14" t="s">
        <v>3722</v>
      </c>
      <c r="E1644" s="38" t="s">
        <v>738</v>
      </c>
      <c r="F1644" s="44">
        <f>IF(ISBLANK('4L'!T96),"##BLANK",'4L'!T96)</f>
        <v>0</v>
      </c>
    </row>
    <row r="1645" spans="2:6">
      <c r="B1645" s="14" t="str">
        <f>'4L'!AV97</f>
        <v>B0285ALC_WR</v>
      </c>
      <c r="C1645" s="14" t="s">
        <v>3723</v>
      </c>
      <c r="E1645" s="38" t="s">
        <v>738</v>
      </c>
      <c r="F1645" s="44">
        <f>IF(ISBLANK('4L'!F97),"##BLANK",'4L'!F97)</f>
        <v>0</v>
      </c>
    </row>
    <row r="1646" spans="2:6">
      <c r="B1646" s="14" t="str">
        <f>'4L'!AW97</f>
        <v>B0285ALC_RWT</v>
      </c>
      <c r="C1646" s="14" t="s">
        <v>3724</v>
      </c>
      <c r="E1646" s="38" t="s">
        <v>738</v>
      </c>
      <c r="F1646" s="44">
        <f>IF(ISBLANK('4L'!G97),"##BLANK",'4L'!G97)</f>
        <v>0</v>
      </c>
    </row>
    <row r="1647" spans="2:6">
      <c r="B1647" s="14" t="str">
        <f>'4L'!AX97</f>
        <v>B0285ALC_RWS</v>
      </c>
      <c r="C1647" s="14" t="s">
        <v>3725</v>
      </c>
      <c r="E1647" s="38" t="s">
        <v>738</v>
      </c>
      <c r="F1647" s="44">
        <f>IF(ISBLANK('4L'!H97),"##BLANK",'4L'!H97)</f>
        <v>0</v>
      </c>
    </row>
    <row r="1648" spans="2:6">
      <c r="B1648" s="14" t="str">
        <f>'4L'!AY97</f>
        <v>B0285ALC_WT</v>
      </c>
      <c r="C1648" s="14" t="s">
        <v>3726</v>
      </c>
      <c r="E1648" s="38" t="s">
        <v>738</v>
      </c>
      <c r="F1648" s="44">
        <f>IF(ISBLANK('4L'!I97),"##BLANK",'4L'!I97)</f>
        <v>0</v>
      </c>
    </row>
    <row r="1649" spans="2:6">
      <c r="B1649" s="14" t="str">
        <f>'4L'!AZ97</f>
        <v>B0285ALC_TWD</v>
      </c>
      <c r="C1649" s="14" t="s">
        <v>3727</v>
      </c>
      <c r="E1649" s="38" t="s">
        <v>738</v>
      </c>
      <c r="F1649" s="44">
        <f>IF(ISBLANK('4L'!J97),"##BLANK",'4L'!J97)</f>
        <v>0</v>
      </c>
    </row>
    <row r="1650" spans="2:6">
      <c r="B1650" s="14" t="str">
        <f>'4L'!BA97</f>
        <v>B0285ALC_TOT</v>
      </c>
      <c r="C1650" s="14" t="s">
        <v>3728</v>
      </c>
      <c r="E1650" s="38" t="s">
        <v>738</v>
      </c>
      <c r="F1650" s="44">
        <f>IF(ISBLANK('4L'!K97),"##BLANK",'4L'!K97)</f>
        <v>0</v>
      </c>
    </row>
    <row r="1651" spans="2:6">
      <c r="B1651" s="14" t="str">
        <f>'4L'!BH97</f>
        <v>B0407AL4C_CUMME</v>
      </c>
      <c r="C1651" s="14" t="s">
        <v>3729</v>
      </c>
      <c r="E1651" s="38" t="s">
        <v>738</v>
      </c>
      <c r="F1651" s="44">
        <f>IF(ISBLANK('4L'!R97),"##BLANK",'4L'!R97)</f>
        <v>0</v>
      </c>
    </row>
    <row r="1652" spans="2:6">
      <c r="B1652" s="14" t="str">
        <f>'4L'!BI97</f>
        <v>B0407AL4C_CUMMA</v>
      </c>
      <c r="C1652" s="14" t="s">
        <v>3730</v>
      </c>
      <c r="E1652" s="38" t="s">
        <v>738</v>
      </c>
      <c r="F1652" s="44">
        <f>IF(ISBLANK('4L'!S97),"##BLANK",'4L'!S97)</f>
        <v>0</v>
      </c>
    </row>
    <row r="1653" spans="2:6">
      <c r="B1653" s="14" t="str">
        <f>'4L'!BJ97</f>
        <v>B0407AL4C_CUMMT</v>
      </c>
      <c r="C1653" s="14" t="s">
        <v>3731</v>
      </c>
      <c r="E1653" s="38" t="s">
        <v>738</v>
      </c>
      <c r="F1653" s="44">
        <f>IF(ISBLANK('4L'!T97),"##BLANK",'4L'!T97)</f>
        <v>0</v>
      </c>
    </row>
    <row r="1654" spans="2:6">
      <c r="B1654" s="14" t="str">
        <f>'4L'!AV98</f>
        <v>B0286ALO_WR</v>
      </c>
      <c r="C1654" s="14" t="s">
        <v>3732</v>
      </c>
      <c r="E1654" s="38" t="s">
        <v>738</v>
      </c>
      <c r="F1654" s="44">
        <f>IF(ISBLANK('4L'!F98),"##BLANK",'4L'!F98)</f>
        <v>0</v>
      </c>
    </row>
    <row r="1655" spans="2:6">
      <c r="B1655" s="14" t="str">
        <f>'4L'!AW98</f>
        <v>B0286ALO_RWT</v>
      </c>
      <c r="C1655" s="14" t="s">
        <v>3733</v>
      </c>
      <c r="E1655" s="38" t="s">
        <v>738</v>
      </c>
      <c r="F1655" s="44">
        <f>IF(ISBLANK('4L'!G98),"##BLANK",'4L'!G98)</f>
        <v>0</v>
      </c>
    </row>
    <row r="1656" spans="2:6">
      <c r="B1656" s="14" t="str">
        <f>'4L'!AX98</f>
        <v>B0286ALO_RWS</v>
      </c>
      <c r="C1656" s="14" t="s">
        <v>3734</v>
      </c>
      <c r="E1656" s="38" t="s">
        <v>738</v>
      </c>
      <c r="F1656" s="44">
        <f>IF(ISBLANK('4L'!H98),"##BLANK",'4L'!H98)</f>
        <v>0</v>
      </c>
    </row>
    <row r="1657" spans="2:6">
      <c r="B1657" s="14" t="str">
        <f>'4L'!AY98</f>
        <v>B0286ALO_WT</v>
      </c>
      <c r="C1657" s="14" t="s">
        <v>3735</v>
      </c>
      <c r="E1657" s="38" t="s">
        <v>738</v>
      </c>
      <c r="F1657" s="44">
        <f>IF(ISBLANK('4L'!I98),"##BLANK",'4L'!I98)</f>
        <v>0</v>
      </c>
    </row>
    <row r="1658" spans="2:6">
      <c r="B1658" s="14" t="str">
        <f>'4L'!AZ98</f>
        <v>B0286ALO_TWD</v>
      </c>
      <c r="C1658" s="14" t="s">
        <v>3736</v>
      </c>
      <c r="E1658" s="38" t="s">
        <v>738</v>
      </c>
      <c r="F1658" s="44">
        <f>IF(ISBLANK('4L'!J98),"##BLANK",'4L'!J98)</f>
        <v>0</v>
      </c>
    </row>
    <row r="1659" spans="2:6">
      <c r="B1659" s="14" t="str">
        <f>'4L'!BA98</f>
        <v>B0286ALO_TOT</v>
      </c>
      <c r="C1659" s="14" t="s">
        <v>3737</v>
      </c>
      <c r="E1659" s="38" t="s">
        <v>738</v>
      </c>
      <c r="F1659" s="44">
        <f>IF(ISBLANK('4L'!K98),"##BLANK",'4L'!K98)</f>
        <v>0</v>
      </c>
    </row>
    <row r="1660" spans="2:6">
      <c r="B1660" s="14" t="str">
        <f>'4L'!BH98</f>
        <v>B0408AL4O_CUMME</v>
      </c>
      <c r="C1660" s="14" t="s">
        <v>3738</v>
      </c>
      <c r="E1660" s="38" t="s">
        <v>738</v>
      </c>
      <c r="F1660" s="44">
        <f>IF(ISBLANK('4L'!R98),"##BLANK",'4L'!R98)</f>
        <v>0</v>
      </c>
    </row>
    <row r="1661" spans="2:6">
      <c r="B1661" s="14" t="str">
        <f>'4L'!BI98</f>
        <v>B0408AL4O_CUMMA</v>
      </c>
      <c r="C1661" s="14" t="s">
        <v>3739</v>
      </c>
      <c r="E1661" s="38" t="s">
        <v>738</v>
      </c>
      <c r="F1661" s="44">
        <f>IF(ISBLANK('4L'!S98),"##BLANK",'4L'!S98)</f>
        <v>0</v>
      </c>
    </row>
    <row r="1662" spans="2:6">
      <c r="B1662" s="14" t="str">
        <f>'4L'!BJ98</f>
        <v>B0408AL4O_CUMMT</v>
      </c>
      <c r="C1662" s="14" t="s">
        <v>3740</v>
      </c>
      <c r="E1662" s="38" t="s">
        <v>738</v>
      </c>
      <c r="F1662" s="44">
        <f>IF(ISBLANK('4L'!T98),"##BLANK",'4L'!T98)</f>
        <v>0</v>
      </c>
    </row>
    <row r="1663" spans="2:6">
      <c r="B1663" s="14" t="str">
        <f>'4L'!AV99</f>
        <v>B0287ALC_WR</v>
      </c>
      <c r="C1663" s="14" t="s">
        <v>3741</v>
      </c>
      <c r="E1663" s="38" t="s">
        <v>738</v>
      </c>
      <c r="F1663" s="44">
        <f>IF(ISBLANK('4L'!F99),"##BLANK",'4L'!F99)</f>
        <v>0</v>
      </c>
    </row>
    <row r="1664" spans="2:6">
      <c r="B1664" s="14" t="str">
        <f>'4L'!AW99</f>
        <v>B0287ALC_RWT</v>
      </c>
      <c r="C1664" s="14" t="s">
        <v>3742</v>
      </c>
      <c r="E1664" s="38" t="s">
        <v>738</v>
      </c>
      <c r="F1664" s="44">
        <f>IF(ISBLANK('4L'!G99),"##BLANK",'4L'!G99)</f>
        <v>0</v>
      </c>
    </row>
    <row r="1665" spans="2:6">
      <c r="B1665" s="14" t="str">
        <f>'4L'!AX99</f>
        <v>B0287ALC_RWS</v>
      </c>
      <c r="C1665" s="14" t="s">
        <v>3743</v>
      </c>
      <c r="E1665" s="38" t="s">
        <v>738</v>
      </c>
      <c r="F1665" s="44">
        <f>IF(ISBLANK('4L'!H99),"##BLANK",'4L'!H99)</f>
        <v>0</v>
      </c>
    </row>
    <row r="1666" spans="2:6">
      <c r="B1666" s="14" t="str">
        <f>'4L'!AY99</f>
        <v>B0287ALC_WT</v>
      </c>
      <c r="C1666" s="14" t="s">
        <v>3744</v>
      </c>
      <c r="E1666" s="38" t="s">
        <v>738</v>
      </c>
      <c r="F1666" s="44">
        <f>IF(ISBLANK('4L'!I99),"##BLANK",'4L'!I99)</f>
        <v>0</v>
      </c>
    </row>
    <row r="1667" spans="2:6">
      <c r="B1667" s="14" t="str">
        <f>'4L'!AZ99</f>
        <v>B0287ALC_TWD</v>
      </c>
      <c r="C1667" s="14" t="s">
        <v>3745</v>
      </c>
      <c r="E1667" s="38" t="s">
        <v>738</v>
      </c>
      <c r="F1667" s="44">
        <f>IF(ISBLANK('4L'!J99),"##BLANK",'4L'!J99)</f>
        <v>0</v>
      </c>
    </row>
    <row r="1668" spans="2:6">
      <c r="B1668" s="14" t="str">
        <f>'4L'!BA99</f>
        <v>B0287ALC_TOT</v>
      </c>
      <c r="C1668" s="14" t="s">
        <v>3746</v>
      </c>
      <c r="E1668" s="38" t="s">
        <v>738</v>
      </c>
      <c r="F1668" s="44">
        <f>IF(ISBLANK('4L'!K99),"##BLANK",'4L'!K99)</f>
        <v>0</v>
      </c>
    </row>
    <row r="1669" spans="2:6">
      <c r="B1669" s="14" t="str">
        <f>'4L'!BH99</f>
        <v>B0409AL5C_CUMME</v>
      </c>
      <c r="C1669" s="14" t="s">
        <v>3747</v>
      </c>
      <c r="E1669" s="38" t="s">
        <v>738</v>
      </c>
      <c r="F1669" s="44">
        <f>IF(ISBLANK('4L'!R99),"##BLANK",'4L'!R99)</f>
        <v>0</v>
      </c>
    </row>
    <row r="1670" spans="2:6">
      <c r="B1670" s="14" t="str">
        <f>'4L'!BI99</f>
        <v>B0409AL5C_CUMMA</v>
      </c>
      <c r="C1670" s="14" t="s">
        <v>3748</v>
      </c>
      <c r="E1670" s="38" t="s">
        <v>738</v>
      </c>
      <c r="F1670" s="44">
        <f>IF(ISBLANK('4L'!S99),"##BLANK",'4L'!S99)</f>
        <v>0</v>
      </c>
    </row>
    <row r="1671" spans="2:6">
      <c r="B1671" s="14" t="str">
        <f>'4L'!BJ99</f>
        <v>B0409AL5C_CUMMT</v>
      </c>
      <c r="C1671" s="14" t="s">
        <v>3749</v>
      </c>
      <c r="E1671" s="38" t="s">
        <v>738</v>
      </c>
      <c r="F1671" s="44">
        <f>IF(ISBLANK('4L'!T99),"##BLANK",'4L'!T99)</f>
        <v>0</v>
      </c>
    </row>
    <row r="1672" spans="2:6">
      <c r="B1672" s="14" t="str">
        <f>'4L'!AV100</f>
        <v>B0288ALO_WR</v>
      </c>
      <c r="C1672" s="14" t="s">
        <v>3750</v>
      </c>
      <c r="E1672" s="38" t="s">
        <v>738</v>
      </c>
      <c r="F1672" s="44">
        <f>IF(ISBLANK('4L'!F100),"##BLANK",'4L'!F100)</f>
        <v>0</v>
      </c>
    </row>
    <row r="1673" spans="2:6">
      <c r="B1673" s="14" t="str">
        <f>'4L'!AW100</f>
        <v>B0288ALO_RWT</v>
      </c>
      <c r="C1673" s="14" t="s">
        <v>3751</v>
      </c>
      <c r="E1673" s="38" t="s">
        <v>738</v>
      </c>
      <c r="F1673" s="44">
        <f>IF(ISBLANK('4L'!G100),"##BLANK",'4L'!G100)</f>
        <v>0</v>
      </c>
    </row>
    <row r="1674" spans="2:6">
      <c r="B1674" s="14" t="str">
        <f>'4L'!AX100</f>
        <v>B0288ALO_RWS</v>
      </c>
      <c r="C1674" s="14" t="s">
        <v>3752</v>
      </c>
      <c r="E1674" s="38" t="s">
        <v>738</v>
      </c>
      <c r="F1674" s="44">
        <f>IF(ISBLANK('4L'!H100),"##BLANK",'4L'!H100)</f>
        <v>0</v>
      </c>
    </row>
    <row r="1675" spans="2:6">
      <c r="B1675" s="14" t="str">
        <f>'4L'!AY100</f>
        <v>B0288ALO_WT</v>
      </c>
      <c r="C1675" s="14" t="s">
        <v>3753</v>
      </c>
      <c r="E1675" s="38" t="s">
        <v>738</v>
      </c>
      <c r="F1675" s="44">
        <f>IF(ISBLANK('4L'!I100),"##BLANK",'4L'!I100)</f>
        <v>0</v>
      </c>
    </row>
    <row r="1676" spans="2:6">
      <c r="B1676" s="14" t="str">
        <f>'4L'!AZ100</f>
        <v>B0288ALO_TWD</v>
      </c>
      <c r="C1676" s="14" t="s">
        <v>3754</v>
      </c>
      <c r="E1676" s="38" t="s">
        <v>738</v>
      </c>
      <c r="F1676" s="44">
        <f>IF(ISBLANK('4L'!J100),"##BLANK",'4L'!J100)</f>
        <v>0</v>
      </c>
    </row>
    <row r="1677" spans="2:6">
      <c r="B1677" s="14" t="str">
        <f>'4L'!BA100</f>
        <v>B0288ALO_TOT</v>
      </c>
      <c r="C1677" s="14" t="s">
        <v>3755</v>
      </c>
      <c r="E1677" s="38" t="s">
        <v>738</v>
      </c>
      <c r="F1677" s="44">
        <f>IF(ISBLANK('4L'!K100),"##BLANK",'4L'!K100)</f>
        <v>0</v>
      </c>
    </row>
    <row r="1678" spans="2:6">
      <c r="B1678" s="14" t="str">
        <f>'4L'!BH100</f>
        <v>B0410AL5O_CUMME</v>
      </c>
      <c r="C1678" s="14" t="s">
        <v>3756</v>
      </c>
      <c r="E1678" s="38" t="s">
        <v>738</v>
      </c>
      <c r="F1678" s="44">
        <f>IF(ISBLANK('4L'!R100),"##BLANK",'4L'!R100)</f>
        <v>0</v>
      </c>
    </row>
    <row r="1679" spans="2:6">
      <c r="B1679" s="14" t="str">
        <f>'4L'!BI100</f>
        <v>B0410AL5O_CUMMA</v>
      </c>
      <c r="C1679" s="14" t="s">
        <v>3757</v>
      </c>
      <c r="E1679" s="38" t="s">
        <v>738</v>
      </c>
      <c r="F1679" s="44">
        <f>IF(ISBLANK('4L'!S100),"##BLANK",'4L'!S100)</f>
        <v>0</v>
      </c>
    </row>
    <row r="1680" spans="2:6">
      <c r="B1680" s="14" t="str">
        <f>'4L'!BJ100</f>
        <v>B0410AL5O_CUMMT</v>
      </c>
      <c r="C1680" s="14" t="s">
        <v>3758</v>
      </c>
      <c r="E1680" s="38" t="s">
        <v>738</v>
      </c>
      <c r="F1680" s="44">
        <f>IF(ISBLANK('4L'!T100),"##BLANK",'4L'!T100)</f>
        <v>0</v>
      </c>
    </row>
    <row r="1681" spans="2:6">
      <c r="B1681" s="14" t="str">
        <f>'4L'!AV101</f>
        <v>B0289TET_WR</v>
      </c>
      <c r="C1681" s="14" t="s">
        <v>3759</v>
      </c>
      <c r="E1681" s="38" t="s">
        <v>738</v>
      </c>
      <c r="F1681" s="44">
        <f>IF(ISBLANK('4L'!F101),"##BLANK",'4L'!F101)</f>
        <v>2.407</v>
      </c>
    </row>
    <row r="1682" spans="2:6">
      <c r="B1682" s="14" t="str">
        <f>'4L'!AW101</f>
        <v>B0289TET_RWT</v>
      </c>
      <c r="C1682" s="14" t="s">
        <v>3760</v>
      </c>
      <c r="E1682" s="38" t="s">
        <v>738</v>
      </c>
      <c r="F1682" s="44">
        <f>IF(ISBLANK('4L'!G101),"##BLANK",'4L'!G101)</f>
        <v>0</v>
      </c>
    </row>
    <row r="1683" spans="2:6">
      <c r="B1683" s="14" t="str">
        <f>'4L'!AX101</f>
        <v>B0289TET_RWS</v>
      </c>
      <c r="C1683" s="14" t="s">
        <v>3761</v>
      </c>
      <c r="E1683" s="38" t="s">
        <v>738</v>
      </c>
      <c r="F1683" s="44">
        <f>IF(ISBLANK('4L'!H101),"##BLANK",'4L'!H101)</f>
        <v>0</v>
      </c>
    </row>
    <row r="1684" spans="2:6">
      <c r="B1684" s="14" t="str">
        <f>'4L'!AY101</f>
        <v>B0289TET_WT</v>
      </c>
      <c r="C1684" s="14" t="s">
        <v>3762</v>
      </c>
      <c r="E1684" s="38" t="s">
        <v>738</v>
      </c>
      <c r="F1684" s="44">
        <f>IF(ISBLANK('4L'!I101),"##BLANK",'4L'!I101)</f>
        <v>15.913</v>
      </c>
    </row>
    <row r="1685" spans="2:6">
      <c r="B1685" s="14" t="str">
        <f>'4L'!AZ101</f>
        <v>B0289TET_TWD</v>
      </c>
      <c r="C1685" s="14" t="s">
        <v>3763</v>
      </c>
      <c r="E1685" s="38" t="s">
        <v>738</v>
      </c>
      <c r="F1685" s="44">
        <f>IF(ISBLANK('4L'!J101),"##BLANK",'4L'!J101)</f>
        <v>0.56199999999999994</v>
      </c>
    </row>
    <row r="1686" spans="2:6">
      <c r="B1686" s="14" t="str">
        <f>'4L'!BA101</f>
        <v>B0289TET_TOT</v>
      </c>
      <c r="C1686" s="14" t="s">
        <v>3764</v>
      </c>
      <c r="E1686" s="38" t="s">
        <v>738</v>
      </c>
      <c r="F1686" s="44">
        <f>IF(ISBLANK('4L'!K101),"##BLANK",'4L'!K101)</f>
        <v>18.882000000000001</v>
      </c>
    </row>
    <row r="1687" spans="2:6">
      <c r="B1687" s="14" t="str">
        <f>'4L'!BH101</f>
        <v>B0411TOEE_CUMME</v>
      </c>
      <c r="C1687" s="14" t="s">
        <v>3765</v>
      </c>
      <c r="E1687" s="38" t="s">
        <v>738</v>
      </c>
      <c r="F1687" s="44">
        <f>IF(ISBLANK('4L'!R101),"##BLANK",'4L'!R101)</f>
        <v>22.611000000000001</v>
      </c>
    </row>
    <row r="1688" spans="2:6">
      <c r="B1688" s="14" t="str">
        <f>'4L'!BI101</f>
        <v>B0411TOEE_CUMMA</v>
      </c>
      <c r="C1688" s="14" t="s">
        <v>3766</v>
      </c>
      <c r="E1688" s="38" t="s">
        <v>738</v>
      </c>
      <c r="F1688" s="44">
        <f>IF(ISBLANK('4L'!S101),"##BLANK",'4L'!S101)</f>
        <v>33.156999999999996</v>
      </c>
    </row>
    <row r="1689" spans="2:6">
      <c r="B1689" s="14" t="str">
        <f>'4L'!BJ101</f>
        <v>B0411TOEE_CUMMT</v>
      </c>
      <c r="C1689" s="14" t="s">
        <v>3767</v>
      </c>
      <c r="E1689" s="38" t="s">
        <v>738</v>
      </c>
      <c r="F1689" s="44">
        <f>IF(ISBLANK('4L'!T101),"##BLANK",'4L'!T101)</f>
        <v>94.585000000000008</v>
      </c>
    </row>
    <row r="1690" spans="2:6">
      <c r="B1690" s="14" t="str">
        <f>'4L'!AV104</f>
        <v>B0290TEC_WR</v>
      </c>
      <c r="C1690" s="14" t="s">
        <v>3768</v>
      </c>
      <c r="E1690" s="38" t="s">
        <v>738</v>
      </c>
      <c r="F1690" s="44">
        <f>IF(ISBLANK('4L'!F104),"##BLANK",'4L'!F104)</f>
        <v>29.584</v>
      </c>
    </row>
    <row r="1691" spans="2:6">
      <c r="B1691" s="14" t="str">
        <f>'4L'!AW104</f>
        <v>B0290TEC_RWT</v>
      </c>
      <c r="C1691" s="14" t="s">
        <v>3769</v>
      </c>
      <c r="E1691" s="38" t="s">
        <v>738</v>
      </c>
      <c r="F1691" s="44">
        <f>IF(ISBLANK('4L'!G104),"##BLANK",'4L'!G104)</f>
        <v>1.599</v>
      </c>
    </row>
    <row r="1692" spans="2:6">
      <c r="B1692" s="14" t="str">
        <f>'4L'!AX104</f>
        <v>B0290TEC_RWS</v>
      </c>
      <c r="C1692" s="14" t="s">
        <v>3770</v>
      </c>
      <c r="E1692" s="38" t="s">
        <v>738</v>
      </c>
      <c r="F1692" s="44">
        <f>IF(ISBLANK('4L'!H104),"##BLANK",'4L'!H104)</f>
        <v>0</v>
      </c>
    </row>
    <row r="1693" spans="2:6">
      <c r="B1693" s="14" t="str">
        <f>'4L'!AY104</f>
        <v>B0290TEC_WT</v>
      </c>
      <c r="C1693" s="14" t="s">
        <v>3771</v>
      </c>
      <c r="E1693" s="38" t="s">
        <v>738</v>
      </c>
      <c r="F1693" s="44">
        <f>IF(ISBLANK('4L'!I104),"##BLANK",'4L'!I104)</f>
        <v>17.298000000000002</v>
      </c>
    </row>
    <row r="1694" spans="2:6">
      <c r="B1694" s="14" t="str">
        <f>'4L'!AZ104</f>
        <v>B0290TEC_TWD</v>
      </c>
      <c r="C1694" s="14" t="s">
        <v>3772</v>
      </c>
      <c r="E1694" s="38" t="s">
        <v>738</v>
      </c>
      <c r="F1694" s="44">
        <f>IF(ISBLANK('4L'!J104),"##BLANK",'4L'!J104)</f>
        <v>2.4539999999999997</v>
      </c>
    </row>
    <row r="1695" spans="2:6">
      <c r="B1695" s="14" t="str">
        <f>'4L'!BA104</f>
        <v>B0290TEC_TOT</v>
      </c>
      <c r="C1695" s="14" t="s">
        <v>3773</v>
      </c>
      <c r="E1695" s="38" t="s">
        <v>738</v>
      </c>
      <c r="F1695" s="44">
        <f>IF(ISBLANK('4L'!K104),"##BLANK",'4L'!K104)</f>
        <v>50.935000000000002</v>
      </c>
    </row>
    <row r="1696" spans="2:6">
      <c r="B1696" s="14" t="str">
        <f>'4L'!AV105</f>
        <v>B0291TEO_WR</v>
      </c>
      <c r="C1696" s="14" t="s">
        <v>3774</v>
      </c>
      <c r="E1696" s="38" t="s">
        <v>738</v>
      </c>
      <c r="F1696" s="44">
        <f>IF(ISBLANK('4L'!F105),"##BLANK",'4L'!F105)</f>
        <v>0.13100000000000001</v>
      </c>
    </row>
    <row r="1697" spans="2:6">
      <c r="B1697" s="14" t="str">
        <f>'4L'!AW105</f>
        <v>B0291TEO_RWT</v>
      </c>
      <c r="C1697" s="14" t="s">
        <v>3775</v>
      </c>
      <c r="E1697" s="38" t="s">
        <v>738</v>
      </c>
      <c r="F1697" s="44">
        <f>IF(ISBLANK('4L'!G105),"##BLANK",'4L'!G105)</f>
        <v>6.0000000000000001E-3</v>
      </c>
    </row>
    <row r="1698" spans="2:6">
      <c r="B1698" s="14" t="str">
        <f>'4L'!AX105</f>
        <v>B0291TEO_RWS</v>
      </c>
      <c r="C1698" s="14" t="s">
        <v>3776</v>
      </c>
      <c r="E1698" s="38" t="s">
        <v>738</v>
      </c>
      <c r="F1698" s="44">
        <f>IF(ISBLANK('4L'!H105),"##BLANK",'4L'!H105)</f>
        <v>6.0000000000000001E-3</v>
      </c>
    </row>
    <row r="1699" spans="2:6">
      <c r="B1699" s="14" t="str">
        <f>'4L'!AY105</f>
        <v>B0291TEO_WT</v>
      </c>
      <c r="C1699" s="14" t="s">
        <v>3777</v>
      </c>
      <c r="E1699" s="38" t="s">
        <v>738</v>
      </c>
      <c r="F1699" s="44">
        <f>IF(ISBLANK('4L'!I105),"##BLANK",'4L'!I105)</f>
        <v>5.7350000000000003</v>
      </c>
    </row>
    <row r="1700" spans="2:6">
      <c r="B1700" s="14" t="str">
        <f>'4L'!AZ105</f>
        <v>B0291TEO_TWD</v>
      </c>
      <c r="C1700" s="14" t="s">
        <v>3778</v>
      </c>
      <c r="E1700" s="38" t="s">
        <v>738</v>
      </c>
      <c r="F1700" s="44">
        <f>IF(ISBLANK('4L'!J105),"##BLANK",'4L'!J105)</f>
        <v>1.1200000000000001</v>
      </c>
    </row>
    <row r="1701" spans="2:6">
      <c r="B1701" s="14" t="str">
        <f>'4L'!BA105</f>
        <v>B0291TEO_TOT</v>
      </c>
      <c r="C1701" s="14" t="s">
        <v>3779</v>
      </c>
      <c r="E1701" s="38" t="s">
        <v>738</v>
      </c>
      <c r="F1701" s="44">
        <f>IF(ISBLANK('4L'!K105),"##BLANK",'4L'!K105)</f>
        <v>6.9980000000000002</v>
      </c>
    </row>
    <row r="1702" spans="2:6">
      <c r="B1702" s="14" t="str">
        <f>'4L'!AV106</f>
        <v>B0292TET_WR</v>
      </c>
      <c r="C1702" s="14" t="s">
        <v>3780</v>
      </c>
      <c r="E1702" s="38" t="s">
        <v>738</v>
      </c>
      <c r="F1702" s="44">
        <f>IF(ISBLANK('4L'!F106),"##BLANK",'4L'!F106)</f>
        <v>29.715</v>
      </c>
    </row>
    <row r="1703" spans="2:6">
      <c r="B1703" s="14" t="str">
        <f>'4L'!AW106</f>
        <v>B0292TET_RWT</v>
      </c>
      <c r="C1703" s="14" t="s">
        <v>3781</v>
      </c>
      <c r="E1703" s="38" t="s">
        <v>738</v>
      </c>
      <c r="F1703" s="44">
        <f>IF(ISBLANK('4L'!G106),"##BLANK",'4L'!G106)</f>
        <v>1.605</v>
      </c>
    </row>
    <row r="1704" spans="2:6">
      <c r="B1704" s="14" t="str">
        <f>'4L'!AX106</f>
        <v>B0292TET_RWS</v>
      </c>
      <c r="C1704" s="14" t="s">
        <v>3782</v>
      </c>
      <c r="E1704" s="38" t="s">
        <v>738</v>
      </c>
      <c r="F1704" s="44">
        <f>IF(ISBLANK('4L'!H106),"##BLANK",'4L'!H106)</f>
        <v>6.0000000000000001E-3</v>
      </c>
    </row>
    <row r="1705" spans="2:6">
      <c r="B1705" s="14" t="str">
        <f>'4L'!AY106</f>
        <v>B0292TET_WT</v>
      </c>
      <c r="C1705" s="14" t="s">
        <v>3783</v>
      </c>
      <c r="E1705" s="38" t="s">
        <v>738</v>
      </c>
      <c r="F1705" s="44">
        <f>IF(ISBLANK('4L'!I106),"##BLANK",'4L'!I106)</f>
        <v>23.033000000000001</v>
      </c>
    </row>
    <row r="1706" spans="2:6">
      <c r="B1706" s="14" t="str">
        <f>'4L'!AZ106</f>
        <v>B0292TET_TWD</v>
      </c>
      <c r="C1706" s="14" t="s">
        <v>3784</v>
      </c>
      <c r="E1706" s="38" t="s">
        <v>738</v>
      </c>
      <c r="F1706" s="44">
        <f>IF(ISBLANK('4L'!J106),"##BLANK",'4L'!J106)</f>
        <v>3.5739999999999998</v>
      </c>
    </row>
    <row r="1707" spans="2:6">
      <c r="B1707" s="14" t="str">
        <f>'4L'!BA106</f>
        <v>B0292TET_TOT</v>
      </c>
      <c r="C1707" s="14" t="s">
        <v>3785</v>
      </c>
      <c r="E1707" s="38" t="s">
        <v>738</v>
      </c>
      <c r="F1707" s="44">
        <f>IF(ISBLANK('4L'!K106),"##BLANK",'4L'!K106)</f>
        <v>57.933</v>
      </c>
    </row>
    <row r="1708" spans="2:6">
      <c r="B1708" s="14" t="str">
        <f>'4L'!BH106</f>
        <v>B0412TEE_CUMME</v>
      </c>
      <c r="C1708" s="14" t="s">
        <v>3786</v>
      </c>
      <c r="E1708" s="38" t="s">
        <v>738</v>
      </c>
      <c r="F1708" s="44">
        <f>IF(ISBLANK('4L'!R106),"##BLANK",'4L'!R106)</f>
        <v>100.166</v>
      </c>
    </row>
    <row r="1709" spans="2:6">
      <c r="B1709" s="14" t="str">
        <f>'4L'!BI106</f>
        <v>B0412TEE_CUMMA</v>
      </c>
      <c r="C1709" s="14" t="s">
        <v>3787</v>
      </c>
      <c r="E1709" s="38" t="s">
        <v>738</v>
      </c>
      <c r="F1709" s="44">
        <f>IF(ISBLANK('4L'!S106),"##BLANK",'4L'!S106)</f>
        <v>150.44199999999998</v>
      </c>
    </row>
    <row r="1710" spans="2:6">
      <c r="B1710" s="14" t="str">
        <f>'4L'!BJ106</f>
        <v>B0412TEE_CUMMT</v>
      </c>
      <c r="C1710" s="14" t="s">
        <v>3788</v>
      </c>
      <c r="E1710" s="38" t="s">
        <v>738</v>
      </c>
      <c r="F1710" s="44">
        <f>IF(ISBLANK('4L'!T106),"##BLANK",'4L'!T106)</f>
        <v>405.01300000000009</v>
      </c>
    </row>
    <row r="1711" spans="2:6">
      <c r="B1711" s="14" t="str">
        <f>'4M'!BH10</f>
        <v>B0293CDC_F</v>
      </c>
      <c r="C1711" s="14" t="s">
        <v>3789</v>
      </c>
      <c r="E1711" s="38" t="s">
        <v>738</v>
      </c>
      <c r="F1711" s="44">
        <f>IF(ISBLANK('4M'!F10),"##BLANK",'4M'!F10)</f>
        <v>0.218</v>
      </c>
    </row>
    <row r="1712" spans="2:6">
      <c r="B1712" s="14" t="str">
        <f>'4M'!BI10</f>
        <v>B0293CDC_SWD</v>
      </c>
      <c r="C1712" s="14" t="s">
        <v>3790</v>
      </c>
      <c r="E1712" s="38" t="s">
        <v>738</v>
      </c>
      <c r="F1712" s="44">
        <f>IF(ISBLANK('4M'!G10),"##BLANK",'4M'!G10)</f>
        <v>4.7E-2</v>
      </c>
    </row>
    <row r="1713" spans="2:6">
      <c r="B1713" s="14" t="str">
        <f>'4M'!BJ10</f>
        <v>B0293CDC_HD</v>
      </c>
      <c r="C1713" s="14" t="s">
        <v>3791</v>
      </c>
      <c r="E1713" s="38" t="s">
        <v>738</v>
      </c>
      <c r="F1713" s="44">
        <f>IF(ISBLANK('4M'!H10),"##BLANK",'4M'!H10)</f>
        <v>4.7E-2</v>
      </c>
    </row>
    <row r="1714" spans="2:6">
      <c r="B1714" s="14" t="str">
        <f>'4M'!BK10</f>
        <v>B0293CDC_STD</v>
      </c>
      <c r="C1714" s="14" t="s">
        <v>3792</v>
      </c>
      <c r="E1714" s="38" t="s">
        <v>738</v>
      </c>
      <c r="F1714" s="44">
        <f>IF(ISBLANK('4M'!I10),"##BLANK",'4M'!I10)</f>
        <v>-0.27500000000000002</v>
      </c>
    </row>
    <row r="1715" spans="2:6">
      <c r="B1715" s="14" t="str">
        <f>'4M'!BL10</f>
        <v>B0293CDC_SLT</v>
      </c>
      <c r="C1715" s="14" t="s">
        <v>3793</v>
      </c>
      <c r="E1715" s="38" t="s">
        <v>738</v>
      </c>
      <c r="F1715" s="44">
        <f>IF(ISBLANK('4M'!J10),"##BLANK",'4M'!J10)</f>
        <v>0</v>
      </c>
    </row>
    <row r="1716" spans="2:6">
      <c r="B1716" s="14" t="str">
        <f>'4M'!BM10</f>
        <v>B0293CDC_STP</v>
      </c>
      <c r="C1716" s="14" t="s">
        <v>3794</v>
      </c>
      <c r="E1716" s="38" t="s">
        <v>738</v>
      </c>
      <c r="F1716" s="44">
        <f>IF(ISBLANK('4M'!K10),"##BLANK",'4M'!K10)</f>
        <v>0</v>
      </c>
    </row>
    <row r="1717" spans="2:6">
      <c r="B1717" s="14" t="str">
        <f>'4M'!BN10</f>
        <v>B0293CDC_SDT</v>
      </c>
      <c r="C1717" s="14" t="s">
        <v>3795</v>
      </c>
      <c r="E1717" s="38" t="s">
        <v>738</v>
      </c>
      <c r="F1717" s="44">
        <f>IF(ISBLANK('4M'!L10),"##BLANK",'4M'!L10)</f>
        <v>0</v>
      </c>
    </row>
    <row r="1718" spans="2:6">
      <c r="B1718" s="14" t="str">
        <f>'4M'!BO10</f>
        <v>B0293CDC_SD</v>
      </c>
      <c r="C1718" s="14" t="s">
        <v>3796</v>
      </c>
      <c r="E1718" s="38" t="s">
        <v>738</v>
      </c>
      <c r="F1718" s="44">
        <f>IF(ISBLANK('4M'!M10),"##BLANK",'4M'!M10)</f>
        <v>0</v>
      </c>
    </row>
    <row r="1719" spans="2:6">
      <c r="B1719" s="14" t="str">
        <f>'4M'!BP10</f>
        <v>B0293CDC_TOT</v>
      </c>
      <c r="C1719" s="14" t="s">
        <v>3797</v>
      </c>
      <c r="E1719" s="38" t="s">
        <v>738</v>
      </c>
      <c r="F1719" s="44">
        <f>IF(ISBLANK('4M'!N10),"##BLANK",'4M'!N10)</f>
        <v>3.6999999999999977E-2</v>
      </c>
    </row>
    <row r="1720" spans="2:6">
      <c r="B1720" s="14" t="str">
        <f>'4M'!BH11</f>
        <v>B0294CDO_F</v>
      </c>
      <c r="C1720" s="14" t="s">
        <v>3798</v>
      </c>
      <c r="E1720" s="38" t="s">
        <v>738</v>
      </c>
      <c r="F1720" s="44">
        <f>IF(ISBLANK('4M'!F11),"##BLANK",'4M'!F11)</f>
        <v>0</v>
      </c>
    </row>
    <row r="1721" spans="2:6">
      <c r="B1721" s="14" t="str">
        <f>'4M'!BI11</f>
        <v>B0294CDO_SWD</v>
      </c>
      <c r="C1721" s="14" t="s">
        <v>3799</v>
      </c>
      <c r="E1721" s="38" t="s">
        <v>738</v>
      </c>
      <c r="F1721" s="44">
        <f>IF(ISBLANK('4M'!G11),"##BLANK",'4M'!G11)</f>
        <v>0</v>
      </c>
    </row>
    <row r="1722" spans="2:6">
      <c r="B1722" s="14" t="str">
        <f>'4M'!BJ11</f>
        <v>B0294CDO_HD</v>
      </c>
      <c r="C1722" s="14" t="s">
        <v>3800</v>
      </c>
      <c r="E1722" s="38" t="s">
        <v>738</v>
      </c>
      <c r="F1722" s="44">
        <f>IF(ISBLANK('4M'!H11),"##BLANK",'4M'!H11)</f>
        <v>0</v>
      </c>
    </row>
    <row r="1723" spans="2:6">
      <c r="B1723" s="14" t="str">
        <f>'4M'!BK11</f>
        <v>B0294CDO_STD</v>
      </c>
      <c r="C1723" s="14" t="s">
        <v>3801</v>
      </c>
      <c r="E1723" s="38" t="s">
        <v>738</v>
      </c>
      <c r="F1723" s="44">
        <f>IF(ISBLANK('4M'!I11),"##BLANK",'4M'!I11)</f>
        <v>0</v>
      </c>
    </row>
    <row r="1724" spans="2:6">
      <c r="B1724" s="14" t="str">
        <f>'4M'!BL11</f>
        <v>B0294CDO_SLT</v>
      </c>
      <c r="C1724" s="14" t="s">
        <v>3802</v>
      </c>
      <c r="E1724" s="38" t="s">
        <v>738</v>
      </c>
      <c r="F1724" s="44">
        <f>IF(ISBLANK('4M'!J11),"##BLANK",'4M'!J11)</f>
        <v>0</v>
      </c>
    </row>
    <row r="1725" spans="2:6">
      <c r="B1725" s="14" t="str">
        <f>'4M'!BM11</f>
        <v>B0294CDO_STP</v>
      </c>
      <c r="C1725" s="14" t="s">
        <v>3803</v>
      </c>
      <c r="E1725" s="38" t="s">
        <v>738</v>
      </c>
      <c r="F1725" s="44">
        <f>IF(ISBLANK('4M'!K11),"##BLANK",'4M'!K11)</f>
        <v>0</v>
      </c>
    </row>
    <row r="1726" spans="2:6">
      <c r="B1726" s="14" t="str">
        <f>'4M'!BN11</f>
        <v>B0294CDO_SDT</v>
      </c>
      <c r="C1726" s="14" t="s">
        <v>3804</v>
      </c>
      <c r="E1726" s="38" t="s">
        <v>738</v>
      </c>
      <c r="F1726" s="44">
        <f>IF(ISBLANK('4M'!L11),"##BLANK",'4M'!L11)</f>
        <v>0</v>
      </c>
    </row>
    <row r="1727" spans="2:6">
      <c r="B1727" s="14" t="str">
        <f>'4M'!BO11</f>
        <v>B0294CDO_SD</v>
      </c>
      <c r="C1727" s="14" t="s">
        <v>3805</v>
      </c>
      <c r="E1727" s="38" t="s">
        <v>738</v>
      </c>
      <c r="F1727" s="44">
        <f>IF(ISBLANK('4M'!M11),"##BLANK",'4M'!M11)</f>
        <v>0</v>
      </c>
    </row>
    <row r="1728" spans="2:6">
      <c r="B1728" s="14" t="str">
        <f>'4M'!BP11</f>
        <v>B0294CDO_TOT</v>
      </c>
      <c r="C1728" s="14" t="s">
        <v>3806</v>
      </c>
      <c r="E1728" s="38" t="s">
        <v>738</v>
      </c>
      <c r="F1728" s="44">
        <f>IF(ISBLANK('4M'!N11),"##BLANK",'4M'!N11)</f>
        <v>0</v>
      </c>
    </row>
    <row r="1729" spans="2:6">
      <c r="B1729" s="14" t="str">
        <f>'4M'!BH12</f>
        <v>B0295CDT_F</v>
      </c>
      <c r="C1729" s="14" t="s">
        <v>3807</v>
      </c>
      <c r="E1729" s="38" t="s">
        <v>738</v>
      </c>
      <c r="F1729" s="44">
        <f>IF(ISBLANK('4M'!F12),"##BLANK",'4M'!F12)</f>
        <v>0.218</v>
      </c>
    </row>
    <row r="1730" spans="2:6">
      <c r="B1730" s="14" t="str">
        <f>'4M'!BI12</f>
        <v>B0295CDT_SWD</v>
      </c>
      <c r="C1730" s="14" t="s">
        <v>3808</v>
      </c>
      <c r="E1730" s="38" t="s">
        <v>738</v>
      </c>
      <c r="F1730" s="44">
        <f>IF(ISBLANK('4M'!G12),"##BLANK",'4M'!G12)</f>
        <v>4.7E-2</v>
      </c>
    </row>
    <row r="1731" spans="2:6">
      <c r="B1731" s="14" t="str">
        <f>'4M'!BJ12</f>
        <v>B0295CDT_HD</v>
      </c>
      <c r="C1731" s="14" t="s">
        <v>3809</v>
      </c>
      <c r="E1731" s="38" t="s">
        <v>738</v>
      </c>
      <c r="F1731" s="44">
        <f>IF(ISBLANK('4M'!H12),"##BLANK",'4M'!H12)</f>
        <v>4.7E-2</v>
      </c>
    </row>
    <row r="1732" spans="2:6">
      <c r="B1732" s="14" t="str">
        <f>'4M'!BK12</f>
        <v>B0295CDT_STD</v>
      </c>
      <c r="C1732" s="14" t="s">
        <v>3810</v>
      </c>
      <c r="E1732" s="38" t="s">
        <v>738</v>
      </c>
      <c r="F1732" s="44">
        <f>IF(ISBLANK('4M'!I12),"##BLANK",'4M'!I12)</f>
        <v>-0.27500000000000002</v>
      </c>
    </row>
    <row r="1733" spans="2:6">
      <c r="B1733" s="14" t="str">
        <f>'4M'!BL12</f>
        <v>B0295CDT_SLT</v>
      </c>
      <c r="C1733" s="14" t="s">
        <v>3811</v>
      </c>
      <c r="E1733" s="38" t="s">
        <v>738</v>
      </c>
      <c r="F1733" s="44">
        <f>IF(ISBLANK('4M'!J12),"##BLANK",'4M'!J12)</f>
        <v>0</v>
      </c>
    </row>
    <row r="1734" spans="2:6">
      <c r="B1734" s="14" t="str">
        <f>'4M'!BM12</f>
        <v>B0295CDT_STP</v>
      </c>
      <c r="C1734" s="14" t="s">
        <v>3812</v>
      </c>
      <c r="E1734" s="38" t="s">
        <v>738</v>
      </c>
      <c r="F1734" s="44">
        <f>IF(ISBLANK('4M'!K12),"##BLANK",'4M'!K12)</f>
        <v>0</v>
      </c>
    </row>
    <row r="1735" spans="2:6">
      <c r="B1735" s="14" t="str">
        <f>'4M'!BN12</f>
        <v>B0295CDT_SDT</v>
      </c>
      <c r="C1735" s="14" t="s">
        <v>3813</v>
      </c>
      <c r="E1735" s="38" t="s">
        <v>738</v>
      </c>
      <c r="F1735" s="44">
        <f>IF(ISBLANK('4M'!L12),"##BLANK",'4M'!L12)</f>
        <v>0</v>
      </c>
    </row>
    <row r="1736" spans="2:6">
      <c r="B1736" s="14" t="str">
        <f>'4M'!BO12</f>
        <v>B0295CDT_SD</v>
      </c>
      <c r="C1736" s="14" t="s">
        <v>3814</v>
      </c>
      <c r="E1736" s="38" t="s">
        <v>738</v>
      </c>
      <c r="F1736" s="44">
        <f>IF(ISBLANK('4M'!M12),"##BLANK",'4M'!M12)</f>
        <v>0</v>
      </c>
    </row>
    <row r="1737" spans="2:6">
      <c r="B1737" s="14" t="str">
        <f>'4M'!BP12</f>
        <v>B0295CDT_TOT</v>
      </c>
      <c r="C1737" s="14" t="s">
        <v>3815</v>
      </c>
      <c r="E1737" s="38" t="s">
        <v>738</v>
      </c>
      <c r="F1737" s="44">
        <f>IF(ISBLANK('4M'!N12),"##BLANK",'4M'!N12)</f>
        <v>3.6999999999999977E-2</v>
      </c>
    </row>
    <row r="1738" spans="2:6">
      <c r="B1738" s="14" t="str">
        <f>'4M'!BZ12</f>
        <v>B0380CDT_TE</v>
      </c>
      <c r="C1738" s="14" t="s">
        <v>3816</v>
      </c>
      <c r="E1738" s="38" t="s">
        <v>738</v>
      </c>
      <c r="F1738" s="44">
        <f>IF(ISBLANK('4M'!X12),"##BLANK",'4M'!X12)</f>
        <v>0.68300000000000005</v>
      </c>
    </row>
    <row r="1739" spans="2:6">
      <c r="B1739" s="14" t="str">
        <f>'4M'!CA12</f>
        <v>B0380CDT_TA</v>
      </c>
      <c r="C1739" s="14" t="s">
        <v>3817</v>
      </c>
      <c r="E1739" s="38" t="s">
        <v>738</v>
      </c>
      <c r="F1739" s="44">
        <f>IF(ISBLANK('4M'!Y12),"##BLANK",'4M'!Y12)</f>
        <v>6.3129999999999997</v>
      </c>
    </row>
    <row r="1740" spans="2:6">
      <c r="B1740" s="14" t="str">
        <f>'4M'!CB12</f>
        <v>B0380CDT_TC</v>
      </c>
      <c r="C1740" s="14" t="s">
        <v>3818</v>
      </c>
      <c r="E1740" s="38" t="s">
        <v>738</v>
      </c>
      <c r="F1740" s="44">
        <f>IF(ISBLANK('4M'!Z12),"##BLANK",'4M'!Z12)</f>
        <v>13.281000000000001</v>
      </c>
    </row>
    <row r="1741" spans="2:6">
      <c r="B1741" s="14" t="str">
        <f>'4M'!BH13</f>
        <v>B0296EDC_F</v>
      </c>
      <c r="C1741" s="14" t="s">
        <v>3819</v>
      </c>
      <c r="E1741" s="38" t="s">
        <v>738</v>
      </c>
      <c r="F1741" s="44">
        <f>IF(ISBLANK('4M'!F13),"##BLANK",'4M'!F13)</f>
        <v>-2.1000000000000001E-2</v>
      </c>
    </row>
    <row r="1742" spans="2:6">
      <c r="B1742" s="14" t="str">
        <f>'4M'!BI13</f>
        <v>B0296EDC_SWD</v>
      </c>
      <c r="C1742" s="14" t="s">
        <v>3820</v>
      </c>
      <c r="E1742" s="38" t="s">
        <v>738</v>
      </c>
      <c r="F1742" s="44">
        <f>IF(ISBLANK('4M'!G13),"##BLANK",'4M'!G13)</f>
        <v>-5.0000000000000001E-3</v>
      </c>
    </row>
    <row r="1743" spans="2:6">
      <c r="B1743" s="14" t="str">
        <f>'4M'!BJ13</f>
        <v>B0296EDC_HD</v>
      </c>
      <c r="C1743" s="14" t="s">
        <v>3821</v>
      </c>
      <c r="E1743" s="38" t="s">
        <v>738</v>
      </c>
      <c r="F1743" s="44">
        <f>IF(ISBLANK('4M'!H13),"##BLANK",'4M'!H13)</f>
        <v>-5.0000000000000001E-3</v>
      </c>
    </row>
    <row r="1744" spans="2:6">
      <c r="B1744" s="14" t="str">
        <f>'4M'!BK13</f>
        <v>B0296EDC_STD</v>
      </c>
      <c r="C1744" s="14" t="s">
        <v>3822</v>
      </c>
      <c r="E1744" s="38" t="s">
        <v>738</v>
      </c>
      <c r="F1744" s="44">
        <f>IF(ISBLANK('4M'!I13),"##BLANK",'4M'!I13)</f>
        <v>4.1360000000000001</v>
      </c>
    </row>
    <row r="1745" spans="2:6">
      <c r="B1745" s="14" t="str">
        <f>'4M'!BL13</f>
        <v>B0296EDC_SLT</v>
      </c>
      <c r="C1745" s="14" t="s">
        <v>3823</v>
      </c>
      <c r="E1745" s="38" t="s">
        <v>738</v>
      </c>
      <c r="F1745" s="44">
        <f>IF(ISBLANK('4M'!J13),"##BLANK",'4M'!J13)</f>
        <v>0</v>
      </c>
    </row>
    <row r="1746" spans="2:6">
      <c r="B1746" s="14" t="str">
        <f>'4M'!BM13</f>
        <v>B0296EDC_STP</v>
      </c>
      <c r="C1746" s="14" t="s">
        <v>3824</v>
      </c>
      <c r="E1746" s="38" t="s">
        <v>738</v>
      </c>
      <c r="F1746" s="44">
        <f>IF(ISBLANK('4M'!K13),"##BLANK",'4M'!K13)</f>
        <v>0</v>
      </c>
    </row>
    <row r="1747" spans="2:6">
      <c r="B1747" s="14" t="str">
        <f>'4M'!BN13</f>
        <v>B0296EDC_SDT</v>
      </c>
      <c r="C1747" s="14" t="s">
        <v>3825</v>
      </c>
      <c r="E1747" s="38" t="s">
        <v>738</v>
      </c>
      <c r="F1747" s="44">
        <f>IF(ISBLANK('4M'!L13),"##BLANK",'4M'!L13)</f>
        <v>0</v>
      </c>
    </row>
    <row r="1748" spans="2:6">
      <c r="B1748" s="14" t="str">
        <f>'4M'!BO13</f>
        <v>B0296EDC_SD</v>
      </c>
      <c r="C1748" s="14" t="s">
        <v>3826</v>
      </c>
      <c r="E1748" s="38" t="s">
        <v>738</v>
      </c>
      <c r="F1748" s="44">
        <f>IF(ISBLANK('4M'!M13),"##BLANK",'4M'!M13)</f>
        <v>0</v>
      </c>
    </row>
    <row r="1749" spans="2:6">
      <c r="B1749" s="14" t="str">
        <f>'4M'!BP13</f>
        <v>B0296EDC_TOT</v>
      </c>
      <c r="C1749" s="14" t="s">
        <v>3827</v>
      </c>
      <c r="E1749" s="38" t="s">
        <v>738</v>
      </c>
      <c r="F1749" s="44">
        <f>IF(ISBLANK('4M'!N13),"##BLANK",'4M'!N13)</f>
        <v>4.1050000000000004</v>
      </c>
    </row>
    <row r="1750" spans="2:6">
      <c r="B1750" s="14" t="str">
        <f>'4M'!BH14</f>
        <v>B0297EDO_F</v>
      </c>
      <c r="C1750" s="14" t="s">
        <v>3828</v>
      </c>
      <c r="E1750" s="38" t="s">
        <v>738</v>
      </c>
      <c r="F1750" s="44">
        <f>IF(ISBLANK('4M'!F14),"##BLANK",'4M'!F14)</f>
        <v>0</v>
      </c>
    </row>
    <row r="1751" spans="2:6">
      <c r="B1751" s="14" t="str">
        <f>'4M'!BI14</f>
        <v>B0297EDO_SWD</v>
      </c>
      <c r="C1751" s="14" t="s">
        <v>3829</v>
      </c>
      <c r="E1751" s="38" t="s">
        <v>738</v>
      </c>
      <c r="F1751" s="44">
        <f>IF(ISBLANK('4M'!G14),"##BLANK",'4M'!G14)</f>
        <v>0</v>
      </c>
    </row>
    <row r="1752" spans="2:6">
      <c r="B1752" s="14" t="str">
        <f>'4M'!BJ14</f>
        <v>B0297EDO_HD</v>
      </c>
      <c r="C1752" s="14" t="s">
        <v>3830</v>
      </c>
      <c r="E1752" s="38" t="s">
        <v>738</v>
      </c>
      <c r="F1752" s="44">
        <f>IF(ISBLANK('4M'!H14),"##BLANK",'4M'!H14)</f>
        <v>0</v>
      </c>
    </row>
    <row r="1753" spans="2:6">
      <c r="B1753" s="14" t="str">
        <f>'4M'!BK14</f>
        <v>B0297EDO_STD</v>
      </c>
      <c r="C1753" s="14" t="s">
        <v>3831</v>
      </c>
      <c r="E1753" s="38" t="s">
        <v>738</v>
      </c>
      <c r="F1753" s="44">
        <f>IF(ISBLANK('4M'!I14),"##BLANK",'4M'!I14)</f>
        <v>0</v>
      </c>
    </row>
    <row r="1754" spans="2:6">
      <c r="B1754" s="14" t="str">
        <f>'4M'!BL14</f>
        <v>B0297EDO_SLT</v>
      </c>
      <c r="C1754" s="14" t="s">
        <v>3832</v>
      </c>
      <c r="E1754" s="38" t="s">
        <v>738</v>
      </c>
      <c r="F1754" s="44">
        <f>IF(ISBLANK('4M'!J14),"##BLANK",'4M'!J14)</f>
        <v>0</v>
      </c>
    </row>
    <row r="1755" spans="2:6">
      <c r="B1755" s="14" t="str">
        <f>'4M'!BM14</f>
        <v>B0297EDO_STP</v>
      </c>
      <c r="C1755" s="14" t="s">
        <v>3833</v>
      </c>
      <c r="E1755" s="38" t="s">
        <v>738</v>
      </c>
      <c r="F1755" s="44">
        <f>IF(ISBLANK('4M'!K14),"##BLANK",'4M'!K14)</f>
        <v>0</v>
      </c>
    </row>
    <row r="1756" spans="2:6">
      <c r="B1756" s="14" t="str">
        <f>'4M'!BN14</f>
        <v>B0297EDO_SDT</v>
      </c>
      <c r="C1756" s="14" t="s">
        <v>3834</v>
      </c>
      <c r="E1756" s="38" t="s">
        <v>738</v>
      </c>
      <c r="F1756" s="44">
        <f>IF(ISBLANK('4M'!L14),"##BLANK",'4M'!L14)</f>
        <v>0</v>
      </c>
    </row>
    <row r="1757" spans="2:6">
      <c r="B1757" s="14" t="str">
        <f>'4M'!BO14</f>
        <v>B0297EDO_SD</v>
      </c>
      <c r="C1757" s="14" t="s">
        <v>3835</v>
      </c>
      <c r="E1757" s="38" t="s">
        <v>738</v>
      </c>
      <c r="F1757" s="44">
        <f>IF(ISBLANK('4M'!M14),"##BLANK",'4M'!M14)</f>
        <v>0</v>
      </c>
    </row>
    <row r="1758" spans="2:6">
      <c r="B1758" s="14" t="str">
        <f>'4M'!BP14</f>
        <v>B0297EDO_TOT</v>
      </c>
      <c r="C1758" s="14" t="s">
        <v>3836</v>
      </c>
      <c r="E1758" s="38" t="s">
        <v>738</v>
      </c>
      <c r="F1758" s="44">
        <f>IF(ISBLANK('4M'!N14),"##BLANK",'4M'!N14)</f>
        <v>0</v>
      </c>
    </row>
    <row r="1759" spans="2:6">
      <c r="B1759" s="14" t="str">
        <f>'4M'!BH15</f>
        <v>B0298EDT_F</v>
      </c>
      <c r="C1759" s="14" t="s">
        <v>3837</v>
      </c>
      <c r="E1759" s="38" t="s">
        <v>738</v>
      </c>
      <c r="F1759" s="44">
        <f>IF(ISBLANK('4M'!F15),"##BLANK",'4M'!F15)</f>
        <v>-2.1000000000000001E-2</v>
      </c>
    </row>
    <row r="1760" spans="2:6">
      <c r="B1760" s="14" t="str">
        <f>'4M'!BI15</f>
        <v>B0298EDT_SWD</v>
      </c>
      <c r="C1760" s="14" t="s">
        <v>3838</v>
      </c>
      <c r="E1760" s="38" t="s">
        <v>738</v>
      </c>
      <c r="F1760" s="44">
        <f>IF(ISBLANK('4M'!G15),"##BLANK",'4M'!G15)</f>
        <v>-5.0000000000000001E-3</v>
      </c>
    </row>
    <row r="1761" spans="2:6">
      <c r="B1761" s="14" t="str">
        <f>'4M'!BJ15</f>
        <v>B0298EDT_HD</v>
      </c>
      <c r="C1761" s="14" t="s">
        <v>3839</v>
      </c>
      <c r="E1761" s="38" t="s">
        <v>738</v>
      </c>
      <c r="F1761" s="44">
        <f>IF(ISBLANK('4M'!H15),"##BLANK",'4M'!H15)</f>
        <v>-5.0000000000000001E-3</v>
      </c>
    </row>
    <row r="1762" spans="2:6">
      <c r="B1762" s="14" t="str">
        <f>'4M'!BK15</f>
        <v>B0298EDT_STD</v>
      </c>
      <c r="C1762" s="14" t="s">
        <v>3840</v>
      </c>
      <c r="E1762" s="38" t="s">
        <v>738</v>
      </c>
      <c r="F1762" s="44">
        <f>IF(ISBLANK('4M'!I15),"##BLANK",'4M'!I15)</f>
        <v>4.1360000000000001</v>
      </c>
    </row>
    <row r="1763" spans="2:6">
      <c r="B1763" s="14" t="str">
        <f>'4M'!BL15</f>
        <v>B0298EDT_SLT</v>
      </c>
      <c r="C1763" s="14" t="s">
        <v>3841</v>
      </c>
      <c r="E1763" s="38" t="s">
        <v>738</v>
      </c>
      <c r="F1763" s="44">
        <f>IF(ISBLANK('4M'!J15),"##BLANK",'4M'!J15)</f>
        <v>0</v>
      </c>
    </row>
    <row r="1764" spans="2:6">
      <c r="B1764" s="14" t="str">
        <f>'4M'!BM15</f>
        <v>B0298EDT_STP</v>
      </c>
      <c r="C1764" s="14" t="s">
        <v>3842</v>
      </c>
      <c r="E1764" s="38" t="s">
        <v>738</v>
      </c>
      <c r="F1764" s="44">
        <f>IF(ISBLANK('4M'!K15),"##BLANK",'4M'!K15)</f>
        <v>0</v>
      </c>
    </row>
    <row r="1765" spans="2:6">
      <c r="B1765" s="14" t="str">
        <f>'4M'!BN15</f>
        <v>B0298EDT_SDT</v>
      </c>
      <c r="C1765" s="14" t="s">
        <v>3843</v>
      </c>
      <c r="E1765" s="38" t="s">
        <v>738</v>
      </c>
      <c r="F1765" s="44">
        <f>IF(ISBLANK('4M'!L15),"##BLANK",'4M'!L15)</f>
        <v>0</v>
      </c>
    </row>
    <row r="1766" spans="2:6">
      <c r="B1766" s="14" t="str">
        <f>'4M'!BO15</f>
        <v>B0298EDT_SD</v>
      </c>
      <c r="C1766" s="14" t="s">
        <v>3844</v>
      </c>
      <c r="E1766" s="38" t="s">
        <v>738</v>
      </c>
      <c r="F1766" s="44">
        <f>IF(ISBLANK('4M'!M15),"##BLANK",'4M'!M15)</f>
        <v>0</v>
      </c>
    </row>
    <row r="1767" spans="2:6">
      <c r="B1767" s="14" t="str">
        <f>'4M'!BP15</f>
        <v>B0298EDT_TOT</v>
      </c>
      <c r="C1767" s="14" t="s">
        <v>3845</v>
      </c>
      <c r="E1767" s="38" t="s">
        <v>738</v>
      </c>
      <c r="F1767" s="44">
        <f>IF(ISBLANK('4M'!N15),"##BLANK",'4M'!N15)</f>
        <v>4.1050000000000004</v>
      </c>
    </row>
    <row r="1768" spans="2:6">
      <c r="B1768" s="14" t="str">
        <f>'4M'!BZ15</f>
        <v>B0381EDT_TE</v>
      </c>
      <c r="C1768" s="14" t="s">
        <v>3846</v>
      </c>
      <c r="E1768" s="38" t="s">
        <v>738</v>
      </c>
      <c r="F1768" s="44">
        <f>IF(ISBLANK('4M'!X15),"##BLANK",'4M'!X15)</f>
        <v>7.0190000000000001</v>
      </c>
    </row>
    <row r="1769" spans="2:6">
      <c r="B1769" s="14" t="str">
        <f>'4M'!CA15</f>
        <v>B0381EDT_TA</v>
      </c>
      <c r="C1769" s="14" t="s">
        <v>3847</v>
      </c>
      <c r="E1769" s="38" t="s">
        <v>738</v>
      </c>
      <c r="F1769" s="44">
        <f>IF(ISBLANK('4M'!Y15),"##BLANK",'4M'!Y15)</f>
        <v>2.2839999999999998</v>
      </c>
    </row>
    <row r="1770" spans="2:6">
      <c r="B1770" s="14" t="str">
        <f>'4M'!CB15</f>
        <v>B0381EDT_TC</v>
      </c>
      <c r="C1770" s="14" t="s">
        <v>3848</v>
      </c>
      <c r="E1770" s="38" t="s">
        <v>738</v>
      </c>
      <c r="F1770" s="44">
        <f>IF(ISBLANK('4M'!Z15),"##BLANK",'4M'!Z15)</f>
        <v>4.806</v>
      </c>
    </row>
    <row r="1771" spans="2:6">
      <c r="B1771" s="14" t="str">
        <f>'4M'!BH16</f>
        <v>B0299FMC_F</v>
      </c>
      <c r="C1771" s="14" t="s">
        <v>3849</v>
      </c>
      <c r="E1771" s="38" t="s">
        <v>738</v>
      </c>
      <c r="F1771" s="44">
        <f>IF(ISBLANK('4M'!F16),"##BLANK",'4M'!F16)</f>
        <v>0</v>
      </c>
    </row>
    <row r="1772" spans="2:6">
      <c r="B1772" s="14" t="str">
        <f>'4M'!BI16</f>
        <v>B0299FMC_SWD</v>
      </c>
      <c r="C1772" s="14" t="s">
        <v>3850</v>
      </c>
      <c r="E1772" s="38" t="s">
        <v>738</v>
      </c>
      <c r="F1772" s="44">
        <f>IF(ISBLANK('4M'!G16),"##BLANK",'4M'!G16)</f>
        <v>0</v>
      </c>
    </row>
    <row r="1773" spans="2:6">
      <c r="B1773" s="14" t="str">
        <f>'4M'!BJ16</f>
        <v>B0299FMC_HD</v>
      </c>
      <c r="C1773" s="14" t="s">
        <v>3851</v>
      </c>
      <c r="E1773" s="38" t="s">
        <v>738</v>
      </c>
      <c r="F1773" s="44">
        <f>IF(ISBLANK('4M'!H16),"##BLANK",'4M'!H16)</f>
        <v>0</v>
      </c>
    </row>
    <row r="1774" spans="2:6">
      <c r="B1774" s="14" t="str">
        <f>'4M'!BK16</f>
        <v>B0299FMC_STD</v>
      </c>
      <c r="C1774" s="14" t="s">
        <v>3852</v>
      </c>
      <c r="E1774" s="38" t="s">
        <v>738</v>
      </c>
      <c r="F1774" s="44">
        <f>IF(ISBLANK('4M'!I16),"##BLANK",'4M'!I16)</f>
        <v>0.126</v>
      </c>
    </row>
    <row r="1775" spans="2:6">
      <c r="B1775" s="14" t="str">
        <f>'4M'!BL16</f>
        <v>B0299FMC_SLT</v>
      </c>
      <c r="C1775" s="14" t="s">
        <v>3853</v>
      </c>
      <c r="E1775" s="38" t="s">
        <v>738</v>
      </c>
      <c r="F1775" s="44">
        <f>IF(ISBLANK('4M'!J16),"##BLANK",'4M'!J16)</f>
        <v>0</v>
      </c>
    </row>
    <row r="1776" spans="2:6">
      <c r="B1776" s="14" t="str">
        <f>'4M'!BM16</f>
        <v>B0299FMC_STP</v>
      </c>
      <c r="C1776" s="14" t="s">
        <v>3854</v>
      </c>
      <c r="E1776" s="38" t="s">
        <v>738</v>
      </c>
      <c r="F1776" s="44">
        <f>IF(ISBLANK('4M'!K16),"##BLANK",'4M'!K16)</f>
        <v>0</v>
      </c>
    </row>
    <row r="1777" spans="2:6">
      <c r="B1777" s="14" t="str">
        <f>'4M'!BN16</f>
        <v>B0299FMC_SDT</v>
      </c>
      <c r="C1777" s="14" t="s">
        <v>3855</v>
      </c>
      <c r="E1777" s="38" t="s">
        <v>738</v>
      </c>
      <c r="F1777" s="44">
        <f>IF(ISBLANK('4M'!L16),"##BLANK",'4M'!L16)</f>
        <v>0</v>
      </c>
    </row>
    <row r="1778" spans="2:6">
      <c r="B1778" s="14" t="str">
        <f>'4M'!BO16</f>
        <v>B0299FMC_SD</v>
      </c>
      <c r="C1778" s="14" t="s">
        <v>3856</v>
      </c>
      <c r="E1778" s="38" t="s">
        <v>738</v>
      </c>
      <c r="F1778" s="44">
        <f>IF(ISBLANK('4M'!M16),"##BLANK",'4M'!M16)</f>
        <v>0</v>
      </c>
    </row>
    <row r="1779" spans="2:6">
      <c r="B1779" s="14" t="str">
        <f>'4M'!BP16</f>
        <v>B0299FMC_TOT</v>
      </c>
      <c r="C1779" s="14" t="s">
        <v>3857</v>
      </c>
      <c r="E1779" s="38" t="s">
        <v>738</v>
      </c>
      <c r="F1779" s="44">
        <f>IF(ISBLANK('4M'!N16),"##BLANK",'4M'!N16)</f>
        <v>0.126</v>
      </c>
    </row>
    <row r="1780" spans="2:6">
      <c r="B1780" s="14" t="str">
        <f>'4M'!BH17</f>
        <v>B0300FMO_F</v>
      </c>
      <c r="C1780" s="14" t="s">
        <v>3858</v>
      </c>
      <c r="E1780" s="38" t="s">
        <v>738</v>
      </c>
      <c r="F1780" s="44">
        <f>IF(ISBLANK('4M'!F17),"##BLANK",'4M'!F17)</f>
        <v>0</v>
      </c>
    </row>
    <row r="1781" spans="2:6">
      <c r="B1781" s="14" t="str">
        <f>'4M'!BI17</f>
        <v>B0300FMO_SWD</v>
      </c>
      <c r="C1781" s="14" t="s">
        <v>3859</v>
      </c>
      <c r="E1781" s="38" t="s">
        <v>738</v>
      </c>
      <c r="F1781" s="44">
        <f>IF(ISBLANK('4M'!G17),"##BLANK",'4M'!G17)</f>
        <v>0</v>
      </c>
    </row>
    <row r="1782" spans="2:6">
      <c r="B1782" s="14" t="str">
        <f>'4M'!BJ17</f>
        <v>B0300FMO_HD</v>
      </c>
      <c r="C1782" s="14" t="s">
        <v>3860</v>
      </c>
      <c r="E1782" s="38" t="s">
        <v>738</v>
      </c>
      <c r="F1782" s="44">
        <f>IF(ISBLANK('4M'!H17),"##BLANK",'4M'!H17)</f>
        <v>0</v>
      </c>
    </row>
    <row r="1783" spans="2:6">
      <c r="B1783" s="14" t="str">
        <f>'4M'!BK17</f>
        <v>B0300FMO_STD</v>
      </c>
      <c r="C1783" s="14" t="s">
        <v>3861</v>
      </c>
      <c r="E1783" s="38" t="s">
        <v>738</v>
      </c>
      <c r="F1783" s="44">
        <f>IF(ISBLANK('4M'!I17),"##BLANK",'4M'!I17)</f>
        <v>0</v>
      </c>
    </row>
    <row r="1784" spans="2:6">
      <c r="B1784" s="14" t="str">
        <f>'4M'!BL17</f>
        <v>B0300FMO_SLT</v>
      </c>
      <c r="C1784" s="14" t="s">
        <v>3862</v>
      </c>
      <c r="E1784" s="38" t="s">
        <v>738</v>
      </c>
      <c r="F1784" s="44">
        <f>IF(ISBLANK('4M'!J17),"##BLANK",'4M'!J17)</f>
        <v>0</v>
      </c>
    </row>
    <row r="1785" spans="2:6">
      <c r="B1785" s="14" t="str">
        <f>'4M'!BM17</f>
        <v>B0300FMO_STP</v>
      </c>
      <c r="C1785" s="14" t="s">
        <v>3863</v>
      </c>
      <c r="E1785" s="38" t="s">
        <v>738</v>
      </c>
      <c r="F1785" s="44">
        <f>IF(ISBLANK('4M'!K17),"##BLANK",'4M'!K17)</f>
        <v>0</v>
      </c>
    </row>
    <row r="1786" spans="2:6">
      <c r="B1786" s="14" t="str">
        <f>'4M'!BN17</f>
        <v>B0300FMO_SDT</v>
      </c>
      <c r="C1786" s="14" t="s">
        <v>3864</v>
      </c>
      <c r="E1786" s="38" t="s">
        <v>738</v>
      </c>
      <c r="F1786" s="44">
        <f>IF(ISBLANK('4M'!L17),"##BLANK",'4M'!L17)</f>
        <v>0</v>
      </c>
    </row>
    <row r="1787" spans="2:6">
      <c r="B1787" s="14" t="str">
        <f>'4M'!BO17</f>
        <v>B0300FMO_SD</v>
      </c>
      <c r="C1787" s="14" t="s">
        <v>3865</v>
      </c>
      <c r="E1787" s="38" t="s">
        <v>738</v>
      </c>
      <c r="F1787" s="44">
        <f>IF(ISBLANK('4M'!M17),"##BLANK",'4M'!M17)</f>
        <v>0</v>
      </c>
    </row>
    <row r="1788" spans="2:6">
      <c r="B1788" s="14" t="str">
        <f>'4M'!BP17</f>
        <v>B0300FMO_TOT</v>
      </c>
      <c r="C1788" s="14" t="s">
        <v>3866</v>
      </c>
      <c r="E1788" s="38" t="s">
        <v>738</v>
      </c>
      <c r="F1788" s="44">
        <f>IF(ISBLANK('4M'!N17),"##BLANK",'4M'!N17)</f>
        <v>0</v>
      </c>
    </row>
    <row r="1789" spans="2:6">
      <c r="B1789" s="14" t="str">
        <f>'4M'!BH18</f>
        <v>B0301FMT_F</v>
      </c>
      <c r="C1789" s="14" t="s">
        <v>3867</v>
      </c>
      <c r="E1789" s="38" t="s">
        <v>738</v>
      </c>
      <c r="F1789" s="44">
        <f>IF(ISBLANK('4M'!F18),"##BLANK",'4M'!F18)</f>
        <v>0</v>
      </c>
    </row>
    <row r="1790" spans="2:6">
      <c r="B1790" s="14" t="str">
        <f>'4M'!BI18</f>
        <v>B0301FMT_SWD</v>
      </c>
      <c r="C1790" s="14" t="s">
        <v>3868</v>
      </c>
      <c r="E1790" s="38" t="s">
        <v>738</v>
      </c>
      <c r="F1790" s="44">
        <f>IF(ISBLANK('4M'!G18),"##BLANK",'4M'!G18)</f>
        <v>0</v>
      </c>
    </row>
    <row r="1791" spans="2:6">
      <c r="B1791" s="14" t="str">
        <f>'4M'!BJ18</f>
        <v>B0301FMT_HD</v>
      </c>
      <c r="C1791" s="14" t="s">
        <v>3869</v>
      </c>
      <c r="E1791" s="38" t="s">
        <v>738</v>
      </c>
      <c r="F1791" s="44">
        <f>IF(ISBLANK('4M'!H18),"##BLANK",'4M'!H18)</f>
        <v>0</v>
      </c>
    </row>
    <row r="1792" spans="2:6">
      <c r="B1792" s="14" t="str">
        <f>'4M'!BK18</f>
        <v>B0301FMT_STD</v>
      </c>
      <c r="C1792" s="14" t="s">
        <v>3870</v>
      </c>
      <c r="E1792" s="38" t="s">
        <v>738</v>
      </c>
      <c r="F1792" s="44">
        <f>IF(ISBLANK('4M'!I18),"##BLANK",'4M'!I18)</f>
        <v>0.126</v>
      </c>
    </row>
    <row r="1793" spans="2:6">
      <c r="B1793" s="14" t="str">
        <f>'4M'!BL18</f>
        <v>B0301FMT_SLT</v>
      </c>
      <c r="C1793" s="14" t="s">
        <v>3871</v>
      </c>
      <c r="E1793" s="38" t="s">
        <v>738</v>
      </c>
      <c r="F1793" s="44">
        <f>IF(ISBLANK('4M'!J18),"##BLANK",'4M'!J18)</f>
        <v>0</v>
      </c>
    </row>
    <row r="1794" spans="2:6">
      <c r="B1794" s="14" t="str">
        <f>'4M'!BM18</f>
        <v>B0301FMT_STP</v>
      </c>
      <c r="C1794" s="14" t="s">
        <v>3872</v>
      </c>
      <c r="E1794" s="38" t="s">
        <v>738</v>
      </c>
      <c r="F1794" s="44">
        <f>IF(ISBLANK('4M'!K18),"##BLANK",'4M'!K18)</f>
        <v>0</v>
      </c>
    </row>
    <row r="1795" spans="2:6">
      <c r="B1795" s="14" t="str">
        <f>'4M'!BN18</f>
        <v>B0301FMT_SDT</v>
      </c>
      <c r="C1795" s="14" t="s">
        <v>3873</v>
      </c>
      <c r="E1795" s="38" t="s">
        <v>738</v>
      </c>
      <c r="F1795" s="44">
        <f>IF(ISBLANK('4M'!L18),"##BLANK",'4M'!L18)</f>
        <v>0</v>
      </c>
    </row>
    <row r="1796" spans="2:6">
      <c r="B1796" s="14" t="str">
        <f>'4M'!BO18</f>
        <v>B0301FMT_SD</v>
      </c>
      <c r="C1796" s="14" t="s">
        <v>3874</v>
      </c>
      <c r="E1796" s="38" t="s">
        <v>738</v>
      </c>
      <c r="F1796" s="44">
        <f>IF(ISBLANK('4M'!M18),"##BLANK",'4M'!M18)</f>
        <v>0</v>
      </c>
    </row>
    <row r="1797" spans="2:6">
      <c r="B1797" s="14" t="str">
        <f>'4M'!BP18</f>
        <v>B0301FMT_TOT</v>
      </c>
      <c r="C1797" s="14" t="s">
        <v>3875</v>
      </c>
      <c r="E1797" s="38" t="s">
        <v>738</v>
      </c>
      <c r="F1797" s="44">
        <f>IF(ISBLANK('4M'!N18),"##BLANK",'4M'!N18)</f>
        <v>0.126</v>
      </c>
    </row>
    <row r="1798" spans="2:6">
      <c r="B1798" s="14" t="str">
        <f>'4M'!BZ18</f>
        <v>B0382FMT_TE</v>
      </c>
      <c r="C1798" s="14" t="s">
        <v>3876</v>
      </c>
      <c r="E1798" s="38" t="s">
        <v>738</v>
      </c>
      <c r="F1798" s="44">
        <f>IF(ISBLANK('4M'!X18),"##BLANK",'4M'!X18)</f>
        <v>0.17199999999999999</v>
      </c>
    </row>
    <row r="1799" spans="2:6">
      <c r="B1799" s="14" t="str">
        <f>'4M'!CA18</f>
        <v>B0382FMT_TA</v>
      </c>
      <c r="C1799" s="14" t="s">
        <v>3877</v>
      </c>
      <c r="E1799" s="38" t="s">
        <v>738</v>
      </c>
      <c r="F1799" s="44">
        <f>IF(ISBLANK('4M'!Y18),"##BLANK",'4M'!Y18)</f>
        <v>0.112</v>
      </c>
    </row>
    <row r="1800" spans="2:6">
      <c r="B1800" s="14" t="str">
        <f>'4M'!CB18</f>
        <v>B0382FMT_TC</v>
      </c>
      <c r="C1800" s="14" t="s">
        <v>3878</v>
      </c>
      <c r="E1800" s="38" t="s">
        <v>738</v>
      </c>
      <c r="F1800" s="44">
        <f>IF(ISBLANK('4M'!Z18),"##BLANK",'4M'!Z18)</f>
        <v>0.23699999999999999</v>
      </c>
    </row>
    <row r="1801" spans="2:6">
      <c r="B1801" s="14" t="str">
        <f>'4M'!BH19</f>
        <v>B0302SIC_F</v>
      </c>
      <c r="C1801" s="14" t="s">
        <v>3879</v>
      </c>
      <c r="E1801" s="38" t="s">
        <v>738</v>
      </c>
      <c r="F1801" s="44">
        <f>IF(ISBLANK('4M'!F19),"##BLANK",'4M'!F19)</f>
        <v>0</v>
      </c>
    </row>
    <row r="1802" spans="2:6">
      <c r="B1802" s="14" t="str">
        <f>'4M'!BI19</f>
        <v>B0302SIC_SWD</v>
      </c>
      <c r="C1802" s="14" t="s">
        <v>3880</v>
      </c>
      <c r="E1802" s="38" t="s">
        <v>738</v>
      </c>
      <c r="F1802" s="44">
        <f>IF(ISBLANK('4M'!G19),"##BLANK",'4M'!G19)</f>
        <v>0</v>
      </c>
    </row>
    <row r="1803" spans="2:6">
      <c r="B1803" s="14" t="str">
        <f>'4M'!BJ19</f>
        <v>B0302SIC_HD</v>
      </c>
      <c r="C1803" s="14" t="s">
        <v>3881</v>
      </c>
      <c r="E1803" s="38" t="s">
        <v>738</v>
      </c>
      <c r="F1803" s="44">
        <f>IF(ISBLANK('4M'!H19),"##BLANK",'4M'!H19)</f>
        <v>0</v>
      </c>
    </row>
    <row r="1804" spans="2:6">
      <c r="B1804" s="14" t="str">
        <f>'4M'!BK19</f>
        <v>B0302SIC_STD</v>
      </c>
      <c r="C1804" s="14" t="s">
        <v>3882</v>
      </c>
      <c r="E1804" s="38" t="s">
        <v>738</v>
      </c>
      <c r="F1804" s="44">
        <f>IF(ISBLANK('4M'!I19),"##BLANK",'4M'!I19)</f>
        <v>3.6669999999999998</v>
      </c>
    </row>
    <row r="1805" spans="2:6">
      <c r="B1805" s="14" t="str">
        <f>'4M'!BL19</f>
        <v>B0302SIC_SLT</v>
      </c>
      <c r="C1805" s="14" t="s">
        <v>3883</v>
      </c>
      <c r="E1805" s="38" t="s">
        <v>738</v>
      </c>
      <c r="F1805" s="44">
        <f>IF(ISBLANK('4M'!J19),"##BLANK",'4M'!J19)</f>
        <v>0</v>
      </c>
    </row>
    <row r="1806" spans="2:6">
      <c r="B1806" s="14" t="str">
        <f>'4M'!BM19</f>
        <v>B0302SIC_STP</v>
      </c>
      <c r="C1806" s="14" t="s">
        <v>3884</v>
      </c>
      <c r="E1806" s="38" t="s">
        <v>738</v>
      </c>
      <c r="F1806" s="44">
        <f>IF(ISBLANK('4M'!K19),"##BLANK",'4M'!K19)</f>
        <v>0</v>
      </c>
    </row>
    <row r="1807" spans="2:6">
      <c r="B1807" s="14" t="str">
        <f>'4M'!BN19</f>
        <v>B0302SIC_SDT</v>
      </c>
      <c r="C1807" s="14" t="s">
        <v>3885</v>
      </c>
      <c r="E1807" s="38" t="s">
        <v>738</v>
      </c>
      <c r="F1807" s="44">
        <f>IF(ISBLANK('4M'!L19),"##BLANK",'4M'!L19)</f>
        <v>0</v>
      </c>
    </row>
    <row r="1808" spans="2:6">
      <c r="B1808" s="14" t="str">
        <f>'4M'!BO19</f>
        <v>B0302SIC_SD</v>
      </c>
      <c r="C1808" s="14" t="s">
        <v>3886</v>
      </c>
      <c r="E1808" s="38" t="s">
        <v>738</v>
      </c>
      <c r="F1808" s="44">
        <f>IF(ISBLANK('4M'!M19),"##BLANK",'4M'!M19)</f>
        <v>0</v>
      </c>
    </row>
    <row r="1809" spans="2:6">
      <c r="B1809" s="14" t="str">
        <f>'4M'!BP19</f>
        <v>B0302SIC_TOT</v>
      </c>
      <c r="C1809" s="14" t="s">
        <v>3887</v>
      </c>
      <c r="E1809" s="38" t="s">
        <v>738</v>
      </c>
      <c r="F1809" s="44">
        <f>IF(ISBLANK('4M'!N19),"##BLANK",'4M'!N19)</f>
        <v>3.6669999999999998</v>
      </c>
    </row>
    <row r="1810" spans="2:6">
      <c r="B1810" s="14" t="str">
        <f>'4M'!BQ19</f>
        <v>B0302SIC_C_F</v>
      </c>
      <c r="C1810" s="14" t="s">
        <v>3888</v>
      </c>
      <c r="E1810" s="38" t="s">
        <v>738</v>
      </c>
      <c r="F1810" s="44">
        <f>IF(ISBLANK('4M'!O19),"##BLANK",'4M'!O19)</f>
        <v>0</v>
      </c>
    </row>
    <row r="1811" spans="2:6">
      <c r="B1811" s="14" t="str">
        <f>'4M'!BR19</f>
        <v>B0302SIC_C_SWD</v>
      </c>
      <c r="C1811" s="14" t="s">
        <v>3889</v>
      </c>
      <c r="E1811" s="38" t="s">
        <v>738</v>
      </c>
      <c r="F1811" s="44">
        <f>IF(ISBLANK('4M'!P19),"##BLANK",'4M'!P19)</f>
        <v>0</v>
      </c>
    </row>
    <row r="1812" spans="2:6">
      <c r="B1812" s="14" t="str">
        <f>'4M'!BS19</f>
        <v>B0302SIC_C_HD</v>
      </c>
      <c r="C1812" s="14" t="s">
        <v>3890</v>
      </c>
      <c r="E1812" s="38" t="s">
        <v>738</v>
      </c>
      <c r="F1812" s="44">
        <f>IF(ISBLANK('4M'!Q19),"##BLANK",'4M'!Q19)</f>
        <v>0</v>
      </c>
    </row>
    <row r="1813" spans="2:6">
      <c r="B1813" s="14" t="str">
        <f>'4M'!BT19</f>
        <v>B0302SIC_C_STD</v>
      </c>
      <c r="C1813" s="14" t="s">
        <v>3891</v>
      </c>
      <c r="E1813" s="38" t="s">
        <v>738</v>
      </c>
      <c r="F1813" s="44">
        <f>IF(ISBLANK('4M'!R19),"##BLANK",'4M'!R19)</f>
        <v>2.9590000000000001</v>
      </c>
    </row>
    <row r="1814" spans="2:6">
      <c r="B1814" s="14" t="str">
        <f>'4M'!BU19</f>
        <v>B0302SIC_C_SLT</v>
      </c>
      <c r="C1814" s="14" t="s">
        <v>3892</v>
      </c>
      <c r="E1814" s="38" t="s">
        <v>738</v>
      </c>
      <c r="F1814" s="44">
        <f>IF(ISBLANK('4M'!S19),"##BLANK",'4M'!S19)</f>
        <v>0</v>
      </c>
    </row>
    <row r="1815" spans="2:6">
      <c r="B1815" s="14" t="str">
        <f>'4M'!BV19</f>
        <v>B0302SIC_C_STP</v>
      </c>
      <c r="C1815" s="14" t="s">
        <v>3893</v>
      </c>
      <c r="E1815" s="38" t="s">
        <v>738</v>
      </c>
      <c r="F1815" s="44">
        <f>IF(ISBLANK('4M'!T19),"##BLANK",'4M'!T19)</f>
        <v>0</v>
      </c>
    </row>
    <row r="1816" spans="2:6">
      <c r="B1816" s="14" t="str">
        <f>'4M'!BW19</f>
        <v>B0302SIC_C_SDT</v>
      </c>
      <c r="C1816" s="14" t="s">
        <v>3894</v>
      </c>
      <c r="E1816" s="38" t="s">
        <v>738</v>
      </c>
      <c r="F1816" s="44">
        <f>IF(ISBLANK('4M'!U19),"##BLANK",'4M'!U19)</f>
        <v>0</v>
      </c>
    </row>
    <row r="1817" spans="2:6">
      <c r="B1817" s="14" t="str">
        <f>'4M'!BX19</f>
        <v>B0302SIC_C_SD</v>
      </c>
      <c r="C1817" s="14" t="s">
        <v>3895</v>
      </c>
      <c r="E1817" s="38" t="s">
        <v>738</v>
      </c>
      <c r="F1817" s="44">
        <f>IF(ISBLANK('4M'!V19),"##BLANK",'4M'!V19)</f>
        <v>0</v>
      </c>
    </row>
    <row r="1818" spans="2:6">
      <c r="B1818" s="14" t="str">
        <f>'4M'!BY19</f>
        <v>B0302SIC_C_TOT</v>
      </c>
      <c r="C1818" s="14" t="s">
        <v>3896</v>
      </c>
      <c r="E1818" s="38" t="s">
        <v>738</v>
      </c>
      <c r="F1818" s="44">
        <f>IF(ISBLANK('4M'!W19),"##BLANK",'4M'!W19)</f>
        <v>2.9590000000000001</v>
      </c>
    </row>
    <row r="1819" spans="2:6">
      <c r="B1819" s="14" t="str">
        <f>'4M'!BH20</f>
        <v>B0303SIO_F</v>
      </c>
      <c r="C1819" s="14" t="s">
        <v>3897</v>
      </c>
      <c r="E1819" s="38" t="s">
        <v>738</v>
      </c>
      <c r="F1819" s="44">
        <f>IF(ISBLANK('4M'!F20),"##BLANK",'4M'!F20)</f>
        <v>0</v>
      </c>
    </row>
    <row r="1820" spans="2:6">
      <c r="B1820" s="14" t="str">
        <f>'4M'!BI20</f>
        <v>B0303SIO_SWD</v>
      </c>
      <c r="C1820" s="14" t="s">
        <v>3898</v>
      </c>
      <c r="E1820" s="38" t="s">
        <v>738</v>
      </c>
      <c r="F1820" s="44">
        <f>IF(ISBLANK('4M'!G20),"##BLANK",'4M'!G20)</f>
        <v>0</v>
      </c>
    </row>
    <row r="1821" spans="2:6">
      <c r="B1821" s="14" t="str">
        <f>'4M'!BJ20</f>
        <v>B0303SIO_HD</v>
      </c>
      <c r="C1821" s="14" t="s">
        <v>3899</v>
      </c>
      <c r="E1821" s="38" t="s">
        <v>738</v>
      </c>
      <c r="F1821" s="44">
        <f>IF(ISBLANK('4M'!H20),"##BLANK",'4M'!H20)</f>
        <v>0</v>
      </c>
    </row>
    <row r="1822" spans="2:6">
      <c r="B1822" s="14" t="str">
        <f>'4M'!BK20</f>
        <v>B0303SIO_STD</v>
      </c>
      <c r="C1822" s="14" t="s">
        <v>3900</v>
      </c>
      <c r="E1822" s="38" t="s">
        <v>738</v>
      </c>
      <c r="F1822" s="44">
        <f>IF(ISBLANK('4M'!I20),"##BLANK",'4M'!I20)</f>
        <v>0</v>
      </c>
    </row>
    <row r="1823" spans="2:6">
      <c r="B1823" s="14" t="str">
        <f>'4M'!BL20</f>
        <v>B0303SIO_SLT</v>
      </c>
      <c r="C1823" s="14" t="s">
        <v>3901</v>
      </c>
      <c r="E1823" s="38" t="s">
        <v>738</v>
      </c>
      <c r="F1823" s="44">
        <f>IF(ISBLANK('4M'!J20),"##BLANK",'4M'!J20)</f>
        <v>0</v>
      </c>
    </row>
    <row r="1824" spans="2:6">
      <c r="B1824" s="14" t="str">
        <f>'4M'!BM20</f>
        <v>B0303SIO_STP</v>
      </c>
      <c r="C1824" s="14" t="s">
        <v>3902</v>
      </c>
      <c r="E1824" s="38" t="s">
        <v>738</v>
      </c>
      <c r="F1824" s="44">
        <f>IF(ISBLANK('4M'!K20),"##BLANK",'4M'!K20)</f>
        <v>0</v>
      </c>
    </row>
    <row r="1825" spans="2:6">
      <c r="B1825" s="14" t="str">
        <f>'4M'!BN20</f>
        <v>B0303SIO_SDT</v>
      </c>
      <c r="C1825" s="14" t="s">
        <v>3903</v>
      </c>
      <c r="E1825" s="38" t="s">
        <v>738</v>
      </c>
      <c r="F1825" s="44">
        <f>IF(ISBLANK('4M'!L20),"##BLANK",'4M'!L20)</f>
        <v>0</v>
      </c>
    </row>
    <row r="1826" spans="2:6">
      <c r="B1826" s="14" t="str">
        <f>'4M'!BO20</f>
        <v>B0303SIO_SD</v>
      </c>
      <c r="C1826" s="14" t="s">
        <v>3904</v>
      </c>
      <c r="E1826" s="38" t="s">
        <v>738</v>
      </c>
      <c r="F1826" s="44">
        <f>IF(ISBLANK('4M'!M20),"##BLANK",'4M'!M20)</f>
        <v>0</v>
      </c>
    </row>
    <row r="1827" spans="2:6">
      <c r="B1827" s="14" t="str">
        <f>'4M'!BP20</f>
        <v>B0303SIO_TOT</v>
      </c>
      <c r="C1827" s="14" t="s">
        <v>3905</v>
      </c>
      <c r="E1827" s="38" t="s">
        <v>738</v>
      </c>
      <c r="F1827" s="44">
        <f>IF(ISBLANK('4M'!N20),"##BLANK",'4M'!N20)</f>
        <v>0</v>
      </c>
    </row>
    <row r="1828" spans="2:6">
      <c r="B1828" s="14" t="str">
        <f>'4M'!BQ20</f>
        <v>B0303SIO_C_F</v>
      </c>
      <c r="C1828" s="14" t="s">
        <v>3906</v>
      </c>
      <c r="E1828" s="38" t="s">
        <v>738</v>
      </c>
      <c r="F1828" s="44">
        <f>IF(ISBLANK('4M'!O20),"##BLANK",'4M'!O20)</f>
        <v>0</v>
      </c>
    </row>
    <row r="1829" spans="2:6">
      <c r="B1829" s="14" t="str">
        <f>'4M'!BR20</f>
        <v>B0303SIO_C_SWD</v>
      </c>
      <c r="C1829" s="14" t="s">
        <v>3907</v>
      </c>
      <c r="E1829" s="38" t="s">
        <v>738</v>
      </c>
      <c r="F1829" s="44">
        <f>IF(ISBLANK('4M'!P20),"##BLANK",'4M'!P20)</f>
        <v>0</v>
      </c>
    </row>
    <row r="1830" spans="2:6">
      <c r="B1830" s="14" t="str">
        <f>'4M'!BS20</f>
        <v>B0303SIO_C_HD</v>
      </c>
      <c r="C1830" s="14" t="s">
        <v>3908</v>
      </c>
      <c r="E1830" s="38" t="s">
        <v>738</v>
      </c>
      <c r="F1830" s="44">
        <f>IF(ISBLANK('4M'!Q20),"##BLANK",'4M'!Q20)</f>
        <v>0</v>
      </c>
    </row>
    <row r="1831" spans="2:6">
      <c r="B1831" s="14" t="str">
        <f>'4M'!BT20</f>
        <v>B0303SIO_C_STD</v>
      </c>
      <c r="C1831" s="14" t="s">
        <v>3909</v>
      </c>
      <c r="E1831" s="38" t="s">
        <v>738</v>
      </c>
      <c r="F1831" s="44">
        <f>IF(ISBLANK('4M'!R20),"##BLANK",'4M'!R20)</f>
        <v>0</v>
      </c>
    </row>
    <row r="1832" spans="2:6">
      <c r="B1832" s="14" t="str">
        <f>'4M'!BU20</f>
        <v>B0303SIO_C_SLT</v>
      </c>
      <c r="C1832" s="14" t="s">
        <v>3910</v>
      </c>
      <c r="E1832" s="38" t="s">
        <v>738</v>
      </c>
      <c r="F1832" s="44">
        <f>IF(ISBLANK('4M'!S20),"##BLANK",'4M'!S20)</f>
        <v>0</v>
      </c>
    </row>
    <row r="1833" spans="2:6">
      <c r="B1833" s="14" t="str">
        <f>'4M'!BV20</f>
        <v>B0303SIO_C_STP</v>
      </c>
      <c r="C1833" s="14" t="s">
        <v>3911</v>
      </c>
      <c r="E1833" s="38" t="s">
        <v>738</v>
      </c>
      <c r="F1833" s="44">
        <f>IF(ISBLANK('4M'!T20),"##BLANK",'4M'!T20)</f>
        <v>0</v>
      </c>
    </row>
    <row r="1834" spans="2:6">
      <c r="B1834" s="14" t="str">
        <f>'4M'!BW20</f>
        <v>B0303SIO_C_SDT</v>
      </c>
      <c r="C1834" s="14" t="s">
        <v>3912</v>
      </c>
      <c r="E1834" s="38" t="s">
        <v>738</v>
      </c>
      <c r="F1834" s="44">
        <f>IF(ISBLANK('4M'!U20),"##BLANK",'4M'!U20)</f>
        <v>0</v>
      </c>
    </row>
    <row r="1835" spans="2:6">
      <c r="B1835" s="14" t="str">
        <f>'4M'!BX20</f>
        <v>B0303SIO_C_SD</v>
      </c>
      <c r="C1835" s="14" t="s">
        <v>3913</v>
      </c>
      <c r="E1835" s="38" t="s">
        <v>738</v>
      </c>
      <c r="F1835" s="44">
        <f>IF(ISBLANK('4M'!V20),"##BLANK",'4M'!V20)</f>
        <v>0</v>
      </c>
    </row>
    <row r="1836" spans="2:6">
      <c r="B1836" s="14" t="str">
        <f>'4M'!BY20</f>
        <v>B0303SIO_C_TOT</v>
      </c>
      <c r="C1836" s="14" t="s">
        <v>3914</v>
      </c>
      <c r="E1836" s="38" t="s">
        <v>738</v>
      </c>
      <c r="F1836" s="44">
        <f>IF(ISBLANK('4M'!W20),"##BLANK",'4M'!W20)</f>
        <v>0</v>
      </c>
    </row>
    <row r="1837" spans="2:6">
      <c r="B1837" s="14" t="str">
        <f>'4M'!BH21</f>
        <v>B0304SIT_F</v>
      </c>
      <c r="C1837" s="14" t="s">
        <v>3915</v>
      </c>
      <c r="E1837" s="38" t="s">
        <v>738</v>
      </c>
      <c r="F1837" s="44">
        <f>IF(ISBLANK('4M'!F21),"##BLANK",'4M'!F21)</f>
        <v>0</v>
      </c>
    </row>
    <row r="1838" spans="2:6">
      <c r="B1838" s="14" t="str">
        <f>'4M'!BI21</f>
        <v>B0304SIT_SWD</v>
      </c>
      <c r="C1838" s="14" t="s">
        <v>3916</v>
      </c>
      <c r="E1838" s="38" t="s">
        <v>738</v>
      </c>
      <c r="F1838" s="44">
        <f>IF(ISBLANK('4M'!G21),"##BLANK",'4M'!G21)</f>
        <v>0</v>
      </c>
    </row>
    <row r="1839" spans="2:6">
      <c r="B1839" s="14" t="str">
        <f>'4M'!BJ21</f>
        <v>B0304SIT_HD</v>
      </c>
      <c r="C1839" s="14" t="s">
        <v>3917</v>
      </c>
      <c r="E1839" s="38" t="s">
        <v>738</v>
      </c>
      <c r="F1839" s="44">
        <f>IF(ISBLANK('4M'!H21),"##BLANK",'4M'!H21)</f>
        <v>0</v>
      </c>
    </row>
    <row r="1840" spans="2:6">
      <c r="B1840" s="14" t="str">
        <f>'4M'!BK21</f>
        <v>B0304SIT_STD</v>
      </c>
      <c r="C1840" s="14" t="s">
        <v>3918</v>
      </c>
      <c r="E1840" s="38" t="s">
        <v>738</v>
      </c>
      <c r="F1840" s="44">
        <f>IF(ISBLANK('4M'!I21),"##BLANK",'4M'!I21)</f>
        <v>3.6669999999999998</v>
      </c>
    </row>
    <row r="1841" spans="2:6">
      <c r="B1841" s="14" t="str">
        <f>'4M'!BL21</f>
        <v>B0304SIT_SLT</v>
      </c>
      <c r="C1841" s="14" t="s">
        <v>3919</v>
      </c>
      <c r="E1841" s="38" t="s">
        <v>738</v>
      </c>
      <c r="F1841" s="44">
        <f>IF(ISBLANK('4M'!J21),"##BLANK",'4M'!J21)</f>
        <v>0</v>
      </c>
    </row>
    <row r="1842" spans="2:6">
      <c r="B1842" s="14" t="str">
        <f>'4M'!BM21</f>
        <v>B0304SIT_STP</v>
      </c>
      <c r="C1842" s="14" t="s">
        <v>3920</v>
      </c>
      <c r="E1842" s="38" t="s">
        <v>738</v>
      </c>
      <c r="F1842" s="44">
        <f>IF(ISBLANK('4M'!K21),"##BLANK",'4M'!K21)</f>
        <v>0</v>
      </c>
    </row>
    <row r="1843" spans="2:6">
      <c r="B1843" s="14" t="str">
        <f>'4M'!BN21</f>
        <v>B0304SIT_SDT</v>
      </c>
      <c r="C1843" s="14" t="s">
        <v>3921</v>
      </c>
      <c r="E1843" s="38" t="s">
        <v>738</v>
      </c>
      <c r="F1843" s="44">
        <f>IF(ISBLANK('4M'!L21),"##BLANK",'4M'!L21)</f>
        <v>0</v>
      </c>
    </row>
    <row r="1844" spans="2:6">
      <c r="B1844" s="14" t="str">
        <f>'4M'!BO21</f>
        <v>B0304SIT_SD</v>
      </c>
      <c r="C1844" s="14" t="s">
        <v>3922</v>
      </c>
      <c r="E1844" s="38" t="s">
        <v>738</v>
      </c>
      <c r="F1844" s="44">
        <f>IF(ISBLANK('4M'!M21),"##BLANK",'4M'!M21)</f>
        <v>0</v>
      </c>
    </row>
    <row r="1845" spans="2:6">
      <c r="B1845" s="14" t="str">
        <f>'4M'!BP21</f>
        <v>B0304SIT_TOT</v>
      </c>
      <c r="C1845" s="14" t="s">
        <v>3923</v>
      </c>
      <c r="E1845" s="38" t="s">
        <v>738</v>
      </c>
      <c r="F1845" s="44">
        <f>IF(ISBLANK('4M'!N21),"##BLANK",'4M'!N21)</f>
        <v>3.6669999999999998</v>
      </c>
    </row>
    <row r="1846" spans="2:6">
      <c r="B1846" s="14" t="str">
        <f>'4M'!BQ21</f>
        <v>B0304SIT_C_F</v>
      </c>
      <c r="C1846" s="14" t="s">
        <v>3924</v>
      </c>
      <c r="E1846" s="38" t="s">
        <v>738</v>
      </c>
      <c r="F1846" s="44">
        <f>IF(ISBLANK('4M'!O21),"##BLANK",'4M'!O21)</f>
        <v>0</v>
      </c>
    </row>
    <row r="1847" spans="2:6">
      <c r="B1847" s="14" t="str">
        <f>'4M'!BR21</f>
        <v>B0304SIT_C_SWD</v>
      </c>
      <c r="C1847" s="14" t="s">
        <v>3925</v>
      </c>
      <c r="E1847" s="38" t="s">
        <v>738</v>
      </c>
      <c r="F1847" s="44">
        <f>IF(ISBLANK('4M'!P21),"##BLANK",'4M'!P21)</f>
        <v>0</v>
      </c>
    </row>
    <row r="1848" spans="2:6">
      <c r="B1848" s="14" t="str">
        <f>'4M'!BS21</f>
        <v>B0304SIT_C_HD</v>
      </c>
      <c r="C1848" s="14" t="s">
        <v>3926</v>
      </c>
      <c r="E1848" s="38" t="s">
        <v>738</v>
      </c>
      <c r="F1848" s="44">
        <f>IF(ISBLANK('4M'!Q21),"##BLANK",'4M'!Q21)</f>
        <v>0</v>
      </c>
    </row>
    <row r="1849" spans="2:6">
      <c r="B1849" s="14" t="str">
        <f>'4M'!BT21</f>
        <v>B0304SIT_C_STD</v>
      </c>
      <c r="C1849" s="14" t="s">
        <v>3927</v>
      </c>
      <c r="E1849" s="38" t="s">
        <v>738</v>
      </c>
      <c r="F1849" s="44">
        <f>IF(ISBLANK('4M'!R21),"##BLANK",'4M'!R21)</f>
        <v>2.9590000000000001</v>
      </c>
    </row>
    <row r="1850" spans="2:6">
      <c r="B1850" s="14" t="str">
        <f>'4M'!BU21</f>
        <v>B0304SIT_C_SLT</v>
      </c>
      <c r="C1850" s="14" t="s">
        <v>3928</v>
      </c>
      <c r="E1850" s="38" t="s">
        <v>738</v>
      </c>
      <c r="F1850" s="44">
        <f>IF(ISBLANK('4M'!S21),"##BLANK",'4M'!S21)</f>
        <v>0</v>
      </c>
    </row>
    <row r="1851" spans="2:6">
      <c r="B1851" s="14" t="str">
        <f>'4M'!BV21</f>
        <v>B0304SIT_C_STP</v>
      </c>
      <c r="C1851" s="14" t="s">
        <v>3929</v>
      </c>
      <c r="E1851" s="38" t="s">
        <v>738</v>
      </c>
      <c r="F1851" s="44">
        <f>IF(ISBLANK('4M'!T21),"##BLANK",'4M'!T21)</f>
        <v>0</v>
      </c>
    </row>
    <row r="1852" spans="2:6">
      <c r="B1852" s="14" t="str">
        <f>'4M'!BW21</f>
        <v>B0304SIT_C_SDT</v>
      </c>
      <c r="C1852" s="14" t="s">
        <v>3930</v>
      </c>
      <c r="E1852" s="38" t="s">
        <v>738</v>
      </c>
      <c r="F1852" s="44">
        <f>IF(ISBLANK('4M'!U21),"##BLANK",'4M'!U21)</f>
        <v>0</v>
      </c>
    </row>
    <row r="1853" spans="2:6">
      <c r="B1853" s="14" t="str">
        <f>'4M'!BX21</f>
        <v>B0304SIT_C_SD</v>
      </c>
      <c r="C1853" s="14" t="s">
        <v>3931</v>
      </c>
      <c r="E1853" s="38" t="s">
        <v>738</v>
      </c>
      <c r="F1853" s="44">
        <f>IF(ISBLANK('4M'!V21),"##BLANK",'4M'!V21)</f>
        <v>0</v>
      </c>
    </row>
    <row r="1854" spans="2:6">
      <c r="B1854" s="14" t="str">
        <f>'4M'!BY21</f>
        <v>B0304SIT_C_TOT</v>
      </c>
      <c r="C1854" s="14" t="s">
        <v>3932</v>
      </c>
      <c r="E1854" s="38" t="s">
        <v>738</v>
      </c>
      <c r="F1854" s="44">
        <f>IF(ISBLANK('4M'!W21),"##BLANK",'4M'!W21)</f>
        <v>2.9590000000000001</v>
      </c>
    </row>
    <row r="1855" spans="2:6">
      <c r="B1855" s="14" t="str">
        <f>'4M'!BZ21</f>
        <v>B0383FFT_TE</v>
      </c>
      <c r="C1855" s="14" t="s">
        <v>3933</v>
      </c>
      <c r="E1855" s="38" t="s">
        <v>738</v>
      </c>
      <c r="F1855" s="44">
        <f>IF(ISBLANK('4M'!X21),"##BLANK",'4M'!X21)</f>
        <v>6.8440000000000003</v>
      </c>
    </row>
    <row r="1856" spans="2:6">
      <c r="B1856" s="14" t="str">
        <f>'4M'!CA21</f>
        <v>B0383FFT_TA</v>
      </c>
      <c r="C1856" s="14" t="s">
        <v>3934</v>
      </c>
      <c r="E1856" s="38" t="s">
        <v>738</v>
      </c>
      <c r="F1856" s="44">
        <f>IF(ISBLANK('4M'!Y21),"##BLANK",'4M'!Y21)</f>
        <v>68.382000000000005</v>
      </c>
    </row>
    <row r="1857" spans="2:6">
      <c r="B1857" s="14" t="str">
        <f>'4M'!CB21</f>
        <v>B0383FFT_TC</v>
      </c>
      <c r="C1857" s="14" t="s">
        <v>3935</v>
      </c>
      <c r="E1857" s="38" t="s">
        <v>738</v>
      </c>
      <c r="F1857" s="44">
        <f>IF(ISBLANK('4M'!Z21),"##BLANK",'4M'!Z21)</f>
        <v>143.86600000000001</v>
      </c>
    </row>
    <row r="1858" spans="2:6">
      <c r="B1858" s="14" t="str">
        <f>'4M'!BH22</f>
        <v>B0305SIC_F</v>
      </c>
      <c r="C1858" s="14" t="s">
        <v>3936</v>
      </c>
      <c r="E1858" s="38" t="s">
        <v>738</v>
      </c>
      <c r="F1858" s="44">
        <f>IF(ISBLANK('4M'!F22),"##BLANK",'4M'!F22)</f>
        <v>0</v>
      </c>
    </row>
    <row r="1859" spans="2:6">
      <c r="B1859" s="14" t="str">
        <f>'4M'!BI22</f>
        <v>B0305SIC_SWD</v>
      </c>
      <c r="C1859" s="14" t="s">
        <v>3937</v>
      </c>
      <c r="E1859" s="38" t="s">
        <v>738</v>
      </c>
      <c r="F1859" s="44">
        <f>IF(ISBLANK('4M'!G22),"##BLANK",'4M'!G22)</f>
        <v>0</v>
      </c>
    </row>
    <row r="1860" spans="2:6">
      <c r="B1860" s="14" t="str">
        <f>'4M'!BJ22</f>
        <v>B0305SIC_HD</v>
      </c>
      <c r="C1860" s="14" t="s">
        <v>3938</v>
      </c>
      <c r="E1860" s="38" t="s">
        <v>738</v>
      </c>
      <c r="F1860" s="44">
        <f>IF(ISBLANK('4M'!H22),"##BLANK",'4M'!H22)</f>
        <v>0</v>
      </c>
    </row>
    <row r="1861" spans="2:6">
      <c r="B1861" s="14" t="str">
        <f>'4M'!BK22</f>
        <v>B0305SIC_STD</v>
      </c>
      <c r="C1861" s="14" t="s">
        <v>3939</v>
      </c>
      <c r="E1861" s="38" t="s">
        <v>738</v>
      </c>
      <c r="F1861" s="44">
        <f>IF(ISBLANK('4M'!I22),"##BLANK",'4M'!I22)</f>
        <v>1.875</v>
      </c>
    </row>
    <row r="1862" spans="2:6">
      <c r="B1862" s="14" t="str">
        <f>'4M'!BL22</f>
        <v>B0305SIC_SLT</v>
      </c>
      <c r="C1862" s="14" t="s">
        <v>3940</v>
      </c>
      <c r="E1862" s="38" t="s">
        <v>738</v>
      </c>
      <c r="F1862" s="44">
        <f>IF(ISBLANK('4M'!J22),"##BLANK",'4M'!J22)</f>
        <v>0</v>
      </c>
    </row>
    <row r="1863" spans="2:6">
      <c r="B1863" s="14" t="str">
        <f>'4M'!BM22</f>
        <v>B0305SIC_STP</v>
      </c>
      <c r="C1863" s="14" t="s">
        <v>3941</v>
      </c>
      <c r="E1863" s="38" t="s">
        <v>738</v>
      </c>
      <c r="F1863" s="44">
        <f>IF(ISBLANK('4M'!K22),"##BLANK",'4M'!K22)</f>
        <v>0</v>
      </c>
    </row>
    <row r="1864" spans="2:6">
      <c r="B1864" s="14" t="str">
        <f>'4M'!BN22</f>
        <v>B0305SIC_SDT</v>
      </c>
      <c r="C1864" s="14" t="s">
        <v>3942</v>
      </c>
      <c r="E1864" s="38" t="s">
        <v>738</v>
      </c>
      <c r="F1864" s="44">
        <f>IF(ISBLANK('4M'!L22),"##BLANK",'4M'!L22)</f>
        <v>0</v>
      </c>
    </row>
    <row r="1865" spans="2:6">
      <c r="B1865" s="14" t="str">
        <f>'4M'!BO22</f>
        <v>B0305SIC_SD</v>
      </c>
      <c r="C1865" s="14" t="s">
        <v>3943</v>
      </c>
      <c r="E1865" s="38" t="s">
        <v>738</v>
      </c>
      <c r="F1865" s="44">
        <f>IF(ISBLANK('4M'!M22),"##BLANK",'4M'!M22)</f>
        <v>0</v>
      </c>
    </row>
    <row r="1866" spans="2:6">
      <c r="B1866" s="14" t="str">
        <f>'4M'!BP22</f>
        <v>B0305SIC_TOT</v>
      </c>
      <c r="C1866" s="14" t="s">
        <v>3944</v>
      </c>
      <c r="E1866" s="38" t="s">
        <v>738</v>
      </c>
      <c r="F1866" s="44">
        <f>IF(ISBLANK('4M'!N22),"##BLANK",'4M'!N22)</f>
        <v>1.875</v>
      </c>
    </row>
    <row r="1867" spans="2:6">
      <c r="B1867" s="14" t="str">
        <f>'4M'!BQ22</f>
        <v>B0305SIC_C_F</v>
      </c>
      <c r="C1867" s="14" t="s">
        <v>3945</v>
      </c>
      <c r="E1867" s="38" t="s">
        <v>738</v>
      </c>
      <c r="F1867" s="44">
        <f>IF(ISBLANK('4M'!O22),"##BLANK",'4M'!O22)</f>
        <v>0</v>
      </c>
    </row>
    <row r="1868" spans="2:6">
      <c r="B1868" s="14" t="str">
        <f>'4M'!BR22</f>
        <v>B0305SIC_C_SWD</v>
      </c>
      <c r="C1868" s="14" t="s">
        <v>3946</v>
      </c>
      <c r="E1868" s="38" t="s">
        <v>738</v>
      </c>
      <c r="F1868" s="44">
        <f>IF(ISBLANK('4M'!P22),"##BLANK",'4M'!P22)</f>
        <v>0</v>
      </c>
    </row>
    <row r="1869" spans="2:6">
      <c r="B1869" s="14" t="str">
        <f>'4M'!BS22</f>
        <v>B0305SIC_C_HD</v>
      </c>
      <c r="C1869" s="14" t="s">
        <v>3947</v>
      </c>
      <c r="E1869" s="38" t="s">
        <v>738</v>
      </c>
      <c r="F1869" s="44">
        <f>IF(ISBLANK('4M'!Q22),"##BLANK",'4M'!Q22)</f>
        <v>0</v>
      </c>
    </row>
    <row r="1870" spans="2:6">
      <c r="B1870" s="14" t="str">
        <f>'4M'!BT22</f>
        <v>B0305SIC_C_STD</v>
      </c>
      <c r="C1870" s="14" t="s">
        <v>3948</v>
      </c>
      <c r="E1870" s="38" t="s">
        <v>738</v>
      </c>
      <c r="F1870" s="44">
        <f>IF(ISBLANK('4M'!R22),"##BLANK",'4M'!R22)</f>
        <v>0.129</v>
      </c>
    </row>
    <row r="1871" spans="2:6">
      <c r="B1871" s="14" t="str">
        <f>'4M'!BU22</f>
        <v>B0305SIC_C_SLT</v>
      </c>
      <c r="C1871" s="14" t="s">
        <v>3949</v>
      </c>
      <c r="E1871" s="38" t="s">
        <v>738</v>
      </c>
      <c r="F1871" s="44">
        <f>IF(ISBLANK('4M'!S22),"##BLANK",'4M'!S22)</f>
        <v>0</v>
      </c>
    </row>
    <row r="1872" spans="2:6">
      <c r="B1872" s="14" t="str">
        <f>'4M'!BV22</f>
        <v>B0305SIC_C_STP</v>
      </c>
      <c r="C1872" s="14" t="s">
        <v>3950</v>
      </c>
      <c r="E1872" s="38" t="s">
        <v>738</v>
      </c>
      <c r="F1872" s="44">
        <f>IF(ISBLANK('4M'!T22),"##BLANK",'4M'!T22)</f>
        <v>0</v>
      </c>
    </row>
    <row r="1873" spans="2:6">
      <c r="B1873" s="14" t="str">
        <f>'4M'!BW22</f>
        <v>B0305SIC_C_SDT</v>
      </c>
      <c r="C1873" s="14" t="s">
        <v>3951</v>
      </c>
      <c r="E1873" s="38" t="s">
        <v>738</v>
      </c>
      <c r="F1873" s="44">
        <f>IF(ISBLANK('4M'!U22),"##BLANK",'4M'!U22)</f>
        <v>0</v>
      </c>
    </row>
    <row r="1874" spans="2:6">
      <c r="B1874" s="14" t="str">
        <f>'4M'!BX22</f>
        <v>B0305SIC_C_SD</v>
      </c>
      <c r="C1874" s="14" t="s">
        <v>3952</v>
      </c>
      <c r="E1874" s="38" t="s">
        <v>738</v>
      </c>
      <c r="F1874" s="44">
        <f>IF(ISBLANK('4M'!V22),"##BLANK",'4M'!V22)</f>
        <v>0</v>
      </c>
    </row>
    <row r="1875" spans="2:6">
      <c r="B1875" s="14" t="str">
        <f>'4M'!BY22</f>
        <v>B0305SIC_C_TOT</v>
      </c>
      <c r="C1875" s="14" t="s">
        <v>3953</v>
      </c>
      <c r="E1875" s="38" t="s">
        <v>738</v>
      </c>
      <c r="F1875" s="44">
        <f>IF(ISBLANK('4M'!W22),"##BLANK",'4M'!W22)</f>
        <v>0.129</v>
      </c>
    </row>
    <row r="1876" spans="2:6">
      <c r="B1876" s="14" t="str">
        <f>'4M'!BH23</f>
        <v>B0306SIO_F</v>
      </c>
      <c r="C1876" s="14" t="s">
        <v>3954</v>
      </c>
      <c r="E1876" s="38" t="s">
        <v>738</v>
      </c>
      <c r="F1876" s="44">
        <f>IF(ISBLANK('4M'!F23),"##BLANK",'4M'!F23)</f>
        <v>0</v>
      </c>
    </row>
    <row r="1877" spans="2:6">
      <c r="B1877" s="14" t="str">
        <f>'4M'!BI23</f>
        <v>B0306SIO_SWD</v>
      </c>
      <c r="C1877" s="14" t="s">
        <v>3955</v>
      </c>
      <c r="E1877" s="38" t="s">
        <v>738</v>
      </c>
      <c r="F1877" s="44">
        <f>IF(ISBLANK('4M'!G23),"##BLANK",'4M'!G23)</f>
        <v>0</v>
      </c>
    </row>
    <row r="1878" spans="2:6">
      <c r="B1878" s="14" t="str">
        <f>'4M'!BJ23</f>
        <v>B0306SIO_HD</v>
      </c>
      <c r="C1878" s="14" t="s">
        <v>3956</v>
      </c>
      <c r="E1878" s="38" t="s">
        <v>738</v>
      </c>
      <c r="F1878" s="44">
        <f>IF(ISBLANK('4M'!H23),"##BLANK",'4M'!H23)</f>
        <v>0</v>
      </c>
    </row>
    <row r="1879" spans="2:6">
      <c r="B1879" s="14" t="str">
        <f>'4M'!BK23</f>
        <v>B0306SIO_STD</v>
      </c>
      <c r="C1879" s="14" t="s">
        <v>3957</v>
      </c>
      <c r="E1879" s="38" t="s">
        <v>738</v>
      </c>
      <c r="F1879" s="44">
        <f>IF(ISBLANK('4M'!I23),"##BLANK",'4M'!I23)</f>
        <v>0</v>
      </c>
    </row>
    <row r="1880" spans="2:6">
      <c r="B1880" s="14" t="str">
        <f>'4M'!BL23</f>
        <v>B0306SIO_SLT</v>
      </c>
      <c r="C1880" s="14" t="s">
        <v>3958</v>
      </c>
      <c r="E1880" s="38" t="s">
        <v>738</v>
      </c>
      <c r="F1880" s="44">
        <f>IF(ISBLANK('4M'!J23),"##BLANK",'4M'!J23)</f>
        <v>0</v>
      </c>
    </row>
    <row r="1881" spans="2:6">
      <c r="B1881" s="14" t="str">
        <f>'4M'!BM23</f>
        <v>B0306SIO_STP</v>
      </c>
      <c r="C1881" s="14" t="s">
        <v>3959</v>
      </c>
      <c r="E1881" s="38" t="s">
        <v>738</v>
      </c>
      <c r="F1881" s="44">
        <f>IF(ISBLANK('4M'!K23),"##BLANK",'4M'!K23)</f>
        <v>0</v>
      </c>
    </row>
    <row r="1882" spans="2:6">
      <c r="B1882" s="14" t="str">
        <f>'4M'!BN23</f>
        <v>B0306SIO_SDT</v>
      </c>
      <c r="C1882" s="14" t="s">
        <v>3960</v>
      </c>
      <c r="E1882" s="38" t="s">
        <v>738</v>
      </c>
      <c r="F1882" s="44">
        <f>IF(ISBLANK('4M'!L23),"##BLANK",'4M'!L23)</f>
        <v>0</v>
      </c>
    </row>
    <row r="1883" spans="2:6">
      <c r="B1883" s="14" t="str">
        <f>'4M'!BO23</f>
        <v>B0306SIO_SD</v>
      </c>
      <c r="C1883" s="14" t="s">
        <v>3961</v>
      </c>
      <c r="E1883" s="38" t="s">
        <v>738</v>
      </c>
      <c r="F1883" s="44">
        <f>IF(ISBLANK('4M'!M23),"##BLANK",'4M'!M23)</f>
        <v>0</v>
      </c>
    </row>
    <row r="1884" spans="2:6">
      <c r="B1884" s="14" t="str">
        <f>'4M'!BP23</f>
        <v>B0306SIO_TOT</v>
      </c>
      <c r="C1884" s="14" t="s">
        <v>3962</v>
      </c>
      <c r="E1884" s="38" t="s">
        <v>738</v>
      </c>
      <c r="F1884" s="44">
        <f>IF(ISBLANK('4M'!N23),"##BLANK",'4M'!N23)</f>
        <v>0</v>
      </c>
    </row>
    <row r="1885" spans="2:6">
      <c r="B1885" s="14" t="str">
        <f>'4M'!BQ23</f>
        <v>B0306SIO_C_F</v>
      </c>
      <c r="C1885" s="14" t="s">
        <v>3963</v>
      </c>
      <c r="E1885" s="38" t="s">
        <v>738</v>
      </c>
      <c r="F1885" s="44">
        <f>IF(ISBLANK('4M'!O23),"##BLANK",'4M'!O23)</f>
        <v>0</v>
      </c>
    </row>
    <row r="1886" spans="2:6">
      <c r="B1886" s="14" t="str">
        <f>'4M'!BR23</f>
        <v>B0306SIO_C_SWD</v>
      </c>
      <c r="C1886" s="14" t="s">
        <v>3964</v>
      </c>
      <c r="E1886" s="38" t="s">
        <v>738</v>
      </c>
      <c r="F1886" s="44">
        <f>IF(ISBLANK('4M'!P23),"##BLANK",'4M'!P23)</f>
        <v>0</v>
      </c>
    </row>
    <row r="1887" spans="2:6">
      <c r="B1887" s="14" t="str">
        <f>'4M'!BS23</f>
        <v>B0306SIO_C_HD</v>
      </c>
      <c r="C1887" s="14" t="s">
        <v>3965</v>
      </c>
      <c r="E1887" s="38" t="s">
        <v>738</v>
      </c>
      <c r="F1887" s="44">
        <f>IF(ISBLANK('4M'!Q23),"##BLANK",'4M'!Q23)</f>
        <v>0</v>
      </c>
    </row>
    <row r="1888" spans="2:6">
      <c r="B1888" s="14" t="str">
        <f>'4M'!BT23</f>
        <v>B0306SIO_C_STD</v>
      </c>
      <c r="C1888" s="14" t="s">
        <v>3966</v>
      </c>
      <c r="E1888" s="38" t="s">
        <v>738</v>
      </c>
      <c r="F1888" s="44">
        <f>IF(ISBLANK('4M'!R23),"##BLANK",'4M'!R23)</f>
        <v>0</v>
      </c>
    </row>
    <row r="1889" spans="2:6">
      <c r="B1889" s="14" t="str">
        <f>'4M'!BU23</f>
        <v>B0306SIO_C_SLT</v>
      </c>
      <c r="C1889" s="14" t="s">
        <v>3967</v>
      </c>
      <c r="E1889" s="38" t="s">
        <v>738</v>
      </c>
      <c r="F1889" s="44">
        <f>IF(ISBLANK('4M'!S23),"##BLANK",'4M'!S23)</f>
        <v>0</v>
      </c>
    </row>
    <row r="1890" spans="2:6">
      <c r="B1890" s="14" t="str">
        <f>'4M'!BV23</f>
        <v>B0306SIO_C_STP</v>
      </c>
      <c r="C1890" s="14" t="s">
        <v>3968</v>
      </c>
      <c r="E1890" s="38" t="s">
        <v>738</v>
      </c>
      <c r="F1890" s="44">
        <f>IF(ISBLANK('4M'!T23),"##BLANK",'4M'!T23)</f>
        <v>0</v>
      </c>
    </row>
    <row r="1891" spans="2:6">
      <c r="B1891" s="14" t="str">
        <f>'4M'!BW23</f>
        <v>B0306SIO_C_SDT</v>
      </c>
      <c r="C1891" s="14" t="s">
        <v>3969</v>
      </c>
      <c r="E1891" s="38" t="s">
        <v>738</v>
      </c>
      <c r="F1891" s="44">
        <f>IF(ISBLANK('4M'!U23),"##BLANK",'4M'!U23)</f>
        <v>0</v>
      </c>
    </row>
    <row r="1892" spans="2:6">
      <c r="B1892" s="14" t="str">
        <f>'4M'!BX23</f>
        <v>B0306SIO_C_SD</v>
      </c>
      <c r="C1892" s="14" t="s">
        <v>3970</v>
      </c>
      <c r="E1892" s="38" t="s">
        <v>738</v>
      </c>
      <c r="F1892" s="44">
        <f>IF(ISBLANK('4M'!V23),"##BLANK",'4M'!V23)</f>
        <v>0</v>
      </c>
    </row>
    <row r="1893" spans="2:6">
      <c r="B1893" s="14" t="str">
        <f>'4M'!BY23</f>
        <v>B0306SIO_C_TOT</v>
      </c>
      <c r="C1893" s="14" t="s">
        <v>3971</v>
      </c>
      <c r="E1893" s="38" t="s">
        <v>738</v>
      </c>
      <c r="F1893" s="44">
        <f>IF(ISBLANK('4M'!W23),"##BLANK",'4M'!W23)</f>
        <v>0</v>
      </c>
    </row>
    <row r="1894" spans="2:6">
      <c r="B1894" s="14" t="str">
        <f>'4M'!BH24</f>
        <v>B0307SIT_F</v>
      </c>
      <c r="C1894" s="14" t="s">
        <v>3972</v>
      </c>
      <c r="E1894" s="38" t="s">
        <v>738</v>
      </c>
      <c r="F1894" s="44">
        <f>IF(ISBLANK('4M'!F24),"##BLANK",'4M'!F24)</f>
        <v>0</v>
      </c>
    </row>
    <row r="1895" spans="2:6">
      <c r="B1895" s="14" t="str">
        <f>'4M'!BI24</f>
        <v>B0307SIT_SWD</v>
      </c>
      <c r="C1895" s="14" t="s">
        <v>3973</v>
      </c>
      <c r="E1895" s="38" t="s">
        <v>738</v>
      </c>
      <c r="F1895" s="44">
        <f>IF(ISBLANK('4M'!G24),"##BLANK",'4M'!G24)</f>
        <v>0</v>
      </c>
    </row>
    <row r="1896" spans="2:6">
      <c r="B1896" s="14" t="str">
        <f>'4M'!BJ24</f>
        <v>B0307SIT_HD</v>
      </c>
      <c r="C1896" s="14" t="s">
        <v>3974</v>
      </c>
      <c r="E1896" s="38" t="s">
        <v>738</v>
      </c>
      <c r="F1896" s="44">
        <f>IF(ISBLANK('4M'!H24),"##BLANK",'4M'!H24)</f>
        <v>0</v>
      </c>
    </row>
    <row r="1897" spans="2:6">
      <c r="B1897" s="14" t="str">
        <f>'4M'!BK24</f>
        <v>B0307SIT_STD</v>
      </c>
      <c r="C1897" s="14" t="s">
        <v>3975</v>
      </c>
      <c r="E1897" s="38" t="s">
        <v>738</v>
      </c>
      <c r="F1897" s="44">
        <f>IF(ISBLANK('4M'!I24),"##BLANK",'4M'!I24)</f>
        <v>1.875</v>
      </c>
    </row>
    <row r="1898" spans="2:6">
      <c r="B1898" s="14" t="str">
        <f>'4M'!BL24</f>
        <v>B0307SIT_SLT</v>
      </c>
      <c r="C1898" s="14" t="s">
        <v>3976</v>
      </c>
      <c r="E1898" s="38" t="s">
        <v>738</v>
      </c>
      <c r="F1898" s="44">
        <f>IF(ISBLANK('4M'!J24),"##BLANK",'4M'!J24)</f>
        <v>0</v>
      </c>
    </row>
    <row r="1899" spans="2:6">
      <c r="B1899" s="14" t="str">
        <f>'4M'!BM24</f>
        <v>B0307SIT_STP</v>
      </c>
      <c r="C1899" s="14" t="s">
        <v>3977</v>
      </c>
      <c r="E1899" s="38" t="s">
        <v>738</v>
      </c>
      <c r="F1899" s="44">
        <f>IF(ISBLANK('4M'!K24),"##BLANK",'4M'!K24)</f>
        <v>0</v>
      </c>
    </row>
    <row r="1900" spans="2:6">
      <c r="B1900" s="14" t="str">
        <f>'4M'!BN24</f>
        <v>B0307SIT_SDT</v>
      </c>
      <c r="C1900" s="14" t="s">
        <v>3978</v>
      </c>
      <c r="E1900" s="38" t="s">
        <v>738</v>
      </c>
      <c r="F1900" s="44">
        <f>IF(ISBLANK('4M'!L24),"##BLANK",'4M'!L24)</f>
        <v>0</v>
      </c>
    </row>
    <row r="1901" spans="2:6">
      <c r="B1901" s="14" t="str">
        <f>'4M'!BO24</f>
        <v>B0307SIT_SD</v>
      </c>
      <c r="C1901" s="14" t="s">
        <v>3979</v>
      </c>
      <c r="E1901" s="38" t="s">
        <v>738</v>
      </c>
      <c r="F1901" s="44">
        <f>IF(ISBLANK('4M'!M24),"##BLANK",'4M'!M24)</f>
        <v>0</v>
      </c>
    </row>
    <row r="1902" spans="2:6">
      <c r="B1902" s="14" t="str">
        <f>'4M'!BP24</f>
        <v>B0307SIT_TOT</v>
      </c>
      <c r="C1902" s="14" t="s">
        <v>3980</v>
      </c>
      <c r="E1902" s="38" t="s">
        <v>738</v>
      </c>
      <c r="F1902" s="44">
        <f>IF(ISBLANK('4M'!N24),"##BLANK",'4M'!N24)</f>
        <v>1.875</v>
      </c>
    </row>
    <row r="1903" spans="2:6">
      <c r="B1903" s="14" t="str">
        <f>'4M'!BQ24</f>
        <v>B0307SIT_C_F</v>
      </c>
      <c r="C1903" s="14" t="s">
        <v>3981</v>
      </c>
      <c r="E1903" s="38" t="s">
        <v>738</v>
      </c>
      <c r="F1903" s="44">
        <f>IF(ISBLANK('4M'!O24),"##BLANK",'4M'!O24)</f>
        <v>0</v>
      </c>
    </row>
    <row r="1904" spans="2:6">
      <c r="B1904" s="14" t="str">
        <f>'4M'!BR24</f>
        <v>B0307SIT_C_SWD</v>
      </c>
      <c r="C1904" s="14" t="s">
        <v>3982</v>
      </c>
      <c r="E1904" s="38" t="s">
        <v>738</v>
      </c>
      <c r="F1904" s="44">
        <f>IF(ISBLANK('4M'!P24),"##BLANK",'4M'!P24)</f>
        <v>0</v>
      </c>
    </row>
    <row r="1905" spans="2:6">
      <c r="B1905" s="14" t="str">
        <f>'4M'!BS24</f>
        <v>B0307SIT_C_HD</v>
      </c>
      <c r="C1905" s="14" t="s">
        <v>3983</v>
      </c>
      <c r="E1905" s="38" t="s">
        <v>738</v>
      </c>
      <c r="F1905" s="44">
        <f>IF(ISBLANK('4M'!Q24),"##BLANK",'4M'!Q24)</f>
        <v>0</v>
      </c>
    </row>
    <row r="1906" spans="2:6">
      <c r="B1906" s="14" t="str">
        <f>'4M'!BT24</f>
        <v>B0307SIT_C_STD</v>
      </c>
      <c r="C1906" s="14" t="s">
        <v>3984</v>
      </c>
      <c r="E1906" s="38" t="s">
        <v>738</v>
      </c>
      <c r="F1906" s="44">
        <f>IF(ISBLANK('4M'!R24),"##BLANK",'4M'!R24)</f>
        <v>0.129</v>
      </c>
    </row>
    <row r="1907" spans="2:6">
      <c r="B1907" s="14" t="str">
        <f>'4M'!BU24</f>
        <v>B0307SIT_C_SLT</v>
      </c>
      <c r="C1907" s="14" t="s">
        <v>3985</v>
      </c>
      <c r="E1907" s="38" t="s">
        <v>738</v>
      </c>
      <c r="F1907" s="44">
        <f>IF(ISBLANK('4M'!S24),"##BLANK",'4M'!S24)</f>
        <v>0</v>
      </c>
    </row>
    <row r="1908" spans="2:6">
      <c r="B1908" s="14" t="str">
        <f>'4M'!BV24</f>
        <v>B0307SIT_C_STP</v>
      </c>
      <c r="C1908" s="14" t="s">
        <v>3986</v>
      </c>
      <c r="E1908" s="38" t="s">
        <v>738</v>
      </c>
      <c r="F1908" s="44">
        <f>IF(ISBLANK('4M'!T24),"##BLANK",'4M'!T24)</f>
        <v>0</v>
      </c>
    </row>
    <row r="1909" spans="2:6">
      <c r="B1909" s="14" t="str">
        <f>'4M'!BW24</f>
        <v>B0307SIT_C_SDT</v>
      </c>
      <c r="C1909" s="14" t="s">
        <v>3987</v>
      </c>
      <c r="E1909" s="38" t="s">
        <v>738</v>
      </c>
      <c r="F1909" s="44">
        <f>IF(ISBLANK('4M'!U24),"##BLANK",'4M'!U24)</f>
        <v>0</v>
      </c>
    </row>
    <row r="1910" spans="2:6">
      <c r="B1910" s="14" t="str">
        <f>'4M'!BX24</f>
        <v>B0307SIT_C_SD</v>
      </c>
      <c r="C1910" s="14" t="s">
        <v>3988</v>
      </c>
      <c r="E1910" s="38" t="s">
        <v>738</v>
      </c>
      <c r="F1910" s="44">
        <f>IF(ISBLANK('4M'!V24),"##BLANK",'4M'!V24)</f>
        <v>0</v>
      </c>
    </row>
    <row r="1911" spans="2:6">
      <c r="B1911" s="14" t="str">
        <f>'4M'!BY24</f>
        <v>B0307SIT_C_TOT</v>
      </c>
      <c r="C1911" s="14" t="s">
        <v>3989</v>
      </c>
      <c r="E1911" s="38" t="s">
        <v>738</v>
      </c>
      <c r="F1911" s="44">
        <f>IF(ISBLANK('4M'!W24),"##BLANK",'4M'!W24)</f>
        <v>0.129</v>
      </c>
    </row>
    <row r="1912" spans="2:6">
      <c r="B1912" s="14" t="str">
        <f>'4M'!BZ24</f>
        <v>B0384TCT_TE</v>
      </c>
      <c r="C1912" s="14" t="s">
        <v>3990</v>
      </c>
      <c r="E1912" s="38" t="s">
        <v>738</v>
      </c>
      <c r="F1912" s="44">
        <f>IF(ISBLANK('4M'!X24),"##BLANK",'4M'!X24)</f>
        <v>2.3050000000000002</v>
      </c>
    </row>
    <row r="1913" spans="2:6">
      <c r="B1913" s="14" t="str">
        <f>'4M'!CA24</f>
        <v>B0384TCT_TA</v>
      </c>
      <c r="C1913" s="14" t="s">
        <v>3991</v>
      </c>
      <c r="E1913" s="38" t="s">
        <v>738</v>
      </c>
      <c r="F1913" s="44">
        <f>IF(ISBLANK('4M'!Y24),"##BLANK",'4M'!Y24)</f>
        <v>38.219000000000001</v>
      </c>
    </row>
    <row r="1914" spans="2:6">
      <c r="B1914" s="14" t="str">
        <f>'4M'!CB24</f>
        <v>B0384TCT_TC</v>
      </c>
      <c r="C1914" s="14" t="s">
        <v>3992</v>
      </c>
      <c r="E1914" s="38" t="s">
        <v>738</v>
      </c>
      <c r="F1914" s="44">
        <f>IF(ISBLANK('4M'!Z24),"##BLANK",'4M'!Z24)</f>
        <v>80.406999999999996</v>
      </c>
    </row>
    <row r="1915" spans="2:6">
      <c r="B1915" s="14" t="str">
        <f>'4M'!BH25</f>
        <v>B0308SSC_F</v>
      </c>
      <c r="C1915" s="14" t="s">
        <v>3993</v>
      </c>
      <c r="E1915" s="38" t="s">
        <v>738</v>
      </c>
      <c r="F1915" s="44">
        <f>IF(ISBLANK('4M'!F25),"##BLANK",'4M'!F25)</f>
        <v>0.73299999999999998</v>
      </c>
    </row>
    <row r="1916" spans="2:6">
      <c r="B1916" s="14" t="str">
        <f>'4M'!BI25</f>
        <v>B0308SSC_SWD</v>
      </c>
      <c r="C1916" s="14" t="s">
        <v>3994</v>
      </c>
      <c r="E1916" s="38" t="s">
        <v>738</v>
      </c>
      <c r="F1916" s="44">
        <f>IF(ISBLANK('4M'!G25),"##BLANK",'4M'!G25)</f>
        <v>0.16</v>
      </c>
    </row>
    <row r="1917" spans="2:6">
      <c r="B1917" s="14" t="str">
        <f>'4M'!BJ25</f>
        <v>B0308SSC_HD</v>
      </c>
      <c r="C1917" s="14" t="s">
        <v>3995</v>
      </c>
      <c r="E1917" s="38" t="s">
        <v>738</v>
      </c>
      <c r="F1917" s="44">
        <f>IF(ISBLANK('4M'!H25),"##BLANK",'4M'!H25)</f>
        <v>0.16</v>
      </c>
    </row>
    <row r="1918" spans="2:6">
      <c r="B1918" s="14" t="str">
        <f>'4M'!BK25</f>
        <v>B0308SSC_STD</v>
      </c>
      <c r="C1918" s="14" t="s">
        <v>3996</v>
      </c>
      <c r="E1918" s="38" t="s">
        <v>738</v>
      </c>
      <c r="F1918" s="44">
        <f>IF(ISBLANK('4M'!I25),"##BLANK",'4M'!I25)</f>
        <v>0</v>
      </c>
    </row>
    <row r="1919" spans="2:6">
      <c r="B1919" s="14" t="str">
        <f>'4M'!BL25</f>
        <v>B0308SSC_SLT</v>
      </c>
      <c r="C1919" s="14" t="s">
        <v>3997</v>
      </c>
      <c r="E1919" s="38" t="s">
        <v>738</v>
      </c>
      <c r="F1919" s="44">
        <f>IF(ISBLANK('4M'!J25),"##BLANK",'4M'!J25)</f>
        <v>0</v>
      </c>
    </row>
    <row r="1920" spans="2:6">
      <c r="B1920" s="14" t="str">
        <f>'4M'!BM25</f>
        <v>B0308SSC_STP</v>
      </c>
      <c r="C1920" s="14" t="s">
        <v>3998</v>
      </c>
      <c r="E1920" s="38" t="s">
        <v>738</v>
      </c>
      <c r="F1920" s="44">
        <f>IF(ISBLANK('4M'!K25),"##BLANK",'4M'!K25)</f>
        <v>0</v>
      </c>
    </row>
    <row r="1921" spans="2:6">
      <c r="B1921" s="14" t="str">
        <f>'4M'!BN25</f>
        <v>B0308SSC_SDT</v>
      </c>
      <c r="C1921" s="14" t="s">
        <v>3999</v>
      </c>
      <c r="E1921" s="38" t="s">
        <v>738</v>
      </c>
      <c r="F1921" s="44">
        <f>IF(ISBLANK('4M'!L25),"##BLANK",'4M'!L25)</f>
        <v>0</v>
      </c>
    </row>
    <row r="1922" spans="2:6">
      <c r="B1922" s="14" t="str">
        <f>'4M'!BO25</f>
        <v>B0308SSC_SD</v>
      </c>
      <c r="C1922" s="14" t="s">
        <v>4000</v>
      </c>
      <c r="E1922" s="38" t="s">
        <v>738</v>
      </c>
      <c r="F1922" s="44">
        <f>IF(ISBLANK('4M'!M25),"##BLANK",'4M'!M25)</f>
        <v>0</v>
      </c>
    </row>
    <row r="1923" spans="2:6">
      <c r="B1923" s="14" t="str">
        <f>'4M'!BP25</f>
        <v>B0308SSC_TOT</v>
      </c>
      <c r="C1923" s="14" t="s">
        <v>4001</v>
      </c>
      <c r="E1923" s="38" t="s">
        <v>738</v>
      </c>
      <c r="F1923" s="44">
        <f>IF(ISBLANK('4M'!N25),"##BLANK",'4M'!N25)</f>
        <v>1.0529999999999999</v>
      </c>
    </row>
    <row r="1924" spans="2:6">
      <c r="B1924" s="14" t="str">
        <f>'4M'!BQ25</f>
        <v>B0308SSC_C_F</v>
      </c>
      <c r="C1924" s="14" t="s">
        <v>4002</v>
      </c>
      <c r="E1924" s="38" t="s">
        <v>738</v>
      </c>
      <c r="F1924" s="44">
        <f>IF(ISBLANK('4M'!O25),"##BLANK",'4M'!O25)</f>
        <v>0.33700000000000002</v>
      </c>
    </row>
    <row r="1925" spans="2:6">
      <c r="B1925" s="14" t="str">
        <f>'4M'!BR25</f>
        <v>B0308SSC_C_SWD</v>
      </c>
      <c r="C1925" s="14" t="s">
        <v>4003</v>
      </c>
      <c r="E1925" s="38" t="s">
        <v>738</v>
      </c>
      <c r="F1925" s="44">
        <f>IF(ISBLANK('4M'!P25),"##BLANK",'4M'!P25)</f>
        <v>7.2999999999999995E-2</v>
      </c>
    </row>
    <row r="1926" spans="2:6">
      <c r="B1926" s="14" t="str">
        <f>'4M'!BS25</f>
        <v>B0308SSC_C_HD</v>
      </c>
      <c r="C1926" s="14" t="s">
        <v>4004</v>
      </c>
      <c r="E1926" s="38" t="s">
        <v>738</v>
      </c>
      <c r="F1926" s="44">
        <f>IF(ISBLANK('4M'!Q25),"##BLANK",'4M'!Q25)</f>
        <v>7.2999999999999995E-2</v>
      </c>
    </row>
    <row r="1927" spans="2:6">
      <c r="B1927" s="14" t="str">
        <f>'4M'!BT25</f>
        <v>B0308SSC_C_STD</v>
      </c>
      <c r="C1927" s="14" t="s">
        <v>4005</v>
      </c>
      <c r="E1927" s="38" t="s">
        <v>738</v>
      </c>
      <c r="F1927" s="44">
        <f>IF(ISBLANK('4M'!R25),"##BLANK",'4M'!R25)</f>
        <v>0</v>
      </c>
    </row>
    <row r="1928" spans="2:6">
      <c r="B1928" s="14" t="str">
        <f>'4M'!BU25</f>
        <v>B0308SSC_C_SLT</v>
      </c>
      <c r="C1928" s="14" t="s">
        <v>4006</v>
      </c>
      <c r="E1928" s="38" t="s">
        <v>738</v>
      </c>
      <c r="F1928" s="44">
        <f>IF(ISBLANK('4M'!S25),"##BLANK",'4M'!S25)</f>
        <v>0</v>
      </c>
    </row>
    <row r="1929" spans="2:6">
      <c r="B1929" s="14" t="str">
        <f>'4M'!BV25</f>
        <v>B0308SSC_C_STP</v>
      </c>
      <c r="C1929" s="14" t="s">
        <v>4007</v>
      </c>
      <c r="E1929" s="38" t="s">
        <v>738</v>
      </c>
      <c r="F1929" s="44">
        <f>IF(ISBLANK('4M'!T25),"##BLANK",'4M'!T25)</f>
        <v>0</v>
      </c>
    </row>
    <row r="1930" spans="2:6">
      <c r="B1930" s="14" t="str">
        <f>'4M'!BW25</f>
        <v>B0308SSC_C_SDT</v>
      </c>
      <c r="C1930" s="14" t="s">
        <v>4008</v>
      </c>
      <c r="E1930" s="38" t="s">
        <v>738</v>
      </c>
      <c r="F1930" s="44">
        <f>IF(ISBLANK('4M'!U25),"##BLANK",'4M'!U25)</f>
        <v>0</v>
      </c>
    </row>
    <row r="1931" spans="2:6">
      <c r="B1931" s="14" t="str">
        <f>'4M'!BX25</f>
        <v>B0308SSC_C_SD</v>
      </c>
      <c r="C1931" s="14" t="s">
        <v>4009</v>
      </c>
      <c r="E1931" s="38" t="s">
        <v>738</v>
      </c>
      <c r="F1931" s="44">
        <f>IF(ISBLANK('4M'!V25),"##BLANK",'4M'!V25)</f>
        <v>0</v>
      </c>
    </row>
    <row r="1932" spans="2:6">
      <c r="B1932" s="14" t="str">
        <f>'4M'!BY25</f>
        <v>B0308SSC_C_TOT</v>
      </c>
      <c r="C1932" s="14" t="s">
        <v>4010</v>
      </c>
      <c r="E1932" s="38" t="s">
        <v>738</v>
      </c>
      <c r="F1932" s="44">
        <f>IF(ISBLANK('4M'!W25),"##BLANK",'4M'!W25)</f>
        <v>0.48300000000000004</v>
      </c>
    </row>
    <row r="1933" spans="2:6">
      <c r="B1933" s="14" t="str">
        <f>'4M'!BH26</f>
        <v>B0309SSO_F</v>
      </c>
      <c r="C1933" s="14" t="s">
        <v>4011</v>
      </c>
      <c r="E1933" s="38" t="s">
        <v>738</v>
      </c>
      <c r="F1933" s="44">
        <f>IF(ISBLANK('4M'!F26),"##BLANK",'4M'!F26)</f>
        <v>0</v>
      </c>
    </row>
    <row r="1934" spans="2:6">
      <c r="B1934" s="14" t="str">
        <f>'4M'!BI26</f>
        <v>B0309SSO_SWD</v>
      </c>
      <c r="C1934" s="14" t="s">
        <v>4012</v>
      </c>
      <c r="E1934" s="38" t="s">
        <v>738</v>
      </c>
      <c r="F1934" s="44">
        <f>IF(ISBLANK('4M'!G26),"##BLANK",'4M'!G26)</f>
        <v>0</v>
      </c>
    </row>
    <row r="1935" spans="2:6">
      <c r="B1935" s="14" t="str">
        <f>'4M'!BJ26</f>
        <v>B0309SSO_HD</v>
      </c>
      <c r="C1935" s="14" t="s">
        <v>4013</v>
      </c>
      <c r="E1935" s="38" t="s">
        <v>738</v>
      </c>
      <c r="F1935" s="44">
        <f>IF(ISBLANK('4M'!H26),"##BLANK",'4M'!H26)</f>
        <v>0</v>
      </c>
    </row>
    <row r="1936" spans="2:6">
      <c r="B1936" s="14" t="str">
        <f>'4M'!BK26</f>
        <v>B0309SSO_STD</v>
      </c>
      <c r="C1936" s="14" t="s">
        <v>4014</v>
      </c>
      <c r="E1936" s="38" t="s">
        <v>738</v>
      </c>
      <c r="F1936" s="44">
        <f>IF(ISBLANK('4M'!I26),"##BLANK",'4M'!I26)</f>
        <v>0</v>
      </c>
    </row>
    <row r="1937" spans="2:6">
      <c r="B1937" s="14" t="str">
        <f>'4M'!BL26</f>
        <v>B0309SSO_SLT</v>
      </c>
      <c r="C1937" s="14" t="s">
        <v>4015</v>
      </c>
      <c r="E1937" s="38" t="s">
        <v>738</v>
      </c>
      <c r="F1937" s="44">
        <f>IF(ISBLANK('4M'!J26),"##BLANK",'4M'!J26)</f>
        <v>0</v>
      </c>
    </row>
    <row r="1938" spans="2:6">
      <c r="B1938" s="14" t="str">
        <f>'4M'!BM26</f>
        <v>B0309SSO_STP</v>
      </c>
      <c r="C1938" s="14" t="s">
        <v>4016</v>
      </c>
      <c r="E1938" s="38" t="s">
        <v>738</v>
      </c>
      <c r="F1938" s="44">
        <f>IF(ISBLANK('4M'!K26),"##BLANK",'4M'!K26)</f>
        <v>0</v>
      </c>
    </row>
    <row r="1939" spans="2:6">
      <c r="B1939" s="14" t="str">
        <f>'4M'!BN26</f>
        <v>B0309SSO_SDT</v>
      </c>
      <c r="C1939" s="14" t="s">
        <v>4017</v>
      </c>
      <c r="E1939" s="38" t="s">
        <v>738</v>
      </c>
      <c r="F1939" s="44">
        <f>IF(ISBLANK('4M'!L26),"##BLANK",'4M'!L26)</f>
        <v>0</v>
      </c>
    </row>
    <row r="1940" spans="2:6">
      <c r="B1940" s="14" t="str">
        <f>'4M'!BO26</f>
        <v>B0309SSO_SD</v>
      </c>
      <c r="C1940" s="14" t="s">
        <v>4018</v>
      </c>
      <c r="E1940" s="38" t="s">
        <v>738</v>
      </c>
      <c r="F1940" s="44">
        <f>IF(ISBLANK('4M'!M26),"##BLANK",'4M'!M26)</f>
        <v>0</v>
      </c>
    </row>
    <row r="1941" spans="2:6">
      <c r="B1941" s="14" t="str">
        <f>'4M'!BP26</f>
        <v>B0309SSO_TOT</v>
      </c>
      <c r="C1941" s="14" t="s">
        <v>4019</v>
      </c>
      <c r="E1941" s="38" t="s">
        <v>738</v>
      </c>
      <c r="F1941" s="44">
        <f>IF(ISBLANK('4M'!N26),"##BLANK",'4M'!N26)</f>
        <v>0</v>
      </c>
    </row>
    <row r="1942" spans="2:6">
      <c r="B1942" s="14" t="str">
        <f>'4M'!BQ26</f>
        <v>B0309SSO_C_F</v>
      </c>
      <c r="C1942" s="14" t="s">
        <v>4020</v>
      </c>
      <c r="E1942" s="38" t="s">
        <v>738</v>
      </c>
      <c r="F1942" s="44">
        <f>IF(ISBLANK('4M'!O26),"##BLANK",'4M'!O26)</f>
        <v>0</v>
      </c>
    </row>
    <row r="1943" spans="2:6">
      <c r="B1943" s="14" t="str">
        <f>'4M'!BR26</f>
        <v>B0309SSO_C_SWD</v>
      </c>
      <c r="C1943" s="14" t="s">
        <v>4021</v>
      </c>
      <c r="E1943" s="38" t="s">
        <v>738</v>
      </c>
      <c r="F1943" s="44">
        <f>IF(ISBLANK('4M'!P26),"##BLANK",'4M'!P26)</f>
        <v>0</v>
      </c>
    </row>
    <row r="1944" spans="2:6">
      <c r="B1944" s="14" t="str">
        <f>'4M'!BS26</f>
        <v>B0309SSO_C_HD</v>
      </c>
      <c r="C1944" s="14" t="s">
        <v>4022</v>
      </c>
      <c r="E1944" s="38" t="s">
        <v>738</v>
      </c>
      <c r="F1944" s="44">
        <f>IF(ISBLANK('4M'!Q26),"##BLANK",'4M'!Q26)</f>
        <v>0</v>
      </c>
    </row>
    <row r="1945" spans="2:6">
      <c r="B1945" s="14" t="str">
        <f>'4M'!BT26</f>
        <v>B0309SSO_C_STD</v>
      </c>
      <c r="C1945" s="14" t="s">
        <v>4023</v>
      </c>
      <c r="E1945" s="38" t="s">
        <v>738</v>
      </c>
      <c r="F1945" s="44">
        <f>IF(ISBLANK('4M'!R26),"##BLANK",'4M'!R26)</f>
        <v>0</v>
      </c>
    </row>
    <row r="1946" spans="2:6">
      <c r="B1946" s="14" t="str">
        <f>'4M'!BU26</f>
        <v>B0309SSO_C_SLT</v>
      </c>
      <c r="C1946" s="14" t="s">
        <v>4024</v>
      </c>
      <c r="E1946" s="38" t="s">
        <v>738</v>
      </c>
      <c r="F1946" s="44">
        <f>IF(ISBLANK('4M'!S26),"##BLANK",'4M'!S26)</f>
        <v>0</v>
      </c>
    </row>
    <row r="1947" spans="2:6">
      <c r="B1947" s="14" t="str">
        <f>'4M'!BV26</f>
        <v>B0309SSO_C_STP</v>
      </c>
      <c r="C1947" s="14" t="s">
        <v>4025</v>
      </c>
      <c r="E1947" s="38" t="s">
        <v>738</v>
      </c>
      <c r="F1947" s="44">
        <f>IF(ISBLANK('4M'!T26),"##BLANK",'4M'!T26)</f>
        <v>0</v>
      </c>
    </row>
    <row r="1948" spans="2:6">
      <c r="B1948" s="14" t="str">
        <f>'4M'!BW26</f>
        <v>B0309SSO_C_SDT</v>
      </c>
      <c r="C1948" s="14" t="s">
        <v>4026</v>
      </c>
      <c r="E1948" s="38" t="s">
        <v>738</v>
      </c>
      <c r="F1948" s="44">
        <f>IF(ISBLANK('4M'!U26),"##BLANK",'4M'!U26)</f>
        <v>0</v>
      </c>
    </row>
    <row r="1949" spans="2:6">
      <c r="B1949" s="14" t="str">
        <f>'4M'!BX26</f>
        <v>B0309SSO_C_SD</v>
      </c>
      <c r="C1949" s="14" t="s">
        <v>4027</v>
      </c>
      <c r="E1949" s="38" t="s">
        <v>738</v>
      </c>
      <c r="F1949" s="44">
        <f>IF(ISBLANK('4M'!V26),"##BLANK",'4M'!V26)</f>
        <v>0</v>
      </c>
    </row>
    <row r="1950" spans="2:6">
      <c r="B1950" s="14" t="str">
        <f>'4M'!BY26</f>
        <v>B0309SSO_C_TOT</v>
      </c>
      <c r="C1950" s="14" t="s">
        <v>4028</v>
      </c>
      <c r="E1950" s="38" t="s">
        <v>738</v>
      </c>
      <c r="F1950" s="44">
        <f>IF(ISBLANK('4M'!W26),"##BLANK",'4M'!W26)</f>
        <v>0</v>
      </c>
    </row>
    <row r="1951" spans="2:6">
      <c r="B1951" s="14" t="str">
        <f>'4M'!BH27</f>
        <v>B0310SST_F</v>
      </c>
      <c r="C1951" s="14" t="s">
        <v>4029</v>
      </c>
      <c r="E1951" s="38" t="s">
        <v>738</v>
      </c>
      <c r="F1951" s="44">
        <f>IF(ISBLANK('4M'!F27),"##BLANK",'4M'!F27)</f>
        <v>0.73299999999999998</v>
      </c>
    </row>
    <row r="1952" spans="2:6">
      <c r="B1952" s="14" t="str">
        <f>'4M'!BI27</f>
        <v>B0310SST_SWD</v>
      </c>
      <c r="C1952" s="14" t="s">
        <v>4030</v>
      </c>
      <c r="E1952" s="38" t="s">
        <v>738</v>
      </c>
      <c r="F1952" s="44">
        <f>IF(ISBLANK('4M'!G27),"##BLANK",'4M'!G27)</f>
        <v>0.16</v>
      </c>
    </row>
    <row r="1953" spans="2:6">
      <c r="B1953" s="14" t="str">
        <f>'4M'!BJ27</f>
        <v>B0310SST_HD</v>
      </c>
      <c r="C1953" s="14" t="s">
        <v>4031</v>
      </c>
      <c r="E1953" s="38" t="s">
        <v>738</v>
      </c>
      <c r="F1953" s="44">
        <f>IF(ISBLANK('4M'!H27),"##BLANK",'4M'!H27)</f>
        <v>0.16</v>
      </c>
    </row>
    <row r="1954" spans="2:6">
      <c r="B1954" s="14" t="str">
        <f>'4M'!BK27</f>
        <v>B0310SST_STD</v>
      </c>
      <c r="C1954" s="14" t="s">
        <v>4032</v>
      </c>
      <c r="E1954" s="38" t="s">
        <v>738</v>
      </c>
      <c r="F1954" s="44">
        <f>IF(ISBLANK('4M'!I27),"##BLANK",'4M'!I27)</f>
        <v>0</v>
      </c>
    </row>
    <row r="1955" spans="2:6">
      <c r="B1955" s="14" t="str">
        <f>'4M'!BL27</f>
        <v>B0310SST_SLT</v>
      </c>
      <c r="C1955" s="14" t="s">
        <v>4033</v>
      </c>
      <c r="E1955" s="38" t="s">
        <v>738</v>
      </c>
      <c r="F1955" s="44">
        <f>IF(ISBLANK('4M'!J27),"##BLANK",'4M'!J27)</f>
        <v>0</v>
      </c>
    </row>
    <row r="1956" spans="2:6">
      <c r="B1956" s="14" t="str">
        <f>'4M'!BM27</f>
        <v>B0310SST_STP</v>
      </c>
      <c r="C1956" s="14" t="s">
        <v>4034</v>
      </c>
      <c r="E1956" s="38" t="s">
        <v>738</v>
      </c>
      <c r="F1956" s="44">
        <f>IF(ISBLANK('4M'!K27),"##BLANK",'4M'!K27)</f>
        <v>0</v>
      </c>
    </row>
    <row r="1957" spans="2:6">
      <c r="B1957" s="14" t="str">
        <f>'4M'!BN27</f>
        <v>B0310SST_SDT</v>
      </c>
      <c r="C1957" s="14" t="s">
        <v>4035</v>
      </c>
      <c r="E1957" s="38" t="s">
        <v>738</v>
      </c>
      <c r="F1957" s="44">
        <f>IF(ISBLANK('4M'!L27),"##BLANK",'4M'!L27)</f>
        <v>0</v>
      </c>
    </row>
    <row r="1958" spans="2:6">
      <c r="B1958" s="14" t="str">
        <f>'4M'!BO27</f>
        <v>B0310SST_SD</v>
      </c>
      <c r="C1958" s="14" t="s">
        <v>4036</v>
      </c>
      <c r="E1958" s="38" t="s">
        <v>738</v>
      </c>
      <c r="F1958" s="44">
        <f>IF(ISBLANK('4M'!M27),"##BLANK",'4M'!M27)</f>
        <v>0</v>
      </c>
    </row>
    <row r="1959" spans="2:6">
      <c r="B1959" s="14" t="str">
        <f>'4M'!BP27</f>
        <v>B0310SST_TOT</v>
      </c>
      <c r="C1959" s="14" t="s">
        <v>4037</v>
      </c>
      <c r="E1959" s="38" t="s">
        <v>738</v>
      </c>
      <c r="F1959" s="44">
        <f>IF(ISBLANK('4M'!N27),"##BLANK",'4M'!N27)</f>
        <v>1.0529999999999999</v>
      </c>
    </row>
    <row r="1960" spans="2:6">
      <c r="B1960" s="14" t="str">
        <f>'4M'!BQ27</f>
        <v>B0310SST_C_F</v>
      </c>
      <c r="C1960" s="14" t="s">
        <v>4038</v>
      </c>
      <c r="E1960" s="38" t="s">
        <v>738</v>
      </c>
      <c r="F1960" s="44">
        <f>IF(ISBLANK('4M'!O27),"##BLANK",'4M'!O27)</f>
        <v>0.33700000000000002</v>
      </c>
    </row>
    <row r="1961" spans="2:6">
      <c r="B1961" s="14" t="str">
        <f>'4M'!BR27</f>
        <v>B0310SST_C_SWD</v>
      </c>
      <c r="C1961" s="14" t="s">
        <v>4039</v>
      </c>
      <c r="E1961" s="38" t="s">
        <v>738</v>
      </c>
      <c r="F1961" s="44">
        <f>IF(ISBLANK('4M'!P27),"##BLANK",'4M'!P27)</f>
        <v>7.2999999999999995E-2</v>
      </c>
    </row>
    <row r="1962" spans="2:6">
      <c r="B1962" s="14" t="str">
        <f>'4M'!BS27</f>
        <v>B0310SST_C_HD</v>
      </c>
      <c r="C1962" s="14" t="s">
        <v>4040</v>
      </c>
      <c r="E1962" s="38" t="s">
        <v>738</v>
      </c>
      <c r="F1962" s="44">
        <f>IF(ISBLANK('4M'!Q27),"##BLANK",'4M'!Q27)</f>
        <v>7.2999999999999995E-2</v>
      </c>
    </row>
    <row r="1963" spans="2:6">
      <c r="B1963" s="14" t="str">
        <f>'4M'!BT27</f>
        <v>B0310SST_C_STD</v>
      </c>
      <c r="C1963" s="14" t="s">
        <v>4041</v>
      </c>
      <c r="E1963" s="38" t="s">
        <v>738</v>
      </c>
      <c r="F1963" s="44">
        <f>IF(ISBLANK('4M'!R27),"##BLANK",'4M'!R27)</f>
        <v>0</v>
      </c>
    </row>
    <row r="1964" spans="2:6">
      <c r="B1964" s="14" t="str">
        <f>'4M'!BU27</f>
        <v>B0310SST_C_SLT</v>
      </c>
      <c r="C1964" s="14" t="s">
        <v>4042</v>
      </c>
      <c r="E1964" s="38" t="s">
        <v>738</v>
      </c>
      <c r="F1964" s="44">
        <f>IF(ISBLANK('4M'!S27),"##BLANK",'4M'!S27)</f>
        <v>0</v>
      </c>
    </row>
    <row r="1965" spans="2:6">
      <c r="B1965" s="14" t="str">
        <f>'4M'!BV27</f>
        <v>B0310SST_C_STP</v>
      </c>
      <c r="C1965" s="14" t="s">
        <v>4043</v>
      </c>
      <c r="E1965" s="38" t="s">
        <v>738</v>
      </c>
      <c r="F1965" s="44">
        <f>IF(ISBLANK('4M'!T27),"##BLANK",'4M'!T27)</f>
        <v>0</v>
      </c>
    </row>
    <row r="1966" spans="2:6">
      <c r="B1966" s="14" t="str">
        <f>'4M'!BW27</f>
        <v>B0310SST_C_SDT</v>
      </c>
      <c r="C1966" s="14" t="s">
        <v>4044</v>
      </c>
      <c r="E1966" s="38" t="s">
        <v>738</v>
      </c>
      <c r="F1966" s="44">
        <f>IF(ISBLANK('4M'!U27),"##BLANK",'4M'!U27)</f>
        <v>0</v>
      </c>
    </row>
    <row r="1967" spans="2:6">
      <c r="B1967" s="14" t="str">
        <f>'4M'!BX27</f>
        <v>B0310SST_C_SD</v>
      </c>
      <c r="C1967" s="14" t="s">
        <v>4045</v>
      </c>
      <c r="E1967" s="38" t="s">
        <v>738</v>
      </c>
      <c r="F1967" s="44">
        <f>IF(ISBLANK('4M'!V27),"##BLANK",'4M'!V27)</f>
        <v>0</v>
      </c>
    </row>
    <row r="1968" spans="2:6">
      <c r="B1968" s="14" t="str">
        <f>'4M'!BY27</f>
        <v>B0310SST_C_TOT</v>
      </c>
      <c r="C1968" s="14" t="s">
        <v>4046</v>
      </c>
      <c r="E1968" s="38" t="s">
        <v>738</v>
      </c>
      <c r="F1968" s="44">
        <f>IF(ISBLANK('4M'!W27),"##BLANK",'4M'!W27)</f>
        <v>0.48300000000000004</v>
      </c>
    </row>
    <row r="1969" spans="2:6">
      <c r="B1969" s="14" t="str">
        <f>'4M'!BZ27</f>
        <v>B0385CST_TE</v>
      </c>
      <c r="C1969" s="14" t="s">
        <v>4047</v>
      </c>
      <c r="E1969" s="38" t="s">
        <v>738</v>
      </c>
      <c r="F1969" s="44">
        <f>IF(ISBLANK('4M'!X27),"##BLANK",'4M'!X27)</f>
        <v>1.1659999999999999</v>
      </c>
    </row>
    <row r="1970" spans="2:6">
      <c r="B1970" s="14" t="str">
        <f>'4M'!CA27</f>
        <v>B0385CST_TA</v>
      </c>
      <c r="C1970" s="14" t="s">
        <v>4048</v>
      </c>
      <c r="E1970" s="38" t="s">
        <v>738</v>
      </c>
      <c r="F1970" s="44">
        <f>IF(ISBLANK('4M'!Y27),"##BLANK",'4M'!Y27)</f>
        <v>0.13600000000000001</v>
      </c>
    </row>
    <row r="1971" spans="2:6">
      <c r="B1971" s="14" t="str">
        <f>'4M'!CB27</f>
        <v>B0385CST_TC</v>
      </c>
      <c r="C1971" s="14" t="s">
        <v>4049</v>
      </c>
      <c r="E1971" s="38" t="s">
        <v>738</v>
      </c>
      <c r="F1971" s="44">
        <f>IF(ISBLANK('4M'!Z27),"##BLANK",'4M'!Z27)</f>
        <v>0.28699999999999998</v>
      </c>
    </row>
    <row r="1972" spans="2:6">
      <c r="B1972" s="14" t="str">
        <f>'4M'!BH28</f>
        <v>B0311CRC_F</v>
      </c>
      <c r="C1972" s="14" t="s">
        <v>4050</v>
      </c>
      <c r="E1972" s="38" t="s">
        <v>738</v>
      </c>
      <c r="F1972" s="44">
        <f>IF(ISBLANK('4M'!F28),"##BLANK",'4M'!F28)</f>
        <v>0</v>
      </c>
    </row>
    <row r="1973" spans="2:6">
      <c r="B1973" s="14" t="str">
        <f>'4M'!BI28</f>
        <v>B0311CRC_SWD</v>
      </c>
      <c r="C1973" s="14" t="s">
        <v>4051</v>
      </c>
      <c r="E1973" s="38" t="s">
        <v>738</v>
      </c>
      <c r="F1973" s="44">
        <f>IF(ISBLANK('4M'!G28),"##BLANK",'4M'!G28)</f>
        <v>0</v>
      </c>
    </row>
    <row r="1974" spans="2:6">
      <c r="B1974" s="14" t="str">
        <f>'4M'!BJ28</f>
        <v>B0311CRC_HD</v>
      </c>
      <c r="C1974" s="14" t="s">
        <v>4052</v>
      </c>
      <c r="E1974" s="38" t="s">
        <v>738</v>
      </c>
      <c r="F1974" s="44">
        <f>IF(ISBLANK('4M'!H28),"##BLANK",'4M'!H28)</f>
        <v>0</v>
      </c>
    </row>
    <row r="1975" spans="2:6">
      <c r="B1975" s="14" t="str">
        <f>'4M'!BK28</f>
        <v>B0311CRC_STD</v>
      </c>
      <c r="C1975" s="14" t="s">
        <v>4053</v>
      </c>
      <c r="E1975" s="38" t="s">
        <v>738</v>
      </c>
      <c r="F1975" s="44">
        <f>IF(ISBLANK('4M'!I28),"##BLANK",'4M'!I28)</f>
        <v>6.6000000000000003E-2</v>
      </c>
    </row>
    <row r="1976" spans="2:6">
      <c r="B1976" s="14" t="str">
        <f>'4M'!BL28</f>
        <v>B0311CRC_SLT</v>
      </c>
      <c r="C1976" s="14" t="s">
        <v>4054</v>
      </c>
      <c r="E1976" s="38" t="s">
        <v>738</v>
      </c>
      <c r="F1976" s="44">
        <f>IF(ISBLANK('4M'!J28),"##BLANK",'4M'!J28)</f>
        <v>0</v>
      </c>
    </row>
    <row r="1977" spans="2:6">
      <c r="B1977" s="14" t="str">
        <f>'4M'!BM28</f>
        <v>B0311CRC_STP</v>
      </c>
      <c r="C1977" s="14" t="s">
        <v>4055</v>
      </c>
      <c r="E1977" s="38" t="s">
        <v>738</v>
      </c>
      <c r="F1977" s="44">
        <f>IF(ISBLANK('4M'!K28),"##BLANK",'4M'!K28)</f>
        <v>0</v>
      </c>
    </row>
    <row r="1978" spans="2:6">
      <c r="B1978" s="14" t="str">
        <f>'4M'!BN28</f>
        <v>B0311CRC_SDT</v>
      </c>
      <c r="C1978" s="14" t="s">
        <v>4056</v>
      </c>
      <c r="E1978" s="38" t="s">
        <v>738</v>
      </c>
      <c r="F1978" s="44">
        <f>IF(ISBLANK('4M'!L28),"##BLANK",'4M'!L28)</f>
        <v>0</v>
      </c>
    </row>
    <row r="1979" spans="2:6">
      <c r="B1979" s="14" t="str">
        <f>'4M'!BO28</f>
        <v>B0311CRC_SD</v>
      </c>
      <c r="C1979" s="14" t="s">
        <v>4057</v>
      </c>
      <c r="E1979" s="38" t="s">
        <v>738</v>
      </c>
      <c r="F1979" s="44">
        <f>IF(ISBLANK('4M'!M28),"##BLANK",'4M'!M28)</f>
        <v>0</v>
      </c>
    </row>
    <row r="1980" spans="2:6">
      <c r="B1980" s="14" t="str">
        <f>'4M'!BP28</f>
        <v>B0311CRC_TOT</v>
      </c>
      <c r="C1980" s="14" t="s">
        <v>4058</v>
      </c>
      <c r="E1980" s="38" t="s">
        <v>738</v>
      </c>
      <c r="F1980" s="44">
        <f>IF(ISBLANK('4M'!N28),"##BLANK",'4M'!N28)</f>
        <v>6.6000000000000003E-2</v>
      </c>
    </row>
    <row r="1981" spans="2:6">
      <c r="B1981" s="14" t="str">
        <f>'4M'!BQ28</f>
        <v>B0311CRC_C_F</v>
      </c>
      <c r="C1981" s="14" t="s">
        <v>4059</v>
      </c>
      <c r="E1981" s="38" t="s">
        <v>738</v>
      </c>
      <c r="F1981" s="44">
        <f>IF(ISBLANK('4M'!O28),"##BLANK",'4M'!O28)</f>
        <v>0</v>
      </c>
    </row>
    <row r="1982" spans="2:6">
      <c r="B1982" s="14" t="str">
        <f>'4M'!BR28</f>
        <v>B0311CRC_C_SWD</v>
      </c>
      <c r="C1982" s="14" t="s">
        <v>4060</v>
      </c>
      <c r="E1982" s="38" t="s">
        <v>738</v>
      </c>
      <c r="F1982" s="44">
        <f>IF(ISBLANK('4M'!P28),"##BLANK",'4M'!P28)</f>
        <v>0</v>
      </c>
    </row>
    <row r="1983" spans="2:6">
      <c r="B1983" s="14" t="str">
        <f>'4M'!BS28</f>
        <v>B0311CRC_C_HD</v>
      </c>
      <c r="C1983" s="14" t="s">
        <v>4061</v>
      </c>
      <c r="E1983" s="38" t="s">
        <v>738</v>
      </c>
      <c r="F1983" s="44">
        <f>IF(ISBLANK('4M'!Q28),"##BLANK",'4M'!Q28)</f>
        <v>0</v>
      </c>
    </row>
    <row r="1984" spans="2:6">
      <c r="B1984" s="14" t="str">
        <f>'4M'!BT28</f>
        <v>B0311CRC_C_STD</v>
      </c>
      <c r="C1984" s="14" t="s">
        <v>4062</v>
      </c>
      <c r="E1984" s="38" t="s">
        <v>738</v>
      </c>
      <c r="F1984" s="44">
        <f>IF(ISBLANK('4M'!R28),"##BLANK",'4M'!R28)</f>
        <v>0</v>
      </c>
    </row>
    <row r="1985" spans="2:6">
      <c r="B1985" s="14" t="str">
        <f>'4M'!BU28</f>
        <v>B0311CRC_C_SLT</v>
      </c>
      <c r="C1985" s="14" t="s">
        <v>4063</v>
      </c>
      <c r="E1985" s="38" t="s">
        <v>738</v>
      </c>
      <c r="F1985" s="44">
        <f>IF(ISBLANK('4M'!S28),"##BLANK",'4M'!S28)</f>
        <v>0</v>
      </c>
    </row>
    <row r="1986" spans="2:6">
      <c r="B1986" s="14" t="str">
        <f>'4M'!BV28</f>
        <v>B0311CRC_C_STP</v>
      </c>
      <c r="C1986" s="14" t="s">
        <v>4064</v>
      </c>
      <c r="E1986" s="38" t="s">
        <v>738</v>
      </c>
      <c r="F1986" s="44">
        <f>IF(ISBLANK('4M'!T28),"##BLANK",'4M'!T28)</f>
        <v>0</v>
      </c>
    </row>
    <row r="1987" spans="2:6">
      <c r="B1987" s="14" t="str">
        <f>'4M'!BW28</f>
        <v>B0311CRC_C_SDT</v>
      </c>
      <c r="C1987" s="14" t="s">
        <v>4065</v>
      </c>
      <c r="E1987" s="38" t="s">
        <v>738</v>
      </c>
      <c r="F1987" s="44">
        <f>IF(ISBLANK('4M'!U28),"##BLANK",'4M'!U28)</f>
        <v>0</v>
      </c>
    </row>
    <row r="1988" spans="2:6">
      <c r="B1988" s="14" t="str">
        <f>'4M'!BX28</f>
        <v>B0311CRC_C_SD</v>
      </c>
      <c r="C1988" s="14" t="s">
        <v>4066</v>
      </c>
      <c r="E1988" s="38" t="s">
        <v>738</v>
      </c>
      <c r="F1988" s="44">
        <f>IF(ISBLANK('4M'!V28),"##BLANK",'4M'!V28)</f>
        <v>0</v>
      </c>
    </row>
    <row r="1989" spans="2:6">
      <c r="B1989" s="14" t="str">
        <f>'4M'!BY28</f>
        <v>B0311CRC_C_TOT</v>
      </c>
      <c r="C1989" s="14" t="s">
        <v>4067</v>
      </c>
      <c r="E1989" s="38" t="s">
        <v>738</v>
      </c>
      <c r="F1989" s="44">
        <f>IF(ISBLANK('4M'!W28),"##BLANK",'4M'!W28)</f>
        <v>0</v>
      </c>
    </row>
    <row r="1990" spans="2:6">
      <c r="B1990" s="14" t="str">
        <f>'4M'!BH29</f>
        <v>B0312CRO_F</v>
      </c>
      <c r="C1990" s="14" t="s">
        <v>4068</v>
      </c>
      <c r="E1990" s="38" t="s">
        <v>738</v>
      </c>
      <c r="F1990" s="44">
        <f>IF(ISBLANK('4M'!F29),"##BLANK",'4M'!F29)</f>
        <v>0</v>
      </c>
    </row>
    <row r="1991" spans="2:6">
      <c r="B1991" s="14" t="str">
        <f>'4M'!BI29</f>
        <v>B0312CRO_SWD</v>
      </c>
      <c r="C1991" s="14" t="s">
        <v>4069</v>
      </c>
      <c r="E1991" s="38" t="s">
        <v>738</v>
      </c>
      <c r="F1991" s="44">
        <f>IF(ISBLANK('4M'!G29),"##BLANK",'4M'!G29)</f>
        <v>0</v>
      </c>
    </row>
    <row r="1992" spans="2:6">
      <c r="B1992" s="14" t="str">
        <f>'4M'!BJ29</f>
        <v>B0312CRO_HD</v>
      </c>
      <c r="C1992" s="14" t="s">
        <v>4070</v>
      </c>
      <c r="E1992" s="38" t="s">
        <v>738</v>
      </c>
      <c r="F1992" s="44">
        <f>IF(ISBLANK('4M'!H29),"##BLANK",'4M'!H29)</f>
        <v>0</v>
      </c>
    </row>
    <row r="1993" spans="2:6">
      <c r="B1993" s="14" t="str">
        <f>'4M'!BK29</f>
        <v>B0312CRO_STD</v>
      </c>
      <c r="C1993" s="14" t="s">
        <v>4071</v>
      </c>
      <c r="E1993" s="38" t="s">
        <v>738</v>
      </c>
      <c r="F1993" s="44">
        <f>IF(ISBLANK('4M'!I29),"##BLANK",'4M'!I29)</f>
        <v>0</v>
      </c>
    </row>
    <row r="1994" spans="2:6">
      <c r="B1994" s="14" t="str">
        <f>'4M'!BL29</f>
        <v>B0312CRO_SLT</v>
      </c>
      <c r="C1994" s="14" t="s">
        <v>4072</v>
      </c>
      <c r="E1994" s="38" t="s">
        <v>738</v>
      </c>
      <c r="F1994" s="44">
        <f>IF(ISBLANK('4M'!J29),"##BLANK",'4M'!J29)</f>
        <v>0</v>
      </c>
    </row>
    <row r="1995" spans="2:6">
      <c r="B1995" s="14" t="str">
        <f>'4M'!BM29</f>
        <v>B0312CRO_STP</v>
      </c>
      <c r="C1995" s="14" t="s">
        <v>4073</v>
      </c>
      <c r="E1995" s="38" t="s">
        <v>738</v>
      </c>
      <c r="F1995" s="44">
        <f>IF(ISBLANK('4M'!K29),"##BLANK",'4M'!K29)</f>
        <v>0</v>
      </c>
    </row>
    <row r="1996" spans="2:6">
      <c r="B1996" s="14" t="str">
        <f>'4M'!BN29</f>
        <v>B0312CRO_SDT</v>
      </c>
      <c r="C1996" s="14" t="s">
        <v>4074</v>
      </c>
      <c r="E1996" s="38" t="s">
        <v>738</v>
      </c>
      <c r="F1996" s="44">
        <f>IF(ISBLANK('4M'!L29),"##BLANK",'4M'!L29)</f>
        <v>0</v>
      </c>
    </row>
    <row r="1997" spans="2:6">
      <c r="B1997" s="14" t="str">
        <f>'4M'!BO29</f>
        <v>B0312CRO_SD</v>
      </c>
      <c r="C1997" s="14" t="s">
        <v>4075</v>
      </c>
      <c r="E1997" s="38" t="s">
        <v>738</v>
      </c>
      <c r="F1997" s="44">
        <f>IF(ISBLANK('4M'!M29),"##BLANK",'4M'!M29)</f>
        <v>0</v>
      </c>
    </row>
    <row r="1998" spans="2:6">
      <c r="B1998" s="14" t="str">
        <f>'4M'!BP29</f>
        <v>B0312CRO_TOT</v>
      </c>
      <c r="C1998" s="14" t="s">
        <v>4076</v>
      </c>
      <c r="E1998" s="38" t="s">
        <v>738</v>
      </c>
      <c r="F1998" s="44">
        <f>IF(ISBLANK('4M'!N29),"##BLANK",'4M'!N29)</f>
        <v>0</v>
      </c>
    </row>
    <row r="1999" spans="2:6">
      <c r="B1999" s="14" t="str">
        <f>'4M'!BQ29</f>
        <v>B0312CRO_C_F</v>
      </c>
      <c r="C1999" s="14" t="s">
        <v>4077</v>
      </c>
      <c r="E1999" s="38" t="s">
        <v>738</v>
      </c>
      <c r="F1999" s="44">
        <f>IF(ISBLANK('4M'!O29),"##BLANK",'4M'!O29)</f>
        <v>0</v>
      </c>
    </row>
    <row r="2000" spans="2:6">
      <c r="B2000" s="14" t="str">
        <f>'4M'!BR29</f>
        <v>B0312CRO_C_SWD</v>
      </c>
      <c r="C2000" s="14" t="s">
        <v>4078</v>
      </c>
      <c r="E2000" s="38" t="s">
        <v>738</v>
      </c>
      <c r="F2000" s="44">
        <f>IF(ISBLANK('4M'!P29),"##BLANK",'4M'!P29)</f>
        <v>0</v>
      </c>
    </row>
    <row r="2001" spans="2:6">
      <c r="B2001" s="14" t="str">
        <f>'4M'!BS29</f>
        <v>B0312CRO_C_HD</v>
      </c>
      <c r="C2001" s="14" t="s">
        <v>4079</v>
      </c>
      <c r="E2001" s="38" t="s">
        <v>738</v>
      </c>
      <c r="F2001" s="44">
        <f>IF(ISBLANK('4M'!Q29),"##BLANK",'4M'!Q29)</f>
        <v>0</v>
      </c>
    </row>
    <row r="2002" spans="2:6">
      <c r="B2002" s="14" t="str">
        <f>'4M'!BT29</f>
        <v>B0312CRO_C_STD</v>
      </c>
      <c r="C2002" s="14" t="s">
        <v>4080</v>
      </c>
      <c r="E2002" s="38" t="s">
        <v>738</v>
      </c>
      <c r="F2002" s="44">
        <f>IF(ISBLANK('4M'!R29),"##BLANK",'4M'!R29)</f>
        <v>0</v>
      </c>
    </row>
    <row r="2003" spans="2:6">
      <c r="B2003" s="14" t="str">
        <f>'4M'!BU29</f>
        <v>B0312CRO_C_SLT</v>
      </c>
      <c r="C2003" s="14" t="s">
        <v>4081</v>
      </c>
      <c r="E2003" s="38" t="s">
        <v>738</v>
      </c>
      <c r="F2003" s="44">
        <f>IF(ISBLANK('4M'!S29),"##BLANK",'4M'!S29)</f>
        <v>0</v>
      </c>
    </row>
    <row r="2004" spans="2:6">
      <c r="B2004" s="14" t="str">
        <f>'4M'!BV29</f>
        <v>B0312CRO_C_STP</v>
      </c>
      <c r="C2004" s="14" t="s">
        <v>4082</v>
      </c>
      <c r="E2004" s="38" t="s">
        <v>738</v>
      </c>
      <c r="F2004" s="44">
        <f>IF(ISBLANK('4M'!T29),"##BLANK",'4M'!T29)</f>
        <v>0</v>
      </c>
    </row>
    <row r="2005" spans="2:6">
      <c r="B2005" s="14" t="str">
        <f>'4M'!BW29</f>
        <v>B0312CRO_C_SDT</v>
      </c>
      <c r="C2005" s="14" t="s">
        <v>4083</v>
      </c>
      <c r="E2005" s="38" t="s">
        <v>738</v>
      </c>
      <c r="F2005" s="44">
        <f>IF(ISBLANK('4M'!U29),"##BLANK",'4M'!U29)</f>
        <v>0</v>
      </c>
    </row>
    <row r="2006" spans="2:6">
      <c r="B2006" s="14" t="str">
        <f>'4M'!BX29</f>
        <v>B0312CRO_C_SD</v>
      </c>
      <c r="C2006" s="14" t="s">
        <v>4084</v>
      </c>
      <c r="E2006" s="38" t="s">
        <v>738</v>
      </c>
      <c r="F2006" s="44">
        <f>IF(ISBLANK('4M'!V29),"##BLANK",'4M'!V29)</f>
        <v>0</v>
      </c>
    </row>
    <row r="2007" spans="2:6">
      <c r="B2007" s="14" t="str">
        <f>'4M'!BY29</f>
        <v>B0312CRO_C_TOT</v>
      </c>
      <c r="C2007" s="14" t="s">
        <v>4085</v>
      </c>
      <c r="E2007" s="38" t="s">
        <v>738</v>
      </c>
      <c r="F2007" s="44">
        <f>IF(ISBLANK('4M'!W29),"##BLANK",'4M'!W29)</f>
        <v>0</v>
      </c>
    </row>
    <row r="2008" spans="2:6">
      <c r="B2008" s="14" t="str">
        <f>'4M'!BH30</f>
        <v>B0313CRT_F</v>
      </c>
      <c r="C2008" s="14" t="s">
        <v>4086</v>
      </c>
      <c r="E2008" s="38" t="s">
        <v>738</v>
      </c>
      <c r="F2008" s="44">
        <f>IF(ISBLANK('4M'!F30),"##BLANK",'4M'!F30)</f>
        <v>0</v>
      </c>
    </row>
    <row r="2009" spans="2:6">
      <c r="B2009" s="14" t="str">
        <f>'4M'!BI30</f>
        <v>B0313CRT_SWD</v>
      </c>
      <c r="C2009" s="14" t="s">
        <v>4087</v>
      </c>
      <c r="E2009" s="38" t="s">
        <v>738</v>
      </c>
      <c r="F2009" s="44">
        <f>IF(ISBLANK('4M'!G30),"##BLANK",'4M'!G30)</f>
        <v>0</v>
      </c>
    </row>
    <row r="2010" spans="2:6">
      <c r="B2010" s="14" t="str">
        <f>'4M'!BJ30</f>
        <v>B0313CRT_HD</v>
      </c>
      <c r="C2010" s="14" t="s">
        <v>4088</v>
      </c>
      <c r="E2010" s="38" t="s">
        <v>738</v>
      </c>
      <c r="F2010" s="44">
        <f>IF(ISBLANK('4M'!H30),"##BLANK",'4M'!H30)</f>
        <v>0</v>
      </c>
    </row>
    <row r="2011" spans="2:6">
      <c r="B2011" s="14" t="str">
        <f>'4M'!BK30</f>
        <v>B0313CRT_STD</v>
      </c>
      <c r="C2011" s="14" t="s">
        <v>4089</v>
      </c>
      <c r="E2011" s="38" t="s">
        <v>738</v>
      </c>
      <c r="F2011" s="44">
        <f>IF(ISBLANK('4M'!I30),"##BLANK",'4M'!I30)</f>
        <v>6.6000000000000003E-2</v>
      </c>
    </row>
    <row r="2012" spans="2:6">
      <c r="B2012" s="14" t="str">
        <f>'4M'!BL30</f>
        <v>B0313CRT_SLT</v>
      </c>
      <c r="C2012" s="14" t="s">
        <v>4090</v>
      </c>
      <c r="E2012" s="38" t="s">
        <v>738</v>
      </c>
      <c r="F2012" s="44">
        <f>IF(ISBLANK('4M'!J30),"##BLANK",'4M'!J30)</f>
        <v>0</v>
      </c>
    </row>
    <row r="2013" spans="2:6">
      <c r="B2013" s="14" t="str">
        <f>'4M'!BM30</f>
        <v>B0313CRT_STP</v>
      </c>
      <c r="C2013" s="14" t="s">
        <v>4091</v>
      </c>
      <c r="E2013" s="38" t="s">
        <v>738</v>
      </c>
      <c r="F2013" s="44">
        <f>IF(ISBLANK('4M'!K30),"##BLANK",'4M'!K30)</f>
        <v>0</v>
      </c>
    </row>
    <row r="2014" spans="2:6">
      <c r="B2014" s="14" t="str">
        <f>'4M'!BN30</f>
        <v>B0313CRT_SDT</v>
      </c>
      <c r="C2014" s="14" t="s">
        <v>4092</v>
      </c>
      <c r="E2014" s="38" t="s">
        <v>738</v>
      </c>
      <c r="F2014" s="44">
        <f>IF(ISBLANK('4M'!L30),"##BLANK",'4M'!L30)</f>
        <v>0</v>
      </c>
    </row>
    <row r="2015" spans="2:6">
      <c r="B2015" s="14" t="str">
        <f>'4M'!BO30</f>
        <v>B0313CRT_SD</v>
      </c>
      <c r="C2015" s="14" t="s">
        <v>4093</v>
      </c>
      <c r="E2015" s="38" t="s">
        <v>738</v>
      </c>
      <c r="F2015" s="44">
        <f>IF(ISBLANK('4M'!M30),"##BLANK",'4M'!M30)</f>
        <v>0</v>
      </c>
    </row>
    <row r="2016" spans="2:6">
      <c r="B2016" s="14" t="str">
        <f>'4M'!BP30</f>
        <v>B0313CRT_TOT</v>
      </c>
      <c r="C2016" s="14" t="s">
        <v>4094</v>
      </c>
      <c r="E2016" s="38" t="s">
        <v>738</v>
      </c>
      <c r="F2016" s="44">
        <f>IF(ISBLANK('4M'!N30),"##BLANK",'4M'!N30)</f>
        <v>6.6000000000000003E-2</v>
      </c>
    </row>
    <row r="2017" spans="2:6">
      <c r="B2017" s="14" t="str">
        <f>'4M'!BQ30</f>
        <v>B0313CRT_C_F</v>
      </c>
      <c r="C2017" s="14" t="s">
        <v>4095</v>
      </c>
      <c r="E2017" s="38" t="s">
        <v>738</v>
      </c>
      <c r="F2017" s="44">
        <f>IF(ISBLANK('4M'!O30),"##BLANK",'4M'!O30)</f>
        <v>0</v>
      </c>
    </row>
    <row r="2018" spans="2:6">
      <c r="B2018" s="14" t="str">
        <f>'4M'!BR30</f>
        <v>B0313CRT_C_SWD</v>
      </c>
      <c r="C2018" s="14" t="s">
        <v>4096</v>
      </c>
      <c r="E2018" s="38" t="s">
        <v>738</v>
      </c>
      <c r="F2018" s="44">
        <f>IF(ISBLANK('4M'!P30),"##BLANK",'4M'!P30)</f>
        <v>0</v>
      </c>
    </row>
    <row r="2019" spans="2:6">
      <c r="B2019" s="14" t="str">
        <f>'4M'!BS30</f>
        <v>B0313CRT_C_HD</v>
      </c>
      <c r="C2019" s="14" t="s">
        <v>4097</v>
      </c>
      <c r="E2019" s="38" t="s">
        <v>738</v>
      </c>
      <c r="F2019" s="44">
        <f>IF(ISBLANK('4M'!Q30),"##BLANK",'4M'!Q30)</f>
        <v>0</v>
      </c>
    </row>
    <row r="2020" spans="2:6">
      <c r="B2020" s="14" t="str">
        <f>'4M'!BT30</f>
        <v>B0313CRT_C_STD</v>
      </c>
      <c r="C2020" s="14" t="s">
        <v>4098</v>
      </c>
      <c r="E2020" s="38" t="s">
        <v>738</v>
      </c>
      <c r="F2020" s="44">
        <f>IF(ISBLANK('4M'!R30),"##BLANK",'4M'!R30)</f>
        <v>0</v>
      </c>
    </row>
    <row r="2021" spans="2:6">
      <c r="B2021" s="14" t="str">
        <f>'4M'!BU30</f>
        <v>B0313CRT_C_SLT</v>
      </c>
      <c r="C2021" s="14" t="s">
        <v>4099</v>
      </c>
      <c r="E2021" s="38" t="s">
        <v>738</v>
      </c>
      <c r="F2021" s="44">
        <f>IF(ISBLANK('4M'!S30),"##BLANK",'4M'!S30)</f>
        <v>0</v>
      </c>
    </row>
    <row r="2022" spans="2:6">
      <c r="B2022" s="14" t="str">
        <f>'4M'!BV30</f>
        <v>B0313CRT_C_STP</v>
      </c>
      <c r="C2022" s="14" t="s">
        <v>4100</v>
      </c>
      <c r="E2022" s="38" t="s">
        <v>738</v>
      </c>
      <c r="F2022" s="44">
        <f>IF(ISBLANK('4M'!T30),"##BLANK",'4M'!T30)</f>
        <v>0</v>
      </c>
    </row>
    <row r="2023" spans="2:6">
      <c r="B2023" s="14" t="str">
        <f>'4M'!BW30</f>
        <v>B0313CRT_C_SDT</v>
      </c>
      <c r="C2023" s="14" t="s">
        <v>4101</v>
      </c>
      <c r="E2023" s="38" t="s">
        <v>738</v>
      </c>
      <c r="F2023" s="44">
        <f>IF(ISBLANK('4M'!U30),"##BLANK",'4M'!U30)</f>
        <v>0</v>
      </c>
    </row>
    <row r="2024" spans="2:6">
      <c r="B2024" s="14" t="str">
        <f>'4M'!BX30</f>
        <v>B0313CRT_C_SD</v>
      </c>
      <c r="C2024" s="14" t="s">
        <v>4102</v>
      </c>
      <c r="E2024" s="38" t="s">
        <v>738</v>
      </c>
      <c r="F2024" s="44">
        <f>IF(ISBLANK('4M'!V30),"##BLANK",'4M'!V30)</f>
        <v>0</v>
      </c>
    </row>
    <row r="2025" spans="2:6">
      <c r="B2025" s="14" t="str">
        <f>'4M'!BY30</f>
        <v>B0313CRT_C_TOT</v>
      </c>
      <c r="C2025" s="14" t="s">
        <v>4103</v>
      </c>
      <c r="E2025" s="38" t="s">
        <v>738</v>
      </c>
      <c r="F2025" s="44">
        <f>IF(ISBLANK('4M'!W30),"##BLANK",'4M'!W30)</f>
        <v>0</v>
      </c>
    </row>
    <row r="2026" spans="2:6">
      <c r="B2026" s="14" t="str">
        <f>'4M'!BZ30</f>
        <v>B0386CRT_TE</v>
      </c>
      <c r="C2026" s="14" t="s">
        <v>4104</v>
      </c>
      <c r="E2026" s="38" t="s">
        <v>738</v>
      </c>
      <c r="F2026" s="44">
        <f>IF(ISBLANK('4M'!X30),"##BLANK",'4M'!X30)</f>
        <v>6.6000000000000003E-2</v>
      </c>
    </row>
    <row r="2027" spans="2:6">
      <c r="B2027" s="14" t="str">
        <f>'4M'!CA30</f>
        <v>B0386CRT_TA</v>
      </c>
      <c r="C2027" s="14" t="s">
        <v>4105</v>
      </c>
      <c r="E2027" s="38" t="s">
        <v>738</v>
      </c>
      <c r="F2027" s="44">
        <f>IF(ISBLANK('4M'!Y30),"##BLANK",'4M'!Y30)</f>
        <v>1.5109999999999999</v>
      </c>
    </row>
    <row r="2028" spans="2:6">
      <c r="B2028" s="14" t="str">
        <f>'4M'!CB30</f>
        <v>B0386CRT_TC</v>
      </c>
      <c r="C2028" s="14" t="s">
        <v>4106</v>
      </c>
      <c r="E2028" s="38" t="s">
        <v>738</v>
      </c>
      <c r="F2028" s="44">
        <f>IF(ISBLANK('4M'!Z30),"##BLANK",'4M'!Z30)</f>
        <v>3.1789999999999998</v>
      </c>
    </row>
    <row r="2029" spans="2:6">
      <c r="B2029" s="14" t="str">
        <f>'4M'!BH31</f>
        <v>B0314CMC_F</v>
      </c>
      <c r="C2029" s="14" t="s">
        <v>4107</v>
      </c>
      <c r="E2029" s="38" t="s">
        <v>738</v>
      </c>
      <c r="F2029" s="44">
        <f>IF(ISBLANK('4M'!F31),"##BLANK",'4M'!F31)</f>
        <v>0</v>
      </c>
    </row>
    <row r="2030" spans="2:6">
      <c r="B2030" s="14" t="str">
        <f>'4M'!BI31</f>
        <v>B0314CMC_SWD</v>
      </c>
      <c r="C2030" s="14" t="s">
        <v>4108</v>
      </c>
      <c r="E2030" s="38" t="s">
        <v>738</v>
      </c>
      <c r="F2030" s="44">
        <f>IF(ISBLANK('4M'!G31),"##BLANK",'4M'!G31)</f>
        <v>0</v>
      </c>
    </row>
    <row r="2031" spans="2:6">
      <c r="B2031" s="14" t="str">
        <f>'4M'!BJ31</f>
        <v>B0314CMC_HD</v>
      </c>
      <c r="C2031" s="14" t="s">
        <v>4109</v>
      </c>
      <c r="E2031" s="38" t="s">
        <v>738</v>
      </c>
      <c r="F2031" s="44">
        <f>IF(ISBLANK('4M'!H31),"##BLANK",'4M'!H31)</f>
        <v>0</v>
      </c>
    </row>
    <row r="2032" spans="2:6">
      <c r="B2032" s="14" t="str">
        <f>'4M'!BK31</f>
        <v>B0314CMC_STD</v>
      </c>
      <c r="C2032" s="14" t="s">
        <v>4110</v>
      </c>
      <c r="E2032" s="38" t="s">
        <v>738</v>
      </c>
      <c r="F2032" s="44">
        <f>IF(ISBLANK('4M'!I31),"##BLANK",'4M'!I31)</f>
        <v>1.276</v>
      </c>
    </row>
    <row r="2033" spans="2:6">
      <c r="B2033" s="14" t="str">
        <f>'4M'!BL31</f>
        <v>B0314CMC_SLT</v>
      </c>
      <c r="C2033" s="14" t="s">
        <v>4111</v>
      </c>
      <c r="E2033" s="38" t="s">
        <v>738</v>
      </c>
      <c r="F2033" s="44">
        <f>IF(ISBLANK('4M'!J31),"##BLANK",'4M'!J31)</f>
        <v>0</v>
      </c>
    </row>
    <row r="2034" spans="2:6">
      <c r="B2034" s="14" t="str">
        <f>'4M'!BM31</f>
        <v>B0314CMC_STP</v>
      </c>
      <c r="C2034" s="14" t="s">
        <v>4112</v>
      </c>
      <c r="E2034" s="38" t="s">
        <v>738</v>
      </c>
      <c r="F2034" s="44">
        <f>IF(ISBLANK('4M'!K31),"##BLANK",'4M'!K31)</f>
        <v>0</v>
      </c>
    </row>
    <row r="2035" spans="2:6">
      <c r="B2035" s="14" t="str">
        <f>'4M'!BN31</f>
        <v>B0314CMC_SDT</v>
      </c>
      <c r="C2035" s="14" t="s">
        <v>4113</v>
      </c>
      <c r="E2035" s="38" t="s">
        <v>738</v>
      </c>
      <c r="F2035" s="44">
        <f>IF(ISBLANK('4M'!L31),"##BLANK",'4M'!L31)</f>
        <v>0</v>
      </c>
    </row>
    <row r="2036" spans="2:6">
      <c r="B2036" s="14" t="str">
        <f>'4M'!BO31</f>
        <v>B0314CMC_SD</v>
      </c>
      <c r="C2036" s="14" t="s">
        <v>4114</v>
      </c>
      <c r="E2036" s="38" t="s">
        <v>738</v>
      </c>
      <c r="F2036" s="44">
        <f>IF(ISBLANK('4M'!M31),"##BLANK",'4M'!M31)</f>
        <v>0</v>
      </c>
    </row>
    <row r="2037" spans="2:6">
      <c r="B2037" s="14" t="str">
        <f>'4M'!BP31</f>
        <v>B0314CMC_TOT</v>
      </c>
      <c r="C2037" s="14" t="s">
        <v>4115</v>
      </c>
      <c r="E2037" s="38" t="s">
        <v>738</v>
      </c>
      <c r="F2037" s="44">
        <f>IF(ISBLANK('4M'!N31),"##BLANK",'4M'!N31)</f>
        <v>1.276</v>
      </c>
    </row>
    <row r="2038" spans="2:6">
      <c r="B2038" s="14" t="str">
        <f>'4M'!BH32</f>
        <v>B0315CMO_F</v>
      </c>
      <c r="C2038" s="14" t="s">
        <v>4116</v>
      </c>
      <c r="E2038" s="38" t="s">
        <v>738</v>
      </c>
      <c r="F2038" s="44">
        <f>IF(ISBLANK('4M'!F32),"##BLANK",'4M'!F32)</f>
        <v>0</v>
      </c>
    </row>
    <row r="2039" spans="2:6">
      <c r="B2039" s="14" t="str">
        <f>'4M'!BI32</f>
        <v>B0315CMO_SWD</v>
      </c>
      <c r="C2039" s="14" t="s">
        <v>4117</v>
      </c>
      <c r="E2039" s="38" t="s">
        <v>738</v>
      </c>
      <c r="F2039" s="44">
        <f>IF(ISBLANK('4M'!G32),"##BLANK",'4M'!G32)</f>
        <v>0</v>
      </c>
    </row>
    <row r="2040" spans="2:6">
      <c r="B2040" s="14" t="str">
        <f>'4M'!BJ32</f>
        <v>B0315CMO_HD</v>
      </c>
      <c r="C2040" s="14" t="s">
        <v>4118</v>
      </c>
      <c r="E2040" s="38" t="s">
        <v>738</v>
      </c>
      <c r="F2040" s="44">
        <f>IF(ISBLANK('4M'!H32),"##BLANK",'4M'!H32)</f>
        <v>0</v>
      </c>
    </row>
    <row r="2041" spans="2:6">
      <c r="B2041" s="14" t="str">
        <f>'4M'!BK32</f>
        <v>B0315CMO_STD</v>
      </c>
      <c r="C2041" s="14" t="s">
        <v>4119</v>
      </c>
      <c r="E2041" s="38" t="s">
        <v>738</v>
      </c>
      <c r="F2041" s="44">
        <f>IF(ISBLANK('4M'!I32),"##BLANK",'4M'!I32)</f>
        <v>0</v>
      </c>
    </row>
    <row r="2042" spans="2:6">
      <c r="B2042" s="14" t="str">
        <f>'4M'!BL32</f>
        <v>B0315CMO_SLT</v>
      </c>
      <c r="C2042" s="14" t="s">
        <v>4120</v>
      </c>
      <c r="E2042" s="38" t="s">
        <v>738</v>
      </c>
      <c r="F2042" s="44">
        <f>IF(ISBLANK('4M'!J32),"##BLANK",'4M'!J32)</f>
        <v>0</v>
      </c>
    </row>
    <row r="2043" spans="2:6">
      <c r="B2043" s="14" t="str">
        <f>'4M'!BM32</f>
        <v>B0315CMO_STP</v>
      </c>
      <c r="C2043" s="14" t="s">
        <v>4121</v>
      </c>
      <c r="E2043" s="38" t="s">
        <v>738</v>
      </c>
      <c r="F2043" s="44">
        <f>IF(ISBLANK('4M'!K32),"##BLANK",'4M'!K32)</f>
        <v>0</v>
      </c>
    </row>
    <row r="2044" spans="2:6">
      <c r="B2044" s="14" t="str">
        <f>'4M'!BN32</f>
        <v>B0315CMO_SDT</v>
      </c>
      <c r="C2044" s="14" t="s">
        <v>4122</v>
      </c>
      <c r="E2044" s="38" t="s">
        <v>738</v>
      </c>
      <c r="F2044" s="44">
        <f>IF(ISBLANK('4M'!L32),"##BLANK",'4M'!L32)</f>
        <v>0</v>
      </c>
    </row>
    <row r="2045" spans="2:6">
      <c r="B2045" s="14" t="str">
        <f>'4M'!BO32</f>
        <v>B0315CMO_SD</v>
      </c>
      <c r="C2045" s="14" t="s">
        <v>4123</v>
      </c>
      <c r="E2045" s="38" t="s">
        <v>738</v>
      </c>
      <c r="F2045" s="44">
        <f>IF(ISBLANK('4M'!M32),"##BLANK",'4M'!M32)</f>
        <v>0</v>
      </c>
    </row>
    <row r="2046" spans="2:6">
      <c r="B2046" s="14" t="str">
        <f>'4M'!BP32</f>
        <v>B0315CMO_TOT</v>
      </c>
      <c r="C2046" s="14" t="s">
        <v>4124</v>
      </c>
      <c r="E2046" s="38" t="s">
        <v>738</v>
      </c>
      <c r="F2046" s="44">
        <f>IF(ISBLANK('4M'!N32),"##BLANK",'4M'!N32)</f>
        <v>0</v>
      </c>
    </row>
    <row r="2047" spans="2:6">
      <c r="B2047" s="14" t="str">
        <f>'4M'!BH33</f>
        <v>B0316CMT_F</v>
      </c>
      <c r="C2047" s="14" t="s">
        <v>4125</v>
      </c>
      <c r="E2047" s="38" t="s">
        <v>738</v>
      </c>
      <c r="F2047" s="44">
        <f>IF(ISBLANK('4M'!F33),"##BLANK",'4M'!F33)</f>
        <v>0</v>
      </c>
    </row>
    <row r="2048" spans="2:6">
      <c r="B2048" s="14" t="str">
        <f>'4M'!BI33</f>
        <v>B0316CMT_SWD</v>
      </c>
      <c r="C2048" s="14" t="s">
        <v>4126</v>
      </c>
      <c r="E2048" s="38" t="s">
        <v>738</v>
      </c>
      <c r="F2048" s="44">
        <f>IF(ISBLANK('4M'!G33),"##BLANK",'4M'!G33)</f>
        <v>0</v>
      </c>
    </row>
    <row r="2049" spans="2:6">
      <c r="B2049" s="14" t="str">
        <f>'4M'!BJ33</f>
        <v>B0316CMT_HD</v>
      </c>
      <c r="C2049" s="14" t="s">
        <v>4127</v>
      </c>
      <c r="E2049" s="38" t="s">
        <v>738</v>
      </c>
      <c r="F2049" s="44">
        <f>IF(ISBLANK('4M'!H33),"##BLANK",'4M'!H33)</f>
        <v>0</v>
      </c>
    </row>
    <row r="2050" spans="2:6">
      <c r="B2050" s="14" t="str">
        <f>'4M'!BK33</f>
        <v>B0316CMT_STD</v>
      </c>
      <c r="C2050" s="14" t="s">
        <v>4128</v>
      </c>
      <c r="E2050" s="38" t="s">
        <v>738</v>
      </c>
      <c r="F2050" s="44">
        <f>IF(ISBLANK('4M'!I33),"##BLANK",'4M'!I33)</f>
        <v>1.276</v>
      </c>
    </row>
    <row r="2051" spans="2:6">
      <c r="B2051" s="14" t="str">
        <f>'4M'!BL33</f>
        <v>B0316CMT_SLT</v>
      </c>
      <c r="C2051" s="14" t="s">
        <v>4129</v>
      </c>
      <c r="E2051" s="38" t="s">
        <v>738</v>
      </c>
      <c r="F2051" s="44">
        <f>IF(ISBLANK('4M'!J33),"##BLANK",'4M'!J33)</f>
        <v>0</v>
      </c>
    </row>
    <row r="2052" spans="2:6">
      <c r="B2052" s="14" t="str">
        <f>'4M'!BM33</f>
        <v>B0316CMT_STP</v>
      </c>
      <c r="C2052" s="14" t="s">
        <v>4130</v>
      </c>
      <c r="E2052" s="38" t="s">
        <v>738</v>
      </c>
      <c r="F2052" s="44">
        <f>IF(ISBLANK('4M'!K33),"##BLANK",'4M'!K33)</f>
        <v>0</v>
      </c>
    </row>
    <row r="2053" spans="2:6">
      <c r="B2053" s="14" t="str">
        <f>'4M'!BN33</f>
        <v>B0316CMT_SDT</v>
      </c>
      <c r="C2053" s="14" t="s">
        <v>4131</v>
      </c>
      <c r="E2053" s="38" t="s">
        <v>738</v>
      </c>
      <c r="F2053" s="44">
        <f>IF(ISBLANK('4M'!L33),"##BLANK",'4M'!L33)</f>
        <v>0</v>
      </c>
    </row>
    <row r="2054" spans="2:6">
      <c r="B2054" s="14" t="str">
        <f>'4M'!BO33</f>
        <v>B0316CMT_SD</v>
      </c>
      <c r="C2054" s="14" t="s">
        <v>4132</v>
      </c>
      <c r="E2054" s="38" t="s">
        <v>738</v>
      </c>
      <c r="F2054" s="44">
        <f>IF(ISBLANK('4M'!M33),"##BLANK",'4M'!M33)</f>
        <v>0</v>
      </c>
    </row>
    <row r="2055" spans="2:6">
      <c r="B2055" s="14" t="str">
        <f>'4M'!BP33</f>
        <v>B0316CMT_TOT</v>
      </c>
      <c r="C2055" s="14" t="s">
        <v>4133</v>
      </c>
      <c r="E2055" s="38" t="s">
        <v>738</v>
      </c>
      <c r="F2055" s="44">
        <f>IF(ISBLANK('4M'!N33),"##BLANK",'4M'!N33)</f>
        <v>1.276</v>
      </c>
    </row>
    <row r="2056" spans="2:6">
      <c r="B2056" s="14" t="str">
        <f>'4M'!BZ33</f>
        <v>B0387CMT_TE</v>
      </c>
      <c r="C2056" s="14" t="s">
        <v>4134</v>
      </c>
      <c r="E2056" s="38" t="s">
        <v>738</v>
      </c>
      <c r="F2056" s="44">
        <f>IF(ISBLANK('4M'!X33),"##BLANK",'4M'!X33)</f>
        <v>2.2010000000000001</v>
      </c>
    </row>
    <row r="2057" spans="2:6">
      <c r="B2057" s="14" t="str">
        <f>'4M'!CA33</f>
        <v>B0387CMT_TA</v>
      </c>
      <c r="C2057" s="14" t="s">
        <v>4135</v>
      </c>
      <c r="E2057" s="38" t="s">
        <v>738</v>
      </c>
      <c r="F2057" s="44">
        <f>IF(ISBLANK('4M'!Y33),"##BLANK",'4M'!Y33)</f>
        <v>0.92400000000000004</v>
      </c>
    </row>
    <row r="2058" spans="2:6">
      <c r="B2058" s="14" t="str">
        <f>'4M'!CB33</f>
        <v>B0387CMT_TC</v>
      </c>
      <c r="C2058" s="14" t="s">
        <v>4136</v>
      </c>
      <c r="E2058" s="38" t="s">
        <v>738</v>
      </c>
      <c r="F2058" s="44">
        <f>IF(ISBLANK('4M'!Z33),"##BLANK",'4M'!Z33)</f>
        <v>1.9430000000000001</v>
      </c>
    </row>
    <row r="2059" spans="2:6">
      <c r="B2059" s="14" t="str">
        <f>'4M'!BH34</f>
        <v>B0317NRC_F</v>
      </c>
      <c r="C2059" s="14" t="s">
        <v>4137</v>
      </c>
      <c r="E2059" s="38" t="s">
        <v>738</v>
      </c>
      <c r="F2059" s="44">
        <f>IF(ISBLANK('4M'!F34),"##BLANK",'4M'!F34)</f>
        <v>0</v>
      </c>
    </row>
    <row r="2060" spans="2:6">
      <c r="B2060" s="14" t="str">
        <f>'4M'!BI34</f>
        <v>B0317NRC_SWD</v>
      </c>
      <c r="C2060" s="14" t="s">
        <v>4138</v>
      </c>
      <c r="E2060" s="38" t="s">
        <v>738</v>
      </c>
      <c r="F2060" s="44">
        <f>IF(ISBLANK('4M'!G34),"##BLANK",'4M'!G34)</f>
        <v>0</v>
      </c>
    </row>
    <row r="2061" spans="2:6">
      <c r="B2061" s="14" t="str">
        <f>'4M'!BJ34</f>
        <v>B0317NRC_HD</v>
      </c>
      <c r="C2061" s="14" t="s">
        <v>4139</v>
      </c>
      <c r="E2061" s="38" t="s">
        <v>738</v>
      </c>
      <c r="F2061" s="44">
        <f>IF(ISBLANK('4M'!H34),"##BLANK",'4M'!H34)</f>
        <v>0</v>
      </c>
    </row>
    <row r="2062" spans="2:6">
      <c r="B2062" s="14" t="str">
        <f>'4M'!BK34</f>
        <v>B0317NRC_STD</v>
      </c>
      <c r="C2062" s="14" t="s">
        <v>4140</v>
      </c>
      <c r="E2062" s="38" t="s">
        <v>738</v>
      </c>
      <c r="F2062" s="44">
        <f>IF(ISBLANK('4M'!I34),"##BLANK",'4M'!I34)</f>
        <v>1.863</v>
      </c>
    </row>
    <row r="2063" spans="2:6">
      <c r="B2063" s="14" t="str">
        <f>'4M'!BL34</f>
        <v>B0317NRC_SLT</v>
      </c>
      <c r="C2063" s="14" t="s">
        <v>4141</v>
      </c>
      <c r="E2063" s="38" t="s">
        <v>738</v>
      </c>
      <c r="F2063" s="44">
        <f>IF(ISBLANK('4M'!J34),"##BLANK",'4M'!J34)</f>
        <v>0</v>
      </c>
    </row>
    <row r="2064" spans="2:6">
      <c r="B2064" s="14" t="str">
        <f>'4M'!BM34</f>
        <v>B0317NRC_STP</v>
      </c>
      <c r="C2064" s="14" t="s">
        <v>4142</v>
      </c>
      <c r="E2064" s="38" t="s">
        <v>738</v>
      </c>
      <c r="F2064" s="44">
        <f>IF(ISBLANK('4M'!K34),"##BLANK",'4M'!K34)</f>
        <v>0</v>
      </c>
    </row>
    <row r="2065" spans="2:6">
      <c r="B2065" s="14" t="str">
        <f>'4M'!BN34</f>
        <v>B0317NRC_SDT</v>
      </c>
      <c r="C2065" s="14" t="s">
        <v>4143</v>
      </c>
      <c r="E2065" s="38" t="s">
        <v>738</v>
      </c>
      <c r="F2065" s="44">
        <f>IF(ISBLANK('4M'!L34),"##BLANK",'4M'!L34)</f>
        <v>0</v>
      </c>
    </row>
    <row r="2066" spans="2:6">
      <c r="B2066" s="14" t="str">
        <f>'4M'!BO34</f>
        <v>B0317NRC_SD</v>
      </c>
      <c r="C2066" s="14" t="s">
        <v>4144</v>
      </c>
      <c r="E2066" s="38" t="s">
        <v>738</v>
      </c>
      <c r="F2066" s="44">
        <f>IF(ISBLANK('4M'!M34),"##BLANK",'4M'!M34)</f>
        <v>0</v>
      </c>
    </row>
    <row r="2067" spans="2:6">
      <c r="B2067" s="14" t="str">
        <f>'4M'!BP34</f>
        <v>B0317NRC_TOT</v>
      </c>
      <c r="C2067" s="14" t="s">
        <v>4145</v>
      </c>
      <c r="E2067" s="38" t="s">
        <v>738</v>
      </c>
      <c r="F2067" s="44">
        <f>IF(ISBLANK('4M'!N34),"##BLANK",'4M'!N34)</f>
        <v>1.863</v>
      </c>
    </row>
    <row r="2068" spans="2:6">
      <c r="B2068" s="14" t="str">
        <f>'4M'!BH35</f>
        <v>B0318NRO_F</v>
      </c>
      <c r="C2068" s="14" t="s">
        <v>4146</v>
      </c>
      <c r="E2068" s="38" t="s">
        <v>738</v>
      </c>
      <c r="F2068" s="44">
        <f>IF(ISBLANK('4M'!F35),"##BLANK",'4M'!F35)</f>
        <v>0</v>
      </c>
    </row>
    <row r="2069" spans="2:6">
      <c r="B2069" s="14" t="str">
        <f>'4M'!BI35</f>
        <v>B0318NRO_SWD</v>
      </c>
      <c r="C2069" s="14" t="s">
        <v>4147</v>
      </c>
      <c r="E2069" s="38" t="s">
        <v>738</v>
      </c>
      <c r="F2069" s="44">
        <f>IF(ISBLANK('4M'!G35),"##BLANK",'4M'!G35)</f>
        <v>0</v>
      </c>
    </row>
    <row r="2070" spans="2:6">
      <c r="B2070" s="14" t="str">
        <f>'4M'!BJ35</f>
        <v>B0318NRO_HD</v>
      </c>
      <c r="C2070" s="14" t="s">
        <v>4148</v>
      </c>
      <c r="E2070" s="38" t="s">
        <v>738</v>
      </c>
      <c r="F2070" s="44">
        <f>IF(ISBLANK('4M'!H35),"##BLANK",'4M'!H35)</f>
        <v>0</v>
      </c>
    </row>
    <row r="2071" spans="2:6">
      <c r="B2071" s="14" t="str">
        <f>'4M'!BK35</f>
        <v>B0318NRO_STD</v>
      </c>
      <c r="C2071" s="14" t="s">
        <v>4149</v>
      </c>
      <c r="E2071" s="38" t="s">
        <v>738</v>
      </c>
      <c r="F2071" s="44">
        <f>IF(ISBLANK('4M'!I35),"##BLANK",'4M'!I35)</f>
        <v>0</v>
      </c>
    </row>
    <row r="2072" spans="2:6">
      <c r="B2072" s="14" t="str">
        <f>'4M'!BL35</f>
        <v>B0318NRO_SLT</v>
      </c>
      <c r="C2072" s="14" t="s">
        <v>4150</v>
      </c>
      <c r="E2072" s="38" t="s">
        <v>738</v>
      </c>
      <c r="F2072" s="44">
        <f>IF(ISBLANK('4M'!J35),"##BLANK",'4M'!J35)</f>
        <v>0</v>
      </c>
    </row>
    <row r="2073" spans="2:6">
      <c r="B2073" s="14" t="str">
        <f>'4M'!BM35</f>
        <v>B0318NRO_STP</v>
      </c>
      <c r="C2073" s="14" t="s">
        <v>4151</v>
      </c>
      <c r="E2073" s="38" t="s">
        <v>738</v>
      </c>
      <c r="F2073" s="44">
        <f>IF(ISBLANK('4M'!K35),"##BLANK",'4M'!K35)</f>
        <v>0</v>
      </c>
    </row>
    <row r="2074" spans="2:6">
      <c r="B2074" s="14" t="str">
        <f>'4M'!BN35</f>
        <v>B0318NRO_SDT</v>
      </c>
      <c r="C2074" s="14" t="s">
        <v>4152</v>
      </c>
      <c r="E2074" s="38" t="s">
        <v>738</v>
      </c>
      <c r="F2074" s="44">
        <f>IF(ISBLANK('4M'!L35),"##BLANK",'4M'!L35)</f>
        <v>0</v>
      </c>
    </row>
    <row r="2075" spans="2:6">
      <c r="B2075" s="14" t="str">
        <f>'4M'!BO35</f>
        <v>B0318NRO_SD</v>
      </c>
      <c r="C2075" s="14" t="s">
        <v>4153</v>
      </c>
      <c r="E2075" s="38" t="s">
        <v>738</v>
      </c>
      <c r="F2075" s="44">
        <f>IF(ISBLANK('4M'!M35),"##BLANK",'4M'!M35)</f>
        <v>0</v>
      </c>
    </row>
    <row r="2076" spans="2:6">
      <c r="B2076" s="14" t="str">
        <f>'4M'!BP35</f>
        <v>B0318NRO_TOT</v>
      </c>
      <c r="C2076" s="14" t="s">
        <v>4154</v>
      </c>
      <c r="E2076" s="38" t="s">
        <v>738</v>
      </c>
      <c r="F2076" s="44">
        <f>IF(ISBLANK('4M'!N35),"##BLANK",'4M'!N35)</f>
        <v>0</v>
      </c>
    </row>
    <row r="2077" spans="2:6">
      <c r="B2077" s="14" t="str">
        <f>'4M'!BH36</f>
        <v>B0319NRT_F</v>
      </c>
      <c r="C2077" s="14" t="s">
        <v>4155</v>
      </c>
      <c r="E2077" s="38" t="s">
        <v>738</v>
      </c>
      <c r="F2077" s="44">
        <f>IF(ISBLANK('4M'!F36),"##BLANK",'4M'!F36)</f>
        <v>0</v>
      </c>
    </row>
    <row r="2078" spans="2:6">
      <c r="B2078" s="14" t="str">
        <f>'4M'!BI36</f>
        <v>B0319NRT_SWD</v>
      </c>
      <c r="C2078" s="14" t="s">
        <v>4156</v>
      </c>
      <c r="E2078" s="38" t="s">
        <v>738</v>
      </c>
      <c r="F2078" s="44">
        <f>IF(ISBLANK('4M'!G36),"##BLANK",'4M'!G36)</f>
        <v>0</v>
      </c>
    </row>
    <row r="2079" spans="2:6">
      <c r="B2079" s="14" t="str">
        <f>'4M'!BJ36</f>
        <v>B0319NRT_HD</v>
      </c>
      <c r="C2079" s="14" t="s">
        <v>4157</v>
      </c>
      <c r="E2079" s="38" t="s">
        <v>738</v>
      </c>
      <c r="F2079" s="44">
        <f>IF(ISBLANK('4M'!H36),"##BLANK",'4M'!H36)</f>
        <v>0</v>
      </c>
    </row>
    <row r="2080" spans="2:6">
      <c r="B2080" s="14" t="str">
        <f>'4M'!BK36</f>
        <v>B0319NRT_STD</v>
      </c>
      <c r="C2080" s="14" t="s">
        <v>4158</v>
      </c>
      <c r="E2080" s="38" t="s">
        <v>738</v>
      </c>
      <c r="F2080" s="44">
        <f>IF(ISBLANK('4M'!I36),"##BLANK",'4M'!I36)</f>
        <v>1.863</v>
      </c>
    </row>
    <row r="2081" spans="2:6">
      <c r="B2081" s="14" t="str">
        <f>'4M'!BL36</f>
        <v>B0319NRT_SLT</v>
      </c>
      <c r="C2081" s="14" t="s">
        <v>4159</v>
      </c>
      <c r="E2081" s="38" t="s">
        <v>738</v>
      </c>
      <c r="F2081" s="44">
        <f>IF(ISBLANK('4M'!J36),"##BLANK",'4M'!J36)</f>
        <v>0</v>
      </c>
    </row>
    <row r="2082" spans="2:6">
      <c r="B2082" s="14" t="str">
        <f>'4M'!BM36</f>
        <v>B0319NRT_STP</v>
      </c>
      <c r="C2082" s="14" t="s">
        <v>4160</v>
      </c>
      <c r="E2082" s="38" t="s">
        <v>738</v>
      </c>
      <c r="F2082" s="44">
        <f>IF(ISBLANK('4M'!K36),"##BLANK",'4M'!K36)</f>
        <v>0</v>
      </c>
    </row>
    <row r="2083" spans="2:6">
      <c r="B2083" s="14" t="str">
        <f>'4M'!BN36</f>
        <v>B0319NRT_SDT</v>
      </c>
      <c r="C2083" s="14" t="s">
        <v>4161</v>
      </c>
      <c r="E2083" s="38" t="s">
        <v>738</v>
      </c>
      <c r="F2083" s="44">
        <f>IF(ISBLANK('4M'!L36),"##BLANK",'4M'!L36)</f>
        <v>0</v>
      </c>
    </row>
    <row r="2084" spans="2:6">
      <c r="B2084" s="14" t="str">
        <f>'4M'!BO36</f>
        <v>B0319NRT_SD</v>
      </c>
      <c r="C2084" s="14" t="s">
        <v>4162</v>
      </c>
      <c r="E2084" s="38" t="s">
        <v>738</v>
      </c>
      <c r="F2084" s="44">
        <f>IF(ISBLANK('4M'!M36),"##BLANK",'4M'!M36)</f>
        <v>0</v>
      </c>
    </row>
    <row r="2085" spans="2:6">
      <c r="B2085" s="14" t="str">
        <f>'4M'!BP36</f>
        <v>B0319NRT_TOT</v>
      </c>
      <c r="C2085" s="14" t="s">
        <v>4163</v>
      </c>
      <c r="E2085" s="38" t="s">
        <v>738</v>
      </c>
      <c r="F2085" s="44">
        <f>IF(ISBLANK('4M'!N36),"##BLANK",'4M'!N36)</f>
        <v>1.863</v>
      </c>
    </row>
    <row r="2086" spans="2:6">
      <c r="B2086" s="14" t="str">
        <f>'4M'!BZ36</f>
        <v>B0388NRT_TE</v>
      </c>
      <c r="C2086" s="14" t="s">
        <v>4164</v>
      </c>
      <c r="E2086" s="38" t="s">
        <v>738</v>
      </c>
      <c r="F2086" s="44">
        <f>IF(ISBLANK('4M'!X36),"##BLANK",'4M'!X36)</f>
        <v>2.722</v>
      </c>
    </row>
    <row r="2087" spans="2:6">
      <c r="B2087" s="14" t="str">
        <f>'4M'!CA36</f>
        <v>B0388NRT_TA</v>
      </c>
      <c r="C2087" s="14" t="s">
        <v>4165</v>
      </c>
      <c r="E2087" s="38" t="s">
        <v>738</v>
      </c>
      <c r="F2087" s="44">
        <f>IF(ISBLANK('4M'!Y36),"##BLANK",'4M'!Y36)</f>
        <v>4.1390000000000002</v>
      </c>
    </row>
    <row r="2088" spans="2:6">
      <c r="B2088" s="14" t="str">
        <f>'4M'!CB36</f>
        <v>B0388NRT_TC</v>
      </c>
      <c r="C2088" s="14" t="s">
        <v>4166</v>
      </c>
      <c r="E2088" s="38" t="s">
        <v>738</v>
      </c>
      <c r="F2088" s="44">
        <f>IF(ISBLANK('4M'!Z36),"##BLANK",'4M'!Z36)</f>
        <v>8.7080000000000002</v>
      </c>
    </row>
    <row r="2089" spans="2:6">
      <c r="B2089" s="14" t="str">
        <f>'4M'!BH37</f>
        <v>B0320PRC_F</v>
      </c>
      <c r="C2089" s="14" t="s">
        <v>4167</v>
      </c>
      <c r="E2089" s="38" t="s">
        <v>738</v>
      </c>
      <c r="F2089" s="44">
        <f>IF(ISBLANK('4M'!F37),"##BLANK",'4M'!F37)</f>
        <v>-0.58899999999999997</v>
      </c>
    </row>
    <row r="2090" spans="2:6">
      <c r="B2090" s="14" t="str">
        <f>'4M'!BI37</f>
        <v>B0320PRC_SWD</v>
      </c>
      <c r="C2090" s="14" t="s">
        <v>4168</v>
      </c>
      <c r="E2090" s="38" t="s">
        <v>738</v>
      </c>
      <c r="F2090" s="44">
        <f>IF(ISBLANK('4M'!G37),"##BLANK",'4M'!G37)</f>
        <v>-0.128</v>
      </c>
    </row>
    <row r="2091" spans="2:6">
      <c r="B2091" s="14" t="str">
        <f>'4M'!BJ37</f>
        <v>B0320PRC_HD</v>
      </c>
      <c r="C2091" s="14" t="s">
        <v>4169</v>
      </c>
      <c r="E2091" s="38" t="s">
        <v>738</v>
      </c>
      <c r="F2091" s="44">
        <f>IF(ISBLANK('4M'!H37),"##BLANK",'4M'!H37)</f>
        <v>-0.128</v>
      </c>
    </row>
    <row r="2092" spans="2:6">
      <c r="B2092" s="14" t="str">
        <f>'4M'!BK37</f>
        <v>B0320PRC_STD</v>
      </c>
      <c r="C2092" s="14" t="s">
        <v>4170</v>
      </c>
      <c r="E2092" s="38" t="s">
        <v>738</v>
      </c>
      <c r="F2092" s="44">
        <f>IF(ISBLANK('4M'!I37),"##BLANK",'4M'!I37)</f>
        <v>57.963999999999999</v>
      </c>
    </row>
    <row r="2093" spans="2:6">
      <c r="B2093" s="14" t="str">
        <f>'4M'!BL37</f>
        <v>B0320PRC_SLT</v>
      </c>
      <c r="C2093" s="14" t="s">
        <v>4171</v>
      </c>
      <c r="E2093" s="38" t="s">
        <v>738</v>
      </c>
      <c r="F2093" s="44">
        <f>IF(ISBLANK('4M'!J37),"##BLANK",'4M'!J37)</f>
        <v>0</v>
      </c>
    </row>
    <row r="2094" spans="2:6">
      <c r="B2094" s="14" t="str">
        <f>'4M'!BM37</f>
        <v>B0320PRC_STP</v>
      </c>
      <c r="C2094" s="14" t="s">
        <v>4172</v>
      </c>
      <c r="E2094" s="38" t="s">
        <v>738</v>
      </c>
      <c r="F2094" s="44">
        <f>IF(ISBLANK('4M'!K37),"##BLANK",'4M'!K37)</f>
        <v>0</v>
      </c>
    </row>
    <row r="2095" spans="2:6">
      <c r="B2095" s="14" t="str">
        <f>'4M'!BN37</f>
        <v>B0320PRC_SDT</v>
      </c>
      <c r="C2095" s="14" t="s">
        <v>4173</v>
      </c>
      <c r="E2095" s="38" t="s">
        <v>738</v>
      </c>
      <c r="F2095" s="44">
        <f>IF(ISBLANK('4M'!L37),"##BLANK",'4M'!L37)</f>
        <v>0</v>
      </c>
    </row>
    <row r="2096" spans="2:6">
      <c r="B2096" s="14" t="str">
        <f>'4M'!BO37</f>
        <v>B0320PRC_SD</v>
      </c>
      <c r="C2096" s="14" t="s">
        <v>4174</v>
      </c>
      <c r="E2096" s="38" t="s">
        <v>738</v>
      </c>
      <c r="F2096" s="44">
        <f>IF(ISBLANK('4M'!M37),"##BLANK",'4M'!M37)</f>
        <v>0</v>
      </c>
    </row>
    <row r="2097" spans="2:6">
      <c r="B2097" s="14" t="str">
        <f>'4M'!BP37</f>
        <v>B0320PRC_TOT</v>
      </c>
      <c r="C2097" s="14" t="s">
        <v>4175</v>
      </c>
      <c r="E2097" s="38" t="s">
        <v>738</v>
      </c>
      <c r="F2097" s="44">
        <f>IF(ISBLANK('4M'!N37),"##BLANK",'4M'!N37)</f>
        <v>57.119</v>
      </c>
    </row>
    <row r="2098" spans="2:6">
      <c r="B2098" s="14" t="str">
        <f>'4M'!BQ37</f>
        <v>B0320PRC_C_F</v>
      </c>
      <c r="C2098" s="14" t="s">
        <v>4176</v>
      </c>
      <c r="E2098" s="38" t="s">
        <v>738</v>
      </c>
      <c r="F2098" s="44">
        <f>IF(ISBLANK('4M'!O37),"##BLANK",'4M'!O37)</f>
        <v>0</v>
      </c>
    </row>
    <row r="2099" spans="2:6">
      <c r="B2099" s="14" t="str">
        <f>'4M'!BR37</f>
        <v>B0320PRC_C_SWD</v>
      </c>
      <c r="C2099" s="14" t="s">
        <v>4177</v>
      </c>
      <c r="E2099" s="38" t="s">
        <v>738</v>
      </c>
      <c r="F2099" s="44">
        <f>IF(ISBLANK('4M'!P37),"##BLANK",'4M'!P37)</f>
        <v>0</v>
      </c>
    </row>
    <row r="2100" spans="2:6">
      <c r="B2100" s="14" t="str">
        <f>'4M'!BS37</f>
        <v>B0320PRC_C_HD</v>
      </c>
      <c r="C2100" s="14" t="s">
        <v>4178</v>
      </c>
      <c r="E2100" s="38" t="s">
        <v>738</v>
      </c>
      <c r="F2100" s="44">
        <f>IF(ISBLANK('4M'!Q37),"##BLANK",'4M'!Q37)</f>
        <v>0</v>
      </c>
    </row>
    <row r="2101" spans="2:6">
      <c r="B2101" s="14" t="str">
        <f>'4M'!BT37</f>
        <v>B0320PRC_C_STD</v>
      </c>
      <c r="C2101" s="14" t="s">
        <v>4179</v>
      </c>
      <c r="E2101" s="38" t="s">
        <v>738</v>
      </c>
      <c r="F2101" s="44">
        <f>IF(ISBLANK('4M'!R37),"##BLANK",'4M'!R37)</f>
        <v>41.725000000000001</v>
      </c>
    </row>
    <row r="2102" spans="2:6">
      <c r="B2102" s="14" t="str">
        <f>'4M'!BU37</f>
        <v>B0320PRC_C_SLT</v>
      </c>
      <c r="C2102" s="14" t="s">
        <v>4180</v>
      </c>
      <c r="E2102" s="38" t="s">
        <v>738</v>
      </c>
      <c r="F2102" s="44">
        <f>IF(ISBLANK('4M'!S37),"##BLANK",'4M'!S37)</f>
        <v>0</v>
      </c>
    </row>
    <row r="2103" spans="2:6">
      <c r="B2103" s="14" t="str">
        <f>'4M'!BV37</f>
        <v>B0320PRC_C_STP</v>
      </c>
      <c r="C2103" s="14" t="s">
        <v>4181</v>
      </c>
      <c r="E2103" s="38" t="s">
        <v>738</v>
      </c>
      <c r="F2103" s="44">
        <f>IF(ISBLANK('4M'!T37),"##BLANK",'4M'!T37)</f>
        <v>0</v>
      </c>
    </row>
    <row r="2104" spans="2:6">
      <c r="B2104" s="14" t="str">
        <f>'4M'!BW37</f>
        <v>B0320PRC_C_SDT</v>
      </c>
      <c r="C2104" s="14" t="s">
        <v>4182</v>
      </c>
      <c r="E2104" s="38" t="s">
        <v>738</v>
      </c>
      <c r="F2104" s="44">
        <f>IF(ISBLANK('4M'!U37),"##BLANK",'4M'!U37)</f>
        <v>0</v>
      </c>
    </row>
    <row r="2105" spans="2:6">
      <c r="B2105" s="14" t="str">
        <f>'4M'!BX37</f>
        <v>B0320PRC_C_SD</v>
      </c>
      <c r="C2105" s="14" t="s">
        <v>4183</v>
      </c>
      <c r="E2105" s="38" t="s">
        <v>738</v>
      </c>
      <c r="F2105" s="44">
        <f>IF(ISBLANK('4M'!V37),"##BLANK",'4M'!V37)</f>
        <v>0</v>
      </c>
    </row>
    <row r="2106" spans="2:6">
      <c r="B2106" s="14" t="str">
        <f>'4M'!BY37</f>
        <v>B0320PRC_C_TOT</v>
      </c>
      <c r="C2106" s="14" t="s">
        <v>4184</v>
      </c>
      <c r="E2106" s="38" t="s">
        <v>738</v>
      </c>
      <c r="F2106" s="44">
        <f>IF(ISBLANK('4M'!W37),"##BLANK",'4M'!W37)</f>
        <v>41.725000000000001</v>
      </c>
    </row>
    <row r="2107" spans="2:6">
      <c r="B2107" s="14" t="str">
        <f>'4M'!BH38</f>
        <v>B0321PRO_F</v>
      </c>
      <c r="C2107" s="14" t="s">
        <v>4185</v>
      </c>
      <c r="E2107" s="38" t="s">
        <v>738</v>
      </c>
      <c r="F2107" s="44">
        <f>IF(ISBLANK('4M'!F38),"##BLANK",'4M'!F38)</f>
        <v>0</v>
      </c>
    </row>
    <row r="2108" spans="2:6">
      <c r="B2108" s="14" t="str">
        <f>'4M'!BI38</f>
        <v>B0321PRO_SWD</v>
      </c>
      <c r="C2108" s="14" t="s">
        <v>4186</v>
      </c>
      <c r="E2108" s="38" t="s">
        <v>738</v>
      </c>
      <c r="F2108" s="44">
        <f>IF(ISBLANK('4M'!G38),"##BLANK",'4M'!G38)</f>
        <v>0</v>
      </c>
    </row>
    <row r="2109" spans="2:6">
      <c r="B2109" s="14" t="str">
        <f>'4M'!BJ38</f>
        <v>B0321PRO_HD</v>
      </c>
      <c r="C2109" s="14" t="s">
        <v>4187</v>
      </c>
      <c r="E2109" s="38" t="s">
        <v>738</v>
      </c>
      <c r="F2109" s="44">
        <f>IF(ISBLANK('4M'!H38),"##BLANK",'4M'!H38)</f>
        <v>0</v>
      </c>
    </row>
    <row r="2110" spans="2:6">
      <c r="B2110" s="14" t="str">
        <f>'4M'!BK38</f>
        <v>B0321PRO_STD</v>
      </c>
      <c r="C2110" s="14" t="s">
        <v>4188</v>
      </c>
      <c r="E2110" s="38" t="s">
        <v>738</v>
      </c>
      <c r="F2110" s="44">
        <f>IF(ISBLANK('4M'!I38),"##BLANK",'4M'!I38)</f>
        <v>0</v>
      </c>
    </row>
    <row r="2111" spans="2:6">
      <c r="B2111" s="14" t="str">
        <f>'4M'!BL38</f>
        <v>B0321PRO_SLT</v>
      </c>
      <c r="C2111" s="14" t="s">
        <v>4189</v>
      </c>
      <c r="E2111" s="38" t="s">
        <v>738</v>
      </c>
      <c r="F2111" s="44">
        <f>IF(ISBLANK('4M'!J38),"##BLANK",'4M'!J38)</f>
        <v>0</v>
      </c>
    </row>
    <row r="2112" spans="2:6">
      <c r="B2112" s="14" t="str">
        <f>'4M'!BM38</f>
        <v>B0321PRO_STP</v>
      </c>
      <c r="C2112" s="14" t="s">
        <v>4190</v>
      </c>
      <c r="E2112" s="38" t="s">
        <v>738</v>
      </c>
      <c r="F2112" s="44">
        <f>IF(ISBLANK('4M'!K38),"##BLANK",'4M'!K38)</f>
        <v>0</v>
      </c>
    </row>
    <row r="2113" spans="2:6">
      <c r="B2113" s="14" t="str">
        <f>'4M'!BN38</f>
        <v>B0321PRO_SDT</v>
      </c>
      <c r="C2113" s="14" t="s">
        <v>4191</v>
      </c>
      <c r="E2113" s="38" t="s">
        <v>738</v>
      </c>
      <c r="F2113" s="44">
        <f>IF(ISBLANK('4M'!L38),"##BLANK",'4M'!L38)</f>
        <v>0</v>
      </c>
    </row>
    <row r="2114" spans="2:6">
      <c r="B2114" s="14" t="str">
        <f>'4M'!BO38</f>
        <v>B0321PRO_SD</v>
      </c>
      <c r="C2114" s="14" t="s">
        <v>4192</v>
      </c>
      <c r="E2114" s="38" t="s">
        <v>738</v>
      </c>
      <c r="F2114" s="44">
        <f>IF(ISBLANK('4M'!M38),"##BLANK",'4M'!M38)</f>
        <v>0</v>
      </c>
    </row>
    <row r="2115" spans="2:6">
      <c r="B2115" s="14" t="str">
        <f>'4M'!BP38</f>
        <v>B0321PRO_TOT</v>
      </c>
      <c r="C2115" s="14" t="s">
        <v>4193</v>
      </c>
      <c r="E2115" s="38" t="s">
        <v>738</v>
      </c>
      <c r="F2115" s="44">
        <f>IF(ISBLANK('4M'!N38),"##BLANK",'4M'!N38)</f>
        <v>0</v>
      </c>
    </row>
    <row r="2116" spans="2:6">
      <c r="B2116" s="14" t="str">
        <f>'4M'!BQ38</f>
        <v>B0321PRO_C_F</v>
      </c>
      <c r="C2116" s="14" t="s">
        <v>4194</v>
      </c>
      <c r="E2116" s="38" t="s">
        <v>738</v>
      </c>
      <c r="F2116" s="44">
        <f>IF(ISBLANK('4M'!O38),"##BLANK",'4M'!O38)</f>
        <v>0</v>
      </c>
    </row>
    <row r="2117" spans="2:6">
      <c r="B2117" s="14" t="str">
        <f>'4M'!BR38</f>
        <v>B0321PRO_C_SWD</v>
      </c>
      <c r="C2117" s="14" t="s">
        <v>4195</v>
      </c>
      <c r="E2117" s="38" t="s">
        <v>738</v>
      </c>
      <c r="F2117" s="44">
        <f>IF(ISBLANK('4M'!P38),"##BLANK",'4M'!P38)</f>
        <v>0</v>
      </c>
    </row>
    <row r="2118" spans="2:6">
      <c r="B2118" s="14" t="str">
        <f>'4M'!BS38</f>
        <v>B0321PRO_C_HD</v>
      </c>
      <c r="C2118" s="14" t="s">
        <v>4196</v>
      </c>
      <c r="E2118" s="38" t="s">
        <v>738</v>
      </c>
      <c r="F2118" s="44">
        <f>IF(ISBLANK('4M'!Q38),"##BLANK",'4M'!Q38)</f>
        <v>0</v>
      </c>
    </row>
    <row r="2119" spans="2:6">
      <c r="B2119" s="14" t="str">
        <f>'4M'!BT38</f>
        <v>B0321PRO_C_STD</v>
      </c>
      <c r="C2119" s="14" t="s">
        <v>4197</v>
      </c>
      <c r="E2119" s="38" t="s">
        <v>738</v>
      </c>
      <c r="F2119" s="44">
        <f>IF(ISBLANK('4M'!R38),"##BLANK",'4M'!R38)</f>
        <v>0</v>
      </c>
    </row>
    <row r="2120" spans="2:6">
      <c r="B2120" s="14" t="str">
        <f>'4M'!BU38</f>
        <v>B0321PRO_C_SLT</v>
      </c>
      <c r="C2120" s="14" t="s">
        <v>4198</v>
      </c>
      <c r="E2120" s="38" t="s">
        <v>738</v>
      </c>
      <c r="F2120" s="44">
        <f>IF(ISBLANK('4M'!S38),"##BLANK",'4M'!S38)</f>
        <v>0</v>
      </c>
    </row>
    <row r="2121" spans="2:6">
      <c r="B2121" s="14" t="str">
        <f>'4M'!BV38</f>
        <v>B0321PRO_C_STP</v>
      </c>
      <c r="C2121" s="14" t="s">
        <v>4199</v>
      </c>
      <c r="E2121" s="38" t="s">
        <v>738</v>
      </c>
      <c r="F2121" s="44">
        <f>IF(ISBLANK('4M'!T38),"##BLANK",'4M'!T38)</f>
        <v>0</v>
      </c>
    </row>
    <row r="2122" spans="2:6">
      <c r="B2122" s="14" t="str">
        <f>'4M'!BW38</f>
        <v>B0321PRO_C_SDT</v>
      </c>
      <c r="C2122" s="14" t="s">
        <v>4200</v>
      </c>
      <c r="E2122" s="38" t="s">
        <v>738</v>
      </c>
      <c r="F2122" s="44">
        <f>IF(ISBLANK('4M'!U38),"##BLANK",'4M'!U38)</f>
        <v>0</v>
      </c>
    </row>
    <row r="2123" spans="2:6">
      <c r="B2123" s="14" t="str">
        <f>'4M'!BX38</f>
        <v>B0321PRO_C_SD</v>
      </c>
      <c r="C2123" s="14" t="s">
        <v>4201</v>
      </c>
      <c r="E2123" s="38" t="s">
        <v>738</v>
      </c>
      <c r="F2123" s="44">
        <f>IF(ISBLANK('4M'!V38),"##BLANK",'4M'!V38)</f>
        <v>0</v>
      </c>
    </row>
    <row r="2124" spans="2:6">
      <c r="B2124" s="14" t="str">
        <f>'4M'!BY38</f>
        <v>B0321PRO_C_TOT</v>
      </c>
      <c r="C2124" s="14" t="s">
        <v>4202</v>
      </c>
      <c r="E2124" s="38" t="s">
        <v>738</v>
      </c>
      <c r="F2124" s="44">
        <f>IF(ISBLANK('4M'!W38),"##BLANK",'4M'!W38)</f>
        <v>0</v>
      </c>
    </row>
    <row r="2125" spans="2:6">
      <c r="B2125" s="14" t="str">
        <f>'4M'!BH39</f>
        <v>B0322PRT_F</v>
      </c>
      <c r="C2125" s="14" t="s">
        <v>4203</v>
      </c>
      <c r="E2125" s="38" t="s">
        <v>738</v>
      </c>
      <c r="F2125" s="44">
        <f>IF(ISBLANK('4M'!F39),"##BLANK",'4M'!F39)</f>
        <v>-0.58899999999999997</v>
      </c>
    </row>
    <row r="2126" spans="2:6">
      <c r="B2126" s="14" t="str">
        <f>'4M'!BI39</f>
        <v>B0322PRT_SWD</v>
      </c>
      <c r="C2126" s="14" t="s">
        <v>4204</v>
      </c>
      <c r="E2126" s="38" t="s">
        <v>738</v>
      </c>
      <c r="F2126" s="44">
        <f>IF(ISBLANK('4M'!G39),"##BLANK",'4M'!G39)</f>
        <v>-0.128</v>
      </c>
    </row>
    <row r="2127" spans="2:6">
      <c r="B2127" s="14" t="str">
        <f>'4M'!BJ39</f>
        <v>B0322PRT_HD</v>
      </c>
      <c r="C2127" s="14" t="s">
        <v>4205</v>
      </c>
      <c r="E2127" s="38" t="s">
        <v>738</v>
      </c>
      <c r="F2127" s="44">
        <f>IF(ISBLANK('4M'!H39),"##BLANK",'4M'!H39)</f>
        <v>-0.128</v>
      </c>
    </row>
    <row r="2128" spans="2:6">
      <c r="B2128" s="14" t="str">
        <f>'4M'!BK39</f>
        <v>B0322PRT_STD</v>
      </c>
      <c r="C2128" s="14" t="s">
        <v>4206</v>
      </c>
      <c r="E2128" s="38" t="s">
        <v>738</v>
      </c>
      <c r="F2128" s="44">
        <f>IF(ISBLANK('4M'!I39),"##BLANK",'4M'!I39)</f>
        <v>57.963999999999999</v>
      </c>
    </row>
    <row r="2129" spans="2:6">
      <c r="B2129" s="14" t="str">
        <f>'4M'!BL39</f>
        <v>B0322PRT_SLT</v>
      </c>
      <c r="C2129" s="14" t="s">
        <v>4207</v>
      </c>
      <c r="E2129" s="38" t="s">
        <v>738</v>
      </c>
      <c r="F2129" s="44">
        <f>IF(ISBLANK('4M'!J39),"##BLANK",'4M'!J39)</f>
        <v>0</v>
      </c>
    </row>
    <row r="2130" spans="2:6">
      <c r="B2130" s="14" t="str">
        <f>'4M'!BM39</f>
        <v>B0322PRT_STP</v>
      </c>
      <c r="C2130" s="14" t="s">
        <v>4208</v>
      </c>
      <c r="E2130" s="38" t="s">
        <v>738</v>
      </c>
      <c r="F2130" s="44">
        <f>IF(ISBLANK('4M'!K39),"##BLANK",'4M'!K39)</f>
        <v>0</v>
      </c>
    </row>
    <row r="2131" spans="2:6">
      <c r="B2131" s="14" t="str">
        <f>'4M'!BN39</f>
        <v>B0322PRT_SDT</v>
      </c>
      <c r="C2131" s="14" t="s">
        <v>4209</v>
      </c>
      <c r="E2131" s="38" t="s">
        <v>738</v>
      </c>
      <c r="F2131" s="44">
        <f>IF(ISBLANK('4M'!L39),"##BLANK",'4M'!L39)</f>
        <v>0</v>
      </c>
    </row>
    <row r="2132" spans="2:6">
      <c r="B2132" s="14" t="str">
        <f>'4M'!BO39</f>
        <v>B0322PRT_SD</v>
      </c>
      <c r="C2132" s="14" t="s">
        <v>4210</v>
      </c>
      <c r="E2132" s="38" t="s">
        <v>738</v>
      </c>
      <c r="F2132" s="44">
        <f>IF(ISBLANK('4M'!M39),"##BLANK",'4M'!M39)</f>
        <v>0</v>
      </c>
    </row>
    <row r="2133" spans="2:6">
      <c r="B2133" s="14" t="str">
        <f>'4M'!BP39</f>
        <v>B0322PRT_TOT</v>
      </c>
      <c r="C2133" s="14" t="s">
        <v>4211</v>
      </c>
      <c r="E2133" s="38" t="s">
        <v>738</v>
      </c>
      <c r="F2133" s="44">
        <f>IF(ISBLANK('4M'!N39),"##BLANK",'4M'!N39)</f>
        <v>57.119</v>
      </c>
    </row>
    <row r="2134" spans="2:6">
      <c r="B2134" s="14" t="str">
        <f>'4M'!BQ39</f>
        <v>B0322PRT_C_F</v>
      </c>
      <c r="C2134" s="14" t="s">
        <v>4212</v>
      </c>
      <c r="E2134" s="38" t="s">
        <v>738</v>
      </c>
      <c r="F2134" s="44">
        <f>IF(ISBLANK('4M'!O39),"##BLANK",'4M'!O39)</f>
        <v>0</v>
      </c>
    </row>
    <row r="2135" spans="2:6">
      <c r="B2135" s="14" t="str">
        <f>'4M'!BR39</f>
        <v>B0322PRT_C_SWD</v>
      </c>
      <c r="C2135" s="14" t="s">
        <v>4213</v>
      </c>
      <c r="E2135" s="38" t="s">
        <v>738</v>
      </c>
      <c r="F2135" s="44">
        <f>IF(ISBLANK('4M'!P39),"##BLANK",'4M'!P39)</f>
        <v>0</v>
      </c>
    </row>
    <row r="2136" spans="2:6">
      <c r="B2136" s="14" t="str">
        <f>'4M'!BS39</f>
        <v>B0322PRT_C_HD</v>
      </c>
      <c r="C2136" s="14" t="s">
        <v>4214</v>
      </c>
      <c r="E2136" s="38" t="s">
        <v>738</v>
      </c>
      <c r="F2136" s="44">
        <f>IF(ISBLANK('4M'!Q39),"##BLANK",'4M'!Q39)</f>
        <v>0</v>
      </c>
    </row>
    <row r="2137" spans="2:6">
      <c r="B2137" s="14" t="str">
        <f>'4M'!BT39</f>
        <v>B0322PRT_C_STD</v>
      </c>
      <c r="C2137" s="14" t="s">
        <v>4215</v>
      </c>
      <c r="E2137" s="38" t="s">
        <v>738</v>
      </c>
      <c r="F2137" s="44">
        <f>IF(ISBLANK('4M'!R39),"##BLANK",'4M'!R39)</f>
        <v>41.725000000000001</v>
      </c>
    </row>
    <row r="2138" spans="2:6">
      <c r="B2138" s="14" t="str">
        <f>'4M'!BU39</f>
        <v>B0322PRT_C_SLT</v>
      </c>
      <c r="C2138" s="14" t="s">
        <v>4216</v>
      </c>
      <c r="E2138" s="38" t="s">
        <v>738</v>
      </c>
      <c r="F2138" s="44">
        <f>IF(ISBLANK('4M'!S39),"##BLANK",'4M'!S39)</f>
        <v>0</v>
      </c>
    </row>
    <row r="2139" spans="2:6">
      <c r="B2139" s="14" t="str">
        <f>'4M'!BV39</f>
        <v>B0322PRT_C_STP</v>
      </c>
      <c r="C2139" s="14" t="s">
        <v>4217</v>
      </c>
      <c r="E2139" s="38" t="s">
        <v>738</v>
      </c>
      <c r="F2139" s="44">
        <f>IF(ISBLANK('4M'!T39),"##BLANK",'4M'!T39)</f>
        <v>0</v>
      </c>
    </row>
    <row r="2140" spans="2:6">
      <c r="B2140" s="14" t="str">
        <f>'4M'!BW39</f>
        <v>B0322PRT_C_SDT</v>
      </c>
      <c r="C2140" s="14" t="s">
        <v>4218</v>
      </c>
      <c r="E2140" s="38" t="s">
        <v>738</v>
      </c>
      <c r="F2140" s="44">
        <f>IF(ISBLANK('4M'!U39),"##BLANK",'4M'!U39)</f>
        <v>0</v>
      </c>
    </row>
    <row r="2141" spans="2:6">
      <c r="B2141" s="14" t="str">
        <f>'4M'!BX39</f>
        <v>B0322PRT_C_SD</v>
      </c>
      <c r="C2141" s="14" t="s">
        <v>4219</v>
      </c>
      <c r="E2141" s="38" t="s">
        <v>738</v>
      </c>
      <c r="F2141" s="44">
        <f>IF(ISBLANK('4M'!V39),"##BLANK",'4M'!V39)</f>
        <v>0</v>
      </c>
    </row>
    <row r="2142" spans="2:6">
      <c r="B2142" s="14" t="str">
        <f>'4M'!BY39</f>
        <v>B0322PRT_C_TOT</v>
      </c>
      <c r="C2142" s="14" t="s">
        <v>4220</v>
      </c>
      <c r="E2142" s="38" t="s">
        <v>738</v>
      </c>
      <c r="F2142" s="44">
        <f>IF(ISBLANK('4M'!W39),"##BLANK",'4M'!W39)</f>
        <v>41.725000000000001</v>
      </c>
    </row>
    <row r="2143" spans="2:6">
      <c r="B2143" s="14" t="str">
        <f>'4M'!BZ39</f>
        <v>B0389CDT_TE</v>
      </c>
      <c r="C2143" s="14" t="s">
        <v>4221</v>
      </c>
      <c r="E2143" s="38" t="s">
        <v>738</v>
      </c>
      <c r="F2143" s="44">
        <f>IF(ISBLANK('4M'!X39),"##BLANK",'4M'!X39)</f>
        <v>84.18</v>
      </c>
    </row>
    <row r="2144" spans="2:6">
      <c r="B2144" s="14" t="str">
        <f>'4M'!CA39</f>
        <v>B0389CDT_TA</v>
      </c>
      <c r="C2144" s="14" t="s">
        <v>4222</v>
      </c>
      <c r="E2144" s="38" t="s">
        <v>738</v>
      </c>
      <c r="F2144" s="44">
        <f>IF(ISBLANK('4M'!Y39),"##BLANK",'4M'!Y39)</f>
        <v>112.074</v>
      </c>
    </row>
    <row r="2145" spans="2:6">
      <c r="B2145" s="14" t="str">
        <f>'4M'!CB39</f>
        <v>B0389CDT_TC</v>
      </c>
      <c r="C2145" s="14" t="s">
        <v>4223</v>
      </c>
      <c r="E2145" s="38" t="s">
        <v>738</v>
      </c>
      <c r="F2145" s="44">
        <f>IF(ISBLANK('4M'!Z39),"##BLANK",'4M'!Z39)</f>
        <v>235.78800000000001</v>
      </c>
    </row>
    <row r="2146" spans="2:6">
      <c r="B2146" s="14" t="str">
        <f>'4M'!BH40</f>
        <v>B0323RSC_F</v>
      </c>
      <c r="C2146" s="14" t="s">
        <v>4224</v>
      </c>
      <c r="E2146" s="38" t="s">
        <v>738</v>
      </c>
      <c r="F2146" s="44">
        <f>IF(ISBLANK('4M'!F40),"##BLANK",'4M'!F40)</f>
        <v>0</v>
      </c>
    </row>
    <row r="2147" spans="2:6">
      <c r="B2147" s="14" t="str">
        <f>'4M'!BI40</f>
        <v>B0323RSC_SWD</v>
      </c>
      <c r="C2147" s="14" t="s">
        <v>4225</v>
      </c>
      <c r="E2147" s="38" t="s">
        <v>738</v>
      </c>
      <c r="F2147" s="44">
        <f>IF(ISBLANK('4M'!G40),"##BLANK",'4M'!G40)</f>
        <v>0</v>
      </c>
    </row>
    <row r="2148" spans="2:6">
      <c r="B2148" s="14" t="str">
        <f>'4M'!BJ40</f>
        <v>B0323RSC_HD</v>
      </c>
      <c r="C2148" s="14" t="s">
        <v>4226</v>
      </c>
      <c r="E2148" s="38" t="s">
        <v>738</v>
      </c>
      <c r="F2148" s="44">
        <f>IF(ISBLANK('4M'!H40),"##BLANK",'4M'!H40)</f>
        <v>0</v>
      </c>
    </row>
    <row r="2149" spans="2:6">
      <c r="B2149" s="14" t="str">
        <f>'4M'!BK40</f>
        <v>B0323RSC_STD</v>
      </c>
      <c r="C2149" s="14" t="s">
        <v>4227</v>
      </c>
      <c r="E2149" s="38" t="s">
        <v>738</v>
      </c>
      <c r="F2149" s="44">
        <f>IF(ISBLANK('4M'!I40),"##BLANK",'4M'!I40)</f>
        <v>1.9490000000000001</v>
      </c>
    </row>
    <row r="2150" spans="2:6">
      <c r="B2150" s="14" t="str">
        <f>'4M'!BL40</f>
        <v>B0323RSC_SLT</v>
      </c>
      <c r="C2150" s="14" t="s">
        <v>4228</v>
      </c>
      <c r="E2150" s="38" t="s">
        <v>738</v>
      </c>
      <c r="F2150" s="44">
        <f>IF(ISBLANK('4M'!J40),"##BLANK",'4M'!J40)</f>
        <v>0</v>
      </c>
    </row>
    <row r="2151" spans="2:6">
      <c r="B2151" s="14" t="str">
        <f>'4M'!BM40</f>
        <v>B0323RSC_STP</v>
      </c>
      <c r="C2151" s="14" t="s">
        <v>4229</v>
      </c>
      <c r="E2151" s="38" t="s">
        <v>738</v>
      </c>
      <c r="F2151" s="44">
        <f>IF(ISBLANK('4M'!K40),"##BLANK",'4M'!K40)</f>
        <v>0</v>
      </c>
    </row>
    <row r="2152" spans="2:6">
      <c r="B2152" s="14" t="str">
        <f>'4M'!BN40</f>
        <v>B0323RSC_SDT</v>
      </c>
      <c r="C2152" s="14" t="s">
        <v>4230</v>
      </c>
      <c r="E2152" s="38" t="s">
        <v>738</v>
      </c>
      <c r="F2152" s="44">
        <f>IF(ISBLANK('4M'!L40),"##BLANK",'4M'!L40)</f>
        <v>0</v>
      </c>
    </row>
    <row r="2153" spans="2:6">
      <c r="B2153" s="14" t="str">
        <f>'4M'!BO40</f>
        <v>B0323RSC_SD</v>
      </c>
      <c r="C2153" s="14" t="s">
        <v>4231</v>
      </c>
      <c r="E2153" s="38" t="s">
        <v>738</v>
      </c>
      <c r="F2153" s="44">
        <f>IF(ISBLANK('4M'!M40),"##BLANK",'4M'!M40)</f>
        <v>0</v>
      </c>
    </row>
    <row r="2154" spans="2:6">
      <c r="B2154" s="14" t="str">
        <f>'4M'!BP40</f>
        <v>B0323RSC_TOT</v>
      </c>
      <c r="C2154" s="14" t="s">
        <v>4232</v>
      </c>
      <c r="E2154" s="38" t="s">
        <v>738</v>
      </c>
      <c r="F2154" s="44">
        <f>IF(ISBLANK('4M'!N40),"##BLANK",'4M'!N40)</f>
        <v>1.9490000000000001</v>
      </c>
    </row>
    <row r="2155" spans="2:6">
      <c r="B2155" s="14" t="str">
        <f>'4M'!BQ40</f>
        <v>B0323RSC_C_F</v>
      </c>
      <c r="C2155" s="14" t="s">
        <v>4233</v>
      </c>
      <c r="E2155" s="38" t="s">
        <v>738</v>
      </c>
      <c r="F2155" s="44">
        <f>IF(ISBLANK('4M'!O40),"##BLANK",'4M'!O40)</f>
        <v>0</v>
      </c>
    </row>
    <row r="2156" spans="2:6">
      <c r="B2156" s="14" t="str">
        <f>'4M'!BR40</f>
        <v>B0323RSC_C_SWD</v>
      </c>
      <c r="C2156" s="14" t="s">
        <v>4234</v>
      </c>
      <c r="E2156" s="38" t="s">
        <v>738</v>
      </c>
      <c r="F2156" s="44">
        <f>IF(ISBLANK('4M'!P40),"##BLANK",'4M'!P40)</f>
        <v>0</v>
      </c>
    </row>
    <row r="2157" spans="2:6">
      <c r="B2157" s="14" t="str">
        <f>'4M'!BS40</f>
        <v>B0323RSC_C_HD</v>
      </c>
      <c r="C2157" s="14" t="s">
        <v>4235</v>
      </c>
      <c r="E2157" s="38" t="s">
        <v>738</v>
      </c>
      <c r="F2157" s="44">
        <f>IF(ISBLANK('4M'!Q40),"##BLANK",'4M'!Q40)</f>
        <v>0</v>
      </c>
    </row>
    <row r="2158" spans="2:6">
      <c r="B2158" s="14" t="str">
        <f>'4M'!BT40</f>
        <v>B0323RSC_C_STD</v>
      </c>
      <c r="C2158" s="14" t="s">
        <v>4236</v>
      </c>
      <c r="E2158" s="38" t="s">
        <v>738</v>
      </c>
      <c r="F2158" s="44">
        <f>IF(ISBLANK('4M'!R40),"##BLANK",'4M'!R40)</f>
        <v>1.1970000000000001</v>
      </c>
    </row>
    <row r="2159" spans="2:6">
      <c r="B2159" s="14" t="str">
        <f>'4M'!BU40</f>
        <v>B0323RSC_C_SLT</v>
      </c>
      <c r="C2159" s="14" t="s">
        <v>4237</v>
      </c>
      <c r="E2159" s="38" t="s">
        <v>738</v>
      </c>
      <c r="F2159" s="44">
        <f>IF(ISBLANK('4M'!S40),"##BLANK",'4M'!S40)</f>
        <v>0</v>
      </c>
    </row>
    <row r="2160" spans="2:6">
      <c r="B2160" s="14" t="str">
        <f>'4M'!BV40</f>
        <v>B0323RSC_C_STP</v>
      </c>
      <c r="C2160" s="14" t="s">
        <v>4238</v>
      </c>
      <c r="E2160" s="38" t="s">
        <v>738</v>
      </c>
      <c r="F2160" s="44">
        <f>IF(ISBLANK('4M'!T40),"##BLANK",'4M'!T40)</f>
        <v>0</v>
      </c>
    </row>
    <row r="2161" spans="2:6">
      <c r="B2161" s="14" t="str">
        <f>'4M'!BW40</f>
        <v>B0323RSC_C_SDT</v>
      </c>
      <c r="C2161" s="14" t="s">
        <v>4239</v>
      </c>
      <c r="E2161" s="38" t="s">
        <v>738</v>
      </c>
      <c r="F2161" s="44">
        <f>IF(ISBLANK('4M'!U40),"##BLANK",'4M'!U40)</f>
        <v>0</v>
      </c>
    </row>
    <row r="2162" spans="2:6">
      <c r="B2162" s="14" t="str">
        <f>'4M'!BX40</f>
        <v>B0323RSC_C_SD</v>
      </c>
      <c r="C2162" s="14" t="s">
        <v>4240</v>
      </c>
      <c r="E2162" s="38" t="s">
        <v>738</v>
      </c>
      <c r="F2162" s="44">
        <f>IF(ISBLANK('4M'!V40),"##BLANK",'4M'!V40)</f>
        <v>0</v>
      </c>
    </row>
    <row r="2163" spans="2:6">
      <c r="B2163" s="14" t="str">
        <f>'4M'!BY40</f>
        <v>B0323RSC_C_TOT</v>
      </c>
      <c r="C2163" s="14" t="s">
        <v>4241</v>
      </c>
      <c r="E2163" s="38" t="s">
        <v>738</v>
      </c>
      <c r="F2163" s="44">
        <f>IF(ISBLANK('4M'!W40),"##BLANK",'4M'!W40)</f>
        <v>1.1970000000000001</v>
      </c>
    </row>
    <row r="2164" spans="2:6">
      <c r="B2164" s="14" t="str">
        <f>'4M'!BH41</f>
        <v>B0324RSO_F</v>
      </c>
      <c r="C2164" s="14" t="s">
        <v>4242</v>
      </c>
      <c r="E2164" s="38" t="s">
        <v>738</v>
      </c>
      <c r="F2164" s="44">
        <f>IF(ISBLANK('4M'!F41),"##BLANK",'4M'!F41)</f>
        <v>0</v>
      </c>
    </row>
    <row r="2165" spans="2:6">
      <c r="B2165" s="14" t="str">
        <f>'4M'!BI41</f>
        <v>B0324RSO_SWD</v>
      </c>
      <c r="C2165" s="14" t="s">
        <v>4243</v>
      </c>
      <c r="E2165" s="38" t="s">
        <v>738</v>
      </c>
      <c r="F2165" s="44">
        <f>IF(ISBLANK('4M'!G41),"##BLANK",'4M'!G41)</f>
        <v>0</v>
      </c>
    </row>
    <row r="2166" spans="2:6">
      <c r="B2166" s="14" t="str">
        <f>'4M'!BJ41</f>
        <v>B0324RSO_HD</v>
      </c>
      <c r="C2166" s="14" t="s">
        <v>4244</v>
      </c>
      <c r="E2166" s="38" t="s">
        <v>738</v>
      </c>
      <c r="F2166" s="44">
        <f>IF(ISBLANK('4M'!H41),"##BLANK",'4M'!H41)</f>
        <v>0</v>
      </c>
    </row>
    <row r="2167" spans="2:6">
      <c r="B2167" s="14" t="str">
        <f>'4M'!BK41</f>
        <v>B0324RSO_STD</v>
      </c>
      <c r="C2167" s="14" t="s">
        <v>4245</v>
      </c>
      <c r="E2167" s="38" t="s">
        <v>738</v>
      </c>
      <c r="F2167" s="44">
        <f>IF(ISBLANK('4M'!I41),"##BLANK",'4M'!I41)</f>
        <v>0</v>
      </c>
    </row>
    <row r="2168" spans="2:6">
      <c r="B2168" s="14" t="str">
        <f>'4M'!BL41</f>
        <v>B0324RSO_SLT</v>
      </c>
      <c r="C2168" s="14" t="s">
        <v>4246</v>
      </c>
      <c r="E2168" s="38" t="s">
        <v>738</v>
      </c>
      <c r="F2168" s="44">
        <f>IF(ISBLANK('4M'!J41),"##BLANK",'4M'!J41)</f>
        <v>0</v>
      </c>
    </row>
    <row r="2169" spans="2:6">
      <c r="B2169" s="14" t="str">
        <f>'4M'!BM41</f>
        <v>B0324RSO_STP</v>
      </c>
      <c r="C2169" s="14" t="s">
        <v>4247</v>
      </c>
      <c r="E2169" s="38" t="s">
        <v>738</v>
      </c>
      <c r="F2169" s="44">
        <f>IF(ISBLANK('4M'!K41),"##BLANK",'4M'!K41)</f>
        <v>0</v>
      </c>
    </row>
    <row r="2170" spans="2:6">
      <c r="B2170" s="14" t="str">
        <f>'4M'!BN41</f>
        <v>B0324RSO_SDT</v>
      </c>
      <c r="C2170" s="14" t="s">
        <v>4248</v>
      </c>
      <c r="E2170" s="38" t="s">
        <v>738</v>
      </c>
      <c r="F2170" s="44">
        <f>IF(ISBLANK('4M'!L41),"##BLANK",'4M'!L41)</f>
        <v>0</v>
      </c>
    </row>
    <row r="2171" spans="2:6">
      <c r="B2171" s="14" t="str">
        <f>'4M'!BO41</f>
        <v>B0324RSO_SD</v>
      </c>
      <c r="C2171" s="14" t="s">
        <v>4249</v>
      </c>
      <c r="E2171" s="38" t="s">
        <v>738</v>
      </c>
      <c r="F2171" s="44">
        <f>IF(ISBLANK('4M'!M41),"##BLANK",'4M'!M41)</f>
        <v>0</v>
      </c>
    </row>
    <row r="2172" spans="2:6">
      <c r="B2172" s="14" t="str">
        <f>'4M'!BP41</f>
        <v>B0324RSO_TOT</v>
      </c>
      <c r="C2172" s="14" t="s">
        <v>4250</v>
      </c>
      <c r="E2172" s="38" t="s">
        <v>738</v>
      </c>
      <c r="F2172" s="44">
        <f>IF(ISBLANK('4M'!N41),"##BLANK",'4M'!N41)</f>
        <v>0</v>
      </c>
    </row>
    <row r="2173" spans="2:6">
      <c r="B2173" s="14" t="str">
        <f>'4M'!BQ41</f>
        <v>B0324RSO_C_F</v>
      </c>
      <c r="C2173" s="14" t="s">
        <v>4251</v>
      </c>
      <c r="E2173" s="38" t="s">
        <v>738</v>
      </c>
      <c r="F2173" s="44">
        <f>IF(ISBLANK('4M'!O41),"##BLANK",'4M'!O41)</f>
        <v>0</v>
      </c>
    </row>
    <row r="2174" spans="2:6">
      <c r="B2174" s="14" t="str">
        <f>'4M'!BR41</f>
        <v>B0324RSO_C_SWD</v>
      </c>
      <c r="C2174" s="14" t="s">
        <v>4252</v>
      </c>
      <c r="E2174" s="38" t="s">
        <v>738</v>
      </c>
      <c r="F2174" s="44">
        <f>IF(ISBLANK('4M'!P41),"##BLANK",'4M'!P41)</f>
        <v>0</v>
      </c>
    </row>
    <row r="2175" spans="2:6">
      <c r="B2175" s="14" t="str">
        <f>'4M'!BS41</f>
        <v>B0324RSO_C_HD</v>
      </c>
      <c r="C2175" s="14" t="s">
        <v>4253</v>
      </c>
      <c r="E2175" s="38" t="s">
        <v>738</v>
      </c>
      <c r="F2175" s="44">
        <f>IF(ISBLANK('4M'!Q41),"##BLANK",'4M'!Q41)</f>
        <v>0</v>
      </c>
    </row>
    <row r="2176" spans="2:6">
      <c r="B2176" s="14" t="str">
        <f>'4M'!BT41</f>
        <v>B0324RSO_C_STD</v>
      </c>
      <c r="C2176" s="14" t="s">
        <v>4254</v>
      </c>
      <c r="E2176" s="38" t="s">
        <v>738</v>
      </c>
      <c r="F2176" s="44">
        <f>IF(ISBLANK('4M'!R41),"##BLANK",'4M'!R41)</f>
        <v>0</v>
      </c>
    </row>
    <row r="2177" spans="2:6">
      <c r="B2177" s="14" t="str">
        <f>'4M'!BU41</f>
        <v>B0324RSO_C_SLT</v>
      </c>
      <c r="C2177" s="14" t="s">
        <v>4255</v>
      </c>
      <c r="E2177" s="38" t="s">
        <v>738</v>
      </c>
      <c r="F2177" s="44">
        <f>IF(ISBLANK('4M'!S41),"##BLANK",'4M'!S41)</f>
        <v>0</v>
      </c>
    </row>
    <row r="2178" spans="2:6">
      <c r="B2178" s="14" t="str">
        <f>'4M'!BV41</f>
        <v>B0324RSO_C_STP</v>
      </c>
      <c r="C2178" s="14" t="s">
        <v>4256</v>
      </c>
      <c r="E2178" s="38" t="s">
        <v>738</v>
      </c>
      <c r="F2178" s="44">
        <f>IF(ISBLANK('4M'!T41),"##BLANK",'4M'!T41)</f>
        <v>0</v>
      </c>
    </row>
    <row r="2179" spans="2:6">
      <c r="B2179" s="14" t="str">
        <f>'4M'!BW41</f>
        <v>B0324RSO_C_SDT</v>
      </c>
      <c r="C2179" s="14" t="s">
        <v>4257</v>
      </c>
      <c r="E2179" s="38" t="s">
        <v>738</v>
      </c>
      <c r="F2179" s="44">
        <f>IF(ISBLANK('4M'!U41),"##BLANK",'4M'!U41)</f>
        <v>0</v>
      </c>
    </row>
    <row r="2180" spans="2:6">
      <c r="B2180" s="14" t="str">
        <f>'4M'!BX41</f>
        <v>B0324RSO_C_SD</v>
      </c>
      <c r="C2180" s="14" t="s">
        <v>4258</v>
      </c>
      <c r="E2180" s="38" t="s">
        <v>738</v>
      </c>
      <c r="F2180" s="44">
        <f>IF(ISBLANK('4M'!V41),"##BLANK",'4M'!V41)</f>
        <v>0</v>
      </c>
    </row>
    <row r="2181" spans="2:6">
      <c r="B2181" s="14" t="str">
        <f>'4M'!BY41</f>
        <v>B0324RSO_C_TOT</v>
      </c>
      <c r="C2181" s="14" t="s">
        <v>4259</v>
      </c>
      <c r="E2181" s="38" t="s">
        <v>738</v>
      </c>
      <c r="F2181" s="44">
        <f>IF(ISBLANK('4M'!W41),"##BLANK",'4M'!W41)</f>
        <v>0</v>
      </c>
    </row>
    <row r="2182" spans="2:6">
      <c r="B2182" s="14" t="str">
        <f>'4M'!BH42</f>
        <v>B0325RST_F</v>
      </c>
      <c r="C2182" s="14" t="s">
        <v>4260</v>
      </c>
      <c r="E2182" s="38" t="s">
        <v>738</v>
      </c>
      <c r="F2182" s="44">
        <f>IF(ISBLANK('4M'!F42),"##BLANK",'4M'!F42)</f>
        <v>0</v>
      </c>
    </row>
    <row r="2183" spans="2:6">
      <c r="B2183" s="14" t="str">
        <f>'4M'!BI42</f>
        <v>B0325RST_SWD</v>
      </c>
      <c r="C2183" s="14" t="s">
        <v>4261</v>
      </c>
      <c r="E2183" s="38" t="s">
        <v>738</v>
      </c>
      <c r="F2183" s="44">
        <f>IF(ISBLANK('4M'!G42),"##BLANK",'4M'!G42)</f>
        <v>0</v>
      </c>
    </row>
    <row r="2184" spans="2:6">
      <c r="B2184" s="14" t="str">
        <f>'4M'!BJ42</f>
        <v>B0325RST_HD</v>
      </c>
      <c r="C2184" s="14" t="s">
        <v>4262</v>
      </c>
      <c r="E2184" s="38" t="s">
        <v>738</v>
      </c>
      <c r="F2184" s="44">
        <f>IF(ISBLANK('4M'!H42),"##BLANK",'4M'!H42)</f>
        <v>0</v>
      </c>
    </row>
    <row r="2185" spans="2:6">
      <c r="B2185" s="14" t="str">
        <f>'4M'!BK42</f>
        <v>B0325RST_STD</v>
      </c>
      <c r="C2185" s="14" t="s">
        <v>4263</v>
      </c>
      <c r="E2185" s="38" t="s">
        <v>738</v>
      </c>
      <c r="F2185" s="44">
        <f>IF(ISBLANK('4M'!I42),"##BLANK",'4M'!I42)</f>
        <v>1.9490000000000001</v>
      </c>
    </row>
    <row r="2186" spans="2:6">
      <c r="B2186" s="14" t="str">
        <f>'4M'!BL42</f>
        <v>B0325RST_SLT</v>
      </c>
      <c r="C2186" s="14" t="s">
        <v>4264</v>
      </c>
      <c r="E2186" s="38" t="s">
        <v>738</v>
      </c>
      <c r="F2186" s="44">
        <f>IF(ISBLANK('4M'!J42),"##BLANK",'4M'!J42)</f>
        <v>0</v>
      </c>
    </row>
    <row r="2187" spans="2:6">
      <c r="B2187" s="14" t="str">
        <f>'4M'!BM42</f>
        <v>B0325RST_STP</v>
      </c>
      <c r="C2187" s="14" t="s">
        <v>4265</v>
      </c>
      <c r="E2187" s="38" t="s">
        <v>738</v>
      </c>
      <c r="F2187" s="44">
        <f>IF(ISBLANK('4M'!K42),"##BLANK",'4M'!K42)</f>
        <v>0</v>
      </c>
    </row>
    <row r="2188" spans="2:6">
      <c r="B2188" s="14" t="str">
        <f>'4M'!BN42</f>
        <v>B0325RST_SDT</v>
      </c>
      <c r="C2188" s="14" t="s">
        <v>4266</v>
      </c>
      <c r="E2188" s="38" t="s">
        <v>738</v>
      </c>
      <c r="F2188" s="44">
        <f>IF(ISBLANK('4M'!L42),"##BLANK",'4M'!L42)</f>
        <v>0</v>
      </c>
    </row>
    <row r="2189" spans="2:6">
      <c r="B2189" s="14" t="str">
        <f>'4M'!BO42</f>
        <v>B0325RST_SD</v>
      </c>
      <c r="C2189" s="14" t="s">
        <v>4267</v>
      </c>
      <c r="E2189" s="38" t="s">
        <v>738</v>
      </c>
      <c r="F2189" s="44">
        <f>IF(ISBLANK('4M'!M42),"##BLANK",'4M'!M42)</f>
        <v>0</v>
      </c>
    </row>
    <row r="2190" spans="2:6">
      <c r="B2190" s="14" t="str">
        <f>'4M'!BP42</f>
        <v>B0325RST_TOT</v>
      </c>
      <c r="C2190" s="14" t="s">
        <v>4268</v>
      </c>
      <c r="E2190" s="38" t="s">
        <v>738</v>
      </c>
      <c r="F2190" s="44">
        <f>IF(ISBLANK('4M'!N42),"##BLANK",'4M'!N42)</f>
        <v>1.9490000000000001</v>
      </c>
    </row>
    <row r="2191" spans="2:6">
      <c r="B2191" s="14" t="str">
        <f>'4M'!BQ42</f>
        <v>B0325RST_C_F</v>
      </c>
      <c r="C2191" s="14" t="s">
        <v>4269</v>
      </c>
      <c r="E2191" s="38" t="s">
        <v>738</v>
      </c>
      <c r="F2191" s="44">
        <f>IF(ISBLANK('4M'!O42),"##BLANK",'4M'!O42)</f>
        <v>0</v>
      </c>
    </row>
    <row r="2192" spans="2:6">
      <c r="B2192" s="14" t="str">
        <f>'4M'!BR42</f>
        <v>B0325RST_C_SWD</v>
      </c>
      <c r="C2192" s="14" t="s">
        <v>4270</v>
      </c>
      <c r="E2192" s="38" t="s">
        <v>738</v>
      </c>
      <c r="F2192" s="44">
        <f>IF(ISBLANK('4M'!P42),"##BLANK",'4M'!P42)</f>
        <v>0</v>
      </c>
    </row>
    <row r="2193" spans="2:6">
      <c r="B2193" s="14" t="str">
        <f>'4M'!BS42</f>
        <v>B0325RST_C_HD</v>
      </c>
      <c r="C2193" s="14" t="s">
        <v>4271</v>
      </c>
      <c r="E2193" s="38" t="s">
        <v>738</v>
      </c>
      <c r="F2193" s="44">
        <f>IF(ISBLANK('4M'!Q42),"##BLANK",'4M'!Q42)</f>
        <v>0</v>
      </c>
    </row>
    <row r="2194" spans="2:6">
      <c r="B2194" s="14" t="str">
        <f>'4M'!BT42</f>
        <v>B0325RST_C_STD</v>
      </c>
      <c r="C2194" s="14" t="s">
        <v>4272</v>
      </c>
      <c r="E2194" s="38" t="s">
        <v>738</v>
      </c>
      <c r="F2194" s="44">
        <f>IF(ISBLANK('4M'!R42),"##BLANK",'4M'!R42)</f>
        <v>1.1970000000000001</v>
      </c>
    </row>
    <row r="2195" spans="2:6">
      <c r="B2195" s="14" t="str">
        <f>'4M'!BU42</f>
        <v>B0325RST_C_SLT</v>
      </c>
      <c r="C2195" s="14" t="s">
        <v>4273</v>
      </c>
      <c r="E2195" s="38" t="s">
        <v>738</v>
      </c>
      <c r="F2195" s="44">
        <f>IF(ISBLANK('4M'!S42),"##BLANK",'4M'!S42)</f>
        <v>0</v>
      </c>
    </row>
    <row r="2196" spans="2:6">
      <c r="B2196" s="14" t="str">
        <f>'4M'!BV42</f>
        <v>B0325RST_C_STP</v>
      </c>
      <c r="C2196" s="14" t="s">
        <v>4274</v>
      </c>
      <c r="E2196" s="38" t="s">
        <v>738</v>
      </c>
      <c r="F2196" s="44">
        <f>IF(ISBLANK('4M'!T42),"##BLANK",'4M'!T42)</f>
        <v>0</v>
      </c>
    </row>
    <row r="2197" spans="2:6">
      <c r="B2197" s="14" t="str">
        <f>'4M'!BW42</f>
        <v>B0325RST_C_SDT</v>
      </c>
      <c r="C2197" s="14" t="s">
        <v>4275</v>
      </c>
      <c r="E2197" s="38" t="s">
        <v>738</v>
      </c>
      <c r="F2197" s="44">
        <f>IF(ISBLANK('4M'!U42),"##BLANK",'4M'!U42)</f>
        <v>0</v>
      </c>
    </row>
    <row r="2198" spans="2:6">
      <c r="B2198" s="14" t="str">
        <f>'4M'!BX42</f>
        <v>B0325RST_C_SD</v>
      </c>
      <c r="C2198" s="14" t="s">
        <v>4276</v>
      </c>
      <c r="E2198" s="38" t="s">
        <v>738</v>
      </c>
      <c r="F2198" s="44">
        <f>IF(ISBLANK('4M'!V42),"##BLANK",'4M'!V42)</f>
        <v>0</v>
      </c>
    </row>
    <row r="2199" spans="2:6">
      <c r="B2199" s="14" t="str">
        <f>'4M'!BY42</f>
        <v>B0325RST_C_TOT</v>
      </c>
      <c r="C2199" s="14" t="s">
        <v>4277</v>
      </c>
      <c r="E2199" s="38" t="s">
        <v>738</v>
      </c>
      <c r="F2199" s="44">
        <f>IF(ISBLANK('4M'!W42),"##BLANK",'4M'!W42)</f>
        <v>1.1970000000000001</v>
      </c>
    </row>
    <row r="2200" spans="2:6">
      <c r="B2200" s="14" t="str">
        <f>'4M'!BZ42</f>
        <v>B0390PRT_TE</v>
      </c>
      <c r="C2200" s="14" t="s">
        <v>4278</v>
      </c>
      <c r="E2200" s="38" t="s">
        <v>738</v>
      </c>
      <c r="F2200" s="44">
        <f>IF(ISBLANK('4M'!X42),"##BLANK",'4M'!X42)</f>
        <v>2.3039999999999998</v>
      </c>
    </row>
    <row r="2201" spans="2:6">
      <c r="B2201" s="14" t="str">
        <f>'4M'!CA42</f>
        <v>B0390PRT_TA</v>
      </c>
      <c r="C2201" s="14" t="s">
        <v>4279</v>
      </c>
      <c r="E2201" s="38" t="s">
        <v>738</v>
      </c>
      <c r="F2201" s="44">
        <f>IF(ISBLANK('4M'!Y42),"##BLANK",'4M'!Y42)</f>
        <v>14.521000000000001</v>
      </c>
    </row>
    <row r="2202" spans="2:6">
      <c r="B2202" s="14" t="str">
        <f>'4M'!CB42</f>
        <v>B0390PRT_TC</v>
      </c>
      <c r="C2202" s="14" t="s">
        <v>4280</v>
      </c>
      <c r="E2202" s="38" t="s">
        <v>738</v>
      </c>
      <c r="F2202" s="44">
        <f>IF(ISBLANK('4M'!Z42),"##BLANK",'4M'!Z42)</f>
        <v>30.548999999999999</v>
      </c>
    </row>
    <row r="2203" spans="2:6">
      <c r="B2203" s="14" t="str">
        <f>'4M'!BH43</f>
        <v>B0326UVC_F</v>
      </c>
      <c r="C2203" s="14" t="s">
        <v>4281</v>
      </c>
      <c r="E2203" s="38" t="s">
        <v>738</v>
      </c>
      <c r="F2203" s="44">
        <f>IF(ISBLANK('4M'!F43),"##BLANK",'4M'!F43)</f>
        <v>0</v>
      </c>
    </row>
    <row r="2204" spans="2:6">
      <c r="B2204" s="14" t="str">
        <f>'4M'!BI43</f>
        <v>B0326UVC_SWD</v>
      </c>
      <c r="C2204" s="14" t="s">
        <v>4282</v>
      </c>
      <c r="E2204" s="38" t="s">
        <v>738</v>
      </c>
      <c r="F2204" s="44">
        <f>IF(ISBLANK('4M'!G43),"##BLANK",'4M'!G43)</f>
        <v>0</v>
      </c>
    </row>
    <row r="2205" spans="2:6">
      <c r="B2205" s="14" t="str">
        <f>'4M'!BJ43</f>
        <v>B0326UVC_HD</v>
      </c>
      <c r="C2205" s="14" t="s">
        <v>4283</v>
      </c>
      <c r="E2205" s="38" t="s">
        <v>738</v>
      </c>
      <c r="F2205" s="44">
        <f>IF(ISBLANK('4M'!H43),"##BLANK",'4M'!H43)</f>
        <v>0</v>
      </c>
    </row>
    <row r="2206" spans="2:6">
      <c r="B2206" s="14" t="str">
        <f>'4M'!BK43</f>
        <v>B0326UVC_STD</v>
      </c>
      <c r="C2206" s="14" t="s">
        <v>4284</v>
      </c>
      <c r="E2206" s="38" t="s">
        <v>738</v>
      </c>
      <c r="F2206" s="44">
        <f>IF(ISBLANK('4M'!I43),"##BLANK",'4M'!I43)</f>
        <v>8.4830000000000005</v>
      </c>
    </row>
    <row r="2207" spans="2:6">
      <c r="B2207" s="14" t="str">
        <f>'4M'!BL43</f>
        <v>B0326UVC_SLT</v>
      </c>
      <c r="C2207" s="14" t="s">
        <v>4285</v>
      </c>
      <c r="E2207" s="38" t="s">
        <v>738</v>
      </c>
      <c r="F2207" s="44">
        <f>IF(ISBLANK('4M'!J43),"##BLANK",'4M'!J43)</f>
        <v>0</v>
      </c>
    </row>
    <row r="2208" spans="2:6">
      <c r="B2208" s="14" t="str">
        <f>'4M'!BM43</f>
        <v>B0326UVC_STP</v>
      </c>
      <c r="C2208" s="14" t="s">
        <v>4286</v>
      </c>
      <c r="E2208" s="38" t="s">
        <v>738</v>
      </c>
      <c r="F2208" s="44">
        <f>IF(ISBLANK('4M'!K43),"##BLANK",'4M'!K43)</f>
        <v>0</v>
      </c>
    </row>
    <row r="2209" spans="2:6">
      <c r="B2209" s="14" t="str">
        <f>'4M'!BN43</f>
        <v>B0326UVC_SDT</v>
      </c>
      <c r="C2209" s="14" t="s">
        <v>4287</v>
      </c>
      <c r="E2209" s="38" t="s">
        <v>738</v>
      </c>
      <c r="F2209" s="44">
        <f>IF(ISBLANK('4M'!L43),"##BLANK",'4M'!L43)</f>
        <v>0</v>
      </c>
    </row>
    <row r="2210" spans="2:6">
      <c r="B2210" s="14" t="str">
        <f>'4M'!BO43</f>
        <v>B0326UVC_SD</v>
      </c>
      <c r="C2210" s="14" t="s">
        <v>4288</v>
      </c>
      <c r="E2210" s="38" t="s">
        <v>738</v>
      </c>
      <c r="F2210" s="44">
        <f>IF(ISBLANK('4M'!M43),"##BLANK",'4M'!M43)</f>
        <v>0</v>
      </c>
    </row>
    <row r="2211" spans="2:6">
      <c r="B2211" s="14" t="str">
        <f>'4M'!BP43</f>
        <v>B0326UVC_TOT</v>
      </c>
      <c r="C2211" s="14" t="s">
        <v>4289</v>
      </c>
      <c r="E2211" s="38" t="s">
        <v>738</v>
      </c>
      <c r="F2211" s="44">
        <f>IF(ISBLANK('4M'!N43),"##BLANK",'4M'!N43)</f>
        <v>8.4830000000000005</v>
      </c>
    </row>
    <row r="2212" spans="2:6">
      <c r="B2212" s="14" t="str">
        <f>'4M'!BQ43</f>
        <v>B0326UVC_C_F</v>
      </c>
      <c r="C2212" s="14" t="s">
        <v>4290</v>
      </c>
      <c r="E2212" s="38" t="s">
        <v>738</v>
      </c>
      <c r="F2212" s="44">
        <f>IF(ISBLANK('4M'!O43),"##BLANK",'4M'!O43)</f>
        <v>0</v>
      </c>
    </row>
    <row r="2213" spans="2:6">
      <c r="B2213" s="14" t="str">
        <f>'4M'!BR43</f>
        <v>B0326UVC_C_SWD</v>
      </c>
      <c r="C2213" s="14" t="s">
        <v>4291</v>
      </c>
      <c r="E2213" s="38" t="s">
        <v>738</v>
      </c>
      <c r="F2213" s="44">
        <f>IF(ISBLANK('4M'!P43),"##BLANK",'4M'!P43)</f>
        <v>0</v>
      </c>
    </row>
    <row r="2214" spans="2:6">
      <c r="B2214" s="14" t="str">
        <f>'4M'!BS43</f>
        <v>B0326UVC_C_HD</v>
      </c>
      <c r="C2214" s="14" t="s">
        <v>4292</v>
      </c>
      <c r="E2214" s="38" t="s">
        <v>738</v>
      </c>
      <c r="F2214" s="44">
        <f>IF(ISBLANK('4M'!Q43),"##BLANK",'4M'!Q43)</f>
        <v>0</v>
      </c>
    </row>
    <row r="2215" spans="2:6">
      <c r="B2215" s="14" t="str">
        <f>'4M'!BT43</f>
        <v>B0326UVC_C_STD</v>
      </c>
      <c r="C2215" s="14" t="s">
        <v>4293</v>
      </c>
      <c r="E2215" s="38" t="s">
        <v>738</v>
      </c>
      <c r="F2215" s="44">
        <f>IF(ISBLANK('4M'!R43),"##BLANK",'4M'!R43)</f>
        <v>0</v>
      </c>
    </row>
    <row r="2216" spans="2:6">
      <c r="B2216" s="14" t="str">
        <f>'4M'!BU43</f>
        <v>B0326UVC_C_SLT</v>
      </c>
      <c r="C2216" s="14" t="s">
        <v>4294</v>
      </c>
      <c r="E2216" s="38" t="s">
        <v>738</v>
      </c>
      <c r="F2216" s="44">
        <f>IF(ISBLANK('4M'!S43),"##BLANK",'4M'!S43)</f>
        <v>0</v>
      </c>
    </row>
    <row r="2217" spans="2:6">
      <c r="B2217" s="14" t="str">
        <f>'4M'!BV43</f>
        <v>B0326UVC_C_STP</v>
      </c>
      <c r="C2217" s="14" t="s">
        <v>4295</v>
      </c>
      <c r="E2217" s="38" t="s">
        <v>738</v>
      </c>
      <c r="F2217" s="44">
        <f>IF(ISBLANK('4M'!T43),"##BLANK",'4M'!T43)</f>
        <v>0</v>
      </c>
    </row>
    <row r="2218" spans="2:6">
      <c r="B2218" s="14" t="str">
        <f>'4M'!BW43</f>
        <v>B0326UVC_C_SDT</v>
      </c>
      <c r="C2218" s="14" t="s">
        <v>4296</v>
      </c>
      <c r="E2218" s="38" t="s">
        <v>738</v>
      </c>
      <c r="F2218" s="44">
        <f>IF(ISBLANK('4M'!U43),"##BLANK",'4M'!U43)</f>
        <v>0</v>
      </c>
    </row>
    <row r="2219" spans="2:6">
      <c r="B2219" s="14" t="str">
        <f>'4M'!BX43</f>
        <v>B0326UVC_C_SD</v>
      </c>
      <c r="C2219" s="14" t="s">
        <v>4297</v>
      </c>
      <c r="E2219" s="38" t="s">
        <v>738</v>
      </c>
      <c r="F2219" s="44">
        <f>IF(ISBLANK('4M'!V43),"##BLANK",'4M'!V43)</f>
        <v>0</v>
      </c>
    </row>
    <row r="2220" spans="2:6">
      <c r="B2220" s="14" t="str">
        <f>'4M'!BY43</f>
        <v>B0326UVC_C_TOT</v>
      </c>
      <c r="C2220" s="14" t="s">
        <v>4298</v>
      </c>
      <c r="E2220" s="38" t="s">
        <v>738</v>
      </c>
      <c r="F2220" s="44">
        <f>IF(ISBLANK('4M'!W43),"##BLANK",'4M'!W43)</f>
        <v>0</v>
      </c>
    </row>
    <row r="2221" spans="2:6">
      <c r="B2221" s="14" t="str">
        <f>'4M'!BH44</f>
        <v>B0327UVO_F</v>
      </c>
      <c r="C2221" s="14" t="s">
        <v>4299</v>
      </c>
      <c r="E2221" s="38" t="s">
        <v>738</v>
      </c>
      <c r="F2221" s="44">
        <f>IF(ISBLANK('4M'!F44),"##BLANK",'4M'!F44)</f>
        <v>0</v>
      </c>
    </row>
    <row r="2222" spans="2:6">
      <c r="B2222" s="14" t="str">
        <f>'4M'!BI44</f>
        <v>B0327UVO_SWD</v>
      </c>
      <c r="C2222" s="14" t="s">
        <v>4300</v>
      </c>
      <c r="E2222" s="38" t="s">
        <v>738</v>
      </c>
      <c r="F2222" s="44">
        <f>IF(ISBLANK('4M'!G44),"##BLANK",'4M'!G44)</f>
        <v>0</v>
      </c>
    </row>
    <row r="2223" spans="2:6">
      <c r="B2223" s="14" t="str">
        <f>'4M'!BJ44</f>
        <v>B0327UVO_HD</v>
      </c>
      <c r="C2223" s="14" t="s">
        <v>4301</v>
      </c>
      <c r="E2223" s="38" t="s">
        <v>738</v>
      </c>
      <c r="F2223" s="44">
        <f>IF(ISBLANK('4M'!H44),"##BLANK",'4M'!H44)</f>
        <v>0</v>
      </c>
    </row>
    <row r="2224" spans="2:6">
      <c r="B2224" s="14" t="str">
        <f>'4M'!BK44</f>
        <v>B0327UVO_STD</v>
      </c>
      <c r="C2224" s="14" t="s">
        <v>4302</v>
      </c>
      <c r="E2224" s="38" t="s">
        <v>738</v>
      </c>
      <c r="F2224" s="44">
        <f>IF(ISBLANK('4M'!I44),"##BLANK",'4M'!I44)</f>
        <v>0</v>
      </c>
    </row>
    <row r="2225" spans="2:6">
      <c r="B2225" s="14" t="str">
        <f>'4M'!BL44</f>
        <v>B0327UVO_SLT</v>
      </c>
      <c r="C2225" s="14" t="s">
        <v>4303</v>
      </c>
      <c r="E2225" s="38" t="s">
        <v>738</v>
      </c>
      <c r="F2225" s="44">
        <f>IF(ISBLANK('4M'!J44),"##BLANK",'4M'!J44)</f>
        <v>0</v>
      </c>
    </row>
    <row r="2226" spans="2:6">
      <c r="B2226" s="14" t="str">
        <f>'4M'!BM44</f>
        <v>B0327UVO_STP</v>
      </c>
      <c r="C2226" s="14" t="s">
        <v>4304</v>
      </c>
      <c r="E2226" s="38" t="s">
        <v>738</v>
      </c>
      <c r="F2226" s="44">
        <f>IF(ISBLANK('4M'!K44),"##BLANK",'4M'!K44)</f>
        <v>0</v>
      </c>
    </row>
    <row r="2227" spans="2:6">
      <c r="B2227" s="14" t="str">
        <f>'4M'!BN44</f>
        <v>B0327UVO_SDT</v>
      </c>
      <c r="C2227" s="14" t="s">
        <v>4305</v>
      </c>
      <c r="E2227" s="38" t="s">
        <v>738</v>
      </c>
      <c r="F2227" s="44">
        <f>IF(ISBLANK('4M'!L44),"##BLANK",'4M'!L44)</f>
        <v>0</v>
      </c>
    </row>
    <row r="2228" spans="2:6">
      <c r="B2228" s="14" t="str">
        <f>'4M'!BO44</f>
        <v>B0327UVO_SD</v>
      </c>
      <c r="C2228" s="14" t="s">
        <v>4306</v>
      </c>
      <c r="E2228" s="38" t="s">
        <v>738</v>
      </c>
      <c r="F2228" s="44">
        <f>IF(ISBLANK('4M'!M44),"##BLANK",'4M'!M44)</f>
        <v>0</v>
      </c>
    </row>
    <row r="2229" spans="2:6">
      <c r="B2229" s="14" t="str">
        <f>'4M'!BP44</f>
        <v>B0327UVO_TOT</v>
      </c>
      <c r="C2229" s="14" t="s">
        <v>4307</v>
      </c>
      <c r="E2229" s="38" t="s">
        <v>738</v>
      </c>
      <c r="F2229" s="44">
        <f>IF(ISBLANK('4M'!N44),"##BLANK",'4M'!N44)</f>
        <v>0</v>
      </c>
    </row>
    <row r="2230" spans="2:6">
      <c r="B2230" s="14" t="str">
        <f>'4M'!BQ44</f>
        <v>B0327UVO_C_F</v>
      </c>
      <c r="C2230" s="14" t="s">
        <v>4308</v>
      </c>
      <c r="E2230" s="38" t="s">
        <v>738</v>
      </c>
      <c r="F2230" s="44">
        <f>IF(ISBLANK('4M'!O44),"##BLANK",'4M'!O44)</f>
        <v>0</v>
      </c>
    </row>
    <row r="2231" spans="2:6">
      <c r="B2231" s="14" t="str">
        <f>'4M'!BR44</f>
        <v>B0327UVO_C_SWD</v>
      </c>
      <c r="C2231" s="14" t="s">
        <v>4309</v>
      </c>
      <c r="E2231" s="38" t="s">
        <v>738</v>
      </c>
      <c r="F2231" s="44">
        <f>IF(ISBLANK('4M'!P44),"##BLANK",'4M'!P44)</f>
        <v>0</v>
      </c>
    </row>
    <row r="2232" spans="2:6">
      <c r="B2232" s="14" t="str">
        <f>'4M'!BS44</f>
        <v>B0327UVO_C_HD</v>
      </c>
      <c r="C2232" s="14" t="s">
        <v>4310</v>
      </c>
      <c r="E2232" s="38" t="s">
        <v>738</v>
      </c>
      <c r="F2232" s="44">
        <f>IF(ISBLANK('4M'!Q44),"##BLANK",'4M'!Q44)</f>
        <v>0</v>
      </c>
    </row>
    <row r="2233" spans="2:6">
      <c r="B2233" s="14" t="str">
        <f>'4M'!BT44</f>
        <v>B0327UVO_C_STD</v>
      </c>
      <c r="C2233" s="14" t="s">
        <v>4311</v>
      </c>
      <c r="E2233" s="38" t="s">
        <v>738</v>
      </c>
      <c r="F2233" s="44">
        <f>IF(ISBLANK('4M'!R44),"##BLANK",'4M'!R44)</f>
        <v>0</v>
      </c>
    </row>
    <row r="2234" spans="2:6">
      <c r="B2234" s="14" t="str">
        <f>'4M'!BU44</f>
        <v>B0327UVO_C_SLT</v>
      </c>
      <c r="C2234" s="14" t="s">
        <v>4312</v>
      </c>
      <c r="E2234" s="38" t="s">
        <v>738</v>
      </c>
      <c r="F2234" s="44">
        <f>IF(ISBLANK('4M'!S44),"##BLANK",'4M'!S44)</f>
        <v>0</v>
      </c>
    </row>
    <row r="2235" spans="2:6">
      <c r="B2235" s="14" t="str">
        <f>'4M'!BV44</f>
        <v>B0327UVO_C_STP</v>
      </c>
      <c r="C2235" s="14" t="s">
        <v>4313</v>
      </c>
      <c r="E2235" s="38" t="s">
        <v>738</v>
      </c>
      <c r="F2235" s="44">
        <f>IF(ISBLANK('4M'!T44),"##BLANK",'4M'!T44)</f>
        <v>0</v>
      </c>
    </row>
    <row r="2236" spans="2:6">
      <c r="B2236" s="14" t="str">
        <f>'4M'!BW44</f>
        <v>B0327UVO_C_SDT</v>
      </c>
      <c r="C2236" s="14" t="s">
        <v>4314</v>
      </c>
      <c r="E2236" s="38" t="s">
        <v>738</v>
      </c>
      <c r="F2236" s="44">
        <f>IF(ISBLANK('4M'!U44),"##BLANK",'4M'!U44)</f>
        <v>0</v>
      </c>
    </row>
    <row r="2237" spans="2:6">
      <c r="B2237" s="14" t="str">
        <f>'4M'!BX44</f>
        <v>B0327UVO_C_SD</v>
      </c>
      <c r="C2237" s="14" t="s">
        <v>4315</v>
      </c>
      <c r="E2237" s="38" t="s">
        <v>738</v>
      </c>
      <c r="F2237" s="44">
        <f>IF(ISBLANK('4M'!V44),"##BLANK",'4M'!V44)</f>
        <v>0</v>
      </c>
    </row>
    <row r="2238" spans="2:6">
      <c r="B2238" s="14" t="str">
        <f>'4M'!BY44</f>
        <v>B0327UVO_C_TOT</v>
      </c>
      <c r="C2238" s="14" t="s">
        <v>4316</v>
      </c>
      <c r="E2238" s="38" t="s">
        <v>738</v>
      </c>
      <c r="F2238" s="44">
        <f>IF(ISBLANK('4M'!W44),"##BLANK",'4M'!W44)</f>
        <v>0</v>
      </c>
    </row>
    <row r="2239" spans="2:6">
      <c r="B2239" s="14" t="str">
        <f>'4M'!BH45</f>
        <v>B0328UVT_F</v>
      </c>
      <c r="C2239" s="14" t="s">
        <v>4317</v>
      </c>
      <c r="E2239" s="38" t="s">
        <v>738</v>
      </c>
      <c r="F2239" s="44">
        <f>IF(ISBLANK('4M'!F45),"##BLANK",'4M'!F45)</f>
        <v>0</v>
      </c>
    </row>
    <row r="2240" spans="2:6">
      <c r="B2240" s="14" t="str">
        <f>'4M'!BI45</f>
        <v>B0328UVT_SWD</v>
      </c>
      <c r="C2240" s="14" t="s">
        <v>4318</v>
      </c>
      <c r="E2240" s="38" t="s">
        <v>738</v>
      </c>
      <c r="F2240" s="44">
        <f>IF(ISBLANK('4M'!G45),"##BLANK",'4M'!G45)</f>
        <v>0</v>
      </c>
    </row>
    <row r="2241" spans="2:6">
      <c r="B2241" s="14" t="str">
        <f>'4M'!BJ45</f>
        <v>B0328UVT_HD</v>
      </c>
      <c r="C2241" s="14" t="s">
        <v>4319</v>
      </c>
      <c r="E2241" s="38" t="s">
        <v>738</v>
      </c>
      <c r="F2241" s="44">
        <f>IF(ISBLANK('4M'!H45),"##BLANK",'4M'!H45)</f>
        <v>0</v>
      </c>
    </row>
    <row r="2242" spans="2:6">
      <c r="B2242" s="14" t="str">
        <f>'4M'!BK45</f>
        <v>B0328UVT_STD</v>
      </c>
      <c r="C2242" s="14" t="s">
        <v>4320</v>
      </c>
      <c r="E2242" s="38" t="s">
        <v>738</v>
      </c>
      <c r="F2242" s="44">
        <f>IF(ISBLANK('4M'!I45),"##BLANK",'4M'!I45)</f>
        <v>8.4830000000000005</v>
      </c>
    </row>
    <row r="2243" spans="2:6">
      <c r="B2243" s="14" t="str">
        <f>'4M'!BL45</f>
        <v>B0328UVT_SLT</v>
      </c>
      <c r="C2243" s="14" t="s">
        <v>4321</v>
      </c>
      <c r="E2243" s="38" t="s">
        <v>738</v>
      </c>
      <c r="F2243" s="44">
        <f>IF(ISBLANK('4M'!J45),"##BLANK",'4M'!J45)</f>
        <v>0</v>
      </c>
    </row>
    <row r="2244" spans="2:6">
      <c r="B2244" s="14" t="str">
        <f>'4M'!BM45</f>
        <v>B0328UVT_STP</v>
      </c>
      <c r="C2244" s="14" t="s">
        <v>4322</v>
      </c>
      <c r="E2244" s="38" t="s">
        <v>738</v>
      </c>
      <c r="F2244" s="44">
        <f>IF(ISBLANK('4M'!K45),"##BLANK",'4M'!K45)</f>
        <v>0</v>
      </c>
    </row>
    <row r="2245" spans="2:6">
      <c r="B2245" s="14" t="str">
        <f>'4M'!BN45</f>
        <v>B0328UVT_SDT</v>
      </c>
      <c r="C2245" s="14" t="s">
        <v>4323</v>
      </c>
      <c r="E2245" s="38" t="s">
        <v>738</v>
      </c>
      <c r="F2245" s="44">
        <f>IF(ISBLANK('4M'!L45),"##BLANK",'4M'!L45)</f>
        <v>0</v>
      </c>
    </row>
    <row r="2246" spans="2:6">
      <c r="B2246" s="14" t="str">
        <f>'4M'!BO45</f>
        <v>B0328UVT_SD</v>
      </c>
      <c r="C2246" s="14" t="s">
        <v>4324</v>
      </c>
      <c r="E2246" s="38" t="s">
        <v>738</v>
      </c>
      <c r="F2246" s="44">
        <f>IF(ISBLANK('4M'!M45),"##BLANK",'4M'!M45)</f>
        <v>0</v>
      </c>
    </row>
    <row r="2247" spans="2:6">
      <c r="B2247" s="14" t="str">
        <f>'4M'!BP45</f>
        <v>B0328UVT_TOT</v>
      </c>
      <c r="C2247" s="14" t="s">
        <v>4325</v>
      </c>
      <c r="E2247" s="38" t="s">
        <v>738</v>
      </c>
      <c r="F2247" s="44">
        <f>IF(ISBLANK('4M'!N45),"##BLANK",'4M'!N45)</f>
        <v>8.4830000000000005</v>
      </c>
    </row>
    <row r="2248" spans="2:6">
      <c r="B2248" s="14" t="str">
        <f>'4M'!BQ45</f>
        <v>B0328UVT_C_F</v>
      </c>
      <c r="C2248" s="14" t="s">
        <v>4326</v>
      </c>
      <c r="E2248" s="38" t="s">
        <v>738</v>
      </c>
      <c r="F2248" s="44">
        <f>IF(ISBLANK('4M'!O45),"##BLANK",'4M'!O45)</f>
        <v>0</v>
      </c>
    </row>
    <row r="2249" spans="2:6">
      <c r="B2249" s="14" t="str">
        <f>'4M'!BR45</f>
        <v>B0328UVT_C_SWD</v>
      </c>
      <c r="C2249" s="14" t="s">
        <v>4327</v>
      </c>
      <c r="E2249" s="38" t="s">
        <v>738</v>
      </c>
      <c r="F2249" s="44">
        <f>IF(ISBLANK('4M'!P45),"##BLANK",'4M'!P45)</f>
        <v>0</v>
      </c>
    </row>
    <row r="2250" spans="2:6">
      <c r="B2250" s="14" t="str">
        <f>'4M'!BS45</f>
        <v>B0328UVT_C_HD</v>
      </c>
      <c r="C2250" s="14" t="s">
        <v>4328</v>
      </c>
      <c r="E2250" s="38" t="s">
        <v>738</v>
      </c>
      <c r="F2250" s="44">
        <f>IF(ISBLANK('4M'!Q45),"##BLANK",'4M'!Q45)</f>
        <v>0</v>
      </c>
    </row>
    <row r="2251" spans="2:6">
      <c r="B2251" s="14" t="str">
        <f>'4M'!BT45</f>
        <v>B0328UVT_C_STD</v>
      </c>
      <c r="C2251" s="14" t="s">
        <v>4329</v>
      </c>
      <c r="E2251" s="38" t="s">
        <v>738</v>
      </c>
      <c r="F2251" s="44">
        <f>IF(ISBLANK('4M'!R45),"##BLANK",'4M'!R45)</f>
        <v>0</v>
      </c>
    </row>
    <row r="2252" spans="2:6">
      <c r="B2252" s="14" t="str">
        <f>'4M'!BU45</f>
        <v>B0328UVT_C_SLT</v>
      </c>
      <c r="C2252" s="14" t="s">
        <v>4330</v>
      </c>
      <c r="E2252" s="38" t="s">
        <v>738</v>
      </c>
      <c r="F2252" s="44">
        <f>IF(ISBLANK('4M'!S45),"##BLANK",'4M'!S45)</f>
        <v>0</v>
      </c>
    </row>
    <row r="2253" spans="2:6">
      <c r="B2253" s="14" t="str">
        <f>'4M'!BV45</f>
        <v>B0328UVT_C_STP</v>
      </c>
      <c r="C2253" s="14" t="s">
        <v>4331</v>
      </c>
      <c r="E2253" s="38" t="s">
        <v>738</v>
      </c>
      <c r="F2253" s="44">
        <f>IF(ISBLANK('4M'!T45),"##BLANK",'4M'!T45)</f>
        <v>0</v>
      </c>
    </row>
    <row r="2254" spans="2:6">
      <c r="B2254" s="14" t="str">
        <f>'4M'!BW45</f>
        <v>B0328UVT_C_SDT</v>
      </c>
      <c r="C2254" s="14" t="s">
        <v>4332</v>
      </c>
      <c r="E2254" s="38" t="s">
        <v>738</v>
      </c>
      <c r="F2254" s="44">
        <f>IF(ISBLANK('4M'!U45),"##BLANK",'4M'!U45)</f>
        <v>0</v>
      </c>
    </row>
    <row r="2255" spans="2:6">
      <c r="B2255" s="14" t="str">
        <f>'4M'!BX45</f>
        <v>B0328UVT_C_SD</v>
      </c>
      <c r="C2255" s="14" t="s">
        <v>4333</v>
      </c>
      <c r="E2255" s="38" t="s">
        <v>738</v>
      </c>
      <c r="F2255" s="44">
        <f>IF(ISBLANK('4M'!V45),"##BLANK",'4M'!V45)</f>
        <v>0</v>
      </c>
    </row>
    <row r="2256" spans="2:6">
      <c r="B2256" s="14" t="str">
        <f>'4M'!BY45</f>
        <v>B0328UVT_C_TOT</v>
      </c>
      <c r="C2256" s="14" t="s">
        <v>4334</v>
      </c>
      <c r="E2256" s="38" t="s">
        <v>738</v>
      </c>
      <c r="F2256" s="44">
        <f>IF(ISBLANK('4M'!W45),"##BLANK",'4M'!W45)</f>
        <v>0</v>
      </c>
    </row>
    <row r="2257" spans="2:6">
      <c r="B2257" s="14" t="str">
        <f>'4M'!BZ45</f>
        <v>B0391UVT_TE</v>
      </c>
      <c r="C2257" s="14" t="s">
        <v>4335</v>
      </c>
      <c r="E2257" s="38" t="s">
        <v>738</v>
      </c>
      <c r="F2257" s="44">
        <f>IF(ISBLANK('4M'!X45),"##BLANK",'4M'!X45)</f>
        <v>9.0139999999999993</v>
      </c>
    </row>
    <row r="2258" spans="2:6">
      <c r="B2258" s="14" t="str">
        <f>'4M'!CA45</f>
        <v>B0391UVT_TA</v>
      </c>
      <c r="C2258" s="14" t="s">
        <v>4336</v>
      </c>
      <c r="E2258" s="38" t="s">
        <v>738</v>
      </c>
      <c r="F2258" s="44">
        <f>IF(ISBLANK('4M'!Y45),"##BLANK",'4M'!Y45)</f>
        <v>6.2789999999999999</v>
      </c>
    </row>
    <row r="2259" spans="2:6">
      <c r="B2259" s="14" t="str">
        <f>'4M'!CB45</f>
        <v>B0391UVT_TC</v>
      </c>
      <c r="C2259" s="14" t="s">
        <v>4337</v>
      </c>
      <c r="E2259" s="38" t="s">
        <v>738</v>
      </c>
      <c r="F2259" s="44">
        <f>IF(ISBLANK('4M'!Z45),"##BLANK",'4M'!Z45)</f>
        <v>13.211</v>
      </c>
    </row>
    <row r="2260" spans="2:6">
      <c r="B2260" s="14" t="str">
        <f>'4M'!BH46</f>
        <v>B0329INC_F</v>
      </c>
      <c r="C2260" s="14" t="s">
        <v>4338</v>
      </c>
      <c r="E2260" s="38" t="s">
        <v>738</v>
      </c>
      <c r="F2260" s="44">
        <f>IF(ISBLANK('4M'!F46),"##BLANK",'4M'!F46)</f>
        <v>2.0190000000000001</v>
      </c>
    </row>
    <row r="2261" spans="2:6">
      <c r="B2261" s="14" t="str">
        <f>'4M'!BI46</f>
        <v>B0329INC_SWD</v>
      </c>
      <c r="C2261" s="14" t="s">
        <v>4339</v>
      </c>
      <c r="E2261" s="38" t="s">
        <v>738</v>
      </c>
      <c r="F2261" s="44">
        <f>IF(ISBLANK('4M'!G46),"##BLANK",'4M'!G46)</f>
        <v>0.44</v>
      </c>
    </row>
    <row r="2262" spans="2:6">
      <c r="B2262" s="14" t="str">
        <f>'4M'!BJ46</f>
        <v>B0329INC_HD</v>
      </c>
      <c r="C2262" s="14" t="s">
        <v>4340</v>
      </c>
      <c r="E2262" s="38" t="s">
        <v>738</v>
      </c>
      <c r="F2262" s="44">
        <f>IF(ISBLANK('4M'!H46),"##BLANK",'4M'!H46)</f>
        <v>0.44</v>
      </c>
    </row>
    <row r="2263" spans="2:6">
      <c r="B2263" s="14" t="str">
        <f>'4M'!BK46</f>
        <v>B0329INC_STD</v>
      </c>
      <c r="C2263" s="14" t="s">
        <v>4341</v>
      </c>
      <c r="E2263" s="38" t="s">
        <v>738</v>
      </c>
      <c r="F2263" s="44">
        <f>IF(ISBLANK('4M'!I46),"##BLANK",'4M'!I46)</f>
        <v>1.2050000000000001</v>
      </c>
    </row>
    <row r="2264" spans="2:6">
      <c r="B2264" s="14" t="str">
        <f>'4M'!BL46</f>
        <v>B0329INC_SLT</v>
      </c>
      <c r="C2264" s="14" t="s">
        <v>4342</v>
      </c>
      <c r="E2264" s="38" t="s">
        <v>738</v>
      </c>
      <c r="F2264" s="44">
        <f>IF(ISBLANK('4M'!J46),"##BLANK",'4M'!J46)</f>
        <v>0</v>
      </c>
    </row>
    <row r="2265" spans="2:6">
      <c r="B2265" s="14" t="str">
        <f>'4M'!BM46</f>
        <v>B0329INC_STP</v>
      </c>
      <c r="C2265" s="14" t="s">
        <v>4343</v>
      </c>
      <c r="E2265" s="38" t="s">
        <v>738</v>
      </c>
      <c r="F2265" s="44">
        <f>IF(ISBLANK('4M'!K46),"##BLANK",'4M'!K46)</f>
        <v>0</v>
      </c>
    </row>
    <row r="2266" spans="2:6">
      <c r="B2266" s="14" t="str">
        <f>'4M'!BN46</f>
        <v>B0329INC_SDT</v>
      </c>
      <c r="C2266" s="14" t="s">
        <v>4344</v>
      </c>
      <c r="E2266" s="38" t="s">
        <v>738</v>
      </c>
      <c r="F2266" s="44">
        <f>IF(ISBLANK('4M'!L46),"##BLANK",'4M'!L46)</f>
        <v>0</v>
      </c>
    </row>
    <row r="2267" spans="2:6">
      <c r="B2267" s="14" t="str">
        <f>'4M'!BO46</f>
        <v>B0329INC_SD</v>
      </c>
      <c r="C2267" s="14" t="s">
        <v>4345</v>
      </c>
      <c r="E2267" s="38" t="s">
        <v>738</v>
      </c>
      <c r="F2267" s="44">
        <f>IF(ISBLANK('4M'!M46),"##BLANK",'4M'!M46)</f>
        <v>0</v>
      </c>
    </row>
    <row r="2268" spans="2:6">
      <c r="B2268" s="14" t="str">
        <f>'4M'!BP46</f>
        <v>B0329INC_TOT</v>
      </c>
      <c r="C2268" s="14" t="s">
        <v>3309</v>
      </c>
      <c r="E2268" s="38" t="s">
        <v>738</v>
      </c>
      <c r="F2268" s="44">
        <f>IF(ISBLANK('4M'!N46),"##BLANK",'4M'!N46)</f>
        <v>4.1040000000000001</v>
      </c>
    </row>
    <row r="2269" spans="2:6">
      <c r="B2269" s="14" t="str">
        <f>'4M'!BH47</f>
        <v>B0330INO_F</v>
      </c>
      <c r="C2269" s="14" t="s">
        <v>4346</v>
      </c>
      <c r="E2269" s="38" t="s">
        <v>738</v>
      </c>
      <c r="F2269" s="44">
        <f>IF(ISBLANK('4M'!F47),"##BLANK",'4M'!F47)</f>
        <v>0</v>
      </c>
    </row>
    <row r="2270" spans="2:6">
      <c r="B2270" s="14" t="str">
        <f>'4M'!BI47</f>
        <v>B0330INO_SWD</v>
      </c>
      <c r="C2270" s="14" t="s">
        <v>4347</v>
      </c>
      <c r="E2270" s="38" t="s">
        <v>738</v>
      </c>
      <c r="F2270" s="44">
        <f>IF(ISBLANK('4M'!G47),"##BLANK",'4M'!G47)</f>
        <v>0</v>
      </c>
    </row>
    <row r="2271" spans="2:6">
      <c r="B2271" s="14" t="str">
        <f>'4M'!BJ47</f>
        <v>B0330INO_HD</v>
      </c>
      <c r="C2271" s="14" t="s">
        <v>4348</v>
      </c>
      <c r="E2271" s="38" t="s">
        <v>738</v>
      </c>
      <c r="F2271" s="44">
        <f>IF(ISBLANK('4M'!H47),"##BLANK",'4M'!H47)</f>
        <v>0</v>
      </c>
    </row>
    <row r="2272" spans="2:6">
      <c r="B2272" s="14" t="str">
        <f>'4M'!BK47</f>
        <v>B0330INO_STD</v>
      </c>
      <c r="C2272" s="14" t="s">
        <v>4349</v>
      </c>
      <c r="E2272" s="38" t="s">
        <v>738</v>
      </c>
      <c r="F2272" s="44">
        <f>IF(ISBLANK('4M'!I47),"##BLANK",'4M'!I47)</f>
        <v>0</v>
      </c>
    </row>
    <row r="2273" spans="2:6">
      <c r="B2273" s="14" t="str">
        <f>'4M'!BL47</f>
        <v>B0330INO_SLT</v>
      </c>
      <c r="C2273" s="14" t="s">
        <v>4350</v>
      </c>
      <c r="E2273" s="38" t="s">
        <v>738</v>
      </c>
      <c r="F2273" s="44">
        <f>IF(ISBLANK('4M'!J47),"##BLANK",'4M'!J47)</f>
        <v>0</v>
      </c>
    </row>
    <row r="2274" spans="2:6">
      <c r="B2274" s="14" t="str">
        <f>'4M'!BM47</f>
        <v>B0330INO_STP</v>
      </c>
      <c r="C2274" s="14" t="s">
        <v>4351</v>
      </c>
      <c r="E2274" s="38" t="s">
        <v>738</v>
      </c>
      <c r="F2274" s="44">
        <f>IF(ISBLANK('4M'!K47),"##BLANK",'4M'!K47)</f>
        <v>0</v>
      </c>
    </row>
    <row r="2275" spans="2:6">
      <c r="B2275" s="14" t="str">
        <f>'4M'!BN47</f>
        <v>B0330INO_SDT</v>
      </c>
      <c r="C2275" s="14" t="s">
        <v>4352</v>
      </c>
      <c r="E2275" s="38" t="s">
        <v>738</v>
      </c>
      <c r="F2275" s="44">
        <f>IF(ISBLANK('4M'!L47),"##BLANK",'4M'!L47)</f>
        <v>0</v>
      </c>
    </row>
    <row r="2276" spans="2:6">
      <c r="B2276" s="14" t="str">
        <f>'4M'!BO47</f>
        <v>B0330INO_SD</v>
      </c>
      <c r="C2276" s="14" t="s">
        <v>4353</v>
      </c>
      <c r="E2276" s="38" t="s">
        <v>738</v>
      </c>
      <c r="F2276" s="44">
        <f>IF(ISBLANK('4M'!M47),"##BLANK",'4M'!M47)</f>
        <v>0</v>
      </c>
    </row>
    <row r="2277" spans="2:6">
      <c r="B2277" s="14" t="str">
        <f>'4M'!BP47</f>
        <v>B0330INO_TOT</v>
      </c>
      <c r="C2277" s="14" t="s">
        <v>3315</v>
      </c>
      <c r="E2277" s="38" t="s">
        <v>738</v>
      </c>
      <c r="F2277" s="44">
        <f>IF(ISBLANK('4M'!N47),"##BLANK",'4M'!N47)</f>
        <v>0</v>
      </c>
    </row>
    <row r="2278" spans="2:6">
      <c r="B2278" s="14" t="str">
        <f>'4M'!BH48</f>
        <v>B0331INT_F</v>
      </c>
      <c r="C2278" s="14" t="s">
        <v>4354</v>
      </c>
      <c r="E2278" s="38" t="s">
        <v>738</v>
      </c>
      <c r="F2278" s="44">
        <f>IF(ISBLANK('4M'!F48),"##BLANK",'4M'!F48)</f>
        <v>2.0190000000000001</v>
      </c>
    </row>
    <row r="2279" spans="2:6">
      <c r="B2279" s="14" t="str">
        <f>'4M'!BI48</f>
        <v>B0331INT_SWD</v>
      </c>
      <c r="C2279" s="14" t="s">
        <v>4355</v>
      </c>
      <c r="E2279" s="38" t="s">
        <v>738</v>
      </c>
      <c r="F2279" s="44">
        <f>IF(ISBLANK('4M'!G48),"##BLANK",'4M'!G48)</f>
        <v>0.44</v>
      </c>
    </row>
    <row r="2280" spans="2:6">
      <c r="B2280" s="14" t="str">
        <f>'4M'!BJ48</f>
        <v>B0331INT_HD</v>
      </c>
      <c r="C2280" s="14" t="s">
        <v>4356</v>
      </c>
      <c r="E2280" s="38" t="s">
        <v>738</v>
      </c>
      <c r="F2280" s="44">
        <f>IF(ISBLANK('4M'!H48),"##BLANK",'4M'!H48)</f>
        <v>0.44</v>
      </c>
    </row>
    <row r="2281" spans="2:6">
      <c r="B2281" s="14" t="str">
        <f>'4M'!BK48</f>
        <v>B0331INT_STD</v>
      </c>
      <c r="C2281" s="14" t="s">
        <v>4357</v>
      </c>
      <c r="E2281" s="38" t="s">
        <v>738</v>
      </c>
      <c r="F2281" s="44">
        <f>IF(ISBLANK('4M'!I48),"##BLANK",'4M'!I48)</f>
        <v>1.2050000000000001</v>
      </c>
    </row>
    <row r="2282" spans="2:6">
      <c r="B2282" s="14" t="str">
        <f>'4M'!BL48</f>
        <v>B0331INT_SLT</v>
      </c>
      <c r="C2282" s="14" t="s">
        <v>4358</v>
      </c>
      <c r="E2282" s="38" t="s">
        <v>738</v>
      </c>
      <c r="F2282" s="44">
        <f>IF(ISBLANK('4M'!J48),"##BLANK",'4M'!J48)</f>
        <v>0</v>
      </c>
    </row>
    <row r="2283" spans="2:6">
      <c r="B2283" s="14" t="str">
        <f>'4M'!BM48</f>
        <v>B0331INT_STP</v>
      </c>
      <c r="C2283" s="14" t="s">
        <v>4359</v>
      </c>
      <c r="E2283" s="38" t="s">
        <v>738</v>
      </c>
      <c r="F2283" s="44">
        <f>IF(ISBLANK('4M'!K48),"##BLANK",'4M'!K48)</f>
        <v>0</v>
      </c>
    </row>
    <row r="2284" spans="2:6">
      <c r="B2284" s="14" t="str">
        <f>'4M'!BN48</f>
        <v>B0331INT_SDT</v>
      </c>
      <c r="C2284" s="14" t="s">
        <v>4360</v>
      </c>
      <c r="E2284" s="38" t="s">
        <v>738</v>
      </c>
      <c r="F2284" s="44">
        <f>IF(ISBLANK('4M'!L48),"##BLANK",'4M'!L48)</f>
        <v>0</v>
      </c>
    </row>
    <row r="2285" spans="2:6">
      <c r="B2285" s="14" t="str">
        <f>'4M'!BO48</f>
        <v>B0331INT_SD</v>
      </c>
      <c r="C2285" s="14" t="s">
        <v>4361</v>
      </c>
      <c r="E2285" s="38" t="s">
        <v>738</v>
      </c>
      <c r="F2285" s="44">
        <f>IF(ISBLANK('4M'!M48),"##BLANK",'4M'!M48)</f>
        <v>0</v>
      </c>
    </row>
    <row r="2286" spans="2:6">
      <c r="B2286" s="14" t="str">
        <f>'4M'!BP48</f>
        <v>B0331INT_TOT</v>
      </c>
      <c r="C2286" s="14" t="s">
        <v>3321</v>
      </c>
      <c r="E2286" s="38" t="s">
        <v>738</v>
      </c>
      <c r="F2286" s="44">
        <f>IF(ISBLANK('4M'!N48),"##BLANK",'4M'!N48)</f>
        <v>4.1040000000000001</v>
      </c>
    </row>
    <row r="2287" spans="2:6">
      <c r="B2287" s="14" t="str">
        <f>'4M'!BZ48</f>
        <v>B0392IT_TE</v>
      </c>
      <c r="C2287" s="14" t="s">
        <v>3322</v>
      </c>
      <c r="E2287" s="38" t="s">
        <v>738</v>
      </c>
      <c r="F2287" s="44">
        <f>IF(ISBLANK('4M'!X48),"##BLANK",'4M'!X48)</f>
        <v>4.6040000000000001</v>
      </c>
    </row>
    <row r="2288" spans="2:6">
      <c r="B2288" s="14" t="str">
        <f>'4M'!CA48</f>
        <v>B0392IT_TA</v>
      </c>
      <c r="C2288" s="14" t="s">
        <v>3323</v>
      </c>
      <c r="E2288" s="38" t="s">
        <v>738</v>
      </c>
      <c r="F2288" s="44">
        <f>IF(ISBLANK('4M'!Y48),"##BLANK",'4M'!Y48)</f>
        <v>7.9560000000000004</v>
      </c>
    </row>
    <row r="2289" spans="2:6">
      <c r="B2289" s="14" t="str">
        <f>'4M'!CB48</f>
        <v>B0392IT_TC</v>
      </c>
      <c r="C2289" s="14" t="s">
        <v>3324</v>
      </c>
      <c r="E2289" s="38" t="s">
        <v>738</v>
      </c>
      <c r="F2289" s="44">
        <f>IF(ISBLANK('4M'!Z48),"##BLANK",'4M'!Z48)</f>
        <v>16.739000000000001</v>
      </c>
    </row>
    <row r="2290" spans="2:6">
      <c r="B2290" s="14" t="str">
        <f>'4M'!BH49</f>
        <v>B0332TET_F</v>
      </c>
      <c r="C2290" s="14" t="s">
        <v>4362</v>
      </c>
      <c r="E2290" s="38" t="s">
        <v>738</v>
      </c>
      <c r="F2290" s="44">
        <f>IF(ISBLANK('4M'!F49),"##BLANK",'4M'!F49)</f>
        <v>2.3600000000000003</v>
      </c>
    </row>
    <row r="2291" spans="2:6">
      <c r="B2291" s="14" t="str">
        <f>'4M'!BI49</f>
        <v>B0332TET_SWD</v>
      </c>
      <c r="C2291" s="14" t="s">
        <v>4363</v>
      </c>
      <c r="E2291" s="38" t="s">
        <v>738</v>
      </c>
      <c r="F2291" s="44">
        <f>IF(ISBLANK('4M'!G49),"##BLANK",'4M'!G49)</f>
        <v>0.51400000000000001</v>
      </c>
    </row>
    <row r="2292" spans="2:6">
      <c r="B2292" s="14" t="str">
        <f>'4M'!BJ49</f>
        <v>B0332TET_HD</v>
      </c>
      <c r="C2292" s="14" t="s">
        <v>4364</v>
      </c>
      <c r="E2292" s="38" t="s">
        <v>738</v>
      </c>
      <c r="F2292" s="44">
        <f>IF(ISBLANK('4M'!H49),"##BLANK",'4M'!H49)</f>
        <v>0.51400000000000001</v>
      </c>
    </row>
    <row r="2293" spans="2:6">
      <c r="B2293" s="14" t="str">
        <f>'4M'!BK49</f>
        <v>B0332TET_STD</v>
      </c>
      <c r="C2293" s="14" t="s">
        <v>4365</v>
      </c>
      <c r="E2293" s="38" t="s">
        <v>738</v>
      </c>
      <c r="F2293" s="44">
        <f>IF(ISBLANK('4M'!I49),"##BLANK",'4M'!I49)</f>
        <v>82.334999999999994</v>
      </c>
    </row>
    <row r="2294" spans="2:6">
      <c r="B2294" s="14" t="str">
        <f>'4M'!BL49</f>
        <v>B0332TET_SLT</v>
      </c>
      <c r="C2294" s="14" t="s">
        <v>4366</v>
      </c>
      <c r="E2294" s="38" t="s">
        <v>738</v>
      </c>
      <c r="F2294" s="44">
        <f>IF(ISBLANK('4M'!J49),"##BLANK",'4M'!J49)</f>
        <v>0</v>
      </c>
    </row>
    <row r="2295" spans="2:6">
      <c r="B2295" s="14" t="str">
        <f>'4M'!BM49</f>
        <v>B0332TET_STP</v>
      </c>
      <c r="C2295" s="14" t="s">
        <v>4367</v>
      </c>
      <c r="E2295" s="38" t="s">
        <v>738</v>
      </c>
      <c r="F2295" s="44">
        <f>IF(ISBLANK('4M'!K49),"##BLANK",'4M'!K49)</f>
        <v>0</v>
      </c>
    </row>
    <row r="2296" spans="2:6">
      <c r="B2296" s="14" t="str">
        <f>'4M'!BN49</f>
        <v>B0332TET_SDT</v>
      </c>
      <c r="C2296" s="14" t="s">
        <v>4368</v>
      </c>
      <c r="E2296" s="38" t="s">
        <v>738</v>
      </c>
      <c r="F2296" s="44">
        <f>IF(ISBLANK('4M'!L49),"##BLANK",'4M'!L49)</f>
        <v>0</v>
      </c>
    </row>
    <row r="2297" spans="2:6">
      <c r="B2297" s="14" t="str">
        <f>'4M'!BO49</f>
        <v>B0332TET_SD</v>
      </c>
      <c r="C2297" s="14" t="s">
        <v>4369</v>
      </c>
      <c r="E2297" s="38" t="s">
        <v>738</v>
      </c>
      <c r="F2297" s="44">
        <f>IF(ISBLANK('4M'!M49),"##BLANK",'4M'!M49)</f>
        <v>0</v>
      </c>
    </row>
    <row r="2298" spans="2:6">
      <c r="B2298" s="14" t="str">
        <f>'4M'!BP49</f>
        <v>B0332TET_TOT</v>
      </c>
      <c r="C2298" s="14" t="s">
        <v>3330</v>
      </c>
      <c r="E2298" s="38" t="s">
        <v>738</v>
      </c>
      <c r="F2298" s="44">
        <f>IF(ISBLANK('4M'!N49),"##BLANK",'4M'!N49)</f>
        <v>85.722999999999999</v>
      </c>
    </row>
    <row r="2299" spans="2:6">
      <c r="B2299" s="14" t="str">
        <f>'4M'!BZ49</f>
        <v>B0393TET_TE</v>
      </c>
      <c r="C2299" s="14" t="s">
        <v>3331</v>
      </c>
      <c r="E2299" s="38" t="s">
        <v>738</v>
      </c>
      <c r="F2299" s="44">
        <f>IF(ISBLANK('4M'!X49),"##BLANK",'4M'!X49)</f>
        <v>123.28</v>
      </c>
    </row>
    <row r="2300" spans="2:6">
      <c r="B2300" s="14" t="str">
        <f>'4M'!CA49</f>
        <v>B0393TET_TA</v>
      </c>
      <c r="C2300" s="14" t="s">
        <v>3332</v>
      </c>
      <c r="E2300" s="38" t="s">
        <v>738</v>
      </c>
      <c r="F2300" s="44">
        <f>IF(ISBLANK('4M'!Y49),"##BLANK",'4M'!Y49)</f>
        <v>262.85000000000002</v>
      </c>
    </row>
    <row r="2301" spans="2:6">
      <c r="B2301" s="14" t="str">
        <f>'4M'!CB49</f>
        <v>B0393TET_TC</v>
      </c>
      <c r="C2301" s="14" t="s">
        <v>3333</v>
      </c>
      <c r="E2301" s="38" t="s">
        <v>738</v>
      </c>
      <c r="F2301" s="44">
        <f>IF(ISBLANK('4M'!Z49),"##BLANK",'4M'!Z49)</f>
        <v>553.00100000000009</v>
      </c>
    </row>
    <row r="2302" spans="2:6">
      <c r="B2302" s="14" t="str">
        <f>'4M'!BH52</f>
        <v>B0333GSC_F</v>
      </c>
      <c r="C2302" s="14" t="s">
        <v>4370</v>
      </c>
      <c r="E2302" s="38" t="s">
        <v>738</v>
      </c>
      <c r="F2302" s="44">
        <f>IF(ISBLANK('4M'!F52),"##BLANK",'4M'!F52)</f>
        <v>0</v>
      </c>
    </row>
    <row r="2303" spans="2:6">
      <c r="B2303" s="14" t="str">
        <f>'4M'!BI52</f>
        <v>B0333GSC_SWD</v>
      </c>
      <c r="C2303" s="14" t="s">
        <v>4371</v>
      </c>
      <c r="E2303" s="38" t="s">
        <v>738</v>
      </c>
      <c r="F2303" s="44">
        <f>IF(ISBLANK('4M'!G52),"##BLANK",'4M'!G52)</f>
        <v>0</v>
      </c>
    </row>
    <row r="2304" spans="2:6">
      <c r="B2304" s="14" t="str">
        <f>'4M'!BJ52</f>
        <v>B0333GSC_HD</v>
      </c>
      <c r="C2304" s="14" t="s">
        <v>4372</v>
      </c>
      <c r="E2304" s="38" t="s">
        <v>738</v>
      </c>
      <c r="F2304" s="44">
        <f>IF(ISBLANK('4M'!H52),"##BLANK",'4M'!H52)</f>
        <v>0</v>
      </c>
    </row>
    <row r="2305" spans="2:6">
      <c r="B2305" s="14" t="str">
        <f>'4M'!BK52</f>
        <v>B0333GSC_STD</v>
      </c>
      <c r="C2305" s="14" t="s">
        <v>4373</v>
      </c>
      <c r="E2305" s="38" t="s">
        <v>738</v>
      </c>
      <c r="F2305" s="44">
        <f>IF(ISBLANK('4M'!I52),"##BLANK",'4M'!I52)</f>
        <v>6.23</v>
      </c>
    </row>
    <row r="2306" spans="2:6">
      <c r="B2306" s="14" t="str">
        <f>'4M'!BL52</f>
        <v>B0333GSC_SLT</v>
      </c>
      <c r="C2306" s="14" t="s">
        <v>4374</v>
      </c>
      <c r="E2306" s="38" t="s">
        <v>738</v>
      </c>
      <c r="F2306" s="44">
        <f>IF(ISBLANK('4M'!J52),"##BLANK",'4M'!J52)</f>
        <v>0</v>
      </c>
    </row>
    <row r="2307" spans="2:6">
      <c r="B2307" s="14" t="str">
        <f>'4M'!BM52</f>
        <v>B0333GSC_STP</v>
      </c>
      <c r="C2307" s="14" t="s">
        <v>4375</v>
      </c>
      <c r="E2307" s="38" t="s">
        <v>738</v>
      </c>
      <c r="F2307" s="44">
        <f>IF(ISBLANK('4M'!K52),"##BLANK",'4M'!K52)</f>
        <v>0</v>
      </c>
    </row>
    <row r="2308" spans="2:6">
      <c r="B2308" s="14" t="str">
        <f>'4M'!BN52</f>
        <v>B0333GSC_SDT</v>
      </c>
      <c r="C2308" s="14" t="s">
        <v>4376</v>
      </c>
      <c r="E2308" s="38" t="s">
        <v>738</v>
      </c>
      <c r="F2308" s="44">
        <f>IF(ISBLANK('4M'!L52),"##BLANK",'4M'!L52)</f>
        <v>0</v>
      </c>
    </row>
    <row r="2309" spans="2:6">
      <c r="B2309" s="14" t="str">
        <f>'4M'!BO52</f>
        <v>B0333GSC_SD</v>
      </c>
      <c r="C2309" s="14" t="s">
        <v>4377</v>
      </c>
      <c r="E2309" s="38" t="s">
        <v>738</v>
      </c>
      <c r="F2309" s="44">
        <f>IF(ISBLANK('4M'!M52),"##BLANK",'4M'!M52)</f>
        <v>0</v>
      </c>
    </row>
    <row r="2310" spans="2:6">
      <c r="B2310" s="14" t="str">
        <f>'4M'!BP52</f>
        <v>B0333GSC_TOT</v>
      </c>
      <c r="C2310" s="14" t="s">
        <v>4378</v>
      </c>
      <c r="E2310" s="38" t="s">
        <v>738</v>
      </c>
      <c r="F2310" s="44">
        <f>IF(ISBLANK('4M'!N52),"##BLANK",'4M'!N52)</f>
        <v>6.23</v>
      </c>
    </row>
    <row r="2311" spans="2:6">
      <c r="B2311" s="14" t="str">
        <f>'4M'!BQ52</f>
        <v>B0333GSC_C_F</v>
      </c>
      <c r="C2311" s="14" t="s">
        <v>4379</v>
      </c>
      <c r="E2311" s="38" t="s">
        <v>738</v>
      </c>
      <c r="F2311" s="44">
        <f>IF(ISBLANK('4M'!O52),"##BLANK",'4M'!O52)</f>
        <v>0</v>
      </c>
    </row>
    <row r="2312" spans="2:6">
      <c r="B2312" s="14" t="str">
        <f>'4M'!BR52</f>
        <v>B0333GSC_C_SWD</v>
      </c>
      <c r="C2312" s="14" t="s">
        <v>4380</v>
      </c>
      <c r="E2312" s="38" t="s">
        <v>738</v>
      </c>
      <c r="F2312" s="44">
        <f>IF(ISBLANK('4M'!P52),"##BLANK",'4M'!P52)</f>
        <v>0</v>
      </c>
    </row>
    <row r="2313" spans="2:6">
      <c r="B2313" s="14" t="str">
        <f>'4M'!BS52</f>
        <v>B0333GSC_C_HD</v>
      </c>
      <c r="C2313" s="14" t="s">
        <v>4381</v>
      </c>
      <c r="E2313" s="38" t="s">
        <v>738</v>
      </c>
      <c r="F2313" s="44">
        <f>IF(ISBLANK('4M'!Q52),"##BLANK",'4M'!Q52)</f>
        <v>0</v>
      </c>
    </row>
    <row r="2314" spans="2:6">
      <c r="B2314" s="14" t="str">
        <f>'4M'!BT52</f>
        <v>B0333GSC_C_STD</v>
      </c>
      <c r="C2314" s="14" t="s">
        <v>4382</v>
      </c>
      <c r="E2314" s="38" t="s">
        <v>738</v>
      </c>
      <c r="F2314" s="44">
        <f>IF(ISBLANK('4M'!R52),"##BLANK",'4M'!R52)</f>
        <v>4.6310000000000002</v>
      </c>
    </row>
    <row r="2315" spans="2:6">
      <c r="B2315" s="14" t="str">
        <f>'4M'!BU52</f>
        <v>B0333GSC_C_SLT</v>
      </c>
      <c r="C2315" s="14" t="s">
        <v>4383</v>
      </c>
      <c r="E2315" s="38" t="s">
        <v>738</v>
      </c>
      <c r="F2315" s="44">
        <f>IF(ISBLANK('4M'!S52),"##BLANK",'4M'!S52)</f>
        <v>0</v>
      </c>
    </row>
    <row r="2316" spans="2:6">
      <c r="B2316" s="14" t="str">
        <f>'4M'!BV52</f>
        <v>B0333GSC_C_STP</v>
      </c>
      <c r="C2316" s="14" t="s">
        <v>4384</v>
      </c>
      <c r="E2316" s="38" t="s">
        <v>738</v>
      </c>
      <c r="F2316" s="44">
        <f>IF(ISBLANK('4M'!T52),"##BLANK",'4M'!T52)</f>
        <v>0</v>
      </c>
    </row>
    <row r="2317" spans="2:6">
      <c r="B2317" s="14" t="str">
        <f>'4M'!BW52</f>
        <v>B0333GSC_C_SDT</v>
      </c>
      <c r="C2317" s="14" t="s">
        <v>4385</v>
      </c>
      <c r="E2317" s="38" t="s">
        <v>738</v>
      </c>
      <c r="F2317" s="44">
        <f>IF(ISBLANK('4M'!U52),"##BLANK",'4M'!U52)</f>
        <v>0</v>
      </c>
    </row>
    <row r="2318" spans="2:6">
      <c r="B2318" s="14" t="str">
        <f>'4M'!BX52</f>
        <v>B0333GSC_C_SD</v>
      </c>
      <c r="C2318" s="14" t="s">
        <v>4386</v>
      </c>
      <c r="E2318" s="38" t="s">
        <v>738</v>
      </c>
      <c r="F2318" s="44">
        <f>IF(ISBLANK('4M'!V52),"##BLANK",'4M'!V52)</f>
        <v>0</v>
      </c>
    </row>
    <row r="2319" spans="2:6">
      <c r="B2319" s="14" t="str">
        <f>'4M'!BY52</f>
        <v>B0333GSC_C_TOT</v>
      </c>
      <c r="C2319" s="14" t="s">
        <v>4387</v>
      </c>
      <c r="E2319" s="38" t="s">
        <v>738</v>
      </c>
      <c r="F2319" s="44">
        <f>IF(ISBLANK('4M'!W52),"##BLANK",'4M'!W52)</f>
        <v>4.6310000000000002</v>
      </c>
    </row>
    <row r="2320" spans="2:6">
      <c r="B2320" s="14" t="str">
        <f>'4M'!BH53</f>
        <v>B0334GSO_F</v>
      </c>
      <c r="C2320" s="14" t="s">
        <v>4388</v>
      </c>
      <c r="E2320" s="38" t="s">
        <v>738</v>
      </c>
      <c r="F2320" s="44">
        <f>IF(ISBLANK('4M'!F53),"##BLANK",'4M'!F53)</f>
        <v>0</v>
      </c>
    </row>
    <row r="2321" spans="2:6">
      <c r="B2321" s="14" t="str">
        <f>'4M'!BI53</f>
        <v>B0334GSO_SWD</v>
      </c>
      <c r="C2321" s="14" t="s">
        <v>4389</v>
      </c>
      <c r="E2321" s="38" t="s">
        <v>738</v>
      </c>
      <c r="F2321" s="44">
        <f>IF(ISBLANK('4M'!G53),"##BLANK",'4M'!G53)</f>
        <v>0</v>
      </c>
    </row>
    <row r="2322" spans="2:6">
      <c r="B2322" s="14" t="str">
        <f>'4M'!BJ53</f>
        <v>B0334GSO_HD</v>
      </c>
      <c r="C2322" s="14" t="s">
        <v>4390</v>
      </c>
      <c r="E2322" s="38" t="s">
        <v>738</v>
      </c>
      <c r="F2322" s="44">
        <f>IF(ISBLANK('4M'!H53),"##BLANK",'4M'!H53)</f>
        <v>0</v>
      </c>
    </row>
    <row r="2323" spans="2:6">
      <c r="B2323" s="14" t="str">
        <f>'4M'!BK53</f>
        <v>B0334GSO_STD</v>
      </c>
      <c r="C2323" s="14" t="s">
        <v>4391</v>
      </c>
      <c r="E2323" s="38" t="s">
        <v>738</v>
      </c>
      <c r="F2323" s="44">
        <f>IF(ISBLANK('4M'!I53),"##BLANK",'4M'!I53)</f>
        <v>0</v>
      </c>
    </row>
    <row r="2324" spans="2:6">
      <c r="B2324" s="14" t="str">
        <f>'4M'!BL53</f>
        <v>B0334GSO_SLT</v>
      </c>
      <c r="C2324" s="14" t="s">
        <v>4392</v>
      </c>
      <c r="E2324" s="38" t="s">
        <v>738</v>
      </c>
      <c r="F2324" s="44">
        <f>IF(ISBLANK('4M'!J53),"##BLANK",'4M'!J53)</f>
        <v>0</v>
      </c>
    </row>
    <row r="2325" spans="2:6">
      <c r="B2325" s="14" t="str">
        <f>'4M'!BM53</f>
        <v>B0334GSO_STP</v>
      </c>
      <c r="C2325" s="14" t="s">
        <v>4393</v>
      </c>
      <c r="E2325" s="38" t="s">
        <v>738</v>
      </c>
      <c r="F2325" s="44">
        <f>IF(ISBLANK('4M'!K53),"##BLANK",'4M'!K53)</f>
        <v>0</v>
      </c>
    </row>
    <row r="2326" spans="2:6">
      <c r="B2326" s="14" t="str">
        <f>'4M'!BN53</f>
        <v>B0334GSO_SDT</v>
      </c>
      <c r="C2326" s="14" t="s">
        <v>4394</v>
      </c>
      <c r="E2326" s="38" t="s">
        <v>738</v>
      </c>
      <c r="F2326" s="44">
        <f>IF(ISBLANK('4M'!L53),"##BLANK",'4M'!L53)</f>
        <v>0</v>
      </c>
    </row>
    <row r="2327" spans="2:6">
      <c r="B2327" s="14" t="str">
        <f>'4M'!BO53</f>
        <v>B0334GSO_SD</v>
      </c>
      <c r="C2327" s="14" t="s">
        <v>4395</v>
      </c>
      <c r="E2327" s="38" t="s">
        <v>738</v>
      </c>
      <c r="F2327" s="44">
        <f>IF(ISBLANK('4M'!M53),"##BLANK",'4M'!M53)</f>
        <v>0</v>
      </c>
    </row>
    <row r="2328" spans="2:6">
      <c r="B2328" s="14" t="str">
        <f>'4M'!BP53</f>
        <v>B0334GSO_TOT</v>
      </c>
      <c r="C2328" s="14" t="s">
        <v>4396</v>
      </c>
      <c r="E2328" s="38" t="s">
        <v>738</v>
      </c>
      <c r="F2328" s="44">
        <f>IF(ISBLANK('4M'!N53),"##BLANK",'4M'!N53)</f>
        <v>0</v>
      </c>
    </row>
    <row r="2329" spans="2:6">
      <c r="B2329" s="14" t="str">
        <f>'4M'!BQ53</f>
        <v>B0334GSO_C_F</v>
      </c>
      <c r="C2329" s="14" t="s">
        <v>4397</v>
      </c>
      <c r="E2329" s="38" t="s">
        <v>738</v>
      </c>
      <c r="F2329" s="44">
        <f>IF(ISBLANK('4M'!O53),"##BLANK",'4M'!O53)</f>
        <v>0</v>
      </c>
    </row>
    <row r="2330" spans="2:6">
      <c r="B2330" s="14" t="str">
        <f>'4M'!BR53</f>
        <v>B0334GSO_C_SWD</v>
      </c>
      <c r="C2330" s="14" t="s">
        <v>4398</v>
      </c>
      <c r="E2330" s="38" t="s">
        <v>738</v>
      </c>
      <c r="F2330" s="44">
        <f>IF(ISBLANK('4M'!P53),"##BLANK",'4M'!P53)</f>
        <v>0</v>
      </c>
    </row>
    <row r="2331" spans="2:6">
      <c r="B2331" s="14" t="str">
        <f>'4M'!BS53</f>
        <v>B0334GSO_C_HD</v>
      </c>
      <c r="C2331" s="14" t="s">
        <v>4399</v>
      </c>
      <c r="E2331" s="38" t="s">
        <v>738</v>
      </c>
      <c r="F2331" s="44">
        <f>IF(ISBLANK('4M'!Q53),"##BLANK",'4M'!Q53)</f>
        <v>0</v>
      </c>
    </row>
    <row r="2332" spans="2:6">
      <c r="B2332" s="14" t="str">
        <f>'4M'!BT53</f>
        <v>B0334GSO_C_STD</v>
      </c>
      <c r="C2332" s="14" t="s">
        <v>4400</v>
      </c>
      <c r="E2332" s="38" t="s">
        <v>738</v>
      </c>
      <c r="F2332" s="44">
        <f>IF(ISBLANK('4M'!R53),"##BLANK",'4M'!R53)</f>
        <v>0</v>
      </c>
    </row>
    <row r="2333" spans="2:6">
      <c r="B2333" s="14" t="str">
        <f>'4M'!BU53</f>
        <v>B0334GSO_C_SLT</v>
      </c>
      <c r="C2333" s="14" t="s">
        <v>4401</v>
      </c>
      <c r="E2333" s="38" t="s">
        <v>738</v>
      </c>
      <c r="F2333" s="44">
        <f>IF(ISBLANK('4M'!S53),"##BLANK",'4M'!S53)</f>
        <v>0</v>
      </c>
    </row>
    <row r="2334" spans="2:6">
      <c r="B2334" s="14" t="str">
        <f>'4M'!BV53</f>
        <v>B0334GSO_C_STP</v>
      </c>
      <c r="C2334" s="14" t="s">
        <v>4402</v>
      </c>
      <c r="E2334" s="38" t="s">
        <v>738</v>
      </c>
      <c r="F2334" s="44">
        <f>IF(ISBLANK('4M'!T53),"##BLANK",'4M'!T53)</f>
        <v>0</v>
      </c>
    </row>
    <row r="2335" spans="2:6">
      <c r="B2335" s="14" t="str">
        <f>'4M'!BW53</f>
        <v>B0334GSO_C_SDT</v>
      </c>
      <c r="C2335" s="14" t="s">
        <v>4403</v>
      </c>
      <c r="E2335" s="38" t="s">
        <v>738</v>
      </c>
      <c r="F2335" s="44">
        <f>IF(ISBLANK('4M'!U53),"##BLANK",'4M'!U53)</f>
        <v>0</v>
      </c>
    </row>
    <row r="2336" spans="2:6">
      <c r="B2336" s="14" t="str">
        <f>'4M'!BX53</f>
        <v>B0334GSO_C_SD</v>
      </c>
      <c r="C2336" s="14" t="s">
        <v>4404</v>
      </c>
      <c r="E2336" s="38" t="s">
        <v>738</v>
      </c>
      <c r="F2336" s="44">
        <f>IF(ISBLANK('4M'!V53),"##BLANK",'4M'!V53)</f>
        <v>0</v>
      </c>
    </row>
    <row r="2337" spans="2:6">
      <c r="B2337" s="14" t="str">
        <f>'4M'!BY53</f>
        <v>B0334GSO_C_TOT</v>
      </c>
      <c r="C2337" s="14" t="s">
        <v>4405</v>
      </c>
      <c r="E2337" s="38" t="s">
        <v>738</v>
      </c>
      <c r="F2337" s="44">
        <f>IF(ISBLANK('4M'!W53),"##BLANK",'4M'!W53)</f>
        <v>0</v>
      </c>
    </row>
    <row r="2338" spans="2:6">
      <c r="B2338" s="14" t="str">
        <f>'4M'!BH54</f>
        <v>B0335GST_F</v>
      </c>
      <c r="C2338" s="14" t="s">
        <v>4406</v>
      </c>
      <c r="E2338" s="38" t="s">
        <v>738</v>
      </c>
      <c r="F2338" s="44">
        <f>IF(ISBLANK('4M'!F54),"##BLANK",'4M'!F54)</f>
        <v>0</v>
      </c>
    </row>
    <row r="2339" spans="2:6">
      <c r="B2339" s="14" t="str">
        <f>'4M'!BI54</f>
        <v>B0335GST_SWD</v>
      </c>
      <c r="C2339" s="14" t="s">
        <v>4407</v>
      </c>
      <c r="E2339" s="38" t="s">
        <v>738</v>
      </c>
      <c r="F2339" s="44">
        <f>IF(ISBLANK('4M'!G54),"##BLANK",'4M'!G54)</f>
        <v>0</v>
      </c>
    </row>
    <row r="2340" spans="2:6">
      <c r="B2340" s="14" t="str">
        <f>'4M'!BJ54</f>
        <v>B0335GST_HD</v>
      </c>
      <c r="C2340" s="14" t="s">
        <v>4408</v>
      </c>
      <c r="E2340" s="38" t="s">
        <v>738</v>
      </c>
      <c r="F2340" s="44">
        <f>IF(ISBLANK('4M'!H54),"##BLANK",'4M'!H54)</f>
        <v>0</v>
      </c>
    </row>
    <row r="2341" spans="2:6">
      <c r="B2341" s="14" t="str">
        <f>'4M'!BK54</f>
        <v>B0335GST_STD</v>
      </c>
      <c r="C2341" s="14" t="s">
        <v>4409</v>
      </c>
      <c r="E2341" s="38" t="s">
        <v>738</v>
      </c>
      <c r="F2341" s="44">
        <f>IF(ISBLANK('4M'!I54),"##BLANK",'4M'!I54)</f>
        <v>6.23</v>
      </c>
    </row>
    <row r="2342" spans="2:6">
      <c r="B2342" s="14" t="str">
        <f>'4M'!BL54</f>
        <v>B0335GST_SLT</v>
      </c>
      <c r="C2342" s="14" t="s">
        <v>4410</v>
      </c>
      <c r="E2342" s="38" t="s">
        <v>738</v>
      </c>
      <c r="F2342" s="44">
        <f>IF(ISBLANK('4M'!J54),"##BLANK",'4M'!J54)</f>
        <v>0</v>
      </c>
    </row>
    <row r="2343" spans="2:6">
      <c r="B2343" s="14" t="str">
        <f>'4M'!BM54</f>
        <v>B0335GST_STP</v>
      </c>
      <c r="C2343" s="14" t="s">
        <v>4411</v>
      </c>
      <c r="E2343" s="38" t="s">
        <v>738</v>
      </c>
      <c r="F2343" s="44">
        <f>IF(ISBLANK('4M'!K54),"##BLANK",'4M'!K54)</f>
        <v>0</v>
      </c>
    </row>
    <row r="2344" spans="2:6">
      <c r="B2344" s="14" t="str">
        <f>'4M'!BN54</f>
        <v>B0335GST_SDT</v>
      </c>
      <c r="C2344" s="14" t="s">
        <v>4412</v>
      </c>
      <c r="E2344" s="38" t="s">
        <v>738</v>
      </c>
      <c r="F2344" s="44">
        <f>IF(ISBLANK('4M'!L54),"##BLANK",'4M'!L54)</f>
        <v>0</v>
      </c>
    </row>
    <row r="2345" spans="2:6">
      <c r="B2345" s="14" t="str">
        <f>'4M'!BO54</f>
        <v>B0335GST_SD</v>
      </c>
      <c r="C2345" s="14" t="s">
        <v>4413</v>
      </c>
      <c r="E2345" s="38" t="s">
        <v>738</v>
      </c>
      <c r="F2345" s="44">
        <f>IF(ISBLANK('4M'!M54),"##BLANK",'4M'!M54)</f>
        <v>0</v>
      </c>
    </row>
    <row r="2346" spans="2:6">
      <c r="B2346" s="14" t="str">
        <f>'4M'!BP54</f>
        <v>B0335GST_TOT</v>
      </c>
      <c r="C2346" s="14" t="s">
        <v>4414</v>
      </c>
      <c r="E2346" s="38" t="s">
        <v>738</v>
      </c>
      <c r="F2346" s="44">
        <f>IF(ISBLANK('4M'!N54),"##BLANK",'4M'!N54)</f>
        <v>6.23</v>
      </c>
    </row>
    <row r="2347" spans="2:6">
      <c r="B2347" s="14" t="str">
        <f>'4M'!BQ54</f>
        <v>B0335GST_C_F</v>
      </c>
      <c r="C2347" s="14" t="s">
        <v>4415</v>
      </c>
      <c r="E2347" s="38" t="s">
        <v>738</v>
      </c>
      <c r="F2347" s="44">
        <f>IF(ISBLANK('4M'!O54),"##BLANK",'4M'!O54)</f>
        <v>0</v>
      </c>
    </row>
    <row r="2348" spans="2:6">
      <c r="B2348" s="14" t="str">
        <f>'4M'!BR54</f>
        <v>B0335GST_C_SWD</v>
      </c>
      <c r="C2348" s="14" t="s">
        <v>4416</v>
      </c>
      <c r="E2348" s="38" t="s">
        <v>738</v>
      </c>
      <c r="F2348" s="44">
        <f>IF(ISBLANK('4M'!P54),"##BLANK",'4M'!P54)</f>
        <v>0</v>
      </c>
    </row>
    <row r="2349" spans="2:6">
      <c r="B2349" s="14" t="str">
        <f>'4M'!BS54</f>
        <v>B0335GST_C_HD</v>
      </c>
      <c r="C2349" s="14" t="s">
        <v>4417</v>
      </c>
      <c r="E2349" s="38" t="s">
        <v>738</v>
      </c>
      <c r="F2349" s="44">
        <f>IF(ISBLANK('4M'!Q54),"##BLANK",'4M'!Q54)</f>
        <v>0</v>
      </c>
    </row>
    <row r="2350" spans="2:6">
      <c r="B2350" s="14" t="str">
        <f>'4M'!BT54</f>
        <v>B0335GST_C_STD</v>
      </c>
      <c r="C2350" s="14" t="s">
        <v>4418</v>
      </c>
      <c r="E2350" s="38" t="s">
        <v>738</v>
      </c>
      <c r="F2350" s="44">
        <f>IF(ISBLANK('4M'!R54),"##BLANK",'4M'!R54)</f>
        <v>4.6310000000000002</v>
      </c>
    </row>
    <row r="2351" spans="2:6">
      <c r="B2351" s="14" t="str">
        <f>'4M'!BU54</f>
        <v>B0335GST_C_SLT</v>
      </c>
      <c r="C2351" s="14" t="s">
        <v>4419</v>
      </c>
      <c r="E2351" s="38" t="s">
        <v>738</v>
      </c>
      <c r="F2351" s="44">
        <f>IF(ISBLANK('4M'!S54),"##BLANK",'4M'!S54)</f>
        <v>0</v>
      </c>
    </row>
    <row r="2352" spans="2:6">
      <c r="B2352" s="14" t="str">
        <f>'4M'!BV54</f>
        <v>B0335GST_C_STP</v>
      </c>
      <c r="C2352" s="14" t="s">
        <v>4420</v>
      </c>
      <c r="E2352" s="38" t="s">
        <v>738</v>
      </c>
      <c r="F2352" s="44">
        <f>IF(ISBLANK('4M'!T54),"##BLANK",'4M'!T54)</f>
        <v>0</v>
      </c>
    </row>
    <row r="2353" spans="2:6">
      <c r="B2353" s="14" t="str">
        <f>'4M'!BW54</f>
        <v>B0335GST_C_SDT</v>
      </c>
      <c r="C2353" s="14" t="s">
        <v>4421</v>
      </c>
      <c r="E2353" s="38" t="s">
        <v>738</v>
      </c>
      <c r="F2353" s="44">
        <f>IF(ISBLANK('4M'!U54),"##BLANK",'4M'!U54)</f>
        <v>0</v>
      </c>
    </row>
    <row r="2354" spans="2:6">
      <c r="B2354" s="14" t="str">
        <f>'4M'!BX54</f>
        <v>B0335GST_C_SD</v>
      </c>
      <c r="C2354" s="14" t="s">
        <v>4422</v>
      </c>
      <c r="E2354" s="38" t="s">
        <v>738</v>
      </c>
      <c r="F2354" s="44">
        <f>IF(ISBLANK('4M'!V54),"##BLANK",'4M'!V54)</f>
        <v>0</v>
      </c>
    </row>
    <row r="2355" spans="2:6">
      <c r="B2355" s="14" t="str">
        <f>'4M'!BY54</f>
        <v>B0335GST_C_TOT</v>
      </c>
      <c r="C2355" s="14" t="s">
        <v>4423</v>
      </c>
      <c r="E2355" s="38" t="s">
        <v>738</v>
      </c>
      <c r="F2355" s="44">
        <f>IF(ISBLANK('4M'!W54),"##BLANK",'4M'!W54)</f>
        <v>4.6310000000000002</v>
      </c>
    </row>
    <row r="2356" spans="2:6">
      <c r="B2356" s="14" t="str">
        <f>'4M'!BH55</f>
        <v>B0336RFC_F</v>
      </c>
      <c r="C2356" s="14" t="s">
        <v>4424</v>
      </c>
      <c r="E2356" s="38" t="s">
        <v>738</v>
      </c>
      <c r="F2356" s="44">
        <f>IF(ISBLANK('4M'!F55),"##BLANK",'4M'!F55)</f>
        <v>0.25800000000000001</v>
      </c>
    </row>
    <row r="2357" spans="2:6">
      <c r="B2357" s="14" t="str">
        <f>'4M'!BI55</f>
        <v>B0336RFC_SWD</v>
      </c>
      <c r="C2357" s="14" t="s">
        <v>4425</v>
      </c>
      <c r="E2357" s="38" t="s">
        <v>738</v>
      </c>
      <c r="F2357" s="44">
        <f>IF(ISBLANK('4M'!G55),"##BLANK",'4M'!G55)</f>
        <v>5.6000000000000001E-2</v>
      </c>
    </row>
    <row r="2358" spans="2:6">
      <c r="B2358" s="14" t="str">
        <f>'4M'!BJ55</f>
        <v>B0336RFC_HD</v>
      </c>
      <c r="C2358" s="14" t="s">
        <v>4426</v>
      </c>
      <c r="E2358" s="38" t="s">
        <v>738</v>
      </c>
      <c r="F2358" s="44">
        <f>IF(ISBLANK('4M'!H55),"##BLANK",'4M'!H55)</f>
        <v>5.6000000000000001E-2</v>
      </c>
    </row>
    <row r="2359" spans="2:6">
      <c r="B2359" s="14" t="str">
        <f>'4M'!BK55</f>
        <v>B0336RFC_STD</v>
      </c>
      <c r="C2359" s="14" t="s">
        <v>4427</v>
      </c>
      <c r="E2359" s="38" t="s">
        <v>738</v>
      </c>
      <c r="F2359" s="44">
        <f>IF(ISBLANK('4M'!I55),"##BLANK",'4M'!I55)</f>
        <v>2E-3</v>
      </c>
    </row>
    <row r="2360" spans="2:6">
      <c r="B2360" s="14" t="str">
        <f>'4M'!BL55</f>
        <v>B0336RFC_SLT</v>
      </c>
      <c r="C2360" s="14" t="s">
        <v>4428</v>
      </c>
      <c r="E2360" s="38" t="s">
        <v>738</v>
      </c>
      <c r="F2360" s="44">
        <f>IF(ISBLANK('4M'!J55),"##BLANK",'4M'!J55)</f>
        <v>0</v>
      </c>
    </row>
    <row r="2361" spans="2:6">
      <c r="B2361" s="14" t="str">
        <f>'4M'!BM55</f>
        <v>B0336RFC_STP</v>
      </c>
      <c r="C2361" s="14" t="s">
        <v>4429</v>
      </c>
      <c r="E2361" s="38" t="s">
        <v>738</v>
      </c>
      <c r="F2361" s="44">
        <f>IF(ISBLANK('4M'!K55),"##BLANK",'4M'!K55)</f>
        <v>0</v>
      </c>
    </row>
    <row r="2362" spans="2:6">
      <c r="B2362" s="14" t="str">
        <f>'4M'!BN55</f>
        <v>B0336RFC_SDT</v>
      </c>
      <c r="C2362" s="14" t="s">
        <v>4430</v>
      </c>
      <c r="E2362" s="38" t="s">
        <v>738</v>
      </c>
      <c r="F2362" s="44">
        <f>IF(ISBLANK('4M'!L55),"##BLANK",'4M'!L55)</f>
        <v>0</v>
      </c>
    </row>
    <row r="2363" spans="2:6">
      <c r="B2363" s="14" t="str">
        <f>'4M'!BO55</f>
        <v>B0336RFC_SD</v>
      </c>
      <c r="C2363" s="14" t="s">
        <v>4431</v>
      </c>
      <c r="E2363" s="38" t="s">
        <v>738</v>
      </c>
      <c r="F2363" s="44">
        <f>IF(ISBLANK('4M'!M55),"##BLANK",'4M'!M55)</f>
        <v>0</v>
      </c>
    </row>
    <row r="2364" spans="2:6">
      <c r="B2364" s="14" t="str">
        <f>'4M'!BP55</f>
        <v>B0336RFC_TOT</v>
      </c>
      <c r="C2364" s="14" t="s">
        <v>4432</v>
      </c>
      <c r="E2364" s="38" t="s">
        <v>738</v>
      </c>
      <c r="F2364" s="44">
        <f>IF(ISBLANK('4M'!N55),"##BLANK",'4M'!N55)</f>
        <v>0.372</v>
      </c>
    </row>
    <row r="2365" spans="2:6">
      <c r="B2365" s="14" t="str">
        <f>'4M'!BQ55</f>
        <v>B0336RFC_C_F</v>
      </c>
      <c r="C2365" s="14" t="s">
        <v>4433</v>
      </c>
      <c r="E2365" s="38" t="s">
        <v>738</v>
      </c>
      <c r="F2365" s="44">
        <f>IF(ISBLANK('4M'!O55),"##BLANK",'4M'!O55)</f>
        <v>0.81100000000000005</v>
      </c>
    </row>
    <row r="2366" spans="2:6">
      <c r="B2366" s="14" t="str">
        <f>'4M'!BR55</f>
        <v>B0336RFC_C_SWD</v>
      </c>
      <c r="C2366" s="14" t="s">
        <v>4434</v>
      </c>
      <c r="E2366" s="38" t="s">
        <v>738</v>
      </c>
      <c r="F2366" s="44">
        <f>IF(ISBLANK('4M'!P55),"##BLANK",'4M'!P55)</f>
        <v>0.17699999999999999</v>
      </c>
    </row>
    <row r="2367" spans="2:6">
      <c r="B2367" s="14" t="str">
        <f>'4M'!BS55</f>
        <v>B0336RFC_C_HD</v>
      </c>
      <c r="C2367" s="14" t="s">
        <v>4435</v>
      </c>
      <c r="E2367" s="38" t="s">
        <v>738</v>
      </c>
      <c r="F2367" s="44">
        <f>IF(ISBLANK('4M'!Q55),"##BLANK",'4M'!Q55)</f>
        <v>0.17699999999999999</v>
      </c>
    </row>
    <row r="2368" spans="2:6">
      <c r="B2368" s="14" t="str">
        <f>'4M'!BT55</f>
        <v>B0336RFC_C_STD</v>
      </c>
      <c r="C2368" s="14" t="s">
        <v>4436</v>
      </c>
      <c r="E2368" s="38" t="s">
        <v>738</v>
      </c>
      <c r="F2368" s="44">
        <f>IF(ISBLANK('4M'!R55),"##BLANK",'4M'!R55)</f>
        <v>2E-3</v>
      </c>
    </row>
    <row r="2369" spans="2:6">
      <c r="B2369" s="14" t="str">
        <f>'4M'!BU55</f>
        <v>B0336RFC_C_SLT</v>
      </c>
      <c r="C2369" s="14" t="s">
        <v>4437</v>
      </c>
      <c r="E2369" s="38" t="s">
        <v>738</v>
      </c>
      <c r="F2369" s="44">
        <f>IF(ISBLANK('4M'!S55),"##BLANK",'4M'!S55)</f>
        <v>0</v>
      </c>
    </row>
    <row r="2370" spans="2:6">
      <c r="B2370" s="14" t="str">
        <f>'4M'!BV55</f>
        <v>B0336RFC_C_STP</v>
      </c>
      <c r="C2370" s="14" t="s">
        <v>4438</v>
      </c>
      <c r="E2370" s="38" t="s">
        <v>738</v>
      </c>
      <c r="F2370" s="44">
        <f>IF(ISBLANK('4M'!T55),"##BLANK",'4M'!T55)</f>
        <v>0</v>
      </c>
    </row>
    <row r="2371" spans="2:6">
      <c r="B2371" s="14" t="str">
        <f>'4M'!BW55</f>
        <v>B0336RFC_C_SDT</v>
      </c>
      <c r="C2371" s="14" t="s">
        <v>4439</v>
      </c>
      <c r="E2371" s="38" t="s">
        <v>738</v>
      </c>
      <c r="F2371" s="44">
        <f>IF(ISBLANK('4M'!U55),"##BLANK",'4M'!U55)</f>
        <v>1E-3</v>
      </c>
    </row>
    <row r="2372" spans="2:6">
      <c r="B2372" s="14" t="str">
        <f>'4M'!BX55</f>
        <v>B0336RFC_C_SD</v>
      </c>
      <c r="C2372" s="14" t="s">
        <v>4440</v>
      </c>
      <c r="E2372" s="38" t="s">
        <v>738</v>
      </c>
      <c r="F2372" s="44">
        <f>IF(ISBLANK('4M'!V55),"##BLANK",'4M'!V55)</f>
        <v>0</v>
      </c>
    </row>
    <row r="2373" spans="2:6">
      <c r="B2373" s="14" t="str">
        <f>'4M'!BY55</f>
        <v>B0336RFC_C_TOT</v>
      </c>
      <c r="C2373" s="14" t="s">
        <v>4441</v>
      </c>
      <c r="E2373" s="38" t="s">
        <v>738</v>
      </c>
      <c r="F2373" s="44">
        <f>IF(ISBLANK('4M'!W55),"##BLANK",'4M'!W55)</f>
        <v>1.1679999999999999</v>
      </c>
    </row>
    <row r="2374" spans="2:6">
      <c r="B2374" s="14" t="str">
        <f>'4M'!BH56</f>
        <v>B0337RFO_F</v>
      </c>
      <c r="C2374" s="14" t="s">
        <v>4442</v>
      </c>
      <c r="E2374" s="38" t="s">
        <v>738</v>
      </c>
      <c r="F2374" s="44">
        <f>IF(ISBLANK('4M'!F56),"##BLANK",'4M'!F56)</f>
        <v>0</v>
      </c>
    </row>
    <row r="2375" spans="2:6">
      <c r="B2375" s="14" t="str">
        <f>'4M'!BI56</f>
        <v>B0337RFO_SWD</v>
      </c>
      <c r="C2375" s="14" t="s">
        <v>4443</v>
      </c>
      <c r="E2375" s="38" t="s">
        <v>738</v>
      </c>
      <c r="F2375" s="44">
        <f>IF(ISBLANK('4M'!G56),"##BLANK",'4M'!G56)</f>
        <v>0</v>
      </c>
    </row>
    <row r="2376" spans="2:6">
      <c r="B2376" s="14" t="str">
        <f>'4M'!BJ56</f>
        <v>B0337RFO_HD</v>
      </c>
      <c r="C2376" s="14" t="s">
        <v>4444</v>
      </c>
      <c r="E2376" s="38" t="s">
        <v>738</v>
      </c>
      <c r="F2376" s="44">
        <f>IF(ISBLANK('4M'!H56),"##BLANK",'4M'!H56)</f>
        <v>0</v>
      </c>
    </row>
    <row r="2377" spans="2:6">
      <c r="B2377" s="14" t="str">
        <f>'4M'!BK56</f>
        <v>B0337RFO_STD</v>
      </c>
      <c r="C2377" s="14" t="s">
        <v>4445</v>
      </c>
      <c r="E2377" s="38" t="s">
        <v>738</v>
      </c>
      <c r="F2377" s="44">
        <f>IF(ISBLANK('4M'!I56),"##BLANK",'4M'!I56)</f>
        <v>0</v>
      </c>
    </row>
    <row r="2378" spans="2:6">
      <c r="B2378" s="14" t="str">
        <f>'4M'!BL56</f>
        <v>B0337RFO_SLT</v>
      </c>
      <c r="C2378" s="14" t="s">
        <v>4446</v>
      </c>
      <c r="E2378" s="38" t="s">
        <v>738</v>
      </c>
      <c r="F2378" s="44">
        <f>IF(ISBLANK('4M'!J56),"##BLANK",'4M'!J56)</f>
        <v>0</v>
      </c>
    </row>
    <row r="2379" spans="2:6">
      <c r="B2379" s="14" t="str">
        <f>'4M'!BM56</f>
        <v>B0337RFO_STP</v>
      </c>
      <c r="C2379" s="14" t="s">
        <v>4447</v>
      </c>
      <c r="E2379" s="38" t="s">
        <v>738</v>
      </c>
      <c r="F2379" s="44">
        <f>IF(ISBLANK('4M'!K56),"##BLANK",'4M'!K56)</f>
        <v>0</v>
      </c>
    </row>
    <row r="2380" spans="2:6">
      <c r="B2380" s="14" t="str">
        <f>'4M'!BN56</f>
        <v>B0337RFO_SDT</v>
      </c>
      <c r="C2380" s="14" t="s">
        <v>4448</v>
      </c>
      <c r="E2380" s="38" t="s">
        <v>738</v>
      </c>
      <c r="F2380" s="44">
        <f>IF(ISBLANK('4M'!L56),"##BLANK",'4M'!L56)</f>
        <v>0</v>
      </c>
    </row>
    <row r="2381" spans="2:6">
      <c r="B2381" s="14" t="str">
        <f>'4M'!BO56</f>
        <v>B0337RFO_SD</v>
      </c>
      <c r="C2381" s="14" t="s">
        <v>4449</v>
      </c>
      <c r="E2381" s="38" t="s">
        <v>738</v>
      </c>
      <c r="F2381" s="44">
        <f>IF(ISBLANK('4M'!M56),"##BLANK",'4M'!M56)</f>
        <v>0</v>
      </c>
    </row>
    <row r="2382" spans="2:6">
      <c r="B2382" s="14" t="str">
        <f>'4M'!BP56</f>
        <v>B0337RFO_TOT</v>
      </c>
      <c r="C2382" s="14" t="s">
        <v>4450</v>
      </c>
      <c r="E2382" s="38" t="s">
        <v>738</v>
      </c>
      <c r="F2382" s="44">
        <f>IF(ISBLANK('4M'!N56),"##BLANK",'4M'!N56)</f>
        <v>0</v>
      </c>
    </row>
    <row r="2383" spans="2:6">
      <c r="B2383" s="14" t="str">
        <f>'4M'!BQ56</f>
        <v>B0337RFO_C_F</v>
      </c>
      <c r="C2383" s="14" t="s">
        <v>4451</v>
      </c>
      <c r="E2383" s="38" t="s">
        <v>738</v>
      </c>
      <c r="F2383" s="44">
        <f>IF(ISBLANK('4M'!O56),"##BLANK",'4M'!O56)</f>
        <v>0</v>
      </c>
    </row>
    <row r="2384" spans="2:6">
      <c r="B2384" s="14" t="str">
        <f>'4M'!BR56</f>
        <v>B0337RFO_C_SWD</v>
      </c>
      <c r="C2384" s="14" t="s">
        <v>4452</v>
      </c>
      <c r="E2384" s="38" t="s">
        <v>738</v>
      </c>
      <c r="F2384" s="44">
        <f>IF(ISBLANK('4M'!P56),"##BLANK",'4M'!P56)</f>
        <v>0</v>
      </c>
    </row>
    <row r="2385" spans="2:6">
      <c r="B2385" s="14" t="str">
        <f>'4M'!BS56</f>
        <v>B0337RFO_C_HD</v>
      </c>
      <c r="C2385" s="14" t="s">
        <v>4453</v>
      </c>
      <c r="E2385" s="38" t="s">
        <v>738</v>
      </c>
      <c r="F2385" s="44">
        <f>IF(ISBLANK('4M'!Q56),"##BLANK",'4M'!Q56)</f>
        <v>0</v>
      </c>
    </row>
    <row r="2386" spans="2:6">
      <c r="B2386" s="14" t="str">
        <f>'4M'!BT56</f>
        <v>B0337RFO_C_STD</v>
      </c>
      <c r="C2386" s="14" t="s">
        <v>4454</v>
      </c>
      <c r="E2386" s="38" t="s">
        <v>738</v>
      </c>
      <c r="F2386" s="44">
        <f>IF(ISBLANK('4M'!R56),"##BLANK",'4M'!R56)</f>
        <v>0</v>
      </c>
    </row>
    <row r="2387" spans="2:6">
      <c r="B2387" s="14" t="str">
        <f>'4M'!BU56</f>
        <v>B0337RFO_C_SLT</v>
      </c>
      <c r="C2387" s="14" t="s">
        <v>4455</v>
      </c>
      <c r="E2387" s="38" t="s">
        <v>738</v>
      </c>
      <c r="F2387" s="44">
        <f>IF(ISBLANK('4M'!S56),"##BLANK",'4M'!S56)</f>
        <v>0</v>
      </c>
    </row>
    <row r="2388" spans="2:6">
      <c r="B2388" s="14" t="str">
        <f>'4M'!BV56</f>
        <v>B0337RFO_C_STP</v>
      </c>
      <c r="C2388" s="14" t="s">
        <v>4456</v>
      </c>
      <c r="E2388" s="38" t="s">
        <v>738</v>
      </c>
      <c r="F2388" s="44">
        <f>IF(ISBLANK('4M'!T56),"##BLANK",'4M'!T56)</f>
        <v>0</v>
      </c>
    </row>
    <row r="2389" spans="2:6">
      <c r="B2389" s="14" t="str">
        <f>'4M'!BW56</f>
        <v>B0337RFO_C_SDT</v>
      </c>
      <c r="C2389" s="14" t="s">
        <v>4457</v>
      </c>
      <c r="E2389" s="38" t="s">
        <v>738</v>
      </c>
      <c r="F2389" s="44">
        <f>IF(ISBLANK('4M'!U56),"##BLANK",'4M'!U56)</f>
        <v>0</v>
      </c>
    </row>
    <row r="2390" spans="2:6">
      <c r="B2390" s="14" t="str">
        <f>'4M'!BX56</f>
        <v>B0337RFO_C_SD</v>
      </c>
      <c r="C2390" s="14" t="s">
        <v>4458</v>
      </c>
      <c r="E2390" s="38" t="s">
        <v>738</v>
      </c>
      <c r="F2390" s="44">
        <f>IF(ISBLANK('4M'!V56),"##BLANK",'4M'!V56)</f>
        <v>0</v>
      </c>
    </row>
    <row r="2391" spans="2:6">
      <c r="B2391" s="14" t="str">
        <f>'4M'!BY56</f>
        <v>B0337RFO_C_TOT</v>
      </c>
      <c r="C2391" s="14" t="s">
        <v>4459</v>
      </c>
      <c r="E2391" s="38" t="s">
        <v>738</v>
      </c>
      <c r="F2391" s="44">
        <f>IF(ISBLANK('4M'!W56),"##BLANK",'4M'!W56)</f>
        <v>0</v>
      </c>
    </row>
    <row r="2392" spans="2:6">
      <c r="B2392" s="14" t="str">
        <f>'4M'!BH57</f>
        <v>B0338RFT_F</v>
      </c>
      <c r="C2392" s="14" t="s">
        <v>4460</v>
      </c>
      <c r="E2392" s="38" t="s">
        <v>738</v>
      </c>
      <c r="F2392" s="44">
        <f>IF(ISBLANK('4M'!F57),"##BLANK",'4M'!F57)</f>
        <v>0.25800000000000001</v>
      </c>
    </row>
    <row r="2393" spans="2:6">
      <c r="B2393" s="14" t="str">
        <f>'4M'!BI57</f>
        <v>B0338RFT_SWD</v>
      </c>
      <c r="C2393" s="14" t="s">
        <v>4461</v>
      </c>
      <c r="E2393" s="38" t="s">
        <v>738</v>
      </c>
      <c r="F2393" s="44">
        <f>IF(ISBLANK('4M'!G57),"##BLANK",'4M'!G57)</f>
        <v>5.6000000000000001E-2</v>
      </c>
    </row>
    <row r="2394" spans="2:6">
      <c r="B2394" s="14" t="str">
        <f>'4M'!BJ57</f>
        <v>B0338RFT_HD</v>
      </c>
      <c r="C2394" s="14" t="s">
        <v>4462</v>
      </c>
      <c r="E2394" s="38" t="s">
        <v>738</v>
      </c>
      <c r="F2394" s="44">
        <f>IF(ISBLANK('4M'!H57),"##BLANK",'4M'!H57)</f>
        <v>5.6000000000000001E-2</v>
      </c>
    </row>
    <row r="2395" spans="2:6">
      <c r="B2395" s="14" t="str">
        <f>'4M'!BK57</f>
        <v>B0338RFT_STD</v>
      </c>
      <c r="C2395" s="14" t="s">
        <v>4463</v>
      </c>
      <c r="E2395" s="38" t="s">
        <v>738</v>
      </c>
      <c r="F2395" s="44">
        <f>IF(ISBLANK('4M'!I57),"##BLANK",'4M'!I57)</f>
        <v>2E-3</v>
      </c>
    </row>
    <row r="2396" spans="2:6">
      <c r="B2396" s="14" t="str">
        <f>'4M'!BL57</f>
        <v>B0338RFT_SLT</v>
      </c>
      <c r="C2396" s="14" t="s">
        <v>4464</v>
      </c>
      <c r="E2396" s="38" t="s">
        <v>738</v>
      </c>
      <c r="F2396" s="44">
        <f>IF(ISBLANK('4M'!J57),"##BLANK",'4M'!J57)</f>
        <v>0</v>
      </c>
    </row>
    <row r="2397" spans="2:6">
      <c r="B2397" s="14" t="str">
        <f>'4M'!BM57</f>
        <v>B0338RFT_STP</v>
      </c>
      <c r="C2397" s="14" t="s">
        <v>4465</v>
      </c>
      <c r="E2397" s="38" t="s">
        <v>738</v>
      </c>
      <c r="F2397" s="44">
        <f>IF(ISBLANK('4M'!K57),"##BLANK",'4M'!K57)</f>
        <v>0</v>
      </c>
    </row>
    <row r="2398" spans="2:6">
      <c r="B2398" s="14" t="str">
        <f>'4M'!BN57</f>
        <v>B0338RFT_SDT</v>
      </c>
      <c r="C2398" s="14" t="s">
        <v>4466</v>
      </c>
      <c r="E2398" s="38" t="s">
        <v>738</v>
      </c>
      <c r="F2398" s="44">
        <f>IF(ISBLANK('4M'!L57),"##BLANK",'4M'!L57)</f>
        <v>0</v>
      </c>
    </row>
    <row r="2399" spans="2:6">
      <c r="B2399" s="14" t="str">
        <f>'4M'!BO57</f>
        <v>B0338RFT_SD</v>
      </c>
      <c r="C2399" s="14" t="s">
        <v>4467</v>
      </c>
      <c r="E2399" s="38" t="s">
        <v>738</v>
      </c>
      <c r="F2399" s="44">
        <f>IF(ISBLANK('4M'!M57),"##BLANK",'4M'!M57)</f>
        <v>0</v>
      </c>
    </row>
    <row r="2400" spans="2:6">
      <c r="B2400" s="14" t="str">
        <f>'4M'!BP57</f>
        <v>B0338RFT_TOT</v>
      </c>
      <c r="C2400" s="14" t="s">
        <v>4468</v>
      </c>
      <c r="E2400" s="38" t="s">
        <v>738</v>
      </c>
      <c r="F2400" s="44">
        <f>IF(ISBLANK('4M'!N57),"##BLANK",'4M'!N57)</f>
        <v>0.372</v>
      </c>
    </row>
    <row r="2401" spans="2:6">
      <c r="B2401" s="14" t="str">
        <f>'4M'!BQ57</f>
        <v>B0338RFT_C_F</v>
      </c>
      <c r="C2401" s="14" t="s">
        <v>4469</v>
      </c>
      <c r="E2401" s="38" t="s">
        <v>738</v>
      </c>
      <c r="F2401" s="44">
        <f>IF(ISBLANK('4M'!O57),"##BLANK",'4M'!O57)</f>
        <v>0.81100000000000005</v>
      </c>
    </row>
    <row r="2402" spans="2:6">
      <c r="B2402" s="14" t="str">
        <f>'4M'!BR57</f>
        <v>B0338RFT_C_SWD</v>
      </c>
      <c r="C2402" s="14" t="s">
        <v>4470</v>
      </c>
      <c r="E2402" s="38" t="s">
        <v>738</v>
      </c>
      <c r="F2402" s="44">
        <f>IF(ISBLANK('4M'!P57),"##BLANK",'4M'!P57)</f>
        <v>0.17699999999999999</v>
      </c>
    </row>
    <row r="2403" spans="2:6">
      <c r="B2403" s="14" t="str">
        <f>'4M'!BS57</f>
        <v>B0338RFT_C_HD</v>
      </c>
      <c r="C2403" s="14" t="s">
        <v>4471</v>
      </c>
      <c r="E2403" s="38" t="s">
        <v>738</v>
      </c>
      <c r="F2403" s="44">
        <f>IF(ISBLANK('4M'!Q57),"##BLANK",'4M'!Q57)</f>
        <v>0.17699999999999999</v>
      </c>
    </row>
    <row r="2404" spans="2:6">
      <c r="B2404" s="14" t="str">
        <f>'4M'!BT57</f>
        <v>B0338RFT_C_STD</v>
      </c>
      <c r="C2404" s="14" t="s">
        <v>4472</v>
      </c>
      <c r="E2404" s="38" t="s">
        <v>738</v>
      </c>
      <c r="F2404" s="44">
        <f>IF(ISBLANK('4M'!R57),"##BLANK",'4M'!R57)</f>
        <v>2E-3</v>
      </c>
    </row>
    <row r="2405" spans="2:6">
      <c r="B2405" s="14" t="str">
        <f>'4M'!BU57</f>
        <v>B0338RFT_C_SLT</v>
      </c>
      <c r="C2405" s="14" t="s">
        <v>4473</v>
      </c>
      <c r="E2405" s="38" t="s">
        <v>738</v>
      </c>
      <c r="F2405" s="44">
        <f>IF(ISBLANK('4M'!S57),"##BLANK",'4M'!S57)</f>
        <v>0</v>
      </c>
    </row>
    <row r="2406" spans="2:6">
      <c r="B2406" s="14" t="str">
        <f>'4M'!BV57</f>
        <v>B0338RFT_C_STP</v>
      </c>
      <c r="C2406" s="14" t="s">
        <v>4474</v>
      </c>
      <c r="E2406" s="38" t="s">
        <v>738</v>
      </c>
      <c r="F2406" s="44">
        <f>IF(ISBLANK('4M'!T57),"##BLANK",'4M'!T57)</f>
        <v>0</v>
      </c>
    </row>
    <row r="2407" spans="2:6">
      <c r="B2407" s="14" t="str">
        <f>'4M'!BW57</f>
        <v>B0338RFT_C_SDT</v>
      </c>
      <c r="C2407" s="14" t="s">
        <v>4475</v>
      </c>
      <c r="E2407" s="38" t="s">
        <v>738</v>
      </c>
      <c r="F2407" s="44">
        <f>IF(ISBLANK('4M'!U57),"##BLANK",'4M'!U57)</f>
        <v>1E-3</v>
      </c>
    </row>
    <row r="2408" spans="2:6">
      <c r="B2408" s="14" t="str">
        <f>'4M'!BX57</f>
        <v>B0338RFT_C_SD</v>
      </c>
      <c r="C2408" s="14" t="s">
        <v>4476</v>
      </c>
      <c r="E2408" s="38" t="s">
        <v>738</v>
      </c>
      <c r="F2408" s="44">
        <f>IF(ISBLANK('4M'!V57),"##BLANK",'4M'!V57)</f>
        <v>0</v>
      </c>
    </row>
    <row r="2409" spans="2:6">
      <c r="B2409" s="14" t="str">
        <f>'4M'!BY57</f>
        <v>B0338RFT_C_TOT</v>
      </c>
      <c r="C2409" s="14" t="s">
        <v>4477</v>
      </c>
      <c r="E2409" s="38" t="s">
        <v>738</v>
      </c>
      <c r="F2409" s="44">
        <f>IF(ISBLANK('4M'!W57),"##BLANK",'4M'!W57)</f>
        <v>1.1679999999999999</v>
      </c>
    </row>
    <row r="2410" spans="2:6">
      <c r="B2410" s="14" t="str">
        <f>'4M'!BH58</f>
        <v>B0339FTC_F</v>
      </c>
      <c r="C2410" s="14" t="s">
        <v>4478</v>
      </c>
      <c r="E2410" s="38" t="s">
        <v>738</v>
      </c>
      <c r="F2410" s="44">
        <f>IF(ISBLANK('4M'!F58),"##BLANK",'4M'!F58)</f>
        <v>-1.4E-2</v>
      </c>
    </row>
    <row r="2411" spans="2:6">
      <c r="B2411" s="14" t="str">
        <f>'4M'!BI58</f>
        <v>B0339FTC_SWD</v>
      </c>
      <c r="C2411" s="14" t="s">
        <v>4479</v>
      </c>
      <c r="E2411" s="38" t="s">
        <v>738</v>
      </c>
      <c r="F2411" s="44">
        <f>IF(ISBLANK('4M'!G58),"##BLANK",'4M'!G58)</f>
        <v>-3.0000000000000001E-3</v>
      </c>
    </row>
    <row r="2412" spans="2:6">
      <c r="B2412" s="14" t="str">
        <f>'4M'!BJ58</f>
        <v>B0339FTC_HD</v>
      </c>
      <c r="C2412" s="14" t="s">
        <v>4480</v>
      </c>
      <c r="E2412" s="38" t="s">
        <v>738</v>
      </c>
      <c r="F2412" s="44">
        <f>IF(ISBLANK('4M'!H58),"##BLANK",'4M'!H58)</f>
        <v>-3.0000000000000001E-3</v>
      </c>
    </row>
    <row r="2413" spans="2:6">
      <c r="B2413" s="14" t="str">
        <f>'4M'!BK58</f>
        <v>B0339FTC_STD</v>
      </c>
      <c r="C2413" s="14" t="s">
        <v>4481</v>
      </c>
      <c r="E2413" s="38" t="s">
        <v>738</v>
      </c>
      <c r="F2413" s="44">
        <f>IF(ISBLANK('4M'!I58),"##BLANK",'4M'!I58)</f>
        <v>1.1060000000000001</v>
      </c>
    </row>
    <row r="2414" spans="2:6">
      <c r="B2414" s="14" t="str">
        <f>'4M'!BL58</f>
        <v>B0339FTC_SLT</v>
      </c>
      <c r="C2414" s="14" t="s">
        <v>4482</v>
      </c>
      <c r="E2414" s="38" t="s">
        <v>738</v>
      </c>
      <c r="F2414" s="44">
        <f>IF(ISBLANK('4M'!J58),"##BLANK",'4M'!J58)</f>
        <v>0</v>
      </c>
    </row>
    <row r="2415" spans="2:6">
      <c r="B2415" s="14" t="str">
        <f>'4M'!BM58</f>
        <v>B0339FTC_STP</v>
      </c>
      <c r="C2415" s="14" t="s">
        <v>4483</v>
      </c>
      <c r="E2415" s="38" t="s">
        <v>738</v>
      </c>
      <c r="F2415" s="44">
        <f>IF(ISBLANK('4M'!K58),"##BLANK",'4M'!K58)</f>
        <v>0</v>
      </c>
    </row>
    <row r="2416" spans="2:6">
      <c r="B2416" s="14" t="str">
        <f>'4M'!BN58</f>
        <v>B0339FTC_SDT</v>
      </c>
      <c r="C2416" s="14" t="s">
        <v>4484</v>
      </c>
      <c r="E2416" s="38" t="s">
        <v>738</v>
      </c>
      <c r="F2416" s="44">
        <f>IF(ISBLANK('4M'!L58),"##BLANK",'4M'!L58)</f>
        <v>0</v>
      </c>
    </row>
    <row r="2417" spans="2:6">
      <c r="B2417" s="14" t="str">
        <f>'4M'!BO58</f>
        <v>B0339FTC_SD</v>
      </c>
      <c r="C2417" s="14" t="s">
        <v>4485</v>
      </c>
      <c r="E2417" s="38" t="s">
        <v>738</v>
      </c>
      <c r="F2417" s="44">
        <f>IF(ISBLANK('4M'!M58),"##BLANK",'4M'!M58)</f>
        <v>0</v>
      </c>
    </row>
    <row r="2418" spans="2:6">
      <c r="B2418" s="14" t="str">
        <f>'4M'!BP58</f>
        <v>B0339FTC_TOT</v>
      </c>
      <c r="C2418" s="14" t="s">
        <v>4486</v>
      </c>
      <c r="E2418" s="38" t="s">
        <v>738</v>
      </c>
      <c r="F2418" s="44">
        <f>IF(ISBLANK('4M'!N58),"##BLANK",'4M'!N58)</f>
        <v>1.0860000000000001</v>
      </c>
    </row>
    <row r="2419" spans="2:6">
      <c r="B2419" s="14" t="str">
        <f>'4M'!BQ58</f>
        <v>B0339FTC_C_F</v>
      </c>
      <c r="C2419" s="14" t="s">
        <v>4487</v>
      </c>
      <c r="E2419" s="38" t="s">
        <v>738</v>
      </c>
      <c r="F2419" s="44">
        <f>IF(ISBLANK('4M'!O58),"##BLANK",'4M'!O58)</f>
        <v>8.9999999999999993E-3</v>
      </c>
    </row>
    <row r="2420" spans="2:6">
      <c r="B2420" s="14" t="str">
        <f>'4M'!BR58</f>
        <v>B0339FTC_C_SWD</v>
      </c>
      <c r="C2420" s="14" t="s">
        <v>4488</v>
      </c>
      <c r="E2420" s="38" t="s">
        <v>738</v>
      </c>
      <c r="F2420" s="44">
        <f>IF(ISBLANK('4M'!P58),"##BLANK",'4M'!P58)</f>
        <v>2E-3</v>
      </c>
    </row>
    <row r="2421" spans="2:6">
      <c r="B2421" s="14" t="str">
        <f>'4M'!BS58</f>
        <v>B0339FTC_C_HD</v>
      </c>
      <c r="C2421" s="14" t="s">
        <v>4489</v>
      </c>
      <c r="E2421" s="38" t="s">
        <v>738</v>
      </c>
      <c r="F2421" s="44">
        <f>IF(ISBLANK('4M'!Q58),"##BLANK",'4M'!Q58)</f>
        <v>2E-3</v>
      </c>
    </row>
    <row r="2422" spans="2:6">
      <c r="B2422" s="14" t="str">
        <f>'4M'!BT58</f>
        <v>B0339FTC_C_STD</v>
      </c>
      <c r="C2422" s="14" t="s">
        <v>4490</v>
      </c>
      <c r="E2422" s="38" t="s">
        <v>738</v>
      </c>
      <c r="F2422" s="44">
        <f>IF(ISBLANK('4M'!R58),"##BLANK",'4M'!R58)</f>
        <v>-5.0000000000000001E-3</v>
      </c>
    </row>
    <row r="2423" spans="2:6">
      <c r="B2423" s="14" t="str">
        <f>'4M'!BU58</f>
        <v>B0339FTC_C_SLT</v>
      </c>
      <c r="C2423" s="14" t="s">
        <v>4491</v>
      </c>
      <c r="E2423" s="38" t="s">
        <v>738</v>
      </c>
      <c r="F2423" s="44">
        <f>IF(ISBLANK('4M'!S58),"##BLANK",'4M'!S58)</f>
        <v>0</v>
      </c>
    </row>
    <row r="2424" spans="2:6">
      <c r="B2424" s="14" t="str">
        <f>'4M'!BV58</f>
        <v>B0339FTC_C_STP</v>
      </c>
      <c r="C2424" s="14" t="s">
        <v>4492</v>
      </c>
      <c r="E2424" s="38" t="s">
        <v>738</v>
      </c>
      <c r="F2424" s="44">
        <f>IF(ISBLANK('4M'!T58),"##BLANK",'4M'!T58)</f>
        <v>0</v>
      </c>
    </row>
    <row r="2425" spans="2:6">
      <c r="B2425" s="14" t="str">
        <f>'4M'!BW58</f>
        <v>B0339FTC_C_SDT</v>
      </c>
      <c r="C2425" s="14" t="s">
        <v>4493</v>
      </c>
      <c r="E2425" s="38" t="s">
        <v>738</v>
      </c>
      <c r="F2425" s="44">
        <f>IF(ISBLANK('4M'!U58),"##BLANK",'4M'!U58)</f>
        <v>0</v>
      </c>
    </row>
    <row r="2426" spans="2:6">
      <c r="B2426" s="14" t="str">
        <f>'4M'!BX58</f>
        <v>B0339FTC_C_SD</v>
      </c>
      <c r="C2426" s="14" t="s">
        <v>4494</v>
      </c>
      <c r="E2426" s="38" t="s">
        <v>738</v>
      </c>
      <c r="F2426" s="44">
        <f>IF(ISBLANK('4M'!V58),"##BLANK",'4M'!V58)</f>
        <v>0</v>
      </c>
    </row>
    <row r="2427" spans="2:6">
      <c r="B2427" s="14" t="str">
        <f>'4M'!BY58</f>
        <v>B0339FTC_C_TOT</v>
      </c>
      <c r="C2427" s="14" t="s">
        <v>4495</v>
      </c>
      <c r="E2427" s="38" t="s">
        <v>738</v>
      </c>
      <c r="F2427" s="44">
        <f>IF(ISBLANK('4M'!W58),"##BLANK",'4M'!W58)</f>
        <v>8.0000000000000002E-3</v>
      </c>
    </row>
    <row r="2428" spans="2:6">
      <c r="B2428" s="14" t="str">
        <f>'4M'!BH59</f>
        <v>B0340FTO_F</v>
      </c>
      <c r="C2428" s="14" t="s">
        <v>4496</v>
      </c>
      <c r="E2428" s="38" t="s">
        <v>738</v>
      </c>
      <c r="F2428" s="44">
        <f>IF(ISBLANK('4M'!F59),"##BLANK",'4M'!F59)</f>
        <v>0</v>
      </c>
    </row>
    <row r="2429" spans="2:6">
      <c r="B2429" s="14" t="str">
        <f>'4M'!BI59</f>
        <v>B0340FTO_SWD</v>
      </c>
      <c r="C2429" s="14" t="s">
        <v>4497</v>
      </c>
      <c r="E2429" s="38" t="s">
        <v>738</v>
      </c>
      <c r="F2429" s="44">
        <f>IF(ISBLANK('4M'!G59),"##BLANK",'4M'!G59)</f>
        <v>0</v>
      </c>
    </row>
    <row r="2430" spans="2:6">
      <c r="B2430" s="14" t="str">
        <f>'4M'!BJ59</f>
        <v>B0340FTO_HD</v>
      </c>
      <c r="C2430" s="14" t="s">
        <v>4498</v>
      </c>
      <c r="E2430" s="38" t="s">
        <v>738</v>
      </c>
      <c r="F2430" s="44">
        <f>IF(ISBLANK('4M'!H59),"##BLANK",'4M'!H59)</f>
        <v>0</v>
      </c>
    </row>
    <row r="2431" spans="2:6">
      <c r="B2431" s="14" t="str">
        <f>'4M'!BK59</f>
        <v>B0340FTO_STD</v>
      </c>
      <c r="C2431" s="14" t="s">
        <v>4499</v>
      </c>
      <c r="E2431" s="38" t="s">
        <v>738</v>
      </c>
      <c r="F2431" s="44">
        <f>IF(ISBLANK('4M'!I59),"##BLANK",'4M'!I59)</f>
        <v>0</v>
      </c>
    </row>
    <row r="2432" spans="2:6">
      <c r="B2432" s="14" t="str">
        <f>'4M'!BL59</f>
        <v>B0340FTO_SLT</v>
      </c>
      <c r="C2432" s="14" t="s">
        <v>4500</v>
      </c>
      <c r="E2432" s="38" t="s">
        <v>738</v>
      </c>
      <c r="F2432" s="44">
        <f>IF(ISBLANK('4M'!J59),"##BLANK",'4M'!J59)</f>
        <v>0</v>
      </c>
    </row>
    <row r="2433" spans="2:6">
      <c r="B2433" s="14" t="str">
        <f>'4M'!BM59</f>
        <v>B0340FTO_STP</v>
      </c>
      <c r="C2433" s="14" t="s">
        <v>4501</v>
      </c>
      <c r="E2433" s="38" t="s">
        <v>738</v>
      </c>
      <c r="F2433" s="44">
        <f>IF(ISBLANK('4M'!K59),"##BLANK",'4M'!K59)</f>
        <v>0</v>
      </c>
    </row>
    <row r="2434" spans="2:6">
      <c r="B2434" s="14" t="str">
        <f>'4M'!BN59</f>
        <v>B0340FTO_SDT</v>
      </c>
      <c r="C2434" s="14" t="s">
        <v>4502</v>
      </c>
      <c r="E2434" s="38" t="s">
        <v>738</v>
      </c>
      <c r="F2434" s="44">
        <f>IF(ISBLANK('4M'!L59),"##BLANK",'4M'!L59)</f>
        <v>0</v>
      </c>
    </row>
    <row r="2435" spans="2:6">
      <c r="B2435" s="14" t="str">
        <f>'4M'!BO59</f>
        <v>B0340FTO_SD</v>
      </c>
      <c r="C2435" s="14" t="s">
        <v>4503</v>
      </c>
      <c r="E2435" s="38" t="s">
        <v>738</v>
      </c>
      <c r="F2435" s="44">
        <f>IF(ISBLANK('4M'!M59),"##BLANK",'4M'!M59)</f>
        <v>0</v>
      </c>
    </row>
    <row r="2436" spans="2:6">
      <c r="B2436" s="14" t="str">
        <f>'4M'!BP59</f>
        <v>B0340FTO_TOT</v>
      </c>
      <c r="C2436" s="14" t="s">
        <v>4504</v>
      </c>
      <c r="E2436" s="38" t="s">
        <v>738</v>
      </c>
      <c r="F2436" s="44">
        <f>IF(ISBLANK('4M'!N59),"##BLANK",'4M'!N59)</f>
        <v>0</v>
      </c>
    </row>
    <row r="2437" spans="2:6">
      <c r="B2437" s="14" t="str">
        <f>'4M'!BQ59</f>
        <v>B0340FTO_C_F</v>
      </c>
      <c r="C2437" s="14" t="s">
        <v>4505</v>
      </c>
      <c r="E2437" s="38" t="s">
        <v>738</v>
      </c>
      <c r="F2437" s="44">
        <f>IF(ISBLANK('4M'!O59),"##BLANK",'4M'!O59)</f>
        <v>0</v>
      </c>
    </row>
    <row r="2438" spans="2:6">
      <c r="B2438" s="14" t="str">
        <f>'4M'!BR59</f>
        <v>B0340FTO_C_SWD</v>
      </c>
      <c r="C2438" s="14" t="s">
        <v>4506</v>
      </c>
      <c r="E2438" s="38" t="s">
        <v>738</v>
      </c>
      <c r="F2438" s="44">
        <f>IF(ISBLANK('4M'!P59),"##BLANK",'4M'!P59)</f>
        <v>0</v>
      </c>
    </row>
    <row r="2439" spans="2:6">
      <c r="B2439" s="14" t="str">
        <f>'4M'!BS59</f>
        <v>B0340FTO_C_HD</v>
      </c>
      <c r="C2439" s="14" t="s">
        <v>4507</v>
      </c>
      <c r="E2439" s="38" t="s">
        <v>738</v>
      </c>
      <c r="F2439" s="44">
        <f>IF(ISBLANK('4M'!Q59),"##BLANK",'4M'!Q59)</f>
        <v>0</v>
      </c>
    </row>
    <row r="2440" spans="2:6">
      <c r="B2440" s="14" t="str">
        <f>'4M'!BT59</f>
        <v>B0340FTO_C_STD</v>
      </c>
      <c r="C2440" s="14" t="s">
        <v>4508</v>
      </c>
      <c r="E2440" s="38" t="s">
        <v>738</v>
      </c>
      <c r="F2440" s="44">
        <f>IF(ISBLANK('4M'!R59),"##BLANK",'4M'!R59)</f>
        <v>0</v>
      </c>
    </row>
    <row r="2441" spans="2:6">
      <c r="B2441" s="14" t="str">
        <f>'4M'!BU59</f>
        <v>B0340FTO_C_SLT</v>
      </c>
      <c r="C2441" s="14" t="s">
        <v>4509</v>
      </c>
      <c r="E2441" s="38" t="s">
        <v>738</v>
      </c>
      <c r="F2441" s="44">
        <f>IF(ISBLANK('4M'!S59),"##BLANK",'4M'!S59)</f>
        <v>0</v>
      </c>
    </row>
    <row r="2442" spans="2:6">
      <c r="B2442" s="14" t="str">
        <f>'4M'!BV59</f>
        <v>B0340FTO_C_STP</v>
      </c>
      <c r="C2442" s="14" t="s">
        <v>4510</v>
      </c>
      <c r="E2442" s="38" t="s">
        <v>738</v>
      </c>
      <c r="F2442" s="44">
        <f>IF(ISBLANK('4M'!T59),"##BLANK",'4M'!T59)</f>
        <v>0</v>
      </c>
    </row>
    <row r="2443" spans="2:6">
      <c r="B2443" s="14" t="str">
        <f>'4M'!BW59</f>
        <v>B0340FTO_C_SDT</v>
      </c>
      <c r="C2443" s="14" t="s">
        <v>4511</v>
      </c>
      <c r="E2443" s="38" t="s">
        <v>738</v>
      </c>
      <c r="F2443" s="44">
        <f>IF(ISBLANK('4M'!U59),"##BLANK",'4M'!U59)</f>
        <v>0</v>
      </c>
    </row>
    <row r="2444" spans="2:6">
      <c r="B2444" s="14" t="str">
        <f>'4M'!BX59</f>
        <v>B0340FTO_C_SD</v>
      </c>
      <c r="C2444" s="14" t="s">
        <v>4512</v>
      </c>
      <c r="E2444" s="38" t="s">
        <v>738</v>
      </c>
      <c r="F2444" s="44">
        <f>IF(ISBLANK('4M'!V59),"##BLANK",'4M'!V59)</f>
        <v>0</v>
      </c>
    </row>
    <row r="2445" spans="2:6">
      <c r="B2445" s="14" t="str">
        <f>'4M'!BY59</f>
        <v>B0340FTO_C_TOT</v>
      </c>
      <c r="C2445" s="14" t="s">
        <v>4513</v>
      </c>
      <c r="E2445" s="38" t="s">
        <v>738</v>
      </c>
      <c r="F2445" s="44">
        <f>IF(ISBLANK('4M'!W59),"##BLANK",'4M'!W59)</f>
        <v>0</v>
      </c>
    </row>
    <row r="2446" spans="2:6">
      <c r="B2446" s="14" t="str">
        <f>'4M'!BH60</f>
        <v>B0341FTT_F</v>
      </c>
      <c r="C2446" s="14" t="s">
        <v>4514</v>
      </c>
      <c r="E2446" s="38" t="s">
        <v>738</v>
      </c>
      <c r="F2446" s="44">
        <f>IF(ISBLANK('4M'!F60),"##BLANK",'4M'!F60)</f>
        <v>-1.4E-2</v>
      </c>
    </row>
    <row r="2447" spans="2:6">
      <c r="B2447" s="14" t="str">
        <f>'4M'!BI60</f>
        <v>B0341FTT_SWD</v>
      </c>
      <c r="C2447" s="14" t="s">
        <v>4515</v>
      </c>
      <c r="E2447" s="38" t="s">
        <v>738</v>
      </c>
      <c r="F2447" s="44">
        <f>IF(ISBLANK('4M'!G60),"##BLANK",'4M'!G60)</f>
        <v>-3.0000000000000001E-3</v>
      </c>
    </row>
    <row r="2448" spans="2:6">
      <c r="B2448" s="14" t="str">
        <f>'4M'!BJ60</f>
        <v>B0341FTT_HD</v>
      </c>
      <c r="C2448" s="14" t="s">
        <v>4516</v>
      </c>
      <c r="E2448" s="38" t="s">
        <v>738</v>
      </c>
      <c r="F2448" s="44">
        <f>IF(ISBLANK('4M'!H60),"##BLANK",'4M'!H60)</f>
        <v>-3.0000000000000001E-3</v>
      </c>
    </row>
    <row r="2449" spans="2:6">
      <c r="B2449" s="14" t="str">
        <f>'4M'!BK60</f>
        <v>B0341FTT_STD</v>
      </c>
      <c r="C2449" s="14" t="s">
        <v>4517</v>
      </c>
      <c r="E2449" s="38" t="s">
        <v>738</v>
      </c>
      <c r="F2449" s="44">
        <f>IF(ISBLANK('4M'!I60),"##BLANK",'4M'!I60)</f>
        <v>1.1060000000000001</v>
      </c>
    </row>
    <row r="2450" spans="2:6">
      <c r="B2450" s="14" t="str">
        <f>'4M'!BL60</f>
        <v>B0341FTT_SLT</v>
      </c>
      <c r="C2450" s="14" t="s">
        <v>4518</v>
      </c>
      <c r="E2450" s="38" t="s">
        <v>738</v>
      </c>
      <c r="F2450" s="44">
        <f>IF(ISBLANK('4M'!J60),"##BLANK",'4M'!J60)</f>
        <v>0</v>
      </c>
    </row>
    <row r="2451" spans="2:6">
      <c r="B2451" s="14" t="str">
        <f>'4M'!BM60</f>
        <v>B0341FTT_STP</v>
      </c>
      <c r="C2451" s="14" t="s">
        <v>4519</v>
      </c>
      <c r="E2451" s="38" t="s">
        <v>738</v>
      </c>
      <c r="F2451" s="44">
        <f>IF(ISBLANK('4M'!K60),"##BLANK",'4M'!K60)</f>
        <v>0</v>
      </c>
    </row>
    <row r="2452" spans="2:6">
      <c r="B2452" s="14" t="str">
        <f>'4M'!BN60</f>
        <v>B0341FTT_SDT</v>
      </c>
      <c r="C2452" s="14" t="s">
        <v>4520</v>
      </c>
      <c r="E2452" s="38" t="s">
        <v>738</v>
      </c>
      <c r="F2452" s="44">
        <f>IF(ISBLANK('4M'!L60),"##BLANK",'4M'!L60)</f>
        <v>0</v>
      </c>
    </row>
    <row r="2453" spans="2:6">
      <c r="B2453" s="14" t="str">
        <f>'4M'!BO60</f>
        <v>B0341FTT_SD</v>
      </c>
      <c r="C2453" s="14" t="s">
        <v>4521</v>
      </c>
      <c r="E2453" s="38" t="s">
        <v>738</v>
      </c>
      <c r="F2453" s="44">
        <f>IF(ISBLANK('4M'!M60),"##BLANK",'4M'!M60)</f>
        <v>0</v>
      </c>
    </row>
    <row r="2454" spans="2:6">
      <c r="B2454" s="14" t="str">
        <f>'4M'!BP60</f>
        <v>B0341FTT_TOT</v>
      </c>
      <c r="C2454" s="14" t="s">
        <v>4522</v>
      </c>
      <c r="E2454" s="38" t="s">
        <v>738</v>
      </c>
      <c r="F2454" s="44">
        <f>IF(ISBLANK('4M'!N60),"##BLANK",'4M'!N60)</f>
        <v>1.0860000000000001</v>
      </c>
    </row>
    <row r="2455" spans="2:6">
      <c r="B2455" s="14" t="str">
        <f>'4M'!BQ60</f>
        <v>B0341FTT_C_F</v>
      </c>
      <c r="C2455" s="14" t="s">
        <v>4523</v>
      </c>
      <c r="E2455" s="38" t="s">
        <v>738</v>
      </c>
      <c r="F2455" s="44">
        <f>IF(ISBLANK('4M'!O60),"##BLANK",'4M'!O60)</f>
        <v>8.9999999999999993E-3</v>
      </c>
    </row>
    <row r="2456" spans="2:6">
      <c r="B2456" s="14" t="str">
        <f>'4M'!BR60</f>
        <v>B0341FTT_C_SWD</v>
      </c>
      <c r="C2456" s="14" t="s">
        <v>4524</v>
      </c>
      <c r="E2456" s="38" t="s">
        <v>738</v>
      </c>
      <c r="F2456" s="44">
        <f>IF(ISBLANK('4M'!P60),"##BLANK",'4M'!P60)</f>
        <v>2E-3</v>
      </c>
    </row>
    <row r="2457" spans="2:6">
      <c r="B2457" s="14" t="str">
        <f>'4M'!BS60</f>
        <v>B0341FTT_C_HD</v>
      </c>
      <c r="C2457" s="14" t="s">
        <v>4525</v>
      </c>
      <c r="E2457" s="38" t="s">
        <v>738</v>
      </c>
      <c r="F2457" s="44">
        <f>IF(ISBLANK('4M'!Q60),"##BLANK",'4M'!Q60)</f>
        <v>2E-3</v>
      </c>
    </row>
    <row r="2458" spans="2:6">
      <c r="B2458" s="14" t="str">
        <f>'4M'!BT60</f>
        <v>B0341FTT_C_STD</v>
      </c>
      <c r="C2458" s="14" t="s">
        <v>4526</v>
      </c>
      <c r="E2458" s="38" t="s">
        <v>738</v>
      </c>
      <c r="F2458" s="44">
        <f>IF(ISBLANK('4M'!R60),"##BLANK",'4M'!R60)</f>
        <v>-5.0000000000000001E-3</v>
      </c>
    </row>
    <row r="2459" spans="2:6">
      <c r="B2459" s="14" t="str">
        <f>'4M'!BU60</f>
        <v>B0341FTT_C_SLT</v>
      </c>
      <c r="C2459" s="14" t="s">
        <v>4527</v>
      </c>
      <c r="E2459" s="38" t="s">
        <v>738</v>
      </c>
      <c r="F2459" s="44">
        <f>IF(ISBLANK('4M'!S60),"##BLANK",'4M'!S60)</f>
        <v>0</v>
      </c>
    </row>
    <row r="2460" spans="2:6">
      <c r="B2460" s="14" t="str">
        <f>'4M'!BV60</f>
        <v>B0341FTT_C_STP</v>
      </c>
      <c r="C2460" s="14" t="s">
        <v>4528</v>
      </c>
      <c r="E2460" s="38" t="s">
        <v>738</v>
      </c>
      <c r="F2460" s="44">
        <f>IF(ISBLANK('4M'!T60),"##BLANK",'4M'!T60)</f>
        <v>0</v>
      </c>
    </row>
    <row r="2461" spans="2:6">
      <c r="B2461" s="14" t="str">
        <f>'4M'!BW60</f>
        <v>B0341FTT_C_SDT</v>
      </c>
      <c r="C2461" s="14" t="s">
        <v>4529</v>
      </c>
      <c r="E2461" s="38" t="s">
        <v>738</v>
      </c>
      <c r="F2461" s="44">
        <f>IF(ISBLANK('4M'!U60),"##BLANK",'4M'!U60)</f>
        <v>0</v>
      </c>
    </row>
    <row r="2462" spans="2:6">
      <c r="B2462" s="14" t="str">
        <f>'4M'!BX60</f>
        <v>B0341FTT_C_SD</v>
      </c>
      <c r="C2462" s="14" t="s">
        <v>4530</v>
      </c>
      <c r="E2462" s="38" t="s">
        <v>738</v>
      </c>
      <c r="F2462" s="44">
        <f>IF(ISBLANK('4M'!V60),"##BLANK",'4M'!V60)</f>
        <v>0</v>
      </c>
    </row>
    <row r="2463" spans="2:6">
      <c r="B2463" s="14" t="str">
        <f>'4M'!BY60</f>
        <v>B0341FTT_C_TOT</v>
      </c>
      <c r="C2463" s="14" t="s">
        <v>4531</v>
      </c>
      <c r="E2463" s="38" t="s">
        <v>738</v>
      </c>
      <c r="F2463" s="44">
        <f>IF(ISBLANK('4M'!W60),"##BLANK",'4M'!W60)</f>
        <v>8.0000000000000002E-3</v>
      </c>
    </row>
    <row r="2464" spans="2:6">
      <c r="B2464" s="14" t="str">
        <f>'4M'!BZ60</f>
        <v>B0394FST_TE</v>
      </c>
      <c r="C2464" s="14" t="s">
        <v>4532</v>
      </c>
      <c r="E2464" s="38" t="s">
        <v>738</v>
      </c>
      <c r="F2464" s="44">
        <f>IF(ISBLANK('4M'!X60),"##BLANK",'4M'!X60)</f>
        <v>1.6259999999999999</v>
      </c>
    </row>
    <row r="2465" spans="2:6">
      <c r="B2465" s="14" t="str">
        <f>'4M'!CA60</f>
        <v>B0394FST_TA</v>
      </c>
      <c r="C2465" s="14" t="s">
        <v>4533</v>
      </c>
      <c r="E2465" s="38" t="s">
        <v>738</v>
      </c>
      <c r="F2465" s="44">
        <f>IF(ISBLANK('4M'!Y60),"##BLANK",'4M'!Y60)</f>
        <v>2.548</v>
      </c>
    </row>
    <row r="2466" spans="2:6">
      <c r="B2466" s="14" t="str">
        <f>'4M'!CB60</f>
        <v>B0394FST_TC</v>
      </c>
      <c r="C2466" s="14" t="s">
        <v>4534</v>
      </c>
      <c r="E2466" s="38" t="s">
        <v>738</v>
      </c>
      <c r="F2466" s="44">
        <f>IF(ISBLANK('4M'!Z60),"##BLANK",'4M'!Z60)</f>
        <v>5.36</v>
      </c>
    </row>
    <row r="2467" spans="2:6">
      <c r="B2467" s="14" t="str">
        <f>'4M'!BH61</f>
        <v>B0342SEC_F</v>
      </c>
      <c r="C2467" s="14" t="s">
        <v>4535</v>
      </c>
      <c r="E2467" s="38" t="s">
        <v>738</v>
      </c>
      <c r="F2467" s="44">
        <f>IF(ISBLANK('4M'!F61),"##BLANK",'4M'!F61)</f>
        <v>0</v>
      </c>
    </row>
    <row r="2468" spans="2:6">
      <c r="B2468" s="14" t="str">
        <f>'4M'!BI61</f>
        <v>B0342SEC_SWD</v>
      </c>
      <c r="C2468" s="14" t="s">
        <v>4536</v>
      </c>
      <c r="E2468" s="38" t="s">
        <v>738</v>
      </c>
      <c r="F2468" s="44">
        <f>IF(ISBLANK('4M'!G61),"##BLANK",'4M'!G61)</f>
        <v>0</v>
      </c>
    </row>
    <row r="2469" spans="2:6">
      <c r="B2469" s="14" t="str">
        <f>'4M'!BJ61</f>
        <v>B0342SEC_HD</v>
      </c>
      <c r="C2469" s="14" t="s">
        <v>4537</v>
      </c>
      <c r="E2469" s="38" t="s">
        <v>738</v>
      </c>
      <c r="F2469" s="44">
        <f>IF(ISBLANK('4M'!H61),"##BLANK",'4M'!H61)</f>
        <v>0</v>
      </c>
    </row>
    <row r="2470" spans="2:6">
      <c r="B2470" s="14" t="str">
        <f>'4M'!BK61</f>
        <v>B0342SEC_STD</v>
      </c>
      <c r="C2470" s="14" t="s">
        <v>4538</v>
      </c>
      <c r="E2470" s="38" t="s">
        <v>738</v>
      </c>
      <c r="F2470" s="44">
        <f>IF(ISBLANK('4M'!I61),"##BLANK",'4M'!I61)</f>
        <v>0</v>
      </c>
    </row>
    <row r="2471" spans="2:6">
      <c r="B2471" s="14" t="str">
        <f>'4M'!BL61</f>
        <v>B0342SEC_SLT</v>
      </c>
      <c r="C2471" s="14" t="s">
        <v>4539</v>
      </c>
      <c r="E2471" s="38" t="s">
        <v>738</v>
      </c>
      <c r="F2471" s="44">
        <f>IF(ISBLANK('4M'!J61),"##BLANK",'4M'!J61)</f>
        <v>0</v>
      </c>
    </row>
    <row r="2472" spans="2:6">
      <c r="B2472" s="14" t="str">
        <f>'4M'!BM61</f>
        <v>B0342SEC_STP</v>
      </c>
      <c r="C2472" s="14" t="s">
        <v>4540</v>
      </c>
      <c r="E2472" s="38" t="s">
        <v>738</v>
      </c>
      <c r="F2472" s="44">
        <f>IF(ISBLANK('4M'!K61),"##BLANK",'4M'!K61)</f>
        <v>0</v>
      </c>
    </row>
    <row r="2473" spans="2:6">
      <c r="B2473" s="14" t="str">
        <f>'4M'!BN61</f>
        <v>B0342SEC_SDT</v>
      </c>
      <c r="C2473" s="14" t="s">
        <v>4541</v>
      </c>
      <c r="E2473" s="38" t="s">
        <v>738</v>
      </c>
      <c r="F2473" s="44">
        <f>IF(ISBLANK('4M'!L61),"##BLANK",'4M'!L61)</f>
        <v>0</v>
      </c>
    </row>
    <row r="2474" spans="2:6">
      <c r="B2474" s="14" t="str">
        <f>'4M'!BO61</f>
        <v>B0342SEC_SD</v>
      </c>
      <c r="C2474" s="14" t="s">
        <v>4542</v>
      </c>
      <c r="E2474" s="38" t="s">
        <v>738</v>
      </c>
      <c r="F2474" s="44">
        <f>IF(ISBLANK('4M'!M61),"##BLANK",'4M'!M61)</f>
        <v>0</v>
      </c>
    </row>
    <row r="2475" spans="2:6">
      <c r="B2475" s="14" t="str">
        <f>'4M'!BP61</f>
        <v>B0342SEC_TOT</v>
      </c>
      <c r="C2475" s="14" t="s">
        <v>4543</v>
      </c>
      <c r="E2475" s="38" t="s">
        <v>738</v>
      </c>
      <c r="F2475" s="44">
        <f>IF(ISBLANK('4M'!N61),"##BLANK",'4M'!N61)</f>
        <v>0</v>
      </c>
    </row>
    <row r="2476" spans="2:6">
      <c r="B2476" s="14" t="str">
        <f>'4M'!BH62</f>
        <v>B0343SEO_F</v>
      </c>
      <c r="C2476" s="14" t="s">
        <v>4544</v>
      </c>
      <c r="E2476" s="38" t="s">
        <v>738</v>
      </c>
      <c r="F2476" s="44">
        <f>IF(ISBLANK('4M'!F62),"##BLANK",'4M'!F62)</f>
        <v>0</v>
      </c>
    </row>
    <row r="2477" spans="2:6">
      <c r="B2477" s="14" t="str">
        <f>'4M'!BI62</f>
        <v>B0343SEO_SWD</v>
      </c>
      <c r="C2477" s="14" t="s">
        <v>4545</v>
      </c>
      <c r="E2477" s="38" t="s">
        <v>738</v>
      </c>
      <c r="F2477" s="44">
        <f>IF(ISBLANK('4M'!G62),"##BLANK",'4M'!G62)</f>
        <v>0</v>
      </c>
    </row>
    <row r="2478" spans="2:6">
      <c r="B2478" s="14" t="str">
        <f>'4M'!BJ62</f>
        <v>B0343SEO_HD</v>
      </c>
      <c r="C2478" s="14" t="s">
        <v>4546</v>
      </c>
      <c r="E2478" s="38" t="s">
        <v>738</v>
      </c>
      <c r="F2478" s="44">
        <f>IF(ISBLANK('4M'!H62),"##BLANK",'4M'!H62)</f>
        <v>0</v>
      </c>
    </row>
    <row r="2479" spans="2:6">
      <c r="B2479" s="14" t="str">
        <f>'4M'!BK62</f>
        <v>B0343SEO_STD</v>
      </c>
      <c r="C2479" s="14" t="s">
        <v>4547</v>
      </c>
      <c r="E2479" s="38" t="s">
        <v>738</v>
      </c>
      <c r="F2479" s="44">
        <f>IF(ISBLANK('4M'!I62),"##BLANK",'4M'!I62)</f>
        <v>0</v>
      </c>
    </row>
    <row r="2480" spans="2:6">
      <c r="B2480" s="14" t="str">
        <f>'4M'!BL62</f>
        <v>B0343SEO_SLT</v>
      </c>
      <c r="C2480" s="14" t="s">
        <v>4548</v>
      </c>
      <c r="E2480" s="38" t="s">
        <v>738</v>
      </c>
      <c r="F2480" s="44">
        <f>IF(ISBLANK('4M'!J62),"##BLANK",'4M'!J62)</f>
        <v>0</v>
      </c>
    </row>
    <row r="2481" spans="2:6">
      <c r="B2481" s="14" t="str">
        <f>'4M'!BM62</f>
        <v>B0343SEO_STP</v>
      </c>
      <c r="C2481" s="14" t="s">
        <v>4549</v>
      </c>
      <c r="E2481" s="38" t="s">
        <v>738</v>
      </c>
      <c r="F2481" s="44">
        <f>IF(ISBLANK('4M'!K62),"##BLANK",'4M'!K62)</f>
        <v>0</v>
      </c>
    </row>
    <row r="2482" spans="2:6">
      <c r="B2482" s="14" t="str">
        <f>'4M'!BN62</f>
        <v>B0343SEO_SDT</v>
      </c>
      <c r="C2482" s="14" t="s">
        <v>4550</v>
      </c>
      <c r="E2482" s="38" t="s">
        <v>738</v>
      </c>
      <c r="F2482" s="44">
        <f>IF(ISBLANK('4M'!L62),"##BLANK",'4M'!L62)</f>
        <v>0</v>
      </c>
    </row>
    <row r="2483" spans="2:6">
      <c r="B2483" s="14" t="str">
        <f>'4M'!BO62</f>
        <v>B0343SEO_SD</v>
      </c>
      <c r="C2483" s="14" t="s">
        <v>4551</v>
      </c>
      <c r="E2483" s="38" t="s">
        <v>738</v>
      </c>
      <c r="F2483" s="44">
        <f>IF(ISBLANK('4M'!M62),"##BLANK",'4M'!M62)</f>
        <v>0</v>
      </c>
    </row>
    <row r="2484" spans="2:6">
      <c r="B2484" s="14" t="str">
        <f>'4M'!BP62</f>
        <v>B0343SEO_TOT</v>
      </c>
      <c r="C2484" s="14" t="s">
        <v>4552</v>
      </c>
      <c r="E2484" s="38" t="s">
        <v>738</v>
      </c>
      <c r="F2484" s="44">
        <f>IF(ISBLANK('4M'!N62),"##BLANK",'4M'!N62)</f>
        <v>0</v>
      </c>
    </row>
    <row r="2485" spans="2:6">
      <c r="B2485" s="14" t="str">
        <f>'4M'!BH63</f>
        <v>B0344SET_F</v>
      </c>
      <c r="C2485" s="14" t="s">
        <v>4553</v>
      </c>
      <c r="E2485" s="38" t="s">
        <v>738</v>
      </c>
      <c r="F2485" s="44">
        <f>IF(ISBLANK('4M'!F63),"##BLANK",'4M'!F63)</f>
        <v>0</v>
      </c>
    </row>
    <row r="2486" spans="2:6">
      <c r="B2486" s="14" t="str">
        <f>'4M'!BI63</f>
        <v>B0344SET_SWD</v>
      </c>
      <c r="C2486" s="14" t="s">
        <v>4554</v>
      </c>
      <c r="E2486" s="38" t="s">
        <v>738</v>
      </c>
      <c r="F2486" s="44">
        <f>IF(ISBLANK('4M'!G63),"##BLANK",'4M'!G63)</f>
        <v>0</v>
      </c>
    </row>
    <row r="2487" spans="2:6">
      <c r="B2487" s="14" t="str">
        <f>'4M'!BJ63</f>
        <v>B0344SET_HD</v>
      </c>
      <c r="C2487" s="14" t="s">
        <v>4555</v>
      </c>
      <c r="E2487" s="38" t="s">
        <v>738</v>
      </c>
      <c r="F2487" s="44">
        <f>IF(ISBLANK('4M'!H63),"##BLANK",'4M'!H63)</f>
        <v>0</v>
      </c>
    </row>
    <row r="2488" spans="2:6">
      <c r="B2488" s="14" t="str">
        <f>'4M'!BK63</f>
        <v>B0344SET_STD</v>
      </c>
      <c r="C2488" s="14" t="s">
        <v>4556</v>
      </c>
      <c r="E2488" s="38" t="s">
        <v>738</v>
      </c>
      <c r="F2488" s="44">
        <f>IF(ISBLANK('4M'!I63),"##BLANK",'4M'!I63)</f>
        <v>0</v>
      </c>
    </row>
    <row r="2489" spans="2:6">
      <c r="B2489" s="14" t="str">
        <f>'4M'!BL63</f>
        <v>B0344SET_SLT</v>
      </c>
      <c r="C2489" s="14" t="s">
        <v>4557</v>
      </c>
      <c r="E2489" s="38" t="s">
        <v>738</v>
      </c>
      <c r="F2489" s="44">
        <f>IF(ISBLANK('4M'!J63),"##BLANK",'4M'!J63)</f>
        <v>0</v>
      </c>
    </row>
    <row r="2490" spans="2:6">
      <c r="B2490" s="14" t="str">
        <f>'4M'!BM63</f>
        <v>B0344SET_STP</v>
      </c>
      <c r="C2490" s="14" t="s">
        <v>4558</v>
      </c>
      <c r="E2490" s="38" t="s">
        <v>738</v>
      </c>
      <c r="F2490" s="44">
        <f>IF(ISBLANK('4M'!K63),"##BLANK",'4M'!K63)</f>
        <v>0</v>
      </c>
    </row>
    <row r="2491" spans="2:6">
      <c r="B2491" s="14" t="str">
        <f>'4M'!BN63</f>
        <v>B0344SET_SDT</v>
      </c>
      <c r="C2491" s="14" t="s">
        <v>4559</v>
      </c>
      <c r="E2491" s="38" t="s">
        <v>738</v>
      </c>
      <c r="F2491" s="44">
        <f>IF(ISBLANK('4M'!L63),"##BLANK",'4M'!L63)</f>
        <v>0</v>
      </c>
    </row>
    <row r="2492" spans="2:6">
      <c r="B2492" s="14" t="str">
        <f>'4M'!BO63</f>
        <v>B0344SET_SD</v>
      </c>
      <c r="C2492" s="14" t="s">
        <v>4560</v>
      </c>
      <c r="E2492" s="38" t="s">
        <v>738</v>
      </c>
      <c r="F2492" s="44">
        <f>IF(ISBLANK('4M'!M63),"##BLANK",'4M'!M63)</f>
        <v>0</v>
      </c>
    </row>
    <row r="2493" spans="2:6">
      <c r="B2493" s="14" t="str">
        <f>'4M'!BP63</f>
        <v>B0344SET_TOT</v>
      </c>
      <c r="C2493" s="14" t="s">
        <v>4561</v>
      </c>
      <c r="E2493" s="38" t="s">
        <v>738</v>
      </c>
      <c r="F2493" s="44">
        <f>IF(ISBLANK('4M'!N63),"##BLANK",'4M'!N63)</f>
        <v>0</v>
      </c>
    </row>
    <row r="2494" spans="2:6">
      <c r="B2494" s="14" t="str">
        <f>'4M'!BZ63</f>
        <v>B0395SET_TE</v>
      </c>
      <c r="C2494" s="14" t="s">
        <v>4562</v>
      </c>
      <c r="E2494" s="38" t="s">
        <v>738</v>
      </c>
      <c r="F2494" s="44">
        <f>IF(ISBLANK('4M'!X63),"##BLANK",'4M'!X63)</f>
        <v>0</v>
      </c>
    </row>
    <row r="2495" spans="2:6">
      <c r="B2495" s="14" t="str">
        <f>'4M'!CA63</f>
        <v>B0395SET_TA</v>
      </c>
      <c r="C2495" s="14" t="s">
        <v>4563</v>
      </c>
      <c r="E2495" s="38" t="s">
        <v>738</v>
      </c>
      <c r="F2495" s="44">
        <f>IF(ISBLANK('4M'!Y63),"##BLANK",'4M'!Y63)</f>
        <v>0</v>
      </c>
    </row>
    <row r="2496" spans="2:6">
      <c r="B2496" s="14" t="str">
        <f>'4M'!CB63</f>
        <v>B0395SET_TC</v>
      </c>
      <c r="C2496" s="14" t="s">
        <v>4564</v>
      </c>
      <c r="E2496" s="38" t="s">
        <v>738</v>
      </c>
      <c r="F2496" s="44">
        <f>IF(ISBLANK('4M'!Z63),"##BLANK",'4M'!Z63)</f>
        <v>0</v>
      </c>
    </row>
    <row r="2497" spans="2:6">
      <c r="B2497" s="14" t="str">
        <f>'4M'!BH64</f>
        <v>B0345SEC_F</v>
      </c>
      <c r="C2497" s="14" t="s">
        <v>4565</v>
      </c>
      <c r="E2497" s="38" t="s">
        <v>738</v>
      </c>
      <c r="F2497" s="44">
        <f>IF(ISBLANK('4M'!F64),"##BLANK",'4M'!F64)</f>
        <v>0</v>
      </c>
    </row>
    <row r="2498" spans="2:6">
      <c r="B2498" s="14" t="str">
        <f>'4M'!BI64</f>
        <v>B0345SEC_SWD</v>
      </c>
      <c r="C2498" s="14" t="s">
        <v>4566</v>
      </c>
      <c r="E2498" s="38" t="s">
        <v>738</v>
      </c>
      <c r="F2498" s="44">
        <f>IF(ISBLANK('4M'!G64),"##BLANK",'4M'!G64)</f>
        <v>0</v>
      </c>
    </row>
    <row r="2499" spans="2:6">
      <c r="B2499" s="14" t="str">
        <f>'4M'!BJ64</f>
        <v>B0345SEC_HD</v>
      </c>
      <c r="C2499" s="14" t="s">
        <v>4567</v>
      </c>
      <c r="E2499" s="38" t="s">
        <v>738</v>
      </c>
      <c r="F2499" s="44">
        <f>IF(ISBLANK('4M'!H64),"##BLANK",'4M'!H64)</f>
        <v>0</v>
      </c>
    </row>
    <row r="2500" spans="2:6">
      <c r="B2500" s="14" t="str">
        <f>'4M'!BK64</f>
        <v>B0345SEC_STD</v>
      </c>
      <c r="C2500" s="14" t="s">
        <v>4568</v>
      </c>
      <c r="E2500" s="38" t="s">
        <v>738</v>
      </c>
      <c r="F2500" s="44">
        <f>IF(ISBLANK('4M'!I64),"##BLANK",'4M'!I64)</f>
        <v>0</v>
      </c>
    </row>
    <row r="2501" spans="2:6">
      <c r="B2501" s="14" t="str">
        <f>'4M'!BL64</f>
        <v>B0345SEC_SLT</v>
      </c>
      <c r="C2501" s="14" t="s">
        <v>4569</v>
      </c>
      <c r="E2501" s="38" t="s">
        <v>738</v>
      </c>
      <c r="F2501" s="44">
        <f>IF(ISBLANK('4M'!J64),"##BLANK",'4M'!J64)</f>
        <v>0</v>
      </c>
    </row>
    <row r="2502" spans="2:6">
      <c r="B2502" s="14" t="str">
        <f>'4M'!BM64</f>
        <v>B0345SEC_STP</v>
      </c>
      <c r="C2502" s="14" t="s">
        <v>4570</v>
      </c>
      <c r="E2502" s="38" t="s">
        <v>738</v>
      </c>
      <c r="F2502" s="44">
        <f>IF(ISBLANK('4M'!K64),"##BLANK",'4M'!K64)</f>
        <v>0</v>
      </c>
    </row>
    <row r="2503" spans="2:6">
      <c r="B2503" s="14" t="str">
        <f>'4M'!BN64</f>
        <v>B0345SEC_SDT</v>
      </c>
      <c r="C2503" s="14" t="s">
        <v>4571</v>
      </c>
      <c r="E2503" s="38" t="s">
        <v>738</v>
      </c>
      <c r="F2503" s="44">
        <f>IF(ISBLANK('4M'!L64),"##BLANK",'4M'!L64)</f>
        <v>5.6000000000000001E-2</v>
      </c>
    </row>
    <row r="2504" spans="2:6">
      <c r="B2504" s="14" t="str">
        <f>'4M'!BO64</f>
        <v>B0345SEC_SD</v>
      </c>
      <c r="C2504" s="14" t="s">
        <v>4572</v>
      </c>
      <c r="E2504" s="38" t="s">
        <v>738</v>
      </c>
      <c r="F2504" s="44">
        <f>IF(ISBLANK('4M'!M64),"##BLANK",'4M'!M64)</f>
        <v>0</v>
      </c>
    </row>
    <row r="2505" spans="2:6">
      <c r="B2505" s="14" t="str">
        <f>'4M'!BP64</f>
        <v>B0345SEC_TOT</v>
      </c>
      <c r="C2505" s="14" t="s">
        <v>4573</v>
      </c>
      <c r="E2505" s="38" t="s">
        <v>738</v>
      </c>
      <c r="F2505" s="44">
        <f>IF(ISBLANK('4M'!N64),"##BLANK",'4M'!N64)</f>
        <v>5.6000000000000001E-2</v>
      </c>
    </row>
    <row r="2506" spans="2:6">
      <c r="B2506" s="14" t="str">
        <f>'4M'!BH65</f>
        <v>B0346SEO_F</v>
      </c>
      <c r="C2506" s="14" t="s">
        <v>4574</v>
      </c>
      <c r="E2506" s="38" t="s">
        <v>738</v>
      </c>
      <c r="F2506" s="44">
        <f>IF(ISBLANK('4M'!F65),"##BLANK",'4M'!F65)</f>
        <v>0</v>
      </c>
    </row>
    <row r="2507" spans="2:6">
      <c r="B2507" s="14" t="str">
        <f>'4M'!BI65</f>
        <v>B0346SEO_SWD</v>
      </c>
      <c r="C2507" s="14" t="s">
        <v>4575</v>
      </c>
      <c r="E2507" s="38" t="s">
        <v>738</v>
      </c>
      <c r="F2507" s="44">
        <f>IF(ISBLANK('4M'!G65),"##BLANK",'4M'!G65)</f>
        <v>0</v>
      </c>
    </row>
    <row r="2508" spans="2:6">
      <c r="B2508" s="14" t="str">
        <f>'4M'!BJ65</f>
        <v>B0346SEO_HD</v>
      </c>
      <c r="C2508" s="14" t="s">
        <v>4576</v>
      </c>
      <c r="E2508" s="38" t="s">
        <v>738</v>
      </c>
      <c r="F2508" s="44">
        <f>IF(ISBLANK('4M'!H65),"##BLANK",'4M'!H65)</f>
        <v>0</v>
      </c>
    </row>
    <row r="2509" spans="2:6">
      <c r="B2509" s="14" t="str">
        <f>'4M'!BK65</f>
        <v>B0346SEO_STD</v>
      </c>
      <c r="C2509" s="14" t="s">
        <v>4577</v>
      </c>
      <c r="E2509" s="38" t="s">
        <v>738</v>
      </c>
      <c r="F2509" s="44">
        <f>IF(ISBLANK('4M'!I65),"##BLANK",'4M'!I65)</f>
        <v>0</v>
      </c>
    </row>
    <row r="2510" spans="2:6">
      <c r="B2510" s="14" t="str">
        <f>'4M'!BL65</f>
        <v>B0346SEO_SLT</v>
      </c>
      <c r="C2510" s="14" t="s">
        <v>4578</v>
      </c>
      <c r="E2510" s="38" t="s">
        <v>738</v>
      </c>
      <c r="F2510" s="44">
        <f>IF(ISBLANK('4M'!J65),"##BLANK",'4M'!J65)</f>
        <v>0</v>
      </c>
    </row>
    <row r="2511" spans="2:6">
      <c r="B2511" s="14" t="str">
        <f>'4M'!BM65</f>
        <v>B0346SEO_STP</v>
      </c>
      <c r="C2511" s="14" t="s">
        <v>4579</v>
      </c>
      <c r="E2511" s="38" t="s">
        <v>738</v>
      </c>
      <c r="F2511" s="44">
        <f>IF(ISBLANK('4M'!K65),"##BLANK",'4M'!K65)</f>
        <v>0</v>
      </c>
    </row>
    <row r="2512" spans="2:6">
      <c r="B2512" s="14" t="str">
        <f>'4M'!BN65</f>
        <v>B0346SEO_SDT</v>
      </c>
      <c r="C2512" s="14" t="s">
        <v>4580</v>
      </c>
      <c r="E2512" s="38" t="s">
        <v>738</v>
      </c>
      <c r="F2512" s="44">
        <f>IF(ISBLANK('4M'!L65),"##BLANK",'4M'!L65)</f>
        <v>0</v>
      </c>
    </row>
    <row r="2513" spans="2:6">
      <c r="B2513" s="14" t="str">
        <f>'4M'!BO65</f>
        <v>B0346SEO_SD</v>
      </c>
      <c r="C2513" s="14" t="s">
        <v>4572</v>
      </c>
      <c r="E2513" s="38" t="s">
        <v>738</v>
      </c>
      <c r="F2513" s="44">
        <f>IF(ISBLANK('4M'!M65),"##BLANK",'4M'!M65)</f>
        <v>0</v>
      </c>
    </row>
    <row r="2514" spans="2:6">
      <c r="B2514" s="14" t="str">
        <f>'4M'!BP65</f>
        <v>B0346SEO_TOT</v>
      </c>
      <c r="C2514" s="14" t="s">
        <v>4581</v>
      </c>
      <c r="E2514" s="38" t="s">
        <v>738</v>
      </c>
      <c r="F2514" s="44">
        <f>IF(ISBLANK('4M'!N65),"##BLANK",'4M'!N65)</f>
        <v>0</v>
      </c>
    </row>
    <row r="2515" spans="2:6">
      <c r="B2515" s="14" t="str">
        <f>'4M'!BH66</f>
        <v>B0347SET_F</v>
      </c>
      <c r="C2515" s="14" t="s">
        <v>4582</v>
      </c>
      <c r="E2515" s="38" t="s">
        <v>738</v>
      </c>
      <c r="F2515" s="44">
        <f>IF(ISBLANK('4M'!F66),"##BLANK",'4M'!F66)</f>
        <v>0</v>
      </c>
    </row>
    <row r="2516" spans="2:6">
      <c r="B2516" s="14" t="str">
        <f>'4M'!BI66</f>
        <v>B0347SET_SWD</v>
      </c>
      <c r="C2516" s="14" t="s">
        <v>4583</v>
      </c>
      <c r="E2516" s="38" t="s">
        <v>738</v>
      </c>
      <c r="F2516" s="44">
        <f>IF(ISBLANK('4M'!G66),"##BLANK",'4M'!G66)</f>
        <v>0</v>
      </c>
    </row>
    <row r="2517" spans="2:6">
      <c r="B2517" s="14" t="str">
        <f>'4M'!BJ66</f>
        <v>B0347SET_HD</v>
      </c>
      <c r="C2517" s="14" t="s">
        <v>4584</v>
      </c>
      <c r="E2517" s="38" t="s">
        <v>738</v>
      </c>
      <c r="F2517" s="44">
        <f>IF(ISBLANK('4M'!H66),"##BLANK",'4M'!H66)</f>
        <v>0</v>
      </c>
    </row>
    <row r="2518" spans="2:6">
      <c r="B2518" s="14" t="str">
        <f>'4M'!BK66</f>
        <v>B0347SET_STD</v>
      </c>
      <c r="C2518" s="14" t="s">
        <v>4585</v>
      </c>
      <c r="E2518" s="38" t="s">
        <v>738</v>
      </c>
      <c r="F2518" s="44">
        <f>IF(ISBLANK('4M'!I66),"##BLANK",'4M'!I66)</f>
        <v>0</v>
      </c>
    </row>
    <row r="2519" spans="2:6">
      <c r="B2519" s="14" t="str">
        <f>'4M'!BL66</f>
        <v>B0347SET_SLT</v>
      </c>
      <c r="C2519" s="14" t="s">
        <v>4586</v>
      </c>
      <c r="E2519" s="38" t="s">
        <v>738</v>
      </c>
      <c r="F2519" s="44">
        <f>IF(ISBLANK('4M'!J66),"##BLANK",'4M'!J66)</f>
        <v>0</v>
      </c>
    </row>
    <row r="2520" spans="2:6">
      <c r="B2520" s="14" t="str">
        <f>'4M'!BM66</f>
        <v>B0347SET_STP</v>
      </c>
      <c r="C2520" s="14" t="s">
        <v>4587</v>
      </c>
      <c r="E2520" s="38" t="s">
        <v>738</v>
      </c>
      <c r="F2520" s="44">
        <f>IF(ISBLANK('4M'!K66),"##BLANK",'4M'!K66)</f>
        <v>0</v>
      </c>
    </row>
    <row r="2521" spans="2:6">
      <c r="B2521" s="14" t="str">
        <f>'4M'!BN66</f>
        <v>B0347SET_SDT</v>
      </c>
      <c r="C2521" s="14" t="s">
        <v>4588</v>
      </c>
      <c r="E2521" s="38" t="s">
        <v>738</v>
      </c>
      <c r="F2521" s="44">
        <f>IF(ISBLANK('4M'!L66),"##BLANK",'4M'!L66)</f>
        <v>5.6000000000000001E-2</v>
      </c>
    </row>
    <row r="2522" spans="2:6">
      <c r="B2522" s="14" t="str">
        <f>'4M'!BO66</f>
        <v>B0347SET_SD</v>
      </c>
      <c r="C2522" s="14" t="s">
        <v>4589</v>
      </c>
      <c r="E2522" s="38" t="s">
        <v>738</v>
      </c>
      <c r="F2522" s="44">
        <f>IF(ISBLANK('4M'!M66),"##BLANK",'4M'!M66)</f>
        <v>0</v>
      </c>
    </row>
    <row r="2523" spans="2:6">
      <c r="B2523" s="14" t="str">
        <f>'4M'!BP66</f>
        <v>B0347SET_TOT</v>
      </c>
      <c r="C2523" s="14" t="s">
        <v>4590</v>
      </c>
      <c r="E2523" s="38" t="s">
        <v>738</v>
      </c>
      <c r="F2523" s="44">
        <f>IF(ISBLANK('4M'!N66),"##BLANK",'4M'!N66)</f>
        <v>5.6000000000000001E-2</v>
      </c>
    </row>
    <row r="2524" spans="2:6">
      <c r="B2524" s="14" t="str">
        <f>'4M'!BZ66</f>
        <v>B0396SET_TE</v>
      </c>
      <c r="C2524" s="14" t="s">
        <v>4591</v>
      </c>
      <c r="E2524" s="38" t="s">
        <v>738</v>
      </c>
      <c r="F2524" s="44">
        <f>IF(ISBLANK('4M'!X66),"##BLANK",'4M'!X66)</f>
        <v>2.93</v>
      </c>
    </row>
    <row r="2525" spans="2:6">
      <c r="B2525" s="14" t="str">
        <f>'4M'!CA66</f>
        <v>B0396SET_TA</v>
      </c>
      <c r="C2525" s="14" t="s">
        <v>4592</v>
      </c>
      <c r="E2525" s="38" t="s">
        <v>738</v>
      </c>
      <c r="F2525" s="44">
        <f>IF(ISBLANK('4M'!Y66),"##BLANK",'4M'!Y66)</f>
        <v>1.4750000000000001</v>
      </c>
    </row>
    <row r="2526" spans="2:6">
      <c r="B2526" s="14" t="str">
        <f>'4M'!CB66</f>
        <v>B0396SET_TC</v>
      </c>
      <c r="C2526" s="14" t="s">
        <v>4593</v>
      </c>
      <c r="E2526" s="38" t="s">
        <v>738</v>
      </c>
      <c r="F2526" s="44">
        <f>IF(ISBLANK('4M'!Z66),"##BLANK",'4M'!Z66)</f>
        <v>5.4880000000000004</v>
      </c>
    </row>
    <row r="2527" spans="2:6">
      <c r="B2527" s="14" t="str">
        <f>'4M'!BH67</f>
        <v>B0348ODC_F</v>
      </c>
      <c r="C2527" s="14" t="s">
        <v>4594</v>
      </c>
      <c r="E2527" s="38" t="s">
        <v>738</v>
      </c>
      <c r="F2527" s="44">
        <f>IF(ISBLANK('4M'!F67),"##BLANK",'4M'!F67)</f>
        <v>0</v>
      </c>
    </row>
    <row r="2528" spans="2:6">
      <c r="B2528" s="14" t="str">
        <f>'4M'!BI67</f>
        <v>B0348ODC_SWD</v>
      </c>
      <c r="C2528" s="14" t="s">
        <v>4595</v>
      </c>
      <c r="E2528" s="38" t="s">
        <v>738</v>
      </c>
      <c r="F2528" s="44">
        <f>IF(ISBLANK('4M'!G67),"##BLANK",'4M'!G67)</f>
        <v>0</v>
      </c>
    </row>
    <row r="2529" spans="2:6">
      <c r="B2529" s="14" t="str">
        <f>'4M'!BJ67</f>
        <v>B0348ODC_HD</v>
      </c>
      <c r="C2529" s="14" t="s">
        <v>4596</v>
      </c>
      <c r="E2529" s="38" t="s">
        <v>738</v>
      </c>
      <c r="F2529" s="44">
        <f>IF(ISBLANK('4M'!H67),"##BLANK",'4M'!H67)</f>
        <v>0</v>
      </c>
    </row>
    <row r="2530" spans="2:6">
      <c r="B2530" s="14" t="str">
        <f>'4M'!BK67</f>
        <v>B0348ODC_STD</v>
      </c>
      <c r="C2530" s="14" t="s">
        <v>4597</v>
      </c>
      <c r="E2530" s="38" t="s">
        <v>738</v>
      </c>
      <c r="F2530" s="44">
        <f>IF(ISBLANK('4M'!I67),"##BLANK",'4M'!I67)</f>
        <v>0</v>
      </c>
    </row>
    <row r="2531" spans="2:6">
      <c r="B2531" s="14" t="str">
        <f>'4M'!BL67</f>
        <v>B0348ODC_SLT</v>
      </c>
      <c r="C2531" s="14" t="s">
        <v>4598</v>
      </c>
      <c r="E2531" s="38" t="s">
        <v>738</v>
      </c>
      <c r="F2531" s="44">
        <f>IF(ISBLANK('4M'!J67),"##BLANK",'4M'!J67)</f>
        <v>0</v>
      </c>
    </row>
    <row r="2532" spans="2:6">
      <c r="B2532" s="14" t="str">
        <f>'4M'!BM67</f>
        <v>B0348ODC_STP</v>
      </c>
      <c r="C2532" s="14" t="s">
        <v>4599</v>
      </c>
      <c r="E2532" s="38" t="s">
        <v>738</v>
      </c>
      <c r="F2532" s="44">
        <f>IF(ISBLANK('4M'!K67),"##BLANK",'4M'!K67)</f>
        <v>0</v>
      </c>
    </row>
    <row r="2533" spans="2:6">
      <c r="B2533" s="14" t="str">
        <f>'4M'!BN67</f>
        <v>B0348ODC_SDT</v>
      </c>
      <c r="C2533" s="14" t="s">
        <v>4600</v>
      </c>
      <c r="E2533" s="38" t="s">
        <v>738</v>
      </c>
      <c r="F2533" s="44">
        <f>IF(ISBLANK('4M'!L67),"##BLANK",'4M'!L67)</f>
        <v>0</v>
      </c>
    </row>
    <row r="2534" spans="2:6">
      <c r="B2534" s="14" t="str">
        <f>'4M'!BO67</f>
        <v>B0348ODC_SD</v>
      </c>
      <c r="C2534" s="14" t="s">
        <v>4601</v>
      </c>
      <c r="E2534" s="38" t="s">
        <v>738</v>
      </c>
      <c r="F2534" s="44">
        <f>IF(ISBLANK('4M'!M67),"##BLANK",'4M'!M67)</f>
        <v>0</v>
      </c>
    </row>
    <row r="2535" spans="2:6">
      <c r="B2535" s="14" t="str">
        <f>'4M'!BP67</f>
        <v>B0348ODC_TOT</v>
      </c>
      <c r="C2535" s="14" t="s">
        <v>4602</v>
      </c>
      <c r="E2535" s="38" t="s">
        <v>738</v>
      </c>
      <c r="F2535" s="44">
        <f>IF(ISBLANK('4M'!N67),"##BLANK",'4M'!N67)</f>
        <v>0</v>
      </c>
    </row>
    <row r="2536" spans="2:6">
      <c r="B2536" s="14" t="str">
        <f>'4M'!BH68</f>
        <v>B0349ODO_F</v>
      </c>
      <c r="C2536" s="14" t="s">
        <v>4603</v>
      </c>
      <c r="E2536" s="38" t="s">
        <v>738</v>
      </c>
      <c r="F2536" s="44">
        <f>IF(ISBLANK('4M'!F68),"##BLANK",'4M'!F68)</f>
        <v>0</v>
      </c>
    </row>
    <row r="2537" spans="2:6">
      <c r="B2537" s="14" t="str">
        <f>'4M'!BI68</f>
        <v>B0349ODO_SWD</v>
      </c>
      <c r="C2537" s="14" t="s">
        <v>4604</v>
      </c>
      <c r="E2537" s="38" t="s">
        <v>738</v>
      </c>
      <c r="F2537" s="44">
        <f>IF(ISBLANK('4M'!G68),"##BLANK",'4M'!G68)</f>
        <v>0</v>
      </c>
    </row>
    <row r="2538" spans="2:6">
      <c r="B2538" s="14" t="str">
        <f>'4M'!BJ68</f>
        <v>B0349ODO_HD</v>
      </c>
      <c r="C2538" s="14" t="s">
        <v>4605</v>
      </c>
      <c r="E2538" s="38" t="s">
        <v>738</v>
      </c>
      <c r="F2538" s="44">
        <f>IF(ISBLANK('4M'!H68),"##BLANK",'4M'!H68)</f>
        <v>0</v>
      </c>
    </row>
    <row r="2539" spans="2:6">
      <c r="B2539" s="14" t="str">
        <f>'4M'!BK68</f>
        <v>B0349ODO_STD</v>
      </c>
      <c r="C2539" s="14" t="s">
        <v>4606</v>
      </c>
      <c r="E2539" s="38" t="s">
        <v>738</v>
      </c>
      <c r="F2539" s="44">
        <f>IF(ISBLANK('4M'!I68),"##BLANK",'4M'!I68)</f>
        <v>0</v>
      </c>
    </row>
    <row r="2540" spans="2:6">
      <c r="B2540" s="14" t="str">
        <f>'4M'!BL68</f>
        <v>B0349ODO_SLT</v>
      </c>
      <c r="C2540" s="14" t="s">
        <v>4607</v>
      </c>
      <c r="E2540" s="38" t="s">
        <v>738</v>
      </c>
      <c r="F2540" s="44">
        <f>IF(ISBLANK('4M'!J68),"##BLANK",'4M'!J68)</f>
        <v>0</v>
      </c>
    </row>
    <row r="2541" spans="2:6">
      <c r="B2541" s="14" t="str">
        <f>'4M'!BM68</f>
        <v>B0349ODO_STP</v>
      </c>
      <c r="C2541" s="14" t="s">
        <v>4608</v>
      </c>
      <c r="E2541" s="38" t="s">
        <v>738</v>
      </c>
      <c r="F2541" s="44">
        <f>IF(ISBLANK('4M'!K68),"##BLANK",'4M'!K68)</f>
        <v>0</v>
      </c>
    </row>
    <row r="2542" spans="2:6">
      <c r="B2542" s="14" t="str">
        <f>'4M'!BN68</f>
        <v>B0349ODO_SDT</v>
      </c>
      <c r="C2542" s="14" t="s">
        <v>4609</v>
      </c>
      <c r="E2542" s="38" t="s">
        <v>738</v>
      </c>
      <c r="F2542" s="44">
        <f>IF(ISBLANK('4M'!L68),"##BLANK",'4M'!L68)</f>
        <v>0</v>
      </c>
    </row>
    <row r="2543" spans="2:6">
      <c r="B2543" s="14" t="str">
        <f>'4M'!BO68</f>
        <v>B0349ODO_SD</v>
      </c>
      <c r="C2543" s="14" t="s">
        <v>4610</v>
      </c>
      <c r="E2543" s="38" t="s">
        <v>738</v>
      </c>
      <c r="F2543" s="44">
        <f>IF(ISBLANK('4M'!M68),"##BLANK",'4M'!M68)</f>
        <v>0</v>
      </c>
    </row>
    <row r="2544" spans="2:6">
      <c r="B2544" s="14" t="str">
        <f>'4M'!BP68</f>
        <v>B0349ODO_TOT</v>
      </c>
      <c r="C2544" s="14" t="s">
        <v>4611</v>
      </c>
      <c r="E2544" s="38" t="s">
        <v>738</v>
      </c>
      <c r="F2544" s="44">
        <f>IF(ISBLANK('4M'!N68),"##BLANK",'4M'!N68)</f>
        <v>0</v>
      </c>
    </row>
    <row r="2545" spans="2:6">
      <c r="B2545" s="14" t="str">
        <f>'4M'!BH69</f>
        <v>B0350ODT_F</v>
      </c>
      <c r="C2545" s="14" t="s">
        <v>4612</v>
      </c>
      <c r="E2545" s="38" t="s">
        <v>738</v>
      </c>
      <c r="F2545" s="44">
        <f>IF(ISBLANK('4M'!F69),"##BLANK",'4M'!F69)</f>
        <v>0</v>
      </c>
    </row>
    <row r="2546" spans="2:6">
      <c r="B2546" s="14" t="str">
        <f>'4M'!BI69</f>
        <v>B0350ODT_SWD</v>
      </c>
      <c r="C2546" s="14" t="s">
        <v>4613</v>
      </c>
      <c r="E2546" s="38" t="s">
        <v>738</v>
      </c>
      <c r="F2546" s="44">
        <f>IF(ISBLANK('4M'!G69),"##BLANK",'4M'!G69)</f>
        <v>0</v>
      </c>
    </row>
    <row r="2547" spans="2:6">
      <c r="B2547" s="14" t="str">
        <f>'4M'!BJ69</f>
        <v>B0350ODT_HD</v>
      </c>
      <c r="C2547" s="14" t="s">
        <v>4614</v>
      </c>
      <c r="E2547" s="38" t="s">
        <v>738</v>
      </c>
      <c r="F2547" s="44">
        <f>IF(ISBLANK('4M'!H69),"##BLANK",'4M'!H69)</f>
        <v>0</v>
      </c>
    </row>
    <row r="2548" spans="2:6">
      <c r="B2548" s="14" t="str">
        <f>'4M'!BK69</f>
        <v>B0350ODT_STD</v>
      </c>
      <c r="C2548" s="14" t="s">
        <v>4615</v>
      </c>
      <c r="E2548" s="38" t="s">
        <v>738</v>
      </c>
      <c r="F2548" s="44">
        <f>IF(ISBLANK('4M'!I69),"##BLANK",'4M'!I69)</f>
        <v>0</v>
      </c>
    </row>
    <row r="2549" spans="2:6">
      <c r="B2549" s="14" t="str">
        <f>'4M'!BL69</f>
        <v>B0350ODT_SLT</v>
      </c>
      <c r="C2549" s="14" t="s">
        <v>4616</v>
      </c>
      <c r="E2549" s="38" t="s">
        <v>738</v>
      </c>
      <c r="F2549" s="44">
        <f>IF(ISBLANK('4M'!J69),"##BLANK",'4M'!J69)</f>
        <v>0</v>
      </c>
    </row>
    <row r="2550" spans="2:6">
      <c r="B2550" s="14" t="str">
        <f>'4M'!BM69</f>
        <v>B0350ODT_STP</v>
      </c>
      <c r="C2550" s="14" t="s">
        <v>4617</v>
      </c>
      <c r="E2550" s="38" t="s">
        <v>738</v>
      </c>
      <c r="F2550" s="44">
        <f>IF(ISBLANK('4M'!K69),"##BLANK",'4M'!K69)</f>
        <v>0</v>
      </c>
    </row>
    <row r="2551" spans="2:6">
      <c r="B2551" s="14" t="str">
        <f>'4M'!BN69</f>
        <v>B0350ODT_SDT</v>
      </c>
      <c r="C2551" s="14" t="s">
        <v>4618</v>
      </c>
      <c r="E2551" s="38" t="s">
        <v>738</v>
      </c>
      <c r="F2551" s="44">
        <f>IF(ISBLANK('4M'!L69),"##BLANK",'4M'!L69)</f>
        <v>0</v>
      </c>
    </row>
    <row r="2552" spans="2:6">
      <c r="B2552" s="14" t="str">
        <f>'4M'!BO69</f>
        <v>B0350ODT_SD</v>
      </c>
      <c r="C2552" s="14" t="s">
        <v>4619</v>
      </c>
      <c r="E2552" s="38" t="s">
        <v>738</v>
      </c>
      <c r="F2552" s="44">
        <f>IF(ISBLANK('4M'!M69),"##BLANK",'4M'!M69)</f>
        <v>0</v>
      </c>
    </row>
    <row r="2553" spans="2:6">
      <c r="B2553" s="14" t="str">
        <f>'4M'!BP69</f>
        <v>B0350ODT_TOT</v>
      </c>
      <c r="C2553" s="14" t="s">
        <v>4620</v>
      </c>
      <c r="E2553" s="38" t="s">
        <v>738</v>
      </c>
      <c r="F2553" s="44">
        <f>IF(ISBLANK('4M'!N69),"##BLANK",'4M'!N69)</f>
        <v>0</v>
      </c>
    </row>
    <row r="2554" spans="2:6">
      <c r="B2554" s="14" t="str">
        <f>'4M'!BZ69</f>
        <v>B0397OT_TE</v>
      </c>
      <c r="C2554" s="14" t="s">
        <v>4621</v>
      </c>
      <c r="E2554" s="38" t="s">
        <v>738</v>
      </c>
      <c r="F2554" s="44">
        <f>IF(ISBLANK('4M'!X69),"##BLANK",'4M'!X69)</f>
        <v>0</v>
      </c>
    </row>
    <row r="2555" spans="2:6">
      <c r="B2555" s="14" t="str">
        <f>'4M'!CA69</f>
        <v>B0397OT_TA</v>
      </c>
      <c r="C2555" s="14" t="s">
        <v>4622</v>
      </c>
      <c r="E2555" s="38" t="s">
        <v>738</v>
      </c>
      <c r="F2555" s="44">
        <f>IF(ISBLANK('4M'!Y69),"##BLANK",'4M'!Y69)</f>
        <v>0</v>
      </c>
    </row>
    <row r="2556" spans="2:6">
      <c r="B2556" s="14" t="str">
        <f>'4M'!CB69</f>
        <v>B0397OT_TC</v>
      </c>
      <c r="C2556" s="14" t="s">
        <v>4623</v>
      </c>
      <c r="E2556" s="38" t="s">
        <v>738</v>
      </c>
      <c r="F2556" s="44">
        <f>IF(ISBLANK('4M'!Z69),"##BLANK",'4M'!Z69)</f>
        <v>0</v>
      </c>
    </row>
    <row r="2557" spans="2:6">
      <c r="B2557" s="14" t="str">
        <f>'4M'!BH70</f>
        <v>B0351ERC_F</v>
      </c>
      <c r="C2557" s="14" t="s">
        <v>4624</v>
      </c>
      <c r="E2557" s="38" t="s">
        <v>738</v>
      </c>
      <c r="F2557" s="44">
        <f>IF(ISBLANK('4M'!F70),"##BLANK",'4M'!F70)</f>
        <v>0</v>
      </c>
    </row>
    <row r="2558" spans="2:6">
      <c r="B2558" s="14" t="str">
        <f>'4M'!BI70</f>
        <v>B0351ERC_SWD</v>
      </c>
      <c r="C2558" s="14" t="s">
        <v>4625</v>
      </c>
      <c r="E2558" s="38" t="s">
        <v>738</v>
      </c>
      <c r="F2558" s="44">
        <f>IF(ISBLANK('4M'!G70),"##BLANK",'4M'!G70)</f>
        <v>0</v>
      </c>
    </row>
    <row r="2559" spans="2:6">
      <c r="B2559" s="14" t="str">
        <f>'4M'!BJ70</f>
        <v>B0351ERC_HD</v>
      </c>
      <c r="C2559" s="14" t="s">
        <v>4626</v>
      </c>
      <c r="E2559" s="38" t="s">
        <v>738</v>
      </c>
      <c r="F2559" s="44">
        <f>IF(ISBLANK('4M'!H70),"##BLANK",'4M'!H70)</f>
        <v>0</v>
      </c>
    </row>
    <row r="2560" spans="2:6">
      <c r="B2560" s="14" t="str">
        <f>'4M'!BK70</f>
        <v>B0351ERC_STD</v>
      </c>
      <c r="C2560" s="14" t="s">
        <v>4627</v>
      </c>
      <c r="E2560" s="38" t="s">
        <v>738</v>
      </c>
      <c r="F2560" s="44">
        <f>IF(ISBLANK('4M'!I70),"##BLANK",'4M'!I70)</f>
        <v>0</v>
      </c>
    </row>
    <row r="2561" spans="2:6">
      <c r="B2561" s="14" t="str">
        <f>'4M'!BL70</f>
        <v>B0351ERC_SLT</v>
      </c>
      <c r="C2561" s="14" t="s">
        <v>4628</v>
      </c>
      <c r="E2561" s="38" t="s">
        <v>738</v>
      </c>
      <c r="F2561" s="44">
        <f>IF(ISBLANK('4M'!J70),"##BLANK",'4M'!J70)</f>
        <v>0</v>
      </c>
    </row>
    <row r="2562" spans="2:6">
      <c r="B2562" s="14" t="str">
        <f>'4M'!BM70</f>
        <v>B0351ERC_STP</v>
      </c>
      <c r="C2562" s="14" t="s">
        <v>4629</v>
      </c>
      <c r="E2562" s="38" t="s">
        <v>738</v>
      </c>
      <c r="F2562" s="44">
        <f>IF(ISBLANK('4M'!K70),"##BLANK",'4M'!K70)</f>
        <v>0</v>
      </c>
    </row>
    <row r="2563" spans="2:6">
      <c r="B2563" s="14" t="str">
        <f>'4M'!BN70</f>
        <v>B0351ERC_SDT</v>
      </c>
      <c r="C2563" s="14" t="s">
        <v>4630</v>
      </c>
      <c r="E2563" s="38" t="s">
        <v>738</v>
      </c>
      <c r="F2563" s="44">
        <f>IF(ISBLANK('4M'!L70),"##BLANK",'4M'!L70)</f>
        <v>0</v>
      </c>
    </row>
    <row r="2564" spans="2:6">
      <c r="B2564" s="14" t="str">
        <f>'4M'!BO70</f>
        <v>B0351ERC_SD</v>
      </c>
      <c r="C2564" s="14" t="s">
        <v>4631</v>
      </c>
      <c r="E2564" s="38" t="s">
        <v>738</v>
      </c>
      <c r="F2564" s="44">
        <f>IF(ISBLANK('4M'!M70),"##BLANK",'4M'!M70)</f>
        <v>0</v>
      </c>
    </row>
    <row r="2565" spans="2:6">
      <c r="B2565" s="14" t="str">
        <f>'4M'!BP70</f>
        <v>B0351ERC_TOT</v>
      </c>
      <c r="C2565" s="14" t="s">
        <v>3611</v>
      </c>
      <c r="E2565" s="38" t="s">
        <v>738</v>
      </c>
      <c r="F2565" s="44">
        <f>IF(ISBLANK('4M'!N70),"##BLANK",'4M'!N70)</f>
        <v>0</v>
      </c>
    </row>
    <row r="2566" spans="2:6">
      <c r="B2566" s="14" t="str">
        <f>'4M'!BQ70</f>
        <v>B0351ERC_C_F</v>
      </c>
      <c r="C2566" s="14" t="s">
        <v>4632</v>
      </c>
      <c r="E2566" s="38" t="s">
        <v>738</v>
      </c>
      <c r="F2566" s="44">
        <f>IF(ISBLANK('4M'!O70),"##BLANK",'4M'!O70)</f>
        <v>0</v>
      </c>
    </row>
    <row r="2567" spans="2:6">
      <c r="B2567" s="14" t="str">
        <f>'4M'!BR70</f>
        <v>B0351ERC_C_SWD</v>
      </c>
      <c r="C2567" s="14" t="s">
        <v>4633</v>
      </c>
      <c r="E2567" s="38" t="s">
        <v>738</v>
      </c>
      <c r="F2567" s="44">
        <f>IF(ISBLANK('4M'!P70),"##BLANK",'4M'!P70)</f>
        <v>0</v>
      </c>
    </row>
    <row r="2568" spans="2:6">
      <c r="B2568" s="14" t="str">
        <f>'4M'!BS70</f>
        <v>B0351ERC_C_HD</v>
      </c>
      <c r="C2568" s="14" t="s">
        <v>4634</v>
      </c>
      <c r="E2568" s="38" t="s">
        <v>738</v>
      </c>
      <c r="F2568" s="44">
        <f>IF(ISBLANK('4M'!Q70),"##BLANK",'4M'!Q70)</f>
        <v>0</v>
      </c>
    </row>
    <row r="2569" spans="2:6">
      <c r="B2569" s="14" t="str">
        <f>'4M'!BT70</f>
        <v>B0351ERC_C_STD</v>
      </c>
      <c r="C2569" s="14" t="s">
        <v>4635</v>
      </c>
      <c r="E2569" s="38" t="s">
        <v>738</v>
      </c>
      <c r="F2569" s="44">
        <f>IF(ISBLANK('4M'!R70),"##BLANK",'4M'!R70)</f>
        <v>0</v>
      </c>
    </row>
    <row r="2570" spans="2:6">
      <c r="B2570" s="14" t="str">
        <f>'4M'!BU70</f>
        <v>B0351ERC_C_SLT</v>
      </c>
      <c r="C2570" s="14" t="s">
        <v>4636</v>
      </c>
      <c r="E2570" s="38" t="s">
        <v>738</v>
      </c>
      <c r="F2570" s="44">
        <f>IF(ISBLANK('4M'!S70),"##BLANK",'4M'!S70)</f>
        <v>0</v>
      </c>
    </row>
    <row r="2571" spans="2:6">
      <c r="B2571" s="14" t="str">
        <f>'4M'!BV70</f>
        <v>B0351ERC_C_STP</v>
      </c>
      <c r="C2571" s="14" t="s">
        <v>4637</v>
      </c>
      <c r="E2571" s="38" t="s">
        <v>738</v>
      </c>
      <c r="F2571" s="44">
        <f>IF(ISBLANK('4M'!T70),"##BLANK",'4M'!T70)</f>
        <v>0</v>
      </c>
    </row>
    <row r="2572" spans="2:6">
      <c r="B2572" s="14" t="str">
        <f>'4M'!BW70</f>
        <v>B0351ERC_C_SDT</v>
      </c>
      <c r="C2572" s="14" t="s">
        <v>4638</v>
      </c>
      <c r="E2572" s="38" t="s">
        <v>738</v>
      </c>
      <c r="F2572" s="44">
        <f>IF(ISBLANK('4M'!U70),"##BLANK",'4M'!U70)</f>
        <v>0</v>
      </c>
    </row>
    <row r="2573" spans="2:6">
      <c r="B2573" s="14" t="str">
        <f>'4M'!BX70</f>
        <v>B0351ERC_C_SD</v>
      </c>
      <c r="C2573" s="14" t="s">
        <v>4639</v>
      </c>
      <c r="E2573" s="38" t="s">
        <v>738</v>
      </c>
      <c r="F2573" s="44">
        <f>IF(ISBLANK('4M'!V70),"##BLANK",'4M'!V70)</f>
        <v>0</v>
      </c>
    </row>
    <row r="2574" spans="2:6">
      <c r="B2574" s="14" t="str">
        <f>'4M'!BY70</f>
        <v>B0351ERC_C_TOT</v>
      </c>
      <c r="C2574" s="14" t="s">
        <v>4640</v>
      </c>
      <c r="E2574" s="38" t="s">
        <v>738</v>
      </c>
      <c r="F2574" s="44">
        <f>IF(ISBLANK('4M'!W70),"##BLANK",'4M'!W70)</f>
        <v>0</v>
      </c>
    </row>
    <row r="2575" spans="2:6">
      <c r="B2575" s="14" t="str">
        <f>'4M'!BH71</f>
        <v>B0352ERO_F</v>
      </c>
      <c r="C2575" s="14" t="s">
        <v>4641</v>
      </c>
      <c r="E2575" s="38" t="s">
        <v>738</v>
      </c>
      <c r="F2575" s="44">
        <f>IF(ISBLANK('4M'!F71),"##BLANK",'4M'!F71)</f>
        <v>0</v>
      </c>
    </row>
    <row r="2576" spans="2:6">
      <c r="B2576" s="14" t="str">
        <f>'4M'!BI71</f>
        <v>B0352ERO_SWD</v>
      </c>
      <c r="C2576" s="14" t="s">
        <v>4642</v>
      </c>
      <c r="E2576" s="38" t="s">
        <v>738</v>
      </c>
      <c r="F2576" s="44">
        <f>IF(ISBLANK('4M'!G71),"##BLANK",'4M'!G71)</f>
        <v>0</v>
      </c>
    </row>
    <row r="2577" spans="2:6">
      <c r="B2577" s="14" t="str">
        <f>'4M'!BJ71</f>
        <v>B0352ERO_HD</v>
      </c>
      <c r="C2577" s="14" t="s">
        <v>4643</v>
      </c>
      <c r="E2577" s="38" t="s">
        <v>738</v>
      </c>
      <c r="F2577" s="44">
        <f>IF(ISBLANK('4M'!H71),"##BLANK",'4M'!H71)</f>
        <v>0</v>
      </c>
    </row>
    <row r="2578" spans="2:6">
      <c r="B2578" s="14" t="str">
        <f>'4M'!BK71</f>
        <v>B0352ERO_STD</v>
      </c>
      <c r="C2578" s="14" t="s">
        <v>4644</v>
      </c>
      <c r="E2578" s="38" t="s">
        <v>738</v>
      </c>
      <c r="F2578" s="44">
        <f>IF(ISBLANK('4M'!I71),"##BLANK",'4M'!I71)</f>
        <v>0</v>
      </c>
    </row>
    <row r="2579" spans="2:6">
      <c r="B2579" s="14" t="str">
        <f>'4M'!BL71</f>
        <v>B0352ERO_SLT</v>
      </c>
      <c r="C2579" s="14" t="s">
        <v>4645</v>
      </c>
      <c r="E2579" s="38" t="s">
        <v>738</v>
      </c>
      <c r="F2579" s="44">
        <f>IF(ISBLANK('4M'!J71),"##BLANK",'4M'!J71)</f>
        <v>0</v>
      </c>
    </row>
    <row r="2580" spans="2:6">
      <c r="B2580" s="14" t="str">
        <f>'4M'!BM71</f>
        <v>B0352ERO_STP</v>
      </c>
      <c r="C2580" s="14" t="s">
        <v>4646</v>
      </c>
      <c r="E2580" s="38" t="s">
        <v>738</v>
      </c>
      <c r="F2580" s="44">
        <f>IF(ISBLANK('4M'!K71),"##BLANK",'4M'!K71)</f>
        <v>0</v>
      </c>
    </row>
    <row r="2581" spans="2:6">
      <c r="B2581" s="14" t="str">
        <f>'4M'!BN71</f>
        <v>B0352ERO_SDT</v>
      </c>
      <c r="C2581" s="14" t="s">
        <v>4647</v>
      </c>
      <c r="E2581" s="38" t="s">
        <v>738</v>
      </c>
      <c r="F2581" s="44">
        <f>IF(ISBLANK('4M'!L71),"##BLANK",'4M'!L71)</f>
        <v>0</v>
      </c>
    </row>
    <row r="2582" spans="2:6">
      <c r="B2582" s="14" t="str">
        <f>'4M'!BO71</f>
        <v>B0352ERO_SD</v>
      </c>
      <c r="C2582" s="14" t="s">
        <v>4648</v>
      </c>
      <c r="E2582" s="38" t="s">
        <v>738</v>
      </c>
      <c r="F2582" s="44">
        <f>IF(ISBLANK('4M'!M71),"##BLANK",'4M'!M71)</f>
        <v>0</v>
      </c>
    </row>
    <row r="2583" spans="2:6">
      <c r="B2583" s="14" t="str">
        <f>'4M'!BP71</f>
        <v>B0352ERO_TOT</v>
      </c>
      <c r="C2583" s="14" t="s">
        <v>3617</v>
      </c>
      <c r="E2583" s="38" t="s">
        <v>738</v>
      </c>
      <c r="F2583" s="44">
        <f>IF(ISBLANK('4M'!N71),"##BLANK",'4M'!N71)</f>
        <v>0</v>
      </c>
    </row>
    <row r="2584" spans="2:6">
      <c r="B2584" s="14" t="str">
        <f>'4M'!BQ71</f>
        <v>B0352ERO_C_F</v>
      </c>
      <c r="C2584" s="14" t="s">
        <v>4649</v>
      </c>
      <c r="E2584" s="38" t="s">
        <v>738</v>
      </c>
      <c r="F2584" s="44">
        <f>IF(ISBLANK('4M'!O71),"##BLANK",'4M'!O71)</f>
        <v>0</v>
      </c>
    </row>
    <row r="2585" spans="2:6">
      <c r="B2585" s="14" t="str">
        <f>'4M'!BR71</f>
        <v>B0352ERO_C_SWD</v>
      </c>
      <c r="C2585" s="14" t="s">
        <v>4650</v>
      </c>
      <c r="E2585" s="38" t="s">
        <v>738</v>
      </c>
      <c r="F2585" s="44">
        <f>IF(ISBLANK('4M'!P71),"##BLANK",'4M'!P71)</f>
        <v>0</v>
      </c>
    </row>
    <row r="2586" spans="2:6">
      <c r="B2586" s="14" t="str">
        <f>'4M'!BS71</f>
        <v>B0352ERO_C_HD</v>
      </c>
      <c r="C2586" s="14" t="s">
        <v>4651</v>
      </c>
      <c r="E2586" s="38" t="s">
        <v>738</v>
      </c>
      <c r="F2586" s="44">
        <f>IF(ISBLANK('4M'!Q71),"##BLANK",'4M'!Q71)</f>
        <v>0</v>
      </c>
    </row>
    <row r="2587" spans="2:6">
      <c r="B2587" s="14" t="str">
        <f>'4M'!BT71</f>
        <v>B0352ERO_C_STD</v>
      </c>
      <c r="C2587" s="14" t="s">
        <v>4652</v>
      </c>
      <c r="E2587" s="38" t="s">
        <v>738</v>
      </c>
      <c r="F2587" s="44">
        <f>IF(ISBLANK('4M'!R71),"##BLANK",'4M'!R71)</f>
        <v>0</v>
      </c>
    </row>
    <row r="2588" spans="2:6">
      <c r="B2588" s="14" t="str">
        <f>'4M'!BU71</f>
        <v>B0352ERO_C_SLT</v>
      </c>
      <c r="C2588" s="14" t="s">
        <v>4653</v>
      </c>
      <c r="E2588" s="38" t="s">
        <v>738</v>
      </c>
      <c r="F2588" s="44">
        <f>IF(ISBLANK('4M'!S71),"##BLANK",'4M'!S71)</f>
        <v>0</v>
      </c>
    </row>
    <row r="2589" spans="2:6">
      <c r="B2589" s="14" t="str">
        <f>'4M'!BV71</f>
        <v>B0352ERO_C_STP</v>
      </c>
      <c r="C2589" s="14" t="s">
        <v>4654</v>
      </c>
      <c r="E2589" s="38" t="s">
        <v>738</v>
      </c>
      <c r="F2589" s="44">
        <f>IF(ISBLANK('4M'!T71),"##BLANK",'4M'!T71)</f>
        <v>0</v>
      </c>
    </row>
    <row r="2590" spans="2:6">
      <c r="B2590" s="14" t="str">
        <f>'4M'!BW71</f>
        <v>B0352ERO_C_SDT</v>
      </c>
      <c r="C2590" s="14" t="s">
        <v>4655</v>
      </c>
      <c r="E2590" s="38" t="s">
        <v>738</v>
      </c>
      <c r="F2590" s="44">
        <f>IF(ISBLANK('4M'!U71),"##BLANK",'4M'!U71)</f>
        <v>0</v>
      </c>
    </row>
    <row r="2591" spans="2:6">
      <c r="B2591" s="14" t="str">
        <f>'4M'!BX71</f>
        <v>B0352ERO_C_SD</v>
      </c>
      <c r="C2591" s="14" t="s">
        <v>4656</v>
      </c>
      <c r="E2591" s="38" t="s">
        <v>738</v>
      </c>
      <c r="F2591" s="44">
        <f>IF(ISBLANK('4M'!V71),"##BLANK",'4M'!V71)</f>
        <v>0</v>
      </c>
    </row>
    <row r="2592" spans="2:6">
      <c r="B2592" s="14" t="str">
        <f>'4M'!BY71</f>
        <v>B0352ERO_C_TOT</v>
      </c>
      <c r="C2592" s="14" t="s">
        <v>4657</v>
      </c>
      <c r="E2592" s="38" t="s">
        <v>738</v>
      </c>
      <c r="F2592" s="44">
        <f>IF(ISBLANK('4M'!W71),"##BLANK",'4M'!W71)</f>
        <v>0</v>
      </c>
    </row>
    <row r="2593" spans="2:6">
      <c r="B2593" s="14" t="str">
        <f>'4M'!BH72</f>
        <v>B0353ERT_F</v>
      </c>
      <c r="C2593" s="14" t="s">
        <v>4658</v>
      </c>
      <c r="E2593" s="38" t="s">
        <v>738</v>
      </c>
      <c r="F2593" s="44">
        <f>IF(ISBLANK('4M'!F72),"##BLANK",'4M'!F72)</f>
        <v>0</v>
      </c>
    </row>
    <row r="2594" spans="2:6">
      <c r="B2594" s="14" t="str">
        <f>'4M'!BI72</f>
        <v>B0353ERT_SWD</v>
      </c>
      <c r="C2594" s="14" t="s">
        <v>4659</v>
      </c>
      <c r="E2594" s="38" t="s">
        <v>738</v>
      </c>
      <c r="F2594" s="44">
        <f>IF(ISBLANK('4M'!G72),"##BLANK",'4M'!G72)</f>
        <v>0</v>
      </c>
    </row>
    <row r="2595" spans="2:6">
      <c r="B2595" s="14" t="str">
        <f>'4M'!BJ72</f>
        <v>B0353ERT_HD</v>
      </c>
      <c r="C2595" s="14" t="s">
        <v>4660</v>
      </c>
      <c r="E2595" s="38" t="s">
        <v>738</v>
      </c>
      <c r="F2595" s="44">
        <f>IF(ISBLANK('4M'!H72),"##BLANK",'4M'!H72)</f>
        <v>0</v>
      </c>
    </row>
    <row r="2596" spans="2:6">
      <c r="B2596" s="14" t="str">
        <f>'4M'!BK72</f>
        <v>B0353ERT_STD</v>
      </c>
      <c r="C2596" s="14" t="s">
        <v>4661</v>
      </c>
      <c r="E2596" s="38" t="s">
        <v>738</v>
      </c>
      <c r="F2596" s="44">
        <f>IF(ISBLANK('4M'!I72),"##BLANK",'4M'!I72)</f>
        <v>0</v>
      </c>
    </row>
    <row r="2597" spans="2:6">
      <c r="B2597" s="14" t="str">
        <f>'4M'!BL72</f>
        <v>B0353ERT_SLT</v>
      </c>
      <c r="C2597" s="14" t="s">
        <v>4662</v>
      </c>
      <c r="E2597" s="38" t="s">
        <v>738</v>
      </c>
      <c r="F2597" s="44">
        <f>IF(ISBLANK('4M'!J72),"##BLANK",'4M'!J72)</f>
        <v>0</v>
      </c>
    </row>
    <row r="2598" spans="2:6">
      <c r="B2598" s="14" t="str">
        <f>'4M'!BM72</f>
        <v>B0353ERT_STP</v>
      </c>
      <c r="C2598" s="14" t="s">
        <v>4663</v>
      </c>
      <c r="E2598" s="38" t="s">
        <v>738</v>
      </c>
      <c r="F2598" s="44">
        <f>IF(ISBLANK('4M'!K72),"##BLANK",'4M'!K72)</f>
        <v>0</v>
      </c>
    </row>
    <row r="2599" spans="2:6">
      <c r="B2599" s="14" t="str">
        <f>'4M'!BN72</f>
        <v>B0353ERT_SDT</v>
      </c>
      <c r="C2599" s="14" t="s">
        <v>4664</v>
      </c>
      <c r="E2599" s="38" t="s">
        <v>738</v>
      </c>
      <c r="F2599" s="44">
        <f>IF(ISBLANK('4M'!L72),"##BLANK",'4M'!L72)</f>
        <v>0</v>
      </c>
    </row>
    <row r="2600" spans="2:6">
      <c r="B2600" s="14" t="str">
        <f>'4M'!BO72</f>
        <v>B0353ERT_SD</v>
      </c>
      <c r="C2600" s="14" t="s">
        <v>4665</v>
      </c>
      <c r="E2600" s="38" t="s">
        <v>738</v>
      </c>
      <c r="F2600" s="44">
        <f>IF(ISBLANK('4M'!M72),"##BLANK",'4M'!M72)</f>
        <v>0</v>
      </c>
    </row>
    <row r="2601" spans="2:6">
      <c r="B2601" s="14" t="str">
        <f>'4M'!BP72</f>
        <v>B0353ERT_TOT</v>
      </c>
      <c r="C2601" s="14" t="s">
        <v>3623</v>
      </c>
      <c r="E2601" s="38" t="s">
        <v>738</v>
      </c>
      <c r="F2601" s="44">
        <f>IF(ISBLANK('4M'!N72),"##BLANK",'4M'!N72)</f>
        <v>0</v>
      </c>
    </row>
    <row r="2602" spans="2:6">
      <c r="B2602" s="14" t="str">
        <f>'4M'!BQ72</f>
        <v>B0353ERT_C_F</v>
      </c>
      <c r="C2602" s="14" t="s">
        <v>4666</v>
      </c>
      <c r="E2602" s="38" t="s">
        <v>738</v>
      </c>
      <c r="F2602" s="44">
        <f>IF(ISBLANK('4M'!O72),"##BLANK",'4M'!O72)</f>
        <v>0</v>
      </c>
    </row>
    <row r="2603" spans="2:6">
      <c r="B2603" s="14" t="str">
        <f>'4M'!BR72</f>
        <v>B0353ERT_C_SWD</v>
      </c>
      <c r="C2603" s="14" t="s">
        <v>4667</v>
      </c>
      <c r="E2603" s="38" t="s">
        <v>738</v>
      </c>
      <c r="F2603" s="44">
        <f>IF(ISBLANK('4M'!P72),"##BLANK",'4M'!P72)</f>
        <v>0</v>
      </c>
    </row>
    <row r="2604" spans="2:6">
      <c r="B2604" s="14" t="str">
        <f>'4M'!BS72</f>
        <v>B0353ERT_C_HD</v>
      </c>
      <c r="C2604" s="14" t="s">
        <v>4668</v>
      </c>
      <c r="E2604" s="38" t="s">
        <v>738</v>
      </c>
      <c r="F2604" s="44">
        <f>IF(ISBLANK('4M'!Q72),"##BLANK",'4M'!Q72)</f>
        <v>0</v>
      </c>
    </row>
    <row r="2605" spans="2:6">
      <c r="B2605" s="14" t="str">
        <f>'4M'!BT72</f>
        <v>B0353ERT_C_STD</v>
      </c>
      <c r="C2605" s="14" t="s">
        <v>4669</v>
      </c>
      <c r="E2605" s="38" t="s">
        <v>738</v>
      </c>
      <c r="F2605" s="44">
        <f>IF(ISBLANK('4M'!R72),"##BLANK",'4M'!R72)</f>
        <v>0</v>
      </c>
    </row>
    <row r="2606" spans="2:6">
      <c r="B2606" s="14" t="str">
        <f>'4M'!BU72</f>
        <v>B0353ERT_C_SLT</v>
      </c>
      <c r="C2606" s="14" t="s">
        <v>4670</v>
      </c>
      <c r="E2606" s="38" t="s">
        <v>738</v>
      </c>
      <c r="F2606" s="44">
        <f>IF(ISBLANK('4M'!S72),"##BLANK",'4M'!S72)</f>
        <v>0</v>
      </c>
    </row>
    <row r="2607" spans="2:6">
      <c r="B2607" s="14" t="str">
        <f>'4M'!BV72</f>
        <v>B0353ERT_C_STP</v>
      </c>
      <c r="C2607" s="14" t="s">
        <v>4671</v>
      </c>
      <c r="E2607" s="38" t="s">
        <v>738</v>
      </c>
      <c r="F2607" s="44">
        <f>IF(ISBLANK('4M'!T72),"##BLANK",'4M'!T72)</f>
        <v>0</v>
      </c>
    </row>
    <row r="2608" spans="2:6">
      <c r="B2608" s="14" t="str">
        <f>'4M'!BW72</f>
        <v>B0353ERT_C_SDT</v>
      </c>
      <c r="C2608" s="14" t="s">
        <v>4672</v>
      </c>
      <c r="E2608" s="38" t="s">
        <v>738</v>
      </c>
      <c r="F2608" s="44">
        <f>IF(ISBLANK('4M'!U72),"##BLANK",'4M'!U72)</f>
        <v>0</v>
      </c>
    </row>
    <row r="2609" spans="2:6">
      <c r="B2609" s="14" t="str">
        <f>'4M'!BX72</f>
        <v>B0353ERT_C_SD</v>
      </c>
      <c r="C2609" s="14" t="s">
        <v>4673</v>
      </c>
      <c r="E2609" s="38" t="s">
        <v>738</v>
      </c>
      <c r="F2609" s="44">
        <f>IF(ISBLANK('4M'!V72),"##BLANK",'4M'!V72)</f>
        <v>0</v>
      </c>
    </row>
    <row r="2610" spans="2:6">
      <c r="B2610" s="14" t="str">
        <f>'4M'!BY72</f>
        <v>B0353ERT_C_TOT</v>
      </c>
      <c r="C2610" s="14" t="s">
        <v>4674</v>
      </c>
      <c r="E2610" s="38" t="s">
        <v>738</v>
      </c>
      <c r="F2610" s="44">
        <f>IF(ISBLANK('4M'!W72),"##BLANK",'4M'!W72)</f>
        <v>0</v>
      </c>
    </row>
    <row r="2611" spans="2:6">
      <c r="B2611" s="14" t="str">
        <f>'4M'!BZ72</f>
        <v>B0398ERT_TE</v>
      </c>
      <c r="C2611" s="14" t="s">
        <v>3624</v>
      </c>
      <c r="E2611" s="38" t="s">
        <v>738</v>
      </c>
      <c r="F2611" s="44">
        <f>IF(ISBLANK('4M'!X72),"##BLANK",'4M'!X72)</f>
        <v>0</v>
      </c>
    </row>
    <row r="2612" spans="2:6">
      <c r="B2612" s="14" t="str">
        <f>'4M'!CA72</f>
        <v>B0398ERT_TA</v>
      </c>
      <c r="C2612" s="14" t="s">
        <v>3625</v>
      </c>
      <c r="E2612" s="38" t="s">
        <v>738</v>
      </c>
      <c r="F2612" s="44">
        <f>IF(ISBLANK('4M'!Y72),"##BLANK",'4M'!Y72)</f>
        <v>0</v>
      </c>
    </row>
    <row r="2613" spans="2:6">
      <c r="B2613" s="14" t="str">
        <f>'4M'!CB72</f>
        <v>B0398ERT_TC</v>
      </c>
      <c r="C2613" s="14" t="s">
        <v>3626</v>
      </c>
      <c r="E2613" s="38" t="s">
        <v>738</v>
      </c>
      <c r="F2613" s="44">
        <f>IF(ISBLANK('4M'!Z72),"##BLANK",'4M'!Z72)</f>
        <v>0</v>
      </c>
    </row>
    <row r="2614" spans="2:6">
      <c r="B2614" s="14" t="str">
        <f>'4M'!BH73</f>
        <v>B0354SSC_F</v>
      </c>
      <c r="C2614" s="14" t="s">
        <v>4675</v>
      </c>
      <c r="E2614" s="38" t="s">
        <v>738</v>
      </c>
      <c r="F2614" s="44">
        <f>IF(ISBLANK('4M'!F73),"##BLANK",'4M'!F73)</f>
        <v>0</v>
      </c>
    </row>
    <row r="2615" spans="2:6">
      <c r="B2615" s="14" t="str">
        <f>'4M'!BI73</f>
        <v>B0354SSC_SWD</v>
      </c>
      <c r="C2615" s="14" t="s">
        <v>4676</v>
      </c>
      <c r="E2615" s="38" t="s">
        <v>738</v>
      </c>
      <c r="F2615" s="44">
        <f>IF(ISBLANK('4M'!G73),"##BLANK",'4M'!G73)</f>
        <v>0</v>
      </c>
    </row>
    <row r="2616" spans="2:6">
      <c r="B2616" s="14" t="str">
        <f>'4M'!BJ73</f>
        <v>B0354SSC_HD</v>
      </c>
      <c r="C2616" s="14" t="s">
        <v>4677</v>
      </c>
      <c r="E2616" s="38" t="s">
        <v>738</v>
      </c>
      <c r="F2616" s="44">
        <f>IF(ISBLANK('4M'!H73),"##BLANK",'4M'!H73)</f>
        <v>0</v>
      </c>
    </row>
    <row r="2617" spans="2:6">
      <c r="B2617" s="14" t="str">
        <f>'4M'!BK73</f>
        <v>B0354SSC_STD</v>
      </c>
      <c r="C2617" s="14" t="s">
        <v>4678</v>
      </c>
      <c r="E2617" s="38" t="s">
        <v>738</v>
      </c>
      <c r="F2617" s="44">
        <f>IF(ISBLANK('4M'!I73),"##BLANK",'4M'!I73)</f>
        <v>0</v>
      </c>
    </row>
    <row r="2618" spans="2:6">
      <c r="B2618" s="14" t="str">
        <f>'4M'!BL73</f>
        <v>B0354SSC_SLT</v>
      </c>
      <c r="C2618" s="14" t="s">
        <v>4679</v>
      </c>
      <c r="E2618" s="38" t="s">
        <v>738</v>
      </c>
      <c r="F2618" s="44">
        <f>IF(ISBLANK('4M'!J73),"##BLANK",'4M'!J73)</f>
        <v>0</v>
      </c>
    </row>
    <row r="2619" spans="2:6">
      <c r="B2619" s="14" t="str">
        <f>'4M'!BM73</f>
        <v>B0354SSC_STP</v>
      </c>
      <c r="C2619" s="14" t="s">
        <v>4680</v>
      </c>
      <c r="E2619" s="38" t="s">
        <v>738</v>
      </c>
      <c r="F2619" s="44">
        <f>IF(ISBLANK('4M'!K73),"##BLANK",'4M'!K73)</f>
        <v>0</v>
      </c>
    </row>
    <row r="2620" spans="2:6">
      <c r="B2620" s="14" t="str">
        <f>'4M'!BN73</f>
        <v>B0354SSC_SDT</v>
      </c>
      <c r="C2620" s="14" t="s">
        <v>4681</v>
      </c>
      <c r="E2620" s="38" t="s">
        <v>738</v>
      </c>
      <c r="F2620" s="44">
        <f>IF(ISBLANK('4M'!L73),"##BLANK",'4M'!L73)</f>
        <v>0</v>
      </c>
    </row>
    <row r="2621" spans="2:6">
      <c r="B2621" s="14" t="str">
        <f>'4M'!BO73</f>
        <v>B0354SSC_SD</v>
      </c>
      <c r="C2621" s="14" t="s">
        <v>4682</v>
      </c>
      <c r="E2621" s="38" t="s">
        <v>738</v>
      </c>
      <c r="F2621" s="45">
        <f>IF(ISBLANK('4M'!M73),"##BLANK",'4M'!M73)</f>
        <v>0</v>
      </c>
    </row>
    <row r="2622" spans="2:6">
      <c r="B2622" s="14" t="str">
        <f>'4M'!BP73</f>
        <v>B0354SSC_TOT</v>
      </c>
      <c r="C2622" s="14" t="s">
        <v>3632</v>
      </c>
      <c r="E2622" s="38" t="s">
        <v>738</v>
      </c>
      <c r="F2622" s="45">
        <f>IF(ISBLANK('4M'!N73),"##BLANK",'4M'!N73)</f>
        <v>0</v>
      </c>
    </row>
    <row r="2623" spans="2:6">
      <c r="B2623" s="14" t="str">
        <f>'4M'!BQ73</f>
        <v>B0354SSC_C_F</v>
      </c>
      <c r="C2623" s="14" t="s">
        <v>4683</v>
      </c>
      <c r="E2623" s="38" t="s">
        <v>738</v>
      </c>
      <c r="F2623" s="45">
        <f>IF(ISBLANK('4M'!O73),"##BLANK",'4M'!O73)</f>
        <v>0</v>
      </c>
    </row>
    <row r="2624" spans="2:6">
      <c r="B2624" s="14" t="str">
        <f>'4M'!BR73</f>
        <v>B0354SSC_C_SWD</v>
      </c>
      <c r="C2624" s="14" t="s">
        <v>4684</v>
      </c>
      <c r="E2624" s="38" t="s">
        <v>738</v>
      </c>
      <c r="F2624" s="45">
        <f>IF(ISBLANK('4M'!P73),"##BLANK",'4M'!P73)</f>
        <v>0</v>
      </c>
    </row>
    <row r="2625" spans="2:6">
      <c r="B2625" s="14" t="str">
        <f>'4M'!BS73</f>
        <v>B0354SSC_C_HD</v>
      </c>
      <c r="C2625" s="14" t="s">
        <v>4685</v>
      </c>
      <c r="E2625" s="38" t="s">
        <v>738</v>
      </c>
      <c r="F2625" s="45">
        <f>IF(ISBLANK('4M'!Q73),"##BLANK",'4M'!Q73)</f>
        <v>0</v>
      </c>
    </row>
    <row r="2626" spans="2:6">
      <c r="B2626" s="14" t="str">
        <f>'4M'!BT73</f>
        <v>B0354SSC_C_STD</v>
      </c>
      <c r="C2626" s="14" t="s">
        <v>4686</v>
      </c>
      <c r="E2626" s="38" t="s">
        <v>738</v>
      </c>
      <c r="F2626" s="45">
        <f>IF(ISBLANK('4M'!R73),"##BLANK",'4M'!R73)</f>
        <v>0</v>
      </c>
    </row>
    <row r="2627" spans="2:6">
      <c r="B2627" s="14" t="str">
        <f>'4M'!BU73</f>
        <v>B0354SSC_C_SLT</v>
      </c>
      <c r="C2627" s="14" t="s">
        <v>4687</v>
      </c>
      <c r="E2627" s="38" t="s">
        <v>738</v>
      </c>
      <c r="F2627" s="45">
        <f>IF(ISBLANK('4M'!S73),"##BLANK",'4M'!S73)</f>
        <v>0</v>
      </c>
    </row>
    <row r="2628" spans="2:6">
      <c r="B2628" s="14" t="str">
        <f>'4M'!BV73</f>
        <v>B0354SSC_C_STP</v>
      </c>
      <c r="C2628" s="14" t="s">
        <v>4688</v>
      </c>
      <c r="E2628" s="38" t="s">
        <v>738</v>
      </c>
      <c r="F2628" s="45">
        <f>IF(ISBLANK('4M'!T73),"##BLANK",'4M'!T73)</f>
        <v>0</v>
      </c>
    </row>
    <row r="2629" spans="2:6">
      <c r="B2629" s="14" t="str">
        <f>'4M'!BW73</f>
        <v>B0354SSC_C_SDT</v>
      </c>
      <c r="C2629" s="14" t="s">
        <v>4689</v>
      </c>
      <c r="E2629" s="38" t="s">
        <v>738</v>
      </c>
      <c r="F2629" s="45">
        <f>IF(ISBLANK('4M'!U73),"##BLANK",'4M'!U73)</f>
        <v>0</v>
      </c>
    </row>
    <row r="2630" spans="2:6">
      <c r="B2630" s="14" t="str">
        <f>'4M'!BX73</f>
        <v>B0354SSC_C_SD</v>
      </c>
      <c r="C2630" s="14" t="s">
        <v>4690</v>
      </c>
      <c r="E2630" s="38" t="s">
        <v>738</v>
      </c>
      <c r="F2630" s="45">
        <f>IF(ISBLANK('4M'!V73),"##BLANK",'4M'!V73)</f>
        <v>0</v>
      </c>
    </row>
    <row r="2631" spans="2:6">
      <c r="B2631" s="14" t="str">
        <f>'4M'!BY73</f>
        <v>B0354SSC_C_TOT</v>
      </c>
      <c r="C2631" s="14" t="s">
        <v>4691</v>
      </c>
      <c r="E2631" s="38" t="s">
        <v>738</v>
      </c>
      <c r="F2631" s="45">
        <f>IF(ISBLANK('4M'!W73),"##BLANK",'4M'!W73)</f>
        <v>0</v>
      </c>
    </row>
    <row r="2632" spans="2:6">
      <c r="B2632" s="14" t="str">
        <f>'4M'!BH74</f>
        <v>B0355SSO_F</v>
      </c>
      <c r="C2632" s="14" t="s">
        <v>4692</v>
      </c>
      <c r="E2632" s="38" t="s">
        <v>738</v>
      </c>
      <c r="F2632" s="45">
        <f>IF(ISBLANK('4M'!F74),"##BLANK",'4M'!F74)</f>
        <v>0</v>
      </c>
    </row>
    <row r="2633" spans="2:6">
      <c r="B2633" s="14" t="str">
        <f>'4M'!BI74</f>
        <v>B0355SSO_SWD</v>
      </c>
      <c r="C2633" s="14" t="s">
        <v>4693</v>
      </c>
      <c r="E2633" s="38" t="s">
        <v>738</v>
      </c>
      <c r="F2633" s="45">
        <f>IF(ISBLANK('4M'!G74),"##BLANK",'4M'!G74)</f>
        <v>0</v>
      </c>
    </row>
    <row r="2634" spans="2:6">
      <c r="B2634" s="14" t="str">
        <f>'4M'!BJ74</f>
        <v>B0355SSO_HD</v>
      </c>
      <c r="C2634" s="14" t="s">
        <v>4694</v>
      </c>
      <c r="E2634" s="38" t="s">
        <v>738</v>
      </c>
      <c r="F2634" s="45">
        <f>IF(ISBLANK('4M'!H74),"##BLANK",'4M'!H74)</f>
        <v>0</v>
      </c>
    </row>
    <row r="2635" spans="2:6">
      <c r="B2635" s="14" t="str">
        <f>'4M'!BK74</f>
        <v>B0355SSO_STD</v>
      </c>
      <c r="C2635" s="14" t="s">
        <v>4695</v>
      </c>
      <c r="E2635" s="38" t="s">
        <v>738</v>
      </c>
      <c r="F2635" s="45">
        <f>IF(ISBLANK('4M'!I74),"##BLANK",'4M'!I74)</f>
        <v>0</v>
      </c>
    </row>
    <row r="2636" spans="2:6">
      <c r="B2636" s="14" t="str">
        <f>'4M'!BL74</f>
        <v>B0355SSO_SLT</v>
      </c>
      <c r="C2636" s="14" t="s">
        <v>4696</v>
      </c>
      <c r="E2636" s="38" t="s">
        <v>738</v>
      </c>
      <c r="F2636" s="45">
        <f>IF(ISBLANK('4M'!J74),"##BLANK",'4M'!J74)</f>
        <v>0</v>
      </c>
    </row>
    <row r="2637" spans="2:6">
      <c r="B2637" s="14" t="str">
        <f>'4M'!BM74</f>
        <v>B0355SSO_STP</v>
      </c>
      <c r="C2637" s="14" t="s">
        <v>4697</v>
      </c>
      <c r="E2637" s="38" t="s">
        <v>738</v>
      </c>
      <c r="F2637" s="45">
        <f>IF(ISBLANK('4M'!K74),"##BLANK",'4M'!K74)</f>
        <v>0</v>
      </c>
    </row>
    <row r="2638" spans="2:6">
      <c r="B2638" s="14" t="str">
        <f>'4M'!BN74</f>
        <v>B0355SSO_SDT</v>
      </c>
      <c r="C2638" s="14" t="s">
        <v>4698</v>
      </c>
      <c r="E2638" s="38" t="s">
        <v>738</v>
      </c>
      <c r="F2638" s="45">
        <f>IF(ISBLANK('4M'!L74),"##BLANK",'4M'!L74)</f>
        <v>0</v>
      </c>
    </row>
    <row r="2639" spans="2:6">
      <c r="B2639" s="14" t="str">
        <f>'4M'!BO74</f>
        <v>B0355SSO_SD</v>
      </c>
      <c r="C2639" s="14" t="s">
        <v>4699</v>
      </c>
      <c r="E2639" s="38" t="s">
        <v>738</v>
      </c>
      <c r="F2639" s="45">
        <f>IF(ISBLANK('4M'!M74),"##BLANK",'4M'!M74)</f>
        <v>0</v>
      </c>
    </row>
    <row r="2640" spans="2:6">
      <c r="B2640" s="14" t="str">
        <f>'4M'!BP74</f>
        <v>B0355SSO_TOT</v>
      </c>
      <c r="C2640" s="14" t="s">
        <v>3638</v>
      </c>
      <c r="E2640" s="38" t="s">
        <v>738</v>
      </c>
      <c r="F2640" s="45">
        <f>IF(ISBLANK('4M'!N74),"##BLANK",'4M'!N74)</f>
        <v>0</v>
      </c>
    </row>
    <row r="2641" spans="2:6">
      <c r="B2641" s="14" t="str">
        <f>'4M'!BQ74</f>
        <v>B0355SSO_C_F</v>
      </c>
      <c r="C2641" s="14" t="s">
        <v>4700</v>
      </c>
      <c r="E2641" s="38" t="s">
        <v>738</v>
      </c>
      <c r="F2641" s="45">
        <f>IF(ISBLANK('4M'!O74),"##BLANK",'4M'!O74)</f>
        <v>0</v>
      </c>
    </row>
    <row r="2642" spans="2:6">
      <c r="B2642" s="14" t="str">
        <f>'4M'!BR74</f>
        <v>B0355SSO_C_SWD</v>
      </c>
      <c r="C2642" s="14" t="s">
        <v>4701</v>
      </c>
      <c r="E2642" s="38" t="s">
        <v>738</v>
      </c>
      <c r="F2642" s="45">
        <f>IF(ISBLANK('4M'!P74),"##BLANK",'4M'!P74)</f>
        <v>0</v>
      </c>
    </row>
    <row r="2643" spans="2:6">
      <c r="B2643" s="14" t="str">
        <f>'4M'!BS74</f>
        <v>B0355SSO_C_HD</v>
      </c>
      <c r="C2643" s="14" t="s">
        <v>4702</v>
      </c>
      <c r="E2643" s="38" t="s">
        <v>738</v>
      </c>
      <c r="F2643" s="45">
        <f>IF(ISBLANK('4M'!Q74),"##BLANK",'4M'!Q74)</f>
        <v>0</v>
      </c>
    </row>
    <row r="2644" spans="2:6">
      <c r="B2644" s="14" t="str">
        <f>'4M'!BT74</f>
        <v>B0355SSO_C_STD</v>
      </c>
      <c r="C2644" s="14" t="s">
        <v>4703</v>
      </c>
      <c r="E2644" s="38" t="s">
        <v>738</v>
      </c>
      <c r="F2644" s="45">
        <f>IF(ISBLANK('4M'!R74),"##BLANK",'4M'!R74)</f>
        <v>0</v>
      </c>
    </row>
    <row r="2645" spans="2:6">
      <c r="B2645" s="14" t="str">
        <f>'4M'!BU74</f>
        <v>B0355SSO_C_SLT</v>
      </c>
      <c r="C2645" s="14" t="s">
        <v>4704</v>
      </c>
      <c r="E2645" s="38" t="s">
        <v>738</v>
      </c>
      <c r="F2645" s="45">
        <f>IF(ISBLANK('4M'!S74),"##BLANK",'4M'!S74)</f>
        <v>0</v>
      </c>
    </row>
    <row r="2646" spans="2:6">
      <c r="B2646" s="14" t="str">
        <f>'4M'!BV74</f>
        <v>B0355SSO_C_STP</v>
      </c>
      <c r="C2646" s="14" t="s">
        <v>4705</v>
      </c>
      <c r="E2646" s="38" t="s">
        <v>738</v>
      </c>
      <c r="F2646" s="45">
        <f>IF(ISBLANK('4M'!T74),"##BLANK",'4M'!T74)</f>
        <v>0</v>
      </c>
    </row>
    <row r="2647" spans="2:6">
      <c r="B2647" s="14" t="str">
        <f>'4M'!BW74</f>
        <v>B0355SSO_C_SDT</v>
      </c>
      <c r="C2647" s="14" t="s">
        <v>4706</v>
      </c>
      <c r="E2647" s="38" t="s">
        <v>738</v>
      </c>
      <c r="F2647" s="45">
        <f>IF(ISBLANK('4M'!U74),"##BLANK",'4M'!U74)</f>
        <v>0</v>
      </c>
    </row>
    <row r="2648" spans="2:6">
      <c r="B2648" s="14" t="str">
        <f>'4M'!BX74</f>
        <v>B0355SSO_C_SD</v>
      </c>
      <c r="C2648" s="14" t="s">
        <v>4707</v>
      </c>
      <c r="E2648" s="38" t="s">
        <v>738</v>
      </c>
      <c r="F2648" s="45">
        <f>IF(ISBLANK('4M'!V74),"##BLANK",'4M'!V74)</f>
        <v>0</v>
      </c>
    </row>
    <row r="2649" spans="2:6">
      <c r="B2649" s="14" t="str">
        <f>'4M'!BY74</f>
        <v>B0355SSO_C_TOT</v>
      </c>
      <c r="C2649" s="14" t="s">
        <v>4708</v>
      </c>
      <c r="E2649" s="38" t="s">
        <v>738</v>
      </c>
      <c r="F2649" s="45">
        <f>IF(ISBLANK('4M'!W74),"##BLANK",'4M'!W74)</f>
        <v>0</v>
      </c>
    </row>
    <row r="2650" spans="2:6">
      <c r="B2650" s="14" t="str">
        <f>'4M'!BH75</f>
        <v>B0356SST_F</v>
      </c>
      <c r="C2650" s="14" t="s">
        <v>4709</v>
      </c>
      <c r="E2650" s="38" t="s">
        <v>738</v>
      </c>
      <c r="F2650" s="45">
        <f>IF(ISBLANK('4M'!F75),"##BLANK",'4M'!F75)</f>
        <v>0</v>
      </c>
    </row>
    <row r="2651" spans="2:6">
      <c r="B2651" s="14" t="str">
        <f>'4M'!BI75</f>
        <v>B0356SST_SWD</v>
      </c>
      <c r="C2651" s="14" t="s">
        <v>4710</v>
      </c>
      <c r="E2651" s="38" t="s">
        <v>738</v>
      </c>
      <c r="F2651" s="45">
        <f>IF(ISBLANK('4M'!G75),"##BLANK",'4M'!G75)</f>
        <v>0</v>
      </c>
    </row>
    <row r="2652" spans="2:6">
      <c r="B2652" s="14" t="str">
        <f>'4M'!BJ75</f>
        <v>B0356SST_HD</v>
      </c>
      <c r="C2652" s="14" t="s">
        <v>4711</v>
      </c>
      <c r="E2652" s="38" t="s">
        <v>738</v>
      </c>
      <c r="F2652" s="45">
        <f>IF(ISBLANK('4M'!H75),"##BLANK",'4M'!H75)</f>
        <v>0</v>
      </c>
    </row>
    <row r="2653" spans="2:6">
      <c r="B2653" s="14" t="str">
        <f>'4M'!BK75</f>
        <v>B0356SST_STD</v>
      </c>
      <c r="C2653" s="14" t="s">
        <v>4712</v>
      </c>
      <c r="E2653" s="38" t="s">
        <v>738</v>
      </c>
      <c r="F2653" s="45">
        <f>IF(ISBLANK('4M'!I75),"##BLANK",'4M'!I75)</f>
        <v>0</v>
      </c>
    </row>
    <row r="2654" spans="2:6">
      <c r="B2654" s="14" t="str">
        <f>'4M'!BL75</f>
        <v>B0356SST_SLT</v>
      </c>
      <c r="C2654" s="14" t="s">
        <v>4713</v>
      </c>
      <c r="E2654" s="38" t="s">
        <v>738</v>
      </c>
      <c r="F2654" s="45">
        <f>IF(ISBLANK('4M'!J75),"##BLANK",'4M'!J75)</f>
        <v>0</v>
      </c>
    </row>
    <row r="2655" spans="2:6">
      <c r="B2655" s="14" t="str">
        <f>'4M'!BM75</f>
        <v>B0356SST_STP</v>
      </c>
      <c r="C2655" s="14" t="s">
        <v>4714</v>
      </c>
      <c r="E2655" s="38" t="s">
        <v>738</v>
      </c>
      <c r="F2655" s="45">
        <f>IF(ISBLANK('4M'!K75),"##BLANK",'4M'!K75)</f>
        <v>0</v>
      </c>
    </row>
    <row r="2656" spans="2:6">
      <c r="B2656" s="14" t="str">
        <f>'4M'!BN75</f>
        <v>B0356SST_SDT</v>
      </c>
      <c r="C2656" s="14" t="s">
        <v>4715</v>
      </c>
      <c r="E2656" s="38" t="s">
        <v>738</v>
      </c>
      <c r="F2656" s="45">
        <f>IF(ISBLANK('4M'!L75),"##BLANK",'4M'!L75)</f>
        <v>0</v>
      </c>
    </row>
    <row r="2657" spans="2:6">
      <c r="B2657" s="14" t="str">
        <f>'4M'!BO75</f>
        <v>B0356SST_SD</v>
      </c>
      <c r="C2657" s="14" t="s">
        <v>4716</v>
      </c>
      <c r="E2657" s="38" t="s">
        <v>738</v>
      </c>
      <c r="F2657" s="45">
        <f>IF(ISBLANK('4M'!M75),"##BLANK",'4M'!M75)</f>
        <v>0</v>
      </c>
    </row>
    <row r="2658" spans="2:6">
      <c r="B2658" s="14" t="str">
        <f>'4M'!BP75</f>
        <v>B0356SST_TOT</v>
      </c>
      <c r="C2658" s="14" t="s">
        <v>3644</v>
      </c>
      <c r="E2658" s="38" t="s">
        <v>738</v>
      </c>
      <c r="F2658" s="45">
        <f>IF(ISBLANK('4M'!N75),"##BLANK",'4M'!N75)</f>
        <v>0</v>
      </c>
    </row>
    <row r="2659" spans="2:6">
      <c r="B2659" s="14" t="str">
        <f>'4M'!BQ75</f>
        <v>B0356SST_C_F</v>
      </c>
      <c r="C2659" s="14" t="s">
        <v>4717</v>
      </c>
      <c r="E2659" s="38" t="s">
        <v>738</v>
      </c>
      <c r="F2659" s="45">
        <f>IF(ISBLANK('4M'!O75),"##BLANK",'4M'!O75)</f>
        <v>0</v>
      </c>
    </row>
    <row r="2660" spans="2:6">
      <c r="B2660" s="14" t="str">
        <f>'4M'!BR75</f>
        <v>B0356SST_C_SWD</v>
      </c>
      <c r="C2660" s="14" t="s">
        <v>4718</v>
      </c>
      <c r="E2660" s="38" t="s">
        <v>738</v>
      </c>
      <c r="F2660" s="45">
        <f>IF(ISBLANK('4M'!P75),"##BLANK",'4M'!P75)</f>
        <v>0</v>
      </c>
    </row>
    <row r="2661" spans="2:6">
      <c r="B2661" s="14" t="str">
        <f>'4M'!BS75</f>
        <v>B0356SST_C_HD</v>
      </c>
      <c r="C2661" s="14" t="s">
        <v>4719</v>
      </c>
      <c r="E2661" s="38" t="s">
        <v>738</v>
      </c>
      <c r="F2661" s="45">
        <f>IF(ISBLANK('4M'!Q75),"##BLANK",'4M'!Q75)</f>
        <v>0</v>
      </c>
    </row>
    <row r="2662" spans="2:6">
      <c r="B2662" s="14" t="str">
        <f>'4M'!BT75</f>
        <v>B0356SST_C_STD</v>
      </c>
      <c r="C2662" s="14" t="s">
        <v>4720</v>
      </c>
      <c r="E2662" s="38" t="s">
        <v>738</v>
      </c>
      <c r="F2662" s="45">
        <f>IF(ISBLANK('4M'!R75),"##BLANK",'4M'!R75)</f>
        <v>0</v>
      </c>
    </row>
    <row r="2663" spans="2:6">
      <c r="B2663" s="14" t="str">
        <f>'4M'!BU75</f>
        <v>B0356SST_C_SLT</v>
      </c>
      <c r="C2663" s="14" t="s">
        <v>4721</v>
      </c>
      <c r="E2663" s="38" t="s">
        <v>738</v>
      </c>
      <c r="F2663" s="45">
        <f>IF(ISBLANK('4M'!S75),"##BLANK",'4M'!S75)</f>
        <v>0</v>
      </c>
    </row>
    <row r="2664" spans="2:6">
      <c r="B2664" s="14" t="str">
        <f>'4M'!BV75</f>
        <v>B0356SST_C_STP</v>
      </c>
      <c r="C2664" s="14" t="s">
        <v>4722</v>
      </c>
      <c r="E2664" s="38" t="s">
        <v>738</v>
      </c>
      <c r="F2664" s="45">
        <f>IF(ISBLANK('4M'!T75),"##BLANK",'4M'!T75)</f>
        <v>0</v>
      </c>
    </row>
    <row r="2665" spans="2:6">
      <c r="B2665" s="14" t="str">
        <f>'4M'!BW75</f>
        <v>B0356SST_C_SDT</v>
      </c>
      <c r="C2665" s="14" t="s">
        <v>4723</v>
      </c>
      <c r="E2665" s="38" t="s">
        <v>738</v>
      </c>
      <c r="F2665" s="45">
        <f>IF(ISBLANK('4M'!U75),"##BLANK",'4M'!U75)</f>
        <v>0</v>
      </c>
    </row>
    <row r="2666" spans="2:6">
      <c r="B2666" s="14" t="str">
        <f>'4M'!BX75</f>
        <v>B0356SST_C_SD</v>
      </c>
      <c r="C2666" s="14" t="s">
        <v>4724</v>
      </c>
      <c r="E2666" s="38" t="s">
        <v>738</v>
      </c>
      <c r="F2666" s="45">
        <f>IF(ISBLANK('4M'!V75),"##BLANK",'4M'!V75)</f>
        <v>0</v>
      </c>
    </row>
    <row r="2667" spans="2:6">
      <c r="B2667" s="14" t="str">
        <f>'4M'!BY75</f>
        <v>B0356SST_C_TOT</v>
      </c>
      <c r="C2667" s="14" t="s">
        <v>4725</v>
      </c>
      <c r="E2667" s="38" t="s">
        <v>738</v>
      </c>
      <c r="F2667" s="45">
        <f>IF(ISBLANK('4M'!W75),"##BLANK",'4M'!W75)</f>
        <v>0</v>
      </c>
    </row>
    <row r="2668" spans="2:6">
      <c r="B2668" s="14" t="str">
        <f>'4M'!BZ75</f>
        <v>B0399SDT_TE</v>
      </c>
      <c r="C2668" s="14" t="s">
        <v>3645</v>
      </c>
      <c r="E2668" s="38" t="s">
        <v>738</v>
      </c>
      <c r="F2668" s="45">
        <f>IF(ISBLANK('4M'!X75),"##BLANK",'4M'!X75)</f>
        <v>0</v>
      </c>
    </row>
    <row r="2669" spans="2:6">
      <c r="B2669" s="14" t="str">
        <f>'4M'!CA75</f>
        <v>B0399SDT_TA</v>
      </c>
      <c r="C2669" s="14" t="s">
        <v>3646</v>
      </c>
      <c r="E2669" s="38" t="s">
        <v>738</v>
      </c>
      <c r="F2669" s="45">
        <f>IF(ISBLANK('4M'!Y75),"##BLANK",'4M'!Y75)</f>
        <v>0</v>
      </c>
    </row>
    <row r="2670" spans="2:6">
      <c r="B2670" s="14" t="str">
        <f>'4M'!CB75</f>
        <v>B0399SDT_TC</v>
      </c>
      <c r="C2670" s="14" t="s">
        <v>3647</v>
      </c>
      <c r="E2670" s="38" t="s">
        <v>738</v>
      </c>
      <c r="F2670" s="45">
        <f>IF(ISBLANK('4M'!Z75),"##BLANK",'4M'!Z75)</f>
        <v>0</v>
      </c>
    </row>
    <row r="2671" spans="2:6">
      <c r="B2671" s="14" t="str">
        <f>'4M'!BH76</f>
        <v>B0357SNC_F</v>
      </c>
      <c r="C2671" s="14" t="s">
        <v>4726</v>
      </c>
      <c r="E2671" s="38" t="s">
        <v>738</v>
      </c>
      <c r="F2671" s="45">
        <f>IF(ISBLANK('4M'!F76),"##BLANK",'4M'!F76)</f>
        <v>0</v>
      </c>
    </row>
    <row r="2672" spans="2:6">
      <c r="B2672" s="14" t="str">
        <f>'4M'!BI76</f>
        <v>B0357SNC_SWD</v>
      </c>
      <c r="C2672" s="14" t="s">
        <v>4727</v>
      </c>
      <c r="E2672" s="38" t="s">
        <v>738</v>
      </c>
      <c r="F2672" s="45">
        <f>IF(ISBLANK('4M'!G76),"##BLANK",'4M'!G76)</f>
        <v>0</v>
      </c>
    </row>
    <row r="2673" spans="2:6">
      <c r="B2673" s="14" t="str">
        <f>'4M'!BJ76</f>
        <v>B0357SNC_HD</v>
      </c>
      <c r="C2673" s="14" t="s">
        <v>4728</v>
      </c>
      <c r="E2673" s="38" t="s">
        <v>738</v>
      </c>
      <c r="F2673" s="45">
        <f>IF(ISBLANK('4M'!H76),"##BLANK",'4M'!H76)</f>
        <v>0</v>
      </c>
    </row>
    <row r="2674" spans="2:6">
      <c r="B2674" s="14" t="str">
        <f>'4M'!BK76</f>
        <v>B0357SNC_STD</v>
      </c>
      <c r="C2674" s="14" t="s">
        <v>4729</v>
      </c>
      <c r="E2674" s="38" t="s">
        <v>738</v>
      </c>
      <c r="F2674" s="45">
        <f>IF(ISBLANK('4M'!I76),"##BLANK",'4M'!I76)</f>
        <v>0</v>
      </c>
    </row>
    <row r="2675" spans="2:6">
      <c r="B2675" s="14" t="str">
        <f>'4M'!BL76</f>
        <v>B0357SNC_SLT</v>
      </c>
      <c r="C2675" s="14" t="s">
        <v>4730</v>
      </c>
      <c r="E2675" s="38" t="s">
        <v>738</v>
      </c>
      <c r="F2675" s="45">
        <f>IF(ISBLANK('4M'!J76),"##BLANK",'4M'!J76)</f>
        <v>0</v>
      </c>
    </row>
    <row r="2676" spans="2:6">
      <c r="B2676" s="14" t="str">
        <f>'4M'!BM76</f>
        <v>B0357SNC_STP</v>
      </c>
      <c r="C2676" s="14" t="s">
        <v>4731</v>
      </c>
      <c r="E2676" s="38" t="s">
        <v>738</v>
      </c>
      <c r="F2676" s="45">
        <f>IF(ISBLANK('4M'!K76),"##BLANK",'4M'!K76)</f>
        <v>0</v>
      </c>
    </row>
    <row r="2677" spans="2:6">
      <c r="B2677" s="14" t="str">
        <f>'4M'!BN76</f>
        <v>B0357SNC_SDT</v>
      </c>
      <c r="C2677" s="14" t="s">
        <v>4732</v>
      </c>
      <c r="E2677" s="38" t="s">
        <v>738</v>
      </c>
      <c r="F2677" s="45">
        <f>IF(ISBLANK('4M'!L76),"##BLANK",'4M'!L76)</f>
        <v>0</v>
      </c>
    </row>
    <row r="2678" spans="2:6">
      <c r="B2678" s="14" t="str">
        <f>'4M'!BO76</f>
        <v>B0357SNC_SD</v>
      </c>
      <c r="C2678" s="14" t="s">
        <v>4733</v>
      </c>
      <c r="E2678" s="38" t="s">
        <v>738</v>
      </c>
      <c r="F2678" s="45">
        <f>IF(ISBLANK('4M'!M76),"##BLANK",'4M'!M76)</f>
        <v>0</v>
      </c>
    </row>
    <row r="2679" spans="2:6">
      <c r="B2679" s="14" t="str">
        <f>'4M'!BP76</f>
        <v>B0357SNC_TOT</v>
      </c>
      <c r="C2679" s="14" t="s">
        <v>3653</v>
      </c>
      <c r="E2679" s="38" t="s">
        <v>738</v>
      </c>
      <c r="F2679" s="45">
        <f>IF(ISBLANK('4M'!N76),"##BLANK",'4M'!N76)</f>
        <v>0</v>
      </c>
    </row>
    <row r="2680" spans="2:6">
      <c r="B2680" s="14" t="str">
        <f>'4M'!BQ76</f>
        <v>B0357SNC_C_F</v>
      </c>
      <c r="C2680" s="14" t="s">
        <v>4734</v>
      </c>
      <c r="E2680" s="38" t="s">
        <v>738</v>
      </c>
      <c r="F2680" s="45">
        <f>IF(ISBLANK('4M'!O76),"##BLANK",'4M'!O76)</f>
        <v>0</v>
      </c>
    </row>
    <row r="2681" spans="2:6">
      <c r="B2681" s="14" t="str">
        <f>'4M'!BR76</f>
        <v>B0357SNC_C_SWD</v>
      </c>
      <c r="C2681" s="14" t="s">
        <v>4735</v>
      </c>
      <c r="E2681" s="38" t="s">
        <v>738</v>
      </c>
      <c r="F2681" s="45">
        <f>IF(ISBLANK('4M'!P76),"##BLANK",'4M'!P76)</f>
        <v>0</v>
      </c>
    </row>
    <row r="2682" spans="2:6">
      <c r="B2682" s="14" t="str">
        <f>'4M'!BS76</f>
        <v>B0357SNC_C_HD</v>
      </c>
      <c r="C2682" s="14" t="s">
        <v>4736</v>
      </c>
      <c r="E2682" s="38" t="s">
        <v>738</v>
      </c>
      <c r="F2682" s="45">
        <f>IF(ISBLANK('4M'!Q76),"##BLANK",'4M'!Q76)</f>
        <v>0</v>
      </c>
    </row>
    <row r="2683" spans="2:6">
      <c r="B2683" s="14" t="str">
        <f>'4M'!BT76</f>
        <v>B0357SNC_C_STD</v>
      </c>
      <c r="C2683" s="14" t="s">
        <v>4737</v>
      </c>
      <c r="E2683" s="38" t="s">
        <v>738</v>
      </c>
      <c r="F2683" s="45">
        <f>IF(ISBLANK('4M'!R76),"##BLANK",'4M'!R76)</f>
        <v>0</v>
      </c>
    </row>
    <row r="2684" spans="2:6">
      <c r="B2684" s="14" t="str">
        <f>'4M'!BU76</f>
        <v>B0357SNC_C_SLT</v>
      </c>
      <c r="C2684" s="14" t="s">
        <v>4738</v>
      </c>
      <c r="E2684" s="38" t="s">
        <v>738</v>
      </c>
      <c r="F2684" s="45">
        <f>IF(ISBLANK('4M'!S76),"##BLANK",'4M'!S76)</f>
        <v>0</v>
      </c>
    </row>
    <row r="2685" spans="2:6">
      <c r="B2685" s="14" t="str">
        <f>'4M'!BV76</f>
        <v>B0357SNC_C_STP</v>
      </c>
      <c r="C2685" s="14" t="s">
        <v>4739</v>
      </c>
      <c r="E2685" s="38" t="s">
        <v>738</v>
      </c>
      <c r="F2685" s="45">
        <f>IF(ISBLANK('4M'!T76),"##BLANK",'4M'!T76)</f>
        <v>0</v>
      </c>
    </row>
    <row r="2686" spans="2:6">
      <c r="B2686" s="14" t="str">
        <f>'4M'!BW76</f>
        <v>B0357SNC_C_SDT</v>
      </c>
      <c r="C2686" s="14" t="s">
        <v>4740</v>
      </c>
      <c r="E2686" s="38" t="s">
        <v>738</v>
      </c>
      <c r="F2686" s="45">
        <f>IF(ISBLANK('4M'!U76),"##BLANK",'4M'!U76)</f>
        <v>0</v>
      </c>
    </row>
    <row r="2687" spans="2:6">
      <c r="B2687" s="14" t="str">
        <f>'4M'!BX76</f>
        <v>B0357SNC_C_SD</v>
      </c>
      <c r="C2687" s="14" t="s">
        <v>4741</v>
      </c>
      <c r="E2687" s="38" t="s">
        <v>738</v>
      </c>
      <c r="F2687" s="45">
        <f>IF(ISBLANK('4M'!V76),"##BLANK",'4M'!V76)</f>
        <v>0</v>
      </c>
    </row>
    <row r="2688" spans="2:6">
      <c r="B2688" s="14" t="str">
        <f>'4M'!BY76</f>
        <v>B0357SNC_C_TOT</v>
      </c>
      <c r="C2688" s="14" t="s">
        <v>4742</v>
      </c>
      <c r="E2688" s="38" t="s">
        <v>738</v>
      </c>
      <c r="F2688" s="45">
        <f>IF(ISBLANK('4M'!W76),"##BLANK",'4M'!W76)</f>
        <v>0</v>
      </c>
    </row>
    <row r="2689" spans="2:6">
      <c r="B2689" s="14" t="str">
        <f>'4M'!BH77</f>
        <v>B0358SNO_F</v>
      </c>
      <c r="C2689" s="14" t="s">
        <v>4743</v>
      </c>
      <c r="E2689" s="38" t="s">
        <v>738</v>
      </c>
      <c r="F2689" s="45">
        <f>IF(ISBLANK('4M'!F77),"##BLANK",'4M'!F77)</f>
        <v>0</v>
      </c>
    </row>
    <row r="2690" spans="2:6">
      <c r="B2690" s="14" t="str">
        <f>'4M'!BI77</f>
        <v>B0358SNO_SWD</v>
      </c>
      <c r="C2690" s="14" t="s">
        <v>4744</v>
      </c>
      <c r="E2690" s="38" t="s">
        <v>738</v>
      </c>
      <c r="F2690" s="45">
        <f>IF(ISBLANK('4M'!G77),"##BLANK",'4M'!G77)</f>
        <v>0</v>
      </c>
    </row>
    <row r="2691" spans="2:6">
      <c r="B2691" s="14" t="str">
        <f>'4M'!BJ77</f>
        <v>B0358SNO_HD</v>
      </c>
      <c r="C2691" s="14" t="s">
        <v>4745</v>
      </c>
      <c r="E2691" s="38" t="s">
        <v>738</v>
      </c>
      <c r="F2691" s="45">
        <f>IF(ISBLANK('4M'!H77),"##BLANK",'4M'!H77)</f>
        <v>0</v>
      </c>
    </row>
    <row r="2692" spans="2:6">
      <c r="B2692" s="14" t="str">
        <f>'4M'!BK77</f>
        <v>B0358SNO_STD</v>
      </c>
      <c r="C2692" s="14" t="s">
        <v>4746</v>
      </c>
      <c r="E2692" s="38" t="s">
        <v>738</v>
      </c>
      <c r="F2692" s="45">
        <f>IF(ISBLANK('4M'!I77),"##BLANK",'4M'!I77)</f>
        <v>0</v>
      </c>
    </row>
    <row r="2693" spans="2:6">
      <c r="B2693" s="14" t="str">
        <f>'4M'!BL77</f>
        <v>B0358SNO_SLT</v>
      </c>
      <c r="C2693" s="14" t="s">
        <v>4747</v>
      </c>
      <c r="E2693" s="38" t="s">
        <v>738</v>
      </c>
      <c r="F2693" s="45">
        <f>IF(ISBLANK('4M'!J77),"##BLANK",'4M'!J77)</f>
        <v>0</v>
      </c>
    </row>
    <row r="2694" spans="2:6">
      <c r="B2694" s="14" t="str">
        <f>'4M'!BM77</f>
        <v>B0358SNO_STP</v>
      </c>
      <c r="C2694" s="14" t="s">
        <v>4748</v>
      </c>
      <c r="E2694" s="38" t="s">
        <v>738</v>
      </c>
      <c r="F2694" s="45">
        <f>IF(ISBLANK('4M'!K77),"##BLANK",'4M'!K77)</f>
        <v>0</v>
      </c>
    </row>
    <row r="2695" spans="2:6">
      <c r="B2695" s="14" t="str">
        <f>'4M'!BN77</f>
        <v>B0358SNO_SDT</v>
      </c>
      <c r="C2695" s="14" t="s">
        <v>4749</v>
      </c>
      <c r="E2695" s="38" t="s">
        <v>738</v>
      </c>
      <c r="F2695" s="45">
        <f>IF(ISBLANK('4M'!L77),"##BLANK",'4M'!L77)</f>
        <v>0</v>
      </c>
    </row>
    <row r="2696" spans="2:6">
      <c r="B2696" s="14" t="str">
        <f>'4M'!BO77</f>
        <v>B0358SNO_SD</v>
      </c>
      <c r="C2696" s="14" t="s">
        <v>4750</v>
      </c>
      <c r="E2696" s="38" t="s">
        <v>738</v>
      </c>
      <c r="F2696" s="45">
        <f>IF(ISBLANK('4M'!M77),"##BLANK",'4M'!M77)</f>
        <v>0</v>
      </c>
    </row>
    <row r="2697" spans="2:6">
      <c r="B2697" s="14" t="str">
        <f>'4M'!BP77</f>
        <v>B0358SNO_TOT</v>
      </c>
      <c r="C2697" s="14" t="s">
        <v>3659</v>
      </c>
      <c r="E2697" s="38" t="s">
        <v>738</v>
      </c>
      <c r="F2697" s="45">
        <f>IF(ISBLANK('4M'!N77),"##BLANK",'4M'!N77)</f>
        <v>0</v>
      </c>
    </row>
    <row r="2698" spans="2:6">
      <c r="B2698" s="14" t="str">
        <f>'4M'!BQ77</f>
        <v>B0358SNO_C_F</v>
      </c>
      <c r="C2698" s="14" t="s">
        <v>4751</v>
      </c>
      <c r="E2698" s="38" t="s">
        <v>738</v>
      </c>
      <c r="F2698" s="45">
        <f>IF(ISBLANK('4M'!O77),"##BLANK",'4M'!O77)</f>
        <v>0</v>
      </c>
    </row>
    <row r="2699" spans="2:6">
      <c r="B2699" s="14" t="str">
        <f>'4M'!BR77</f>
        <v>B0358SNO_C_SWD</v>
      </c>
      <c r="C2699" s="14" t="s">
        <v>4752</v>
      </c>
      <c r="E2699" s="38" t="s">
        <v>738</v>
      </c>
      <c r="F2699" s="44">
        <f>IF(ISBLANK('4M'!P77),"##BLANK",'4M'!P77)</f>
        <v>0</v>
      </c>
    </row>
    <row r="2700" spans="2:6">
      <c r="B2700" s="14" t="str">
        <f>'4M'!BS77</f>
        <v>B0358SNO_C_HD</v>
      </c>
      <c r="C2700" s="14" t="s">
        <v>4753</v>
      </c>
      <c r="E2700" s="38" t="s">
        <v>738</v>
      </c>
      <c r="F2700" s="44">
        <f>IF(ISBLANK('4M'!Q77),"##BLANK",'4M'!Q77)</f>
        <v>0</v>
      </c>
    </row>
    <row r="2701" spans="2:6">
      <c r="B2701" s="14" t="str">
        <f>'4M'!BT77</f>
        <v>B0358SNO_C_STD</v>
      </c>
      <c r="C2701" s="14" t="s">
        <v>4754</v>
      </c>
      <c r="E2701" s="38" t="s">
        <v>738</v>
      </c>
      <c r="F2701" s="44">
        <f>IF(ISBLANK('4M'!R77),"##BLANK",'4M'!R77)</f>
        <v>0</v>
      </c>
    </row>
    <row r="2702" spans="2:6">
      <c r="B2702" s="14" t="str">
        <f>'4M'!BU77</f>
        <v>B0358SNO_C_SLT</v>
      </c>
      <c r="C2702" s="14" t="s">
        <v>4755</v>
      </c>
      <c r="E2702" s="38" t="s">
        <v>738</v>
      </c>
      <c r="F2702" s="44">
        <f>IF(ISBLANK('4M'!S77),"##BLANK",'4M'!S77)</f>
        <v>0</v>
      </c>
    </row>
    <row r="2703" spans="2:6">
      <c r="B2703" s="14" t="str">
        <f>'4M'!BV77</f>
        <v>B0358SNO_C_STP</v>
      </c>
      <c r="C2703" s="14" t="s">
        <v>4756</v>
      </c>
      <c r="E2703" s="38" t="s">
        <v>738</v>
      </c>
      <c r="F2703" s="44">
        <f>IF(ISBLANK('4M'!T77),"##BLANK",'4M'!T77)</f>
        <v>0</v>
      </c>
    </row>
    <row r="2704" spans="2:6">
      <c r="B2704" s="14" t="str">
        <f>'4M'!BW77</f>
        <v>B0358SNO_C_SDT</v>
      </c>
      <c r="C2704" s="14" t="s">
        <v>4757</v>
      </c>
      <c r="E2704" s="38" t="s">
        <v>738</v>
      </c>
      <c r="F2704" s="44">
        <f>IF(ISBLANK('4M'!U77),"##BLANK",'4M'!U77)</f>
        <v>0</v>
      </c>
    </row>
    <row r="2705" spans="2:6">
      <c r="B2705" s="14" t="str">
        <f>'4M'!BX77</f>
        <v>B0358SNO_C_SD</v>
      </c>
      <c r="C2705" s="14" t="s">
        <v>4758</v>
      </c>
      <c r="E2705" s="38" t="s">
        <v>738</v>
      </c>
      <c r="F2705" s="44">
        <f>IF(ISBLANK('4M'!V77),"##BLANK",'4M'!V77)</f>
        <v>0</v>
      </c>
    </row>
    <row r="2706" spans="2:6">
      <c r="B2706" s="14" t="str">
        <f>'4M'!BY77</f>
        <v>B0358SNO_C_TOT</v>
      </c>
      <c r="C2706" s="14" t="s">
        <v>4759</v>
      </c>
      <c r="E2706" s="38" t="s">
        <v>738</v>
      </c>
      <c r="F2706" s="44">
        <f>IF(ISBLANK('4M'!W77),"##BLANK",'4M'!W77)</f>
        <v>0</v>
      </c>
    </row>
    <row r="2707" spans="2:6">
      <c r="B2707" s="14" t="str">
        <f>'4M'!BH78</f>
        <v>B0359SNT_F</v>
      </c>
      <c r="C2707" s="14" t="s">
        <v>4760</v>
      </c>
      <c r="E2707" s="38" t="s">
        <v>738</v>
      </c>
      <c r="F2707" s="44">
        <f>IF(ISBLANK('4M'!F78),"##BLANK",'4M'!F78)</f>
        <v>0</v>
      </c>
    </row>
    <row r="2708" spans="2:6">
      <c r="B2708" s="14" t="str">
        <f>'4M'!BI78</f>
        <v>B0359SNT_SWD</v>
      </c>
      <c r="C2708" s="14" t="s">
        <v>4761</v>
      </c>
      <c r="E2708" s="38" t="s">
        <v>738</v>
      </c>
      <c r="F2708" s="44">
        <f>IF(ISBLANK('4M'!G78),"##BLANK",'4M'!G78)</f>
        <v>0</v>
      </c>
    </row>
    <row r="2709" spans="2:6">
      <c r="B2709" s="14" t="str">
        <f>'4M'!BJ78</f>
        <v>B0359SNT_HD</v>
      </c>
      <c r="C2709" s="14" t="s">
        <v>4762</v>
      </c>
      <c r="E2709" s="38" t="s">
        <v>738</v>
      </c>
      <c r="F2709" s="44">
        <f>IF(ISBLANK('4M'!H78),"##BLANK",'4M'!H78)</f>
        <v>0</v>
      </c>
    </row>
    <row r="2710" spans="2:6">
      <c r="B2710" s="14" t="str">
        <f>'4M'!BK78</f>
        <v>B0359SNT_STD</v>
      </c>
      <c r="C2710" s="14" t="s">
        <v>4763</v>
      </c>
      <c r="E2710" s="38" t="s">
        <v>738</v>
      </c>
      <c r="F2710" s="44">
        <f>IF(ISBLANK('4M'!I78),"##BLANK",'4M'!I78)</f>
        <v>0</v>
      </c>
    </row>
    <row r="2711" spans="2:6">
      <c r="B2711" s="14" t="str">
        <f>'4M'!BL78</f>
        <v>B0359SNT_SLT</v>
      </c>
      <c r="C2711" s="14" t="s">
        <v>4764</v>
      </c>
      <c r="E2711" s="38" t="s">
        <v>738</v>
      </c>
      <c r="F2711" s="44">
        <f>IF(ISBLANK('4M'!J78),"##BLANK",'4M'!J78)</f>
        <v>0</v>
      </c>
    </row>
    <row r="2712" spans="2:6">
      <c r="B2712" s="14" t="str">
        <f>'4M'!BM78</f>
        <v>B0359SNT_STP</v>
      </c>
      <c r="C2712" s="14" t="s">
        <v>4765</v>
      </c>
      <c r="E2712" s="38" t="s">
        <v>738</v>
      </c>
      <c r="F2712" s="44">
        <f>IF(ISBLANK('4M'!K78),"##BLANK",'4M'!K78)</f>
        <v>0</v>
      </c>
    </row>
    <row r="2713" spans="2:6">
      <c r="B2713" s="14" t="str">
        <f>'4M'!BN78</f>
        <v>B0359SNT_SDT</v>
      </c>
      <c r="C2713" s="14" t="s">
        <v>4766</v>
      </c>
      <c r="E2713" s="38" t="s">
        <v>738</v>
      </c>
      <c r="F2713" s="44">
        <f>IF(ISBLANK('4M'!L78),"##BLANK",'4M'!L78)</f>
        <v>0</v>
      </c>
    </row>
    <row r="2714" spans="2:6">
      <c r="B2714" s="14" t="str">
        <f>'4M'!BO78</f>
        <v>B0359SNT_SD</v>
      </c>
      <c r="C2714" s="14" t="s">
        <v>4767</v>
      </c>
      <c r="E2714" s="38" t="s">
        <v>738</v>
      </c>
      <c r="F2714" s="44">
        <f>IF(ISBLANK('4M'!M78),"##BLANK",'4M'!M78)</f>
        <v>0</v>
      </c>
    </row>
    <row r="2715" spans="2:6">
      <c r="B2715" s="14" t="str">
        <f>'4M'!BP78</f>
        <v>B0359SNT_TOT</v>
      </c>
      <c r="C2715" s="14" t="s">
        <v>3665</v>
      </c>
      <c r="E2715" s="38" t="s">
        <v>738</v>
      </c>
      <c r="F2715" s="44">
        <f>IF(ISBLANK('4M'!N78),"##BLANK",'4M'!N78)</f>
        <v>0</v>
      </c>
    </row>
    <row r="2716" spans="2:6">
      <c r="B2716" s="14" t="str">
        <f>'4M'!BQ78</f>
        <v>B0359SNT_C_F</v>
      </c>
      <c r="C2716" s="14" t="s">
        <v>4768</v>
      </c>
      <c r="E2716" s="38" t="s">
        <v>738</v>
      </c>
      <c r="F2716" s="44">
        <f>IF(ISBLANK('4M'!O78),"##BLANK",'4M'!O78)</f>
        <v>0</v>
      </c>
    </row>
    <row r="2717" spans="2:6">
      <c r="B2717" s="14" t="str">
        <f>'4M'!BR78</f>
        <v>B0359SNT_C_SWD</v>
      </c>
      <c r="C2717" s="14" t="s">
        <v>4769</v>
      </c>
      <c r="E2717" s="38" t="s">
        <v>738</v>
      </c>
      <c r="F2717" s="44">
        <f>IF(ISBLANK('4M'!P78),"##BLANK",'4M'!P78)</f>
        <v>0</v>
      </c>
    </row>
    <row r="2718" spans="2:6">
      <c r="B2718" s="14" t="str">
        <f>'4M'!BS78</f>
        <v>B0359SNT_C_HD</v>
      </c>
      <c r="C2718" s="14" t="s">
        <v>4770</v>
      </c>
      <c r="E2718" s="38" t="s">
        <v>738</v>
      </c>
      <c r="F2718" s="44">
        <f>IF(ISBLANK('4M'!Q78),"##BLANK",'4M'!Q78)</f>
        <v>0</v>
      </c>
    </row>
    <row r="2719" spans="2:6">
      <c r="B2719" s="14" t="str">
        <f>'4M'!BT78</f>
        <v>B0359SNT_C_STD</v>
      </c>
      <c r="C2719" s="14" t="s">
        <v>4771</v>
      </c>
      <c r="E2719" s="38" t="s">
        <v>738</v>
      </c>
      <c r="F2719" s="44">
        <f>IF(ISBLANK('4M'!R78),"##BLANK",'4M'!R78)</f>
        <v>0</v>
      </c>
    </row>
    <row r="2720" spans="2:6">
      <c r="B2720" s="14" t="str">
        <f>'4M'!BU78</f>
        <v>B0359SNT_C_SLT</v>
      </c>
      <c r="C2720" s="14" t="s">
        <v>4772</v>
      </c>
      <c r="E2720" s="38" t="s">
        <v>738</v>
      </c>
      <c r="F2720" s="44">
        <f>IF(ISBLANK('4M'!S78),"##BLANK",'4M'!S78)</f>
        <v>0</v>
      </c>
    </row>
    <row r="2721" spans="2:6">
      <c r="B2721" s="14" t="str">
        <f>'4M'!BV78</f>
        <v>B0359SNT_C_STP</v>
      </c>
      <c r="C2721" s="14" t="s">
        <v>4773</v>
      </c>
      <c r="E2721" s="38" t="s">
        <v>738</v>
      </c>
      <c r="F2721" s="44">
        <f>IF(ISBLANK('4M'!T78),"##BLANK",'4M'!T78)</f>
        <v>0</v>
      </c>
    </row>
    <row r="2722" spans="2:6">
      <c r="B2722" s="14" t="str">
        <f>'4M'!BW78</f>
        <v>B0359SNT_C_SDT</v>
      </c>
      <c r="C2722" s="14" t="s">
        <v>4774</v>
      </c>
      <c r="E2722" s="38" t="s">
        <v>738</v>
      </c>
      <c r="F2722" s="44">
        <f>IF(ISBLANK('4M'!U78),"##BLANK",'4M'!U78)</f>
        <v>0</v>
      </c>
    </row>
    <row r="2723" spans="2:6">
      <c r="B2723" s="14" t="str">
        <f>'4M'!BX78</f>
        <v>B0359SNT_C_SD</v>
      </c>
      <c r="C2723" s="14" t="s">
        <v>4775</v>
      </c>
      <c r="E2723" s="38" t="s">
        <v>738</v>
      </c>
      <c r="F2723" s="44">
        <f>IF(ISBLANK('4M'!V78),"##BLANK",'4M'!V78)</f>
        <v>0</v>
      </c>
    </row>
    <row r="2724" spans="2:6">
      <c r="B2724" s="14" t="str">
        <f>'4M'!BY78</f>
        <v>B0359SNT_C_TOT</v>
      </c>
      <c r="C2724" s="14" t="s">
        <v>4776</v>
      </c>
      <c r="E2724" s="38" t="s">
        <v>738</v>
      </c>
      <c r="F2724" s="44">
        <f>IF(ISBLANK('4M'!W78),"##BLANK",'4M'!W78)</f>
        <v>0</v>
      </c>
    </row>
    <row r="2725" spans="2:6">
      <c r="B2725" s="14" t="str">
        <f>'4M'!BZ78</f>
        <v>B0400NSDT_TE</v>
      </c>
      <c r="C2725" s="14" t="s">
        <v>3666</v>
      </c>
      <c r="E2725" s="38" t="s">
        <v>738</v>
      </c>
      <c r="F2725" s="44">
        <f>IF(ISBLANK('4M'!X78),"##BLANK",'4M'!X78)</f>
        <v>0</v>
      </c>
    </row>
    <row r="2726" spans="2:6">
      <c r="B2726" s="14" t="str">
        <f>'4M'!CA78</f>
        <v>B0400NSDT_TA</v>
      </c>
      <c r="C2726" s="14" t="s">
        <v>3667</v>
      </c>
      <c r="E2726" s="38" t="s">
        <v>738</v>
      </c>
      <c r="F2726" s="44">
        <f>IF(ISBLANK('4M'!Y78),"##BLANK",'4M'!Y78)</f>
        <v>0</v>
      </c>
    </row>
    <row r="2727" spans="2:6">
      <c r="B2727" s="14" t="str">
        <f>'4M'!CB78</f>
        <v>B0400NSDT_TC</v>
      </c>
      <c r="C2727" s="14" t="s">
        <v>3668</v>
      </c>
      <c r="E2727" s="38" t="s">
        <v>738</v>
      </c>
      <c r="F2727" s="44">
        <f>IF(ISBLANK('4M'!Z78),"##BLANK",'4M'!Z78)</f>
        <v>0</v>
      </c>
    </row>
    <row r="2728" spans="2:6">
      <c r="B2728" s="14" t="str">
        <f>'4M'!BH79</f>
        <v>B0360ADC_F</v>
      </c>
      <c r="C2728" s="14" t="s">
        <v>4777</v>
      </c>
      <c r="E2728" s="38" t="s">
        <v>738</v>
      </c>
      <c r="F2728" s="44">
        <f>IF(ISBLANK('4M'!F79),"##BLANK",'4M'!F79)</f>
        <v>0.23599999999999999</v>
      </c>
    </row>
    <row r="2729" spans="2:6">
      <c r="B2729" s="14" t="str">
        <f>'4M'!BI79</f>
        <v>B0360ADC_SWD</v>
      </c>
      <c r="C2729" s="14" t="s">
        <v>4778</v>
      </c>
      <c r="E2729" s="38" t="s">
        <v>738</v>
      </c>
      <c r="F2729" s="44">
        <f>IF(ISBLANK('4M'!G79),"##BLANK",'4M'!G79)</f>
        <v>5.0999999999999997E-2</v>
      </c>
    </row>
    <row r="2730" spans="2:6">
      <c r="B2730" s="14" t="str">
        <f>'4M'!BJ79</f>
        <v>B0360ADC_HD</v>
      </c>
      <c r="C2730" s="14" t="s">
        <v>4779</v>
      </c>
      <c r="E2730" s="38" t="s">
        <v>738</v>
      </c>
      <c r="F2730" s="44">
        <f>IF(ISBLANK('4M'!H79),"##BLANK",'4M'!H79)</f>
        <v>5.0999999999999997E-2</v>
      </c>
    </row>
    <row r="2731" spans="2:6">
      <c r="B2731" s="14" t="str">
        <f>'4M'!BK79</f>
        <v>B0360ADC_STD</v>
      </c>
      <c r="C2731" s="14" t="s">
        <v>4780</v>
      </c>
      <c r="E2731" s="38" t="s">
        <v>738</v>
      </c>
      <c r="F2731" s="44">
        <f>IF(ISBLANK('4M'!I79),"##BLANK",'4M'!I79)</f>
        <v>11.895</v>
      </c>
    </row>
    <row r="2732" spans="2:6">
      <c r="B2732" s="14" t="str">
        <f>'4M'!BL79</f>
        <v>B0360ADC_SLT</v>
      </c>
      <c r="C2732" s="14" t="s">
        <v>4781</v>
      </c>
      <c r="E2732" s="38" t="s">
        <v>738</v>
      </c>
      <c r="F2732" s="44">
        <f>IF(ISBLANK('4M'!J79),"##BLANK",'4M'!J79)</f>
        <v>0</v>
      </c>
    </row>
    <row r="2733" spans="2:6">
      <c r="B2733" s="14" t="str">
        <f>'4M'!BM79</f>
        <v>B0360ADC_STP</v>
      </c>
      <c r="C2733" s="14" t="s">
        <v>4782</v>
      </c>
      <c r="E2733" s="38" t="s">
        <v>738</v>
      </c>
      <c r="F2733" s="44">
        <f>IF(ISBLANK('4M'!K79),"##BLANK",'4M'!K79)</f>
        <v>0</v>
      </c>
    </row>
    <row r="2734" spans="2:6">
      <c r="B2734" s="14" t="str">
        <f>'4M'!BN79</f>
        <v>B0360ADC_SDT</v>
      </c>
      <c r="C2734" s="14" t="s">
        <v>4783</v>
      </c>
      <c r="E2734" s="38" t="s">
        <v>738</v>
      </c>
      <c r="F2734" s="44">
        <f>IF(ISBLANK('4M'!L79),"##BLANK",'4M'!L79)</f>
        <v>0</v>
      </c>
    </row>
    <row r="2735" spans="2:6">
      <c r="B2735" s="14" t="str">
        <f>'4M'!BO79</f>
        <v>B0360ADC_SD</v>
      </c>
      <c r="C2735" s="14" t="s">
        <v>4784</v>
      </c>
      <c r="E2735" s="38" t="s">
        <v>738</v>
      </c>
      <c r="F2735" s="44">
        <f>IF(ISBLANK('4M'!M79),"##BLANK",'4M'!M79)</f>
        <v>0</v>
      </c>
    </row>
    <row r="2736" spans="2:6">
      <c r="B2736" s="14" t="str">
        <f>'4M'!BP79</f>
        <v>B0360ADC_TOT</v>
      </c>
      <c r="C2736" s="14" t="s">
        <v>3674</v>
      </c>
      <c r="E2736" s="38" t="s">
        <v>738</v>
      </c>
      <c r="F2736" s="44">
        <f>IF(ISBLANK('4M'!N79),"##BLANK",'4M'!N79)</f>
        <v>12.232999999999999</v>
      </c>
    </row>
    <row r="2737" spans="2:6">
      <c r="B2737" s="14" t="str">
        <f>'4M'!BZ79</f>
        <v>B0401AL1C_TE</v>
      </c>
      <c r="C2737" s="14" t="s">
        <v>3675</v>
      </c>
      <c r="E2737" s="38" t="s">
        <v>738</v>
      </c>
      <c r="F2737" s="44">
        <f>IF(ISBLANK('4M'!X79),"##BLANK",'4M'!X79)</f>
        <v>27.756</v>
      </c>
    </row>
    <row r="2738" spans="2:6">
      <c r="B2738" s="14" t="str">
        <f>'4M'!CA79</f>
        <v>B0401AL1C_TA</v>
      </c>
      <c r="C2738" s="14" t="s">
        <v>3676</v>
      </c>
      <c r="E2738" s="38" t="s">
        <v>738</v>
      </c>
      <c r="F2738" s="44">
        <f>IF(ISBLANK('4M'!Y79),"##BLANK",'4M'!Y79)</f>
        <v>0</v>
      </c>
    </row>
    <row r="2739" spans="2:6">
      <c r="B2739" s="14" t="str">
        <f>'4M'!CB79</f>
        <v>B0401AL1C_TC</v>
      </c>
      <c r="C2739" s="14" t="s">
        <v>3677</v>
      </c>
      <c r="E2739" s="38" t="s">
        <v>738</v>
      </c>
      <c r="F2739" s="44">
        <f>IF(ISBLANK('4M'!Z79),"##BLANK",'4M'!Z79)</f>
        <v>0</v>
      </c>
    </row>
    <row r="2740" spans="2:6">
      <c r="B2740" s="14" t="str">
        <f>'4M'!BH80</f>
        <v>B0361ADO_F</v>
      </c>
      <c r="C2740" s="14" t="s">
        <v>4785</v>
      </c>
      <c r="E2740" s="38" t="s">
        <v>738</v>
      </c>
      <c r="F2740" s="44">
        <f>IF(ISBLANK('4M'!F80),"##BLANK",'4M'!F80)</f>
        <v>0</v>
      </c>
    </row>
    <row r="2741" spans="2:6">
      <c r="B2741" s="14" t="str">
        <f>'4M'!BI80</f>
        <v>B0361ADO_SWD</v>
      </c>
      <c r="C2741" s="14" t="s">
        <v>4786</v>
      </c>
      <c r="E2741" s="38" t="s">
        <v>738</v>
      </c>
      <c r="F2741" s="44">
        <f>IF(ISBLANK('4M'!G80),"##BLANK",'4M'!G80)</f>
        <v>0</v>
      </c>
    </row>
    <row r="2742" spans="2:6">
      <c r="B2742" s="14" t="str">
        <f>'4M'!BJ80</f>
        <v>B0361ADO_HD</v>
      </c>
      <c r="C2742" s="14" t="s">
        <v>4787</v>
      </c>
      <c r="E2742" s="38" t="s">
        <v>738</v>
      </c>
      <c r="F2742" s="44">
        <f>IF(ISBLANK('4M'!H80),"##BLANK",'4M'!H80)</f>
        <v>0</v>
      </c>
    </row>
    <row r="2743" spans="2:6">
      <c r="B2743" s="14" t="str">
        <f>'4M'!BK80</f>
        <v>B0361ADO_STD</v>
      </c>
      <c r="C2743" s="14" t="s">
        <v>4788</v>
      </c>
      <c r="E2743" s="38" t="s">
        <v>738</v>
      </c>
      <c r="F2743" s="44">
        <f>IF(ISBLANK('4M'!I80),"##BLANK",'4M'!I80)</f>
        <v>0</v>
      </c>
    </row>
    <row r="2744" spans="2:6">
      <c r="B2744" s="14" t="str">
        <f>'4M'!BL80</f>
        <v>B0361ADO_SLT</v>
      </c>
      <c r="C2744" s="14" t="s">
        <v>4789</v>
      </c>
      <c r="E2744" s="38" t="s">
        <v>738</v>
      </c>
      <c r="F2744" s="44">
        <f>IF(ISBLANK('4M'!J80),"##BLANK",'4M'!J80)</f>
        <v>0</v>
      </c>
    </row>
    <row r="2745" spans="2:6">
      <c r="B2745" s="14" t="str">
        <f>'4M'!BM80</f>
        <v>B0361ADO_STP</v>
      </c>
      <c r="C2745" s="14" t="s">
        <v>4790</v>
      </c>
      <c r="E2745" s="38" t="s">
        <v>738</v>
      </c>
      <c r="F2745" s="44">
        <f>IF(ISBLANK('4M'!K80),"##BLANK",'4M'!K80)</f>
        <v>0</v>
      </c>
    </row>
    <row r="2746" spans="2:6">
      <c r="B2746" s="14" t="str">
        <f>'4M'!BN80</f>
        <v>B0361ADO_SDT</v>
      </c>
      <c r="C2746" s="14" t="s">
        <v>4791</v>
      </c>
      <c r="E2746" s="38" t="s">
        <v>738</v>
      </c>
      <c r="F2746" s="44">
        <f>IF(ISBLANK('4M'!L80),"##BLANK",'4M'!L80)</f>
        <v>0</v>
      </c>
    </row>
    <row r="2747" spans="2:6">
      <c r="B2747" s="14" t="str">
        <f>'4M'!BO80</f>
        <v>B0361ADO_SD</v>
      </c>
      <c r="C2747" s="14" t="s">
        <v>4792</v>
      </c>
      <c r="E2747" s="38" t="s">
        <v>738</v>
      </c>
      <c r="F2747" s="44">
        <f>IF(ISBLANK('4M'!M80),"##BLANK",'4M'!M80)</f>
        <v>0</v>
      </c>
    </row>
    <row r="2748" spans="2:6">
      <c r="B2748" s="14" t="str">
        <f>'4M'!BP80</f>
        <v>B0361ADO_TOT</v>
      </c>
      <c r="C2748" s="14" t="s">
        <v>3683</v>
      </c>
      <c r="E2748" s="38" t="s">
        <v>738</v>
      </c>
      <c r="F2748" s="44">
        <f>IF(ISBLANK('4M'!N80),"##BLANK",'4M'!N80)</f>
        <v>0</v>
      </c>
    </row>
    <row r="2749" spans="2:6">
      <c r="B2749" s="14" t="str">
        <f>'4M'!BZ80</f>
        <v>B0402AL1O_TE</v>
      </c>
      <c r="C2749" s="14" t="s">
        <v>3684</v>
      </c>
      <c r="E2749" s="38" t="s">
        <v>738</v>
      </c>
      <c r="F2749" s="44">
        <f>IF(ISBLANK('4M'!X80),"##BLANK",'4M'!X80)</f>
        <v>0</v>
      </c>
    </row>
    <row r="2750" spans="2:6">
      <c r="B2750" s="14" t="str">
        <f>'4M'!CA80</f>
        <v>B0402AL1O_TA</v>
      </c>
      <c r="C2750" s="14" t="s">
        <v>3685</v>
      </c>
      <c r="E2750" s="38" t="s">
        <v>738</v>
      </c>
      <c r="F2750" s="44">
        <f>IF(ISBLANK('4M'!Y80),"##BLANK",'4M'!Y80)</f>
        <v>0</v>
      </c>
    </row>
    <row r="2751" spans="2:6">
      <c r="B2751" s="14" t="str">
        <f>'4M'!CB80</f>
        <v>B0402AL1O_TC</v>
      </c>
      <c r="C2751" s="14" t="s">
        <v>3686</v>
      </c>
      <c r="E2751" s="38" t="s">
        <v>738</v>
      </c>
      <c r="F2751" s="44">
        <f>IF(ISBLANK('4M'!Z80),"##BLANK",'4M'!Z80)</f>
        <v>0</v>
      </c>
    </row>
    <row r="2752" spans="2:6">
      <c r="B2752" s="14" t="str">
        <f>'4M'!BH81</f>
        <v>B0362ADC_F</v>
      </c>
      <c r="C2752" s="14" t="s">
        <v>4793</v>
      </c>
      <c r="E2752" s="38" t="s">
        <v>738</v>
      </c>
      <c r="F2752" s="44">
        <f>IF(ISBLANK('4M'!F81),"##BLANK",'4M'!F81)</f>
        <v>-1E-3</v>
      </c>
    </row>
    <row r="2753" spans="2:6">
      <c r="B2753" s="14" t="str">
        <f>'4M'!BI81</f>
        <v>B0362ADC_SWD</v>
      </c>
      <c r="C2753" s="14" t="s">
        <v>4794</v>
      </c>
      <c r="E2753" s="38" t="s">
        <v>738</v>
      </c>
      <c r="F2753" s="44">
        <f>IF(ISBLANK('4M'!G81),"##BLANK",'4M'!G81)</f>
        <v>0</v>
      </c>
    </row>
    <row r="2754" spans="2:6">
      <c r="B2754" s="14" t="str">
        <f>'4M'!BJ81</f>
        <v>B0362ADC_HD</v>
      </c>
      <c r="C2754" s="14" t="s">
        <v>4795</v>
      </c>
      <c r="E2754" s="38" t="s">
        <v>738</v>
      </c>
      <c r="F2754" s="44">
        <f>IF(ISBLANK('4M'!H81),"##BLANK",'4M'!H81)</f>
        <v>0</v>
      </c>
    </row>
    <row r="2755" spans="2:6">
      <c r="B2755" s="14" t="str">
        <f>'4M'!BK81</f>
        <v>B0362ADC_STD</v>
      </c>
      <c r="C2755" s="14" t="s">
        <v>4796</v>
      </c>
      <c r="E2755" s="38" t="s">
        <v>738</v>
      </c>
      <c r="F2755" s="44">
        <f>IF(ISBLANK('4M'!I81),"##BLANK",'4M'!I81)</f>
        <v>0</v>
      </c>
    </row>
    <row r="2756" spans="2:6">
      <c r="B2756" s="14" t="str">
        <f>'4M'!BL81</f>
        <v>B0362ADC_SLT</v>
      </c>
      <c r="C2756" s="14" t="s">
        <v>4797</v>
      </c>
      <c r="E2756" s="38" t="s">
        <v>738</v>
      </c>
      <c r="F2756" s="44">
        <f>IF(ISBLANK('4M'!J81),"##BLANK",'4M'!J81)</f>
        <v>0</v>
      </c>
    </row>
    <row r="2757" spans="2:6">
      <c r="B2757" s="14" t="str">
        <f>'4M'!BM81</f>
        <v>B0362ADC_STP</v>
      </c>
      <c r="C2757" s="14" t="s">
        <v>4798</v>
      </c>
      <c r="E2757" s="38" t="s">
        <v>738</v>
      </c>
      <c r="F2757" s="44">
        <f>IF(ISBLANK('4M'!K81),"##BLANK",'4M'!K81)</f>
        <v>0</v>
      </c>
    </row>
    <row r="2758" spans="2:6">
      <c r="B2758" s="14" t="str">
        <f>'4M'!BN81</f>
        <v>B0362ADC_SDT</v>
      </c>
      <c r="C2758" s="14" t="s">
        <v>4799</v>
      </c>
      <c r="E2758" s="38" t="s">
        <v>738</v>
      </c>
      <c r="F2758" s="44">
        <f>IF(ISBLANK('4M'!L81),"##BLANK",'4M'!L81)</f>
        <v>0</v>
      </c>
    </row>
    <row r="2759" spans="2:6">
      <c r="B2759" s="14" t="str">
        <f>'4M'!BO81</f>
        <v>B0362ADC_SD</v>
      </c>
      <c r="C2759" s="14" t="s">
        <v>4800</v>
      </c>
      <c r="E2759" s="38" t="s">
        <v>738</v>
      </c>
      <c r="F2759" s="44">
        <f>IF(ISBLANK('4M'!M81),"##BLANK",'4M'!M81)</f>
        <v>0</v>
      </c>
    </row>
    <row r="2760" spans="2:6">
      <c r="B2760" s="14" t="str">
        <f>'4M'!BP81</f>
        <v>B0362ADC_TOT</v>
      </c>
      <c r="C2760" s="14" t="s">
        <v>3692</v>
      </c>
      <c r="E2760" s="38" t="s">
        <v>738</v>
      </c>
      <c r="F2760" s="44">
        <f>IF(ISBLANK('4M'!N81),"##BLANK",'4M'!N81)</f>
        <v>-1E-3</v>
      </c>
    </row>
    <row r="2761" spans="2:6">
      <c r="B2761" s="14" t="str">
        <f>'4M'!BZ81</f>
        <v>B0403AL2C_TE</v>
      </c>
      <c r="C2761" s="14" t="s">
        <v>3693</v>
      </c>
      <c r="E2761" s="38" t="s">
        <v>738</v>
      </c>
      <c r="F2761" s="44">
        <f>IF(ISBLANK('4M'!X81),"##BLANK",'4M'!X81)</f>
        <v>0.20100000000000001</v>
      </c>
    </row>
    <row r="2762" spans="2:6">
      <c r="B2762" s="14" t="str">
        <f>'4M'!CA81</f>
        <v>B0403AL2C_TA</v>
      </c>
      <c r="C2762" s="14" t="s">
        <v>3694</v>
      </c>
      <c r="E2762" s="38" t="s">
        <v>738</v>
      </c>
      <c r="F2762" s="44">
        <f>IF(ISBLANK('4M'!Y81),"##BLANK",'4M'!Y81)</f>
        <v>10.603</v>
      </c>
    </row>
    <row r="2763" spans="2:6">
      <c r="B2763" s="14" t="str">
        <f>'4M'!CB81</f>
        <v>B0403AL2C_TC</v>
      </c>
      <c r="C2763" s="14" t="s">
        <v>3695</v>
      </c>
      <c r="E2763" s="38" t="s">
        <v>738</v>
      </c>
      <c r="F2763" s="44">
        <f>IF(ISBLANK('4M'!Z81),"##BLANK",'4M'!Z81)</f>
        <v>22.306999999999999</v>
      </c>
    </row>
    <row r="2764" spans="2:6">
      <c r="B2764" s="14" t="str">
        <f>'4M'!BH82</f>
        <v>B0363ADO_F</v>
      </c>
      <c r="C2764" s="14" t="s">
        <v>4801</v>
      </c>
      <c r="E2764" s="38" t="s">
        <v>738</v>
      </c>
      <c r="F2764" s="44">
        <f>IF(ISBLANK('4M'!F82),"##BLANK",'4M'!F82)</f>
        <v>0</v>
      </c>
    </row>
    <row r="2765" spans="2:6">
      <c r="B2765" s="14" t="str">
        <f>'4M'!BI82</f>
        <v>B0363ADO_SWD</v>
      </c>
      <c r="C2765" s="14" t="s">
        <v>4802</v>
      </c>
      <c r="E2765" s="38" t="s">
        <v>738</v>
      </c>
      <c r="F2765" s="44">
        <f>IF(ISBLANK('4M'!G82),"##BLANK",'4M'!G82)</f>
        <v>0</v>
      </c>
    </row>
    <row r="2766" spans="2:6">
      <c r="B2766" s="14" t="str">
        <f>'4M'!BJ82</f>
        <v>B0363ADO_HD</v>
      </c>
      <c r="C2766" s="14" t="s">
        <v>4803</v>
      </c>
      <c r="E2766" s="38" t="s">
        <v>738</v>
      </c>
      <c r="F2766" s="44">
        <f>IF(ISBLANK('4M'!H82),"##BLANK",'4M'!H82)</f>
        <v>0</v>
      </c>
    </row>
    <row r="2767" spans="2:6">
      <c r="B2767" s="14" t="str">
        <f>'4M'!BK82</f>
        <v>B0363ADO_STD</v>
      </c>
      <c r="C2767" s="14" t="s">
        <v>4804</v>
      </c>
      <c r="E2767" s="38" t="s">
        <v>738</v>
      </c>
      <c r="F2767" s="44">
        <f>IF(ISBLANK('4M'!I82),"##BLANK",'4M'!I82)</f>
        <v>0</v>
      </c>
    </row>
    <row r="2768" spans="2:6">
      <c r="B2768" s="14" t="str">
        <f>'4M'!BL82</f>
        <v>B0363ADO_SLT</v>
      </c>
      <c r="C2768" s="14" t="s">
        <v>4805</v>
      </c>
      <c r="E2768" s="38" t="s">
        <v>738</v>
      </c>
      <c r="F2768" s="44">
        <f>IF(ISBLANK('4M'!J82),"##BLANK",'4M'!J82)</f>
        <v>0</v>
      </c>
    </row>
    <row r="2769" spans="2:6">
      <c r="B2769" s="14" t="str">
        <f>'4M'!BM82</f>
        <v>B0363ADO_STP</v>
      </c>
      <c r="C2769" s="14" t="s">
        <v>4806</v>
      </c>
      <c r="E2769" s="38" t="s">
        <v>738</v>
      </c>
      <c r="F2769" s="44">
        <f>IF(ISBLANK('4M'!K82),"##BLANK",'4M'!K82)</f>
        <v>0</v>
      </c>
    </row>
    <row r="2770" spans="2:6">
      <c r="B2770" s="14" t="str">
        <f>'4M'!BN82</f>
        <v>B0363ADO_SDT</v>
      </c>
      <c r="C2770" s="14" t="s">
        <v>4807</v>
      </c>
      <c r="E2770" s="38" t="s">
        <v>738</v>
      </c>
      <c r="F2770" s="44">
        <f>IF(ISBLANK('4M'!L82),"##BLANK",'4M'!L82)</f>
        <v>0</v>
      </c>
    </row>
    <row r="2771" spans="2:6">
      <c r="B2771" s="14" t="str">
        <f>'4M'!BO82</f>
        <v>B0363ADO_SD</v>
      </c>
      <c r="C2771" s="14" t="s">
        <v>4808</v>
      </c>
      <c r="E2771" s="38" t="s">
        <v>738</v>
      </c>
      <c r="F2771" s="44">
        <f>IF(ISBLANK('4M'!M82),"##BLANK",'4M'!M82)</f>
        <v>0</v>
      </c>
    </row>
    <row r="2772" spans="2:6">
      <c r="B2772" s="14" t="str">
        <f>'4M'!BP82</f>
        <v>B0363ADO_TOT</v>
      </c>
      <c r="C2772" s="14" t="s">
        <v>3701</v>
      </c>
      <c r="E2772" s="38" t="s">
        <v>738</v>
      </c>
      <c r="F2772" s="44">
        <f>IF(ISBLANK('4M'!N82),"##BLANK",'4M'!N82)</f>
        <v>0</v>
      </c>
    </row>
    <row r="2773" spans="2:6">
      <c r="B2773" s="14" t="str">
        <f>'4M'!BZ82</f>
        <v>B0404AL2O_TE</v>
      </c>
      <c r="C2773" s="14" t="s">
        <v>3702</v>
      </c>
      <c r="E2773" s="38" t="s">
        <v>738</v>
      </c>
      <c r="F2773" s="44">
        <f>IF(ISBLANK('4M'!X82),"##BLANK",'4M'!X82)</f>
        <v>0</v>
      </c>
    </row>
    <row r="2774" spans="2:6">
      <c r="B2774" s="14" t="str">
        <f>'4M'!CA82</f>
        <v>B0404AL2O_TA</v>
      </c>
      <c r="C2774" s="14" t="s">
        <v>3703</v>
      </c>
      <c r="E2774" s="38" t="s">
        <v>738</v>
      </c>
      <c r="F2774" s="44">
        <f>IF(ISBLANK('4M'!Y82),"##BLANK",'4M'!Y82)</f>
        <v>0</v>
      </c>
    </row>
    <row r="2775" spans="2:6">
      <c r="B2775" s="14" t="str">
        <f>'4M'!CB82</f>
        <v>B0404AL2O_TC</v>
      </c>
      <c r="C2775" s="14" t="s">
        <v>3704</v>
      </c>
      <c r="E2775" s="38" t="s">
        <v>738</v>
      </c>
      <c r="F2775" s="44">
        <f>IF(ISBLANK('4M'!Z82),"##BLANK",'4M'!Z82)</f>
        <v>0</v>
      </c>
    </row>
    <row r="2776" spans="2:6">
      <c r="B2776" s="14" t="str">
        <f>'4M'!BH83</f>
        <v>B0364ADC_F</v>
      </c>
      <c r="C2776" s="14" t="s">
        <v>4809</v>
      </c>
      <c r="E2776" s="38" t="s">
        <v>738</v>
      </c>
      <c r="F2776" s="44">
        <f>IF(ISBLANK('4M'!F83),"##BLANK",'4M'!F83)</f>
        <v>0</v>
      </c>
    </row>
    <row r="2777" spans="2:6">
      <c r="B2777" s="14" t="str">
        <f>'4M'!BI83</f>
        <v>B0364ADC_SWD</v>
      </c>
      <c r="C2777" s="14" t="s">
        <v>4810</v>
      </c>
      <c r="E2777" s="38" t="s">
        <v>738</v>
      </c>
      <c r="F2777" s="44">
        <f>IF(ISBLANK('4M'!G83),"##BLANK",'4M'!G83)</f>
        <v>0</v>
      </c>
    </row>
    <row r="2778" spans="2:6">
      <c r="B2778" s="14" t="str">
        <f>'4M'!BJ83</f>
        <v>B0364ADC_HD</v>
      </c>
      <c r="C2778" s="14" t="s">
        <v>4811</v>
      </c>
      <c r="E2778" s="38" t="s">
        <v>738</v>
      </c>
      <c r="F2778" s="44">
        <f>IF(ISBLANK('4M'!H83),"##BLANK",'4M'!H83)</f>
        <v>0</v>
      </c>
    </row>
    <row r="2779" spans="2:6">
      <c r="B2779" s="14" t="str">
        <f>'4M'!BK83</f>
        <v>B0364ADC_STD</v>
      </c>
      <c r="C2779" s="14" t="s">
        <v>4812</v>
      </c>
      <c r="E2779" s="38" t="s">
        <v>738</v>
      </c>
      <c r="F2779" s="44">
        <f>IF(ISBLANK('4M'!I83),"##BLANK",'4M'!I83)</f>
        <v>0</v>
      </c>
    </row>
    <row r="2780" spans="2:6">
      <c r="B2780" s="14" t="str">
        <f>'4M'!BL83</f>
        <v>B0364ADC_SLT</v>
      </c>
      <c r="C2780" s="14" t="s">
        <v>4813</v>
      </c>
      <c r="E2780" s="38" t="s">
        <v>738</v>
      </c>
      <c r="F2780" s="44">
        <f>IF(ISBLANK('4M'!J83),"##BLANK",'4M'!J83)</f>
        <v>0</v>
      </c>
    </row>
    <row r="2781" spans="2:6">
      <c r="B2781" s="14" t="str">
        <f>'4M'!BM83</f>
        <v>B0364ADC_STP</v>
      </c>
      <c r="C2781" s="14" t="s">
        <v>4814</v>
      </c>
      <c r="E2781" s="38" t="s">
        <v>738</v>
      </c>
      <c r="F2781" s="44">
        <f>IF(ISBLANK('4M'!K83),"##BLANK",'4M'!K83)</f>
        <v>0</v>
      </c>
    </row>
    <row r="2782" spans="2:6">
      <c r="B2782" s="14" t="str">
        <f>'4M'!BN83</f>
        <v>B0364ADC_SDT</v>
      </c>
      <c r="C2782" s="14" t="s">
        <v>4815</v>
      </c>
      <c r="E2782" s="38" t="s">
        <v>738</v>
      </c>
      <c r="F2782" s="44">
        <f>IF(ISBLANK('4M'!L83),"##BLANK",'4M'!L83)</f>
        <v>0</v>
      </c>
    </row>
    <row r="2783" spans="2:6">
      <c r="B2783" s="14" t="str">
        <f>'4M'!BO83</f>
        <v>B0364ADC_SD</v>
      </c>
      <c r="C2783" s="14" t="s">
        <v>4816</v>
      </c>
      <c r="E2783" s="38" t="s">
        <v>738</v>
      </c>
      <c r="F2783" s="44">
        <f>IF(ISBLANK('4M'!M83),"##BLANK",'4M'!M83)</f>
        <v>0</v>
      </c>
    </row>
    <row r="2784" spans="2:6">
      <c r="B2784" s="14" t="str">
        <f>'4M'!BP83</f>
        <v>B0364ADC_TOT</v>
      </c>
      <c r="C2784" s="14" t="s">
        <v>3710</v>
      </c>
      <c r="E2784" s="38" t="s">
        <v>738</v>
      </c>
      <c r="F2784" s="44">
        <f>IF(ISBLANK('4M'!N83),"##BLANK",'4M'!N83)</f>
        <v>0</v>
      </c>
    </row>
    <row r="2785" spans="2:6">
      <c r="B2785" s="14" t="str">
        <f>'4M'!BZ83</f>
        <v>B0405AL3C_TE</v>
      </c>
      <c r="C2785" s="14" t="s">
        <v>3711</v>
      </c>
      <c r="E2785" s="38" t="s">
        <v>738</v>
      </c>
      <c r="F2785" s="44">
        <f>IF(ISBLANK('4M'!X83),"##BLANK",'4M'!X83)</f>
        <v>0</v>
      </c>
    </row>
    <row r="2786" spans="2:6">
      <c r="B2786" s="14" t="str">
        <f>'4M'!CA83</f>
        <v>B0405AL3C_TA</v>
      </c>
      <c r="C2786" s="14" t="s">
        <v>3712</v>
      </c>
      <c r="E2786" s="38" t="s">
        <v>738</v>
      </c>
      <c r="F2786" s="44">
        <f>IF(ISBLANK('4M'!Y83),"##BLANK",'4M'!Y83)</f>
        <v>0</v>
      </c>
    </row>
    <row r="2787" spans="2:6">
      <c r="B2787" s="14" t="str">
        <f>'4M'!CB83</f>
        <v>B0405AL3C_TC</v>
      </c>
      <c r="C2787" s="14" t="s">
        <v>3713</v>
      </c>
      <c r="E2787" s="38" t="s">
        <v>738</v>
      </c>
      <c r="F2787" s="44">
        <f>IF(ISBLANK('4M'!Z83),"##BLANK",'4M'!Z83)</f>
        <v>0</v>
      </c>
    </row>
    <row r="2788" spans="2:6">
      <c r="B2788" s="14" t="str">
        <f>'4M'!BH84</f>
        <v>B0365ADO_F</v>
      </c>
      <c r="C2788" s="14" t="s">
        <v>4817</v>
      </c>
      <c r="E2788" s="38" t="s">
        <v>738</v>
      </c>
      <c r="F2788" s="44">
        <f>IF(ISBLANK('4M'!F84),"##BLANK",'4M'!F84)</f>
        <v>0</v>
      </c>
    </row>
    <row r="2789" spans="2:6">
      <c r="B2789" s="14" t="str">
        <f>'4M'!BI84</f>
        <v>B0365ADO_SWD</v>
      </c>
      <c r="C2789" s="14" t="s">
        <v>4818</v>
      </c>
      <c r="E2789" s="38" t="s">
        <v>738</v>
      </c>
      <c r="F2789" s="44">
        <f>IF(ISBLANK('4M'!G84),"##BLANK",'4M'!G84)</f>
        <v>0</v>
      </c>
    </row>
    <row r="2790" spans="2:6">
      <c r="B2790" s="14" t="str">
        <f>'4M'!BJ84</f>
        <v>B0365ADO_HD</v>
      </c>
      <c r="C2790" s="14" t="s">
        <v>4819</v>
      </c>
      <c r="E2790" s="38" t="s">
        <v>738</v>
      </c>
      <c r="F2790" s="44">
        <f>IF(ISBLANK('4M'!H84),"##BLANK",'4M'!H84)</f>
        <v>0</v>
      </c>
    </row>
    <row r="2791" spans="2:6">
      <c r="B2791" s="14" t="str">
        <f>'4M'!BK84</f>
        <v>B0365ADO_STD</v>
      </c>
      <c r="C2791" s="14" t="s">
        <v>4820</v>
      </c>
      <c r="E2791" s="38" t="s">
        <v>738</v>
      </c>
      <c r="F2791" s="44">
        <f>IF(ISBLANK('4M'!I84),"##BLANK",'4M'!I84)</f>
        <v>0</v>
      </c>
    </row>
    <row r="2792" spans="2:6">
      <c r="B2792" s="14" t="str">
        <f>'4M'!BL84</f>
        <v>B0365ADO_SLT</v>
      </c>
      <c r="C2792" s="14" t="s">
        <v>4821</v>
      </c>
      <c r="E2792" s="38" t="s">
        <v>738</v>
      </c>
      <c r="F2792" s="44">
        <f>IF(ISBLANK('4M'!J84),"##BLANK",'4M'!J84)</f>
        <v>0</v>
      </c>
    </row>
    <row r="2793" spans="2:6">
      <c r="B2793" s="14" t="str">
        <f>'4M'!BM84</f>
        <v>B0365ADO_STP</v>
      </c>
      <c r="C2793" s="14" t="s">
        <v>4822</v>
      </c>
      <c r="E2793" s="38" t="s">
        <v>738</v>
      </c>
      <c r="F2793" s="44">
        <f>IF(ISBLANK('4M'!K84),"##BLANK",'4M'!K84)</f>
        <v>0</v>
      </c>
    </row>
    <row r="2794" spans="2:6">
      <c r="B2794" s="14" t="str">
        <f>'4M'!BN84</f>
        <v>B0365ADO_SDT</v>
      </c>
      <c r="C2794" s="14" t="s">
        <v>4823</v>
      </c>
      <c r="E2794" s="38" t="s">
        <v>738</v>
      </c>
      <c r="F2794" s="44">
        <f>IF(ISBLANK('4M'!L84),"##BLANK",'4M'!L84)</f>
        <v>0</v>
      </c>
    </row>
    <row r="2795" spans="2:6">
      <c r="B2795" s="14" t="str">
        <f>'4M'!BO84</f>
        <v>B0365ADO_SD</v>
      </c>
      <c r="C2795" s="14" t="s">
        <v>4824</v>
      </c>
      <c r="E2795" s="38" t="s">
        <v>738</v>
      </c>
      <c r="F2795" s="44">
        <f>IF(ISBLANK('4M'!M84),"##BLANK",'4M'!M84)</f>
        <v>0</v>
      </c>
    </row>
    <row r="2796" spans="2:6">
      <c r="B2796" s="14" t="str">
        <f>'4M'!BP84</f>
        <v>B0365ADO_TOT</v>
      </c>
      <c r="C2796" s="14" t="s">
        <v>3719</v>
      </c>
      <c r="E2796" s="38" t="s">
        <v>738</v>
      </c>
      <c r="F2796" s="44">
        <f>IF(ISBLANK('4M'!N84),"##BLANK",'4M'!N84)</f>
        <v>0</v>
      </c>
    </row>
    <row r="2797" spans="2:6">
      <c r="B2797" s="14" t="str">
        <f>'4M'!BZ84</f>
        <v>B0406AL3O_TE</v>
      </c>
      <c r="C2797" s="14" t="s">
        <v>3720</v>
      </c>
      <c r="E2797" s="38" t="s">
        <v>738</v>
      </c>
      <c r="F2797" s="44">
        <f>IF(ISBLANK('4M'!X84),"##BLANK",'4M'!X84)</f>
        <v>0</v>
      </c>
    </row>
    <row r="2798" spans="2:6">
      <c r="B2798" s="14" t="str">
        <f>'4M'!CA84</f>
        <v>B0406AL3O_TA</v>
      </c>
      <c r="C2798" s="14" t="s">
        <v>3721</v>
      </c>
      <c r="E2798" s="38" t="s">
        <v>738</v>
      </c>
      <c r="F2798" s="44">
        <f>IF(ISBLANK('4M'!Y84),"##BLANK",'4M'!Y84)</f>
        <v>0</v>
      </c>
    </row>
    <row r="2799" spans="2:6">
      <c r="B2799" s="14" t="str">
        <f>'4M'!CB84</f>
        <v>B0406AL3O_TC</v>
      </c>
      <c r="C2799" s="14" t="s">
        <v>3722</v>
      </c>
      <c r="E2799" s="38" t="s">
        <v>738</v>
      </c>
      <c r="F2799" s="44">
        <f>IF(ISBLANK('4M'!Z84),"##BLANK",'4M'!Z84)</f>
        <v>0</v>
      </c>
    </row>
    <row r="2800" spans="2:6">
      <c r="B2800" s="14" t="str">
        <f>'4M'!BH85</f>
        <v>B0366ADC_F</v>
      </c>
      <c r="C2800" s="14" t="s">
        <v>4825</v>
      </c>
      <c r="E2800" s="38" t="s">
        <v>738</v>
      </c>
      <c r="F2800" s="44">
        <f>IF(ISBLANK('4M'!F85),"##BLANK",'4M'!F85)</f>
        <v>1.0149999999999999</v>
      </c>
    </row>
    <row r="2801" spans="2:6">
      <c r="B2801" s="14" t="str">
        <f>'4M'!BI85</f>
        <v>B0366ADC_SWD</v>
      </c>
      <c r="C2801" s="14" t="s">
        <v>4826</v>
      </c>
      <c r="E2801" s="38" t="s">
        <v>738</v>
      </c>
      <c r="F2801" s="44">
        <f>IF(ISBLANK('4M'!G85),"##BLANK",'4M'!G85)</f>
        <v>0.221</v>
      </c>
    </row>
    <row r="2802" spans="2:6">
      <c r="B2802" s="14" t="str">
        <f>'4M'!BJ85</f>
        <v>B0366ADC_HD</v>
      </c>
      <c r="C2802" s="14" t="s">
        <v>4827</v>
      </c>
      <c r="E2802" s="38" t="s">
        <v>738</v>
      </c>
      <c r="F2802" s="44">
        <f>IF(ISBLANK('4M'!H85),"##BLANK",'4M'!H85)</f>
        <v>0.221</v>
      </c>
    </row>
    <row r="2803" spans="2:6">
      <c r="B2803" s="14" t="str">
        <f>'4M'!BK85</f>
        <v>B0366ADC_STD</v>
      </c>
      <c r="C2803" s="14" t="s">
        <v>4828</v>
      </c>
      <c r="E2803" s="38" t="s">
        <v>738</v>
      </c>
      <c r="F2803" s="44">
        <f>IF(ISBLANK('4M'!I85),"##BLANK",'4M'!I85)</f>
        <v>0</v>
      </c>
    </row>
    <row r="2804" spans="2:6">
      <c r="B2804" s="14" t="str">
        <f>'4M'!BL85</f>
        <v>B0366ADC_SLT</v>
      </c>
      <c r="C2804" s="14" t="s">
        <v>4829</v>
      </c>
      <c r="E2804" s="38" t="s">
        <v>738</v>
      </c>
      <c r="F2804" s="44">
        <f>IF(ISBLANK('4M'!J85),"##BLANK",'4M'!J85)</f>
        <v>0</v>
      </c>
    </row>
    <row r="2805" spans="2:6">
      <c r="B2805" s="14" t="str">
        <f>'4M'!BM85</f>
        <v>B0366ADC_STP</v>
      </c>
      <c r="C2805" s="14" t="s">
        <v>4830</v>
      </c>
      <c r="E2805" s="38" t="s">
        <v>738</v>
      </c>
      <c r="F2805" s="44">
        <f>IF(ISBLANK('4M'!K85),"##BLANK",'4M'!K85)</f>
        <v>0</v>
      </c>
    </row>
    <row r="2806" spans="2:6">
      <c r="B2806" s="14" t="str">
        <f>'4M'!BN85</f>
        <v>B0366ADC_SDT</v>
      </c>
      <c r="C2806" s="14" t="s">
        <v>4831</v>
      </c>
      <c r="E2806" s="38" t="s">
        <v>738</v>
      </c>
      <c r="F2806" s="44">
        <f>IF(ISBLANK('4M'!L85),"##BLANK",'4M'!L85)</f>
        <v>0</v>
      </c>
    </row>
    <row r="2807" spans="2:6">
      <c r="B2807" s="14" t="str">
        <f>'4M'!BO85</f>
        <v>B0366ADC_SD</v>
      </c>
      <c r="C2807" s="14" t="s">
        <v>4832</v>
      </c>
      <c r="E2807" s="38" t="s">
        <v>738</v>
      </c>
      <c r="F2807" s="44">
        <f>IF(ISBLANK('4M'!M85),"##BLANK",'4M'!M85)</f>
        <v>0</v>
      </c>
    </row>
    <row r="2808" spans="2:6">
      <c r="B2808" s="14" t="str">
        <f>'4M'!BP85</f>
        <v>B0366ADC_TOT</v>
      </c>
      <c r="C2808" s="14" t="s">
        <v>3728</v>
      </c>
      <c r="E2808" s="38" t="s">
        <v>738</v>
      </c>
      <c r="F2808" s="44">
        <f>IF(ISBLANK('4M'!N85),"##BLANK",'4M'!N85)</f>
        <v>1.4570000000000001</v>
      </c>
    </row>
    <row r="2809" spans="2:6">
      <c r="B2809" s="14" t="str">
        <f>'4M'!BZ85</f>
        <v>B0407AL4C_TE</v>
      </c>
      <c r="C2809" s="14" t="s">
        <v>3729</v>
      </c>
      <c r="E2809" s="38" t="s">
        <v>738</v>
      </c>
      <c r="F2809" s="44">
        <f>IF(ISBLANK('4M'!X85),"##BLANK",'4M'!X85)</f>
        <v>7.0910000000000002</v>
      </c>
    </row>
    <row r="2810" spans="2:6">
      <c r="B2810" s="14" t="str">
        <f>'4M'!CA85</f>
        <v>B0407AL4C_TA</v>
      </c>
      <c r="C2810" s="14" t="s">
        <v>3730</v>
      </c>
      <c r="E2810" s="38" t="s">
        <v>738</v>
      </c>
      <c r="F2810" s="44">
        <f>IF(ISBLANK('4M'!Y85),"##BLANK",'4M'!Y85)</f>
        <v>14.016999999999999</v>
      </c>
    </row>
    <row r="2811" spans="2:6">
      <c r="B2811" s="14" t="str">
        <f>'4M'!CB85</f>
        <v>B0407AL4C_TC</v>
      </c>
      <c r="C2811" s="14" t="s">
        <v>3731</v>
      </c>
      <c r="E2811" s="38" t="s">
        <v>738</v>
      </c>
      <c r="F2811" s="44">
        <f>IF(ISBLANK('4M'!Z85),"##BLANK",'4M'!Z85)</f>
        <v>29.489000000000001</v>
      </c>
    </row>
    <row r="2812" spans="2:6">
      <c r="B2812" s="14" t="str">
        <f>'4M'!BH86</f>
        <v>B0367ADO_F</v>
      </c>
      <c r="C2812" s="14" t="s">
        <v>4833</v>
      </c>
      <c r="E2812" s="38" t="s">
        <v>738</v>
      </c>
      <c r="F2812" s="44">
        <f>IF(ISBLANK('4M'!F86),"##BLANK",'4M'!F86)</f>
        <v>0</v>
      </c>
    </row>
    <row r="2813" spans="2:6">
      <c r="B2813" s="14" t="str">
        <f>'4M'!BI86</f>
        <v>B0367ADO_SWD</v>
      </c>
      <c r="C2813" s="14" t="s">
        <v>4834</v>
      </c>
      <c r="E2813" s="38" t="s">
        <v>738</v>
      </c>
      <c r="F2813" s="44">
        <f>IF(ISBLANK('4M'!G86),"##BLANK",'4M'!G86)</f>
        <v>0</v>
      </c>
    </row>
    <row r="2814" spans="2:6">
      <c r="B2814" s="14" t="str">
        <f>'4M'!BJ86</f>
        <v>B0367ADO_HD</v>
      </c>
      <c r="C2814" s="14" t="s">
        <v>4835</v>
      </c>
      <c r="E2814" s="38" t="s">
        <v>738</v>
      </c>
      <c r="F2814" s="44">
        <f>IF(ISBLANK('4M'!H86),"##BLANK",'4M'!H86)</f>
        <v>0</v>
      </c>
    </row>
    <row r="2815" spans="2:6">
      <c r="B2815" s="14" t="str">
        <f>'4M'!BK86</f>
        <v>B0367ADO_STD</v>
      </c>
      <c r="C2815" s="14" t="s">
        <v>4836</v>
      </c>
      <c r="E2815" s="38" t="s">
        <v>738</v>
      </c>
      <c r="F2815" s="44">
        <f>IF(ISBLANK('4M'!I86),"##BLANK",'4M'!I86)</f>
        <v>0</v>
      </c>
    </row>
    <row r="2816" spans="2:6">
      <c r="B2816" s="14" t="str">
        <f>'4M'!BL86</f>
        <v>B0367ADO_SLT</v>
      </c>
      <c r="C2816" s="14" t="s">
        <v>4837</v>
      </c>
      <c r="E2816" s="38" t="s">
        <v>738</v>
      </c>
      <c r="F2816" s="44">
        <f>IF(ISBLANK('4M'!J86),"##BLANK",'4M'!J86)</f>
        <v>0</v>
      </c>
    </row>
    <row r="2817" spans="2:6">
      <c r="B2817" s="14" t="str">
        <f>'4M'!BM86</f>
        <v>B0367ADO_STP</v>
      </c>
      <c r="C2817" s="14" t="s">
        <v>4838</v>
      </c>
      <c r="E2817" s="38" t="s">
        <v>738</v>
      </c>
      <c r="F2817" s="44">
        <f>IF(ISBLANK('4M'!K86),"##BLANK",'4M'!K86)</f>
        <v>0</v>
      </c>
    </row>
    <row r="2818" spans="2:6">
      <c r="B2818" s="14" t="str">
        <f>'4M'!BN86</f>
        <v>B0367ADO_SDT</v>
      </c>
      <c r="C2818" s="14" t="s">
        <v>4839</v>
      </c>
      <c r="E2818" s="38" t="s">
        <v>738</v>
      </c>
      <c r="F2818" s="44">
        <f>IF(ISBLANK('4M'!L86),"##BLANK",'4M'!L86)</f>
        <v>0</v>
      </c>
    </row>
    <row r="2819" spans="2:6">
      <c r="B2819" s="14" t="str">
        <f>'4M'!BO86</f>
        <v>B0367ADO_SD</v>
      </c>
      <c r="C2819" s="14" t="s">
        <v>4840</v>
      </c>
      <c r="E2819" s="38" t="s">
        <v>738</v>
      </c>
      <c r="F2819" s="44">
        <f>IF(ISBLANK('4M'!M86),"##BLANK",'4M'!M86)</f>
        <v>0</v>
      </c>
    </row>
    <row r="2820" spans="2:6">
      <c r="B2820" s="14" t="str">
        <f>'4M'!BP86</f>
        <v>B0367ADO_TOT</v>
      </c>
      <c r="C2820" s="14" t="s">
        <v>3737</v>
      </c>
      <c r="E2820" s="38" t="s">
        <v>738</v>
      </c>
      <c r="F2820" s="44">
        <f>IF(ISBLANK('4M'!N86),"##BLANK",'4M'!N86)</f>
        <v>0</v>
      </c>
    </row>
    <row r="2821" spans="2:6">
      <c r="B2821" s="14" t="str">
        <f>'4M'!BZ86</f>
        <v>B0408AL4O_TE</v>
      </c>
      <c r="C2821" s="14" t="s">
        <v>3738</v>
      </c>
      <c r="E2821" s="38" t="s">
        <v>738</v>
      </c>
      <c r="F2821" s="44">
        <f>IF(ISBLANK('4M'!X86),"##BLANK",'4M'!X86)</f>
        <v>0</v>
      </c>
    </row>
    <row r="2822" spans="2:6">
      <c r="B2822" s="14" t="str">
        <f>'4M'!CA86</f>
        <v>B0408AL4O_TA</v>
      </c>
      <c r="C2822" s="14" t="s">
        <v>3739</v>
      </c>
      <c r="E2822" s="38" t="s">
        <v>738</v>
      </c>
      <c r="F2822" s="44">
        <f>IF(ISBLANK('4M'!Y86),"##BLANK",'4M'!Y86)</f>
        <v>0</v>
      </c>
    </row>
    <row r="2823" spans="2:6">
      <c r="B2823" s="14" t="str">
        <f>'4M'!CB86</f>
        <v>B0408AL4O_TC</v>
      </c>
      <c r="C2823" s="14" t="s">
        <v>3740</v>
      </c>
      <c r="E2823" s="38" t="s">
        <v>738</v>
      </c>
      <c r="F2823" s="44">
        <f>IF(ISBLANK('4M'!Z86),"##BLANK",'4M'!Z86)</f>
        <v>0</v>
      </c>
    </row>
    <row r="2824" spans="2:6">
      <c r="B2824" s="14" t="str">
        <f>'4M'!BH87</f>
        <v>B0368ADC_F</v>
      </c>
      <c r="C2824" s="14" t="s">
        <v>4841</v>
      </c>
      <c r="E2824" s="38" t="s">
        <v>738</v>
      </c>
      <c r="F2824" s="44">
        <f>IF(ISBLANK('4M'!F87),"##BLANK",'4M'!F87)</f>
        <v>0</v>
      </c>
    </row>
    <row r="2825" spans="2:6">
      <c r="B2825" s="14" t="str">
        <f>'4M'!BI87</f>
        <v>B0368ADC_SWD</v>
      </c>
      <c r="C2825" s="14" t="s">
        <v>4842</v>
      </c>
      <c r="E2825" s="38" t="s">
        <v>738</v>
      </c>
      <c r="F2825" s="44">
        <f>IF(ISBLANK('4M'!G87),"##BLANK",'4M'!G87)</f>
        <v>0</v>
      </c>
    </row>
    <row r="2826" spans="2:6">
      <c r="B2826" s="14" t="str">
        <f>'4M'!BJ87</f>
        <v>B0368ADC_HD</v>
      </c>
      <c r="C2826" s="14" t="s">
        <v>4843</v>
      </c>
      <c r="E2826" s="38" t="s">
        <v>738</v>
      </c>
      <c r="F2826" s="44">
        <f>IF(ISBLANK('4M'!H87),"##BLANK",'4M'!H87)</f>
        <v>0</v>
      </c>
    </row>
    <row r="2827" spans="2:6">
      <c r="B2827" s="14" t="str">
        <f>'4M'!BK87</f>
        <v>B0368ADC_STD</v>
      </c>
      <c r="C2827" s="14" t="s">
        <v>4844</v>
      </c>
      <c r="E2827" s="38" t="s">
        <v>738</v>
      </c>
      <c r="F2827" s="44">
        <f>IF(ISBLANK('4M'!I87),"##BLANK",'4M'!I87)</f>
        <v>0.14899999999999999</v>
      </c>
    </row>
    <row r="2828" spans="2:6">
      <c r="B2828" s="14" t="str">
        <f>'4M'!BL87</f>
        <v>B0368ADC_SLT</v>
      </c>
      <c r="C2828" s="14" t="s">
        <v>4845</v>
      </c>
      <c r="E2828" s="38" t="s">
        <v>738</v>
      </c>
      <c r="F2828" s="44">
        <f>IF(ISBLANK('4M'!J87),"##BLANK",'4M'!J87)</f>
        <v>0</v>
      </c>
    </row>
    <row r="2829" spans="2:6">
      <c r="B2829" s="14" t="str">
        <f>'4M'!BM87</f>
        <v>B0368ADC_STP</v>
      </c>
      <c r="C2829" s="14" t="s">
        <v>4846</v>
      </c>
      <c r="E2829" s="38" t="s">
        <v>738</v>
      </c>
      <c r="F2829" s="44">
        <f>IF(ISBLANK('4M'!K87),"##BLANK",'4M'!K87)</f>
        <v>0</v>
      </c>
    </row>
    <row r="2830" spans="2:6">
      <c r="B2830" s="14" t="str">
        <f>'4M'!BN87</f>
        <v>B0368ADC_SDT</v>
      </c>
      <c r="C2830" s="14" t="s">
        <v>4847</v>
      </c>
      <c r="E2830" s="38" t="s">
        <v>738</v>
      </c>
      <c r="F2830" s="44">
        <f>IF(ISBLANK('4M'!L87),"##BLANK",'4M'!L87)</f>
        <v>0</v>
      </c>
    </row>
    <row r="2831" spans="2:6">
      <c r="B2831" s="14" t="str">
        <f>'4M'!BO87</f>
        <v>B0368ADC_SD</v>
      </c>
      <c r="C2831" s="14" t="s">
        <v>4848</v>
      </c>
      <c r="E2831" s="38" t="s">
        <v>738</v>
      </c>
      <c r="F2831" s="44">
        <f>IF(ISBLANK('4M'!M87),"##BLANK",'4M'!M87)</f>
        <v>0</v>
      </c>
    </row>
    <row r="2832" spans="2:6">
      <c r="B2832" s="14" t="str">
        <f>'4M'!BP87</f>
        <v>B0368ADC_TOT</v>
      </c>
      <c r="C2832" s="14" t="s">
        <v>3746</v>
      </c>
      <c r="E2832" s="38" t="s">
        <v>738</v>
      </c>
      <c r="F2832" s="44">
        <f>IF(ISBLANK('4M'!N87),"##BLANK",'4M'!N87)</f>
        <v>0.14899999999999999</v>
      </c>
    </row>
    <row r="2833" spans="2:6">
      <c r="B2833" s="14" t="str">
        <f>'4M'!BZ87</f>
        <v>B0409AL5C_TE</v>
      </c>
      <c r="C2833" s="14" t="s">
        <v>3747</v>
      </c>
      <c r="E2833" s="38" t="s">
        <v>738</v>
      </c>
      <c r="F2833" s="44">
        <f>IF(ISBLANK('4M'!X87),"##BLANK",'4M'!X87)</f>
        <v>0.39300000000000002</v>
      </c>
    </row>
    <row r="2834" spans="2:6">
      <c r="B2834" s="14" t="str">
        <f>'4M'!CA87</f>
        <v>B0409AL5C_TA</v>
      </c>
      <c r="C2834" s="14" t="s">
        <v>3748</v>
      </c>
      <c r="E2834" s="38" t="s">
        <v>738</v>
      </c>
      <c r="F2834" s="44">
        <f>IF(ISBLANK('4M'!Y87),"##BLANK",'4M'!Y87)</f>
        <v>0</v>
      </c>
    </row>
    <row r="2835" spans="2:6">
      <c r="B2835" s="14" t="str">
        <f>'4M'!CB87</f>
        <v>B0409AL5C_TC</v>
      </c>
      <c r="C2835" s="14" t="s">
        <v>3749</v>
      </c>
      <c r="E2835" s="38" t="s">
        <v>738</v>
      </c>
      <c r="F2835" s="44">
        <f>IF(ISBLANK('4M'!Z87),"##BLANK",'4M'!Z87)</f>
        <v>0</v>
      </c>
    </row>
    <row r="2836" spans="2:6">
      <c r="B2836" s="14" t="str">
        <f>'4M'!BH88</f>
        <v>B0369ADO_F</v>
      </c>
      <c r="C2836" s="14" t="s">
        <v>4849</v>
      </c>
      <c r="E2836" s="38" t="s">
        <v>738</v>
      </c>
      <c r="F2836" s="44">
        <f>IF(ISBLANK('4M'!F88),"##BLANK",'4M'!F88)</f>
        <v>0</v>
      </c>
    </row>
    <row r="2837" spans="2:6">
      <c r="B2837" s="14" t="str">
        <f>'4M'!BI88</f>
        <v>B0369ADO_SWD</v>
      </c>
      <c r="C2837" s="14" t="s">
        <v>4850</v>
      </c>
      <c r="E2837" s="38" t="s">
        <v>738</v>
      </c>
      <c r="F2837" s="44">
        <f>IF(ISBLANK('4M'!G88),"##BLANK",'4M'!G88)</f>
        <v>0</v>
      </c>
    </row>
    <row r="2838" spans="2:6">
      <c r="B2838" s="14" t="str">
        <f>'4M'!BJ88</f>
        <v>B0369ADO_HD</v>
      </c>
      <c r="C2838" s="14" t="s">
        <v>4851</v>
      </c>
      <c r="E2838" s="38" t="s">
        <v>738</v>
      </c>
      <c r="F2838" s="44">
        <f>IF(ISBLANK('4M'!H88),"##BLANK",'4M'!H88)</f>
        <v>0</v>
      </c>
    </row>
    <row r="2839" spans="2:6">
      <c r="B2839" s="14" t="str">
        <f>'4M'!BK88</f>
        <v>B0369ADO_STD</v>
      </c>
      <c r="C2839" s="14" t="s">
        <v>4852</v>
      </c>
      <c r="E2839" s="38" t="s">
        <v>738</v>
      </c>
      <c r="F2839" s="44">
        <f>IF(ISBLANK('4M'!I88),"##BLANK",'4M'!I88)</f>
        <v>0</v>
      </c>
    </row>
    <row r="2840" spans="2:6">
      <c r="B2840" s="14" t="str">
        <f>'4M'!BL88</f>
        <v>B0369ADO_SLT</v>
      </c>
      <c r="C2840" s="14" t="s">
        <v>4853</v>
      </c>
      <c r="E2840" s="38" t="s">
        <v>738</v>
      </c>
      <c r="F2840" s="44">
        <f>IF(ISBLANK('4M'!J88),"##BLANK",'4M'!J88)</f>
        <v>0</v>
      </c>
    </row>
    <row r="2841" spans="2:6">
      <c r="B2841" s="14" t="str">
        <f>'4M'!BM88</f>
        <v>B0369ADO_STP</v>
      </c>
      <c r="C2841" s="14" t="s">
        <v>4854</v>
      </c>
      <c r="E2841" s="38" t="s">
        <v>738</v>
      </c>
      <c r="F2841" s="44">
        <f>IF(ISBLANK('4M'!K88),"##BLANK",'4M'!K88)</f>
        <v>0</v>
      </c>
    </row>
    <row r="2842" spans="2:6">
      <c r="B2842" s="14" t="str">
        <f>'4M'!BN88</f>
        <v>B0369ADO_SDT</v>
      </c>
      <c r="C2842" s="14" t="s">
        <v>4855</v>
      </c>
      <c r="E2842" s="38" t="s">
        <v>738</v>
      </c>
      <c r="F2842" s="44">
        <f>IF(ISBLANK('4M'!L88),"##BLANK",'4M'!L88)</f>
        <v>0</v>
      </c>
    </row>
    <row r="2843" spans="2:6">
      <c r="B2843" s="14" t="str">
        <f>'4M'!BO88</f>
        <v>B0369ADO_SD</v>
      </c>
      <c r="C2843" s="14" t="s">
        <v>4856</v>
      </c>
      <c r="E2843" s="38" t="s">
        <v>738</v>
      </c>
      <c r="F2843" s="44">
        <f>IF(ISBLANK('4M'!M88),"##BLANK",'4M'!M88)</f>
        <v>0</v>
      </c>
    </row>
    <row r="2844" spans="2:6">
      <c r="B2844" s="14" t="str">
        <f>'4M'!BP88</f>
        <v>B0369ADO_TOT</v>
      </c>
      <c r="C2844" s="14" t="s">
        <v>3755</v>
      </c>
      <c r="E2844" s="38" t="s">
        <v>738</v>
      </c>
      <c r="F2844" s="44">
        <f>IF(ISBLANK('4M'!N88),"##BLANK",'4M'!N88)</f>
        <v>0</v>
      </c>
    </row>
    <row r="2845" spans="2:6">
      <c r="B2845" s="14" t="str">
        <f>'4M'!BZ88</f>
        <v>B0410AL5O_TE</v>
      </c>
      <c r="C2845" s="14" t="s">
        <v>3756</v>
      </c>
      <c r="E2845" s="38" t="s">
        <v>738</v>
      </c>
      <c r="F2845" s="44">
        <f>IF(ISBLANK('4M'!X88),"##BLANK",'4M'!X88)</f>
        <v>0</v>
      </c>
    </row>
    <row r="2846" spans="2:6">
      <c r="B2846" s="14" t="str">
        <f>'4M'!CA88</f>
        <v>B0410AL5O_TA</v>
      </c>
      <c r="C2846" s="14" t="s">
        <v>3757</v>
      </c>
      <c r="E2846" s="38" t="s">
        <v>738</v>
      </c>
      <c r="F2846" s="44">
        <f>IF(ISBLANK('4M'!Y88),"##BLANK",'4M'!Y88)</f>
        <v>0</v>
      </c>
    </row>
    <row r="2847" spans="2:6">
      <c r="B2847" s="14" t="str">
        <f>'4M'!CB88</f>
        <v>B0410AL5O_TC</v>
      </c>
      <c r="C2847" s="14" t="s">
        <v>3758</v>
      </c>
      <c r="E2847" s="38" t="s">
        <v>738</v>
      </c>
      <c r="F2847" s="44">
        <f>IF(ISBLANK('4M'!Z88),"##BLANK",'4M'!Z88)</f>
        <v>0</v>
      </c>
    </row>
    <row r="2848" spans="2:6">
      <c r="B2848" s="14" t="str">
        <f>'4M'!BH89</f>
        <v>B0370TET_F</v>
      </c>
      <c r="C2848" s="14" t="s">
        <v>4857</v>
      </c>
      <c r="E2848" s="38" t="s">
        <v>738</v>
      </c>
      <c r="F2848" s="44">
        <f>IF(ISBLANK('4M'!F89),"##BLANK",'4M'!F89)</f>
        <v>1.4939999999999998</v>
      </c>
    </row>
    <row r="2849" spans="2:6">
      <c r="B2849" s="14" t="str">
        <f>'4M'!BI89</f>
        <v>B0370TET_SWD</v>
      </c>
      <c r="C2849" s="14" t="s">
        <v>4858</v>
      </c>
      <c r="E2849" s="38" t="s">
        <v>738</v>
      </c>
      <c r="F2849" s="44">
        <f>IF(ISBLANK('4M'!G89),"##BLANK",'4M'!G89)</f>
        <v>0.32500000000000001</v>
      </c>
    </row>
    <row r="2850" spans="2:6">
      <c r="B2850" s="14" t="str">
        <f>'4M'!BJ89</f>
        <v>B0370TET_HD</v>
      </c>
      <c r="C2850" s="14" t="s">
        <v>4859</v>
      </c>
      <c r="E2850" s="38" t="s">
        <v>738</v>
      </c>
      <c r="F2850" s="44">
        <f>IF(ISBLANK('4M'!H89),"##BLANK",'4M'!H89)</f>
        <v>0.32500000000000001</v>
      </c>
    </row>
    <row r="2851" spans="2:6">
      <c r="B2851" s="14" t="str">
        <f>'4M'!BK89</f>
        <v>B0370TET_STD</v>
      </c>
      <c r="C2851" s="14" t="s">
        <v>4860</v>
      </c>
      <c r="E2851" s="38" t="s">
        <v>738</v>
      </c>
      <c r="F2851" s="44">
        <f>IF(ISBLANK('4M'!I89),"##BLANK",'4M'!I89)</f>
        <v>19.382000000000001</v>
      </c>
    </row>
    <row r="2852" spans="2:6">
      <c r="B2852" s="14" t="str">
        <f>'4M'!BL89</f>
        <v>B0370TET_SLT</v>
      </c>
      <c r="C2852" s="14" t="s">
        <v>4861</v>
      </c>
      <c r="E2852" s="38" t="s">
        <v>738</v>
      </c>
      <c r="F2852" s="44">
        <f>IF(ISBLANK('4M'!J89),"##BLANK",'4M'!J89)</f>
        <v>0</v>
      </c>
    </row>
    <row r="2853" spans="2:6">
      <c r="B2853" s="14" t="str">
        <f>'4M'!BM89</f>
        <v>B0370TET_STP</v>
      </c>
      <c r="C2853" s="14" t="s">
        <v>4862</v>
      </c>
      <c r="E2853" s="38" t="s">
        <v>738</v>
      </c>
      <c r="F2853" s="44">
        <f>IF(ISBLANK('4M'!K89),"##BLANK",'4M'!K89)</f>
        <v>0</v>
      </c>
    </row>
    <row r="2854" spans="2:6">
      <c r="B2854" s="14" t="str">
        <f>'4M'!BN89</f>
        <v>B0370TET_SDT</v>
      </c>
      <c r="C2854" s="14" t="s">
        <v>4863</v>
      </c>
      <c r="E2854" s="38" t="s">
        <v>738</v>
      </c>
      <c r="F2854" s="44">
        <f>IF(ISBLANK('4M'!L89),"##BLANK",'4M'!L89)</f>
        <v>5.6000000000000001E-2</v>
      </c>
    </row>
    <row r="2855" spans="2:6">
      <c r="B2855" s="14" t="str">
        <f>'4M'!BO89</f>
        <v>B0370TET_SD</v>
      </c>
      <c r="C2855" s="14" t="s">
        <v>4864</v>
      </c>
      <c r="E2855" s="38" t="s">
        <v>738</v>
      </c>
      <c r="F2855" s="44">
        <f>IF(ISBLANK('4M'!M89),"##BLANK",'4M'!M89)</f>
        <v>0</v>
      </c>
    </row>
    <row r="2856" spans="2:6">
      <c r="B2856" s="14" t="str">
        <f>'4M'!BP89</f>
        <v>B0370TET_TOT</v>
      </c>
      <c r="C2856" s="14" t="s">
        <v>3764</v>
      </c>
      <c r="E2856" s="38" t="s">
        <v>738</v>
      </c>
      <c r="F2856" s="44">
        <f>IF(ISBLANK('4M'!N89),"##BLANK",'4M'!N89)</f>
        <v>21.582000000000001</v>
      </c>
    </row>
    <row r="2857" spans="2:6">
      <c r="B2857" s="14" t="str">
        <f>'4M'!BZ89</f>
        <v>B0411TEE_TE</v>
      </c>
      <c r="C2857" s="14" t="s">
        <v>3765</v>
      </c>
      <c r="E2857" s="38" t="s">
        <v>738</v>
      </c>
      <c r="F2857" s="44">
        <f>IF(ISBLANK('4M'!X89),"##BLANK",'4M'!X89)</f>
        <v>39.997</v>
      </c>
    </row>
    <row r="2858" spans="2:6">
      <c r="B2858" s="14" t="str">
        <f>'4M'!CA89</f>
        <v>B0411TEE_TA</v>
      </c>
      <c r="C2858" s="14" t="s">
        <v>3766</v>
      </c>
      <c r="E2858" s="38" t="s">
        <v>738</v>
      </c>
      <c r="F2858" s="44">
        <f>IF(ISBLANK('4M'!Y89),"##BLANK",'4M'!Y89)</f>
        <v>28.643000000000001</v>
      </c>
    </row>
    <row r="2859" spans="2:6">
      <c r="B2859" s="14" t="str">
        <f>'4M'!CB89</f>
        <v>B0411TEE_TC</v>
      </c>
      <c r="C2859" s="14" t="s">
        <v>3767</v>
      </c>
      <c r="E2859" s="38" t="s">
        <v>738</v>
      </c>
      <c r="F2859" s="44">
        <f>IF(ISBLANK('4M'!Z89),"##BLANK",'4M'!Z89)</f>
        <v>62.644000000000005</v>
      </c>
    </row>
    <row r="2860" spans="2:6">
      <c r="B2860" s="14" t="str">
        <f>'4M'!BH92</f>
        <v>B0371TEC_F</v>
      </c>
      <c r="C2860" s="14" t="s">
        <v>4865</v>
      </c>
      <c r="E2860" s="38" t="s">
        <v>738</v>
      </c>
      <c r="F2860" s="44">
        <f>IF(ISBLANK('4M'!F92),"##BLANK",'4M'!F92)</f>
        <v>3.854000000000001</v>
      </c>
    </row>
    <row r="2861" spans="2:6">
      <c r="B2861" s="14" t="str">
        <f>'4M'!BI92</f>
        <v>B0371TEC_SWD</v>
      </c>
      <c r="C2861" s="14" t="s">
        <v>4866</v>
      </c>
      <c r="E2861" s="38" t="s">
        <v>738</v>
      </c>
      <c r="F2861" s="44">
        <f>IF(ISBLANK('4M'!G92),"##BLANK",'4M'!G92)</f>
        <v>0.83900000000000008</v>
      </c>
    </row>
    <row r="2862" spans="2:6">
      <c r="B2862" s="14" t="str">
        <f>'4M'!BJ92</f>
        <v>B0371TEC_HD</v>
      </c>
      <c r="C2862" s="14" t="s">
        <v>4867</v>
      </c>
      <c r="E2862" s="38" t="s">
        <v>738</v>
      </c>
      <c r="F2862" s="44">
        <f>IF(ISBLANK('4M'!H92),"##BLANK",'4M'!H92)</f>
        <v>0.83900000000000008</v>
      </c>
    </row>
    <row r="2863" spans="2:6">
      <c r="B2863" s="14" t="str">
        <f>'4M'!BK92</f>
        <v>B0371TEC_STD</v>
      </c>
      <c r="C2863" s="14" t="s">
        <v>4868</v>
      </c>
      <c r="E2863" s="38" t="s">
        <v>738</v>
      </c>
      <c r="F2863" s="44">
        <f>IF(ISBLANK('4M'!I92),"##BLANK",'4M'!I92)</f>
        <v>101.71699999999998</v>
      </c>
    </row>
    <row r="2864" spans="2:6">
      <c r="B2864" s="14" t="str">
        <f>'4M'!BL92</f>
        <v>B0371TEC_SLT</v>
      </c>
      <c r="C2864" s="14" t="s">
        <v>4869</v>
      </c>
      <c r="E2864" s="38" t="s">
        <v>738</v>
      </c>
      <c r="F2864" s="44">
        <f>IF(ISBLANK('4M'!J92),"##BLANK",'4M'!J92)</f>
        <v>0</v>
      </c>
    </row>
    <row r="2865" spans="2:6">
      <c r="B2865" s="14" t="str">
        <f>'4M'!BM92</f>
        <v>B0371TEC_STP</v>
      </c>
      <c r="C2865" s="14" t="s">
        <v>4870</v>
      </c>
      <c r="E2865" s="38" t="s">
        <v>738</v>
      </c>
      <c r="F2865" s="44">
        <f>IF(ISBLANK('4M'!K92),"##BLANK",'4M'!K92)</f>
        <v>0</v>
      </c>
    </row>
    <row r="2866" spans="2:6">
      <c r="B2866" s="14" t="str">
        <f>'4M'!BN92</f>
        <v>B0371TEC_SDT</v>
      </c>
      <c r="C2866" s="14" t="s">
        <v>4871</v>
      </c>
      <c r="E2866" s="38" t="s">
        <v>738</v>
      </c>
      <c r="F2866" s="44">
        <f>IF(ISBLANK('4M'!L92),"##BLANK",'4M'!L92)</f>
        <v>5.6000000000000001E-2</v>
      </c>
    </row>
    <row r="2867" spans="2:6">
      <c r="B2867" s="14" t="str">
        <f>'4M'!BO92</f>
        <v>B0371TEC_SD</v>
      </c>
      <c r="C2867" s="14" t="s">
        <v>4872</v>
      </c>
      <c r="E2867" s="38" t="s">
        <v>738</v>
      </c>
      <c r="F2867" s="44">
        <f>IF(ISBLANK('4M'!M92),"##BLANK",'4M'!M92)</f>
        <v>0</v>
      </c>
    </row>
    <row r="2868" spans="2:6">
      <c r="B2868" s="14" t="str">
        <f>'4M'!BP92</f>
        <v>B0371TEC_TOT</v>
      </c>
      <c r="C2868" s="14" t="s">
        <v>3773</v>
      </c>
      <c r="E2868" s="38" t="s">
        <v>738</v>
      </c>
      <c r="F2868" s="44">
        <f>IF(ISBLANK('4M'!N92),"##BLANK",'4M'!N92)</f>
        <v>107.30499999999998</v>
      </c>
    </row>
    <row r="2869" spans="2:6">
      <c r="B2869" s="14" t="str">
        <f>'4M'!BH93</f>
        <v>B0372TEO_F</v>
      </c>
      <c r="C2869" s="14" t="s">
        <v>4873</v>
      </c>
      <c r="E2869" s="38" t="s">
        <v>738</v>
      </c>
      <c r="F2869" s="44">
        <f>IF(ISBLANK('4M'!F93),"##BLANK",'4M'!F93)</f>
        <v>0</v>
      </c>
    </row>
    <row r="2870" spans="2:6">
      <c r="B2870" s="14" t="str">
        <f>'4M'!BI93</f>
        <v>B0372TEO_SWD</v>
      </c>
      <c r="C2870" s="14" t="s">
        <v>4874</v>
      </c>
      <c r="E2870" s="38" t="s">
        <v>738</v>
      </c>
      <c r="F2870" s="44">
        <f>IF(ISBLANK('4M'!G93),"##BLANK",'4M'!G93)</f>
        <v>0</v>
      </c>
    </row>
    <row r="2871" spans="2:6">
      <c r="B2871" s="14" t="str">
        <f>'4M'!BJ93</f>
        <v>B0372TEO_HD</v>
      </c>
      <c r="C2871" s="14" t="s">
        <v>4875</v>
      </c>
      <c r="E2871" s="38" t="s">
        <v>738</v>
      </c>
      <c r="F2871" s="44">
        <f>IF(ISBLANK('4M'!H93),"##BLANK",'4M'!H93)</f>
        <v>0</v>
      </c>
    </row>
    <row r="2872" spans="2:6">
      <c r="B2872" s="14" t="str">
        <f>'4M'!BK93</f>
        <v>B0372TEO_STD</v>
      </c>
      <c r="C2872" s="14" t="s">
        <v>4876</v>
      </c>
      <c r="E2872" s="38" t="s">
        <v>738</v>
      </c>
      <c r="F2872" s="44">
        <f>IF(ISBLANK('4M'!I93),"##BLANK",'4M'!I93)</f>
        <v>0</v>
      </c>
    </row>
    <row r="2873" spans="2:6">
      <c r="B2873" s="14" t="str">
        <f>'4M'!BL93</f>
        <v>B0372TEO_SLT</v>
      </c>
      <c r="C2873" s="14" t="s">
        <v>4877</v>
      </c>
      <c r="E2873" s="38" t="s">
        <v>738</v>
      </c>
      <c r="F2873" s="44">
        <f>IF(ISBLANK('4M'!J93),"##BLANK",'4M'!J93)</f>
        <v>0</v>
      </c>
    </row>
    <row r="2874" spans="2:6">
      <c r="B2874" s="14" t="str">
        <f>'4M'!BM93</f>
        <v>B0372TEO_STP</v>
      </c>
      <c r="C2874" s="14" t="s">
        <v>4878</v>
      </c>
      <c r="E2874" s="38" t="s">
        <v>738</v>
      </c>
      <c r="F2874" s="44">
        <f>IF(ISBLANK('4M'!K93),"##BLANK",'4M'!K93)</f>
        <v>0</v>
      </c>
    </row>
    <row r="2875" spans="2:6">
      <c r="B2875" s="14" t="str">
        <f>'4M'!BN93</f>
        <v>B0372TEO_SDT</v>
      </c>
      <c r="C2875" s="14" t="s">
        <v>4879</v>
      </c>
      <c r="E2875" s="38" t="s">
        <v>738</v>
      </c>
      <c r="F2875" s="44">
        <f>IF(ISBLANK('4M'!L93),"##BLANK",'4M'!L93)</f>
        <v>0</v>
      </c>
    </row>
    <row r="2876" spans="2:6">
      <c r="B2876" s="14" t="str">
        <f>'4M'!BO93</f>
        <v>B0372TEO_SD</v>
      </c>
      <c r="C2876" s="14" t="s">
        <v>4880</v>
      </c>
      <c r="E2876" s="38" t="s">
        <v>738</v>
      </c>
      <c r="F2876" s="44">
        <f>IF(ISBLANK('4M'!M93),"##BLANK",'4M'!M93)</f>
        <v>0</v>
      </c>
    </row>
    <row r="2877" spans="2:6">
      <c r="B2877" s="14" t="str">
        <f>'4M'!BP93</f>
        <v>B0372TEO_TOT</v>
      </c>
      <c r="C2877" s="14" t="s">
        <v>3779</v>
      </c>
      <c r="E2877" s="38" t="s">
        <v>738</v>
      </c>
      <c r="F2877" s="44">
        <f>IF(ISBLANK('4M'!N93),"##BLANK",'4M'!N93)</f>
        <v>0</v>
      </c>
    </row>
    <row r="2878" spans="2:6">
      <c r="B2878" s="14" t="str">
        <f>'4M'!BH94</f>
        <v>B0373TET_F</v>
      </c>
      <c r="C2878" s="14" t="s">
        <v>4881</v>
      </c>
      <c r="E2878" s="38" t="s">
        <v>738</v>
      </c>
      <c r="F2878" s="44">
        <f>IF(ISBLANK('4M'!F94),"##BLANK",'4M'!F94)</f>
        <v>3.854000000000001</v>
      </c>
    </row>
    <row r="2879" spans="2:6">
      <c r="B2879" s="14" t="str">
        <f>'4M'!BI94</f>
        <v>B0373TET_SWD</v>
      </c>
      <c r="C2879" s="14" t="s">
        <v>4882</v>
      </c>
      <c r="E2879" s="38" t="s">
        <v>738</v>
      </c>
      <c r="F2879" s="44">
        <f>IF(ISBLANK('4M'!G94),"##BLANK",'4M'!G94)</f>
        <v>0.83900000000000008</v>
      </c>
    </row>
    <row r="2880" spans="2:6">
      <c r="B2880" s="14" t="str">
        <f>'4M'!BJ94</f>
        <v>B0373TET_HD</v>
      </c>
      <c r="C2880" s="14" t="s">
        <v>4883</v>
      </c>
      <c r="E2880" s="38" t="s">
        <v>738</v>
      </c>
      <c r="F2880" s="44">
        <f>IF(ISBLANK('4M'!H94),"##BLANK",'4M'!H94)</f>
        <v>0.83900000000000008</v>
      </c>
    </row>
    <row r="2881" spans="2:6">
      <c r="B2881" s="14" t="str">
        <f>'4M'!BK94</f>
        <v>B0373TET_STD</v>
      </c>
      <c r="C2881" s="14" t="s">
        <v>4884</v>
      </c>
      <c r="E2881" s="38" t="s">
        <v>738</v>
      </c>
      <c r="F2881" s="44">
        <f>IF(ISBLANK('4M'!I94),"##BLANK",'4M'!I94)</f>
        <v>101.71699999999998</v>
      </c>
    </row>
    <row r="2882" spans="2:6">
      <c r="B2882" s="14" t="str">
        <f>'4M'!BL94</f>
        <v>B0373TET_SLT</v>
      </c>
      <c r="C2882" s="14" t="s">
        <v>4885</v>
      </c>
      <c r="E2882" s="38" t="s">
        <v>738</v>
      </c>
      <c r="F2882" s="44">
        <f>IF(ISBLANK('4M'!J94),"##BLANK",'4M'!J94)</f>
        <v>0</v>
      </c>
    </row>
    <row r="2883" spans="2:6">
      <c r="B2883" s="14" t="str">
        <f>'4M'!BM94</f>
        <v>B0373TET_STP</v>
      </c>
      <c r="C2883" s="14" t="s">
        <v>4886</v>
      </c>
      <c r="E2883" s="38" t="s">
        <v>738</v>
      </c>
      <c r="F2883" s="44">
        <f>IF(ISBLANK('4M'!K94),"##BLANK",'4M'!K94)</f>
        <v>0</v>
      </c>
    </row>
    <row r="2884" spans="2:6">
      <c r="B2884" s="14" t="str">
        <f>'4M'!BN94</f>
        <v>B0373TET_SDT</v>
      </c>
      <c r="C2884" s="14" t="s">
        <v>4887</v>
      </c>
      <c r="E2884" s="38" t="s">
        <v>738</v>
      </c>
      <c r="F2884" s="44">
        <f>IF(ISBLANK('4M'!L94),"##BLANK",'4M'!L94)</f>
        <v>5.6000000000000001E-2</v>
      </c>
    </row>
    <row r="2885" spans="2:6">
      <c r="B2885" s="14" t="str">
        <f>'4M'!BO94</f>
        <v>B0373TET_SD</v>
      </c>
      <c r="C2885" s="14" t="s">
        <v>4888</v>
      </c>
      <c r="E2885" s="38" t="s">
        <v>738</v>
      </c>
      <c r="F2885" s="44">
        <f>IF(ISBLANK('4M'!M94),"##BLANK",'4M'!M94)</f>
        <v>0</v>
      </c>
    </row>
    <row r="2886" spans="2:6" ht="14.65" customHeight="1">
      <c r="B2886" s="14" t="str">
        <f>'4M'!BP94</f>
        <v>B0373TET_TOT</v>
      </c>
      <c r="C2886" s="14" t="s">
        <v>3785</v>
      </c>
      <c r="E2886" s="38" t="s">
        <v>738</v>
      </c>
      <c r="F2886" s="44">
        <f>IF(ISBLANK('4M'!N94),"##BLANK",'4M'!N94)</f>
        <v>107.30499999999998</v>
      </c>
    </row>
    <row r="2887" spans="2:6">
      <c r="B2887" s="14" t="str">
        <f>'4M'!BZ94</f>
        <v>B0412CDT_TE</v>
      </c>
      <c r="C2887" s="14" t="s">
        <v>3786</v>
      </c>
      <c r="E2887" s="38" t="s">
        <v>738</v>
      </c>
      <c r="F2887" s="44">
        <f>IF(ISBLANK('4M'!X94),"##BLANK",'4M'!X94)</f>
        <v>163.27699999999999</v>
      </c>
    </row>
    <row r="2888" spans="2:6">
      <c r="B2888" s="14" t="str">
        <f>'4M'!CA94</f>
        <v>B0412CDT_TA</v>
      </c>
      <c r="C2888" s="14" t="s">
        <v>3787</v>
      </c>
      <c r="E2888" s="38" t="s">
        <v>738</v>
      </c>
      <c r="F2888" s="44">
        <f>IF(ISBLANK('4M'!Y94),"##BLANK",'4M'!Y94)</f>
        <v>291.49300000000005</v>
      </c>
    </row>
    <row r="2889" spans="2:6">
      <c r="B2889" s="14" t="str">
        <f>'4M'!CB94</f>
        <v>B0412CDT_TC</v>
      </c>
      <c r="C2889" s="14" t="s">
        <v>3788</v>
      </c>
      <c r="E2889" s="38" t="s">
        <v>738</v>
      </c>
      <c r="F2889" s="44">
        <f>IF(ISBLANK('4M'!Z94),"##BLANK",'4M'!Z94)</f>
        <v>615.6450000000001</v>
      </c>
    </row>
    <row r="2890" spans="2:6">
      <c r="B2890" s="14" t="str">
        <f>'4N'!X9</f>
        <v>B0201DSCTDWNC</v>
      </c>
      <c r="C2890" s="14" t="s">
        <v>4889</v>
      </c>
      <c r="E2890" s="38" t="s">
        <v>738</v>
      </c>
      <c r="F2890" s="44">
        <f>IF(ISBLANK('4N'!E9),"##BLANK",'4N'!E9)</f>
        <v>3.585</v>
      </c>
    </row>
    <row r="2891" spans="2:6">
      <c r="B2891" s="14" t="str">
        <f>'4N'!Y9</f>
        <v>B0201DSCTDWNO</v>
      </c>
      <c r="C2891" s="14" t="s">
        <v>4890</v>
      </c>
      <c r="E2891" s="38" t="s">
        <v>738</v>
      </c>
      <c r="F2891" s="44">
        <f>IF(ISBLANK('4N'!F9),"##BLANK",'4N'!F9)</f>
        <v>0.877</v>
      </c>
    </row>
    <row r="2892" spans="2:6">
      <c r="B2892" s="14" t="str">
        <f>'4N'!Z9</f>
        <v>B0201DSCTDWNT</v>
      </c>
      <c r="C2892" s="14" t="s">
        <v>4891</v>
      </c>
      <c r="E2892" s="38" t="s">
        <v>738</v>
      </c>
      <c r="F2892" s="44">
        <f>IF(ISBLANK('4N'!G9),"##BLANK",'4N'!G9)</f>
        <v>4.4619999999999997</v>
      </c>
    </row>
    <row r="2893" spans="2:6">
      <c r="B2893" s="14" t="str">
        <f>'4N'!X10</f>
        <v>B0201DSRTDWNC</v>
      </c>
      <c r="C2893" s="14" t="s">
        <v>4892</v>
      </c>
      <c r="E2893" s="38" t="s">
        <v>738</v>
      </c>
      <c r="F2893" s="44">
        <f>IF(ISBLANK('4N'!E10),"##BLANK",'4N'!E10)</f>
        <v>5.9720000000000004</v>
      </c>
    </row>
    <row r="2894" spans="2:6">
      <c r="B2894" s="14" t="str">
        <f>'4N'!Y10</f>
        <v>B0201DSRTDWNO</v>
      </c>
      <c r="C2894" s="14" t="s">
        <v>4893</v>
      </c>
      <c r="E2894" s="38" t="s">
        <v>738</v>
      </c>
      <c r="F2894" s="44">
        <f>IF(ISBLANK('4N'!F10),"##BLANK",'4N'!F10)</f>
        <v>0.32800000000000001</v>
      </c>
    </row>
    <row r="2895" spans="2:6">
      <c r="B2895" s="14" t="str">
        <f>'4N'!Z10</f>
        <v>B0201DSRTDWNT</v>
      </c>
      <c r="C2895" s="14" t="s">
        <v>4894</v>
      </c>
      <c r="E2895" s="38" t="s">
        <v>738</v>
      </c>
      <c r="F2895" s="44">
        <f>IF(ISBLANK('4N'!G10),"##BLANK",'4N'!G10)</f>
        <v>6.3000000000000007</v>
      </c>
    </row>
    <row r="2896" spans="2:6">
      <c r="B2896" s="14" t="str">
        <f>'4N'!X11</f>
        <v>B0201DSITDWNC</v>
      </c>
      <c r="C2896" s="14" t="s">
        <v>4895</v>
      </c>
      <c r="E2896" s="38" t="s">
        <v>738</v>
      </c>
      <c r="F2896" s="44">
        <f>IF(ISBLANK('4N'!E11),"##BLANK",'4N'!E11)</f>
        <v>0.73399999999999999</v>
      </c>
    </row>
    <row r="2897" spans="2:6">
      <c r="B2897" s="14" t="str">
        <f>'4N'!Y11</f>
        <v>B0201DSITDWNO</v>
      </c>
      <c r="C2897" s="14" t="s">
        <v>4896</v>
      </c>
      <c r="E2897" s="38" t="s">
        <v>738</v>
      </c>
      <c r="F2897" s="44">
        <f>IF(ISBLANK('4N'!F11),"##BLANK",'4N'!F11)</f>
        <v>0</v>
      </c>
    </row>
    <row r="2898" spans="2:6">
      <c r="B2898" s="14" t="str">
        <f>'4N'!Z11</f>
        <v>B0201DSITDWNT</v>
      </c>
      <c r="C2898" s="14" t="s">
        <v>4897</v>
      </c>
      <c r="E2898" s="38" t="s">
        <v>738</v>
      </c>
      <c r="F2898" s="44">
        <f>IF(ISBLANK('4N'!G11),"##BLANK",'4N'!G11)</f>
        <v>0.73399999999999999</v>
      </c>
    </row>
    <row r="2899" spans="2:6">
      <c r="B2899" s="14" t="str">
        <f>'4N'!X12</f>
        <v>B0201DSDTDWNC</v>
      </c>
      <c r="C2899" s="14" t="s">
        <v>4898</v>
      </c>
      <c r="E2899" s="38" t="s">
        <v>738</v>
      </c>
      <c r="F2899" s="44">
        <f>IF(ISBLANK('4N'!E12),"##BLANK",'4N'!E12)</f>
        <v>1.0489999999999999</v>
      </c>
    </row>
    <row r="2900" spans="2:6">
      <c r="B2900" s="14" t="str">
        <f>'4N'!Y12</f>
        <v>B0201DSDTDWNO</v>
      </c>
      <c r="C2900" s="14" t="s">
        <v>4899</v>
      </c>
      <c r="E2900" s="38" t="s">
        <v>738</v>
      </c>
      <c r="F2900" s="44">
        <f>IF(ISBLANK('4N'!F12),"##BLANK",'4N'!F12)</f>
        <v>0.14399999999999999</v>
      </c>
    </row>
    <row r="2901" spans="2:6">
      <c r="B2901" s="14" t="str">
        <f>'4N'!Z12</f>
        <v>B0201DSDTDWNT</v>
      </c>
      <c r="C2901" s="14" t="s">
        <v>4900</v>
      </c>
      <c r="E2901" s="38" t="s">
        <v>738</v>
      </c>
      <c r="F2901" s="44">
        <f>IF(ISBLANK('4N'!G12),"##BLANK",'4N'!G12)</f>
        <v>1.1929999999999998</v>
      </c>
    </row>
    <row r="2902" spans="2:6">
      <c r="B2902" s="14" t="str">
        <f>'4N'!X13</f>
        <v>B0201DSOTDWNC</v>
      </c>
      <c r="C2902" s="14" t="s">
        <v>4901</v>
      </c>
      <c r="E2902" s="38" t="s">
        <v>738</v>
      </c>
      <c r="F2902" s="44">
        <f>IF(ISBLANK('4N'!E13),"##BLANK",'4N'!E13)</f>
        <v>0</v>
      </c>
    </row>
    <row r="2903" spans="2:6">
      <c r="B2903" s="14" t="str">
        <f>'4N'!Y13</f>
        <v>B0201DSOTDWNO</v>
      </c>
      <c r="C2903" s="14" t="s">
        <v>4902</v>
      </c>
      <c r="E2903" s="38" t="s">
        <v>738</v>
      </c>
      <c r="F2903" s="44">
        <f>IF(ISBLANK('4N'!F13),"##BLANK",'4N'!F13)</f>
        <v>0.13900000000000001</v>
      </c>
    </row>
    <row r="2904" spans="2:6">
      <c r="B2904" s="14" t="str">
        <f>'4N'!Z13</f>
        <v>B0201DSOTDWNT</v>
      </c>
      <c r="C2904" s="14" t="s">
        <v>4903</v>
      </c>
      <c r="E2904" s="38" t="s">
        <v>738</v>
      </c>
      <c r="F2904" s="44">
        <f>IF(ISBLANK('4N'!G13),"##BLANK",'4N'!G13)</f>
        <v>0.13900000000000001</v>
      </c>
    </row>
    <row r="2905" spans="2:6">
      <c r="B2905" s="14" t="str">
        <f>'4N'!X14</f>
        <v>B0201DSTDWNTC</v>
      </c>
      <c r="C2905" s="14" t="s">
        <v>4904</v>
      </c>
      <c r="E2905" s="38" t="s">
        <v>738</v>
      </c>
      <c r="F2905" s="44">
        <f>IF(ISBLANK('4N'!E14),"##BLANK",'4N'!E14)</f>
        <v>11.34</v>
      </c>
    </row>
    <row r="2906" spans="2:6">
      <c r="B2906" s="14" t="str">
        <f>'4N'!Y14</f>
        <v>B0201DSTDWNTO</v>
      </c>
      <c r="C2906" s="14" t="s">
        <v>4905</v>
      </c>
      <c r="E2906" s="38" t="s">
        <v>738</v>
      </c>
      <c r="F2906" s="44">
        <f>IF(ISBLANK('4N'!F14),"##BLANK",'4N'!F14)</f>
        <v>1.488</v>
      </c>
    </row>
    <row r="2907" spans="2:6">
      <c r="B2907" s="14" t="str">
        <f>'4N'!Z14</f>
        <v>B0201DSTDWNT</v>
      </c>
      <c r="C2907" s="14" t="s">
        <v>4906</v>
      </c>
      <c r="E2907" s="38" t="s">
        <v>738</v>
      </c>
      <c r="F2907" s="44">
        <f>IF(ISBLANK('4N'!G14),"##BLANK",'4N'!G14)</f>
        <v>12.827999999999999</v>
      </c>
    </row>
    <row r="2908" spans="2:6">
      <c r="B2908" s="14" t="str">
        <f>'4O'!AD10</f>
        <v>B0401NCF</v>
      </c>
      <c r="C2908" s="14" t="s">
        <v>4907</v>
      </c>
      <c r="E2908" s="38" t="s">
        <v>738</v>
      </c>
      <c r="F2908" s="44">
        <f>IF(ISBLANK('4O'!E10),"##BLANK",'4O'!E10)</f>
        <v>0</v>
      </c>
    </row>
    <row r="2909" spans="2:6">
      <c r="B2909" s="14" t="str">
        <f>'4O'!AE10</f>
        <v>B0401NCSWD</v>
      </c>
      <c r="C2909" s="14" t="s">
        <v>4908</v>
      </c>
      <c r="E2909" s="38" t="s">
        <v>738</v>
      </c>
      <c r="F2909" s="44">
        <f>IF(ISBLANK('4O'!F10),"##BLANK",'4O'!F10)</f>
        <v>0</v>
      </c>
    </row>
    <row r="2910" spans="2:6">
      <c r="B2910" s="14" t="str">
        <f>'4O'!AF10</f>
        <v>B0401NCHD</v>
      </c>
      <c r="C2910" s="14" t="s">
        <v>4909</v>
      </c>
      <c r="E2910" s="38" t="s">
        <v>738</v>
      </c>
      <c r="F2910" s="44">
        <f>IF(ISBLANK('4O'!G10),"##BLANK",'4O'!G10)</f>
        <v>0</v>
      </c>
    </row>
    <row r="2911" spans="2:6">
      <c r="B2911" s="14" t="str">
        <f>'4O'!AG10</f>
        <v>B0401NCSTD</v>
      </c>
      <c r="C2911" s="14" t="s">
        <v>4910</v>
      </c>
      <c r="E2911" s="38" t="s">
        <v>738</v>
      </c>
      <c r="F2911" s="44">
        <f>IF(ISBLANK('4O'!H10),"##BLANK",'4O'!H10)</f>
        <v>0</v>
      </c>
    </row>
    <row r="2912" spans="2:6">
      <c r="B2912" s="14" t="str">
        <f>'4O'!AH10</f>
        <v>B0401NCSLT</v>
      </c>
      <c r="C2912" s="14" t="s">
        <v>4911</v>
      </c>
      <c r="E2912" s="38" t="s">
        <v>738</v>
      </c>
      <c r="F2912" s="44">
        <f>IF(ISBLANK('4O'!I10),"##BLANK",'4O'!I10)</f>
        <v>0</v>
      </c>
    </row>
    <row r="2913" spans="2:6">
      <c r="B2913" s="14" t="str">
        <f>'4O'!AI10</f>
        <v>B0401NCTOT</v>
      </c>
      <c r="C2913" s="14" t="s">
        <v>4912</v>
      </c>
      <c r="E2913" s="38" t="s">
        <v>738</v>
      </c>
      <c r="F2913" s="44">
        <f>IF(ISBLANK('4O'!J10),"##BLANK",'4O'!J10)</f>
        <v>0</v>
      </c>
    </row>
    <row r="2914" spans="2:6">
      <c r="B2914" s="14" t="str">
        <f>'4O'!AD11</f>
        <v>B0401RSF</v>
      </c>
      <c r="C2914" s="14" t="s">
        <v>4913</v>
      </c>
      <c r="E2914" s="38" t="s">
        <v>738</v>
      </c>
      <c r="F2914" s="44">
        <f>IF(ISBLANK('4O'!E11),"##BLANK",'4O'!E11)</f>
        <v>4.2699999999999996</v>
      </c>
    </row>
    <row r="2915" spans="2:6">
      <c r="B2915" s="14" t="str">
        <f>'4O'!AE11</f>
        <v>B0401RSSWD</v>
      </c>
      <c r="C2915" s="14" t="s">
        <v>4914</v>
      </c>
      <c r="E2915" s="38" t="s">
        <v>738</v>
      </c>
      <c r="F2915" s="44">
        <f>IF(ISBLANK('4O'!F11),"##BLANK",'4O'!F11)</f>
        <v>0.93100000000000005</v>
      </c>
    </row>
    <row r="2916" spans="2:6">
      <c r="B2916" s="14" t="str">
        <f>'4O'!AF11</f>
        <v>B0401RSHD</v>
      </c>
      <c r="C2916" s="14" t="s">
        <v>4915</v>
      </c>
      <c r="E2916" s="38" t="s">
        <v>738</v>
      </c>
      <c r="F2916" s="44">
        <f>IF(ISBLANK('4O'!G11),"##BLANK",'4O'!G11)</f>
        <v>0.93100000000000005</v>
      </c>
    </row>
    <row r="2917" spans="2:6">
      <c r="B2917" s="14" t="str">
        <f>'4O'!AG11</f>
        <v>B0401RSSTD</v>
      </c>
      <c r="C2917" s="14" t="s">
        <v>4916</v>
      </c>
      <c r="E2917" s="38" t="s">
        <v>738</v>
      </c>
      <c r="F2917" s="44">
        <f>IF(ISBLANK('4O'!H11),"##BLANK",'4O'!H11)</f>
        <v>1E-3</v>
      </c>
    </row>
    <row r="2918" spans="2:6">
      <c r="B2918" s="14" t="str">
        <f>'4O'!AH11</f>
        <v>B0401RSSLT</v>
      </c>
      <c r="C2918" s="14" t="s">
        <v>4917</v>
      </c>
      <c r="E2918" s="38" t="s">
        <v>738</v>
      </c>
      <c r="F2918" s="44">
        <f>IF(ISBLANK('4O'!I11),"##BLANK",'4O'!I11)</f>
        <v>0</v>
      </c>
    </row>
    <row r="2919" spans="2:6">
      <c r="B2919" s="14" t="str">
        <f>'4O'!AI11</f>
        <v>B0401RSTOT</v>
      </c>
      <c r="C2919" s="14" t="s">
        <v>4918</v>
      </c>
      <c r="E2919" s="38" t="s">
        <v>738</v>
      </c>
      <c r="F2919" s="44">
        <f>IF(ISBLANK('4O'!J11),"##BLANK",'4O'!J11)</f>
        <v>6.133</v>
      </c>
    </row>
    <row r="2920" spans="2:6">
      <c r="B2920" s="14" t="str">
        <f>'4O'!AD12</f>
        <v>B0200DSIFWWC</v>
      </c>
      <c r="C2920" s="14" t="s">
        <v>4919</v>
      </c>
      <c r="E2920" s="38" t="s">
        <v>738</v>
      </c>
      <c r="F2920" s="44">
        <f>IF(ISBLANK('4O'!E12),"##BLANK",'4O'!E12)</f>
        <v>11.672000000000001</v>
      </c>
    </row>
    <row r="2921" spans="2:6">
      <c r="B2921" s="14" t="str">
        <f>'4O'!AE12</f>
        <v>B0200DSIWDWWC</v>
      </c>
      <c r="C2921" s="14" t="s">
        <v>4920</v>
      </c>
      <c r="E2921" s="38" t="s">
        <v>738</v>
      </c>
      <c r="F2921" s="44">
        <f>IF(ISBLANK('4O'!F12),"##BLANK",'4O'!F12)</f>
        <v>2.544</v>
      </c>
    </row>
    <row r="2922" spans="2:6">
      <c r="B2922" s="14" t="str">
        <f>'4O'!AF12</f>
        <v>B0200DSIHDWWC</v>
      </c>
      <c r="C2922" s="14" t="s">
        <v>4921</v>
      </c>
      <c r="E2922" s="38" t="s">
        <v>738</v>
      </c>
      <c r="F2922" s="44">
        <f>IF(ISBLANK('4O'!G12),"##BLANK",'4O'!G12)</f>
        <v>2.544</v>
      </c>
    </row>
    <row r="2923" spans="2:6">
      <c r="B2923" s="14" t="str">
        <f>'4O'!AG12</f>
        <v>B0200DSISTWWC</v>
      </c>
      <c r="C2923" s="14" t="s">
        <v>4922</v>
      </c>
      <c r="E2923" s="38" t="s">
        <v>738</v>
      </c>
      <c r="F2923" s="44">
        <f>IF(ISBLANK('4O'!H12),"##BLANK",'4O'!H12)</f>
        <v>0</v>
      </c>
    </row>
    <row r="2924" spans="2:6">
      <c r="B2924" s="14" t="str">
        <f>'4O'!AH12</f>
        <v>B0200DSISLWWC</v>
      </c>
      <c r="C2924" s="14" t="s">
        <v>4923</v>
      </c>
      <c r="E2924" s="38" t="s">
        <v>738</v>
      </c>
      <c r="F2924" s="44">
        <f>IF(ISBLANK('4O'!I12),"##BLANK",'4O'!I12)</f>
        <v>0</v>
      </c>
    </row>
    <row r="2925" spans="2:6">
      <c r="B2925" s="14" t="str">
        <f>'4O'!AI12</f>
        <v>B0401INRTOT</v>
      </c>
      <c r="C2925" s="14" t="s">
        <v>4924</v>
      </c>
      <c r="E2925" s="38" t="s">
        <v>738</v>
      </c>
      <c r="F2925" s="44">
        <f>IF(ISBLANK('4O'!J12),"##BLANK",'4O'!J12)</f>
        <v>16.760000000000002</v>
      </c>
    </row>
    <row r="2926" spans="2:6">
      <c r="B2926" s="14" t="str">
        <f>'4O'!AD13</f>
        <v>B0200DSDFWWC</v>
      </c>
      <c r="C2926" s="14" t="s">
        <v>4925</v>
      </c>
      <c r="E2926" s="38" t="s">
        <v>738</v>
      </c>
      <c r="F2926" s="44">
        <f>IF(ISBLANK('4O'!E13),"##BLANK",'4O'!E13)</f>
        <v>0.67600000000000005</v>
      </c>
    </row>
    <row r="2927" spans="2:6">
      <c r="B2927" s="14" t="str">
        <f>'4O'!AE13</f>
        <v>B0200DSDWDWWC</v>
      </c>
      <c r="C2927" s="14" t="s">
        <v>4926</v>
      </c>
      <c r="E2927" s="38" t="s">
        <v>738</v>
      </c>
      <c r="F2927" s="44">
        <f>IF(ISBLANK('4O'!F13),"##BLANK",'4O'!F13)</f>
        <v>0.14699999999999999</v>
      </c>
    </row>
    <row r="2928" spans="2:6">
      <c r="B2928" s="14" t="str">
        <f>'4O'!AF13</f>
        <v>B0200DSDHDWWC</v>
      </c>
      <c r="C2928" s="14" t="s">
        <v>4927</v>
      </c>
      <c r="E2928" s="38" t="s">
        <v>738</v>
      </c>
      <c r="F2928" s="44">
        <f>IF(ISBLANK('4O'!G13),"##BLANK",'4O'!G13)</f>
        <v>0.14699999999999999</v>
      </c>
    </row>
    <row r="2929" spans="2:6">
      <c r="B2929" s="14" t="str">
        <f>'4O'!AG13</f>
        <v>B0200DSDSTWWC</v>
      </c>
      <c r="C2929" s="14" t="s">
        <v>4928</v>
      </c>
      <c r="E2929" s="38" t="s">
        <v>738</v>
      </c>
      <c r="F2929" s="44">
        <f>IF(ISBLANK('4O'!H13),"##BLANK",'4O'!H13)</f>
        <v>5.0000000000000001E-3</v>
      </c>
    </row>
    <row r="2930" spans="2:6">
      <c r="B2930" s="14" t="str">
        <f>'4O'!AH13</f>
        <v>B0200DSDSLWWC</v>
      </c>
      <c r="C2930" s="14" t="s">
        <v>4929</v>
      </c>
      <c r="E2930" s="38" t="s">
        <v>738</v>
      </c>
      <c r="F2930" s="44">
        <f>IF(ISBLANK('4O'!I13),"##BLANK",'4O'!I13)</f>
        <v>0</v>
      </c>
    </row>
    <row r="2931" spans="2:6">
      <c r="B2931" s="14" t="str">
        <f>'4O'!AI13</f>
        <v>B0401185TOT</v>
      </c>
      <c r="C2931" s="14" t="s">
        <v>4930</v>
      </c>
      <c r="E2931" s="38" t="s">
        <v>738</v>
      </c>
      <c r="F2931" s="44">
        <f>IF(ISBLANK('4O'!J13),"##BLANK",'4O'!J13)</f>
        <v>0.97500000000000009</v>
      </c>
    </row>
    <row r="2932" spans="2:6">
      <c r="B2932" s="14" t="str">
        <f>'4O'!AD14</f>
        <v>B0200DSOFWWC</v>
      </c>
      <c r="C2932" s="14" t="s">
        <v>4931</v>
      </c>
      <c r="E2932" s="38" t="s">
        <v>738</v>
      </c>
      <c r="F2932" s="44">
        <f>IF(ISBLANK('4O'!E14),"##BLANK",'4O'!E14)</f>
        <v>0</v>
      </c>
    </row>
    <row r="2933" spans="2:6">
      <c r="B2933" s="14" t="str">
        <f>'4O'!AE14</f>
        <v>B0200DSOWDWWC</v>
      </c>
      <c r="C2933" s="14" t="s">
        <v>4932</v>
      </c>
      <c r="E2933" s="38" t="s">
        <v>738</v>
      </c>
      <c r="F2933" s="44">
        <f>IF(ISBLANK('4O'!F14),"##BLANK",'4O'!F14)</f>
        <v>0</v>
      </c>
    </row>
    <row r="2934" spans="2:6">
      <c r="B2934" s="14" t="str">
        <f>'4O'!AF14</f>
        <v>B0200DSOHDWWC</v>
      </c>
      <c r="C2934" s="14" t="s">
        <v>4933</v>
      </c>
      <c r="E2934" s="38" t="s">
        <v>738</v>
      </c>
      <c r="F2934" s="44">
        <f>IF(ISBLANK('4O'!G14),"##BLANK",'4O'!G14)</f>
        <v>0</v>
      </c>
    </row>
    <row r="2935" spans="2:6">
      <c r="B2935" s="14" t="str">
        <f>'4O'!AG14</f>
        <v>B0200DSOSTWWC</v>
      </c>
      <c r="C2935" s="14" t="s">
        <v>4934</v>
      </c>
      <c r="E2935" s="38" t="s">
        <v>738</v>
      </c>
      <c r="F2935" s="44">
        <f>IF(ISBLANK('4O'!H14),"##BLANK",'4O'!H14)</f>
        <v>0</v>
      </c>
    </row>
    <row r="2936" spans="2:6">
      <c r="B2936" s="14" t="str">
        <f>'4O'!AH14</f>
        <v>B0200DSOSLWWC</v>
      </c>
      <c r="C2936" s="14" t="s">
        <v>4935</v>
      </c>
      <c r="E2936" s="38" t="s">
        <v>738</v>
      </c>
      <c r="F2936" s="44">
        <f>IF(ISBLANK('4O'!I14),"##BLANK",'4O'!I14)</f>
        <v>0</v>
      </c>
    </row>
    <row r="2937" spans="2:6">
      <c r="B2937" s="14" t="str">
        <f>'4O'!AI14</f>
        <v>B0401OPCTOT</v>
      </c>
      <c r="C2937" s="14" t="s">
        <v>4936</v>
      </c>
      <c r="E2937" s="38" t="s">
        <v>738</v>
      </c>
      <c r="F2937" s="44">
        <f>IF(ISBLANK('4O'!J14),"##BLANK",'4O'!J14)</f>
        <v>0</v>
      </c>
    </row>
    <row r="2938" spans="2:6">
      <c r="B2938" s="14" t="str">
        <f>'4O'!AD15</f>
        <v>B0200DSFWWTC</v>
      </c>
      <c r="C2938" s="14" t="s">
        <v>4937</v>
      </c>
      <c r="E2938" s="38" t="s">
        <v>738</v>
      </c>
      <c r="F2938" s="44">
        <f>IF(ISBLANK('4O'!E15),"##BLANK",'4O'!E15)</f>
        <v>16.617999999999999</v>
      </c>
    </row>
    <row r="2939" spans="2:6">
      <c r="B2939" s="14" t="str">
        <f>'4O'!AE15</f>
        <v>B0200DSWDWWTC</v>
      </c>
      <c r="C2939" s="14" t="s">
        <v>4938</v>
      </c>
      <c r="E2939" s="38" t="s">
        <v>738</v>
      </c>
      <c r="F2939" s="44">
        <f>IF(ISBLANK('4O'!F15),"##BLANK",'4O'!F15)</f>
        <v>3.6219999999999999</v>
      </c>
    </row>
    <row r="2940" spans="2:6">
      <c r="B2940" s="14" t="str">
        <f>'4O'!AF15</f>
        <v>B0200DSHDWWTC</v>
      </c>
      <c r="C2940" s="14" t="s">
        <v>4939</v>
      </c>
      <c r="E2940" s="38" t="s">
        <v>738</v>
      </c>
      <c r="F2940" s="44">
        <f>IF(ISBLANK('4O'!G15),"##BLANK",'4O'!G15)</f>
        <v>3.6219999999999999</v>
      </c>
    </row>
    <row r="2941" spans="2:6">
      <c r="B2941" s="14" t="str">
        <f>'4O'!AG15</f>
        <v>B0200DSSTWWTC</v>
      </c>
      <c r="C2941" s="14" t="s">
        <v>4940</v>
      </c>
      <c r="E2941" s="38" t="s">
        <v>738</v>
      </c>
      <c r="F2941" s="44">
        <f>IF(ISBLANK('4O'!H15),"##BLANK",'4O'!H15)</f>
        <v>6.0000000000000001E-3</v>
      </c>
    </row>
    <row r="2942" spans="2:6">
      <c r="B2942" s="14" t="str">
        <f>'4O'!AH15</f>
        <v>B0200DSSLWWTC</v>
      </c>
      <c r="C2942" s="14" t="s">
        <v>4941</v>
      </c>
      <c r="E2942" s="38" t="s">
        <v>738</v>
      </c>
      <c r="F2942" s="44">
        <f>IF(ISBLANK('4O'!I15),"##BLANK",'4O'!I15)</f>
        <v>0</v>
      </c>
    </row>
    <row r="2943" spans="2:6">
      <c r="B2943" s="14" t="str">
        <f>'4O'!AI15</f>
        <v>B0401TDETOT</v>
      </c>
      <c r="C2943" s="14" t="s">
        <v>4942</v>
      </c>
      <c r="E2943" s="38" t="s">
        <v>738</v>
      </c>
      <c r="F2943" s="44">
        <f>IF(ISBLANK('4O'!J15),"##BLANK",'4O'!J15)</f>
        <v>23.867999999999999</v>
      </c>
    </row>
    <row r="2944" spans="2:6">
      <c r="B2944" s="14" t="str">
        <f>'4O'!AD18</f>
        <v>B0801NCF</v>
      </c>
      <c r="C2944" s="14" t="s">
        <v>4943</v>
      </c>
      <c r="E2944" s="38" t="s">
        <v>738</v>
      </c>
      <c r="F2944" s="44">
        <f>IF(ISBLANK('4O'!E18),"##BLANK",'4O'!E18)</f>
        <v>0</v>
      </c>
    </row>
    <row r="2945" spans="2:6">
      <c r="B2945" s="14" t="str">
        <f>'4O'!AE18</f>
        <v>B0801NCSWD</v>
      </c>
      <c r="C2945" s="14" t="s">
        <v>4944</v>
      </c>
      <c r="E2945" s="38" t="s">
        <v>738</v>
      </c>
      <c r="F2945" s="44">
        <f>IF(ISBLANK('4O'!F18),"##BLANK",'4O'!F18)</f>
        <v>0</v>
      </c>
    </row>
    <row r="2946" spans="2:6">
      <c r="B2946" s="14" t="str">
        <f>'4O'!AF18</f>
        <v>B0801NCHD</v>
      </c>
      <c r="C2946" s="14" t="s">
        <v>4945</v>
      </c>
      <c r="E2946" s="38" t="s">
        <v>738</v>
      </c>
      <c r="F2946" s="44">
        <f>IF(ISBLANK('4O'!G18),"##BLANK",'4O'!G18)</f>
        <v>0</v>
      </c>
    </row>
    <row r="2947" spans="2:6">
      <c r="B2947" s="14" t="str">
        <f>'4O'!AG18</f>
        <v>B0801NCSTD</v>
      </c>
      <c r="C2947" s="14" t="s">
        <v>4946</v>
      </c>
      <c r="E2947" s="38" t="s">
        <v>738</v>
      </c>
      <c r="F2947" s="44">
        <f>IF(ISBLANK('4O'!H18),"##BLANK",'4O'!H18)</f>
        <v>0</v>
      </c>
    </row>
    <row r="2948" spans="2:6">
      <c r="B2948" s="14" t="str">
        <f>'4O'!AH18</f>
        <v>B0801NCSLT</v>
      </c>
      <c r="C2948" s="14" t="s">
        <v>4947</v>
      </c>
      <c r="E2948" s="38" t="s">
        <v>738</v>
      </c>
      <c r="F2948" s="44">
        <f>IF(ISBLANK('4O'!I18),"##BLANK",'4O'!I18)</f>
        <v>0</v>
      </c>
    </row>
    <row r="2949" spans="2:6">
      <c r="B2949" s="14" t="str">
        <f>'4O'!AI18</f>
        <v>B0801NCTOT</v>
      </c>
      <c r="C2949" s="14" t="s">
        <v>4948</v>
      </c>
      <c r="E2949" s="38" t="s">
        <v>738</v>
      </c>
      <c r="F2949" s="44">
        <f>IF(ISBLANK('4O'!J18),"##BLANK",'4O'!J18)</f>
        <v>0</v>
      </c>
    </row>
    <row r="2950" spans="2:6">
      <c r="B2950" s="14" t="str">
        <f>'4O'!AD19</f>
        <v>B0801RSF</v>
      </c>
      <c r="C2950" s="14" t="s">
        <v>4949</v>
      </c>
      <c r="E2950" s="38" t="s">
        <v>738</v>
      </c>
      <c r="F2950" s="44">
        <f>IF(ISBLANK('4O'!E19),"##BLANK",'4O'!E19)</f>
        <v>0</v>
      </c>
    </row>
    <row r="2951" spans="2:6">
      <c r="B2951" s="14" t="str">
        <f>'4O'!AE19</f>
        <v>B0801RSSWD</v>
      </c>
      <c r="C2951" s="14" t="s">
        <v>4950</v>
      </c>
      <c r="E2951" s="38" t="s">
        <v>738</v>
      </c>
      <c r="F2951" s="44">
        <f>IF(ISBLANK('4O'!F19),"##BLANK",'4O'!F19)</f>
        <v>0</v>
      </c>
    </row>
    <row r="2952" spans="2:6">
      <c r="B2952" s="14" t="str">
        <f>'4O'!AF19</f>
        <v>B0801RSHD</v>
      </c>
      <c r="C2952" s="14" t="s">
        <v>4951</v>
      </c>
      <c r="E2952" s="38" t="s">
        <v>738</v>
      </c>
      <c r="F2952" s="44">
        <f>IF(ISBLANK('4O'!G19),"##BLANK",'4O'!G19)</f>
        <v>0</v>
      </c>
    </row>
    <row r="2953" spans="2:6">
      <c r="B2953" s="14" t="str">
        <f>'4O'!AG19</f>
        <v>B0801RSSTD</v>
      </c>
      <c r="C2953" s="14" t="s">
        <v>4952</v>
      </c>
      <c r="E2953" s="38" t="s">
        <v>738</v>
      </c>
      <c r="F2953" s="44">
        <f>IF(ISBLANK('4O'!H19),"##BLANK",'4O'!H19)</f>
        <v>0</v>
      </c>
    </row>
    <row r="2954" spans="2:6">
      <c r="B2954" s="14" t="str">
        <f>'4O'!AH19</f>
        <v>B0801RSSLT</v>
      </c>
      <c r="C2954" s="14" t="s">
        <v>4953</v>
      </c>
      <c r="E2954" s="38" t="s">
        <v>738</v>
      </c>
      <c r="F2954" s="44">
        <f>IF(ISBLANK('4O'!I19),"##BLANK",'4O'!I19)</f>
        <v>0</v>
      </c>
    </row>
    <row r="2955" spans="2:6">
      <c r="B2955" s="14" t="str">
        <f>'4O'!AI19</f>
        <v>B0801RSTOT</v>
      </c>
      <c r="C2955" s="14" t="s">
        <v>4954</v>
      </c>
      <c r="E2955" s="38" t="s">
        <v>738</v>
      </c>
      <c r="F2955" s="44">
        <f>IF(ISBLANK('4O'!J19),"##BLANK",'4O'!J19)</f>
        <v>0</v>
      </c>
    </row>
    <row r="2956" spans="2:6">
      <c r="B2956" s="14" t="str">
        <f>'4O'!AD20</f>
        <v>B0200DSIFWWO</v>
      </c>
      <c r="C2956" s="14" t="s">
        <v>4955</v>
      </c>
      <c r="E2956" s="38" t="s">
        <v>738</v>
      </c>
      <c r="F2956" s="44">
        <f>IF(ISBLANK('4O'!E20),"##BLANK",'4O'!E20)</f>
        <v>0</v>
      </c>
    </row>
    <row r="2957" spans="2:6">
      <c r="B2957" s="14" t="str">
        <f>'4O'!AE20</f>
        <v>B0200DSIWDWWO</v>
      </c>
      <c r="C2957" s="14" t="s">
        <v>4956</v>
      </c>
      <c r="E2957" s="38" t="s">
        <v>738</v>
      </c>
      <c r="F2957" s="44">
        <f>IF(ISBLANK('4O'!F20),"##BLANK",'4O'!F20)</f>
        <v>0</v>
      </c>
    </row>
    <row r="2958" spans="2:6">
      <c r="B2958" s="14" t="str">
        <f>'4O'!AF20</f>
        <v>B0200DSIHDWWO</v>
      </c>
      <c r="C2958" s="14" t="s">
        <v>4957</v>
      </c>
      <c r="E2958" s="38" t="s">
        <v>738</v>
      </c>
      <c r="F2958" s="44">
        <f>IF(ISBLANK('4O'!G20),"##BLANK",'4O'!G20)</f>
        <v>0</v>
      </c>
    </row>
    <row r="2959" spans="2:6">
      <c r="B2959" s="14" t="str">
        <f>'4O'!AG20</f>
        <v>B0200DSISTWWO</v>
      </c>
      <c r="C2959" s="14" t="s">
        <v>4958</v>
      </c>
      <c r="E2959" s="38" t="s">
        <v>738</v>
      </c>
      <c r="F2959" s="44">
        <f>IF(ISBLANK('4O'!H20),"##BLANK",'4O'!H20)</f>
        <v>0</v>
      </c>
    </row>
    <row r="2960" spans="2:6">
      <c r="B2960" s="14" t="str">
        <f>'4O'!AH20</f>
        <v>B0200DSISLWWO</v>
      </c>
      <c r="C2960" s="14" t="s">
        <v>4959</v>
      </c>
      <c r="E2960" s="38" t="s">
        <v>738</v>
      </c>
      <c r="F2960" s="44">
        <f>IF(ISBLANK('4O'!I20),"##BLANK",'4O'!I20)</f>
        <v>0</v>
      </c>
    </row>
    <row r="2961" spans="2:6">
      <c r="B2961" s="14" t="str">
        <f>'4O'!AI20</f>
        <v>B0801INRTOT</v>
      </c>
      <c r="C2961" s="14" t="s">
        <v>4960</v>
      </c>
      <c r="E2961" s="38" t="s">
        <v>738</v>
      </c>
      <c r="F2961" s="44">
        <f>IF(ISBLANK('4O'!J20),"##BLANK",'4O'!J20)</f>
        <v>0</v>
      </c>
    </row>
    <row r="2962" spans="2:6">
      <c r="B2962" s="14" t="str">
        <f>'4O'!AD21</f>
        <v>B0200DSDFWWO</v>
      </c>
      <c r="C2962" s="14" t="s">
        <v>4961</v>
      </c>
      <c r="E2962" s="38" t="s">
        <v>738</v>
      </c>
      <c r="F2962" s="44">
        <f>IF(ISBLANK('4O'!E21),"##BLANK",'4O'!E21)</f>
        <v>0</v>
      </c>
    </row>
    <row r="2963" spans="2:6">
      <c r="B2963" s="14" t="str">
        <f>'4O'!AE21</f>
        <v>B0200DSDWDWWO</v>
      </c>
      <c r="C2963" s="14" t="s">
        <v>4962</v>
      </c>
      <c r="E2963" s="38" t="s">
        <v>738</v>
      </c>
      <c r="F2963" s="44">
        <f>IF(ISBLANK('4O'!F21),"##BLANK",'4O'!F21)</f>
        <v>0</v>
      </c>
    </row>
    <row r="2964" spans="2:6">
      <c r="B2964" s="14" t="str">
        <f>'4O'!AF21</f>
        <v>B0200DSDHDWWO</v>
      </c>
      <c r="C2964" s="14" t="s">
        <v>4963</v>
      </c>
      <c r="E2964" s="38" t="s">
        <v>738</v>
      </c>
      <c r="F2964" s="44">
        <f>IF(ISBLANK('4O'!G21),"##BLANK",'4O'!G21)</f>
        <v>0</v>
      </c>
    </row>
    <row r="2965" spans="2:6">
      <c r="B2965" s="14" t="str">
        <f>'4O'!AG21</f>
        <v>B0200DSDSTWWO</v>
      </c>
      <c r="C2965" s="14" t="s">
        <v>4964</v>
      </c>
      <c r="E2965" s="38" t="s">
        <v>738</v>
      </c>
      <c r="F2965" s="44">
        <f>IF(ISBLANK('4O'!H21),"##BLANK",'4O'!H21)</f>
        <v>0</v>
      </c>
    </row>
    <row r="2966" spans="2:6">
      <c r="B2966" s="14" t="str">
        <f>'4O'!AH21</f>
        <v>B0200DSDSLWWO</v>
      </c>
      <c r="C2966" s="14" t="s">
        <v>4965</v>
      </c>
      <c r="E2966" s="38" t="s">
        <v>738</v>
      </c>
      <c r="F2966" s="44">
        <f>IF(ISBLANK('4O'!I21),"##BLANK",'4O'!I21)</f>
        <v>0</v>
      </c>
    </row>
    <row r="2967" spans="2:6">
      <c r="B2967" s="14" t="str">
        <f>'4O'!AI21</f>
        <v>B0801185TOT</v>
      </c>
      <c r="C2967" s="14" t="s">
        <v>4966</v>
      </c>
      <c r="E2967" s="38" t="s">
        <v>738</v>
      </c>
      <c r="F2967" s="44">
        <f>IF(ISBLANK('4O'!J21),"##BLANK",'4O'!J21)</f>
        <v>0</v>
      </c>
    </row>
    <row r="2968" spans="2:6">
      <c r="B2968" s="14" t="str">
        <f>'4O'!AD22</f>
        <v>B0200DSOFWWO</v>
      </c>
      <c r="C2968" s="14" t="s">
        <v>4967</v>
      </c>
      <c r="E2968" s="38" t="s">
        <v>738</v>
      </c>
      <c r="F2968" s="44">
        <f>IF(ISBLANK('4O'!E22),"##BLANK",'4O'!E22)</f>
        <v>2.0550000000000002</v>
      </c>
    </row>
    <row r="2969" spans="2:6">
      <c r="B2969" s="14" t="str">
        <f>'4O'!AE22</f>
        <v>B0200DSOWDWWO</v>
      </c>
      <c r="C2969" s="14" t="s">
        <v>4968</v>
      </c>
      <c r="E2969" s="38" t="s">
        <v>738</v>
      </c>
      <c r="F2969" s="44">
        <f>IF(ISBLANK('4O'!F22),"##BLANK",'4O'!F22)</f>
        <v>0.44800000000000001</v>
      </c>
    </row>
    <row r="2970" spans="2:6">
      <c r="B2970" s="14" t="str">
        <f>'4O'!AF22</f>
        <v>B0200DSOHDWWO</v>
      </c>
      <c r="C2970" s="14" t="s">
        <v>4969</v>
      </c>
      <c r="E2970" s="38" t="s">
        <v>738</v>
      </c>
      <c r="F2970" s="44">
        <f>IF(ISBLANK('4O'!G22),"##BLANK",'4O'!G22)</f>
        <v>0.44800000000000001</v>
      </c>
    </row>
    <row r="2971" spans="2:6">
      <c r="B2971" s="14" t="str">
        <f>'4O'!AG22</f>
        <v>B0200DSOSTWWO</v>
      </c>
      <c r="C2971" s="14" t="s">
        <v>4970</v>
      </c>
      <c r="E2971" s="38" t="s">
        <v>738</v>
      </c>
      <c r="F2971" s="44">
        <f>IF(ISBLANK('4O'!H22),"##BLANK",'4O'!H22)</f>
        <v>0</v>
      </c>
    </row>
    <row r="2972" spans="2:6">
      <c r="B2972" s="14" t="str">
        <f>'4O'!AH22</f>
        <v>B0200DSOSLWWO</v>
      </c>
      <c r="C2972" s="14" t="s">
        <v>4971</v>
      </c>
      <c r="E2972" s="38" t="s">
        <v>738</v>
      </c>
      <c r="F2972" s="44">
        <f>IF(ISBLANK('4O'!I22),"##BLANK",'4O'!I22)</f>
        <v>0</v>
      </c>
    </row>
    <row r="2973" spans="2:6">
      <c r="B2973" s="14" t="str">
        <f>'4O'!AI22</f>
        <v>B0801OPCTOT</v>
      </c>
      <c r="C2973" s="14" t="s">
        <v>4972</v>
      </c>
      <c r="E2973" s="38" t="s">
        <v>738</v>
      </c>
      <c r="F2973" s="44">
        <f>IF(ISBLANK('4O'!J22),"##BLANK",'4O'!J22)</f>
        <v>2.9510000000000001</v>
      </c>
    </row>
    <row r="2974" spans="2:6">
      <c r="B2974" s="14" t="str">
        <f>'4O'!AD23</f>
        <v>B0200DSFWWTO</v>
      </c>
      <c r="C2974" s="14" t="s">
        <v>4973</v>
      </c>
      <c r="E2974" s="38" t="s">
        <v>738</v>
      </c>
      <c r="F2974" s="44">
        <f>IF(ISBLANK('4O'!E23),"##BLANK",'4O'!E23)</f>
        <v>2.0550000000000002</v>
      </c>
    </row>
    <row r="2975" spans="2:6">
      <c r="B2975" s="14" t="str">
        <f>'4O'!AE23</f>
        <v>B0200DSWDWWTO</v>
      </c>
      <c r="C2975" s="14" t="s">
        <v>4974</v>
      </c>
      <c r="E2975" s="38" t="s">
        <v>738</v>
      </c>
      <c r="F2975" s="44">
        <f>IF(ISBLANK('4O'!F23),"##BLANK",'4O'!F23)</f>
        <v>0.44800000000000001</v>
      </c>
    </row>
    <row r="2976" spans="2:6">
      <c r="B2976" s="14" t="str">
        <f>'4O'!AF23</f>
        <v>B0200DSHDWWTO</v>
      </c>
      <c r="C2976" s="14" t="s">
        <v>4975</v>
      </c>
      <c r="E2976" s="38" t="s">
        <v>738</v>
      </c>
      <c r="F2976" s="44">
        <f>IF(ISBLANK('4O'!G23),"##BLANK",'4O'!G23)</f>
        <v>0.44800000000000001</v>
      </c>
    </row>
    <row r="2977" spans="2:6">
      <c r="B2977" s="14" t="str">
        <f>'4O'!AG23</f>
        <v>B0200DSSTWWTO</v>
      </c>
      <c r="C2977" s="14" t="s">
        <v>4976</v>
      </c>
      <c r="E2977" s="38" t="s">
        <v>738</v>
      </c>
      <c r="F2977" s="44">
        <f>IF(ISBLANK('4O'!H23),"##BLANK",'4O'!H23)</f>
        <v>0</v>
      </c>
    </row>
    <row r="2978" spans="2:6">
      <c r="B2978" s="14" t="str">
        <f>'4O'!AH23</f>
        <v>B0200DSSLWWTO</v>
      </c>
      <c r="C2978" s="14" t="s">
        <v>4977</v>
      </c>
      <c r="E2978" s="38" t="s">
        <v>738</v>
      </c>
      <c r="F2978" s="44">
        <f>IF(ISBLANK('4O'!I23),"##BLANK",'4O'!I23)</f>
        <v>0</v>
      </c>
    </row>
    <row r="2979" spans="2:6">
      <c r="B2979" s="14" t="str">
        <f>'4O'!AI23</f>
        <v>B0801TDETOT</v>
      </c>
      <c r="C2979" s="14" t="s">
        <v>4978</v>
      </c>
      <c r="E2979" s="38" t="s">
        <v>738</v>
      </c>
      <c r="F2979" s="44">
        <f>IF(ISBLANK('4O'!J23),"##BLANK",'4O'!J23)</f>
        <v>2.9510000000000001</v>
      </c>
    </row>
    <row r="2980" spans="2:6">
      <c r="B2980" s="14" t="str">
        <f>'4O'!AD26</f>
        <v>B0200DSFWWT</v>
      </c>
      <c r="C2980" s="14" t="s">
        <v>4979</v>
      </c>
      <c r="E2980" s="38" t="s">
        <v>738</v>
      </c>
      <c r="F2980" s="44">
        <f>IF(ISBLANK('4O'!E26),"##BLANK",'4O'!E26)</f>
        <v>18.672999999999998</v>
      </c>
    </row>
    <row r="2981" spans="2:6">
      <c r="B2981" s="14" t="str">
        <f>'4O'!AE26</f>
        <v>B0200DSWDWWT</v>
      </c>
      <c r="C2981" s="14" t="s">
        <v>4980</v>
      </c>
      <c r="E2981" s="38" t="s">
        <v>738</v>
      </c>
      <c r="F2981" s="44">
        <f>IF(ISBLANK('4O'!F26),"##BLANK",'4O'!F26)</f>
        <v>4.07</v>
      </c>
    </row>
    <row r="2982" spans="2:6">
      <c r="B2982" s="14" t="str">
        <f>'4O'!AF26</f>
        <v>B0200DSHDWWT</v>
      </c>
      <c r="C2982" s="14" t="s">
        <v>4981</v>
      </c>
      <c r="E2982" s="38" t="s">
        <v>738</v>
      </c>
      <c r="F2982" s="44">
        <f>IF(ISBLANK('4O'!G26),"##BLANK",'4O'!G26)</f>
        <v>4.07</v>
      </c>
    </row>
    <row r="2983" spans="2:6">
      <c r="B2983" s="14" t="str">
        <f>'4O'!AG26</f>
        <v>B0200DSSTWWT</v>
      </c>
      <c r="C2983" s="14" t="s">
        <v>4982</v>
      </c>
      <c r="E2983" s="38" t="s">
        <v>738</v>
      </c>
      <c r="F2983" s="44">
        <f>IF(ISBLANK('4O'!H26),"##BLANK",'4O'!H26)</f>
        <v>6.0000000000000001E-3</v>
      </c>
    </row>
    <row r="2984" spans="2:6">
      <c r="B2984" s="14" t="str">
        <f>'4O'!AH26</f>
        <v>B0200DSSLWWT</v>
      </c>
      <c r="C2984" s="14" t="s">
        <v>4983</v>
      </c>
      <c r="E2984" s="38" t="s">
        <v>738</v>
      </c>
      <c r="F2984" s="44">
        <f>IF(ISBLANK('4O'!I26),"##BLANK",'4O'!I26)</f>
        <v>0</v>
      </c>
    </row>
    <row r="2985" spans="2:6">
      <c r="B2985" s="14" t="str">
        <f>'4O'!AI26</f>
        <v>B0200TDSET</v>
      </c>
      <c r="C2985" s="14" t="s">
        <v>4984</v>
      </c>
      <c r="E2985" s="38" t="s">
        <v>738</v>
      </c>
      <c r="F2985" s="44">
        <f>IF(ISBLANK('4O'!J26),"##BLANK",'4O'!J26)</f>
        <v>26.818999999999999</v>
      </c>
    </row>
    <row r="2986" spans="2:6">
      <c r="B2986" s="14" t="str">
        <f>'4P'!X8</f>
        <v>B0008CDNWR</v>
      </c>
      <c r="C2986" s="14" t="s">
        <v>4985</v>
      </c>
      <c r="E2986" s="38" t="s">
        <v>738</v>
      </c>
      <c r="F2986" s="44">
        <f>IF(ISBLANK('4P'!E8),"##BLANK",'4P'!E8)</f>
        <v>0</v>
      </c>
    </row>
    <row r="2987" spans="2:6">
      <c r="B2987" s="14" t="str">
        <f>'4P'!Y8</f>
        <v>B0008CDNWNP</v>
      </c>
      <c r="C2987" s="14" t="s">
        <v>4986</v>
      </c>
      <c r="E2987" s="38" t="s">
        <v>738</v>
      </c>
      <c r="F2987" s="44">
        <f>IF(ISBLANK('4P'!F8),"##BLANK",'4P'!F8)</f>
        <v>0.36699999999999999</v>
      </c>
    </row>
    <row r="2988" spans="2:6">
      <c r="B2988" s="14" t="str">
        <f>'4P'!Z8</f>
        <v>B0008CDNWWNP</v>
      </c>
      <c r="C2988" s="14" t="s">
        <v>4987</v>
      </c>
      <c r="E2988" s="38" t="s">
        <v>738</v>
      </c>
      <c r="F2988" s="44">
        <f>IF(ISBLANK('4P'!G8),"##BLANK",'4P'!G8)</f>
        <v>0.26100000000000001</v>
      </c>
    </row>
    <row r="2989" spans="2:6">
      <c r="B2989" s="14" t="str">
        <f>'4P'!AA8</f>
        <v>B0008CDNT</v>
      </c>
      <c r="C2989" s="14" t="s">
        <v>4988</v>
      </c>
      <c r="E2989" s="38" t="s">
        <v>738</v>
      </c>
      <c r="F2989" s="44">
        <f>IF(ISBLANK('4P'!H8),"##BLANK",'4P'!H8)</f>
        <v>0.628</v>
      </c>
    </row>
    <row r="2990" spans="2:6">
      <c r="B2990" s="14" t="str">
        <f>'4P'!X9</f>
        <v>B0008CDOWR</v>
      </c>
      <c r="C2990" s="14" t="s">
        <v>4989</v>
      </c>
      <c r="E2990" s="38" t="s">
        <v>738</v>
      </c>
      <c r="F2990" s="44">
        <f>IF(ISBLANK('4P'!E9),"##BLANK",'4P'!E9)</f>
        <v>0</v>
      </c>
    </row>
    <row r="2991" spans="2:6">
      <c r="B2991" s="14" t="str">
        <f>'4P'!Y9</f>
        <v>B0008CDOWNP</v>
      </c>
      <c r="C2991" s="14" t="s">
        <v>4990</v>
      </c>
      <c r="E2991" s="38" t="s">
        <v>738</v>
      </c>
      <c r="F2991" s="44">
        <f>IF(ISBLANK('4P'!F9),"##BLANK",'4P'!F9)</f>
        <v>0</v>
      </c>
    </row>
    <row r="2992" spans="2:6">
      <c r="B2992" s="14" t="str">
        <f>'4P'!Z9</f>
        <v>B0008CDOWWNP</v>
      </c>
      <c r="C2992" s="14" t="s">
        <v>4991</v>
      </c>
      <c r="E2992" s="38" t="s">
        <v>738</v>
      </c>
      <c r="F2992" s="44">
        <f>IF(ISBLANK('4P'!G9),"##BLANK",'4P'!G9)</f>
        <v>0</v>
      </c>
    </row>
    <row r="2993" spans="2:6">
      <c r="B2993" s="14" t="str">
        <f>'4P'!AA9</f>
        <v>B0008CDOT</v>
      </c>
      <c r="C2993" s="14" t="s">
        <v>4992</v>
      </c>
      <c r="E2993" s="38" t="s">
        <v>738</v>
      </c>
      <c r="F2993" s="44">
        <f>IF(ISBLANK('4P'!H9),"##BLANK",'4P'!H9)</f>
        <v>0</v>
      </c>
    </row>
    <row r="2994" spans="2:6">
      <c r="B2994" s="14" t="str">
        <f>'4P'!X10</f>
        <v>B0008ODNWR</v>
      </c>
      <c r="C2994" s="14" t="s">
        <v>4993</v>
      </c>
      <c r="E2994" s="38" t="s">
        <v>738</v>
      </c>
      <c r="F2994" s="44">
        <f>IF(ISBLANK('4P'!E10),"##BLANK",'4P'!E10)</f>
        <v>0</v>
      </c>
    </row>
    <row r="2995" spans="2:6">
      <c r="B2995" s="14" t="str">
        <f>'4P'!Y10</f>
        <v>B0008ODNWNP</v>
      </c>
      <c r="C2995" s="14" t="s">
        <v>4994</v>
      </c>
      <c r="E2995" s="38" t="s">
        <v>738</v>
      </c>
      <c r="F2995" s="44">
        <f>IF(ISBLANK('4P'!F10),"##BLANK",'4P'!F10)</f>
        <v>0</v>
      </c>
    </row>
    <row r="2996" spans="2:6">
      <c r="B2996" s="14" t="str">
        <f>'4P'!Z10</f>
        <v>B0008ODNWWNP</v>
      </c>
      <c r="C2996" s="14" t="s">
        <v>4995</v>
      </c>
      <c r="E2996" s="38" t="s">
        <v>738</v>
      </c>
      <c r="F2996" s="44">
        <f>IF(ISBLANK('4P'!G10),"##BLANK",'4P'!G10)</f>
        <v>2.1999999999999999E-2</v>
      </c>
    </row>
    <row r="2997" spans="2:6">
      <c r="B2997" s="14" t="str">
        <f>'4P'!AA10</f>
        <v>B0008ODNT</v>
      </c>
      <c r="C2997" s="14" t="s">
        <v>4996</v>
      </c>
      <c r="E2997" s="38" t="s">
        <v>738</v>
      </c>
      <c r="F2997" s="44">
        <f>IF(ISBLANK('4P'!H10),"##BLANK",'4P'!H10)</f>
        <v>2.1999999999999999E-2</v>
      </c>
    </row>
    <row r="2998" spans="2:6">
      <c r="B2998" s="14" t="str">
        <f>'4P'!X11</f>
        <v>B0008TENWR</v>
      </c>
      <c r="C2998" s="14" t="s">
        <v>4997</v>
      </c>
      <c r="E2998" s="38" t="s">
        <v>738</v>
      </c>
      <c r="F2998" s="44">
        <f>IF(ISBLANK('4P'!E11),"##BLANK",'4P'!E11)</f>
        <v>0</v>
      </c>
    </row>
    <row r="2999" spans="2:6">
      <c r="B2999" s="14" t="str">
        <f>'4P'!Y11</f>
        <v>B0008TENWNP</v>
      </c>
      <c r="C2999" s="14" t="s">
        <v>4998</v>
      </c>
      <c r="E2999" s="38" t="s">
        <v>738</v>
      </c>
      <c r="F2999" s="44">
        <f>IF(ISBLANK('4P'!F11),"##BLANK",'4P'!F11)</f>
        <v>0.36699999999999999</v>
      </c>
    </row>
    <row r="3000" spans="2:6">
      <c r="B3000" s="14" t="str">
        <f>'4P'!Z11</f>
        <v>B0008TENWWNP</v>
      </c>
      <c r="C3000" s="14" t="s">
        <v>4999</v>
      </c>
      <c r="E3000" s="38" t="s">
        <v>738</v>
      </c>
      <c r="F3000" s="44">
        <f>IF(ISBLANK('4P'!G11),"##BLANK",'4P'!G11)</f>
        <v>0.28300000000000003</v>
      </c>
    </row>
    <row r="3001" spans="2:6">
      <c r="B3001" s="14" t="str">
        <f>'4P'!AA11</f>
        <v>B0008TENT</v>
      </c>
      <c r="C3001" s="14" t="s">
        <v>5000</v>
      </c>
      <c r="E3001" s="38" t="s">
        <v>738</v>
      </c>
      <c r="F3001" s="44">
        <f>IF(ISBLANK('4P'!H11),"##BLANK",'4P'!H11)</f>
        <v>0.65</v>
      </c>
    </row>
    <row r="3002" spans="2:6">
      <c r="B3002" s="14" t="str">
        <f>'4Q'!U8</f>
        <v>B0007DSCRW</v>
      </c>
      <c r="C3002" s="14" t="s">
        <v>5001</v>
      </c>
      <c r="E3002" s="38" t="s">
        <v>738</v>
      </c>
      <c r="F3002" s="44">
        <f>IF(ISBLANK('4Q'!E8),"##BLANK",'4Q'!E8)</f>
        <v>4821</v>
      </c>
    </row>
    <row r="3003" spans="2:6">
      <c r="B3003" s="14" t="str">
        <f>'4Q'!V8</f>
        <v>B0007DSCRWW</v>
      </c>
      <c r="C3003" s="14" t="s">
        <v>5002</v>
      </c>
      <c r="E3003" s="38" t="s">
        <v>738</v>
      </c>
      <c r="F3003" s="44">
        <f>IF(ISBLANK('4Q'!F8),"##BLANK",'4Q'!F8)</f>
        <v>10687</v>
      </c>
    </row>
    <row r="3004" spans="2:6">
      <c r="B3004" s="14" t="str">
        <f>'4Q'!W8</f>
        <v>B0007DSCRT</v>
      </c>
      <c r="C3004" s="14" t="s">
        <v>5003</v>
      </c>
      <c r="E3004" s="38" t="s">
        <v>738</v>
      </c>
      <c r="F3004" s="44">
        <f>IF(ISBLANK('4Q'!G8),"##BLANK",'4Q'!G8)</f>
        <v>15508</v>
      </c>
    </row>
    <row r="3005" spans="2:6">
      <c r="B3005" s="14" t="str">
        <f>'4Q'!U9</f>
        <v>B0007DSCBW</v>
      </c>
      <c r="C3005" s="14" t="s">
        <v>5004</v>
      </c>
      <c r="E3005" s="38" t="s">
        <v>738</v>
      </c>
      <c r="F3005" s="44">
        <f>IF(ISBLANK('4Q'!E9),"##BLANK",'4Q'!E9)</f>
        <v>369</v>
      </c>
    </row>
    <row r="3006" spans="2:6">
      <c r="B3006" s="14" t="str">
        <f>'4Q'!V9</f>
        <v>B0007DSCBWW</v>
      </c>
      <c r="C3006" s="14" t="s">
        <v>5005</v>
      </c>
      <c r="E3006" s="38" t="s">
        <v>738</v>
      </c>
      <c r="F3006" s="44">
        <f>IF(ISBLANK('4Q'!F9),"##BLANK",'4Q'!F9)</f>
        <v>564</v>
      </c>
    </row>
    <row r="3007" spans="2:6">
      <c r="B3007" s="14" t="str">
        <f>'4Q'!W9</f>
        <v>B0007DSCBT</v>
      </c>
      <c r="C3007" s="14" t="s">
        <v>5006</v>
      </c>
      <c r="E3007" s="38" t="s">
        <v>738</v>
      </c>
      <c r="F3007" s="44">
        <f>IF(ISBLANK('4Q'!G9),"##BLANK",'4Q'!G9)</f>
        <v>933</v>
      </c>
    </row>
    <row r="3008" spans="2:6">
      <c r="B3008" s="14" t="str">
        <f>'4Q'!U10</f>
        <v>B0007DSCIWT</v>
      </c>
      <c r="C3008" s="14" t="s">
        <v>5007</v>
      </c>
      <c r="E3008" s="38" t="s">
        <v>738</v>
      </c>
      <c r="F3008" s="44">
        <f>IF(ISBLANK('4Q'!E10),"##BLANK",'4Q'!E10)</f>
        <v>5190</v>
      </c>
    </row>
    <row r="3009" spans="2:6">
      <c r="B3009" s="14" t="str">
        <f>'4Q'!V10</f>
        <v>B0007DSCIWWT</v>
      </c>
      <c r="C3009" s="14" t="s">
        <v>5008</v>
      </c>
      <c r="E3009" s="38" t="s">
        <v>738</v>
      </c>
      <c r="F3009" s="44">
        <f>IF(ISBLANK('4Q'!F10),"##BLANK",'4Q'!F10)</f>
        <v>11251</v>
      </c>
    </row>
    <row r="3010" spans="2:6">
      <c r="B3010" s="14" t="str">
        <f>'4Q'!W10</f>
        <v>B0007DSCIT</v>
      </c>
      <c r="C3010" s="14" t="s">
        <v>5009</v>
      </c>
      <c r="E3010" s="38" t="s">
        <v>738</v>
      </c>
      <c r="F3010" s="44">
        <f>IF(ISBLANK('4Q'!G10),"##BLANK",'4Q'!G10)</f>
        <v>16441</v>
      </c>
    </row>
    <row r="3011" spans="2:6">
      <c r="B3011" s="14" t="str">
        <f>'4Q'!U12</f>
        <v>B0007DSCSLP</v>
      </c>
      <c r="C3011" s="14" t="s">
        <v>5010</v>
      </c>
      <c r="E3011" s="38" t="s">
        <v>738</v>
      </c>
      <c r="F3011" s="44">
        <f>IF(ISBLANK('4Q'!E12),"##BLANK",'4Q'!E12)</f>
        <v>1577</v>
      </c>
    </row>
    <row r="3012" spans="2:6">
      <c r="B3012" s="14" t="str">
        <f>'4Q'!U15</f>
        <v>B0007DSPRW</v>
      </c>
      <c r="C3012" s="14" t="s">
        <v>5011</v>
      </c>
      <c r="E3012" s="38" t="s">
        <v>738</v>
      </c>
      <c r="F3012" s="44">
        <f>IF(ISBLANK('4Q'!E15),"##BLANK",'4Q'!E15)</f>
        <v>4821</v>
      </c>
    </row>
    <row r="3013" spans="2:6">
      <c r="B3013" s="14" t="str">
        <f>'4Q'!V15</f>
        <v>B0007DSPRWW</v>
      </c>
      <c r="C3013" s="14" t="s">
        <v>5012</v>
      </c>
      <c r="E3013" s="38" t="s">
        <v>738</v>
      </c>
      <c r="F3013" s="44">
        <f>IF(ISBLANK('4Q'!F15),"##BLANK",'4Q'!F15)</f>
        <v>10687</v>
      </c>
    </row>
    <row r="3014" spans="2:6">
      <c r="B3014" s="14" t="str">
        <f>'4Q'!W15</f>
        <v>B0007DSPRT</v>
      </c>
      <c r="C3014" s="14" t="s">
        <v>5013</v>
      </c>
      <c r="E3014" s="38" t="s">
        <v>738</v>
      </c>
      <c r="F3014" s="44">
        <f>IF(ISBLANK('4Q'!G15),"##BLANK",'4Q'!G15)</f>
        <v>15508</v>
      </c>
    </row>
    <row r="3015" spans="2:6">
      <c r="B3015" s="14" t="str">
        <f>'4Q'!U16</f>
        <v>B0007DSPBW</v>
      </c>
      <c r="C3015" s="14" t="s">
        <v>5014</v>
      </c>
      <c r="E3015" s="38" t="s">
        <v>738</v>
      </c>
      <c r="F3015" s="44">
        <f>IF(ISBLANK('4Q'!E16),"##BLANK",'4Q'!E16)</f>
        <v>369</v>
      </c>
    </row>
    <row r="3016" spans="2:6">
      <c r="B3016" s="14" t="str">
        <f>'4Q'!V16</f>
        <v>B0007DSPBWW</v>
      </c>
      <c r="C3016" s="14" t="s">
        <v>5015</v>
      </c>
      <c r="E3016" s="38" t="s">
        <v>738</v>
      </c>
      <c r="F3016" s="44">
        <f>IF(ISBLANK('4Q'!F16),"##BLANK",'4Q'!F16)</f>
        <v>564</v>
      </c>
    </row>
    <row r="3017" spans="2:6">
      <c r="B3017" s="14" t="str">
        <f>'4Q'!W16</f>
        <v>B0007DSPBT</v>
      </c>
      <c r="C3017" s="14" t="s">
        <v>5016</v>
      </c>
      <c r="E3017" s="38" t="s">
        <v>738</v>
      </c>
      <c r="F3017" s="44">
        <f>IF(ISBLANK('4Q'!G16),"##BLANK",'4Q'!G16)</f>
        <v>933</v>
      </c>
    </row>
    <row r="3018" spans="2:6">
      <c r="B3018" s="14" t="str">
        <f>'4Q'!U17</f>
        <v>B0007DSPIWT</v>
      </c>
      <c r="C3018" s="14" t="s">
        <v>5017</v>
      </c>
      <c r="E3018" s="38" t="s">
        <v>738</v>
      </c>
      <c r="F3018" s="44">
        <f>IF(ISBLANK('4Q'!E17),"##BLANK",'4Q'!E17)</f>
        <v>5190</v>
      </c>
    </row>
    <row r="3019" spans="2:6">
      <c r="B3019" s="14" t="str">
        <f>'4Q'!V17</f>
        <v>B0007DSPIWWT</v>
      </c>
      <c r="C3019" s="14" t="s">
        <v>5018</v>
      </c>
      <c r="E3019" s="38" t="s">
        <v>738</v>
      </c>
      <c r="F3019" s="44">
        <f>IF(ISBLANK('4Q'!F17),"##BLANK",'4Q'!F17)</f>
        <v>11251</v>
      </c>
    </row>
    <row r="3020" spans="2:6">
      <c r="B3020" s="14" t="str">
        <f>'4Q'!W17</f>
        <v>B0007DSPIT</v>
      </c>
      <c r="C3020" s="14" t="s">
        <v>5019</v>
      </c>
      <c r="E3020" s="38" t="s">
        <v>738</v>
      </c>
      <c r="F3020" s="44">
        <f>IF(ISBLANK('4Q'!G17),"##BLANK",'4Q'!G17)</f>
        <v>16441</v>
      </c>
    </row>
    <row r="3021" spans="2:6">
      <c r="B3021" s="14" t="str">
        <f>'4Q'!U18</f>
        <v>B0007DSPRNAVW</v>
      </c>
      <c r="C3021" s="14" t="s">
        <v>5020</v>
      </c>
      <c r="E3021" s="38" t="s">
        <v>738</v>
      </c>
      <c r="F3021" s="44">
        <f>IF(ISBLANK('4Q'!E18),"##BLANK",'4Q'!E18)</f>
        <v>3798</v>
      </c>
    </row>
    <row r="3022" spans="2:6">
      <c r="B3022" s="14" t="str">
        <f>'4Q'!V18</f>
        <v>B0007DSPRNAVWW</v>
      </c>
      <c r="C3022" s="14" t="s">
        <v>5021</v>
      </c>
      <c r="E3022" s="38" t="s">
        <v>738</v>
      </c>
      <c r="F3022" s="44">
        <f>IF(ISBLANK('4Q'!F18),"##BLANK",'4Q'!F18)</f>
        <v>2657</v>
      </c>
    </row>
    <row r="3023" spans="2:6">
      <c r="B3023" s="14" t="str">
        <f>'4Q'!W18</f>
        <v>B0007DSPRNAVT</v>
      </c>
      <c r="C3023" s="14" t="s">
        <v>5022</v>
      </c>
      <c r="E3023" s="38" t="s">
        <v>738</v>
      </c>
      <c r="F3023" s="44">
        <f>IF(ISBLANK('4Q'!G18),"##BLANK",'4Q'!G18)</f>
        <v>6455</v>
      </c>
    </row>
    <row r="3024" spans="2:6">
      <c r="B3024" s="14" t="str">
        <f>'4Q'!U19</f>
        <v>B0007DSPBNAVW</v>
      </c>
      <c r="C3024" s="14" t="s">
        <v>5023</v>
      </c>
      <c r="E3024" s="38" t="s">
        <v>738</v>
      </c>
      <c r="F3024" s="44">
        <f>IF(ISBLANK('4Q'!E19),"##BLANK",'4Q'!E19)</f>
        <v>27</v>
      </c>
    </row>
    <row r="3025" spans="2:6">
      <c r="B3025" s="14" t="str">
        <f>'4Q'!V19</f>
        <v>B0007DSPBNAVWW</v>
      </c>
      <c r="C3025" s="14" t="s">
        <v>5024</v>
      </c>
      <c r="E3025" s="38" t="s">
        <v>738</v>
      </c>
      <c r="F3025" s="44">
        <f>IF(ISBLANK('4Q'!F19),"##BLANK",'4Q'!F19)</f>
        <v>7</v>
      </c>
    </row>
    <row r="3026" spans="2:6">
      <c r="B3026" s="14" t="str">
        <f>'4Q'!W19</f>
        <v>B0007DSPBNAVT</v>
      </c>
      <c r="C3026" s="14" t="s">
        <v>5025</v>
      </c>
      <c r="E3026" s="38" t="s">
        <v>738</v>
      </c>
      <c r="F3026" s="44">
        <f>IF(ISBLANK('4Q'!G19),"##BLANK",'4Q'!G19)</f>
        <v>34</v>
      </c>
    </row>
    <row r="3027" spans="2:6">
      <c r="B3027" s="14" t="str">
        <f>'4Q'!U20</f>
        <v>B0007DSPNAVWT</v>
      </c>
      <c r="C3027" s="14" t="s">
        <v>5026</v>
      </c>
      <c r="E3027" s="38" t="s">
        <v>738</v>
      </c>
      <c r="F3027" s="44">
        <f>IF(ISBLANK('4Q'!E20),"##BLANK",'4Q'!E20)</f>
        <v>3825</v>
      </c>
    </row>
    <row r="3028" spans="2:6">
      <c r="B3028" s="14" t="str">
        <f>'4Q'!V20</f>
        <v>B0007DSPNAVWWT</v>
      </c>
      <c r="C3028" s="14" t="s">
        <v>5027</v>
      </c>
      <c r="E3028" s="38" t="s">
        <v>738</v>
      </c>
      <c r="F3028" s="44">
        <f>IF(ISBLANK('4Q'!F20),"##BLANK",'4Q'!F20)</f>
        <v>2664</v>
      </c>
    </row>
    <row r="3029" spans="2:6">
      <c r="B3029" s="14" t="str">
        <f>'4Q'!W20</f>
        <v>B0007DSPNAVT</v>
      </c>
      <c r="C3029" s="14" t="s">
        <v>5028</v>
      </c>
      <c r="E3029" s="38" t="s">
        <v>738</v>
      </c>
      <c r="F3029" s="44">
        <f>IF(ISBLANK('4Q'!G20),"##BLANK",'4Q'!G20)</f>
        <v>6489</v>
      </c>
    </row>
    <row r="3030" spans="2:6">
      <c r="B3030" s="14" t="str">
        <f>'4Q'!U21</f>
        <v>B0007DSPWT</v>
      </c>
      <c r="C3030" s="14" t="s">
        <v>5029</v>
      </c>
      <c r="E3030" s="38" t="s">
        <v>738</v>
      </c>
      <c r="F3030" s="44">
        <f>IF(ISBLANK('4Q'!E21),"##BLANK",'4Q'!E21)</f>
        <v>9015</v>
      </c>
    </row>
    <row r="3031" spans="2:6">
      <c r="B3031" s="14" t="str">
        <f>'4Q'!V21</f>
        <v>B0007DSPWWT</v>
      </c>
      <c r="C3031" s="14" t="s">
        <v>5030</v>
      </c>
      <c r="E3031" s="38" t="s">
        <v>738</v>
      </c>
      <c r="F3031" s="44">
        <f>IF(ISBLANK('4Q'!F21),"##BLANK",'4Q'!F21)</f>
        <v>13915</v>
      </c>
    </row>
    <row r="3032" spans="2:6">
      <c r="B3032" s="14" t="str">
        <f>'4Q'!W21</f>
        <v>B0007DSPTOT</v>
      </c>
      <c r="C3032" s="14" t="s">
        <v>5031</v>
      </c>
      <c r="E3032" s="38" t="s">
        <v>738</v>
      </c>
      <c r="F3032" s="44">
        <f>IF(ISBLANK('4Q'!G21),"##BLANK",'4Q'!G21)</f>
        <v>22930</v>
      </c>
    </row>
    <row r="3033" spans="2:6">
      <c r="B3033" s="14" t="str">
        <f>'4Q'!U23</f>
        <v>B0007DSPSLP</v>
      </c>
      <c r="C3033" s="14" t="s">
        <v>5032</v>
      </c>
      <c r="E3033" s="38" t="s">
        <v>738</v>
      </c>
      <c r="F3033" s="44">
        <f>IF(ISBLANK('4Q'!E23),"##BLANK",'4Q'!E23)</f>
        <v>1577</v>
      </c>
    </row>
    <row r="3034" spans="2:6">
      <c r="B3034" s="46" t="str">
        <f>'4Q'!U26</f>
        <v>B0007DSDLREQ</v>
      </c>
      <c r="C3034" s="14" t="s">
        <v>5033</v>
      </c>
      <c r="E3034" s="38" t="s">
        <v>738</v>
      </c>
      <c r="F3034" s="44">
        <f>IF(ISBLANK('4Q'!E26),"##BLANK",'4Q'!E26)</f>
        <v>15.092499999999999</v>
      </c>
    </row>
    <row r="3035" spans="2:6">
      <c r="B3035" s="46" t="str">
        <f>'4Q'!U27</f>
        <v>B0007DSDLSLP</v>
      </c>
      <c r="C3035" s="14" t="s">
        <v>5034</v>
      </c>
      <c r="E3035" s="38" t="s">
        <v>738</v>
      </c>
      <c r="F3035" s="44">
        <f>IF(ISBLANK('4Q'!E27),"##BLANK",'4Q'!E27)</f>
        <v>6.36</v>
      </c>
    </row>
    <row r="3036" spans="2:6">
      <c r="B3036" s="14" t="str">
        <f>'4R'!AX8</f>
        <v>R3017</v>
      </c>
      <c r="C3036" s="14" t="s">
        <v>5035</v>
      </c>
      <c r="E3036" s="38" t="s">
        <v>738</v>
      </c>
      <c r="F3036" s="44">
        <f>IF(ISBLANK('4R'!E8),"##BLANK",'4R'!E8)</f>
        <v>15.756500000000001</v>
      </c>
    </row>
    <row r="3037" spans="2:6">
      <c r="B3037" s="14" t="str">
        <f>'4R'!AY8</f>
        <v>R3018</v>
      </c>
      <c r="C3037" s="14" t="s">
        <v>5036</v>
      </c>
      <c r="E3037" s="38" t="s">
        <v>738</v>
      </c>
      <c r="F3037" s="44">
        <f>IF(ISBLANK('4R'!F8),"##BLANK",'4R'!F8)</f>
        <v>77.180500000000009</v>
      </c>
    </row>
    <row r="3038" spans="2:6">
      <c r="B3038" s="14" t="str">
        <f>'4R'!AZ8</f>
        <v>R3042TOT</v>
      </c>
      <c r="C3038" s="14" t="s">
        <v>5037</v>
      </c>
      <c r="E3038" s="38" t="s">
        <v>738</v>
      </c>
      <c r="F3038" s="44">
        <f>IF(ISBLANK('4R'!G8),"##BLANK",'4R'!G8)</f>
        <v>92.937000000000012</v>
      </c>
    </row>
    <row r="3039" spans="2:6">
      <c r="B3039" s="14" t="str">
        <f>'4R'!BA8</f>
        <v>R3042VOI</v>
      </c>
      <c r="C3039" s="14" t="s">
        <v>5038</v>
      </c>
      <c r="E3039" s="38" t="s">
        <v>738</v>
      </c>
      <c r="F3039" s="44">
        <f>IF(ISBLANK('4R'!H8),"##BLANK",'4R'!H8)</f>
        <v>4.2300000000000004</v>
      </c>
    </row>
    <row r="3040" spans="2:6">
      <c r="B3040" s="14" t="str">
        <f>'4R'!AX9</f>
        <v>R3019</v>
      </c>
      <c r="C3040" s="14" t="s">
        <v>5039</v>
      </c>
      <c r="E3040" s="38" t="s">
        <v>738</v>
      </c>
      <c r="F3040" s="44">
        <f>IF(ISBLANK('4R'!E9),"##BLANK",'4R'!E9)</f>
        <v>260.959</v>
      </c>
    </row>
    <row r="3041" spans="2:6">
      <c r="B3041" s="14" t="str">
        <f>'4R'!AY9</f>
        <v>R3020</v>
      </c>
      <c r="C3041" s="14" t="s">
        <v>5040</v>
      </c>
      <c r="E3041" s="38" t="s">
        <v>738</v>
      </c>
      <c r="F3041" s="44">
        <f>IF(ISBLANK('4R'!F9),"##BLANK",'4R'!F9)</f>
        <v>659.34100000000001</v>
      </c>
    </row>
    <row r="3042" spans="2:6">
      <c r="B3042" s="14" t="str">
        <f>'4R'!AZ9</f>
        <v>R3043TOT</v>
      </c>
      <c r="C3042" s="14" t="s">
        <v>5041</v>
      </c>
      <c r="E3042" s="38" t="s">
        <v>738</v>
      </c>
      <c r="F3042" s="44">
        <f>IF(ISBLANK('4R'!G9),"##BLANK",'4R'!G9)</f>
        <v>920.3</v>
      </c>
    </row>
    <row r="3043" spans="2:6">
      <c r="B3043" s="14" t="str">
        <f>'4R'!BA9</f>
        <v>R3043VOI</v>
      </c>
      <c r="C3043" s="14" t="s">
        <v>5042</v>
      </c>
      <c r="E3043" s="38" t="s">
        <v>738</v>
      </c>
      <c r="F3043" s="44">
        <f>IF(ISBLANK('4R'!H9),"##BLANK",'4R'!H9)</f>
        <v>27.884999999999998</v>
      </c>
    </row>
    <row r="3044" spans="2:6">
      <c r="B3044" s="14" t="str">
        <f>'4R'!AX10</f>
        <v>R3021</v>
      </c>
      <c r="C3044" s="14" t="s">
        <v>5043</v>
      </c>
      <c r="E3044" s="38" t="s">
        <v>738</v>
      </c>
      <c r="F3044" s="44">
        <f>IF(ISBLANK('4R'!E10),"##BLANK",'4R'!E10)</f>
        <v>113.9965</v>
      </c>
    </row>
    <row r="3045" spans="2:6">
      <c r="B3045" s="14" t="str">
        <f>'4R'!AY10</f>
        <v>R3022</v>
      </c>
      <c r="C3045" s="14" t="s">
        <v>5044</v>
      </c>
      <c r="E3045" s="38" t="s">
        <v>738</v>
      </c>
      <c r="F3045" s="44">
        <f>IF(ISBLANK('4R'!F10),"##BLANK",'4R'!F10)</f>
        <v>839.32349999999997</v>
      </c>
    </row>
    <row r="3046" spans="2:6">
      <c r="B3046" s="14" t="str">
        <f>'4R'!AZ10</f>
        <v>R3044TOT</v>
      </c>
      <c r="C3046" s="14" t="s">
        <v>5045</v>
      </c>
      <c r="E3046" s="38" t="s">
        <v>738</v>
      </c>
      <c r="F3046" s="44">
        <f>IF(ISBLANK('4R'!G10),"##BLANK",'4R'!G10)</f>
        <v>953.31999999999994</v>
      </c>
    </row>
    <row r="3047" spans="2:6">
      <c r="B3047" s="14" t="str">
        <f>'4R'!BA10</f>
        <v>R3044VOI</v>
      </c>
      <c r="C3047" s="14" t="s">
        <v>5046</v>
      </c>
      <c r="E3047" s="38" t="s">
        <v>738</v>
      </c>
      <c r="F3047" s="44">
        <f>IF(ISBLANK('4R'!H10),"##BLANK",'4R'!H10)</f>
        <v>31.261499999999998</v>
      </c>
    </row>
    <row r="3048" spans="2:6">
      <c r="B3048" s="14" t="str">
        <f>'4R'!AX11</f>
        <v>R1005UTO</v>
      </c>
      <c r="C3048" s="14" t="s">
        <v>5047</v>
      </c>
      <c r="E3048" s="38" t="s">
        <v>738</v>
      </c>
      <c r="F3048" s="44">
        <f>IF(ISBLANK('4R'!E11),"##BLANK",'4R'!E11)</f>
        <v>390.71199999999999</v>
      </c>
    </row>
    <row r="3049" spans="2:6">
      <c r="B3049" s="14" t="str">
        <f>'4R'!AY11</f>
        <v>R1005MTO</v>
      </c>
      <c r="C3049" s="14" t="s">
        <v>5048</v>
      </c>
      <c r="E3049" s="38" t="s">
        <v>738</v>
      </c>
      <c r="F3049" s="44">
        <f>IF(ISBLANK('4R'!F11),"##BLANK",'4R'!F11)</f>
        <v>1575.845</v>
      </c>
    </row>
    <row r="3050" spans="2:6">
      <c r="B3050" s="14" t="str">
        <f>'4R'!AZ11</f>
        <v>R1005TOT</v>
      </c>
      <c r="C3050" s="14" t="s">
        <v>5049</v>
      </c>
      <c r="E3050" s="38" t="s">
        <v>738</v>
      </c>
      <c r="F3050" s="44">
        <f>IF(ISBLANK('4R'!G11),"##BLANK",'4R'!G11)</f>
        <v>1966.557</v>
      </c>
    </row>
    <row r="3051" spans="2:6">
      <c r="B3051" s="14" t="str">
        <f>'4R'!BA11</f>
        <v>R1005VOI</v>
      </c>
      <c r="C3051" s="14" t="s">
        <v>5050</v>
      </c>
      <c r="E3051" s="38" t="s">
        <v>738</v>
      </c>
      <c r="F3051" s="44">
        <f>IF(ISBLANK('4R'!H11),"##BLANK",'4R'!H11)</f>
        <v>63.376499999999993</v>
      </c>
    </row>
    <row r="3052" spans="2:6">
      <c r="B3052" s="14" t="str">
        <f>'4R'!AX12</f>
        <v>R3032UTO</v>
      </c>
      <c r="C3052" s="14" t="s">
        <v>5051</v>
      </c>
      <c r="E3052" s="38" t="s">
        <v>738</v>
      </c>
      <c r="F3052" s="44">
        <f>IF(ISBLANK('4R'!E12),"##BLANK",'4R'!E12)</f>
        <v>0.55400000000000005</v>
      </c>
    </row>
    <row r="3053" spans="2:6">
      <c r="B3053" s="14" t="str">
        <f>'4R'!AY12</f>
        <v>R3032MTO</v>
      </c>
      <c r="C3053" s="14" t="s">
        <v>5052</v>
      </c>
      <c r="E3053" s="38" t="s">
        <v>738</v>
      </c>
      <c r="F3053" s="44">
        <f>IF(ISBLANK('4R'!F12),"##BLANK",'4R'!F12)</f>
        <v>9.8064999999999998</v>
      </c>
    </row>
    <row r="3054" spans="2:6">
      <c r="B3054" s="14" t="str">
        <f>'4R'!AZ12</f>
        <v>R3032TOT</v>
      </c>
      <c r="C3054" s="14" t="s">
        <v>5053</v>
      </c>
      <c r="E3054" s="38" t="s">
        <v>738</v>
      </c>
      <c r="F3054" s="44">
        <f>IF(ISBLANK('4R'!G12),"##BLANK",'4R'!G12)</f>
        <v>10.3605</v>
      </c>
    </row>
    <row r="3055" spans="2:6">
      <c r="B3055" s="14" t="str">
        <f>'4R'!BA12</f>
        <v>R3032VOI</v>
      </c>
      <c r="C3055" s="14" t="s">
        <v>5054</v>
      </c>
      <c r="E3055" s="38" t="s">
        <v>738</v>
      </c>
      <c r="F3055" s="44">
        <f>IF(ISBLANK('4R'!H12),"##BLANK",'4R'!H12)</f>
        <v>1.6485000000000001</v>
      </c>
    </row>
    <row r="3056" spans="2:6">
      <c r="B3056" s="14" t="str">
        <f>'4R'!AX13</f>
        <v>R3034UTO</v>
      </c>
      <c r="C3056" s="14" t="s">
        <v>5055</v>
      </c>
      <c r="E3056" s="38" t="s">
        <v>738</v>
      </c>
      <c r="F3056" s="44">
        <f>IF(ISBLANK('4R'!E13),"##BLANK",'4R'!E13)</f>
        <v>3.6655000000000002</v>
      </c>
    </row>
    <row r="3057" spans="2:6">
      <c r="B3057" s="14" t="str">
        <f>'4R'!AY13</f>
        <v>R3034MTO</v>
      </c>
      <c r="C3057" s="14" t="s">
        <v>5056</v>
      </c>
      <c r="E3057" s="38" t="s">
        <v>738</v>
      </c>
      <c r="F3057" s="44">
        <f>IF(ISBLANK('4R'!F13),"##BLANK",'4R'!F13)</f>
        <v>33.351500000000001</v>
      </c>
    </row>
    <row r="3058" spans="2:6">
      <c r="B3058" s="14" t="str">
        <f>'4R'!AZ13</f>
        <v>R3034TOT</v>
      </c>
      <c r="C3058" s="14" t="s">
        <v>5057</v>
      </c>
      <c r="E3058" s="38" t="s">
        <v>738</v>
      </c>
      <c r="F3058" s="44">
        <f>IF(ISBLANK('4R'!G13),"##BLANK",'4R'!G13)</f>
        <v>37.017000000000003</v>
      </c>
    </row>
    <row r="3059" spans="2:6">
      <c r="B3059" s="14" t="str">
        <f>'4R'!BA13</f>
        <v>R3034VOI</v>
      </c>
      <c r="C3059" s="14" t="s">
        <v>5058</v>
      </c>
      <c r="E3059" s="38" t="s">
        <v>738</v>
      </c>
      <c r="F3059" s="44">
        <f>IF(ISBLANK('4R'!H13),"##BLANK",'4R'!H13)</f>
        <v>5.7575000000000003</v>
      </c>
    </row>
    <row r="3060" spans="2:6">
      <c r="B3060" s="14" t="str">
        <f>'4R'!AX14</f>
        <v>R3036UTO</v>
      </c>
      <c r="C3060" s="14" t="s">
        <v>5059</v>
      </c>
      <c r="E3060" s="38" t="s">
        <v>738</v>
      </c>
      <c r="F3060" s="44">
        <f>IF(ISBLANK('4R'!E14),"##BLANK",'4R'!E14)</f>
        <v>3.0859999999999999</v>
      </c>
    </row>
    <row r="3061" spans="2:6">
      <c r="B3061" s="14" t="str">
        <f>'4R'!AY14</f>
        <v>R3036MTO</v>
      </c>
      <c r="C3061" s="14" t="s">
        <v>5060</v>
      </c>
      <c r="E3061" s="38" t="s">
        <v>738</v>
      </c>
      <c r="F3061" s="44">
        <f>IF(ISBLANK('4R'!F14),"##BLANK",'4R'!F14)</f>
        <v>35.461500000000001</v>
      </c>
    </row>
    <row r="3062" spans="2:6">
      <c r="B3062" s="14" t="str">
        <f>'4R'!AZ14</f>
        <v>R3036TOT</v>
      </c>
      <c r="C3062" s="14" t="s">
        <v>5061</v>
      </c>
      <c r="E3062" s="38" t="s">
        <v>738</v>
      </c>
      <c r="F3062" s="44">
        <f>IF(ISBLANK('4R'!G14),"##BLANK",'4R'!G14)</f>
        <v>38.547499999999999</v>
      </c>
    </row>
    <row r="3063" spans="2:6">
      <c r="B3063" s="14" t="str">
        <f>'4R'!BA14</f>
        <v>R3036VOI</v>
      </c>
      <c r="C3063" s="14" t="s">
        <v>5062</v>
      </c>
      <c r="E3063" s="38" t="s">
        <v>738</v>
      </c>
      <c r="F3063" s="44">
        <f>IF(ISBLANK('4R'!H14),"##BLANK",'4R'!H14)</f>
        <v>5.6055000000000001</v>
      </c>
    </row>
    <row r="3064" spans="2:6">
      <c r="B3064" s="14" t="str">
        <f>'4R'!AX15</f>
        <v>R3038UTO</v>
      </c>
      <c r="C3064" s="14" t="s">
        <v>5063</v>
      </c>
      <c r="E3064" s="38" t="s">
        <v>738</v>
      </c>
      <c r="F3064" s="44">
        <f>IF(ISBLANK('4R'!E15),"##BLANK",'4R'!E15)</f>
        <v>7.3055000000000003</v>
      </c>
    </row>
    <row r="3065" spans="2:6">
      <c r="B3065" s="14" t="str">
        <f>'4R'!AY15</f>
        <v>R3038MTO</v>
      </c>
      <c r="C3065" s="14" t="s">
        <v>5064</v>
      </c>
      <c r="E3065" s="38" t="s">
        <v>738</v>
      </c>
      <c r="F3065" s="44">
        <f>IF(ISBLANK('4R'!F15),"##BLANK",'4R'!F15)</f>
        <v>78.619500000000002</v>
      </c>
    </row>
    <row r="3066" spans="2:6">
      <c r="B3066" s="14" t="str">
        <f>'4R'!AZ15</f>
        <v>R3038TOT</v>
      </c>
      <c r="C3066" s="14" t="s">
        <v>5065</v>
      </c>
      <c r="E3066" s="38" t="s">
        <v>738</v>
      </c>
      <c r="F3066" s="44">
        <f>IF(ISBLANK('4R'!G15),"##BLANK",'4R'!G15)</f>
        <v>85.924999999999997</v>
      </c>
    </row>
    <row r="3067" spans="2:6">
      <c r="B3067" s="14" t="str">
        <f>'4R'!BA15</f>
        <v>R3038VOI</v>
      </c>
      <c r="C3067" s="14" t="s">
        <v>5066</v>
      </c>
      <c r="E3067" s="38" t="s">
        <v>738</v>
      </c>
      <c r="F3067" s="44">
        <f>IF(ISBLANK('4R'!H15),"##BLANK",'4R'!H15)</f>
        <v>13.011500000000002</v>
      </c>
    </row>
    <row r="3068" spans="2:6">
      <c r="B3068" s="14" t="str">
        <f>'4R'!AX16</f>
        <v>R3040UTO</v>
      </c>
      <c r="C3068" s="14" t="s">
        <v>5067</v>
      </c>
      <c r="E3068" s="38" t="s">
        <v>738</v>
      </c>
      <c r="F3068" s="44">
        <f>IF(ISBLANK('4R'!E16),"##BLANK",'4R'!E16)</f>
        <v>398.01749999999998</v>
      </c>
    </row>
    <row r="3069" spans="2:6">
      <c r="B3069" s="14" t="str">
        <f>'4R'!AY16</f>
        <v>R3040MTO</v>
      </c>
      <c r="C3069" s="14" t="s">
        <v>5068</v>
      </c>
      <c r="E3069" s="38" t="s">
        <v>738</v>
      </c>
      <c r="F3069" s="44">
        <f>IF(ISBLANK('4R'!F16),"##BLANK",'4R'!F16)</f>
        <v>1654.4645</v>
      </c>
    </row>
    <row r="3070" spans="2:6">
      <c r="B3070" s="14" t="str">
        <f>'4R'!AZ16</f>
        <v>R3040TOT</v>
      </c>
      <c r="C3070" s="14" t="s">
        <v>5069</v>
      </c>
      <c r="E3070" s="38" t="s">
        <v>738</v>
      </c>
      <c r="F3070" s="44">
        <f>IF(ISBLANK('4R'!G16),"##BLANK",'4R'!G16)</f>
        <v>2052.482</v>
      </c>
    </row>
    <row r="3071" spans="2:6">
      <c r="B3071" s="14" t="str">
        <f>'4R'!BA16</f>
        <v>R3040VOI</v>
      </c>
      <c r="C3071" s="14" t="s">
        <v>5070</v>
      </c>
      <c r="E3071" s="38" t="s">
        <v>738</v>
      </c>
      <c r="F3071" s="44">
        <f>IF(ISBLANK('4R'!H16),"##BLANK",'4R'!H16)</f>
        <v>76.387999999999991</v>
      </c>
    </row>
    <row r="3072" spans="2:6">
      <c r="B3072" s="14" t="str">
        <f>'4R'!AX22</f>
        <v>BN2100UTO</v>
      </c>
      <c r="C3072" s="14" t="s">
        <v>5071</v>
      </c>
      <c r="E3072" s="38" t="s">
        <v>738</v>
      </c>
      <c r="F3072" s="44">
        <f>IF(ISBLANK('4R'!E22),"##BLANK",'4R'!E22)</f>
        <v>129.75299999999999</v>
      </c>
    </row>
    <row r="3073" spans="2:6">
      <c r="B3073" s="14" t="str">
        <f>'4R'!AY22</f>
        <v>BN2100MTO</v>
      </c>
      <c r="C3073" s="14" t="s">
        <v>5072</v>
      </c>
      <c r="E3073" s="38" t="s">
        <v>738</v>
      </c>
      <c r="F3073" s="44">
        <f>IF(ISBLANK('4R'!F22),"##BLANK",'4R'!F22)</f>
        <v>916.50400000000002</v>
      </c>
    </row>
    <row r="3074" spans="2:6">
      <c r="B3074" s="14" t="str">
        <f>'4R'!AZ22</f>
        <v>BN2100TOT</v>
      </c>
      <c r="C3074" s="14" t="s">
        <v>5073</v>
      </c>
      <c r="E3074" s="38" t="s">
        <v>738</v>
      </c>
      <c r="F3074" s="44">
        <f>IF(ISBLANK('4R'!G22),"##BLANK",'4R'!G22)</f>
        <v>1046.2570000000001</v>
      </c>
    </row>
    <row r="3075" spans="2:6">
      <c r="B3075" s="14" t="str">
        <f>'4R'!BA22</f>
        <v>BN2130</v>
      </c>
      <c r="C3075" s="14" t="s">
        <v>5074</v>
      </c>
      <c r="E3075" s="38" t="s">
        <v>738</v>
      </c>
      <c r="F3075" s="44">
        <f>IF(ISBLANK('4R'!H22),"##BLANK",'4R'!H22)</f>
        <v>374.95550000000003</v>
      </c>
    </row>
    <row r="3076" spans="2:6">
      <c r="B3076" s="14" t="str">
        <f>'4R'!BB22</f>
        <v>BN2140</v>
      </c>
      <c r="C3076" s="14" t="s">
        <v>5075</v>
      </c>
      <c r="E3076" s="38" t="s">
        <v>738</v>
      </c>
      <c r="F3076" s="44">
        <f>IF(ISBLANK('4R'!I22),"##BLANK",'4R'!I22)</f>
        <v>1498.6644999999999</v>
      </c>
    </row>
    <row r="3077" spans="2:6">
      <c r="B3077" s="14" t="str">
        <f>'4R'!BC22</f>
        <v>BN2150</v>
      </c>
      <c r="C3077" s="14" t="s">
        <v>5076</v>
      </c>
      <c r="E3077" s="38" t="s">
        <v>738</v>
      </c>
      <c r="F3077" s="44">
        <f>IF(ISBLANK('4R'!J22),"##BLANK",'4R'!J22)</f>
        <v>1873.62</v>
      </c>
    </row>
    <row r="3078" spans="2:6">
      <c r="B3078" s="14" t="str">
        <f>'4R'!AZ23</f>
        <v>BN2300A</v>
      </c>
      <c r="C3078" s="14" t="s">
        <v>5077</v>
      </c>
      <c r="E3078" s="38" t="s">
        <v>738</v>
      </c>
      <c r="F3078" s="44">
        <f>IF(ISBLANK('4R'!G23),"##BLANK",'4R'!G23)</f>
        <v>35.491500000000002</v>
      </c>
    </row>
    <row r="3079" spans="2:6">
      <c r="B3079" s="14" t="str">
        <f>'4R'!BC23</f>
        <v>BN2310A</v>
      </c>
      <c r="C3079" s="14" t="s">
        <v>5078</v>
      </c>
      <c r="E3079" s="38" t="s">
        <v>738</v>
      </c>
      <c r="F3079" s="44">
        <f>IF(ISBLANK('4R'!J23),"##BLANK",'4R'!J23)</f>
        <v>59.146499999999996</v>
      </c>
    </row>
    <row r="3080" spans="2:6">
      <c r="B3080" s="14" t="str">
        <f>'4R'!AZ24</f>
        <v>BN2400</v>
      </c>
      <c r="C3080" s="14" t="s">
        <v>5079</v>
      </c>
      <c r="E3080" s="38" t="s">
        <v>738</v>
      </c>
      <c r="F3080" s="44">
        <f>IF(ISBLANK('4R'!G24),"##BLANK",'4R'!G24)</f>
        <v>1081.7485000000001</v>
      </c>
    </row>
    <row r="3081" spans="2:6">
      <c r="B3081" s="14" t="str">
        <f>'4R'!BC24</f>
        <v>BN2410</v>
      </c>
      <c r="C3081" s="14" t="s">
        <v>5080</v>
      </c>
      <c r="E3081" s="38" t="s">
        <v>738</v>
      </c>
      <c r="F3081" s="44">
        <f>IF(ISBLANK('4R'!J24),"##BLANK",'4R'!J24)</f>
        <v>1932.7665</v>
      </c>
    </row>
    <row r="3082" spans="2:6">
      <c r="B3082" s="14" t="str">
        <f>'4R'!AX25</f>
        <v>BN2200</v>
      </c>
      <c r="C3082" s="14" t="s">
        <v>5081</v>
      </c>
      <c r="E3082" s="38" t="s">
        <v>738</v>
      </c>
      <c r="F3082" s="44">
        <f>IF(ISBLANK('4R'!E25),"##BLANK",'4R'!E25)</f>
        <v>3.6399999999999997</v>
      </c>
    </row>
    <row r="3083" spans="2:6">
      <c r="B3083" s="14" t="str">
        <f>'4R'!AY25</f>
        <v>BN2210</v>
      </c>
      <c r="C3083" s="14" t="s">
        <v>5082</v>
      </c>
      <c r="E3083" s="38" t="s">
        <v>738</v>
      </c>
      <c r="F3083" s="44">
        <f>IF(ISBLANK('4R'!F25),"##BLANK",'4R'!F25)</f>
        <v>45.268000000000001</v>
      </c>
    </row>
    <row r="3084" spans="2:6">
      <c r="B3084" s="14" t="str">
        <f>'4R'!AZ25</f>
        <v>BN2220A</v>
      </c>
      <c r="C3084" s="14" t="s">
        <v>5083</v>
      </c>
      <c r="E3084" s="38" t="s">
        <v>738</v>
      </c>
      <c r="F3084" s="44">
        <f>IF(ISBLANK('4R'!G25),"##BLANK",'4R'!G25)</f>
        <v>48.908000000000001</v>
      </c>
    </row>
    <row r="3085" spans="2:6">
      <c r="B3085" s="14" t="str">
        <f>'4R'!BA25</f>
        <v>BN2250</v>
      </c>
      <c r="C3085" s="14" t="s">
        <v>5084</v>
      </c>
      <c r="E3085" s="38" t="s">
        <v>738</v>
      </c>
      <c r="F3085" s="44">
        <f>IF(ISBLANK('4R'!H25),"##BLANK",'4R'!H25)</f>
        <v>6.7515000000000001</v>
      </c>
    </row>
    <row r="3086" spans="2:6">
      <c r="B3086" s="14" t="str">
        <f>'4R'!BB25</f>
        <v>BN2260</v>
      </c>
      <c r="C3086" s="14" t="s">
        <v>5085</v>
      </c>
      <c r="E3086" s="38" t="s">
        <v>738</v>
      </c>
      <c r="F3086" s="44">
        <f>IF(ISBLANK('4R'!I25),"##BLANK",'4R'!I25)</f>
        <v>68.813000000000002</v>
      </c>
    </row>
    <row r="3087" spans="2:6">
      <c r="B3087" s="14" t="str">
        <f>'4R'!BC25</f>
        <v>BN2270</v>
      </c>
      <c r="C3087" s="14" t="s">
        <v>5086</v>
      </c>
      <c r="E3087" s="38" t="s">
        <v>738</v>
      </c>
      <c r="F3087" s="44">
        <f>IF(ISBLANK('4R'!J25),"##BLANK",'4R'!J25)</f>
        <v>75.56450000000001</v>
      </c>
    </row>
    <row r="3088" spans="2:6">
      <c r="B3088" s="14" t="str">
        <f>'4R'!AZ26</f>
        <v>BN2500</v>
      </c>
      <c r="C3088" s="14" t="s">
        <v>5087</v>
      </c>
      <c r="E3088" s="38" t="s">
        <v>738</v>
      </c>
      <c r="F3088" s="44">
        <f>IF(ISBLANK('4R'!G26),"##BLANK",'4R'!G26)</f>
        <v>7.2539999999999996</v>
      </c>
    </row>
    <row r="3089" spans="2:6">
      <c r="B3089" s="14" t="str">
        <f>'4R'!BC26</f>
        <v>BN2510</v>
      </c>
      <c r="C3089" s="14" t="s">
        <v>5088</v>
      </c>
      <c r="E3089" s="38" t="s">
        <v>738</v>
      </c>
      <c r="F3089" s="44">
        <f>IF(ISBLANK('4R'!J26),"##BLANK",'4R'!J26)</f>
        <v>11.363</v>
      </c>
    </row>
    <row r="3090" spans="2:6">
      <c r="B3090" s="14" t="str">
        <f>'4R'!AZ27</f>
        <v>BN2600A</v>
      </c>
      <c r="C3090" s="14" t="s">
        <v>5089</v>
      </c>
      <c r="E3090" s="38" t="s">
        <v>738</v>
      </c>
      <c r="F3090" s="44">
        <f>IF(ISBLANK('4R'!G27),"##BLANK",'4R'!G27)</f>
        <v>56.161999999999999</v>
      </c>
    </row>
    <row r="3091" spans="2:6">
      <c r="B3091" s="14" t="str">
        <f>'4R'!BC27</f>
        <v>BN2610A</v>
      </c>
      <c r="C3091" s="14" t="s">
        <v>5090</v>
      </c>
      <c r="E3091" s="38" t="s">
        <v>738</v>
      </c>
      <c r="F3091" s="44">
        <f>IF(ISBLANK('4R'!J27),"##BLANK",'4R'!J27)</f>
        <v>86.927500000000009</v>
      </c>
    </row>
    <row r="3092" spans="2:6">
      <c r="B3092" s="14" t="str">
        <f>'4R'!AZ28</f>
        <v>BN2700</v>
      </c>
      <c r="C3092" s="14" t="s">
        <v>5091</v>
      </c>
      <c r="E3092" s="38" t="s">
        <v>738</v>
      </c>
      <c r="F3092" s="44">
        <f>IF(ISBLANK('4R'!G28),"##BLANK",'4R'!G28)</f>
        <v>1137.9105000000002</v>
      </c>
    </row>
    <row r="3093" spans="2:6">
      <c r="B3093" s="14" t="str">
        <f>'4R'!BC28</f>
        <v>BN2710</v>
      </c>
      <c r="C3093" s="14" t="s">
        <v>5092</v>
      </c>
      <c r="E3093" s="38" t="s">
        <v>738</v>
      </c>
      <c r="F3093" s="44">
        <f>IF(ISBLANK('4R'!J28),"##BLANK",'4R'!J28)</f>
        <v>2019.694</v>
      </c>
    </row>
    <row r="3094" spans="2:6">
      <c r="B3094" s="14" t="str">
        <f>'4R'!AX35</f>
        <v>B0202UNO</v>
      </c>
      <c r="C3094" s="14" t="s">
        <v>5093</v>
      </c>
      <c r="E3094" s="38" t="s">
        <v>738</v>
      </c>
      <c r="F3094" s="44">
        <f>IF(ISBLANK('4R'!E35),"##BLANK",'4R'!E35)</f>
        <v>2.0499999999999998</v>
      </c>
    </row>
    <row r="3095" spans="2:6">
      <c r="B3095" s="14" t="str">
        <f>'4R'!AY35</f>
        <v>B0202UBM</v>
      </c>
      <c r="C3095" s="14" t="s">
        <v>5094</v>
      </c>
      <c r="E3095" s="38" t="s">
        <v>738</v>
      </c>
      <c r="F3095" s="44">
        <f>IF(ISBLANK('4R'!F35),"##BLANK",'4R'!F35)</f>
        <v>0</v>
      </c>
    </row>
    <row r="3096" spans="2:6">
      <c r="B3096" s="14" t="str">
        <f>'4R'!AZ35</f>
        <v>B0402RPAMR_UM</v>
      </c>
      <c r="C3096" s="14" t="s">
        <v>5095</v>
      </c>
      <c r="E3096" s="38" t="s">
        <v>738</v>
      </c>
      <c r="F3096" s="44">
        <f>IF(ISBLANK('4R'!G35),"##BLANK",'4R'!G35)</f>
        <v>0</v>
      </c>
    </row>
    <row r="3097" spans="2:6">
      <c r="B3097" s="14" t="str">
        <f>'4R'!BA35</f>
        <v>B0402RPAMR_UC</v>
      </c>
      <c r="C3097" s="14" t="s">
        <v>5096</v>
      </c>
      <c r="E3097" s="38" t="s">
        <v>738</v>
      </c>
      <c r="F3097" s="44">
        <f>IF(ISBLANK('4R'!H35),"##BLANK",'4R'!H35)</f>
        <v>0</v>
      </c>
    </row>
    <row r="3098" spans="2:6">
      <c r="B3098" s="14" t="str">
        <f>'4R'!BB35</f>
        <v>B0402RPAMR_UA</v>
      </c>
      <c r="C3098" s="14" t="s">
        <v>5097</v>
      </c>
      <c r="E3098" s="38" t="s">
        <v>738</v>
      </c>
      <c r="F3098" s="44">
        <f>IF(ISBLANK('4R'!I35),"##BLANK",'4R'!I35)</f>
        <v>0</v>
      </c>
    </row>
    <row r="3099" spans="2:6">
      <c r="B3099" s="14" t="str">
        <f>'4R'!BC35</f>
        <v>B0402RPC__UT</v>
      </c>
      <c r="C3099" s="14" t="s">
        <v>5098</v>
      </c>
      <c r="E3099" s="38" t="s">
        <v>738</v>
      </c>
      <c r="F3099" s="44">
        <f>IF(ISBLANK('4R'!J35),"##BLANK",'4R'!J35)</f>
        <v>2.0499999999999998</v>
      </c>
    </row>
    <row r="3100" spans="2:6">
      <c r="B3100" s="14" t="str">
        <f>'4R'!BD35</f>
        <v>B0202MNO</v>
      </c>
      <c r="C3100" s="14" t="s">
        <v>5099</v>
      </c>
      <c r="E3100" s="38" t="s">
        <v>738</v>
      </c>
      <c r="F3100" s="44">
        <f>IF(ISBLANK('4R'!K35),"##BLANK",'4R'!K35)</f>
        <v>0</v>
      </c>
    </row>
    <row r="3101" spans="2:6">
      <c r="B3101" s="14" t="str">
        <f>'4R'!BE35</f>
        <v>B0202MBM</v>
      </c>
      <c r="C3101" s="14" t="s">
        <v>5100</v>
      </c>
      <c r="E3101" s="38" t="s">
        <v>738</v>
      </c>
      <c r="F3101" s="44">
        <f>IF(ISBLANK('4R'!L35),"##BLANK",'4R'!L35)</f>
        <v>0</v>
      </c>
    </row>
    <row r="3102" spans="2:6">
      <c r="B3102" s="14" t="str">
        <f>'4R'!BF35</f>
        <v>B0402RPAMR_MM</v>
      </c>
      <c r="C3102" s="14" t="s">
        <v>5101</v>
      </c>
      <c r="E3102" s="38" t="s">
        <v>738</v>
      </c>
      <c r="F3102" s="44">
        <f>IF(ISBLANK('4R'!M35),"##BLANK",'4R'!M35)</f>
        <v>7.4409999999999998</v>
      </c>
    </row>
    <row r="3103" spans="2:6">
      <c r="B3103" s="14" t="str">
        <f>'4R'!BG35</f>
        <v>B0402RPAMR_MC</v>
      </c>
      <c r="C3103" s="14" t="s">
        <v>5102</v>
      </c>
      <c r="E3103" s="38" t="s">
        <v>738</v>
      </c>
      <c r="F3103" s="44">
        <f>IF(ISBLANK('4R'!N35),"##BLANK",'4R'!N35)</f>
        <v>0</v>
      </c>
    </row>
    <row r="3104" spans="2:6">
      <c r="B3104" s="14" t="str">
        <f>'4R'!BH35</f>
        <v>B0402RPAMR_MA</v>
      </c>
      <c r="C3104" s="14" t="s">
        <v>5103</v>
      </c>
      <c r="E3104" s="38" t="s">
        <v>738</v>
      </c>
      <c r="F3104" s="44">
        <f>IF(ISBLANK('4R'!O35),"##BLANK",'4R'!O35)</f>
        <v>0</v>
      </c>
    </row>
    <row r="3105" spans="2:6">
      <c r="B3105" s="14" t="str">
        <f>'4R'!BI35</f>
        <v>B0402RPC__MT</v>
      </c>
      <c r="C3105" s="14" t="s">
        <v>5104</v>
      </c>
      <c r="E3105" s="38" t="s">
        <v>738</v>
      </c>
      <c r="F3105" s="44">
        <f>IF(ISBLANK('4R'!P35),"##BLANK",'4R'!P35)</f>
        <v>7.4409999999999998</v>
      </c>
    </row>
    <row r="3106" spans="2:6">
      <c r="B3106" s="14" t="str">
        <f>'4R'!BM35</f>
        <v>B0402RPC__TOT</v>
      </c>
      <c r="C3106" s="14" t="s">
        <v>5105</v>
      </c>
      <c r="E3106" s="38" t="s">
        <v>738</v>
      </c>
      <c r="F3106" s="44">
        <f>IF(ISBLANK('4R'!T35),"##BLANK",'4R'!T35)</f>
        <v>9.4909999999999997</v>
      </c>
    </row>
    <row r="3107" spans="2:6">
      <c r="B3107" s="14" t="str">
        <f>'4R'!AX36</f>
        <v>B0203UNO</v>
      </c>
      <c r="C3107" s="14" t="s">
        <v>5106</v>
      </c>
      <c r="E3107" s="38" t="s">
        <v>738</v>
      </c>
      <c r="F3107" s="44">
        <f>IF(ISBLANK('4R'!E36),"##BLANK",'4R'!E36)</f>
        <v>0</v>
      </c>
    </row>
    <row r="3108" spans="2:6">
      <c r="B3108" s="14" t="str">
        <f>'4R'!AY36</f>
        <v>B0203UBM</v>
      </c>
      <c r="C3108" s="14" t="s">
        <v>5107</v>
      </c>
      <c r="E3108" s="38" t="s">
        <v>738</v>
      </c>
      <c r="F3108" s="44">
        <f>IF(ISBLANK('4R'!F36),"##BLANK",'4R'!F36)</f>
        <v>0</v>
      </c>
    </row>
    <row r="3109" spans="2:6">
      <c r="B3109" s="14" t="str">
        <f>'4R'!AZ36</f>
        <v>B0402BPAMR_UM</v>
      </c>
      <c r="C3109" s="14" t="s">
        <v>5108</v>
      </c>
      <c r="E3109" s="38" t="s">
        <v>738</v>
      </c>
      <c r="F3109" s="44">
        <f>IF(ISBLANK('4R'!G36),"##BLANK",'4R'!G36)</f>
        <v>0</v>
      </c>
    </row>
    <row r="3110" spans="2:6">
      <c r="B3110" s="14" t="str">
        <f>'4R'!BA36</f>
        <v>B0402BPAMR_UC</v>
      </c>
      <c r="C3110" s="14" t="s">
        <v>5109</v>
      </c>
      <c r="E3110" s="38" t="s">
        <v>738</v>
      </c>
      <c r="F3110" s="44">
        <f>IF(ISBLANK('4R'!H36),"##BLANK",'4R'!H36)</f>
        <v>0</v>
      </c>
    </row>
    <row r="3111" spans="2:6">
      <c r="B3111" s="14" t="str">
        <f>'4R'!BB36</f>
        <v>B0402BPAMR_UA</v>
      </c>
      <c r="C3111" s="14" t="s">
        <v>5110</v>
      </c>
      <c r="E3111" s="38" t="s">
        <v>738</v>
      </c>
      <c r="F3111" s="44">
        <f>IF(ISBLANK('4R'!I36),"##BLANK",'4R'!I36)</f>
        <v>0</v>
      </c>
    </row>
    <row r="3112" spans="2:6">
      <c r="B3112" s="14" t="str">
        <f>'4R'!BC36</f>
        <v>B0402BPC__UT</v>
      </c>
      <c r="C3112" s="14" t="s">
        <v>5111</v>
      </c>
      <c r="E3112" s="38" t="s">
        <v>738</v>
      </c>
      <c r="F3112" s="44">
        <f>IF(ISBLANK('4R'!J36),"##BLANK",'4R'!J36)</f>
        <v>0</v>
      </c>
    </row>
    <row r="3113" spans="2:6">
      <c r="B3113" s="14" t="str">
        <f>'4R'!BD36</f>
        <v>B0203MNO</v>
      </c>
      <c r="C3113" s="14" t="s">
        <v>5112</v>
      </c>
      <c r="E3113" s="38" t="s">
        <v>738</v>
      </c>
      <c r="F3113" s="44">
        <f>IF(ISBLANK('4R'!K36),"##BLANK",'4R'!K36)</f>
        <v>0</v>
      </c>
    </row>
    <row r="3114" spans="2:6">
      <c r="B3114" s="14" t="str">
        <f>'4R'!BE36</f>
        <v>B0203MBM</v>
      </c>
      <c r="C3114" s="14" t="s">
        <v>5113</v>
      </c>
      <c r="E3114" s="38" t="s">
        <v>738</v>
      </c>
      <c r="F3114" s="44">
        <f>IF(ISBLANK('4R'!L36),"##BLANK",'4R'!L36)</f>
        <v>0</v>
      </c>
    </row>
    <row r="3115" spans="2:6">
      <c r="B3115" s="14" t="str">
        <f>'4R'!BF36</f>
        <v>B0402BPAMR_MM</v>
      </c>
      <c r="C3115" s="14" t="s">
        <v>5114</v>
      </c>
      <c r="E3115" s="38" t="s">
        <v>738</v>
      </c>
      <c r="F3115" s="44">
        <f>IF(ISBLANK('4R'!M36),"##BLANK",'4R'!M36)</f>
        <v>0.32400000000000001</v>
      </c>
    </row>
    <row r="3116" spans="2:6">
      <c r="B3116" s="14" t="str">
        <f>'4R'!BG36</f>
        <v>B0402BPAMR_MC</v>
      </c>
      <c r="C3116" s="14" t="s">
        <v>5115</v>
      </c>
      <c r="E3116" s="38" t="s">
        <v>738</v>
      </c>
      <c r="F3116" s="44">
        <f>IF(ISBLANK('4R'!N36),"##BLANK",'4R'!N36)</f>
        <v>0</v>
      </c>
    </row>
    <row r="3117" spans="2:6">
      <c r="B3117" s="14" t="str">
        <f>'4R'!BH36</f>
        <v>B0402BPAMR_MA</v>
      </c>
      <c r="C3117" s="14" t="s">
        <v>5116</v>
      </c>
      <c r="E3117" s="38" t="s">
        <v>738</v>
      </c>
      <c r="F3117" s="44">
        <f>IF(ISBLANK('4R'!O36),"##BLANK",'4R'!O36)</f>
        <v>0</v>
      </c>
    </row>
    <row r="3118" spans="2:6">
      <c r="B3118" s="14" t="str">
        <f>'4R'!BI36</f>
        <v>B0402BPC__MT</v>
      </c>
      <c r="C3118" s="14" t="s">
        <v>5117</v>
      </c>
      <c r="E3118" s="38" t="s">
        <v>738</v>
      </c>
      <c r="F3118" s="44">
        <f>IF(ISBLANK('4R'!P36),"##BLANK",'4R'!P36)</f>
        <v>0.32400000000000001</v>
      </c>
    </row>
    <row r="3119" spans="2:6">
      <c r="B3119" s="14" t="str">
        <f>'4R'!BM36</f>
        <v>B0402BPC__TOT</v>
      </c>
      <c r="C3119" s="14" t="s">
        <v>5118</v>
      </c>
      <c r="E3119" s="38" t="s">
        <v>738</v>
      </c>
      <c r="F3119" s="44">
        <f>IF(ISBLANK('4R'!T36),"##BLANK",'4R'!T36)</f>
        <v>0.32400000000000001</v>
      </c>
    </row>
    <row r="3120" spans="2:6">
      <c r="B3120" s="14" t="str">
        <f>'4R'!AX37</f>
        <v>B0204UNO</v>
      </c>
      <c r="C3120" s="14" t="s">
        <v>5119</v>
      </c>
      <c r="E3120" s="38" t="s">
        <v>738</v>
      </c>
      <c r="F3120" s="44">
        <f>IF(ISBLANK('4R'!E37),"##BLANK",'4R'!E37)</f>
        <v>130.37899999999999</v>
      </c>
    </row>
    <row r="3121" spans="2:6">
      <c r="B3121" s="14" t="str">
        <f>'4R'!AY37</f>
        <v>B0204UBM</v>
      </c>
      <c r="C3121" s="14" t="s">
        <v>5120</v>
      </c>
      <c r="E3121" s="38" t="s">
        <v>738</v>
      </c>
      <c r="F3121" s="44">
        <f>IF(ISBLANK('4R'!F37),"##BLANK",'4R'!F37)</f>
        <v>0</v>
      </c>
    </row>
    <row r="3122" spans="2:6">
      <c r="B3122" s="14" t="str">
        <f>'4R'!AZ37</f>
        <v>B0402RPBAMR_UM</v>
      </c>
      <c r="C3122" s="14" t="s">
        <v>5121</v>
      </c>
      <c r="E3122" s="38" t="s">
        <v>738</v>
      </c>
      <c r="F3122" s="44">
        <f>IF(ISBLANK('4R'!G37),"##BLANK",'4R'!G37)</f>
        <v>0</v>
      </c>
    </row>
    <row r="3123" spans="2:6">
      <c r="B3123" s="14" t="str">
        <f>'4R'!BA37</f>
        <v>B0402RPBAMR_UC</v>
      </c>
      <c r="C3123" s="14" t="s">
        <v>5122</v>
      </c>
      <c r="E3123" s="38" t="s">
        <v>738</v>
      </c>
      <c r="F3123" s="44">
        <f>IF(ISBLANK('4R'!H37),"##BLANK",'4R'!H37)</f>
        <v>0</v>
      </c>
    </row>
    <row r="3124" spans="2:6">
      <c r="B3124" s="14" t="str">
        <f>'4R'!BB37</f>
        <v>B0402RPBAMR_UA</v>
      </c>
      <c r="C3124" s="14" t="s">
        <v>5123</v>
      </c>
      <c r="E3124" s="38" t="s">
        <v>738</v>
      </c>
      <c r="F3124" s="44">
        <f>IF(ISBLANK('4R'!I37),"##BLANK",'4R'!I37)</f>
        <v>0</v>
      </c>
    </row>
    <row r="3125" spans="2:6">
      <c r="B3125" s="14" t="str">
        <f>'4R'!BC37</f>
        <v>B0402RPBC__UT</v>
      </c>
      <c r="C3125" s="14" t="s">
        <v>5124</v>
      </c>
      <c r="E3125" s="38" t="s">
        <v>738</v>
      </c>
      <c r="F3125" s="44">
        <f>IF(ISBLANK('4R'!J37),"##BLANK",'4R'!J37)</f>
        <v>130.37899999999999</v>
      </c>
    </row>
    <row r="3126" spans="2:6">
      <c r="B3126" s="14" t="str">
        <f>'4R'!BD37</f>
        <v>B0204MNO</v>
      </c>
      <c r="C3126" s="14" t="s">
        <v>5125</v>
      </c>
      <c r="E3126" s="38" t="s">
        <v>738</v>
      </c>
      <c r="F3126" s="44">
        <f>IF(ISBLANK('4R'!K37),"##BLANK",'4R'!K37)</f>
        <v>0</v>
      </c>
    </row>
    <row r="3127" spans="2:6">
      <c r="B3127" s="14" t="str">
        <f>'4R'!BE37</f>
        <v>B0204MBM</v>
      </c>
      <c r="C3127" s="14" t="s">
        <v>5126</v>
      </c>
      <c r="E3127" s="38" t="s">
        <v>738</v>
      </c>
      <c r="F3127" s="44">
        <f>IF(ISBLANK('4R'!L37),"##BLANK",'4R'!L37)</f>
        <v>340.67899999999997</v>
      </c>
    </row>
    <row r="3128" spans="2:6">
      <c r="B3128" s="14" t="str">
        <f>'4R'!BF37</f>
        <v>B0402RPBAMR_MM</v>
      </c>
      <c r="C3128" s="14" t="s">
        <v>5127</v>
      </c>
      <c r="E3128" s="38" t="s">
        <v>738</v>
      </c>
      <c r="F3128" s="44">
        <f>IF(ISBLANK('4R'!M37),"##BLANK",'4R'!M37)</f>
        <v>580.19100000000003</v>
      </c>
    </row>
    <row r="3129" spans="2:6">
      <c r="B3129" s="14" t="str">
        <f>'4R'!BG37</f>
        <v>B0402RPBAMR_MC</v>
      </c>
      <c r="C3129" s="14" t="s">
        <v>5128</v>
      </c>
      <c r="E3129" s="38" t="s">
        <v>738</v>
      </c>
      <c r="F3129" s="44">
        <f>IF(ISBLANK('4R'!N37),"##BLANK",'4R'!N37)</f>
        <v>0</v>
      </c>
    </row>
    <row r="3130" spans="2:6">
      <c r="B3130" s="14" t="str">
        <f>'4R'!BH37</f>
        <v>B0402RPBAMR_MA</v>
      </c>
      <c r="C3130" s="14" t="s">
        <v>5129</v>
      </c>
      <c r="E3130" s="38" t="s">
        <v>738</v>
      </c>
      <c r="F3130" s="44">
        <f>IF(ISBLANK('4R'!O37),"##BLANK",'4R'!O37)</f>
        <v>0</v>
      </c>
    </row>
    <row r="3131" spans="2:6">
      <c r="B3131" s="14" t="str">
        <f>'4R'!BI37</f>
        <v>B0402RPB__MT</v>
      </c>
      <c r="C3131" s="14" t="s">
        <v>5130</v>
      </c>
      <c r="E3131" s="38" t="s">
        <v>738</v>
      </c>
      <c r="F3131" s="44">
        <f>IF(ISBLANK('4R'!P37),"##BLANK",'4R'!P37)</f>
        <v>920.87</v>
      </c>
    </row>
    <row r="3132" spans="2:6">
      <c r="B3132" s="14" t="str">
        <f>'4R'!BM37</f>
        <v>B0402RPB__TOT</v>
      </c>
      <c r="C3132" s="14" t="s">
        <v>5131</v>
      </c>
      <c r="E3132" s="38" t="s">
        <v>738</v>
      </c>
      <c r="F3132" s="44">
        <f>IF(ISBLANK('4R'!T37),"##BLANK",'4R'!T37)</f>
        <v>1051.249</v>
      </c>
    </row>
    <row r="3133" spans="2:6">
      <c r="B3133" s="14" t="str">
        <f>'4R'!BJ38</f>
        <v>B0402RP_UU</v>
      </c>
      <c r="C3133" s="14" t="s">
        <v>5132</v>
      </c>
      <c r="E3133" s="38" t="s">
        <v>738</v>
      </c>
      <c r="F3133" s="44">
        <f>IF(ISBLANK('4R'!Q38),"##BLANK",'4R'!Q38)</f>
        <v>0</v>
      </c>
    </row>
    <row r="3134" spans="2:6">
      <c r="B3134" s="14" t="str">
        <f>'4R'!BK38</f>
        <v>B0402RP_UO</v>
      </c>
      <c r="C3134" s="14" t="s">
        <v>5133</v>
      </c>
      <c r="E3134" s="38" t="s">
        <v>738</v>
      </c>
      <c r="F3134" s="44">
        <f>IF(ISBLANK('4R'!R38),"##BLANK",'4R'!R38)</f>
        <v>0</v>
      </c>
    </row>
    <row r="3135" spans="2:6">
      <c r="B3135" s="14" t="str">
        <f>'4R'!BL38</f>
        <v>B0402RP_UT</v>
      </c>
      <c r="C3135" s="14" t="s">
        <v>5134</v>
      </c>
      <c r="E3135" s="38" t="s">
        <v>738</v>
      </c>
      <c r="F3135" s="44">
        <f>IF(ISBLANK('4R'!S38),"##BLANK",'4R'!S38)</f>
        <v>0</v>
      </c>
    </row>
    <row r="3136" spans="2:6">
      <c r="B3136" s="14" t="str">
        <f>'4R'!BC39</f>
        <v>B0205UTO</v>
      </c>
      <c r="C3136" s="14" t="s">
        <v>5135</v>
      </c>
      <c r="E3136" s="38" t="s">
        <v>738</v>
      </c>
      <c r="F3136" s="44">
        <f>IF(ISBLANK('4R'!J39),"##BLANK",'4R'!J39)</f>
        <v>9.7900000000000009</v>
      </c>
    </row>
    <row r="3137" spans="2:6">
      <c r="B3137" s="14" t="str">
        <f>'4R'!BI39</f>
        <v>B0402RVP__MT</v>
      </c>
      <c r="C3137" s="14" t="s">
        <v>5136</v>
      </c>
      <c r="E3137" s="38" t="s">
        <v>738</v>
      </c>
      <c r="F3137" s="44">
        <f>IF(ISBLANK('4R'!P39),"##BLANK",'4R'!P39)</f>
        <v>23.581000000000003</v>
      </c>
    </row>
    <row r="3138" spans="2:6">
      <c r="B3138" s="14" t="str">
        <f>'4R'!BM39</f>
        <v>B0402RPBC__TOT</v>
      </c>
      <c r="C3138" s="14" t="s">
        <v>5137</v>
      </c>
      <c r="E3138" s="38" t="s">
        <v>738</v>
      </c>
      <c r="F3138" s="44">
        <f>IF(ISBLANK('4R'!T39),"##BLANK",'4R'!T39)</f>
        <v>33.371000000000002</v>
      </c>
    </row>
    <row r="3139" spans="2:6">
      <c r="B3139" s="14" t="str">
        <f>'4R'!BC40</f>
        <v>BN2161UTO</v>
      </c>
      <c r="C3139" s="14" t="s">
        <v>5138</v>
      </c>
      <c r="E3139" s="38" t="s">
        <v>738</v>
      </c>
      <c r="F3139" s="44">
        <f>IF(ISBLANK('4R'!J40),"##BLANK",'4R'!J40)</f>
        <v>140.16899999999998</v>
      </c>
    </row>
    <row r="3140" spans="2:6">
      <c r="B3140" s="14" t="str">
        <f>'4R'!BI40</f>
        <v>B0402CRP__MT</v>
      </c>
      <c r="C3140" s="14" t="s">
        <v>5139</v>
      </c>
      <c r="E3140" s="38" t="s">
        <v>738</v>
      </c>
      <c r="F3140" s="44">
        <f>IF(ISBLANK('4R'!P40),"##BLANK",'4R'!P40)</f>
        <v>944.45100000000002</v>
      </c>
    </row>
    <row r="3141" spans="2:6">
      <c r="B3141" s="14" t="str">
        <f>'4R'!BM40</f>
        <v>B0402CRP__TOT</v>
      </c>
      <c r="C3141" s="14" t="s">
        <v>5140</v>
      </c>
      <c r="E3141" s="38" t="s">
        <v>738</v>
      </c>
      <c r="F3141" s="44">
        <f>IF(ISBLANK('4R'!T40),"##BLANK",'4R'!T40)</f>
        <v>1084.6200000000001</v>
      </c>
    </row>
    <row r="3142" spans="2:6">
      <c r="B3142" s="14" t="str">
        <f>'4R'!AX41</f>
        <v>B0207UNO</v>
      </c>
      <c r="C3142" s="14" t="s">
        <v>5141</v>
      </c>
      <c r="E3142" s="38" t="s">
        <v>738</v>
      </c>
      <c r="F3142" s="44">
        <f>IF(ISBLANK('4R'!E41),"##BLANK",'4R'!E41)</f>
        <v>3.6150000000000002</v>
      </c>
    </row>
    <row r="3143" spans="2:6">
      <c r="B3143" s="14" t="str">
        <f>'4R'!AY41</f>
        <v>B0207UBM</v>
      </c>
      <c r="C3143" s="14" t="s">
        <v>5142</v>
      </c>
      <c r="E3143" s="38" t="s">
        <v>738</v>
      </c>
      <c r="F3143" s="44">
        <f>IF(ISBLANK('4R'!F41),"##BLANK",'4R'!F41)</f>
        <v>0</v>
      </c>
    </row>
    <row r="3144" spans="2:6">
      <c r="B3144" s="14" t="str">
        <f>'4R'!AZ41</f>
        <v>B0403BPB_AUM</v>
      </c>
      <c r="C3144" s="14" t="s">
        <v>5143</v>
      </c>
      <c r="E3144" s="38" t="s">
        <v>738</v>
      </c>
      <c r="F3144" s="44">
        <f>IF(ISBLANK('4R'!G41),"##BLANK",'4R'!G41)</f>
        <v>0</v>
      </c>
    </row>
    <row r="3145" spans="2:6">
      <c r="B3145" s="14" t="str">
        <f>'4R'!BA41</f>
        <v>B0403BPB_CUM</v>
      </c>
      <c r="C3145" s="14" t="s">
        <v>5144</v>
      </c>
      <c r="E3145" s="38" t="s">
        <v>738</v>
      </c>
      <c r="F3145" s="44">
        <f>IF(ISBLANK('4R'!H41),"##BLANK",'4R'!H41)</f>
        <v>0</v>
      </c>
    </row>
    <row r="3146" spans="2:6">
      <c r="B3146" s="14" t="str">
        <f>'4R'!BB41</f>
        <v>B0403BPB_TUM</v>
      </c>
      <c r="C3146" s="14" t="s">
        <v>5145</v>
      </c>
      <c r="E3146" s="38" t="s">
        <v>738</v>
      </c>
      <c r="F3146" s="44">
        <f>IF(ISBLANK('4R'!I41),"##BLANK",'4R'!I41)</f>
        <v>0</v>
      </c>
    </row>
    <row r="3147" spans="2:6">
      <c r="B3147" s="14" t="str">
        <f>'4R'!BC41</f>
        <v>B0207UTO</v>
      </c>
      <c r="C3147" s="14" t="s">
        <v>5146</v>
      </c>
      <c r="E3147" s="38" t="s">
        <v>738</v>
      </c>
      <c r="F3147" s="44">
        <f>IF(ISBLANK('4R'!J41),"##BLANK",'4R'!J41)</f>
        <v>3.6150000000000002</v>
      </c>
    </row>
    <row r="3148" spans="2:6">
      <c r="B3148" s="14" t="str">
        <f>'4R'!BD41</f>
        <v>B0207MNO</v>
      </c>
      <c r="C3148" s="14" t="s">
        <v>5147</v>
      </c>
      <c r="E3148" s="38" t="s">
        <v>738</v>
      </c>
      <c r="F3148" s="44">
        <f>IF(ISBLANK('4R'!K41),"##BLANK",'4R'!K41)</f>
        <v>0</v>
      </c>
    </row>
    <row r="3149" spans="2:6">
      <c r="B3149" s="14" t="str">
        <f>'4R'!BE41</f>
        <v>B0207MBM</v>
      </c>
      <c r="C3149" s="14" t="s">
        <v>5148</v>
      </c>
      <c r="E3149" s="38" t="s">
        <v>738</v>
      </c>
      <c r="F3149" s="44">
        <f>IF(ISBLANK('4R'!L41),"##BLANK",'4R'!L41)</f>
        <v>34.01582775896695</v>
      </c>
    </row>
    <row r="3150" spans="2:6">
      <c r="B3150" s="14" t="str">
        <f>'4R'!BF41</f>
        <v>B0403BPB_AM</v>
      </c>
      <c r="C3150" s="14" t="s">
        <v>5149</v>
      </c>
      <c r="E3150" s="38" t="s">
        <v>738</v>
      </c>
      <c r="F3150" s="44">
        <f>IF(ISBLANK('4R'!M41),"##BLANK",'4R'!M41)</f>
        <v>11.416172241033047</v>
      </c>
    </row>
    <row r="3151" spans="2:6">
      <c r="B3151" s="14" t="str">
        <f>'4R'!BG41</f>
        <v>B0403BPB_CM</v>
      </c>
      <c r="C3151" s="14" t="s">
        <v>5150</v>
      </c>
      <c r="E3151" s="38" t="s">
        <v>738</v>
      </c>
      <c r="F3151" s="44">
        <f>IF(ISBLANK('4R'!N41),"##BLANK",'4R'!N41)</f>
        <v>0</v>
      </c>
    </row>
    <row r="3152" spans="2:6">
      <c r="B3152" s="14" t="str">
        <f>'4R'!BH41</f>
        <v>B0403BPB_TM</v>
      </c>
      <c r="C3152" s="14" t="s">
        <v>5151</v>
      </c>
      <c r="E3152" s="38" t="s">
        <v>738</v>
      </c>
      <c r="F3152" s="44">
        <f>IF(ISBLANK('4R'!O41),"##BLANK",'4R'!O41)</f>
        <v>0</v>
      </c>
    </row>
    <row r="3153" spans="2:6">
      <c r="B3153" s="14" t="str">
        <f>'4R'!BI41</f>
        <v>B0403BPB_MTOT</v>
      </c>
      <c r="C3153" s="14" t="s">
        <v>5152</v>
      </c>
      <c r="E3153" s="38" t="s">
        <v>738</v>
      </c>
      <c r="F3153" s="44">
        <f>IF(ISBLANK('4R'!P41),"##BLANK",'4R'!P41)</f>
        <v>45.431999999999995</v>
      </c>
    </row>
    <row r="3154" spans="2:6">
      <c r="B3154" s="14" t="str">
        <f>'4R'!BM41</f>
        <v>B0403BPB_TOT</v>
      </c>
      <c r="C3154" s="14" t="s">
        <v>5153</v>
      </c>
      <c r="E3154" s="38" t="s">
        <v>738</v>
      </c>
      <c r="F3154" s="44">
        <f>IF(ISBLANK('4R'!T41),"##BLANK",'4R'!T41)</f>
        <v>49.046999999999997</v>
      </c>
    </row>
    <row r="3155" spans="2:6">
      <c r="B3155" s="14" t="str">
        <f>'4R'!BJ42</f>
        <v>B0403BPU_UU</v>
      </c>
      <c r="C3155" s="14" t="s">
        <v>5154</v>
      </c>
      <c r="E3155" s="38" t="s">
        <v>738</v>
      </c>
      <c r="F3155" s="44">
        <f>IF(ISBLANK('4R'!Q42),"##BLANK",'4R'!Q42)</f>
        <v>0</v>
      </c>
    </row>
    <row r="3156" spans="2:6">
      <c r="B3156" s="14" t="str">
        <f>'4R'!BK42</f>
        <v>B0403BPU_UO</v>
      </c>
      <c r="C3156" s="14" t="s">
        <v>5155</v>
      </c>
      <c r="E3156" s="38" t="s">
        <v>738</v>
      </c>
      <c r="F3156" s="44">
        <f>IF(ISBLANK('4R'!R42),"##BLANK",'4R'!R42)</f>
        <v>0</v>
      </c>
    </row>
    <row r="3157" spans="2:6">
      <c r="B3157" s="14" t="str">
        <f>'4R'!BL42</f>
        <v>B0403BPU_UT</v>
      </c>
      <c r="C3157" s="14" t="s">
        <v>5155</v>
      </c>
      <c r="E3157" s="38" t="s">
        <v>738</v>
      </c>
      <c r="F3157" s="44">
        <f>IF(ISBLANK('4R'!S42),"##BLANK",'4R'!S42)</f>
        <v>0</v>
      </c>
    </row>
    <row r="3158" spans="2:6">
      <c r="B3158" s="14" t="str">
        <f>'4R'!BC43</f>
        <v>B0208UTO</v>
      </c>
      <c r="C3158" s="14" t="s">
        <v>5156</v>
      </c>
      <c r="E3158" s="38" t="s">
        <v>738</v>
      </c>
      <c r="F3158" s="44">
        <f>IF(ISBLANK('4R'!J43),"##BLANK",'4R'!J43)</f>
        <v>0.78200000000000003</v>
      </c>
    </row>
    <row r="3159" spans="2:6">
      <c r="B3159" s="14" t="str">
        <f>'4R'!BI43</f>
        <v>B0404BVP__MT</v>
      </c>
      <c r="C3159" s="14" t="s">
        <v>5157</v>
      </c>
      <c r="E3159" s="38" t="s">
        <v>738</v>
      </c>
      <c r="F3159" s="44">
        <f>IF(ISBLANK('4R'!P43),"##BLANK",'4R'!P43)</f>
        <v>6.5510000000000002</v>
      </c>
    </row>
    <row r="3160" spans="2:6">
      <c r="B3160" s="14" t="str">
        <f>'4R'!BM43</f>
        <v>B0404BVP_TOT</v>
      </c>
      <c r="C3160" s="14" t="s">
        <v>5158</v>
      </c>
      <c r="E3160" s="38" t="s">
        <v>738</v>
      </c>
      <c r="F3160" s="44">
        <f>IF(ISBLANK('4R'!T43),"##BLANK",'4R'!T43)</f>
        <v>7.3330000000000002</v>
      </c>
    </row>
    <row r="3161" spans="2:6">
      <c r="B3161" s="14" t="str">
        <f>'4R'!BC44</f>
        <v>BN2221UTO</v>
      </c>
      <c r="C3161" s="14" t="s">
        <v>5159</v>
      </c>
      <c r="E3161" s="38" t="s">
        <v>738</v>
      </c>
      <c r="F3161" s="44">
        <f>IF(ISBLANK('4R'!J44),"##BLANK",'4R'!J44)</f>
        <v>4.3970000000000002</v>
      </c>
    </row>
    <row r="3162" spans="2:6">
      <c r="B3162" s="14" t="str">
        <f>'4R'!BI44</f>
        <v>B0405CBP__MT</v>
      </c>
      <c r="C3162" s="14" t="s">
        <v>5160</v>
      </c>
      <c r="E3162" s="38" t="s">
        <v>738</v>
      </c>
      <c r="F3162" s="44">
        <f>IF(ISBLANK('4R'!P44),"##BLANK",'4R'!P44)</f>
        <v>51.982999999999997</v>
      </c>
    </row>
    <row r="3163" spans="2:6">
      <c r="B3163" s="14" t="str">
        <f>'4R'!BM44</f>
        <v>B0405CBP__TOT</v>
      </c>
      <c r="C3163" s="14" t="s">
        <v>5161</v>
      </c>
      <c r="E3163" s="38" t="s">
        <v>738</v>
      </c>
      <c r="F3163" s="44">
        <f>IF(ISBLANK('4R'!T44),"##BLANK",'4R'!T44)</f>
        <v>56.379999999999995</v>
      </c>
    </row>
    <row r="3164" spans="2:6">
      <c r="B3164" s="14" t="str">
        <f>'4R'!BC45</f>
        <v>BN1001UTO</v>
      </c>
      <c r="C3164" s="14" t="s">
        <v>5162</v>
      </c>
      <c r="E3164" s="38" t="s">
        <v>738</v>
      </c>
      <c r="F3164" s="44">
        <f>IF(ISBLANK('4R'!J45),"##BLANK",'4R'!J45)</f>
        <v>144.56599999999997</v>
      </c>
    </row>
    <row r="3165" spans="2:6">
      <c r="B3165" s="14" t="str">
        <f>'4R'!BI45</f>
        <v>B0406CP__MT</v>
      </c>
      <c r="C3165" s="14" t="s">
        <v>5163</v>
      </c>
      <c r="E3165" s="38" t="s">
        <v>738</v>
      </c>
      <c r="F3165" s="44">
        <f>IF(ISBLANK('4R'!P45),"##BLANK",'4R'!P45)</f>
        <v>996.43399999999997</v>
      </c>
    </row>
    <row r="3166" spans="2:6">
      <c r="B3166" s="14" t="str">
        <f>'4R'!BM45</f>
        <v>BN1001</v>
      </c>
      <c r="C3166" s="14" t="s">
        <v>5164</v>
      </c>
      <c r="E3166" s="38" t="s">
        <v>738</v>
      </c>
      <c r="F3166" s="44">
        <f>IF(ISBLANK('4R'!T45),"##BLANK",'4R'!T45)</f>
        <v>1141</v>
      </c>
    </row>
    <row r="3167" spans="2:6">
      <c r="B3167" s="14" t="str">
        <f>'4R'!AX50</f>
        <v>BN2590</v>
      </c>
      <c r="C3167" s="14" t="s">
        <v>5165</v>
      </c>
      <c r="E3167" s="38" t="s">
        <v>738</v>
      </c>
      <c r="F3167" s="44">
        <f>IF(ISBLANK('4R'!E50),"##BLANK",'4R'!E50)</f>
        <v>2632.3560000000002</v>
      </c>
    </row>
    <row r="3168" spans="2:6">
      <c r="B3168" s="14" t="str">
        <f>'4R'!AY50</f>
        <v>BN2630</v>
      </c>
      <c r="C3168" s="14" t="s">
        <v>5166</v>
      </c>
      <c r="E3168" s="38" t="s">
        <v>738</v>
      </c>
      <c r="F3168" s="44">
        <f>IF(ISBLANK('4R'!F50),"##BLANK",'4R'!F50)</f>
        <v>4590.3289999999997</v>
      </c>
    </row>
    <row r="3169" spans="2:6">
      <c r="B3169" s="14" t="str">
        <f>'4R'!AY51</f>
        <v>BN2620</v>
      </c>
      <c r="C3169" s="14" t="s">
        <v>5167</v>
      </c>
      <c r="E3169" s="38" t="s">
        <v>738</v>
      </c>
      <c r="F3169" s="44">
        <f>IF(ISBLANK('4R'!F51),"##BLANK",'4R'!F51)</f>
        <v>58.58</v>
      </c>
    </row>
    <row r="3170" spans="2:6">
      <c r="B3170" s="14" t="str">
        <f>'4R'!AX55</f>
        <v>B0407HP_RP</v>
      </c>
      <c r="C3170" s="14" t="s">
        <v>5168</v>
      </c>
      <c r="E3170" s="38" t="s">
        <v>738</v>
      </c>
      <c r="F3170" s="44">
        <f>IF(ISBLANK('4R'!E55),"##BLANK",'4R'!E55)</f>
        <v>2580.1705440529718</v>
      </c>
    </row>
    <row r="3171" spans="2:6">
      <c r="B3171" s="14" t="str">
        <f>'4R'!AY55</f>
        <v>B0407HP_NRP</v>
      </c>
      <c r="C3171" s="14" t="s">
        <v>5169</v>
      </c>
      <c r="E3171" s="38" t="s">
        <v>738</v>
      </c>
      <c r="F3171" s="44">
        <f>IF(ISBLANK('4R'!F55),"##BLANK",'4R'!F55)</f>
        <v>0</v>
      </c>
    </row>
    <row r="3172" spans="2:6">
      <c r="B3172" s="14" t="str">
        <f>'4R'!AZ55</f>
        <v>B0407HP_TOT</v>
      </c>
      <c r="C3172" s="14" t="s">
        <v>5170</v>
      </c>
      <c r="E3172" s="38" t="s">
        <v>738</v>
      </c>
      <c r="F3172" s="44">
        <f>IF(ISBLANK('4R'!G55),"##BLANK",'4R'!G55)</f>
        <v>2580.1705440529718</v>
      </c>
    </row>
    <row r="3173" spans="2:6">
      <c r="B3173" s="14" t="str">
        <f>'4R'!AX56</f>
        <v>B0408MHP_RP</v>
      </c>
      <c r="C3173" s="14" t="s">
        <v>5171</v>
      </c>
      <c r="E3173" s="38" t="s">
        <v>738</v>
      </c>
      <c r="F3173" s="44">
        <f>IF(ISBLANK('4R'!E56),"##BLANK",'4R'!E56)</f>
        <v>2260.5160697440583</v>
      </c>
    </row>
    <row r="3174" spans="2:6">
      <c r="B3174" s="14" t="str">
        <f>'4R'!AY56</f>
        <v>B0408MHP_NRP</v>
      </c>
      <c r="C3174" s="14" t="s">
        <v>5172</v>
      </c>
      <c r="E3174" s="38" t="s">
        <v>738</v>
      </c>
      <c r="F3174" s="44">
        <f>IF(ISBLANK('4R'!F56),"##BLANK",'4R'!F56)</f>
        <v>0</v>
      </c>
    </row>
    <row r="3175" spans="2:6">
      <c r="B3175" s="14" t="str">
        <f>'4R'!AZ56</f>
        <v>B0408MHP_TOT</v>
      </c>
      <c r="C3175" s="14" t="s">
        <v>5173</v>
      </c>
      <c r="E3175" s="38" t="s">
        <v>738</v>
      </c>
      <c r="F3175" s="44">
        <f>IF(ISBLANK('4R'!G56),"##BLANK",'4R'!G56)</f>
        <v>2260.5160697440583</v>
      </c>
    </row>
    <row r="3176" spans="2:6">
      <c r="B3176" s="14" t="str">
        <f>'4R'!AX57</f>
        <v>B0409UHP_RP</v>
      </c>
      <c r="C3176" s="14" t="s">
        <v>5174</v>
      </c>
      <c r="E3176" s="38" t="s">
        <v>738</v>
      </c>
      <c r="F3176" s="44">
        <f>IF(ISBLANK('4R'!E57),"##BLANK",'4R'!E57)</f>
        <v>319.65447430891362</v>
      </c>
    </row>
    <row r="3177" spans="2:6">
      <c r="B3177" s="14" t="str">
        <f>'4R'!AY57</f>
        <v>B0409UHP_NRP</v>
      </c>
      <c r="C3177" s="14" t="s">
        <v>5175</v>
      </c>
      <c r="E3177" s="38" t="s">
        <v>738</v>
      </c>
      <c r="F3177" s="44">
        <f>IF(ISBLANK('4R'!F57),"##BLANK",'4R'!F57)</f>
        <v>0</v>
      </c>
    </row>
    <row r="3178" spans="2:6">
      <c r="B3178" s="14" t="str">
        <f>'4R'!AZ57</f>
        <v>B0409UHP_TOT</v>
      </c>
      <c r="C3178" s="14" t="s">
        <v>5176</v>
      </c>
      <c r="E3178" s="38" t="s">
        <v>738</v>
      </c>
      <c r="F3178" s="44">
        <f>IF(ISBLANK('4R'!G57),"##BLANK",'4R'!G57)</f>
        <v>319.65447430891362</v>
      </c>
    </row>
    <row r="3179" spans="2:6">
      <c r="B3179" s="14" t="str">
        <f>'4S'!AO10</f>
        <v>B0757GRCE_WR</v>
      </c>
      <c r="C3179" s="14" t="s">
        <v>5177</v>
      </c>
      <c r="E3179" s="38" t="s">
        <v>738</v>
      </c>
      <c r="F3179" s="44">
        <f>IF(ISBLANK('4S'!F10),"##BLANK",'4S'!F10)</f>
        <v>0</v>
      </c>
    </row>
    <row r="3180" spans="2:6">
      <c r="B3180" s="14" t="str">
        <f>'4S'!AP10</f>
        <v>B0768GRCE_RW</v>
      </c>
      <c r="C3180" s="14" t="s">
        <v>5178</v>
      </c>
      <c r="E3180" s="38" t="s">
        <v>738</v>
      </c>
      <c r="F3180" s="44">
        <f>IF(ISBLANK('4S'!G10),"##BLANK",'4S'!G10)</f>
        <v>0</v>
      </c>
    </row>
    <row r="3181" spans="2:6">
      <c r="B3181" s="14" t="str">
        <f>'4S'!AQ10</f>
        <v>B0779GRCE_SW</v>
      </c>
      <c r="C3181" s="14" t="s">
        <v>5179</v>
      </c>
      <c r="E3181" s="38" t="s">
        <v>738</v>
      </c>
      <c r="F3181" s="44">
        <f>IF(ISBLANK('4S'!H10),"##BLANK",'4S'!H10)</f>
        <v>0</v>
      </c>
    </row>
    <row r="3182" spans="2:6">
      <c r="B3182" s="14" t="str">
        <f>'4S'!AR10</f>
        <v>B0790GRCE_TW</v>
      </c>
      <c r="C3182" s="14" t="s">
        <v>5180</v>
      </c>
      <c r="E3182" s="38" t="s">
        <v>738</v>
      </c>
      <c r="F3182" s="44">
        <f>IF(ISBLANK('4S'!I10),"##BLANK",'4S'!I10)</f>
        <v>0</v>
      </c>
    </row>
    <row r="3183" spans="2:6">
      <c r="B3183" s="14" t="str">
        <f>'4S'!AS10</f>
        <v>B0801GRCE_DW</v>
      </c>
      <c r="C3183" s="14" t="s">
        <v>5181</v>
      </c>
      <c r="E3183" s="38" t="s">
        <v>738</v>
      </c>
      <c r="F3183" s="44">
        <f>IF(ISBLANK('4S'!J10),"##BLANK",'4S'!J10)</f>
        <v>0</v>
      </c>
    </row>
    <row r="3184" spans="2:6">
      <c r="B3184" s="14" t="str">
        <f>'4S'!AT10</f>
        <v>B0442GRCE_TO</v>
      </c>
      <c r="C3184" s="14" t="s">
        <v>5182</v>
      </c>
      <c r="E3184" s="38" t="s">
        <v>738</v>
      </c>
      <c r="F3184" s="44">
        <f>IF(ISBLANK('4S'!K10),"##BLANK",'4S'!K10)</f>
        <v>0</v>
      </c>
    </row>
    <row r="3185" spans="2:6">
      <c r="B3185" s="14" t="str">
        <f>'4S'!AU10</f>
        <v>B0812GRCC_WR</v>
      </c>
      <c r="C3185" s="14" t="s">
        <v>5183</v>
      </c>
      <c r="E3185" s="38" t="s">
        <v>738</v>
      </c>
      <c r="F3185" s="44">
        <f>IF(ISBLANK('4S'!L10),"##BLANK",'4S'!L10)</f>
        <v>0</v>
      </c>
    </row>
    <row r="3186" spans="2:6">
      <c r="B3186" s="14" t="str">
        <f>'4S'!AV10</f>
        <v>B0823GRCC_RW</v>
      </c>
      <c r="C3186" s="14" t="s">
        <v>5184</v>
      </c>
      <c r="E3186" s="38" t="s">
        <v>738</v>
      </c>
      <c r="F3186" s="44">
        <f>IF(ISBLANK('4S'!M10),"##BLANK",'4S'!M10)</f>
        <v>0</v>
      </c>
    </row>
    <row r="3187" spans="2:6">
      <c r="B3187" s="14" t="str">
        <f>'4S'!AW10</f>
        <v>B0834GRCC_SW</v>
      </c>
      <c r="C3187" s="14" t="s">
        <v>5185</v>
      </c>
      <c r="E3187" s="38" t="s">
        <v>738</v>
      </c>
      <c r="F3187" s="44">
        <f>IF(ISBLANK('4S'!N10),"##BLANK",'4S'!N10)</f>
        <v>0</v>
      </c>
    </row>
    <row r="3188" spans="2:6">
      <c r="B3188" s="14" t="str">
        <f>'4S'!AX10</f>
        <v>B0845GRCC_TW</v>
      </c>
      <c r="C3188" s="14" t="s">
        <v>5186</v>
      </c>
      <c r="E3188" s="38" t="s">
        <v>738</v>
      </c>
      <c r="F3188" s="44">
        <f>IF(ISBLANK('4S'!O10),"##BLANK",'4S'!O10)</f>
        <v>0</v>
      </c>
    </row>
    <row r="3189" spans="2:6">
      <c r="B3189" s="14" t="str">
        <f>'4S'!AY10</f>
        <v>B0856GRCC_DW</v>
      </c>
      <c r="C3189" s="14" t="s">
        <v>5187</v>
      </c>
      <c r="E3189" s="38" t="s">
        <v>738</v>
      </c>
      <c r="F3189" s="44">
        <f>IF(ISBLANK('4S'!P10),"##BLANK",'4S'!P10)</f>
        <v>0</v>
      </c>
    </row>
    <row r="3190" spans="2:6">
      <c r="B3190" s="14" t="str">
        <f>'4S'!AZ10</f>
        <v>B0492GRCC_TO</v>
      </c>
      <c r="C3190" s="14" t="s">
        <v>5188</v>
      </c>
      <c r="E3190" s="38" t="s">
        <v>738</v>
      </c>
      <c r="F3190" s="44">
        <f>IF(ISBLANK('4S'!Q10),"##BLANK",'4S'!Q10)</f>
        <v>0</v>
      </c>
    </row>
    <row r="3191" spans="2:6">
      <c r="B3191" s="14" t="str">
        <f>'4S'!AO11</f>
        <v>B0758GROE_WR</v>
      </c>
      <c r="C3191" s="14" t="s">
        <v>5189</v>
      </c>
      <c r="E3191" s="38" t="s">
        <v>738</v>
      </c>
      <c r="F3191" s="44">
        <f>IF(ISBLANK('4S'!F11),"##BLANK",'4S'!F11)</f>
        <v>0</v>
      </c>
    </row>
    <row r="3192" spans="2:6">
      <c r="B3192" s="14" t="str">
        <f>'4S'!AP11</f>
        <v>B0769GROE_RW</v>
      </c>
      <c r="C3192" s="14" t="s">
        <v>5190</v>
      </c>
      <c r="E3192" s="38" t="s">
        <v>738</v>
      </c>
      <c r="F3192" s="44">
        <f>IF(ISBLANK('4S'!G11),"##BLANK",'4S'!G11)</f>
        <v>0</v>
      </c>
    </row>
    <row r="3193" spans="2:6">
      <c r="B3193" s="14" t="str">
        <f>'4S'!AQ11</f>
        <v>B0780GROE_SW</v>
      </c>
      <c r="C3193" s="14" t="s">
        <v>5191</v>
      </c>
      <c r="E3193" s="38" t="s">
        <v>738</v>
      </c>
      <c r="F3193" s="44">
        <f>IF(ISBLANK('4S'!H11),"##BLANK",'4S'!H11)</f>
        <v>0</v>
      </c>
    </row>
    <row r="3194" spans="2:6">
      <c r="B3194" s="14" t="str">
        <f>'4S'!AR11</f>
        <v>B0791GROE_TW</v>
      </c>
      <c r="C3194" s="14" t="s">
        <v>5192</v>
      </c>
      <c r="E3194" s="38" t="s">
        <v>738</v>
      </c>
      <c r="F3194" s="44">
        <f>IF(ISBLANK('4S'!I11),"##BLANK",'4S'!I11)</f>
        <v>0</v>
      </c>
    </row>
    <row r="3195" spans="2:6">
      <c r="B3195" s="14" t="str">
        <f>'4S'!AS11</f>
        <v>B0802GROE_DW</v>
      </c>
      <c r="C3195" s="14" t="s">
        <v>5193</v>
      </c>
      <c r="E3195" s="38" t="s">
        <v>738</v>
      </c>
      <c r="F3195" s="44">
        <f>IF(ISBLANK('4S'!J11),"##BLANK",'4S'!J11)</f>
        <v>0</v>
      </c>
    </row>
    <row r="3196" spans="2:6">
      <c r="B3196" s="14" t="str">
        <f>'4S'!AT11</f>
        <v>B0443GROE_TO</v>
      </c>
      <c r="C3196" s="14" t="s">
        <v>5194</v>
      </c>
      <c r="E3196" s="38" t="s">
        <v>738</v>
      </c>
      <c r="F3196" s="44">
        <f>IF(ISBLANK('4S'!K11),"##BLANK",'4S'!K11)</f>
        <v>0</v>
      </c>
    </row>
    <row r="3197" spans="2:6">
      <c r="B3197" s="14" t="str">
        <f>'4S'!AU11</f>
        <v>B0813GROC_WR</v>
      </c>
      <c r="C3197" s="14" t="s">
        <v>5195</v>
      </c>
      <c r="E3197" s="38" t="s">
        <v>738</v>
      </c>
      <c r="F3197" s="44">
        <f>IF(ISBLANK('4S'!L11),"##BLANK",'4S'!L11)</f>
        <v>0</v>
      </c>
    </row>
    <row r="3198" spans="2:6">
      <c r="B3198" s="14" t="str">
        <f>'4S'!AV11</f>
        <v>B0824GROC_RW</v>
      </c>
      <c r="C3198" s="14" t="s">
        <v>5196</v>
      </c>
      <c r="E3198" s="38" t="s">
        <v>738</v>
      </c>
      <c r="F3198" s="44">
        <f>IF(ISBLANK('4S'!M11),"##BLANK",'4S'!M11)</f>
        <v>0</v>
      </c>
    </row>
    <row r="3199" spans="2:6">
      <c r="B3199" s="14" t="str">
        <f>'4S'!AW11</f>
        <v>B0835GROC_SW</v>
      </c>
      <c r="C3199" s="14" t="s">
        <v>5197</v>
      </c>
      <c r="E3199" s="38" t="s">
        <v>738</v>
      </c>
      <c r="F3199" s="44">
        <f>IF(ISBLANK('4S'!N11),"##BLANK",'4S'!N11)</f>
        <v>0</v>
      </c>
    </row>
    <row r="3200" spans="2:6">
      <c r="B3200" s="14" t="str">
        <f>'4S'!AX11</f>
        <v>B0846GROC_TW</v>
      </c>
      <c r="C3200" s="14" t="s">
        <v>5198</v>
      </c>
      <c r="E3200" s="38" t="s">
        <v>738</v>
      </c>
      <c r="F3200" s="44">
        <f>IF(ISBLANK('4S'!O11),"##BLANK",'4S'!O11)</f>
        <v>0</v>
      </c>
    </row>
    <row r="3201" spans="2:6">
      <c r="B3201" s="14" t="str">
        <f>'4S'!AY11</f>
        <v>B0857GROC_DW</v>
      </c>
      <c r="C3201" s="14" t="s">
        <v>5199</v>
      </c>
      <c r="E3201" s="38" t="s">
        <v>738</v>
      </c>
      <c r="F3201" s="44">
        <f>IF(ISBLANK('4S'!P11),"##BLANK",'4S'!P11)</f>
        <v>0</v>
      </c>
    </row>
    <row r="3202" spans="2:6">
      <c r="B3202" s="14" t="str">
        <f>'4S'!AZ11</f>
        <v>B0493GROC_TO</v>
      </c>
      <c r="C3202" s="14" t="s">
        <v>5200</v>
      </c>
      <c r="E3202" s="38" t="s">
        <v>738</v>
      </c>
      <c r="F3202" s="44">
        <f>IF(ISBLANK('4S'!Q11),"##BLANK",'4S'!Q11)</f>
        <v>0</v>
      </c>
    </row>
    <row r="3203" spans="2:6">
      <c r="B3203" s="14" t="str">
        <f>'4S'!AO12</f>
        <v>B0407GRTE_WR</v>
      </c>
      <c r="C3203" s="14" t="s">
        <v>5201</v>
      </c>
      <c r="E3203" s="38" t="s">
        <v>738</v>
      </c>
      <c r="F3203" s="44">
        <f>IF(ISBLANK('4S'!F12),"##BLANK",'4S'!F12)</f>
        <v>0</v>
      </c>
    </row>
    <row r="3204" spans="2:6">
      <c r="B3204" s="14" t="str">
        <f>'4S'!AP12</f>
        <v>B0414GRTE_RW</v>
      </c>
      <c r="C3204" s="14" t="s">
        <v>5202</v>
      </c>
      <c r="E3204" s="38" t="s">
        <v>738</v>
      </c>
      <c r="F3204" s="44">
        <f>IF(ISBLANK('4S'!G12),"##BLANK",'4S'!G12)</f>
        <v>0</v>
      </c>
    </row>
    <row r="3205" spans="2:6">
      <c r="B3205" s="14" t="str">
        <f>'4S'!AQ12</f>
        <v>B0421GRTE_SW</v>
      </c>
      <c r="C3205" s="14" t="s">
        <v>5203</v>
      </c>
      <c r="E3205" s="38" t="s">
        <v>738</v>
      </c>
      <c r="F3205" s="44">
        <f>IF(ISBLANK('4S'!H12),"##BLANK",'4S'!H12)</f>
        <v>0</v>
      </c>
    </row>
    <row r="3206" spans="2:6">
      <c r="B3206" s="14" t="str">
        <f>'4S'!AR12</f>
        <v>B0428GRTE_TW</v>
      </c>
      <c r="C3206" s="14" t="s">
        <v>5204</v>
      </c>
      <c r="E3206" s="38" t="s">
        <v>738</v>
      </c>
      <c r="F3206" s="44">
        <f>IF(ISBLANK('4S'!I12),"##BLANK",'4S'!I12)</f>
        <v>0</v>
      </c>
    </row>
    <row r="3207" spans="2:6">
      <c r="B3207" s="14" t="str">
        <f>'4S'!AS12</f>
        <v>B0435GRTE_DW</v>
      </c>
      <c r="C3207" s="14" t="s">
        <v>5205</v>
      </c>
      <c r="E3207" s="38" t="s">
        <v>738</v>
      </c>
      <c r="F3207" s="44">
        <f>IF(ISBLANK('4S'!J12),"##BLANK",'4S'!J12)</f>
        <v>0</v>
      </c>
    </row>
    <row r="3208" spans="2:6">
      <c r="B3208" s="14" t="str">
        <f>'4S'!AT12</f>
        <v>B0444GRTE_TO</v>
      </c>
      <c r="C3208" s="14" t="s">
        <v>5206</v>
      </c>
      <c r="E3208" s="38" t="s">
        <v>738</v>
      </c>
      <c r="F3208" s="44">
        <f>IF(ISBLANK('4S'!K12),"##BLANK",'4S'!K12)</f>
        <v>0</v>
      </c>
    </row>
    <row r="3209" spans="2:6">
      <c r="B3209" s="14" t="str">
        <f>'4S'!AU12</f>
        <v>B0457GRTC_WR</v>
      </c>
      <c r="C3209" s="14" t="s">
        <v>5207</v>
      </c>
      <c r="E3209" s="38" t="s">
        <v>738</v>
      </c>
      <c r="F3209" s="44">
        <f>IF(ISBLANK('4S'!L12),"##BLANK",'4S'!L12)</f>
        <v>0</v>
      </c>
    </row>
    <row r="3210" spans="2:6">
      <c r="B3210" s="14" t="str">
        <f>'4S'!AV12</f>
        <v>B0464GRTC_RW</v>
      </c>
      <c r="C3210" s="14" t="s">
        <v>5208</v>
      </c>
      <c r="E3210" s="38" t="s">
        <v>738</v>
      </c>
      <c r="F3210" s="44">
        <f>IF(ISBLANK('4S'!M12),"##BLANK",'4S'!M12)</f>
        <v>0</v>
      </c>
    </row>
    <row r="3211" spans="2:6">
      <c r="B3211" s="14" t="str">
        <f>'4S'!AW12</f>
        <v>B0471GRTC_SW</v>
      </c>
      <c r="C3211" s="14" t="s">
        <v>5209</v>
      </c>
      <c r="E3211" s="38" t="s">
        <v>738</v>
      </c>
      <c r="F3211" s="44">
        <f>IF(ISBLANK('4S'!N12),"##BLANK",'4S'!N12)</f>
        <v>0</v>
      </c>
    </row>
    <row r="3212" spans="2:6">
      <c r="B3212" s="14" t="str">
        <f>'4S'!AX12</f>
        <v>B0478GRTC_TW</v>
      </c>
      <c r="C3212" s="14" t="s">
        <v>5210</v>
      </c>
      <c r="E3212" s="38" t="s">
        <v>738</v>
      </c>
      <c r="F3212" s="44">
        <f>IF(ISBLANK('4S'!O12),"##BLANK",'4S'!O12)</f>
        <v>0</v>
      </c>
    </row>
    <row r="3213" spans="2:6">
      <c r="B3213" s="14" t="str">
        <f>'4S'!AY12</f>
        <v>B0485GRTC_DW</v>
      </c>
      <c r="C3213" s="14" t="s">
        <v>5211</v>
      </c>
      <c r="E3213" s="38" t="s">
        <v>738</v>
      </c>
      <c r="F3213" s="44">
        <f>IF(ISBLANK('4S'!P12),"##BLANK",'4S'!P12)</f>
        <v>0</v>
      </c>
    </row>
    <row r="3214" spans="2:6">
      <c r="B3214" s="14" t="str">
        <f>'4S'!AZ12</f>
        <v>B0494GRTC_TO</v>
      </c>
      <c r="C3214" s="14" t="s">
        <v>5212</v>
      </c>
      <c r="E3214" s="38" t="s">
        <v>738</v>
      </c>
      <c r="F3214" s="44">
        <f>IF(ISBLANK('4S'!Q12),"##BLANK",'4S'!Q12)</f>
        <v>0</v>
      </c>
    </row>
    <row r="3215" spans="2:6">
      <c r="B3215" s="14" t="str">
        <f>'4S'!AO13</f>
        <v>B0760GRCE_WR</v>
      </c>
      <c r="C3215" s="14" t="s">
        <v>5213</v>
      </c>
      <c r="E3215" s="38" t="s">
        <v>738</v>
      </c>
      <c r="F3215" s="44">
        <f>IF(ISBLANK('4S'!F13),"##BLANK",'4S'!F13)</f>
        <v>0</v>
      </c>
    </row>
    <row r="3216" spans="2:6">
      <c r="B3216" s="14" t="str">
        <f>'4S'!AP13</f>
        <v>B0771GRCE_RW</v>
      </c>
      <c r="C3216" s="14" t="s">
        <v>5214</v>
      </c>
      <c r="E3216" s="38" t="s">
        <v>738</v>
      </c>
      <c r="F3216" s="44">
        <f>IF(ISBLANK('4S'!G13),"##BLANK",'4S'!G13)</f>
        <v>0</v>
      </c>
    </row>
    <row r="3217" spans="2:6">
      <c r="B3217" s="14" t="str">
        <f>'4S'!AQ13</f>
        <v>B0782GRCE_SW</v>
      </c>
      <c r="C3217" s="14" t="s">
        <v>5215</v>
      </c>
      <c r="E3217" s="38" t="s">
        <v>738</v>
      </c>
      <c r="F3217" s="44">
        <f>IF(ISBLANK('4S'!H13),"##BLANK",'4S'!H13)</f>
        <v>0</v>
      </c>
    </row>
    <row r="3218" spans="2:6">
      <c r="B3218" s="14" t="str">
        <f>'4S'!AR13</f>
        <v>B0793GRCE_TW</v>
      </c>
      <c r="C3218" s="14" t="s">
        <v>5216</v>
      </c>
      <c r="E3218" s="38" t="s">
        <v>738</v>
      </c>
      <c r="F3218" s="44">
        <f>IF(ISBLANK('4S'!I13),"##BLANK",'4S'!I13)</f>
        <v>0</v>
      </c>
    </row>
    <row r="3219" spans="2:6">
      <c r="B3219" s="14" t="str">
        <f>'4S'!AS13</f>
        <v>B0804GRCE_DW</v>
      </c>
      <c r="C3219" s="14" t="s">
        <v>5217</v>
      </c>
      <c r="E3219" s="38" t="s">
        <v>738</v>
      </c>
      <c r="F3219" s="44">
        <f>IF(ISBLANK('4S'!J13),"##BLANK",'4S'!J13)</f>
        <v>0</v>
      </c>
    </row>
    <row r="3220" spans="2:6">
      <c r="B3220" s="14" t="str">
        <f>'4S'!AT13</f>
        <v>B0445GRCE_TO</v>
      </c>
      <c r="C3220" s="14" t="s">
        <v>5218</v>
      </c>
      <c r="E3220" s="38" t="s">
        <v>738</v>
      </c>
      <c r="F3220" s="44">
        <f>IF(ISBLANK('4S'!K13),"##BLANK",'4S'!K13)</f>
        <v>0</v>
      </c>
    </row>
    <row r="3221" spans="2:6">
      <c r="B3221" s="14" t="str">
        <f>'4S'!AU13</f>
        <v>B0815GRCC_WR</v>
      </c>
      <c r="C3221" s="14" t="s">
        <v>5219</v>
      </c>
      <c r="E3221" s="38" t="s">
        <v>738</v>
      </c>
      <c r="F3221" s="44">
        <f>IF(ISBLANK('4S'!L13),"##BLANK",'4S'!L13)</f>
        <v>0</v>
      </c>
    </row>
    <row r="3222" spans="2:6">
      <c r="B3222" s="14" t="str">
        <f>'4S'!AV13</f>
        <v>B0826GRCC_RW</v>
      </c>
      <c r="C3222" s="14" t="s">
        <v>5220</v>
      </c>
      <c r="E3222" s="38" t="s">
        <v>738</v>
      </c>
      <c r="F3222" s="44">
        <f>IF(ISBLANK('4S'!M13),"##BLANK",'4S'!M13)</f>
        <v>0</v>
      </c>
    </row>
    <row r="3223" spans="2:6">
      <c r="B3223" s="14" t="str">
        <f>'4S'!AW13</f>
        <v>B0837GRCC_SW</v>
      </c>
      <c r="C3223" s="14" t="s">
        <v>5221</v>
      </c>
      <c r="E3223" s="38" t="s">
        <v>738</v>
      </c>
      <c r="F3223" s="44">
        <f>IF(ISBLANK('4S'!N13),"##BLANK",'4S'!N13)</f>
        <v>0</v>
      </c>
    </row>
    <row r="3224" spans="2:6">
      <c r="B3224" s="14" t="str">
        <f>'4S'!AX13</f>
        <v>B0848GRCC_TW</v>
      </c>
      <c r="C3224" s="14" t="s">
        <v>5222</v>
      </c>
      <c r="E3224" s="38" t="s">
        <v>738</v>
      </c>
      <c r="F3224" s="44">
        <f>IF(ISBLANK('4S'!O13),"##BLANK",'4S'!O13)</f>
        <v>0</v>
      </c>
    </row>
    <row r="3225" spans="2:6">
      <c r="B3225" s="14" t="str">
        <f>'4S'!AY13</f>
        <v>B0859GRCC_DW</v>
      </c>
      <c r="C3225" s="14" t="s">
        <v>5223</v>
      </c>
      <c r="E3225" s="38" t="s">
        <v>738</v>
      </c>
      <c r="F3225" s="44">
        <f>IF(ISBLANK('4S'!P13),"##BLANK",'4S'!P13)</f>
        <v>0</v>
      </c>
    </row>
    <row r="3226" spans="2:6">
      <c r="B3226" s="14" t="str">
        <f>'4S'!AZ13</f>
        <v>B0495GRCC_TO</v>
      </c>
      <c r="C3226" s="14" t="s">
        <v>5224</v>
      </c>
      <c r="E3226" s="38" t="s">
        <v>738</v>
      </c>
      <c r="F3226" s="44">
        <f>IF(ISBLANK('4S'!Q13),"##BLANK",'4S'!Q13)</f>
        <v>0</v>
      </c>
    </row>
    <row r="3227" spans="2:6">
      <c r="B3227" s="14" t="str">
        <f>'4S'!AO14</f>
        <v>B0761GROE_WR</v>
      </c>
      <c r="C3227" s="14" t="s">
        <v>5225</v>
      </c>
      <c r="E3227" s="38" t="s">
        <v>738</v>
      </c>
      <c r="F3227" s="44">
        <f>IF(ISBLANK('4S'!F14),"##BLANK",'4S'!F14)</f>
        <v>0</v>
      </c>
    </row>
    <row r="3228" spans="2:6">
      <c r="B3228" s="14" t="str">
        <f>'4S'!AP14</f>
        <v>B0772GROE_RW</v>
      </c>
      <c r="C3228" s="14" t="s">
        <v>5226</v>
      </c>
      <c r="E3228" s="38" t="s">
        <v>738</v>
      </c>
      <c r="F3228" s="44">
        <f>IF(ISBLANK('4S'!G14),"##BLANK",'4S'!G14)</f>
        <v>0</v>
      </c>
    </row>
    <row r="3229" spans="2:6">
      <c r="B3229" s="14" t="str">
        <f>'4S'!AQ14</f>
        <v>B0783GROE_SW</v>
      </c>
      <c r="C3229" s="14" t="s">
        <v>5227</v>
      </c>
      <c r="E3229" s="38" t="s">
        <v>738</v>
      </c>
      <c r="F3229" s="44">
        <f>IF(ISBLANK('4S'!H14),"##BLANK",'4S'!H14)</f>
        <v>0</v>
      </c>
    </row>
    <row r="3230" spans="2:6">
      <c r="B3230" s="14" t="str">
        <f>'4S'!AR14</f>
        <v>B0794GROE_TW</v>
      </c>
      <c r="C3230" s="14" t="s">
        <v>5228</v>
      </c>
      <c r="E3230" s="38" t="s">
        <v>738</v>
      </c>
      <c r="F3230" s="44">
        <f>IF(ISBLANK('4S'!I14),"##BLANK",'4S'!I14)</f>
        <v>0</v>
      </c>
    </row>
    <row r="3231" spans="2:6">
      <c r="B3231" s="14" t="str">
        <f>'4S'!AS14</f>
        <v>B0805GROE_DW</v>
      </c>
      <c r="C3231" s="14" t="s">
        <v>5229</v>
      </c>
      <c r="E3231" s="38" t="s">
        <v>738</v>
      </c>
      <c r="F3231" s="44">
        <f>IF(ISBLANK('4S'!J14),"##BLANK",'4S'!J14)</f>
        <v>0</v>
      </c>
    </row>
    <row r="3232" spans="2:6">
      <c r="B3232" s="14" t="str">
        <f>'4S'!AT14</f>
        <v>B0446GROE_TO</v>
      </c>
      <c r="C3232" s="14" t="s">
        <v>5230</v>
      </c>
      <c r="E3232" s="38" t="s">
        <v>738</v>
      </c>
      <c r="F3232" s="44">
        <f>IF(ISBLANK('4S'!K14),"##BLANK",'4S'!K14)</f>
        <v>0</v>
      </c>
    </row>
    <row r="3233" spans="2:6">
      <c r="B3233" s="14" t="str">
        <f>'4S'!AU14</f>
        <v>B0816GROC_WR</v>
      </c>
      <c r="C3233" s="14" t="s">
        <v>5231</v>
      </c>
      <c r="E3233" s="38" t="s">
        <v>738</v>
      </c>
      <c r="F3233" s="44">
        <f>IF(ISBLANK('4S'!L14),"##BLANK",'4S'!L14)</f>
        <v>0</v>
      </c>
    </row>
    <row r="3234" spans="2:6">
      <c r="B3234" s="14" t="str">
        <f>'4S'!AV14</f>
        <v>B0827GROC_RW</v>
      </c>
      <c r="C3234" s="14" t="s">
        <v>5232</v>
      </c>
      <c r="E3234" s="38" t="s">
        <v>738</v>
      </c>
      <c r="F3234" s="44">
        <f>IF(ISBLANK('4S'!M14),"##BLANK",'4S'!M14)</f>
        <v>0</v>
      </c>
    </row>
    <row r="3235" spans="2:6">
      <c r="B3235" s="14" t="str">
        <f>'4S'!AW14</f>
        <v>B0838GROC_SW</v>
      </c>
      <c r="C3235" s="14" t="s">
        <v>5233</v>
      </c>
      <c r="E3235" s="38" t="s">
        <v>738</v>
      </c>
      <c r="F3235" s="44">
        <f>IF(ISBLANK('4S'!N14),"##BLANK",'4S'!N14)</f>
        <v>0</v>
      </c>
    </row>
    <row r="3236" spans="2:6">
      <c r="B3236" s="14" t="str">
        <f>'4S'!AX14</f>
        <v>B0849GROC_TW</v>
      </c>
      <c r="C3236" s="14" t="s">
        <v>5234</v>
      </c>
      <c r="E3236" s="38" t="s">
        <v>738</v>
      </c>
      <c r="F3236" s="44">
        <f>IF(ISBLANK('4S'!O14),"##BLANK",'4S'!O14)</f>
        <v>0</v>
      </c>
    </row>
    <row r="3237" spans="2:6">
      <c r="B3237" s="14" t="str">
        <f>'4S'!AY14</f>
        <v>B0860GROC_DW</v>
      </c>
      <c r="C3237" s="14" t="s">
        <v>5235</v>
      </c>
      <c r="E3237" s="38" t="s">
        <v>738</v>
      </c>
      <c r="F3237" s="44">
        <f>IF(ISBLANK('4S'!P14),"##BLANK",'4S'!P14)</f>
        <v>0</v>
      </c>
    </row>
    <row r="3238" spans="2:6">
      <c r="B3238" s="14" t="str">
        <f>'4S'!AZ14</f>
        <v>B0496GROC_TO</v>
      </c>
      <c r="C3238" s="14" t="s">
        <v>5236</v>
      </c>
      <c r="E3238" s="38" t="s">
        <v>738</v>
      </c>
      <c r="F3238" s="44">
        <f>IF(ISBLANK('4S'!Q14),"##BLANK",'4S'!Q14)</f>
        <v>0</v>
      </c>
    </row>
    <row r="3239" spans="2:6">
      <c r="B3239" s="14" t="str">
        <f>'4S'!AO15</f>
        <v>B0408GRTE_WR</v>
      </c>
      <c r="C3239" s="14" t="s">
        <v>5237</v>
      </c>
      <c r="E3239" s="38" t="s">
        <v>738</v>
      </c>
      <c r="F3239" s="44">
        <f>IF(ISBLANK('4S'!F15),"##BLANK",'4S'!F15)</f>
        <v>0</v>
      </c>
    </row>
    <row r="3240" spans="2:6">
      <c r="B3240" s="14" t="str">
        <f>'4S'!AP15</f>
        <v>B0415GRTE_RW</v>
      </c>
      <c r="C3240" s="14" t="s">
        <v>5238</v>
      </c>
      <c r="E3240" s="38" t="s">
        <v>738</v>
      </c>
      <c r="F3240" s="44">
        <f>IF(ISBLANK('4S'!G15),"##BLANK",'4S'!G15)</f>
        <v>0</v>
      </c>
    </row>
    <row r="3241" spans="2:6">
      <c r="B3241" s="14" t="str">
        <f>'4S'!AQ15</f>
        <v>B0422GRTE_SW</v>
      </c>
      <c r="C3241" s="14" t="s">
        <v>5239</v>
      </c>
      <c r="E3241" s="38" t="s">
        <v>738</v>
      </c>
      <c r="F3241" s="44">
        <f>IF(ISBLANK('4S'!H15),"##BLANK",'4S'!H15)</f>
        <v>0</v>
      </c>
    </row>
    <row r="3242" spans="2:6">
      <c r="B3242" s="14" t="str">
        <f>'4S'!AR15</f>
        <v>B0429GRTE_TW</v>
      </c>
      <c r="C3242" s="14" t="s">
        <v>5240</v>
      </c>
      <c r="E3242" s="38" t="s">
        <v>738</v>
      </c>
      <c r="F3242" s="44">
        <f>IF(ISBLANK('4S'!I15),"##BLANK",'4S'!I15)</f>
        <v>0</v>
      </c>
    </row>
    <row r="3243" spans="2:6">
      <c r="B3243" s="14" t="str">
        <f>'4S'!AS15</f>
        <v>B0436GRTE_DW</v>
      </c>
      <c r="C3243" s="14" t="s">
        <v>5241</v>
      </c>
      <c r="E3243" s="38" t="s">
        <v>738</v>
      </c>
      <c r="F3243" s="44">
        <f>IF(ISBLANK('4S'!J15),"##BLANK",'4S'!J15)</f>
        <v>0</v>
      </c>
    </row>
    <row r="3244" spans="2:6">
      <c r="B3244" s="14" t="str">
        <f>'4S'!AT15</f>
        <v>B0447GRTE_TO</v>
      </c>
      <c r="C3244" s="14" t="s">
        <v>5242</v>
      </c>
      <c r="E3244" s="38" t="s">
        <v>738</v>
      </c>
      <c r="F3244" s="44">
        <f>IF(ISBLANK('4S'!K15),"##BLANK",'4S'!K15)</f>
        <v>0</v>
      </c>
    </row>
    <row r="3245" spans="2:6">
      <c r="B3245" s="14" t="str">
        <f>'4S'!AU15</f>
        <v>B0458GRTC_WR</v>
      </c>
      <c r="C3245" s="14" t="s">
        <v>5243</v>
      </c>
      <c r="E3245" s="38" t="s">
        <v>738</v>
      </c>
      <c r="F3245" s="44">
        <f>IF(ISBLANK('4S'!L15),"##BLANK",'4S'!L15)</f>
        <v>0</v>
      </c>
    </row>
    <row r="3246" spans="2:6">
      <c r="B3246" s="14" t="str">
        <f>'4S'!AV15</f>
        <v>B0465GRTC_RW</v>
      </c>
      <c r="C3246" s="14" t="s">
        <v>5244</v>
      </c>
      <c r="E3246" s="38" t="s">
        <v>738</v>
      </c>
      <c r="F3246" s="44">
        <f>IF(ISBLANK('4S'!M15),"##BLANK",'4S'!M15)</f>
        <v>0</v>
      </c>
    </row>
    <row r="3247" spans="2:6">
      <c r="B3247" s="14" t="str">
        <f>'4S'!AW15</f>
        <v>B0472GRTC_SW</v>
      </c>
      <c r="C3247" s="14" t="s">
        <v>5245</v>
      </c>
      <c r="E3247" s="38" t="s">
        <v>738</v>
      </c>
      <c r="F3247" s="44">
        <f>IF(ISBLANK('4S'!N15),"##BLANK",'4S'!N15)</f>
        <v>0</v>
      </c>
    </row>
    <row r="3248" spans="2:6">
      <c r="B3248" s="14" t="str">
        <f>'4S'!AX15</f>
        <v>B0479GRTC_TW</v>
      </c>
      <c r="C3248" s="14" t="s">
        <v>5246</v>
      </c>
      <c r="E3248" s="38" t="s">
        <v>738</v>
      </c>
      <c r="F3248" s="44">
        <f>IF(ISBLANK('4S'!O15),"##BLANK",'4S'!O15)</f>
        <v>0</v>
      </c>
    </row>
    <row r="3249" spans="2:6">
      <c r="B3249" s="14" t="str">
        <f>'4S'!AY15</f>
        <v>B0486GRTC_DW</v>
      </c>
      <c r="C3249" s="14" t="s">
        <v>5247</v>
      </c>
      <c r="E3249" s="38" t="s">
        <v>738</v>
      </c>
      <c r="F3249" s="44">
        <f>IF(ISBLANK('4S'!P15),"##BLANK",'4S'!P15)</f>
        <v>0</v>
      </c>
    </row>
    <row r="3250" spans="2:6">
      <c r="B3250" s="14" t="str">
        <f>'4S'!AZ15</f>
        <v>B0497GRTC_TO</v>
      </c>
      <c r="C3250" s="14" t="s">
        <v>5248</v>
      </c>
      <c r="E3250" s="38" t="s">
        <v>738</v>
      </c>
      <c r="F3250" s="44">
        <f>IF(ISBLANK('4S'!Q15),"##BLANK",'4S'!Q15)</f>
        <v>0</v>
      </c>
    </row>
    <row r="3251" spans="2:6">
      <c r="B3251" s="14" t="str">
        <f>'4S'!AO16</f>
        <v>B0763GRCE_WR</v>
      </c>
      <c r="C3251" s="14" t="s">
        <v>5249</v>
      </c>
      <c r="E3251" s="38" t="s">
        <v>738</v>
      </c>
      <c r="F3251" s="44">
        <f>IF(ISBLANK('4S'!F16),"##BLANK",'4S'!F16)</f>
        <v>0</v>
      </c>
    </row>
    <row r="3252" spans="2:6">
      <c r="B3252" s="14" t="str">
        <f>'4S'!AP16</f>
        <v>B0774GRCE_RW</v>
      </c>
      <c r="C3252" s="14" t="s">
        <v>5250</v>
      </c>
      <c r="E3252" s="38" t="s">
        <v>738</v>
      </c>
      <c r="F3252" s="44">
        <f>IF(ISBLANK('4S'!G16),"##BLANK",'4S'!G16)</f>
        <v>0</v>
      </c>
    </row>
    <row r="3253" spans="2:6">
      <c r="B3253" s="14" t="str">
        <f>'4S'!AQ16</f>
        <v>B0785GRCE_SW</v>
      </c>
      <c r="C3253" s="14" t="s">
        <v>5251</v>
      </c>
      <c r="E3253" s="38" t="s">
        <v>738</v>
      </c>
      <c r="F3253" s="44">
        <f>IF(ISBLANK('4S'!H16),"##BLANK",'4S'!H16)</f>
        <v>0</v>
      </c>
    </row>
    <row r="3254" spans="2:6">
      <c r="B3254" s="14" t="str">
        <f>'4S'!AR16</f>
        <v>B0796GRCE_TW</v>
      </c>
      <c r="C3254" s="14" t="s">
        <v>5252</v>
      </c>
      <c r="E3254" s="38" t="s">
        <v>738</v>
      </c>
      <c r="F3254" s="44">
        <f>IF(ISBLANK('4S'!I16),"##BLANK",'4S'!I16)</f>
        <v>0</v>
      </c>
    </row>
    <row r="3255" spans="2:6">
      <c r="B3255" s="14" t="str">
        <f>'4S'!AS16</f>
        <v>B0807GRCE_DW</v>
      </c>
      <c r="C3255" s="14" t="s">
        <v>5253</v>
      </c>
      <c r="E3255" s="38" t="s">
        <v>738</v>
      </c>
      <c r="F3255" s="44">
        <f>IF(ISBLANK('4S'!J16),"##BLANK",'4S'!J16)</f>
        <v>0</v>
      </c>
    </row>
    <row r="3256" spans="2:6">
      <c r="B3256" s="14" t="str">
        <f>'4S'!AT16</f>
        <v>B0448GRCE_TO</v>
      </c>
      <c r="C3256" s="14" t="s">
        <v>5254</v>
      </c>
      <c r="E3256" s="38" t="s">
        <v>738</v>
      </c>
      <c r="F3256" s="44">
        <f>IF(ISBLANK('4S'!K16),"##BLANK",'4S'!K16)</f>
        <v>0</v>
      </c>
    </row>
    <row r="3257" spans="2:6">
      <c r="B3257" s="14" t="str">
        <f>'4S'!AU16</f>
        <v>B0818GRCC_WR</v>
      </c>
      <c r="C3257" s="14" t="s">
        <v>5255</v>
      </c>
      <c r="E3257" s="38" t="s">
        <v>738</v>
      </c>
      <c r="F3257" s="44">
        <f>IF(ISBLANK('4S'!L16),"##BLANK",'4S'!L16)</f>
        <v>0</v>
      </c>
    </row>
    <row r="3258" spans="2:6">
      <c r="B3258" s="14" t="str">
        <f>'4S'!AV16</f>
        <v>B0829GRCC_RW</v>
      </c>
      <c r="C3258" s="14" t="s">
        <v>5256</v>
      </c>
      <c r="E3258" s="38" t="s">
        <v>738</v>
      </c>
      <c r="F3258" s="44">
        <f>IF(ISBLANK('4S'!M16),"##BLANK",'4S'!M16)</f>
        <v>0</v>
      </c>
    </row>
    <row r="3259" spans="2:6">
      <c r="B3259" s="14" t="str">
        <f>'4S'!AW16</f>
        <v>B0840GRCC_SW</v>
      </c>
      <c r="C3259" s="14" t="s">
        <v>5257</v>
      </c>
      <c r="E3259" s="38" t="s">
        <v>738</v>
      </c>
      <c r="F3259" s="44">
        <f>IF(ISBLANK('4S'!N16),"##BLANK",'4S'!N16)</f>
        <v>0</v>
      </c>
    </row>
    <row r="3260" spans="2:6">
      <c r="B3260" s="14" t="str">
        <f>'4S'!AX16</f>
        <v>B0851GRCC_TW</v>
      </c>
      <c r="C3260" s="14" t="s">
        <v>5258</v>
      </c>
      <c r="E3260" s="38" t="s">
        <v>738</v>
      </c>
      <c r="F3260" s="44">
        <f>IF(ISBLANK('4S'!O16),"##BLANK",'4S'!O16)</f>
        <v>0</v>
      </c>
    </row>
    <row r="3261" spans="2:6">
      <c r="B3261" s="14" t="str">
        <f>'4S'!AY16</f>
        <v>B0862GRCC_DW</v>
      </c>
      <c r="C3261" s="14" t="s">
        <v>5259</v>
      </c>
      <c r="E3261" s="38" t="s">
        <v>738</v>
      </c>
      <c r="F3261" s="44">
        <f>IF(ISBLANK('4S'!P16),"##BLANK",'4S'!P16)</f>
        <v>0</v>
      </c>
    </row>
    <row r="3262" spans="2:6">
      <c r="B3262" s="14" t="str">
        <f>'4S'!AZ16</f>
        <v>B0498GRCC_TO</v>
      </c>
      <c r="C3262" s="14" t="s">
        <v>5260</v>
      </c>
      <c r="E3262" s="38" t="s">
        <v>738</v>
      </c>
      <c r="F3262" s="44">
        <f>IF(ISBLANK('4S'!Q16),"##BLANK",'4S'!Q16)</f>
        <v>0</v>
      </c>
    </row>
    <row r="3263" spans="2:6">
      <c r="B3263" s="14" t="str">
        <f>'4S'!AO17</f>
        <v>B0764GROE_WR</v>
      </c>
      <c r="C3263" s="14" t="s">
        <v>5261</v>
      </c>
      <c r="E3263" s="38" t="s">
        <v>738</v>
      </c>
      <c r="F3263" s="44">
        <f>IF(ISBLANK('4S'!F17),"##BLANK",'4S'!F17)</f>
        <v>0</v>
      </c>
    </row>
    <row r="3264" spans="2:6">
      <c r="B3264" s="14" t="str">
        <f>'4S'!AP17</f>
        <v>B0775GROE_RW</v>
      </c>
      <c r="C3264" s="14" t="s">
        <v>5262</v>
      </c>
      <c r="E3264" s="38" t="s">
        <v>738</v>
      </c>
      <c r="F3264" s="44">
        <f>IF(ISBLANK('4S'!G17),"##BLANK",'4S'!G17)</f>
        <v>0</v>
      </c>
    </row>
    <row r="3265" spans="2:6">
      <c r="B3265" s="14" t="str">
        <f>'4S'!AQ17</f>
        <v>B0786GROE_SW</v>
      </c>
      <c r="C3265" s="14" t="s">
        <v>5263</v>
      </c>
      <c r="E3265" s="38" t="s">
        <v>738</v>
      </c>
      <c r="F3265" s="44">
        <f>IF(ISBLANK('4S'!H17),"##BLANK",'4S'!H17)</f>
        <v>0</v>
      </c>
    </row>
    <row r="3266" spans="2:6">
      <c r="B3266" s="14" t="str">
        <f>'4S'!AR17</f>
        <v>B0797GROE_TW</v>
      </c>
      <c r="C3266" s="14" t="s">
        <v>5264</v>
      </c>
      <c r="E3266" s="38" t="s">
        <v>738</v>
      </c>
      <c r="F3266" s="44">
        <f>IF(ISBLANK('4S'!I17),"##BLANK",'4S'!I17)</f>
        <v>0</v>
      </c>
    </row>
    <row r="3267" spans="2:6">
      <c r="B3267" s="14" t="str">
        <f>'4S'!AS17</f>
        <v>B0808GROE_DW</v>
      </c>
      <c r="C3267" s="14" t="s">
        <v>5265</v>
      </c>
      <c r="E3267" s="38" t="s">
        <v>738</v>
      </c>
      <c r="F3267" s="44">
        <f>IF(ISBLANK('4S'!J17),"##BLANK",'4S'!J17)</f>
        <v>0</v>
      </c>
    </row>
    <row r="3268" spans="2:6">
      <c r="B3268" s="14" t="str">
        <f>'4S'!AT17</f>
        <v>B0449GROE_TO</v>
      </c>
      <c r="C3268" s="14" t="s">
        <v>5266</v>
      </c>
      <c r="E3268" s="38" t="s">
        <v>738</v>
      </c>
      <c r="F3268" s="44">
        <f>IF(ISBLANK('4S'!K17),"##BLANK",'4S'!K17)</f>
        <v>0</v>
      </c>
    </row>
    <row r="3269" spans="2:6">
      <c r="B3269" s="14" t="str">
        <f>'4S'!AU17</f>
        <v>B0819GROC_WR</v>
      </c>
      <c r="C3269" s="14" t="s">
        <v>5267</v>
      </c>
      <c r="E3269" s="38" t="s">
        <v>738</v>
      </c>
      <c r="F3269" s="44">
        <f>IF(ISBLANK('4S'!L17),"##BLANK",'4S'!L17)</f>
        <v>0</v>
      </c>
    </row>
    <row r="3270" spans="2:6">
      <c r="B3270" s="14" t="str">
        <f>'4S'!AV17</f>
        <v>B0830GROC_RW</v>
      </c>
      <c r="C3270" s="14" t="s">
        <v>5268</v>
      </c>
      <c r="E3270" s="38" t="s">
        <v>738</v>
      </c>
      <c r="F3270" s="44">
        <f>IF(ISBLANK('4S'!M17),"##BLANK",'4S'!M17)</f>
        <v>0</v>
      </c>
    </row>
    <row r="3271" spans="2:6">
      <c r="B3271" s="14" t="str">
        <f>'4S'!AW17</f>
        <v>B0841GROC_SW</v>
      </c>
      <c r="C3271" s="14" t="s">
        <v>5269</v>
      </c>
      <c r="E3271" s="38" t="s">
        <v>738</v>
      </c>
      <c r="F3271" s="44">
        <f>IF(ISBLANK('4S'!N17),"##BLANK",'4S'!N17)</f>
        <v>0</v>
      </c>
    </row>
    <row r="3272" spans="2:6">
      <c r="B3272" s="14" t="str">
        <f>'4S'!AX17</f>
        <v>B0852GROC_TW</v>
      </c>
      <c r="C3272" s="14" t="s">
        <v>5270</v>
      </c>
      <c r="E3272" s="38" t="s">
        <v>738</v>
      </c>
      <c r="F3272" s="44">
        <f>IF(ISBLANK('4S'!O17),"##BLANK",'4S'!O17)</f>
        <v>0</v>
      </c>
    </row>
    <row r="3273" spans="2:6">
      <c r="B3273" s="14" t="str">
        <f>'4S'!AY17</f>
        <v>B0863GROC_DW</v>
      </c>
      <c r="C3273" s="14" t="s">
        <v>5271</v>
      </c>
      <c r="E3273" s="38" t="s">
        <v>738</v>
      </c>
      <c r="F3273" s="44">
        <f>IF(ISBLANK('4S'!P17),"##BLANK",'4S'!P17)</f>
        <v>0</v>
      </c>
    </row>
    <row r="3274" spans="2:6">
      <c r="B3274" s="14" t="str">
        <f>'4S'!AZ17</f>
        <v>B0499GROC_TO</v>
      </c>
      <c r="C3274" s="14" t="s">
        <v>5272</v>
      </c>
      <c r="E3274" s="38" t="s">
        <v>738</v>
      </c>
      <c r="F3274" s="44">
        <f>IF(ISBLANK('4S'!Q17),"##BLANK",'4S'!Q17)</f>
        <v>0</v>
      </c>
    </row>
    <row r="3275" spans="2:6">
      <c r="B3275" s="14" t="str">
        <f>'4S'!AO18</f>
        <v>B0409GRTE_WR</v>
      </c>
      <c r="C3275" s="14" t="s">
        <v>5273</v>
      </c>
      <c r="E3275" s="38" t="s">
        <v>738</v>
      </c>
      <c r="F3275" s="44">
        <f>IF(ISBLANK('4S'!F18),"##BLANK",'4S'!F18)</f>
        <v>0</v>
      </c>
    </row>
    <row r="3276" spans="2:6">
      <c r="B3276" s="14" t="str">
        <f>'4S'!AP18</f>
        <v>B0416GRTE_RW</v>
      </c>
      <c r="C3276" s="14" t="s">
        <v>5274</v>
      </c>
      <c r="E3276" s="38" t="s">
        <v>738</v>
      </c>
      <c r="F3276" s="44">
        <f>IF(ISBLANK('4S'!G18),"##BLANK",'4S'!G18)</f>
        <v>0</v>
      </c>
    </row>
    <row r="3277" spans="2:6">
      <c r="B3277" s="14" t="str">
        <f>'4S'!AQ18</f>
        <v>B0423GRTE_SW</v>
      </c>
      <c r="C3277" s="14" t="s">
        <v>5275</v>
      </c>
      <c r="E3277" s="38" t="s">
        <v>738</v>
      </c>
      <c r="F3277" s="44">
        <f>IF(ISBLANK('4S'!H18),"##BLANK",'4S'!H18)</f>
        <v>0</v>
      </c>
    </row>
    <row r="3278" spans="2:6">
      <c r="B3278" s="14" t="str">
        <f>'4S'!AR18</f>
        <v>B0430GRTE_TW</v>
      </c>
      <c r="C3278" s="14" t="s">
        <v>5276</v>
      </c>
      <c r="E3278" s="38" t="s">
        <v>738</v>
      </c>
      <c r="F3278" s="44">
        <f>IF(ISBLANK('4S'!I18),"##BLANK",'4S'!I18)</f>
        <v>0</v>
      </c>
    </row>
    <row r="3279" spans="2:6">
      <c r="B3279" s="14" t="str">
        <f>'4S'!AS18</f>
        <v>B0437GRTE_DW</v>
      </c>
      <c r="C3279" s="14" t="s">
        <v>5277</v>
      </c>
      <c r="E3279" s="38" t="s">
        <v>738</v>
      </c>
      <c r="F3279" s="44">
        <f>IF(ISBLANK('4S'!J18),"##BLANK",'4S'!J18)</f>
        <v>0</v>
      </c>
    </row>
    <row r="3280" spans="2:6">
      <c r="B3280" s="14" t="str">
        <f>'4S'!AT18</f>
        <v>B0450GRTE_TO</v>
      </c>
      <c r="C3280" s="14" t="s">
        <v>5278</v>
      </c>
      <c r="E3280" s="38" t="s">
        <v>738</v>
      </c>
      <c r="F3280" s="44">
        <f>IF(ISBLANK('4S'!K18),"##BLANK",'4S'!K18)</f>
        <v>0</v>
      </c>
    </row>
    <row r="3281" spans="2:6">
      <c r="B3281" s="14" t="str">
        <f>'4S'!AU18</f>
        <v>B0459GRTC_WR</v>
      </c>
      <c r="C3281" s="14" t="s">
        <v>5279</v>
      </c>
      <c r="E3281" s="38" t="s">
        <v>738</v>
      </c>
      <c r="F3281" s="44">
        <f>IF(ISBLANK('4S'!L18),"##BLANK",'4S'!L18)</f>
        <v>0</v>
      </c>
    </row>
    <row r="3282" spans="2:6">
      <c r="B3282" s="14" t="str">
        <f>'4S'!AV18</f>
        <v>B0466GRTC_RW</v>
      </c>
      <c r="C3282" s="14" t="s">
        <v>5280</v>
      </c>
      <c r="E3282" s="38" t="s">
        <v>738</v>
      </c>
      <c r="F3282" s="44">
        <f>IF(ISBLANK('4S'!M18),"##BLANK",'4S'!M18)</f>
        <v>0</v>
      </c>
    </row>
    <row r="3283" spans="2:6">
      <c r="B3283" s="14" t="str">
        <f>'4S'!AW18</f>
        <v>B0473GRTC_SW</v>
      </c>
      <c r="C3283" s="14" t="s">
        <v>5281</v>
      </c>
      <c r="E3283" s="38" t="s">
        <v>738</v>
      </c>
      <c r="F3283" s="44">
        <f>IF(ISBLANK('4S'!N18),"##BLANK",'4S'!N18)</f>
        <v>0</v>
      </c>
    </row>
    <row r="3284" spans="2:6">
      <c r="B3284" s="14" t="str">
        <f>'4S'!AX18</f>
        <v>B0480GRTC_TW</v>
      </c>
      <c r="C3284" s="14" t="s">
        <v>5282</v>
      </c>
      <c r="E3284" s="38" t="s">
        <v>738</v>
      </c>
      <c r="F3284" s="44">
        <f>IF(ISBLANK('4S'!O18),"##BLANK",'4S'!O18)</f>
        <v>0</v>
      </c>
    </row>
    <row r="3285" spans="2:6">
      <c r="B3285" s="14" t="str">
        <f>'4S'!AY18</f>
        <v>B0487GRTC_DW</v>
      </c>
      <c r="C3285" s="14" t="s">
        <v>5283</v>
      </c>
      <c r="E3285" s="38" t="s">
        <v>738</v>
      </c>
      <c r="F3285" s="44">
        <f>IF(ISBLANK('4S'!P18),"##BLANK",'4S'!P18)</f>
        <v>0</v>
      </c>
    </row>
    <row r="3286" spans="2:6">
      <c r="B3286" s="14" t="str">
        <f>'4S'!AZ18</f>
        <v>B0500GRTC_TO</v>
      </c>
      <c r="C3286" s="14" t="s">
        <v>5284</v>
      </c>
      <c r="E3286" s="38" t="s">
        <v>738</v>
      </c>
      <c r="F3286" s="44">
        <f>IF(ISBLANK('4S'!Q18),"##BLANK",'4S'!Q18)</f>
        <v>0</v>
      </c>
    </row>
    <row r="3287" spans="2:6">
      <c r="B3287" s="14" t="str">
        <f>'4S'!AO19</f>
        <v>B0766GRCE_WR</v>
      </c>
      <c r="C3287" s="14" t="s">
        <v>5285</v>
      </c>
      <c r="E3287" s="38" t="s">
        <v>738</v>
      </c>
      <c r="F3287" s="44">
        <f>IF(ISBLANK('4S'!F19),"##BLANK",'4S'!F19)</f>
        <v>0</v>
      </c>
    </row>
    <row r="3288" spans="2:6">
      <c r="B3288" s="14" t="str">
        <f>'4S'!AP19</f>
        <v>B0777GRCE_RW</v>
      </c>
      <c r="C3288" s="14" t="s">
        <v>5286</v>
      </c>
      <c r="E3288" s="38" t="s">
        <v>738</v>
      </c>
      <c r="F3288" s="44">
        <f>IF(ISBLANK('4S'!G19),"##BLANK",'4S'!G19)</f>
        <v>0</v>
      </c>
    </row>
    <row r="3289" spans="2:6">
      <c r="B3289" s="14" t="str">
        <f>'4S'!AQ19</f>
        <v>B0788GRCE_SW</v>
      </c>
      <c r="C3289" s="14" t="s">
        <v>5287</v>
      </c>
      <c r="E3289" s="38" t="s">
        <v>738</v>
      </c>
      <c r="F3289" s="44">
        <f>IF(ISBLANK('4S'!H19),"##BLANK",'4S'!H19)</f>
        <v>0</v>
      </c>
    </row>
    <row r="3290" spans="2:6">
      <c r="B3290" s="14" t="str">
        <f>'4S'!AR19</f>
        <v>B0799GRCE_TW</v>
      </c>
      <c r="C3290" s="14" t="s">
        <v>5288</v>
      </c>
      <c r="E3290" s="38" t="s">
        <v>738</v>
      </c>
      <c r="F3290" s="44">
        <f>IF(ISBLANK('4S'!I19),"##BLANK",'4S'!I19)</f>
        <v>0</v>
      </c>
    </row>
    <row r="3291" spans="2:6">
      <c r="B3291" s="14" t="str">
        <f>'4S'!AS19</f>
        <v>B0810GRCE_DW</v>
      </c>
      <c r="C3291" s="14" t="s">
        <v>5289</v>
      </c>
      <c r="E3291" s="38" t="s">
        <v>738</v>
      </c>
      <c r="F3291" s="44">
        <f>IF(ISBLANK('4S'!J19),"##BLANK",'4S'!J19)</f>
        <v>0</v>
      </c>
    </row>
    <row r="3292" spans="2:6">
      <c r="B3292" s="14" t="str">
        <f>'4S'!AT19</f>
        <v>B0451GRCE_TO</v>
      </c>
      <c r="C3292" s="14" t="s">
        <v>5290</v>
      </c>
      <c r="E3292" s="38" t="s">
        <v>738</v>
      </c>
      <c r="F3292" s="44">
        <f>IF(ISBLANK('4S'!K19),"##BLANK",'4S'!K19)</f>
        <v>0</v>
      </c>
    </row>
    <row r="3293" spans="2:6">
      <c r="B3293" s="14" t="str">
        <f>'4S'!AU19</f>
        <v>B0821GRCC_WR</v>
      </c>
      <c r="C3293" s="14" t="s">
        <v>5291</v>
      </c>
      <c r="E3293" s="38" t="s">
        <v>738</v>
      </c>
      <c r="F3293" s="44">
        <f>IF(ISBLANK('4S'!L19),"##BLANK",'4S'!L19)</f>
        <v>0</v>
      </c>
    </row>
    <row r="3294" spans="2:6">
      <c r="B3294" s="14" t="str">
        <f>'4S'!AV19</f>
        <v>B0832GRCC_RW</v>
      </c>
      <c r="C3294" s="14" t="s">
        <v>5292</v>
      </c>
      <c r="E3294" s="38" t="s">
        <v>738</v>
      </c>
      <c r="F3294" s="44">
        <f>IF(ISBLANK('4S'!M19),"##BLANK",'4S'!M19)</f>
        <v>0</v>
      </c>
    </row>
    <row r="3295" spans="2:6">
      <c r="B3295" s="14" t="str">
        <f>'4S'!AW19</f>
        <v>B0843GRCC_SW</v>
      </c>
      <c r="C3295" s="14" t="s">
        <v>5293</v>
      </c>
      <c r="E3295" s="38" t="s">
        <v>738</v>
      </c>
      <c r="F3295" s="44">
        <f>IF(ISBLANK('4S'!N19),"##BLANK",'4S'!N19)</f>
        <v>0</v>
      </c>
    </row>
    <row r="3296" spans="2:6">
      <c r="B3296" s="14" t="str">
        <f>'4S'!AX19</f>
        <v>B0854GRCC_TW</v>
      </c>
      <c r="C3296" s="14" t="s">
        <v>5294</v>
      </c>
      <c r="E3296" s="38" t="s">
        <v>738</v>
      </c>
      <c r="F3296" s="44">
        <f>IF(ISBLANK('4S'!O19),"##BLANK",'4S'!O19)</f>
        <v>0</v>
      </c>
    </row>
    <row r="3297" spans="2:6">
      <c r="B3297" s="14" t="str">
        <f>'4S'!AY19</f>
        <v>B0865GRCC_DW</v>
      </c>
      <c r="C3297" s="14" t="s">
        <v>5295</v>
      </c>
      <c r="E3297" s="38" t="s">
        <v>738</v>
      </c>
      <c r="F3297" s="44">
        <f>IF(ISBLANK('4S'!P19),"##BLANK",'4S'!P19)</f>
        <v>0</v>
      </c>
    </row>
    <row r="3298" spans="2:6">
      <c r="B3298" s="14" t="str">
        <f>'4S'!AZ19</f>
        <v>B0501GRCC_TO</v>
      </c>
      <c r="C3298" s="14" t="s">
        <v>5296</v>
      </c>
      <c r="E3298" s="38" t="s">
        <v>738</v>
      </c>
      <c r="F3298" s="44">
        <f>IF(ISBLANK('4S'!Q19),"##BLANK",'4S'!Q19)</f>
        <v>0</v>
      </c>
    </row>
    <row r="3299" spans="2:6">
      <c r="B3299" s="14" t="str">
        <f>'4S'!AO20</f>
        <v>B0767GROE_WR</v>
      </c>
      <c r="C3299" s="14" t="s">
        <v>5297</v>
      </c>
      <c r="E3299" s="38" t="s">
        <v>738</v>
      </c>
      <c r="F3299" s="44">
        <f>IF(ISBLANK('4S'!F20),"##BLANK",'4S'!F20)</f>
        <v>0</v>
      </c>
    </row>
    <row r="3300" spans="2:6">
      <c r="B3300" s="14" t="str">
        <f>'4S'!AP20</f>
        <v>B0778GROE_RW</v>
      </c>
      <c r="C3300" s="14" t="s">
        <v>5298</v>
      </c>
      <c r="E3300" s="38" t="s">
        <v>738</v>
      </c>
      <c r="F3300" s="44">
        <f>IF(ISBLANK('4S'!G20),"##BLANK",'4S'!G20)</f>
        <v>0</v>
      </c>
    </row>
    <row r="3301" spans="2:6">
      <c r="B3301" s="14" t="str">
        <f>'4S'!AQ20</f>
        <v>B0789GROE_SW</v>
      </c>
      <c r="C3301" s="14" t="s">
        <v>5299</v>
      </c>
      <c r="E3301" s="38" t="s">
        <v>738</v>
      </c>
      <c r="F3301" s="44">
        <f>IF(ISBLANK('4S'!H20),"##BLANK",'4S'!H20)</f>
        <v>0</v>
      </c>
    </row>
    <row r="3302" spans="2:6">
      <c r="B3302" s="14" t="str">
        <f>'4S'!AR20</f>
        <v>B0800GROE_TW</v>
      </c>
      <c r="C3302" s="14" t="s">
        <v>5300</v>
      </c>
      <c r="E3302" s="38" t="s">
        <v>738</v>
      </c>
      <c r="F3302" s="44">
        <f>IF(ISBLANK('4S'!I20),"##BLANK",'4S'!I20)</f>
        <v>0</v>
      </c>
    </row>
    <row r="3303" spans="2:6">
      <c r="B3303" s="14" t="str">
        <f>'4S'!AS20</f>
        <v>B0811GROE_DW</v>
      </c>
      <c r="C3303" s="14" t="s">
        <v>5301</v>
      </c>
      <c r="E3303" s="38" t="s">
        <v>738</v>
      </c>
      <c r="F3303" s="44">
        <f>IF(ISBLANK('4S'!J20),"##BLANK",'4S'!J20)</f>
        <v>0</v>
      </c>
    </row>
    <row r="3304" spans="2:6">
      <c r="B3304" s="14" t="str">
        <f>'4S'!AT20</f>
        <v>B0452GROE_TO</v>
      </c>
      <c r="C3304" s="14" t="s">
        <v>5302</v>
      </c>
      <c r="E3304" s="38" t="s">
        <v>738</v>
      </c>
      <c r="F3304" s="44">
        <f>IF(ISBLANK('4S'!K20),"##BLANK",'4S'!K20)</f>
        <v>0</v>
      </c>
    </row>
    <row r="3305" spans="2:6">
      <c r="B3305" s="14" t="str">
        <f>'4S'!AU20</f>
        <v>B0822GROC_WR</v>
      </c>
      <c r="C3305" s="14" t="s">
        <v>5303</v>
      </c>
      <c r="E3305" s="38" t="s">
        <v>738</v>
      </c>
      <c r="F3305" s="44">
        <f>IF(ISBLANK('4S'!L20),"##BLANK",'4S'!L20)</f>
        <v>0</v>
      </c>
    </row>
    <row r="3306" spans="2:6">
      <c r="B3306" s="14" t="str">
        <f>'4S'!AV20</f>
        <v>B0833GROC_RW</v>
      </c>
      <c r="C3306" s="14" t="s">
        <v>5304</v>
      </c>
      <c r="E3306" s="38" t="s">
        <v>738</v>
      </c>
      <c r="F3306" s="44">
        <f>IF(ISBLANK('4S'!M20),"##BLANK",'4S'!M20)</f>
        <v>0</v>
      </c>
    </row>
    <row r="3307" spans="2:6">
      <c r="B3307" s="14" t="str">
        <f>'4S'!AW20</f>
        <v>B0844GROC_SW</v>
      </c>
      <c r="C3307" s="14" t="s">
        <v>5305</v>
      </c>
      <c r="E3307" s="38" t="s">
        <v>738</v>
      </c>
      <c r="F3307" s="44">
        <f>IF(ISBLANK('4S'!N20),"##BLANK",'4S'!N20)</f>
        <v>0</v>
      </c>
    </row>
    <row r="3308" spans="2:6">
      <c r="B3308" s="14" t="str">
        <f>'4S'!AX20</f>
        <v>B0855GROC_TW</v>
      </c>
      <c r="C3308" s="14" t="s">
        <v>5306</v>
      </c>
      <c r="E3308" s="38" t="s">
        <v>738</v>
      </c>
      <c r="F3308" s="44">
        <f>IF(ISBLANK('4S'!O20),"##BLANK",'4S'!O20)</f>
        <v>0</v>
      </c>
    </row>
    <row r="3309" spans="2:6">
      <c r="B3309" s="14" t="str">
        <f>'4S'!AY20</f>
        <v>B0866GROC_DW</v>
      </c>
      <c r="C3309" s="14" t="s">
        <v>5307</v>
      </c>
      <c r="E3309" s="38" t="s">
        <v>738</v>
      </c>
      <c r="F3309" s="44">
        <f>IF(ISBLANK('4S'!P20),"##BLANK",'4S'!P20)</f>
        <v>0</v>
      </c>
    </row>
    <row r="3310" spans="2:6">
      <c r="B3310" s="14" t="str">
        <f>'4S'!AZ20</f>
        <v>B0502GROC_TO</v>
      </c>
      <c r="C3310" s="14" t="s">
        <v>5308</v>
      </c>
      <c r="E3310" s="38" t="s">
        <v>738</v>
      </c>
      <c r="F3310" s="44">
        <f>IF(ISBLANK('4S'!Q20),"##BLANK",'4S'!Q20)</f>
        <v>0</v>
      </c>
    </row>
    <row r="3311" spans="2:6">
      <c r="B3311" s="14" t="str">
        <f>'4S'!AO21</f>
        <v>B0410GRTE_WR</v>
      </c>
      <c r="C3311" s="14" t="s">
        <v>5309</v>
      </c>
      <c r="E3311" s="38" t="s">
        <v>738</v>
      </c>
      <c r="F3311" s="44">
        <f>IF(ISBLANK('4S'!F21),"##BLANK",'4S'!F21)</f>
        <v>0</v>
      </c>
    </row>
    <row r="3312" spans="2:6">
      <c r="B3312" s="14" t="str">
        <f>'4S'!AP21</f>
        <v>B0417GRTE_RW</v>
      </c>
      <c r="C3312" s="14" t="s">
        <v>5310</v>
      </c>
      <c r="E3312" s="38" t="s">
        <v>738</v>
      </c>
      <c r="F3312" s="44">
        <f>IF(ISBLANK('4S'!G21),"##BLANK",'4S'!G21)</f>
        <v>0</v>
      </c>
    </row>
    <row r="3313" spans="2:6">
      <c r="B3313" s="14" t="str">
        <f>'4S'!AQ21</f>
        <v>B0424GRTE_SW</v>
      </c>
      <c r="C3313" s="14" t="s">
        <v>5311</v>
      </c>
      <c r="E3313" s="38" t="s">
        <v>738</v>
      </c>
      <c r="F3313" s="44">
        <f>IF(ISBLANK('4S'!H21),"##BLANK",'4S'!H21)</f>
        <v>0</v>
      </c>
    </row>
    <row r="3314" spans="2:6">
      <c r="B3314" s="14" t="str">
        <f>'4S'!AR21</f>
        <v>B0431GRTE_TW</v>
      </c>
      <c r="C3314" s="14" t="s">
        <v>5312</v>
      </c>
      <c r="E3314" s="38" t="s">
        <v>738</v>
      </c>
      <c r="F3314" s="44">
        <f>IF(ISBLANK('4S'!I21),"##BLANK",'4S'!I21)</f>
        <v>0</v>
      </c>
    </row>
    <row r="3315" spans="2:6">
      <c r="B3315" s="14" t="str">
        <f>'4S'!AS21</f>
        <v>B0438GRTE_DW</v>
      </c>
      <c r="C3315" s="14" t="s">
        <v>5313</v>
      </c>
      <c r="E3315" s="38" t="s">
        <v>738</v>
      </c>
      <c r="F3315" s="44">
        <f>IF(ISBLANK('4S'!J21),"##BLANK",'4S'!J21)</f>
        <v>0</v>
      </c>
    </row>
    <row r="3316" spans="2:6">
      <c r="B3316" s="14" t="str">
        <f>'4S'!AT21</f>
        <v>B0453GRTE_TO</v>
      </c>
      <c r="C3316" s="14" t="s">
        <v>5314</v>
      </c>
      <c r="E3316" s="38" t="s">
        <v>738</v>
      </c>
      <c r="F3316" s="44">
        <f>IF(ISBLANK('4S'!K21),"##BLANK",'4S'!K21)</f>
        <v>0</v>
      </c>
    </row>
    <row r="3317" spans="2:6">
      <c r="B3317" s="14" t="str">
        <f>'4S'!AU21</f>
        <v>B0460GRTC_WR</v>
      </c>
      <c r="C3317" s="14" t="s">
        <v>5315</v>
      </c>
      <c r="E3317" s="38" t="s">
        <v>738</v>
      </c>
      <c r="F3317" s="44">
        <f>IF(ISBLANK('4S'!L21),"##BLANK",'4S'!L21)</f>
        <v>0</v>
      </c>
    </row>
    <row r="3318" spans="2:6">
      <c r="B3318" s="14" t="str">
        <f>'4S'!AV21</f>
        <v>B0467GRTC_RW</v>
      </c>
      <c r="C3318" s="14" t="s">
        <v>5316</v>
      </c>
      <c r="E3318" s="38" t="s">
        <v>738</v>
      </c>
      <c r="F3318" s="44">
        <f>IF(ISBLANK('4S'!M21),"##BLANK",'4S'!M21)</f>
        <v>0</v>
      </c>
    </row>
    <row r="3319" spans="2:6">
      <c r="B3319" s="14" t="str">
        <f>'4S'!AW21</f>
        <v>B0474GRTC_SW</v>
      </c>
      <c r="C3319" s="14" t="s">
        <v>5317</v>
      </c>
      <c r="E3319" s="38" t="s">
        <v>738</v>
      </c>
      <c r="F3319" s="44">
        <f>IF(ISBLANK('4S'!N21),"##BLANK",'4S'!N21)</f>
        <v>0</v>
      </c>
    </row>
    <row r="3320" spans="2:6">
      <c r="B3320" s="14" t="str">
        <f>'4S'!AX21</f>
        <v>B0481GRTC_TW</v>
      </c>
      <c r="C3320" s="14" t="s">
        <v>5318</v>
      </c>
      <c r="E3320" s="38" t="s">
        <v>738</v>
      </c>
      <c r="F3320" s="44">
        <f>IF(ISBLANK('4S'!O21),"##BLANK",'4S'!O21)</f>
        <v>0</v>
      </c>
    </row>
    <row r="3321" spans="2:6">
      <c r="B3321" s="14" t="str">
        <f>'4S'!AY21</f>
        <v>B0488GRTC_DW</v>
      </c>
      <c r="C3321" s="14" t="s">
        <v>5319</v>
      </c>
      <c r="E3321" s="38" t="s">
        <v>738</v>
      </c>
      <c r="F3321" s="44">
        <f>IF(ISBLANK('4S'!P21),"##BLANK",'4S'!P21)</f>
        <v>0</v>
      </c>
    </row>
    <row r="3322" spans="2:6">
      <c r="B3322" s="14" t="str">
        <f>'4S'!AZ21</f>
        <v>B0503GRTC_TO</v>
      </c>
      <c r="C3322" s="14" t="s">
        <v>5320</v>
      </c>
      <c r="E3322" s="38" t="s">
        <v>738</v>
      </c>
      <c r="F3322" s="44">
        <f>IF(ISBLANK('4S'!Q21),"##BLANK",'4S'!Q21)</f>
        <v>0</v>
      </c>
    </row>
    <row r="3323" spans="2:6">
      <c r="B3323" s="14" t="str">
        <f>'4S'!AO22</f>
        <v>B0411TGCE_WR</v>
      </c>
      <c r="C3323" s="14" t="s">
        <v>5321</v>
      </c>
      <c r="E3323" s="38" t="s">
        <v>738</v>
      </c>
      <c r="F3323" s="44">
        <f>IF(ISBLANK('4S'!F22),"##BLANK",'4S'!F22)</f>
        <v>0</v>
      </c>
    </row>
    <row r="3324" spans="2:6">
      <c r="B3324" s="14" t="str">
        <f>'4S'!AP22</f>
        <v>B0418TGCE_RW</v>
      </c>
      <c r="C3324" s="14" t="s">
        <v>5322</v>
      </c>
      <c r="E3324" s="38" t="s">
        <v>738</v>
      </c>
      <c r="F3324" s="44">
        <f>IF(ISBLANK('4S'!G22),"##BLANK",'4S'!G22)</f>
        <v>0</v>
      </c>
    </row>
    <row r="3325" spans="2:6">
      <c r="B3325" s="14" t="str">
        <f>'4S'!AQ22</f>
        <v>B0425TGCE_SW</v>
      </c>
      <c r="C3325" s="14" t="s">
        <v>5323</v>
      </c>
      <c r="E3325" s="38" t="s">
        <v>738</v>
      </c>
      <c r="F3325" s="44">
        <f>IF(ISBLANK('4S'!H22),"##BLANK",'4S'!H22)</f>
        <v>0</v>
      </c>
    </row>
    <row r="3326" spans="2:6">
      <c r="B3326" s="14" t="str">
        <f>'4S'!AR22</f>
        <v>B0432TGCE_TW</v>
      </c>
      <c r="C3326" s="14" t="s">
        <v>5324</v>
      </c>
      <c r="E3326" s="38" t="s">
        <v>738</v>
      </c>
      <c r="F3326" s="44">
        <f>IF(ISBLANK('4S'!I22),"##BLANK",'4S'!I22)</f>
        <v>0</v>
      </c>
    </row>
    <row r="3327" spans="2:6">
      <c r="B3327" s="14" t="str">
        <f>'4S'!AS22</f>
        <v>B0439TGCE_DW</v>
      </c>
      <c r="C3327" s="14" t="s">
        <v>5325</v>
      </c>
      <c r="E3327" s="38" t="s">
        <v>738</v>
      </c>
      <c r="F3327" s="44">
        <f>IF(ISBLANK('4S'!J22),"##BLANK",'4S'!J22)</f>
        <v>0</v>
      </c>
    </row>
    <row r="3328" spans="2:6">
      <c r="B3328" s="14" t="str">
        <f>'4S'!AT22</f>
        <v>B0454TGCE_TO</v>
      </c>
      <c r="C3328" s="14" t="s">
        <v>5326</v>
      </c>
      <c r="E3328" s="38" t="s">
        <v>738</v>
      </c>
      <c r="F3328" s="44">
        <f>IF(ISBLANK('4S'!K22),"##BLANK",'4S'!K22)</f>
        <v>0</v>
      </c>
    </row>
    <row r="3329" spans="2:6">
      <c r="B3329" s="14" t="str">
        <f>'4S'!AU22</f>
        <v>B0461TGCC_WR</v>
      </c>
      <c r="C3329" s="14" t="s">
        <v>5327</v>
      </c>
      <c r="E3329" s="38" t="s">
        <v>738</v>
      </c>
      <c r="F3329" s="44">
        <f>IF(ISBLANK('4S'!L22),"##BLANK",'4S'!L22)</f>
        <v>0</v>
      </c>
    </row>
    <row r="3330" spans="2:6">
      <c r="B3330" s="14" t="str">
        <f>'4S'!AV22</f>
        <v>B0468TGCC_RW</v>
      </c>
      <c r="C3330" s="14" t="s">
        <v>5328</v>
      </c>
      <c r="E3330" s="38" t="s">
        <v>738</v>
      </c>
      <c r="F3330" s="44">
        <f>IF(ISBLANK('4S'!M22),"##BLANK",'4S'!M22)</f>
        <v>0</v>
      </c>
    </row>
    <row r="3331" spans="2:6">
      <c r="B3331" s="14" t="str">
        <f>'4S'!AW22</f>
        <v>B0475TGCC_SW</v>
      </c>
      <c r="C3331" s="14" t="s">
        <v>5329</v>
      </c>
      <c r="E3331" s="38" t="s">
        <v>738</v>
      </c>
      <c r="F3331" s="44">
        <f>IF(ISBLANK('4S'!N22),"##BLANK",'4S'!N22)</f>
        <v>0</v>
      </c>
    </row>
    <row r="3332" spans="2:6">
      <c r="B3332" s="14" t="str">
        <f>'4S'!AX22</f>
        <v>B0482TGCC_TW</v>
      </c>
      <c r="C3332" s="14" t="s">
        <v>5330</v>
      </c>
      <c r="E3332" s="38" t="s">
        <v>738</v>
      </c>
      <c r="F3332" s="44">
        <f>IF(ISBLANK('4S'!O22),"##BLANK",'4S'!O22)</f>
        <v>0</v>
      </c>
    </row>
    <row r="3333" spans="2:6">
      <c r="B3333" s="14" t="str">
        <f>'4S'!AY22</f>
        <v>B0489TGCC_DW</v>
      </c>
      <c r="C3333" s="14" t="s">
        <v>5331</v>
      </c>
      <c r="E3333" s="38" t="s">
        <v>738</v>
      </c>
      <c r="F3333" s="44">
        <f>IF(ISBLANK('4S'!P22),"##BLANK",'4S'!P22)</f>
        <v>0</v>
      </c>
    </row>
    <row r="3334" spans="2:6">
      <c r="B3334" s="14" t="str">
        <f>'4S'!AZ22</f>
        <v>B0504TGCC_TO</v>
      </c>
      <c r="C3334" s="14" t="s">
        <v>5332</v>
      </c>
      <c r="E3334" s="38" t="s">
        <v>738</v>
      </c>
      <c r="F3334" s="44">
        <f>IF(ISBLANK('4S'!Q22),"##BLANK",'4S'!Q22)</f>
        <v>0</v>
      </c>
    </row>
    <row r="3335" spans="2:6">
      <c r="B3335" s="14" t="str">
        <f>'4S'!AO23</f>
        <v>B0412TGOE_WR</v>
      </c>
      <c r="C3335" s="14" t="s">
        <v>5333</v>
      </c>
      <c r="E3335" s="38" t="s">
        <v>738</v>
      </c>
      <c r="F3335" s="44">
        <f>IF(ISBLANK('4S'!F23),"##BLANK",'4S'!F23)</f>
        <v>0</v>
      </c>
    </row>
    <row r="3336" spans="2:6">
      <c r="B3336" s="14" t="str">
        <f>'4S'!AP23</f>
        <v>B0419TGOE_RW</v>
      </c>
      <c r="C3336" s="14" t="s">
        <v>5334</v>
      </c>
      <c r="E3336" s="38" t="s">
        <v>738</v>
      </c>
      <c r="F3336" s="44">
        <f>IF(ISBLANK('4S'!G23),"##BLANK",'4S'!G23)</f>
        <v>0</v>
      </c>
    </row>
    <row r="3337" spans="2:6">
      <c r="B3337" s="14" t="str">
        <f>'4S'!AQ23</f>
        <v>B0426TGOE_SW</v>
      </c>
      <c r="C3337" s="14" t="s">
        <v>5335</v>
      </c>
      <c r="E3337" s="38" t="s">
        <v>738</v>
      </c>
      <c r="F3337" s="44">
        <f>IF(ISBLANK('4S'!H23),"##BLANK",'4S'!H23)</f>
        <v>0</v>
      </c>
    </row>
    <row r="3338" spans="2:6">
      <c r="B3338" s="14" t="str">
        <f>'4S'!AR23</f>
        <v>B0433TGOE_TW</v>
      </c>
      <c r="C3338" s="14" t="s">
        <v>5336</v>
      </c>
      <c r="E3338" s="38" t="s">
        <v>738</v>
      </c>
      <c r="F3338" s="44">
        <f>IF(ISBLANK('4S'!I23),"##BLANK",'4S'!I23)</f>
        <v>0</v>
      </c>
    </row>
    <row r="3339" spans="2:6">
      <c r="B3339" s="14" t="str">
        <f>'4S'!AS23</f>
        <v>B0440TGOE_DW</v>
      </c>
      <c r="C3339" s="14" t="s">
        <v>5337</v>
      </c>
      <c r="E3339" s="38" t="s">
        <v>738</v>
      </c>
      <c r="F3339" s="44">
        <f>IF(ISBLANK('4S'!J23),"##BLANK",'4S'!J23)</f>
        <v>0</v>
      </c>
    </row>
    <row r="3340" spans="2:6">
      <c r="B3340" s="14" t="str">
        <f>'4S'!AT23</f>
        <v>B0455TGOE_TO</v>
      </c>
      <c r="C3340" s="14" t="s">
        <v>5338</v>
      </c>
      <c r="E3340" s="38" t="s">
        <v>738</v>
      </c>
      <c r="F3340" s="44">
        <f>IF(ISBLANK('4S'!K23),"##BLANK",'4S'!K23)</f>
        <v>0</v>
      </c>
    </row>
    <row r="3341" spans="2:6">
      <c r="B3341" s="14" t="str">
        <f>'4S'!AU23</f>
        <v>B0462TGOC_WR</v>
      </c>
      <c r="C3341" s="14" t="s">
        <v>5339</v>
      </c>
      <c r="E3341" s="38" t="s">
        <v>738</v>
      </c>
      <c r="F3341" s="44">
        <f>IF(ISBLANK('4S'!L23),"##BLANK",'4S'!L23)</f>
        <v>0</v>
      </c>
    </row>
    <row r="3342" spans="2:6">
      <c r="B3342" s="14" t="str">
        <f>'4S'!AV23</f>
        <v>B0469TGOC_RW</v>
      </c>
      <c r="C3342" s="14" t="s">
        <v>5340</v>
      </c>
      <c r="E3342" s="38" t="s">
        <v>738</v>
      </c>
      <c r="F3342" s="44">
        <f>IF(ISBLANK('4S'!M23),"##BLANK",'4S'!M23)</f>
        <v>0</v>
      </c>
    </row>
    <row r="3343" spans="2:6">
      <c r="B3343" s="14" t="str">
        <f>'4S'!AW23</f>
        <v>B0476TGOC_SW</v>
      </c>
      <c r="C3343" s="14" t="s">
        <v>5341</v>
      </c>
      <c r="E3343" s="38" t="s">
        <v>738</v>
      </c>
      <c r="F3343" s="44">
        <f>IF(ISBLANK('4S'!N23),"##BLANK",'4S'!N23)</f>
        <v>0</v>
      </c>
    </row>
    <row r="3344" spans="2:6">
      <c r="B3344" s="14" t="str">
        <f>'4S'!AX23</f>
        <v>B0483TGOC_TW</v>
      </c>
      <c r="C3344" s="14" t="s">
        <v>5342</v>
      </c>
      <c r="E3344" s="38" t="s">
        <v>738</v>
      </c>
      <c r="F3344" s="44">
        <f>IF(ISBLANK('4S'!O23),"##BLANK",'4S'!O23)</f>
        <v>0</v>
      </c>
    </row>
    <row r="3345" spans="2:6">
      <c r="B3345" s="14" t="str">
        <f>'4S'!AY23</f>
        <v>B0490TGOC_DW</v>
      </c>
      <c r="C3345" s="14" t="s">
        <v>5343</v>
      </c>
      <c r="E3345" s="38" t="s">
        <v>738</v>
      </c>
      <c r="F3345" s="44">
        <f>IF(ISBLANK('4S'!P23),"##BLANK",'4S'!P23)</f>
        <v>0</v>
      </c>
    </row>
    <row r="3346" spans="2:6">
      <c r="B3346" s="14" t="str">
        <f>'4S'!AZ23</f>
        <v>B0505TGOC_TO</v>
      </c>
      <c r="C3346" s="14" t="s">
        <v>5344</v>
      </c>
      <c r="E3346" s="38" t="s">
        <v>738</v>
      </c>
      <c r="F3346" s="44">
        <f>IF(ISBLANK('4S'!Q23),"##BLANK",'4S'!Q23)</f>
        <v>0</v>
      </c>
    </row>
    <row r="3347" spans="2:6">
      <c r="B3347" s="14" t="str">
        <f>'4S'!AO24</f>
        <v>B0413TGTE_WR</v>
      </c>
      <c r="C3347" s="14" t="s">
        <v>5345</v>
      </c>
      <c r="E3347" s="38" t="s">
        <v>738</v>
      </c>
      <c r="F3347" s="44">
        <f>IF(ISBLANK('4S'!F24),"##BLANK",'4S'!F24)</f>
        <v>0</v>
      </c>
    </row>
    <row r="3348" spans="2:6">
      <c r="B3348" s="14" t="str">
        <f>'4S'!AP24</f>
        <v>B0420TGTE_RW</v>
      </c>
      <c r="C3348" s="14" t="s">
        <v>5346</v>
      </c>
      <c r="E3348" s="38" t="s">
        <v>738</v>
      </c>
      <c r="F3348" s="44">
        <f>IF(ISBLANK('4S'!G24),"##BLANK",'4S'!G24)</f>
        <v>0</v>
      </c>
    </row>
    <row r="3349" spans="2:6">
      <c r="B3349" s="14" t="str">
        <f>'4S'!AQ24</f>
        <v>B0427TGTE_SW</v>
      </c>
      <c r="C3349" s="14" t="s">
        <v>5347</v>
      </c>
      <c r="E3349" s="38" t="s">
        <v>738</v>
      </c>
      <c r="F3349" s="44">
        <f>IF(ISBLANK('4S'!H24),"##BLANK",'4S'!H24)</f>
        <v>0</v>
      </c>
    </row>
    <row r="3350" spans="2:6">
      <c r="B3350" s="14" t="str">
        <f>'4S'!AR24</f>
        <v>B0434TGTE_TW</v>
      </c>
      <c r="C3350" s="14" t="s">
        <v>5348</v>
      </c>
      <c r="E3350" s="38" t="s">
        <v>738</v>
      </c>
      <c r="F3350" s="44">
        <f>IF(ISBLANK('4S'!I24),"##BLANK",'4S'!I24)</f>
        <v>0</v>
      </c>
    </row>
    <row r="3351" spans="2:6">
      <c r="B3351" s="14" t="str">
        <f>'4S'!AS24</f>
        <v>B0441TGTE_DW</v>
      </c>
      <c r="C3351" s="14" t="s">
        <v>5349</v>
      </c>
      <c r="E3351" s="38" t="s">
        <v>738</v>
      </c>
      <c r="F3351" s="44">
        <f>IF(ISBLANK('4S'!J24),"##BLANK",'4S'!J24)</f>
        <v>0</v>
      </c>
    </row>
    <row r="3352" spans="2:6">
      <c r="B3352" s="14" t="str">
        <f>'4S'!AT24</f>
        <v>B0456TGTE_TO</v>
      </c>
      <c r="C3352" s="14" t="s">
        <v>5350</v>
      </c>
      <c r="E3352" s="38" t="s">
        <v>738</v>
      </c>
      <c r="F3352" s="44">
        <f>IF(ISBLANK('4S'!K24),"##BLANK",'4S'!K24)</f>
        <v>0</v>
      </c>
    </row>
    <row r="3353" spans="2:6">
      <c r="B3353" s="14" t="str">
        <f>'4S'!AU24</f>
        <v>B0463TGTC_WR</v>
      </c>
      <c r="C3353" s="14" t="s">
        <v>5351</v>
      </c>
      <c r="E3353" s="38" t="s">
        <v>738</v>
      </c>
      <c r="F3353" s="44">
        <f>IF(ISBLANK('4S'!L24),"##BLANK",'4S'!L24)</f>
        <v>0</v>
      </c>
    </row>
    <row r="3354" spans="2:6">
      <c r="B3354" s="14" t="str">
        <f>'4S'!AV24</f>
        <v>B0470TGTC_RW</v>
      </c>
      <c r="C3354" s="14" t="s">
        <v>5352</v>
      </c>
      <c r="E3354" s="38" t="s">
        <v>738</v>
      </c>
      <c r="F3354" s="44">
        <f>IF(ISBLANK('4S'!M24),"##BLANK",'4S'!M24)</f>
        <v>0</v>
      </c>
    </row>
    <row r="3355" spans="2:6">
      <c r="B3355" s="14" t="str">
        <f>'4S'!AW24</f>
        <v>B0477TGTC_SW</v>
      </c>
      <c r="C3355" s="14" t="s">
        <v>5353</v>
      </c>
      <c r="E3355" s="38" t="s">
        <v>738</v>
      </c>
      <c r="F3355" s="44">
        <f>IF(ISBLANK('4S'!N24),"##BLANK",'4S'!N24)</f>
        <v>0</v>
      </c>
    </row>
    <row r="3356" spans="2:6">
      <c r="B3356" s="14" t="str">
        <f>'4S'!AX24</f>
        <v>B0484TGTC_TW</v>
      </c>
      <c r="C3356" s="14" t="s">
        <v>5354</v>
      </c>
      <c r="E3356" s="38" t="s">
        <v>738</v>
      </c>
      <c r="F3356" s="44">
        <f>IF(ISBLANK('4S'!O24),"##BLANK",'4S'!O24)</f>
        <v>0</v>
      </c>
    </row>
    <row r="3357" spans="2:6">
      <c r="B3357" s="14" t="str">
        <f>'4S'!AY24</f>
        <v>B0491TGTC_DW</v>
      </c>
      <c r="C3357" s="14" t="s">
        <v>5355</v>
      </c>
      <c r="E3357" s="38" t="s">
        <v>738</v>
      </c>
      <c r="F3357" s="44">
        <f>IF(ISBLANK('4S'!P24),"##BLANK",'4S'!P24)</f>
        <v>0</v>
      </c>
    </row>
    <row r="3358" spans="2:6">
      <c r="B3358" s="14" t="str">
        <f>'4S'!AZ24</f>
        <v>B0506TGTC_TO</v>
      </c>
      <c r="C3358" s="14" t="s">
        <v>5356</v>
      </c>
      <c r="E3358" s="38" t="s">
        <v>738</v>
      </c>
      <c r="F3358" s="44">
        <f>IF(ISBLANK('4S'!Q24),"##BLANK",'4S'!Q24)</f>
        <v>0</v>
      </c>
    </row>
    <row r="3359" spans="2:6">
      <c r="B3359" s="14" t="str">
        <f>'4T'!BA10</f>
        <v>B0867GRCE_FOW</v>
      </c>
      <c r="C3359" s="14" t="s">
        <v>5357</v>
      </c>
      <c r="E3359" s="38" t="s">
        <v>738</v>
      </c>
      <c r="F3359" s="44">
        <f>IF(ISBLANK('4T'!F10),"##BLANK",'4T'!F10)</f>
        <v>0</v>
      </c>
    </row>
    <row r="3360" spans="2:6">
      <c r="B3360" s="14" t="str">
        <f>'4T'!BB10</f>
        <v>B0878GRCE_SUW</v>
      </c>
      <c r="C3360" s="14" t="s">
        <v>5358</v>
      </c>
      <c r="E3360" s="38" t="s">
        <v>738</v>
      </c>
      <c r="F3360" s="44">
        <f>IF(ISBLANK('4T'!G10),"##BLANK",'4T'!G10)</f>
        <v>0</v>
      </c>
    </row>
    <row r="3361" spans="2:6">
      <c r="B3361" s="14" t="str">
        <f>'4T'!BC10</f>
        <v>B0889GRCE_HDW</v>
      </c>
      <c r="C3361" s="14" t="s">
        <v>5359</v>
      </c>
      <c r="E3361" s="38" t="s">
        <v>738</v>
      </c>
      <c r="F3361" s="44">
        <f>IF(ISBLANK('4T'!H10),"##BLANK",'4T'!H10)</f>
        <v>0</v>
      </c>
    </row>
    <row r="3362" spans="2:6">
      <c r="B3362" s="14" t="str">
        <f>'4T'!BD10</f>
        <v>B0900GRCE_STW</v>
      </c>
      <c r="C3362" s="14" t="s">
        <v>5360</v>
      </c>
      <c r="E3362" s="38" t="s">
        <v>738</v>
      </c>
      <c r="F3362" s="44">
        <f>IF(ISBLANK('4T'!I10),"##BLANK",'4T'!I10)</f>
        <v>0</v>
      </c>
    </row>
    <row r="3363" spans="2:6">
      <c r="B3363" s="14" t="str">
        <f>'4T'!BE10</f>
        <v>B0911GRCE_SLW</v>
      </c>
      <c r="C3363" s="14" t="s">
        <v>5361</v>
      </c>
      <c r="E3363" s="38" t="s">
        <v>738</v>
      </c>
      <c r="F3363" s="44">
        <f>IF(ISBLANK('4T'!J10),"##BLANK",'4T'!J10)</f>
        <v>0</v>
      </c>
    </row>
    <row r="3364" spans="2:6">
      <c r="B3364" s="14" t="str">
        <f>'4T'!BF10</f>
        <v>B0922GRCE_SAB</v>
      </c>
      <c r="C3364" s="14" t="s">
        <v>5362</v>
      </c>
      <c r="E3364" s="38" t="s">
        <v>738</v>
      </c>
      <c r="F3364" s="44">
        <f>IF(ISBLANK('4T'!K10),"##BLANK",'4T'!K10)</f>
        <v>0</v>
      </c>
    </row>
    <row r="3365" spans="2:6">
      <c r="B3365" s="14" t="str">
        <f>'4T'!BG10</f>
        <v>B0933GRCE_SEB</v>
      </c>
      <c r="C3365" s="14" t="s">
        <v>5363</v>
      </c>
      <c r="E3365" s="38" t="s">
        <v>738</v>
      </c>
      <c r="F3365" s="44">
        <f>IF(ISBLANK('4T'!L10),"##BLANK",'4T'!L10)</f>
        <v>0</v>
      </c>
    </row>
    <row r="3366" spans="2:6">
      <c r="B3366" s="14" t="str">
        <f>'4T'!BH10</f>
        <v>B0944GRCE_SDB</v>
      </c>
      <c r="C3366" s="14" t="s">
        <v>5364</v>
      </c>
      <c r="E3366" s="38" t="s">
        <v>738</v>
      </c>
      <c r="F3366" s="44">
        <f>IF(ISBLANK('4T'!M10),"##BLANK",'4T'!M10)</f>
        <v>0</v>
      </c>
    </row>
    <row r="3367" spans="2:6">
      <c r="B3367" s="14" t="str">
        <f>'4T'!BI10</f>
        <v>B0542GRCE_TOB</v>
      </c>
      <c r="C3367" s="14" t="s">
        <v>5182</v>
      </c>
      <c r="E3367" s="38" t="s">
        <v>738</v>
      </c>
      <c r="F3367" s="44">
        <f>IF(ISBLANK('4T'!N10),"##BLANK",'4T'!N10)</f>
        <v>0</v>
      </c>
    </row>
    <row r="3368" spans="2:6">
      <c r="B3368" s="14" t="str">
        <f>'4T'!BJ10</f>
        <v>B0955GRCC_FOW</v>
      </c>
      <c r="C3368" s="14" t="s">
        <v>5365</v>
      </c>
      <c r="E3368" s="38" t="s">
        <v>738</v>
      </c>
      <c r="F3368" s="44">
        <f>IF(ISBLANK('4T'!O10),"##BLANK",'4T'!O10)</f>
        <v>0</v>
      </c>
    </row>
    <row r="3369" spans="2:6">
      <c r="B3369" s="14" t="str">
        <f>'4T'!BK10</f>
        <v>B0966GRCC_SUW</v>
      </c>
      <c r="C3369" s="14" t="s">
        <v>5366</v>
      </c>
      <c r="E3369" s="38" t="s">
        <v>738</v>
      </c>
      <c r="F3369" s="44">
        <f>IF(ISBLANK('4T'!P10),"##BLANK",'4T'!P10)</f>
        <v>0</v>
      </c>
    </row>
    <row r="3370" spans="2:6">
      <c r="B3370" s="14" t="str">
        <f>'4T'!BL10</f>
        <v>B0977GRCC_HDW</v>
      </c>
      <c r="C3370" s="14" t="s">
        <v>5367</v>
      </c>
      <c r="E3370" s="38" t="s">
        <v>738</v>
      </c>
      <c r="F3370" s="44">
        <f>IF(ISBLANK('4T'!Q10),"##BLANK",'4T'!Q10)</f>
        <v>0</v>
      </c>
    </row>
    <row r="3371" spans="2:6">
      <c r="B3371" s="14" t="str">
        <f>'4T'!BM10</f>
        <v>B0988GRCC_STW</v>
      </c>
      <c r="C3371" s="14" t="s">
        <v>5368</v>
      </c>
      <c r="E3371" s="38" t="s">
        <v>738</v>
      </c>
      <c r="F3371" s="44">
        <f>IF(ISBLANK('4T'!R10),"##BLANK",'4T'!R10)</f>
        <v>0</v>
      </c>
    </row>
    <row r="3372" spans="2:6">
      <c r="B3372" s="14" t="str">
        <f>'4T'!BN10</f>
        <v>B1000GRCC_SLW</v>
      </c>
      <c r="C3372" s="14" t="s">
        <v>5369</v>
      </c>
      <c r="E3372" s="38" t="s">
        <v>738</v>
      </c>
      <c r="F3372" s="44">
        <f>IF(ISBLANK('4T'!S10),"##BLANK",'4T'!S10)</f>
        <v>0</v>
      </c>
    </row>
    <row r="3373" spans="2:6">
      <c r="B3373" s="14" t="str">
        <f>'4T'!BO10</f>
        <v>B1011GRCC_SAB</v>
      </c>
      <c r="C3373" s="14" t="s">
        <v>5370</v>
      </c>
      <c r="E3373" s="38" t="s">
        <v>738</v>
      </c>
      <c r="F3373" s="44">
        <f>IF(ISBLANK('4T'!T10),"##BLANK",'4T'!T10)</f>
        <v>0</v>
      </c>
    </row>
    <row r="3374" spans="2:6">
      <c r="B3374" s="14" t="str">
        <f>'4T'!BP10</f>
        <v>B1022GRCC_SEB</v>
      </c>
      <c r="C3374" s="14" t="s">
        <v>5371</v>
      </c>
      <c r="E3374" s="38" t="s">
        <v>738</v>
      </c>
      <c r="F3374" s="44">
        <f>IF(ISBLANK('4T'!U10),"##BLANK",'4T'!U10)</f>
        <v>0</v>
      </c>
    </row>
    <row r="3375" spans="2:6">
      <c r="B3375" s="14" t="str">
        <f>'4T'!BQ10</f>
        <v>B1033GRCC_SDB</v>
      </c>
      <c r="C3375" s="14" t="s">
        <v>5372</v>
      </c>
      <c r="E3375" s="38" t="s">
        <v>738</v>
      </c>
      <c r="F3375" s="44">
        <f>IF(ISBLANK('4T'!V10),"##BLANK",'4T'!V10)</f>
        <v>0</v>
      </c>
    </row>
    <row r="3376" spans="2:6">
      <c r="B3376" s="14" t="str">
        <f>'4T'!BR10</f>
        <v>B0542GRCC_TOB</v>
      </c>
      <c r="C3376" s="14" t="s">
        <v>5188</v>
      </c>
      <c r="E3376" s="38" t="s">
        <v>738</v>
      </c>
      <c r="F3376" s="44">
        <f>IF(ISBLANK('4T'!W10),"##BLANK",'4T'!W10)</f>
        <v>0</v>
      </c>
    </row>
    <row r="3377" spans="2:6">
      <c r="B3377" s="14" t="str">
        <f>'4T'!BA11</f>
        <v>B0868GROE_FOW</v>
      </c>
      <c r="C3377" s="14" t="s">
        <v>5373</v>
      </c>
      <c r="E3377" s="38" t="s">
        <v>738</v>
      </c>
      <c r="F3377" s="44">
        <f>IF(ISBLANK('4T'!F11),"##BLANK",'4T'!F11)</f>
        <v>0</v>
      </c>
    </row>
    <row r="3378" spans="2:6">
      <c r="B3378" s="14" t="str">
        <f>'4T'!BB11</f>
        <v>B0879GROE_SUW</v>
      </c>
      <c r="C3378" s="14" t="s">
        <v>5374</v>
      </c>
      <c r="E3378" s="38" t="s">
        <v>738</v>
      </c>
      <c r="F3378" s="44">
        <f>IF(ISBLANK('4T'!G11),"##BLANK",'4T'!G11)</f>
        <v>0</v>
      </c>
    </row>
    <row r="3379" spans="2:6">
      <c r="B3379" s="14" t="str">
        <f>'4T'!BC11</f>
        <v>B0890GROE_HDW</v>
      </c>
      <c r="C3379" s="14" t="s">
        <v>5375</v>
      </c>
      <c r="E3379" s="38" t="s">
        <v>738</v>
      </c>
      <c r="F3379" s="44">
        <f>IF(ISBLANK('4T'!H11),"##BLANK",'4T'!H11)</f>
        <v>0</v>
      </c>
    </row>
    <row r="3380" spans="2:6">
      <c r="B3380" s="14" t="str">
        <f>'4T'!BD11</f>
        <v>B0901GROE_STW</v>
      </c>
      <c r="C3380" s="14" t="s">
        <v>5376</v>
      </c>
      <c r="E3380" s="38" t="s">
        <v>738</v>
      </c>
      <c r="F3380" s="44">
        <f>IF(ISBLANK('4T'!I11),"##BLANK",'4T'!I11)</f>
        <v>0</v>
      </c>
    </row>
    <row r="3381" spans="2:6">
      <c r="B3381" s="14" t="str">
        <f>'4T'!BE11</f>
        <v>B0912GROE_SLW</v>
      </c>
      <c r="C3381" s="14" t="s">
        <v>5377</v>
      </c>
      <c r="E3381" s="38" t="s">
        <v>738</v>
      </c>
      <c r="F3381" s="44">
        <f>IF(ISBLANK('4T'!J11),"##BLANK",'4T'!J11)</f>
        <v>0</v>
      </c>
    </row>
    <row r="3382" spans="2:6">
      <c r="B3382" s="14" t="str">
        <f>'4T'!BF11</f>
        <v>B0923GROE_SAB</v>
      </c>
      <c r="C3382" s="14" t="s">
        <v>5378</v>
      </c>
      <c r="E3382" s="38" t="s">
        <v>738</v>
      </c>
      <c r="F3382" s="44">
        <f>IF(ISBLANK('4T'!K11),"##BLANK",'4T'!K11)</f>
        <v>0</v>
      </c>
    </row>
    <row r="3383" spans="2:6">
      <c r="B3383" s="14" t="str">
        <f>'4T'!BG11</f>
        <v>B0934GROE_SEB</v>
      </c>
      <c r="C3383" s="14" t="s">
        <v>5379</v>
      </c>
      <c r="E3383" s="38" t="s">
        <v>738</v>
      </c>
      <c r="F3383" s="44">
        <f>IF(ISBLANK('4T'!L11),"##BLANK",'4T'!L11)</f>
        <v>0</v>
      </c>
    </row>
    <row r="3384" spans="2:6">
      <c r="B3384" s="14" t="str">
        <f>'4T'!BH11</f>
        <v>B0945GROE_SDB</v>
      </c>
      <c r="C3384" s="14" t="s">
        <v>5380</v>
      </c>
      <c r="E3384" s="38" t="s">
        <v>738</v>
      </c>
      <c r="F3384" s="44">
        <f>IF(ISBLANK('4T'!M11),"##BLANK",'4T'!M11)</f>
        <v>0</v>
      </c>
    </row>
    <row r="3385" spans="2:6">
      <c r="B3385" s="14" t="str">
        <f>'4T'!BI11</f>
        <v>B0543GROE_TOB</v>
      </c>
      <c r="C3385" s="14" t="s">
        <v>5194</v>
      </c>
      <c r="E3385" s="38" t="s">
        <v>738</v>
      </c>
      <c r="F3385" s="44">
        <f>IF(ISBLANK('4T'!N11),"##BLANK",'4T'!N11)</f>
        <v>0</v>
      </c>
    </row>
    <row r="3386" spans="2:6">
      <c r="B3386" s="14" t="str">
        <f>'4T'!BJ11</f>
        <v>B0956GROC_FOW</v>
      </c>
      <c r="C3386" s="14" t="s">
        <v>5381</v>
      </c>
      <c r="E3386" s="38" t="s">
        <v>738</v>
      </c>
      <c r="F3386" s="44">
        <f>IF(ISBLANK('4T'!O11),"##BLANK",'4T'!O11)</f>
        <v>0</v>
      </c>
    </row>
    <row r="3387" spans="2:6">
      <c r="B3387" s="14" t="str">
        <f>'4T'!BK11</f>
        <v>B0967GROC_SUW</v>
      </c>
      <c r="C3387" s="14" t="s">
        <v>5382</v>
      </c>
      <c r="E3387" s="38" t="s">
        <v>738</v>
      </c>
      <c r="F3387" s="44">
        <f>IF(ISBLANK('4T'!P11),"##BLANK",'4T'!P11)</f>
        <v>0</v>
      </c>
    </row>
    <row r="3388" spans="2:6">
      <c r="B3388" s="14" t="str">
        <f>'4T'!BL11</f>
        <v>B0978GROC_HDW</v>
      </c>
      <c r="C3388" s="14" t="s">
        <v>5383</v>
      </c>
      <c r="E3388" s="38" t="s">
        <v>738</v>
      </c>
      <c r="F3388" s="44">
        <f>IF(ISBLANK('4T'!Q11),"##BLANK",'4T'!Q11)</f>
        <v>0</v>
      </c>
    </row>
    <row r="3389" spans="2:6">
      <c r="B3389" s="14" t="str">
        <f>'4T'!BM11</f>
        <v>B0989GROC_STW</v>
      </c>
      <c r="C3389" s="14" t="s">
        <v>5384</v>
      </c>
      <c r="E3389" s="38" t="s">
        <v>738</v>
      </c>
      <c r="F3389" s="44">
        <f>IF(ISBLANK('4T'!R11),"##BLANK",'4T'!R11)</f>
        <v>0</v>
      </c>
    </row>
    <row r="3390" spans="2:6">
      <c r="B3390" s="14" t="str">
        <f>'4T'!BN11</f>
        <v>B1001GROC_SLW</v>
      </c>
      <c r="C3390" s="14" t="s">
        <v>5385</v>
      </c>
      <c r="E3390" s="38" t="s">
        <v>738</v>
      </c>
      <c r="F3390" s="44">
        <f>IF(ISBLANK('4T'!S11),"##BLANK",'4T'!S11)</f>
        <v>0</v>
      </c>
    </row>
    <row r="3391" spans="2:6">
      <c r="B3391" s="14" t="str">
        <f>'4T'!BO11</f>
        <v>B1012GROC_SAB</v>
      </c>
      <c r="C3391" s="14" t="s">
        <v>5386</v>
      </c>
      <c r="E3391" s="38" t="s">
        <v>738</v>
      </c>
      <c r="F3391" s="44">
        <f>IF(ISBLANK('4T'!T11),"##BLANK",'4T'!T11)</f>
        <v>0</v>
      </c>
    </row>
    <row r="3392" spans="2:6">
      <c r="B3392" s="14" t="str">
        <f>'4T'!BP11</f>
        <v>B1023GROC_SEB</v>
      </c>
      <c r="C3392" s="14" t="s">
        <v>5387</v>
      </c>
      <c r="E3392" s="38" t="s">
        <v>738</v>
      </c>
      <c r="F3392" s="44">
        <f>IF(ISBLANK('4T'!U11),"##BLANK",'4T'!U11)</f>
        <v>0</v>
      </c>
    </row>
    <row r="3393" spans="2:6">
      <c r="B3393" s="14" t="str">
        <f>'4T'!BQ11</f>
        <v>B1034GROC_SDB</v>
      </c>
      <c r="C3393" s="14" t="s">
        <v>5388</v>
      </c>
      <c r="E3393" s="38" t="s">
        <v>738</v>
      </c>
      <c r="F3393" s="44">
        <f>IF(ISBLANK('4T'!V11),"##BLANK",'4T'!V11)</f>
        <v>0</v>
      </c>
    </row>
    <row r="3394" spans="2:6">
      <c r="B3394" s="14" t="str">
        <f>'4T'!BR11</f>
        <v>B0543GROC_TOB</v>
      </c>
      <c r="C3394" s="14" t="s">
        <v>5200</v>
      </c>
      <c r="E3394" s="38" t="s">
        <v>738</v>
      </c>
      <c r="F3394" s="44">
        <f>IF(ISBLANK('4T'!W11),"##BLANK",'4T'!W11)</f>
        <v>0</v>
      </c>
    </row>
    <row r="3395" spans="2:6">
      <c r="B3395" s="14" t="str">
        <f>'4T'!BA12</f>
        <v>B0507GRTE_FOW</v>
      </c>
      <c r="C3395" s="14" t="s">
        <v>5389</v>
      </c>
      <c r="E3395" s="38" t="s">
        <v>738</v>
      </c>
      <c r="F3395" s="44">
        <f>IF(ISBLANK('4T'!F12),"##BLANK",'4T'!F12)</f>
        <v>0</v>
      </c>
    </row>
    <row r="3396" spans="2:6">
      <c r="B3396" s="14" t="str">
        <f>'4T'!BB12</f>
        <v>B0514GRTE_SUW</v>
      </c>
      <c r="C3396" s="14" t="s">
        <v>5390</v>
      </c>
      <c r="E3396" s="38" t="s">
        <v>738</v>
      </c>
      <c r="F3396" s="44">
        <f>IF(ISBLANK('4T'!G12),"##BLANK",'4T'!G12)</f>
        <v>0</v>
      </c>
    </row>
    <row r="3397" spans="2:6">
      <c r="B3397" s="14" t="str">
        <f>'4T'!BC12</f>
        <v>B0521GRTE_HDW</v>
      </c>
      <c r="C3397" s="14" t="s">
        <v>5391</v>
      </c>
      <c r="E3397" s="38" t="s">
        <v>738</v>
      </c>
      <c r="F3397" s="44">
        <f>IF(ISBLANK('4T'!H12),"##BLANK",'4T'!H12)</f>
        <v>0</v>
      </c>
    </row>
    <row r="3398" spans="2:6">
      <c r="B3398" s="14" t="str">
        <f>'4T'!BD12</f>
        <v>B0528GRTE_STW</v>
      </c>
      <c r="C3398" s="14" t="s">
        <v>5392</v>
      </c>
      <c r="E3398" s="38" t="s">
        <v>738</v>
      </c>
      <c r="F3398" s="44">
        <f>IF(ISBLANK('4T'!I12),"##BLANK",'4T'!I12)</f>
        <v>0</v>
      </c>
    </row>
    <row r="3399" spans="2:6">
      <c r="B3399" s="14" t="str">
        <f>'4T'!BE12</f>
        <v>B0535GRTE_SLW</v>
      </c>
      <c r="C3399" s="14" t="s">
        <v>5393</v>
      </c>
      <c r="E3399" s="38" t="s">
        <v>738</v>
      </c>
      <c r="F3399" s="44">
        <f>IF(ISBLANK('4T'!J12),"##BLANK",'4T'!J12)</f>
        <v>0</v>
      </c>
    </row>
    <row r="3400" spans="2:6">
      <c r="B3400" s="14" t="str">
        <f>'4T'!BF12</f>
        <v>B0541GRTE_SAB</v>
      </c>
      <c r="C3400" s="14" t="s">
        <v>5394</v>
      </c>
      <c r="E3400" s="38" t="s">
        <v>738</v>
      </c>
      <c r="F3400" s="44">
        <f>IF(ISBLANK('4T'!K12),"##BLANK",'4T'!K12)</f>
        <v>0</v>
      </c>
    </row>
    <row r="3401" spans="2:6">
      <c r="B3401" s="14" t="str">
        <f>'4T'!BG12</f>
        <v>B0548GRTE_SEB</v>
      </c>
      <c r="C3401" s="14" t="s">
        <v>5395</v>
      </c>
      <c r="E3401" s="38" t="s">
        <v>738</v>
      </c>
      <c r="F3401" s="44">
        <f>IF(ISBLANK('4T'!L12),"##BLANK",'4T'!L12)</f>
        <v>0</v>
      </c>
    </row>
    <row r="3402" spans="2:6">
      <c r="B3402" s="14" t="str">
        <f>'4T'!BH12</f>
        <v>B0555GRTE_SDB</v>
      </c>
      <c r="C3402" s="14" t="s">
        <v>5396</v>
      </c>
      <c r="E3402" s="38" t="s">
        <v>738</v>
      </c>
      <c r="F3402" s="44">
        <f>IF(ISBLANK('4T'!M12),"##BLANK",'4T'!M12)</f>
        <v>0</v>
      </c>
    </row>
    <row r="3403" spans="2:6">
      <c r="B3403" s="14" t="str">
        <f>'4T'!BI12</f>
        <v>B0562GRTE_TOB</v>
      </c>
      <c r="C3403" s="14" t="s">
        <v>5206</v>
      </c>
      <c r="E3403" s="38" t="s">
        <v>738</v>
      </c>
      <c r="F3403" s="44">
        <f>IF(ISBLANK('4T'!N12),"##BLANK",'4T'!N12)</f>
        <v>0</v>
      </c>
    </row>
    <row r="3404" spans="2:6">
      <c r="B3404" s="14" t="str">
        <f>'4T'!BJ12</f>
        <v>B0569GRTC_FOW</v>
      </c>
      <c r="C3404" s="14" t="s">
        <v>5397</v>
      </c>
      <c r="E3404" s="38" t="s">
        <v>738</v>
      </c>
      <c r="F3404" s="44">
        <f>IF(ISBLANK('4T'!O12),"##BLANK",'4T'!O12)</f>
        <v>0</v>
      </c>
    </row>
    <row r="3405" spans="2:6">
      <c r="B3405" s="14" t="str">
        <f>'4T'!BK12</f>
        <v>B0576GRTC_SUW</v>
      </c>
      <c r="C3405" s="14" t="s">
        <v>5398</v>
      </c>
      <c r="E3405" s="38" t="s">
        <v>738</v>
      </c>
      <c r="F3405" s="44">
        <f>IF(ISBLANK('4T'!P12),"##BLANK",'4T'!P12)</f>
        <v>0</v>
      </c>
    </row>
    <row r="3406" spans="2:6">
      <c r="B3406" s="14" t="str">
        <f>'4T'!BL12</f>
        <v>B0583GRTC_HDW</v>
      </c>
      <c r="C3406" s="14" t="s">
        <v>5399</v>
      </c>
      <c r="E3406" s="38" t="s">
        <v>738</v>
      </c>
      <c r="F3406" s="44">
        <f>IF(ISBLANK('4T'!Q12),"##BLANK",'4T'!Q12)</f>
        <v>0</v>
      </c>
    </row>
    <row r="3407" spans="2:6">
      <c r="B3407" s="14" t="str">
        <f>'4T'!BM12</f>
        <v>B0590GRTC_STW</v>
      </c>
      <c r="C3407" s="14" t="s">
        <v>5400</v>
      </c>
      <c r="E3407" s="38" t="s">
        <v>738</v>
      </c>
      <c r="F3407" s="44">
        <f>IF(ISBLANK('4T'!R12),"##BLANK",'4T'!R12)</f>
        <v>0</v>
      </c>
    </row>
    <row r="3408" spans="2:6">
      <c r="B3408" s="14" t="str">
        <f>'4T'!BN12</f>
        <v>B0597GRTC_SLW</v>
      </c>
      <c r="C3408" s="14" t="s">
        <v>5401</v>
      </c>
      <c r="E3408" s="38" t="s">
        <v>738</v>
      </c>
      <c r="F3408" s="44">
        <f>IF(ISBLANK('4T'!S12),"##BLANK",'4T'!S12)</f>
        <v>0</v>
      </c>
    </row>
    <row r="3409" spans="2:6">
      <c r="B3409" s="14" t="str">
        <f>'4T'!BO12</f>
        <v>B0604GRTC_SAB</v>
      </c>
      <c r="C3409" s="14" t="s">
        <v>5402</v>
      </c>
      <c r="E3409" s="38" t="s">
        <v>738</v>
      </c>
      <c r="F3409" s="44">
        <f>IF(ISBLANK('4T'!T12),"##BLANK",'4T'!T12)</f>
        <v>0</v>
      </c>
    </row>
    <row r="3410" spans="2:6">
      <c r="B3410" s="14" t="str">
        <f>'4T'!BP12</f>
        <v>B0611GRTC_SEB</v>
      </c>
      <c r="C3410" s="14" t="s">
        <v>5403</v>
      </c>
      <c r="E3410" s="38" t="s">
        <v>738</v>
      </c>
      <c r="F3410" s="44">
        <f>IF(ISBLANK('4T'!U12),"##BLANK",'4T'!U12)</f>
        <v>0</v>
      </c>
    </row>
    <row r="3411" spans="2:6">
      <c r="B3411" s="14" t="str">
        <f>'4T'!BQ12</f>
        <v>B0618GRTC_SDB</v>
      </c>
      <c r="C3411" s="14" t="s">
        <v>5404</v>
      </c>
      <c r="E3411" s="38" t="s">
        <v>738</v>
      </c>
      <c r="F3411" s="44">
        <f>IF(ISBLANK('4T'!V12),"##BLANK",'4T'!V12)</f>
        <v>0</v>
      </c>
    </row>
    <row r="3412" spans="2:6">
      <c r="B3412" s="14" t="str">
        <f>'4T'!BR12</f>
        <v>B0625GRTC_TOB</v>
      </c>
      <c r="C3412" s="14" t="s">
        <v>5212</v>
      </c>
      <c r="E3412" s="38" t="s">
        <v>738</v>
      </c>
      <c r="F3412" s="44">
        <f>IF(ISBLANK('4T'!W12),"##BLANK",'4T'!W12)</f>
        <v>0</v>
      </c>
    </row>
    <row r="3413" spans="2:6">
      <c r="B3413" s="14" t="str">
        <f>'4T'!BA13</f>
        <v>B0870GRCE_FOW</v>
      </c>
      <c r="C3413" s="14" t="s">
        <v>5405</v>
      </c>
      <c r="E3413" s="38" t="s">
        <v>738</v>
      </c>
      <c r="F3413" s="44">
        <f>IF(ISBLANK('4T'!F13),"##BLANK",'4T'!F13)</f>
        <v>0</v>
      </c>
    </row>
    <row r="3414" spans="2:6">
      <c r="B3414" s="14" t="str">
        <f>'4T'!BB13</f>
        <v>B0881GRCE_SUW</v>
      </c>
      <c r="C3414" s="14" t="s">
        <v>5406</v>
      </c>
      <c r="E3414" s="38" t="s">
        <v>738</v>
      </c>
      <c r="F3414" s="44">
        <f>IF(ISBLANK('4T'!G13),"##BLANK",'4T'!G13)</f>
        <v>0</v>
      </c>
    </row>
    <row r="3415" spans="2:6">
      <c r="B3415" s="14" t="str">
        <f>'4T'!BC13</f>
        <v>B0892GRCE_HDW</v>
      </c>
      <c r="C3415" s="14" t="s">
        <v>5407</v>
      </c>
      <c r="E3415" s="38" t="s">
        <v>738</v>
      </c>
      <c r="F3415" s="44">
        <f>IF(ISBLANK('4T'!H13),"##BLANK",'4T'!H13)</f>
        <v>0</v>
      </c>
    </row>
    <row r="3416" spans="2:6">
      <c r="B3416" s="14" t="str">
        <f>'4T'!BD13</f>
        <v>B0903GRCE_STW</v>
      </c>
      <c r="C3416" s="14" t="s">
        <v>5408</v>
      </c>
      <c r="E3416" s="38" t="s">
        <v>738</v>
      </c>
      <c r="F3416" s="44">
        <f>IF(ISBLANK('4T'!I13),"##BLANK",'4T'!I13)</f>
        <v>0</v>
      </c>
    </row>
    <row r="3417" spans="2:6">
      <c r="B3417" s="14" t="str">
        <f>'4T'!BE13</f>
        <v>B0914GRCE_SLW</v>
      </c>
      <c r="C3417" s="14" t="s">
        <v>5409</v>
      </c>
      <c r="E3417" s="38" t="s">
        <v>738</v>
      </c>
      <c r="F3417" s="44">
        <f>IF(ISBLANK('4T'!J13),"##BLANK",'4T'!J13)</f>
        <v>0</v>
      </c>
    </row>
    <row r="3418" spans="2:6">
      <c r="B3418" s="14" t="str">
        <f>'4T'!BF13</f>
        <v>B0925GRCE_SAB</v>
      </c>
      <c r="C3418" s="14" t="s">
        <v>5410</v>
      </c>
      <c r="E3418" s="38" t="s">
        <v>738</v>
      </c>
      <c r="F3418" s="44">
        <f>IF(ISBLANK('4T'!K13),"##BLANK",'4T'!K13)</f>
        <v>0</v>
      </c>
    </row>
    <row r="3419" spans="2:6">
      <c r="B3419" s="14" t="str">
        <f>'4T'!BG13</f>
        <v>B0936GRCE_SEB</v>
      </c>
      <c r="C3419" s="14" t="s">
        <v>5411</v>
      </c>
      <c r="E3419" s="38" t="s">
        <v>738</v>
      </c>
      <c r="F3419" s="44">
        <f>IF(ISBLANK('4T'!L13),"##BLANK",'4T'!L13)</f>
        <v>0</v>
      </c>
    </row>
    <row r="3420" spans="2:6">
      <c r="B3420" s="14" t="str">
        <f>'4T'!BH13</f>
        <v>B0947GRCE_SDB</v>
      </c>
      <c r="C3420" s="14" t="s">
        <v>5412</v>
      </c>
      <c r="E3420" s="38" t="s">
        <v>738</v>
      </c>
      <c r="F3420" s="44">
        <f>IF(ISBLANK('4T'!M13),"##BLANK",'4T'!M13)</f>
        <v>0</v>
      </c>
    </row>
    <row r="3421" spans="2:6">
      <c r="B3421" s="14" t="str">
        <f>'4T'!BI13</f>
        <v>B0756GRCE_TOB</v>
      </c>
      <c r="C3421" s="14" t="s">
        <v>5218</v>
      </c>
      <c r="E3421" s="38" t="s">
        <v>738</v>
      </c>
      <c r="F3421" s="44">
        <f>IF(ISBLANK('4T'!N13),"##BLANK",'4T'!N13)</f>
        <v>0</v>
      </c>
    </row>
    <row r="3422" spans="2:6">
      <c r="B3422" s="14" t="str">
        <f>'4T'!BJ13</f>
        <v>B0958GRCC_FOW</v>
      </c>
      <c r="C3422" s="14" t="s">
        <v>5413</v>
      </c>
      <c r="E3422" s="38" t="s">
        <v>738</v>
      </c>
      <c r="F3422" s="44">
        <f>IF(ISBLANK('4T'!O13),"##BLANK",'4T'!O13)</f>
        <v>0</v>
      </c>
    </row>
    <row r="3423" spans="2:6">
      <c r="B3423" s="14" t="str">
        <f>'4T'!BK13</f>
        <v>B0969GRCC_SUW</v>
      </c>
      <c r="C3423" s="14" t="s">
        <v>5414</v>
      </c>
      <c r="E3423" s="38" t="s">
        <v>738</v>
      </c>
      <c r="F3423" s="44">
        <f>IF(ISBLANK('4T'!P13),"##BLANK",'4T'!P13)</f>
        <v>0</v>
      </c>
    </row>
    <row r="3424" spans="2:6">
      <c r="B3424" s="14" t="str">
        <f>'4T'!BL13</f>
        <v>B0980GRCC_HDW</v>
      </c>
      <c r="C3424" s="14" t="s">
        <v>5415</v>
      </c>
      <c r="E3424" s="38" t="s">
        <v>738</v>
      </c>
      <c r="F3424" s="44">
        <f>IF(ISBLANK('4T'!Q13),"##BLANK",'4T'!Q13)</f>
        <v>0</v>
      </c>
    </row>
    <row r="3425" spans="2:6">
      <c r="B3425" s="14" t="str">
        <f>'4T'!BM13</f>
        <v>B0991GRCC_STW</v>
      </c>
      <c r="C3425" s="14" t="s">
        <v>5416</v>
      </c>
      <c r="E3425" s="38" t="s">
        <v>738</v>
      </c>
      <c r="F3425" s="44">
        <f>IF(ISBLANK('4T'!R13),"##BLANK",'4T'!R13)</f>
        <v>0</v>
      </c>
    </row>
    <row r="3426" spans="2:6">
      <c r="B3426" s="14" t="str">
        <f>'4T'!BN13</f>
        <v>B1003GRCC_SLW</v>
      </c>
      <c r="C3426" s="14" t="s">
        <v>5417</v>
      </c>
      <c r="E3426" s="38" t="s">
        <v>738</v>
      </c>
      <c r="F3426" s="44">
        <f>IF(ISBLANK('4T'!S13),"##BLANK",'4T'!S13)</f>
        <v>0</v>
      </c>
    </row>
    <row r="3427" spans="2:6">
      <c r="B3427" s="14" t="str">
        <f>'4T'!BO13</f>
        <v>B1014GRCC_SAB</v>
      </c>
      <c r="C3427" s="14" t="s">
        <v>5418</v>
      </c>
      <c r="E3427" s="38" t="s">
        <v>738</v>
      </c>
      <c r="F3427" s="44">
        <f>IF(ISBLANK('4T'!T13),"##BLANK",'4T'!T13)</f>
        <v>0</v>
      </c>
    </row>
    <row r="3428" spans="2:6">
      <c r="B3428" s="14" t="str">
        <f>'4T'!BP13</f>
        <v>B1025GRCC_SEB</v>
      </c>
      <c r="C3428" s="14" t="s">
        <v>5419</v>
      </c>
      <c r="E3428" s="38" t="s">
        <v>738</v>
      </c>
      <c r="F3428" s="44">
        <f>IF(ISBLANK('4T'!U13),"##BLANK",'4T'!U13)</f>
        <v>0</v>
      </c>
    </row>
    <row r="3429" spans="2:6">
      <c r="B3429" s="14" t="str">
        <f>'4T'!BQ13</f>
        <v>B1036GRCC_SDB</v>
      </c>
      <c r="C3429" s="14" t="s">
        <v>5420</v>
      </c>
      <c r="E3429" s="38" t="s">
        <v>738</v>
      </c>
      <c r="F3429" s="44">
        <f>IF(ISBLANK('4T'!V13),"##BLANK",'4T'!V13)</f>
        <v>0</v>
      </c>
    </row>
    <row r="3430" spans="2:6">
      <c r="B3430" s="14" t="str">
        <f>'4T'!BR13</f>
        <v>B0762GRCC_TOB</v>
      </c>
      <c r="C3430" s="14" t="s">
        <v>5224</v>
      </c>
      <c r="E3430" s="38" t="s">
        <v>738</v>
      </c>
      <c r="F3430" s="44">
        <f>IF(ISBLANK('4T'!W13),"##BLANK",'4T'!W13)</f>
        <v>0</v>
      </c>
    </row>
    <row r="3431" spans="2:6">
      <c r="B3431" s="14" t="str">
        <f>'4T'!BA14</f>
        <v>B0871GROE_FOW</v>
      </c>
      <c r="C3431" s="14" t="s">
        <v>5421</v>
      </c>
      <c r="E3431" s="38" t="s">
        <v>738</v>
      </c>
      <c r="F3431" s="44">
        <f>IF(ISBLANK('4T'!F14),"##BLANK",'4T'!F14)</f>
        <v>0</v>
      </c>
    </row>
    <row r="3432" spans="2:6">
      <c r="B3432" s="14" t="str">
        <f>'4T'!BB14</f>
        <v>B0882GROE_SUW</v>
      </c>
      <c r="C3432" s="14" t="s">
        <v>5422</v>
      </c>
      <c r="E3432" s="38" t="s">
        <v>738</v>
      </c>
      <c r="F3432" s="44">
        <f>IF(ISBLANK('4T'!G14),"##BLANK",'4T'!G14)</f>
        <v>0</v>
      </c>
    </row>
    <row r="3433" spans="2:6">
      <c r="B3433" s="14" t="str">
        <f>'4T'!BC14</f>
        <v>B0893GROE_HDW</v>
      </c>
      <c r="C3433" s="14" t="s">
        <v>5423</v>
      </c>
      <c r="E3433" s="38" t="s">
        <v>738</v>
      </c>
      <c r="F3433" s="44">
        <f>IF(ISBLANK('4T'!H14),"##BLANK",'4T'!H14)</f>
        <v>0</v>
      </c>
    </row>
    <row r="3434" spans="2:6">
      <c r="B3434" s="14" t="str">
        <f>'4T'!BD14</f>
        <v>B0904GROE_STW</v>
      </c>
      <c r="C3434" s="14" t="s">
        <v>5424</v>
      </c>
      <c r="E3434" s="38" t="s">
        <v>738</v>
      </c>
      <c r="F3434" s="44">
        <f>IF(ISBLANK('4T'!I14),"##BLANK",'4T'!I14)</f>
        <v>0</v>
      </c>
    </row>
    <row r="3435" spans="2:6">
      <c r="B3435" s="14" t="str">
        <f>'4T'!BE14</f>
        <v>B0915GROE_SLW</v>
      </c>
      <c r="C3435" s="14" t="s">
        <v>5425</v>
      </c>
      <c r="E3435" s="38" t="s">
        <v>738</v>
      </c>
      <c r="F3435" s="44">
        <f>IF(ISBLANK('4T'!J14),"##BLANK",'4T'!J14)</f>
        <v>0</v>
      </c>
    </row>
    <row r="3436" spans="2:6">
      <c r="B3436" s="14" t="str">
        <f>'4T'!BF14</f>
        <v>B0926GROE_SAB</v>
      </c>
      <c r="C3436" s="14" t="s">
        <v>5426</v>
      </c>
      <c r="E3436" s="38" t="s">
        <v>738</v>
      </c>
      <c r="F3436" s="44">
        <f>IF(ISBLANK('4T'!K14),"##BLANK",'4T'!K14)</f>
        <v>0</v>
      </c>
    </row>
    <row r="3437" spans="2:6">
      <c r="B3437" s="14" t="str">
        <f>'4T'!BG14</f>
        <v>B0937GROE_SEB</v>
      </c>
      <c r="C3437" s="14" t="s">
        <v>5427</v>
      </c>
      <c r="E3437" s="38" t="s">
        <v>738</v>
      </c>
      <c r="F3437" s="44">
        <f>IF(ISBLANK('4T'!L14),"##BLANK",'4T'!L14)</f>
        <v>0</v>
      </c>
    </row>
    <row r="3438" spans="2:6">
      <c r="B3438" s="14" t="str">
        <f>'4T'!BH14</f>
        <v>B0948GROE_SDB</v>
      </c>
      <c r="C3438" s="14" t="s">
        <v>5428</v>
      </c>
      <c r="E3438" s="38" t="s">
        <v>738</v>
      </c>
      <c r="F3438" s="44">
        <f>IF(ISBLANK('4T'!M14),"##BLANK",'4T'!M14)</f>
        <v>0</v>
      </c>
    </row>
    <row r="3439" spans="2:6">
      <c r="B3439" s="14" t="str">
        <f>'4T'!BI14</f>
        <v>B0757GROE_TOB</v>
      </c>
      <c r="C3439" s="14" t="s">
        <v>5230</v>
      </c>
      <c r="E3439" s="38" t="s">
        <v>738</v>
      </c>
      <c r="F3439" s="44">
        <f>IF(ISBLANK('4T'!N14),"##BLANK",'4T'!N14)</f>
        <v>0</v>
      </c>
    </row>
    <row r="3440" spans="2:6">
      <c r="B3440" s="14" t="str">
        <f>'4T'!BJ14</f>
        <v>B0959GROC_FOW</v>
      </c>
      <c r="C3440" s="14" t="s">
        <v>5429</v>
      </c>
      <c r="E3440" s="38" t="s">
        <v>738</v>
      </c>
      <c r="F3440" s="44">
        <f>IF(ISBLANK('4T'!O14),"##BLANK",'4T'!O14)</f>
        <v>0</v>
      </c>
    </row>
    <row r="3441" spans="2:6">
      <c r="B3441" s="14" t="str">
        <f>'4T'!BK14</f>
        <v>B0970GROC_SUW</v>
      </c>
      <c r="C3441" s="14" t="s">
        <v>5430</v>
      </c>
      <c r="E3441" s="38" t="s">
        <v>738</v>
      </c>
      <c r="F3441" s="44">
        <f>IF(ISBLANK('4T'!P14),"##BLANK",'4T'!P14)</f>
        <v>0</v>
      </c>
    </row>
    <row r="3442" spans="2:6">
      <c r="B3442" s="14" t="str">
        <f>'4T'!BL14</f>
        <v>B0981GROC_HDW</v>
      </c>
      <c r="C3442" s="14" t="s">
        <v>5431</v>
      </c>
      <c r="E3442" s="38" t="s">
        <v>738</v>
      </c>
      <c r="F3442" s="44">
        <f>IF(ISBLANK('4T'!Q14),"##BLANK",'4T'!Q14)</f>
        <v>0</v>
      </c>
    </row>
    <row r="3443" spans="2:6">
      <c r="B3443" s="14" t="str">
        <f>'4T'!BM14</f>
        <v>B0992GROC_STW</v>
      </c>
      <c r="C3443" s="14" t="s">
        <v>5432</v>
      </c>
      <c r="E3443" s="38" t="s">
        <v>738</v>
      </c>
      <c r="F3443" s="44">
        <f>IF(ISBLANK('4T'!R14),"##BLANK",'4T'!R14)</f>
        <v>0</v>
      </c>
    </row>
    <row r="3444" spans="2:6">
      <c r="B3444" s="14" t="str">
        <f>'4T'!BN14</f>
        <v>B1004GROC_SLW</v>
      </c>
      <c r="C3444" s="14" t="s">
        <v>5433</v>
      </c>
      <c r="E3444" s="38" t="s">
        <v>738</v>
      </c>
      <c r="F3444" s="44">
        <f>IF(ISBLANK('4T'!S14),"##BLANK",'4T'!S14)</f>
        <v>0</v>
      </c>
    </row>
    <row r="3445" spans="2:6">
      <c r="B3445" s="14" t="str">
        <f>'4T'!BO14</f>
        <v>B1015GROC_SAB</v>
      </c>
      <c r="C3445" s="14" t="s">
        <v>5434</v>
      </c>
      <c r="E3445" s="38" t="s">
        <v>738</v>
      </c>
      <c r="F3445" s="44">
        <f>IF(ISBLANK('4T'!T14),"##BLANK",'4T'!T14)</f>
        <v>0</v>
      </c>
    </row>
    <row r="3446" spans="2:6">
      <c r="B3446" s="14" t="str">
        <f>'4T'!BP14</f>
        <v>B1026GROC_SEB</v>
      </c>
      <c r="C3446" s="14" t="s">
        <v>5435</v>
      </c>
      <c r="E3446" s="38" t="s">
        <v>738</v>
      </c>
      <c r="F3446" s="44">
        <f>IF(ISBLANK('4T'!U14),"##BLANK",'4T'!U14)</f>
        <v>0</v>
      </c>
    </row>
    <row r="3447" spans="2:6">
      <c r="B3447" s="14" t="str">
        <f>'4T'!BQ14</f>
        <v>B1037GROC_SDB</v>
      </c>
      <c r="C3447" s="14" t="s">
        <v>5436</v>
      </c>
      <c r="E3447" s="38" t="s">
        <v>738</v>
      </c>
      <c r="F3447" s="44">
        <f>IF(ISBLANK('4T'!V14),"##BLANK",'4T'!V14)</f>
        <v>0</v>
      </c>
    </row>
    <row r="3448" spans="2:6">
      <c r="B3448" s="14" t="str">
        <f>'4T'!BR14</f>
        <v>B0763GROC_TOB</v>
      </c>
      <c r="C3448" s="14" t="s">
        <v>5236</v>
      </c>
      <c r="E3448" s="38" t="s">
        <v>738</v>
      </c>
      <c r="F3448" s="44">
        <f>IF(ISBLANK('4T'!W14),"##BLANK",'4T'!W14)</f>
        <v>0</v>
      </c>
    </row>
    <row r="3449" spans="2:6">
      <c r="B3449" s="14" t="str">
        <f>'4T'!BA15</f>
        <v>B0508GRTE_FOW</v>
      </c>
      <c r="C3449" s="14" t="s">
        <v>5437</v>
      </c>
      <c r="E3449" s="38" t="s">
        <v>738</v>
      </c>
      <c r="F3449" s="44">
        <f>IF(ISBLANK('4T'!F15),"##BLANK",'4T'!F15)</f>
        <v>0</v>
      </c>
    </row>
    <row r="3450" spans="2:6">
      <c r="B3450" s="14" t="str">
        <f>'4T'!BB15</f>
        <v>B0515GRTE_SUW</v>
      </c>
      <c r="C3450" s="14" t="s">
        <v>5438</v>
      </c>
      <c r="E3450" s="38" t="s">
        <v>738</v>
      </c>
      <c r="F3450" s="44">
        <f>IF(ISBLANK('4T'!G15),"##BLANK",'4T'!G15)</f>
        <v>0</v>
      </c>
    </row>
    <row r="3451" spans="2:6">
      <c r="B3451" s="14" t="str">
        <f>'4T'!BC15</f>
        <v>B0522GRTE_HDW</v>
      </c>
      <c r="C3451" s="14" t="s">
        <v>5439</v>
      </c>
      <c r="E3451" s="38" t="s">
        <v>738</v>
      </c>
      <c r="F3451" s="44">
        <f>IF(ISBLANK('4T'!H15),"##BLANK",'4T'!H15)</f>
        <v>0</v>
      </c>
    </row>
    <row r="3452" spans="2:6">
      <c r="B3452" s="14" t="str">
        <f>'4T'!BD15</f>
        <v>B0529GRTE_STW</v>
      </c>
      <c r="C3452" s="14" t="s">
        <v>5440</v>
      </c>
      <c r="E3452" s="38" t="s">
        <v>738</v>
      </c>
      <c r="F3452" s="44">
        <f>IF(ISBLANK('4T'!I15),"##BLANK",'4T'!I15)</f>
        <v>0</v>
      </c>
    </row>
    <row r="3453" spans="2:6">
      <c r="B3453" s="14" t="str">
        <f>'4T'!BE15</f>
        <v>B0536GRTE_SLW</v>
      </c>
      <c r="C3453" s="14" t="s">
        <v>5441</v>
      </c>
      <c r="E3453" s="38" t="s">
        <v>738</v>
      </c>
      <c r="F3453" s="44">
        <f>IF(ISBLANK('4T'!J15),"##BLANK",'4T'!J15)</f>
        <v>0</v>
      </c>
    </row>
    <row r="3454" spans="2:6">
      <c r="B3454" s="14" t="str">
        <f>'4T'!BF15</f>
        <v>B0542GRTE_SAB</v>
      </c>
      <c r="C3454" s="14" t="s">
        <v>5442</v>
      </c>
      <c r="E3454" s="38" t="s">
        <v>738</v>
      </c>
      <c r="F3454" s="44">
        <f>IF(ISBLANK('4T'!K15),"##BLANK",'4T'!K15)</f>
        <v>0</v>
      </c>
    </row>
    <row r="3455" spans="2:6">
      <c r="B3455" s="14" t="str">
        <f>'4T'!BG15</f>
        <v>B0549GRTE_SEB</v>
      </c>
      <c r="C3455" s="14" t="s">
        <v>5443</v>
      </c>
      <c r="E3455" s="38" t="s">
        <v>738</v>
      </c>
      <c r="F3455" s="44">
        <f>IF(ISBLANK('4T'!L15),"##BLANK",'4T'!L15)</f>
        <v>0</v>
      </c>
    </row>
    <row r="3456" spans="2:6">
      <c r="B3456" s="14" t="str">
        <f>'4T'!BH15</f>
        <v>B0556GRTE_SDB</v>
      </c>
      <c r="C3456" s="14" t="s">
        <v>5444</v>
      </c>
      <c r="E3456" s="38" t="s">
        <v>738</v>
      </c>
      <c r="F3456" s="44">
        <f>IF(ISBLANK('4T'!M15),"##BLANK",'4T'!M15)</f>
        <v>0</v>
      </c>
    </row>
    <row r="3457" spans="2:6">
      <c r="B3457" s="14" t="str">
        <f>'4T'!BI15</f>
        <v>B0563GRTE_TOB</v>
      </c>
      <c r="C3457" s="14" t="s">
        <v>5242</v>
      </c>
      <c r="E3457" s="38" t="s">
        <v>738</v>
      </c>
      <c r="F3457" s="44">
        <f>IF(ISBLANK('4T'!N15),"##BLANK",'4T'!N15)</f>
        <v>0</v>
      </c>
    </row>
    <row r="3458" spans="2:6">
      <c r="B3458" s="14" t="str">
        <f>'4T'!BJ15</f>
        <v>B0570GRTC_FOW</v>
      </c>
      <c r="C3458" s="14" t="s">
        <v>5445</v>
      </c>
      <c r="E3458" s="38" t="s">
        <v>738</v>
      </c>
      <c r="F3458" s="44">
        <f>IF(ISBLANK('4T'!O15),"##BLANK",'4T'!O15)</f>
        <v>0</v>
      </c>
    </row>
    <row r="3459" spans="2:6">
      <c r="B3459" s="14" t="str">
        <f>'4T'!BK15</f>
        <v>B0577GRTC_SUW</v>
      </c>
      <c r="C3459" s="14" t="s">
        <v>5446</v>
      </c>
      <c r="E3459" s="38" t="s">
        <v>738</v>
      </c>
      <c r="F3459" s="44">
        <f>IF(ISBLANK('4T'!P15),"##BLANK",'4T'!P15)</f>
        <v>0</v>
      </c>
    </row>
    <row r="3460" spans="2:6">
      <c r="B3460" s="14" t="str">
        <f>'4T'!BL15</f>
        <v>B0584GRTC_HDW</v>
      </c>
      <c r="C3460" s="14" t="s">
        <v>5447</v>
      </c>
      <c r="E3460" s="38" t="s">
        <v>738</v>
      </c>
      <c r="F3460" s="44">
        <f>IF(ISBLANK('4T'!Q15),"##BLANK",'4T'!Q15)</f>
        <v>0</v>
      </c>
    </row>
    <row r="3461" spans="2:6">
      <c r="B3461" s="14" t="str">
        <f>'4T'!BM15</f>
        <v>B0591GRTC_STW</v>
      </c>
      <c r="C3461" s="14" t="s">
        <v>5448</v>
      </c>
      <c r="E3461" s="38" t="s">
        <v>738</v>
      </c>
      <c r="F3461" s="44">
        <f>IF(ISBLANK('4T'!R15),"##BLANK",'4T'!R15)</f>
        <v>0</v>
      </c>
    </row>
    <row r="3462" spans="2:6">
      <c r="B3462" s="14" t="str">
        <f>'4T'!BN15</f>
        <v>B0598GRTC_SLW</v>
      </c>
      <c r="C3462" s="14" t="s">
        <v>5449</v>
      </c>
      <c r="E3462" s="38" t="s">
        <v>738</v>
      </c>
      <c r="F3462" s="44">
        <f>IF(ISBLANK('4T'!S15),"##BLANK",'4T'!S15)</f>
        <v>0</v>
      </c>
    </row>
    <row r="3463" spans="2:6">
      <c r="B3463" s="14" t="str">
        <f>'4T'!BO15</f>
        <v>B0605GRTC_SAB</v>
      </c>
      <c r="C3463" s="14" t="s">
        <v>5450</v>
      </c>
      <c r="E3463" s="38" t="s">
        <v>738</v>
      </c>
      <c r="F3463" s="44">
        <f>IF(ISBLANK('4T'!T15),"##BLANK",'4T'!T15)</f>
        <v>0</v>
      </c>
    </row>
    <row r="3464" spans="2:6">
      <c r="B3464" s="14" t="str">
        <f>'4T'!BP15</f>
        <v>B0612GRTC_SEB</v>
      </c>
      <c r="C3464" s="14" t="s">
        <v>5451</v>
      </c>
      <c r="E3464" s="38" t="s">
        <v>738</v>
      </c>
      <c r="F3464" s="44">
        <f>IF(ISBLANK('4T'!U15),"##BLANK",'4T'!U15)</f>
        <v>0</v>
      </c>
    </row>
    <row r="3465" spans="2:6">
      <c r="B3465" s="14" t="str">
        <f>'4T'!BQ15</f>
        <v>B0619GRTC_SDB</v>
      </c>
      <c r="C3465" s="14" t="s">
        <v>5452</v>
      </c>
      <c r="E3465" s="38" t="s">
        <v>738</v>
      </c>
      <c r="F3465" s="44">
        <f>IF(ISBLANK('4T'!V15),"##BLANK",'4T'!V15)</f>
        <v>0</v>
      </c>
    </row>
    <row r="3466" spans="2:6">
      <c r="B3466" s="14" t="str">
        <f>'4T'!BR15</f>
        <v>B0626GRTC_TOB</v>
      </c>
      <c r="C3466" s="14" t="s">
        <v>5248</v>
      </c>
      <c r="E3466" s="38" t="s">
        <v>738</v>
      </c>
      <c r="F3466" s="44">
        <f>IF(ISBLANK('4T'!W15),"##BLANK",'4T'!W15)</f>
        <v>0</v>
      </c>
    </row>
    <row r="3467" spans="2:6">
      <c r="B3467" s="14" t="str">
        <f>'4T'!BA16</f>
        <v>B0873GRCE_FOW</v>
      </c>
      <c r="C3467" s="14" t="s">
        <v>5453</v>
      </c>
      <c r="E3467" s="38" t="s">
        <v>738</v>
      </c>
      <c r="F3467" s="44">
        <f>IF(ISBLANK('4T'!F16),"##BLANK",'4T'!F16)</f>
        <v>0</v>
      </c>
    </row>
    <row r="3468" spans="2:6">
      <c r="B3468" s="14" t="str">
        <f>'4T'!BB16</f>
        <v>B0884GRCE_SUW</v>
      </c>
      <c r="C3468" s="14" t="s">
        <v>5454</v>
      </c>
      <c r="E3468" s="38" t="s">
        <v>738</v>
      </c>
      <c r="F3468" s="44">
        <f>IF(ISBLANK('4T'!G16),"##BLANK",'4T'!G16)</f>
        <v>0</v>
      </c>
    </row>
    <row r="3469" spans="2:6">
      <c r="B3469" s="14" t="str">
        <f>'4T'!BC16</f>
        <v>B0895GRCE_HDW</v>
      </c>
      <c r="C3469" s="14" t="s">
        <v>5455</v>
      </c>
      <c r="E3469" s="38" t="s">
        <v>738</v>
      </c>
      <c r="F3469" s="44">
        <f>IF(ISBLANK('4T'!H16),"##BLANK",'4T'!H16)</f>
        <v>0</v>
      </c>
    </row>
    <row r="3470" spans="2:6">
      <c r="B3470" s="14" t="str">
        <f>'4T'!BD16</f>
        <v>B0906GRCE_STW</v>
      </c>
      <c r="C3470" s="14" t="s">
        <v>5456</v>
      </c>
      <c r="E3470" s="38" t="s">
        <v>738</v>
      </c>
      <c r="F3470" s="44">
        <f>IF(ISBLANK('4T'!I16),"##BLANK",'4T'!I16)</f>
        <v>0</v>
      </c>
    </row>
    <row r="3471" spans="2:6">
      <c r="B3471" s="14" t="str">
        <f>'4T'!BE16</f>
        <v>B0917GRCE_SLW</v>
      </c>
      <c r="C3471" s="14" t="s">
        <v>5457</v>
      </c>
      <c r="E3471" s="38" t="s">
        <v>738</v>
      </c>
      <c r="F3471" s="44">
        <f>IF(ISBLANK('4T'!J16),"##BLANK",'4T'!J16)</f>
        <v>0</v>
      </c>
    </row>
    <row r="3472" spans="2:6">
      <c r="B3472" s="14" t="str">
        <f>'4T'!BF16</f>
        <v>B0928GRCE_SAB</v>
      </c>
      <c r="C3472" s="14" t="s">
        <v>5458</v>
      </c>
      <c r="E3472" s="38" t="s">
        <v>738</v>
      </c>
      <c r="F3472" s="44">
        <f>IF(ISBLANK('4T'!K16),"##BLANK",'4T'!K16)</f>
        <v>0</v>
      </c>
    </row>
    <row r="3473" spans="2:6">
      <c r="B3473" s="14" t="str">
        <f>'4T'!BG16</f>
        <v>B0939GRCE_SEB</v>
      </c>
      <c r="C3473" s="14" t="s">
        <v>5459</v>
      </c>
      <c r="E3473" s="38" t="s">
        <v>738</v>
      </c>
      <c r="F3473" s="44">
        <f>IF(ISBLANK('4T'!L16),"##BLANK",'4T'!L16)</f>
        <v>0</v>
      </c>
    </row>
    <row r="3474" spans="2:6">
      <c r="B3474" s="14" t="str">
        <f>'4T'!BH16</f>
        <v>B0950GRCE_SDB</v>
      </c>
      <c r="C3474" s="14" t="s">
        <v>5460</v>
      </c>
      <c r="E3474" s="38" t="s">
        <v>738</v>
      </c>
      <c r="F3474" s="44">
        <f>IF(ISBLANK('4T'!M16),"##BLANK",'4T'!M16)</f>
        <v>0</v>
      </c>
    </row>
    <row r="3475" spans="2:6">
      <c r="B3475" s="14" t="str">
        <f>'4T'!BI16</f>
        <v>B0758GRCE_TOB</v>
      </c>
      <c r="C3475" s="14" t="s">
        <v>5254</v>
      </c>
      <c r="E3475" s="38" t="s">
        <v>738</v>
      </c>
      <c r="F3475" s="44">
        <f>IF(ISBLANK('4T'!N16),"##BLANK",'4T'!N16)</f>
        <v>0</v>
      </c>
    </row>
    <row r="3476" spans="2:6">
      <c r="B3476" s="14" t="str">
        <f>'4T'!BJ16</f>
        <v>B0961GRCC_FOW</v>
      </c>
      <c r="C3476" s="14" t="s">
        <v>5461</v>
      </c>
      <c r="E3476" s="38" t="s">
        <v>738</v>
      </c>
      <c r="F3476" s="44">
        <f>IF(ISBLANK('4T'!O16),"##BLANK",'4T'!O16)</f>
        <v>0</v>
      </c>
    </row>
    <row r="3477" spans="2:6">
      <c r="B3477" s="14" t="str">
        <f>'4T'!BK16</f>
        <v>B0972GRCC_SUW</v>
      </c>
      <c r="C3477" s="14" t="s">
        <v>5462</v>
      </c>
      <c r="E3477" s="38" t="s">
        <v>738</v>
      </c>
      <c r="F3477" s="44">
        <f>IF(ISBLANK('4T'!P16),"##BLANK",'4T'!P16)</f>
        <v>0</v>
      </c>
    </row>
    <row r="3478" spans="2:6">
      <c r="B3478" s="14" t="str">
        <f>'4T'!BL16</f>
        <v>B0983GRCC_HDW</v>
      </c>
      <c r="C3478" s="14" t="s">
        <v>5463</v>
      </c>
      <c r="E3478" s="38" t="s">
        <v>738</v>
      </c>
      <c r="F3478" s="44">
        <f>IF(ISBLANK('4T'!Q16),"##BLANK",'4T'!Q16)</f>
        <v>0</v>
      </c>
    </row>
    <row r="3479" spans="2:6">
      <c r="B3479" s="14" t="str">
        <f>'4T'!BM16</f>
        <v>B0994GRCC_STW</v>
      </c>
      <c r="C3479" s="14" t="s">
        <v>5464</v>
      </c>
      <c r="E3479" s="38" t="s">
        <v>738</v>
      </c>
      <c r="F3479" s="44">
        <f>IF(ISBLANK('4T'!R16),"##BLANK",'4T'!R16)</f>
        <v>0</v>
      </c>
    </row>
    <row r="3480" spans="2:6">
      <c r="B3480" s="14" t="str">
        <f>'4T'!BN16</f>
        <v>B1006GRCC_SLW</v>
      </c>
      <c r="C3480" s="14" t="s">
        <v>5465</v>
      </c>
      <c r="E3480" s="38" t="s">
        <v>738</v>
      </c>
      <c r="F3480" s="44">
        <f>IF(ISBLANK('4T'!S16),"##BLANK",'4T'!S16)</f>
        <v>0</v>
      </c>
    </row>
    <row r="3481" spans="2:6">
      <c r="B3481" s="14" t="str">
        <f>'4T'!BO16</f>
        <v>B1017GRCC_SAB</v>
      </c>
      <c r="C3481" s="14" t="s">
        <v>5466</v>
      </c>
      <c r="E3481" s="38" t="s">
        <v>738</v>
      </c>
      <c r="F3481" s="44">
        <f>IF(ISBLANK('4T'!T16),"##BLANK",'4T'!T16)</f>
        <v>0</v>
      </c>
    </row>
    <row r="3482" spans="2:6">
      <c r="B3482" s="14" t="str">
        <f>'4T'!BP16</f>
        <v>B1028GRCC_SEB</v>
      </c>
      <c r="C3482" s="14" t="s">
        <v>5467</v>
      </c>
      <c r="E3482" s="38" t="s">
        <v>738</v>
      </c>
      <c r="F3482" s="44">
        <f>IF(ISBLANK('4T'!U16),"##BLANK",'4T'!U16)</f>
        <v>0</v>
      </c>
    </row>
    <row r="3483" spans="2:6">
      <c r="B3483" s="14" t="str">
        <f>'4T'!BQ16</f>
        <v>B1039GRCC_SDB</v>
      </c>
      <c r="C3483" s="14" t="s">
        <v>5468</v>
      </c>
      <c r="E3483" s="38" t="s">
        <v>738</v>
      </c>
      <c r="F3483" s="44">
        <f>IF(ISBLANK('4T'!V16),"##BLANK",'4T'!V16)</f>
        <v>0</v>
      </c>
    </row>
    <row r="3484" spans="2:6">
      <c r="B3484" s="14" t="str">
        <f>'4T'!BR16</f>
        <v>B0764GRCC_TOB</v>
      </c>
      <c r="C3484" s="14" t="s">
        <v>5260</v>
      </c>
      <c r="E3484" s="38" t="s">
        <v>738</v>
      </c>
      <c r="F3484" s="44">
        <f>IF(ISBLANK('4T'!W16),"##BLANK",'4T'!W16)</f>
        <v>0</v>
      </c>
    </row>
    <row r="3485" spans="2:6">
      <c r="B3485" s="14" t="str">
        <f>'4T'!BA17</f>
        <v>B0874GROE_FOW</v>
      </c>
      <c r="C3485" s="14" t="s">
        <v>5469</v>
      </c>
      <c r="E3485" s="38" t="s">
        <v>738</v>
      </c>
      <c r="F3485" s="44">
        <f>IF(ISBLANK('4T'!F17),"##BLANK",'4T'!F17)</f>
        <v>0</v>
      </c>
    </row>
    <row r="3486" spans="2:6">
      <c r="B3486" s="14" t="str">
        <f>'4T'!BB17</f>
        <v>B0885GROE_SUW</v>
      </c>
      <c r="C3486" s="14" t="s">
        <v>5470</v>
      </c>
      <c r="E3486" s="38" t="s">
        <v>738</v>
      </c>
      <c r="F3486" s="44">
        <f>IF(ISBLANK('4T'!G17),"##BLANK",'4T'!G17)</f>
        <v>0</v>
      </c>
    </row>
    <row r="3487" spans="2:6">
      <c r="B3487" s="14" t="str">
        <f>'4T'!BC17</f>
        <v>B0896GROE_HDW</v>
      </c>
      <c r="C3487" s="14" t="s">
        <v>5471</v>
      </c>
      <c r="E3487" s="38" t="s">
        <v>738</v>
      </c>
      <c r="F3487" s="44">
        <f>IF(ISBLANK('4T'!H17),"##BLANK",'4T'!H17)</f>
        <v>0</v>
      </c>
    </row>
    <row r="3488" spans="2:6">
      <c r="B3488" s="14" t="str">
        <f>'4T'!BD17</f>
        <v>B0907GROE_STW</v>
      </c>
      <c r="C3488" s="14" t="s">
        <v>5472</v>
      </c>
      <c r="E3488" s="38" t="s">
        <v>738</v>
      </c>
      <c r="F3488" s="44">
        <f>IF(ISBLANK('4T'!I17),"##BLANK",'4T'!I17)</f>
        <v>0</v>
      </c>
    </row>
    <row r="3489" spans="2:6">
      <c r="B3489" s="14" t="str">
        <f>'4T'!BE17</f>
        <v>B0918GROE_SLW</v>
      </c>
      <c r="C3489" s="14" t="s">
        <v>5473</v>
      </c>
      <c r="E3489" s="38" t="s">
        <v>738</v>
      </c>
      <c r="F3489" s="44">
        <f>IF(ISBLANK('4T'!J17),"##BLANK",'4T'!J17)</f>
        <v>0</v>
      </c>
    </row>
    <row r="3490" spans="2:6">
      <c r="B3490" s="14" t="str">
        <f>'4T'!BF17</f>
        <v>B0929GROE_SAB</v>
      </c>
      <c r="C3490" s="14" t="s">
        <v>5474</v>
      </c>
      <c r="E3490" s="38" t="s">
        <v>738</v>
      </c>
      <c r="F3490" s="44">
        <f>IF(ISBLANK('4T'!K17),"##BLANK",'4T'!K17)</f>
        <v>0</v>
      </c>
    </row>
    <row r="3491" spans="2:6">
      <c r="B3491" s="14" t="str">
        <f>'4T'!BG17</f>
        <v>B0940GROE_SEB</v>
      </c>
      <c r="C3491" s="14" t="s">
        <v>5475</v>
      </c>
      <c r="E3491" s="38" t="s">
        <v>738</v>
      </c>
      <c r="F3491" s="44">
        <f>IF(ISBLANK('4T'!L17),"##BLANK",'4T'!L17)</f>
        <v>0</v>
      </c>
    </row>
    <row r="3492" spans="2:6">
      <c r="B3492" s="14" t="str">
        <f>'4T'!BH17</f>
        <v>B0951GROE_SDB</v>
      </c>
      <c r="C3492" s="14" t="s">
        <v>5476</v>
      </c>
      <c r="E3492" s="38" t="s">
        <v>738</v>
      </c>
      <c r="F3492" s="44">
        <f>IF(ISBLANK('4T'!M17),"##BLANK",'4T'!M17)</f>
        <v>0</v>
      </c>
    </row>
    <row r="3493" spans="2:6">
      <c r="B3493" s="14" t="str">
        <f>'4T'!BI17</f>
        <v>B0759GROE_TOB</v>
      </c>
      <c r="C3493" s="14" t="s">
        <v>5266</v>
      </c>
      <c r="E3493" s="38" t="s">
        <v>738</v>
      </c>
      <c r="F3493" s="44">
        <f>IF(ISBLANK('4T'!N17),"##BLANK",'4T'!N17)</f>
        <v>0</v>
      </c>
    </row>
    <row r="3494" spans="2:6">
      <c r="B3494" s="14" t="str">
        <f>'4T'!BJ17</f>
        <v>B0962GROC_FOW</v>
      </c>
      <c r="C3494" s="14" t="s">
        <v>5477</v>
      </c>
      <c r="E3494" s="38" t="s">
        <v>738</v>
      </c>
      <c r="F3494" s="44">
        <f>IF(ISBLANK('4T'!O17),"##BLANK",'4T'!O17)</f>
        <v>0</v>
      </c>
    </row>
    <row r="3495" spans="2:6">
      <c r="B3495" s="14" t="str">
        <f>'4T'!BK17</f>
        <v>B0973GROC_SUW</v>
      </c>
      <c r="C3495" s="14" t="s">
        <v>5478</v>
      </c>
      <c r="E3495" s="38" t="s">
        <v>738</v>
      </c>
      <c r="F3495" s="44">
        <f>IF(ISBLANK('4T'!P17),"##BLANK",'4T'!P17)</f>
        <v>0</v>
      </c>
    </row>
    <row r="3496" spans="2:6">
      <c r="B3496" s="14" t="str">
        <f>'4T'!BL17</f>
        <v>B0984GROC_HDW</v>
      </c>
      <c r="C3496" s="14" t="s">
        <v>5479</v>
      </c>
      <c r="E3496" s="38" t="s">
        <v>738</v>
      </c>
      <c r="F3496" s="44">
        <f>IF(ISBLANK('4T'!Q17),"##BLANK",'4T'!Q17)</f>
        <v>0</v>
      </c>
    </row>
    <row r="3497" spans="2:6">
      <c r="B3497" s="14" t="str">
        <f>'4T'!BM17</f>
        <v>B0995GROC_STW</v>
      </c>
      <c r="C3497" s="14" t="s">
        <v>5480</v>
      </c>
      <c r="E3497" s="38" t="s">
        <v>738</v>
      </c>
      <c r="F3497" s="44">
        <f>IF(ISBLANK('4T'!R17),"##BLANK",'4T'!R17)</f>
        <v>0</v>
      </c>
    </row>
    <row r="3498" spans="2:6">
      <c r="B3498" s="14" t="str">
        <f>'4T'!BN17</f>
        <v>B1007GROC_SLW</v>
      </c>
      <c r="C3498" s="14" t="s">
        <v>5481</v>
      </c>
      <c r="E3498" s="38" t="s">
        <v>738</v>
      </c>
      <c r="F3498" s="44">
        <f>IF(ISBLANK('4T'!S17),"##BLANK",'4T'!S17)</f>
        <v>0</v>
      </c>
    </row>
    <row r="3499" spans="2:6">
      <c r="B3499" s="14" t="str">
        <f>'4T'!BO17</f>
        <v>B1018GROC_SAB</v>
      </c>
      <c r="C3499" s="14" t="s">
        <v>5482</v>
      </c>
      <c r="E3499" s="38" t="s">
        <v>738</v>
      </c>
      <c r="F3499" s="44">
        <f>IF(ISBLANK('4T'!T17),"##BLANK",'4T'!T17)</f>
        <v>0</v>
      </c>
    </row>
    <row r="3500" spans="2:6">
      <c r="B3500" s="14" t="str">
        <f>'4T'!BP17</f>
        <v>B1029GROC_SEB</v>
      </c>
      <c r="C3500" s="14" t="s">
        <v>5483</v>
      </c>
      <c r="E3500" s="38" t="s">
        <v>738</v>
      </c>
      <c r="F3500" s="44">
        <f>IF(ISBLANK('4T'!U17),"##BLANK",'4T'!U17)</f>
        <v>0</v>
      </c>
    </row>
    <row r="3501" spans="2:6">
      <c r="B3501" s="14" t="str">
        <f>'4T'!BQ17</f>
        <v>B1040GROC_SDB</v>
      </c>
      <c r="C3501" s="14" t="s">
        <v>5484</v>
      </c>
      <c r="E3501" s="38" t="s">
        <v>738</v>
      </c>
      <c r="F3501" s="44">
        <f>IF(ISBLANK('4T'!V17),"##BLANK",'4T'!V17)</f>
        <v>0</v>
      </c>
    </row>
    <row r="3502" spans="2:6">
      <c r="B3502" s="14" t="str">
        <f>'4T'!BR17</f>
        <v>B0765GROC_TOB</v>
      </c>
      <c r="C3502" s="14" t="s">
        <v>5272</v>
      </c>
      <c r="E3502" s="38" t="s">
        <v>738</v>
      </c>
      <c r="F3502" s="44">
        <f>IF(ISBLANK('4T'!W17),"##BLANK",'4T'!W17)</f>
        <v>0</v>
      </c>
    </row>
    <row r="3503" spans="2:6">
      <c r="B3503" s="14" t="str">
        <f>'4T'!BA18</f>
        <v>B0509GRTE_FOW</v>
      </c>
      <c r="C3503" s="14" t="s">
        <v>5485</v>
      </c>
      <c r="E3503" s="38" t="s">
        <v>738</v>
      </c>
      <c r="F3503" s="44">
        <f>IF(ISBLANK('4T'!F18),"##BLANK",'4T'!F18)</f>
        <v>0</v>
      </c>
    </row>
    <row r="3504" spans="2:6">
      <c r="B3504" s="14" t="str">
        <f>'4T'!BB18</f>
        <v>B0516GRTE_SUW</v>
      </c>
      <c r="C3504" s="14" t="s">
        <v>5486</v>
      </c>
      <c r="E3504" s="38" t="s">
        <v>738</v>
      </c>
      <c r="F3504" s="44">
        <f>IF(ISBLANK('4T'!G18),"##BLANK",'4T'!G18)</f>
        <v>0</v>
      </c>
    </row>
    <row r="3505" spans="2:6">
      <c r="B3505" s="14" t="str">
        <f>'4T'!BC18</f>
        <v>B0523GRTE_HDW</v>
      </c>
      <c r="C3505" s="14" t="s">
        <v>5487</v>
      </c>
      <c r="E3505" s="38" t="s">
        <v>738</v>
      </c>
      <c r="F3505" s="44">
        <f>IF(ISBLANK('4T'!H18),"##BLANK",'4T'!H18)</f>
        <v>0</v>
      </c>
    </row>
    <row r="3506" spans="2:6">
      <c r="B3506" s="14" t="str">
        <f>'4T'!BD18</f>
        <v>B0530GRTE_STW</v>
      </c>
      <c r="C3506" s="14" t="s">
        <v>5488</v>
      </c>
      <c r="E3506" s="38" t="s">
        <v>738</v>
      </c>
      <c r="F3506" s="44">
        <f>IF(ISBLANK('4T'!I18),"##BLANK",'4T'!I18)</f>
        <v>0</v>
      </c>
    </row>
    <row r="3507" spans="2:6">
      <c r="B3507" s="14" t="str">
        <f>'4T'!BE18</f>
        <v>B0537GRTE_SLW</v>
      </c>
      <c r="C3507" s="14" t="s">
        <v>5489</v>
      </c>
      <c r="E3507" s="38" t="s">
        <v>738</v>
      </c>
      <c r="F3507" s="44">
        <f>IF(ISBLANK('4T'!J18),"##BLANK",'4T'!J18)</f>
        <v>0</v>
      </c>
    </row>
    <row r="3508" spans="2:6">
      <c r="B3508" s="14" t="str">
        <f>'4T'!BF18</f>
        <v>B0543GRTE_SAB</v>
      </c>
      <c r="C3508" s="14" t="s">
        <v>5490</v>
      </c>
      <c r="E3508" s="38" t="s">
        <v>738</v>
      </c>
      <c r="F3508" s="44">
        <f>IF(ISBLANK('4T'!K18),"##BLANK",'4T'!K18)</f>
        <v>0</v>
      </c>
    </row>
    <row r="3509" spans="2:6">
      <c r="B3509" s="14" t="str">
        <f>'4T'!BG18</f>
        <v>B0550GRTE_SEB</v>
      </c>
      <c r="C3509" s="14" t="s">
        <v>5491</v>
      </c>
      <c r="E3509" s="38" t="s">
        <v>738</v>
      </c>
      <c r="F3509" s="44">
        <f>IF(ISBLANK('4T'!L18),"##BLANK",'4T'!L18)</f>
        <v>0</v>
      </c>
    </row>
    <row r="3510" spans="2:6">
      <c r="B3510" s="14" t="str">
        <f>'4T'!BH18</f>
        <v>B0557GRTE_SDB</v>
      </c>
      <c r="C3510" s="14" t="s">
        <v>5492</v>
      </c>
      <c r="E3510" s="38" t="s">
        <v>738</v>
      </c>
      <c r="F3510" s="44">
        <f>IF(ISBLANK('4T'!M18),"##BLANK",'4T'!M18)</f>
        <v>0</v>
      </c>
    </row>
    <row r="3511" spans="2:6">
      <c r="B3511" s="14" t="str">
        <f>'4T'!BI18</f>
        <v>B0564GRTE_TOB</v>
      </c>
      <c r="C3511" s="14" t="s">
        <v>5278</v>
      </c>
      <c r="E3511" s="38" t="s">
        <v>738</v>
      </c>
      <c r="F3511" s="44">
        <f>IF(ISBLANK('4T'!N18),"##BLANK",'4T'!N18)</f>
        <v>0</v>
      </c>
    </row>
    <row r="3512" spans="2:6">
      <c r="B3512" s="14" t="str">
        <f>'4T'!BJ18</f>
        <v>B0571GRTC_FOW</v>
      </c>
      <c r="C3512" s="14" t="s">
        <v>5493</v>
      </c>
      <c r="E3512" s="38" t="s">
        <v>738</v>
      </c>
      <c r="F3512" s="44">
        <f>IF(ISBLANK('4T'!O18),"##BLANK",'4T'!O18)</f>
        <v>0</v>
      </c>
    </row>
    <row r="3513" spans="2:6">
      <c r="B3513" s="14" t="str">
        <f>'4T'!BK18</f>
        <v>B0578GRTC_SUW</v>
      </c>
      <c r="C3513" s="14" t="s">
        <v>5494</v>
      </c>
      <c r="E3513" s="38" t="s">
        <v>738</v>
      </c>
      <c r="F3513" s="44">
        <f>IF(ISBLANK('4T'!P18),"##BLANK",'4T'!P18)</f>
        <v>0</v>
      </c>
    </row>
    <row r="3514" spans="2:6">
      <c r="B3514" s="14" t="str">
        <f>'4T'!BL18</f>
        <v>B0585GRTC_HDW</v>
      </c>
      <c r="C3514" s="14" t="s">
        <v>5495</v>
      </c>
      <c r="E3514" s="38" t="s">
        <v>738</v>
      </c>
      <c r="F3514" s="44">
        <f>IF(ISBLANK('4T'!Q18),"##BLANK",'4T'!Q18)</f>
        <v>0</v>
      </c>
    </row>
    <row r="3515" spans="2:6">
      <c r="B3515" s="14" t="str">
        <f>'4T'!BM18</f>
        <v>B0592GRTC_STW</v>
      </c>
      <c r="C3515" s="14" t="s">
        <v>5496</v>
      </c>
      <c r="E3515" s="38" t="s">
        <v>738</v>
      </c>
      <c r="F3515" s="44">
        <f>IF(ISBLANK('4T'!R18),"##BLANK",'4T'!R18)</f>
        <v>0</v>
      </c>
    </row>
    <row r="3516" spans="2:6">
      <c r="B3516" s="14" t="str">
        <f>'4T'!BN18</f>
        <v>B0599GRTC_SLW</v>
      </c>
      <c r="C3516" s="14" t="s">
        <v>5497</v>
      </c>
      <c r="E3516" s="38" t="s">
        <v>738</v>
      </c>
      <c r="F3516" s="44">
        <f>IF(ISBLANK('4T'!S18),"##BLANK",'4T'!S18)</f>
        <v>0</v>
      </c>
    </row>
    <row r="3517" spans="2:6">
      <c r="B3517" s="14" t="str">
        <f>'4T'!BO18</f>
        <v>B0606GRTC_SAB</v>
      </c>
      <c r="C3517" s="14" t="s">
        <v>5498</v>
      </c>
      <c r="E3517" s="38" t="s">
        <v>738</v>
      </c>
      <c r="F3517" s="44">
        <f>IF(ISBLANK('4T'!T18),"##BLANK",'4T'!T18)</f>
        <v>0</v>
      </c>
    </row>
    <row r="3518" spans="2:6">
      <c r="B3518" s="14" t="str">
        <f>'4T'!BP18</f>
        <v>B0613GRTC_SEB</v>
      </c>
      <c r="C3518" s="14" t="s">
        <v>5499</v>
      </c>
      <c r="E3518" s="38" t="s">
        <v>738</v>
      </c>
      <c r="F3518" s="44">
        <f>IF(ISBLANK('4T'!U18),"##BLANK",'4T'!U18)</f>
        <v>0</v>
      </c>
    </row>
    <row r="3519" spans="2:6">
      <c r="B3519" s="14" t="str">
        <f>'4T'!BQ18</f>
        <v>B0620GRTC_SDB</v>
      </c>
      <c r="C3519" s="14" t="s">
        <v>5500</v>
      </c>
      <c r="E3519" s="38" t="s">
        <v>738</v>
      </c>
      <c r="F3519" s="44">
        <f>IF(ISBLANK('4T'!V18),"##BLANK",'4T'!V18)</f>
        <v>0</v>
      </c>
    </row>
    <row r="3520" spans="2:6">
      <c r="B3520" s="14" t="str">
        <f>'4T'!BR18</f>
        <v>B0627GRTC_TOB</v>
      </c>
      <c r="C3520" s="14" t="s">
        <v>5284</v>
      </c>
      <c r="E3520" s="38" t="s">
        <v>738</v>
      </c>
      <c r="F3520" s="44">
        <f>IF(ISBLANK('4T'!W18),"##BLANK",'4T'!W18)</f>
        <v>0</v>
      </c>
    </row>
    <row r="3521" spans="2:6">
      <c r="B3521" s="14" t="str">
        <f>'4T'!BA19</f>
        <v>B0876GRCE_FOW</v>
      </c>
      <c r="C3521" s="14" t="s">
        <v>5501</v>
      </c>
      <c r="E3521" s="38" t="s">
        <v>738</v>
      </c>
      <c r="F3521" s="44">
        <f>IF(ISBLANK('4T'!F19),"##BLANK",'4T'!F19)</f>
        <v>0</v>
      </c>
    </row>
    <row r="3522" spans="2:6">
      <c r="B3522" s="14" t="str">
        <f>'4T'!BB19</f>
        <v>B0887GRCE_SUW</v>
      </c>
      <c r="C3522" s="14" t="s">
        <v>5502</v>
      </c>
      <c r="E3522" s="38" t="s">
        <v>738</v>
      </c>
      <c r="F3522" s="44">
        <f>IF(ISBLANK('4T'!G19),"##BLANK",'4T'!G19)</f>
        <v>0</v>
      </c>
    </row>
    <row r="3523" spans="2:6">
      <c r="B3523" s="14" t="str">
        <f>'4T'!BC19</f>
        <v>B0898GRCE_HDW</v>
      </c>
      <c r="C3523" s="14" t="s">
        <v>5503</v>
      </c>
      <c r="E3523" s="38" t="s">
        <v>738</v>
      </c>
      <c r="F3523" s="44">
        <f>IF(ISBLANK('4T'!H19),"##BLANK",'4T'!H19)</f>
        <v>0</v>
      </c>
    </row>
    <row r="3524" spans="2:6">
      <c r="B3524" s="14" t="str">
        <f>'4T'!BD19</f>
        <v>B0909GRCE_STW</v>
      </c>
      <c r="C3524" s="14" t="s">
        <v>5504</v>
      </c>
      <c r="E3524" s="38" t="s">
        <v>738</v>
      </c>
      <c r="F3524" s="44">
        <f>IF(ISBLANK('4T'!I19),"##BLANK",'4T'!I19)</f>
        <v>0</v>
      </c>
    </row>
    <row r="3525" spans="2:6">
      <c r="B3525" s="14" t="str">
        <f>'4T'!BE19</f>
        <v>B0920GRCE_SLW</v>
      </c>
      <c r="C3525" s="14" t="s">
        <v>5505</v>
      </c>
      <c r="E3525" s="38" t="s">
        <v>738</v>
      </c>
      <c r="F3525" s="44">
        <f>IF(ISBLANK('4T'!J19),"##BLANK",'4T'!J19)</f>
        <v>0</v>
      </c>
    </row>
    <row r="3526" spans="2:6">
      <c r="B3526" s="14" t="str">
        <f>'4T'!BF19</f>
        <v>B0931GRCE_SAB</v>
      </c>
      <c r="C3526" s="14" t="s">
        <v>5506</v>
      </c>
      <c r="E3526" s="38" t="s">
        <v>738</v>
      </c>
      <c r="F3526" s="44">
        <f>IF(ISBLANK('4T'!K19),"##BLANK",'4T'!K19)</f>
        <v>0</v>
      </c>
    </row>
    <row r="3527" spans="2:6">
      <c r="B3527" s="14" t="str">
        <f>'4T'!BG19</f>
        <v>B0942GRCE_SEB</v>
      </c>
      <c r="C3527" s="14" t="s">
        <v>5507</v>
      </c>
      <c r="E3527" s="38" t="s">
        <v>738</v>
      </c>
      <c r="F3527" s="44">
        <f>IF(ISBLANK('4T'!L19),"##BLANK",'4T'!L19)</f>
        <v>0</v>
      </c>
    </row>
    <row r="3528" spans="2:6">
      <c r="B3528" s="14" t="str">
        <f>'4T'!BH19</f>
        <v>B0953GRCE_SDB</v>
      </c>
      <c r="C3528" s="14" t="s">
        <v>5508</v>
      </c>
      <c r="E3528" s="38" t="s">
        <v>738</v>
      </c>
      <c r="F3528" s="44">
        <f>IF(ISBLANK('4T'!M19),"##BLANK",'4T'!M19)</f>
        <v>0</v>
      </c>
    </row>
    <row r="3529" spans="2:6">
      <c r="B3529" s="14" t="str">
        <f>'4T'!BI19</f>
        <v>B0760GRCE_TOB</v>
      </c>
      <c r="C3529" s="14" t="s">
        <v>5290</v>
      </c>
      <c r="E3529" s="38" t="s">
        <v>738</v>
      </c>
      <c r="F3529" s="44">
        <f>IF(ISBLANK('4T'!N19),"##BLANK",'4T'!N19)</f>
        <v>0</v>
      </c>
    </row>
    <row r="3530" spans="2:6">
      <c r="B3530" s="14" t="str">
        <f>'4T'!BJ19</f>
        <v>B0964GRCC_FOW</v>
      </c>
      <c r="C3530" s="14" t="s">
        <v>5509</v>
      </c>
      <c r="E3530" s="38" t="s">
        <v>738</v>
      </c>
      <c r="F3530" s="44">
        <f>IF(ISBLANK('4T'!O19),"##BLANK",'4T'!O19)</f>
        <v>0</v>
      </c>
    </row>
    <row r="3531" spans="2:6">
      <c r="B3531" s="14" t="str">
        <f>'4T'!BK19</f>
        <v>B0975GRCC_SUW</v>
      </c>
      <c r="C3531" s="14" t="s">
        <v>5510</v>
      </c>
      <c r="E3531" s="38" t="s">
        <v>738</v>
      </c>
      <c r="F3531" s="44">
        <f>IF(ISBLANK('4T'!P19),"##BLANK",'4T'!P19)</f>
        <v>0</v>
      </c>
    </row>
    <row r="3532" spans="2:6">
      <c r="B3532" s="14" t="str">
        <f>'4T'!BL19</f>
        <v>B0986GRCC_HDW</v>
      </c>
      <c r="C3532" s="14" t="s">
        <v>5511</v>
      </c>
      <c r="E3532" s="38" t="s">
        <v>738</v>
      </c>
      <c r="F3532" s="44">
        <f>IF(ISBLANK('4T'!Q19),"##BLANK",'4T'!Q19)</f>
        <v>0</v>
      </c>
    </row>
    <row r="3533" spans="2:6">
      <c r="B3533" s="14" t="str">
        <f>'4T'!BM19</f>
        <v>B0997GRCC_STW</v>
      </c>
      <c r="C3533" s="14" t="s">
        <v>5512</v>
      </c>
      <c r="E3533" s="38" t="s">
        <v>738</v>
      </c>
      <c r="F3533" s="44">
        <f>IF(ISBLANK('4T'!R19),"##BLANK",'4T'!R19)</f>
        <v>0</v>
      </c>
    </row>
    <row r="3534" spans="2:6">
      <c r="B3534" s="14" t="str">
        <f>'4T'!BN19</f>
        <v>B1009GRCC_SLW</v>
      </c>
      <c r="C3534" s="14" t="s">
        <v>5513</v>
      </c>
      <c r="E3534" s="38" t="s">
        <v>738</v>
      </c>
      <c r="F3534" s="44">
        <f>IF(ISBLANK('4T'!S19),"##BLANK",'4T'!S19)</f>
        <v>0</v>
      </c>
    </row>
    <row r="3535" spans="2:6">
      <c r="B3535" s="14" t="str">
        <f>'4T'!BO19</f>
        <v>B1020GRCC_SAB</v>
      </c>
      <c r="C3535" s="14" t="s">
        <v>5514</v>
      </c>
      <c r="E3535" s="38" t="s">
        <v>738</v>
      </c>
      <c r="F3535" s="44">
        <f>IF(ISBLANK('4T'!T19),"##BLANK",'4T'!T19)</f>
        <v>0</v>
      </c>
    </row>
    <row r="3536" spans="2:6">
      <c r="B3536" s="14" t="str">
        <f>'4T'!BP19</f>
        <v>B1031GRCC_SEB</v>
      </c>
      <c r="C3536" s="14" t="s">
        <v>5515</v>
      </c>
      <c r="E3536" s="38" t="s">
        <v>738</v>
      </c>
      <c r="F3536" s="44">
        <f>IF(ISBLANK('4T'!U19),"##BLANK",'4T'!U19)</f>
        <v>0</v>
      </c>
    </row>
    <row r="3537" spans="2:6">
      <c r="B3537" s="14" t="str">
        <f>'4T'!BQ19</f>
        <v>B1042GRCC_SDB</v>
      </c>
      <c r="C3537" s="14" t="s">
        <v>5516</v>
      </c>
      <c r="E3537" s="38" t="s">
        <v>738</v>
      </c>
      <c r="F3537" s="44">
        <f>IF(ISBLANK('4T'!V19),"##BLANK",'4T'!V19)</f>
        <v>0</v>
      </c>
    </row>
    <row r="3538" spans="2:6">
      <c r="B3538" s="14" t="str">
        <f>'4T'!BR19</f>
        <v>B0766GRCC_TOB</v>
      </c>
      <c r="C3538" s="14" t="s">
        <v>5296</v>
      </c>
      <c r="E3538" s="38" t="s">
        <v>738</v>
      </c>
      <c r="F3538" s="44">
        <f>IF(ISBLANK('4T'!W19),"##BLANK",'4T'!W19)</f>
        <v>0</v>
      </c>
    </row>
    <row r="3539" spans="2:6">
      <c r="B3539" s="14" t="str">
        <f>'4T'!BA20</f>
        <v>B0877GROE_FOW</v>
      </c>
      <c r="C3539" s="14" t="s">
        <v>5517</v>
      </c>
      <c r="E3539" s="38" t="s">
        <v>738</v>
      </c>
      <c r="F3539" s="44">
        <f>IF(ISBLANK('4T'!F20),"##BLANK",'4T'!F20)</f>
        <v>0</v>
      </c>
    </row>
    <row r="3540" spans="2:6">
      <c r="B3540" s="14" t="str">
        <f>'4T'!BB20</f>
        <v>B0888GROE_SUW</v>
      </c>
      <c r="C3540" s="14" t="s">
        <v>5518</v>
      </c>
      <c r="E3540" s="38" t="s">
        <v>738</v>
      </c>
      <c r="F3540" s="44">
        <f>IF(ISBLANK('4T'!G20),"##BLANK",'4T'!G20)</f>
        <v>0</v>
      </c>
    </row>
    <row r="3541" spans="2:6">
      <c r="B3541" s="14" t="str">
        <f>'4T'!BC20</f>
        <v>B0899GROE_HDW</v>
      </c>
      <c r="C3541" s="14" t="s">
        <v>5519</v>
      </c>
      <c r="E3541" s="38" t="s">
        <v>738</v>
      </c>
      <c r="F3541" s="44">
        <f>IF(ISBLANK('4T'!H20),"##BLANK",'4T'!H20)</f>
        <v>0</v>
      </c>
    </row>
    <row r="3542" spans="2:6">
      <c r="B3542" s="14" t="str">
        <f>'4T'!BD20</f>
        <v>B0910GROE_STW</v>
      </c>
      <c r="C3542" s="14" t="s">
        <v>5520</v>
      </c>
      <c r="E3542" s="38" t="s">
        <v>738</v>
      </c>
      <c r="F3542" s="44">
        <f>IF(ISBLANK('4T'!I20),"##BLANK",'4T'!I20)</f>
        <v>0</v>
      </c>
    </row>
    <row r="3543" spans="2:6">
      <c r="B3543" s="14" t="str">
        <f>'4T'!BE20</f>
        <v>B0921GROE_SLW</v>
      </c>
      <c r="C3543" s="14" t="s">
        <v>5521</v>
      </c>
      <c r="E3543" s="38" t="s">
        <v>738</v>
      </c>
      <c r="F3543" s="44">
        <f>IF(ISBLANK('4T'!J20),"##BLANK",'4T'!J20)</f>
        <v>0</v>
      </c>
    </row>
    <row r="3544" spans="2:6">
      <c r="B3544" s="14" t="str">
        <f>'4T'!BF20</f>
        <v>B0932GROE_SAB</v>
      </c>
      <c r="C3544" s="14" t="s">
        <v>5522</v>
      </c>
      <c r="E3544" s="38" t="s">
        <v>738</v>
      </c>
      <c r="F3544" s="44">
        <f>IF(ISBLANK('4T'!K20),"##BLANK",'4T'!K20)</f>
        <v>0</v>
      </c>
    </row>
    <row r="3545" spans="2:6">
      <c r="B3545" s="14" t="str">
        <f>'4T'!BG20</f>
        <v>B0943GROE_SEB</v>
      </c>
      <c r="C3545" s="14" t="s">
        <v>5523</v>
      </c>
      <c r="E3545" s="38" t="s">
        <v>738</v>
      </c>
      <c r="F3545" s="44">
        <f>IF(ISBLANK('4T'!L20),"##BLANK",'4T'!L20)</f>
        <v>0</v>
      </c>
    </row>
    <row r="3546" spans="2:6">
      <c r="B3546" s="14" t="str">
        <f>'4T'!BH20</f>
        <v>B0954GROE_SDB</v>
      </c>
      <c r="C3546" s="14" t="s">
        <v>5524</v>
      </c>
      <c r="E3546" s="38" t="s">
        <v>738</v>
      </c>
      <c r="F3546" s="44">
        <f>IF(ISBLANK('4T'!M20),"##BLANK",'4T'!M20)</f>
        <v>0</v>
      </c>
    </row>
    <row r="3547" spans="2:6">
      <c r="B3547" s="14" t="str">
        <f>'4T'!BI20</f>
        <v>B0761GROE_TOB</v>
      </c>
      <c r="C3547" s="14" t="s">
        <v>5302</v>
      </c>
      <c r="E3547" s="38" t="s">
        <v>738</v>
      </c>
      <c r="F3547" s="44">
        <f>IF(ISBLANK('4T'!N20),"##BLANK",'4T'!N20)</f>
        <v>0</v>
      </c>
    </row>
    <row r="3548" spans="2:6">
      <c r="B3548" s="14" t="str">
        <f>'4T'!BJ20</f>
        <v>B0965GROC_FOW</v>
      </c>
      <c r="C3548" s="14" t="s">
        <v>5525</v>
      </c>
      <c r="E3548" s="38" t="s">
        <v>738</v>
      </c>
      <c r="F3548" s="44">
        <f>IF(ISBLANK('4T'!O20),"##BLANK",'4T'!O20)</f>
        <v>0</v>
      </c>
    </row>
    <row r="3549" spans="2:6">
      <c r="B3549" s="14" t="str">
        <f>'4T'!BK20</f>
        <v>B0976GROC_SUW</v>
      </c>
      <c r="C3549" s="14" t="s">
        <v>5526</v>
      </c>
      <c r="E3549" s="38" t="s">
        <v>738</v>
      </c>
      <c r="F3549" s="44">
        <f>IF(ISBLANK('4T'!P20),"##BLANK",'4T'!P20)</f>
        <v>0</v>
      </c>
    </row>
    <row r="3550" spans="2:6">
      <c r="B3550" s="14" t="str">
        <f>'4T'!BL20</f>
        <v>B0987GROC_HDW</v>
      </c>
      <c r="C3550" s="14" t="s">
        <v>5527</v>
      </c>
      <c r="E3550" s="38" t="s">
        <v>738</v>
      </c>
      <c r="F3550" s="44">
        <f>IF(ISBLANK('4T'!Q20),"##BLANK",'4T'!Q20)</f>
        <v>0</v>
      </c>
    </row>
    <row r="3551" spans="2:6">
      <c r="B3551" s="14" t="str">
        <f>'4T'!BM20</f>
        <v>B0998GROC_STW</v>
      </c>
      <c r="C3551" s="14" t="s">
        <v>5528</v>
      </c>
      <c r="E3551" s="38" t="s">
        <v>738</v>
      </c>
      <c r="F3551" s="44">
        <f>IF(ISBLANK('4T'!R20),"##BLANK",'4T'!R20)</f>
        <v>0</v>
      </c>
    </row>
    <row r="3552" spans="2:6">
      <c r="B3552" s="14" t="str">
        <f>'4T'!BN20</f>
        <v>B1010GROC_SLW</v>
      </c>
      <c r="C3552" s="14" t="s">
        <v>5529</v>
      </c>
      <c r="E3552" s="38" t="s">
        <v>738</v>
      </c>
      <c r="F3552" s="44">
        <f>IF(ISBLANK('4T'!S20),"##BLANK",'4T'!S20)</f>
        <v>0</v>
      </c>
    </row>
    <row r="3553" spans="2:6">
      <c r="B3553" s="14" t="str">
        <f>'4T'!BO20</f>
        <v>B1021GROC_SAB</v>
      </c>
      <c r="C3553" s="14" t="s">
        <v>5530</v>
      </c>
      <c r="E3553" s="38" t="s">
        <v>738</v>
      </c>
      <c r="F3553" s="44">
        <f>IF(ISBLANK('4T'!T20),"##BLANK",'4T'!T20)</f>
        <v>0</v>
      </c>
    </row>
    <row r="3554" spans="2:6">
      <c r="B3554" s="14" t="str">
        <f>'4T'!BP20</f>
        <v>B1032GROC_SEB</v>
      </c>
      <c r="C3554" s="14" t="s">
        <v>5531</v>
      </c>
      <c r="E3554" s="38" t="s">
        <v>738</v>
      </c>
      <c r="F3554" s="44">
        <f>IF(ISBLANK('4T'!U20),"##BLANK",'4T'!U20)</f>
        <v>0</v>
      </c>
    </row>
    <row r="3555" spans="2:6">
      <c r="B3555" s="14" t="str">
        <f>'4T'!BQ20</f>
        <v>B1043GROC_SDB</v>
      </c>
      <c r="C3555" s="14" t="s">
        <v>5532</v>
      </c>
      <c r="E3555" s="38" t="s">
        <v>738</v>
      </c>
      <c r="F3555" s="44">
        <f>IF(ISBLANK('4T'!V20),"##BLANK",'4T'!V20)</f>
        <v>0</v>
      </c>
    </row>
    <row r="3556" spans="2:6">
      <c r="B3556" s="14" t="str">
        <f>'4T'!BR20</f>
        <v>B0767GROC_TOB</v>
      </c>
      <c r="C3556" s="14" t="s">
        <v>5308</v>
      </c>
      <c r="E3556" s="38" t="s">
        <v>738</v>
      </c>
      <c r="F3556" s="44">
        <f>IF(ISBLANK('4T'!W20),"##BLANK",'4T'!W20)</f>
        <v>0</v>
      </c>
    </row>
    <row r="3557" spans="2:6">
      <c r="B3557" s="14" t="str">
        <f>'4T'!BA21</f>
        <v>B0510GRTE_FOW</v>
      </c>
      <c r="C3557" s="14" t="s">
        <v>5533</v>
      </c>
      <c r="E3557" s="38" t="s">
        <v>738</v>
      </c>
      <c r="F3557" s="44">
        <f>IF(ISBLANK('4T'!F21),"##BLANK",'4T'!F21)</f>
        <v>0</v>
      </c>
    </row>
    <row r="3558" spans="2:6">
      <c r="B3558" s="14" t="str">
        <f>'4T'!BB21</f>
        <v>B0517GRTE_SUW</v>
      </c>
      <c r="C3558" s="14" t="s">
        <v>5534</v>
      </c>
      <c r="E3558" s="38" t="s">
        <v>738</v>
      </c>
      <c r="F3558" s="44">
        <f>IF(ISBLANK('4T'!G21),"##BLANK",'4T'!G21)</f>
        <v>0</v>
      </c>
    </row>
    <row r="3559" spans="2:6">
      <c r="B3559" s="14" t="str">
        <f>'4T'!BC21</f>
        <v>B0524GRTE_HDW</v>
      </c>
      <c r="C3559" s="14" t="s">
        <v>5535</v>
      </c>
      <c r="E3559" s="38" t="s">
        <v>738</v>
      </c>
      <c r="F3559" s="44">
        <f>IF(ISBLANK('4T'!H21),"##BLANK",'4T'!H21)</f>
        <v>0</v>
      </c>
    </row>
    <row r="3560" spans="2:6">
      <c r="B3560" s="14" t="str">
        <f>'4T'!BD21</f>
        <v>B0531GRTE_STW</v>
      </c>
      <c r="C3560" s="14" t="s">
        <v>5536</v>
      </c>
      <c r="E3560" s="38" t="s">
        <v>738</v>
      </c>
      <c r="F3560" s="44">
        <f>IF(ISBLANK('4T'!I21),"##BLANK",'4T'!I21)</f>
        <v>0</v>
      </c>
    </row>
    <row r="3561" spans="2:6">
      <c r="B3561" s="14" t="str">
        <f>'4T'!BE21</f>
        <v>B0538GRTE_SLW</v>
      </c>
      <c r="C3561" s="14" t="s">
        <v>5537</v>
      </c>
      <c r="E3561" s="38" t="s">
        <v>738</v>
      </c>
      <c r="F3561" s="44">
        <f>IF(ISBLANK('4T'!J21),"##BLANK",'4T'!J21)</f>
        <v>0</v>
      </c>
    </row>
    <row r="3562" spans="2:6">
      <c r="B3562" s="14" t="str">
        <f>'4T'!BF21</f>
        <v>B0544GRTE_SAB</v>
      </c>
      <c r="C3562" s="14" t="s">
        <v>5538</v>
      </c>
      <c r="E3562" s="38" t="s">
        <v>738</v>
      </c>
      <c r="F3562" s="44">
        <f>IF(ISBLANK('4T'!K21),"##BLANK",'4T'!K21)</f>
        <v>0</v>
      </c>
    </row>
    <row r="3563" spans="2:6">
      <c r="B3563" s="14" t="str">
        <f>'4T'!BG21</f>
        <v>B0551GRTE_SEB</v>
      </c>
      <c r="C3563" s="14" t="s">
        <v>5539</v>
      </c>
      <c r="E3563" s="38" t="s">
        <v>738</v>
      </c>
      <c r="F3563" s="44">
        <f>IF(ISBLANK('4T'!L21),"##BLANK",'4T'!L21)</f>
        <v>0</v>
      </c>
    </row>
    <row r="3564" spans="2:6">
      <c r="B3564" s="14" t="str">
        <f>'4T'!BH21</f>
        <v>B0558GRTE_SDB</v>
      </c>
      <c r="C3564" s="14" t="s">
        <v>5540</v>
      </c>
      <c r="E3564" s="38" t="s">
        <v>738</v>
      </c>
      <c r="F3564" s="44">
        <f>IF(ISBLANK('4T'!M21),"##BLANK",'4T'!M21)</f>
        <v>0</v>
      </c>
    </row>
    <row r="3565" spans="2:6">
      <c r="B3565" s="14" t="str">
        <f>'4T'!BI21</f>
        <v>B0565GRTE_TOB</v>
      </c>
      <c r="C3565" s="14" t="s">
        <v>5314</v>
      </c>
      <c r="E3565" s="38" t="s">
        <v>738</v>
      </c>
      <c r="F3565" s="44">
        <f>IF(ISBLANK('4T'!N21),"##BLANK",'4T'!N21)</f>
        <v>0</v>
      </c>
    </row>
    <row r="3566" spans="2:6">
      <c r="B3566" s="14" t="str">
        <f>'4T'!BJ21</f>
        <v>B0572GRTC_FOW</v>
      </c>
      <c r="C3566" s="14" t="s">
        <v>5541</v>
      </c>
      <c r="E3566" s="38" t="s">
        <v>738</v>
      </c>
      <c r="F3566" s="44">
        <f>IF(ISBLANK('4T'!O21),"##BLANK",'4T'!O21)</f>
        <v>0</v>
      </c>
    </row>
    <row r="3567" spans="2:6">
      <c r="B3567" s="14" t="str">
        <f>'4T'!BK21</f>
        <v>B0579GRTC_SUW</v>
      </c>
      <c r="C3567" s="14" t="s">
        <v>5542</v>
      </c>
      <c r="E3567" s="38" t="s">
        <v>738</v>
      </c>
      <c r="F3567" s="44">
        <f>IF(ISBLANK('4T'!P21),"##BLANK",'4T'!P21)</f>
        <v>0</v>
      </c>
    </row>
    <row r="3568" spans="2:6">
      <c r="B3568" s="14" t="str">
        <f>'4T'!BL21</f>
        <v>B0586GRTC_HDW</v>
      </c>
      <c r="C3568" s="14" t="s">
        <v>5543</v>
      </c>
      <c r="E3568" s="38" t="s">
        <v>738</v>
      </c>
      <c r="F3568" s="44">
        <f>IF(ISBLANK('4T'!Q21),"##BLANK",'4T'!Q21)</f>
        <v>0</v>
      </c>
    </row>
    <row r="3569" spans="2:6">
      <c r="B3569" s="14" t="str">
        <f>'4T'!BM21</f>
        <v>B0593GRTC_STW</v>
      </c>
      <c r="C3569" s="14" t="s">
        <v>5544</v>
      </c>
      <c r="E3569" s="38" t="s">
        <v>738</v>
      </c>
      <c r="F3569" s="44">
        <f>IF(ISBLANK('4T'!R21),"##BLANK",'4T'!R21)</f>
        <v>0</v>
      </c>
    </row>
    <row r="3570" spans="2:6">
      <c r="B3570" s="14" t="str">
        <f>'4T'!BN21</f>
        <v>B0600GRTC_SLW</v>
      </c>
      <c r="C3570" s="14" t="s">
        <v>5545</v>
      </c>
      <c r="E3570" s="38" t="s">
        <v>738</v>
      </c>
      <c r="F3570" s="44">
        <f>IF(ISBLANK('4T'!S21),"##BLANK",'4T'!S21)</f>
        <v>0</v>
      </c>
    </row>
    <row r="3571" spans="2:6">
      <c r="B3571" s="14" t="str">
        <f>'4T'!BO21</f>
        <v>B0607GRTC_SAB</v>
      </c>
      <c r="C3571" s="14" t="s">
        <v>5546</v>
      </c>
      <c r="E3571" s="38" t="s">
        <v>738</v>
      </c>
      <c r="F3571" s="44">
        <f>IF(ISBLANK('4T'!T21),"##BLANK",'4T'!T21)</f>
        <v>0</v>
      </c>
    </row>
    <row r="3572" spans="2:6">
      <c r="B3572" s="14" t="str">
        <f>'4T'!BP21</f>
        <v>B0614GRTC_SEB</v>
      </c>
      <c r="C3572" s="14" t="s">
        <v>5547</v>
      </c>
      <c r="E3572" s="38" t="s">
        <v>738</v>
      </c>
      <c r="F3572" s="44">
        <f>IF(ISBLANK('4T'!U21),"##BLANK",'4T'!U21)</f>
        <v>0</v>
      </c>
    </row>
    <row r="3573" spans="2:6">
      <c r="B3573" s="14" t="str">
        <f>'4T'!BQ21</f>
        <v>B0621GRTC_SDB</v>
      </c>
      <c r="C3573" s="14" t="s">
        <v>5548</v>
      </c>
      <c r="E3573" s="38" t="s">
        <v>738</v>
      </c>
      <c r="F3573" s="44">
        <f>IF(ISBLANK('4T'!V21),"##BLANK",'4T'!V21)</f>
        <v>0</v>
      </c>
    </row>
    <row r="3574" spans="2:6">
      <c r="B3574" s="14" t="str">
        <f>'4T'!BR21</f>
        <v>B0628GRTC_TOB</v>
      </c>
      <c r="C3574" s="14" t="s">
        <v>5320</v>
      </c>
      <c r="E3574" s="38" t="s">
        <v>738</v>
      </c>
      <c r="F3574" s="44">
        <f>IF(ISBLANK('4T'!W21),"##BLANK",'4T'!W21)</f>
        <v>0</v>
      </c>
    </row>
    <row r="3575" spans="2:6">
      <c r="B3575" s="14" t="str">
        <f>'4T'!BA22</f>
        <v>B0511TGCE_FOW</v>
      </c>
      <c r="C3575" s="14" t="s">
        <v>5549</v>
      </c>
      <c r="E3575" s="38" t="s">
        <v>738</v>
      </c>
      <c r="F3575" s="44">
        <f>IF(ISBLANK('4T'!F22),"##BLANK",'4T'!F22)</f>
        <v>0</v>
      </c>
    </row>
    <row r="3576" spans="2:6">
      <c r="B3576" s="14" t="str">
        <f>'4T'!BB22</f>
        <v>B0518TGCE_SUW</v>
      </c>
      <c r="C3576" s="14" t="s">
        <v>5550</v>
      </c>
      <c r="E3576" s="38" t="s">
        <v>738</v>
      </c>
      <c r="F3576" s="44">
        <f>IF(ISBLANK('4T'!G22),"##BLANK",'4T'!G22)</f>
        <v>0</v>
      </c>
    </row>
    <row r="3577" spans="2:6">
      <c r="B3577" s="14" t="str">
        <f>'4T'!BC22</f>
        <v>B0525TGCE_HDW</v>
      </c>
      <c r="C3577" s="14" t="s">
        <v>5551</v>
      </c>
      <c r="E3577" s="38" t="s">
        <v>738</v>
      </c>
      <c r="F3577" s="44">
        <f>IF(ISBLANK('4T'!H22),"##BLANK",'4T'!H22)</f>
        <v>0</v>
      </c>
    </row>
    <row r="3578" spans="2:6">
      <c r="B3578" s="14" t="str">
        <f>'4T'!BD22</f>
        <v>B0532TGCE_STW</v>
      </c>
      <c r="C3578" s="14" t="s">
        <v>5552</v>
      </c>
      <c r="E3578" s="38" t="s">
        <v>738</v>
      </c>
      <c r="F3578" s="44">
        <f>IF(ISBLANK('4T'!I22),"##BLANK",'4T'!I22)</f>
        <v>0</v>
      </c>
    </row>
    <row r="3579" spans="2:6">
      <c r="B3579" s="14" t="str">
        <f>'4T'!BE22</f>
        <v>B0539TGCE_SLW</v>
      </c>
      <c r="C3579" s="14" t="s">
        <v>5553</v>
      </c>
      <c r="E3579" s="38" t="s">
        <v>738</v>
      </c>
      <c r="F3579" s="44">
        <f>IF(ISBLANK('4T'!J22),"##BLANK",'4T'!J22)</f>
        <v>0</v>
      </c>
    </row>
    <row r="3580" spans="2:6">
      <c r="B3580" s="14" t="str">
        <f>'4T'!BF22</f>
        <v>B0545TGCE_SAB</v>
      </c>
      <c r="C3580" s="14" t="s">
        <v>5554</v>
      </c>
      <c r="E3580" s="38" t="s">
        <v>738</v>
      </c>
      <c r="F3580" s="44">
        <f>IF(ISBLANK('4T'!K22),"##BLANK",'4T'!K22)</f>
        <v>0</v>
      </c>
    </row>
    <row r="3581" spans="2:6">
      <c r="B3581" s="14" t="str">
        <f>'4T'!BG22</f>
        <v>B0552TGCE_SEB</v>
      </c>
      <c r="C3581" s="14" t="s">
        <v>5555</v>
      </c>
      <c r="E3581" s="38" t="s">
        <v>738</v>
      </c>
      <c r="F3581" s="44">
        <f>IF(ISBLANK('4T'!L22),"##BLANK",'4T'!L22)</f>
        <v>0</v>
      </c>
    </row>
    <row r="3582" spans="2:6">
      <c r="B3582" s="14" t="str">
        <f>'4T'!BH22</f>
        <v>B0559TGCE_SDB</v>
      </c>
      <c r="C3582" s="14" t="s">
        <v>5556</v>
      </c>
      <c r="E3582" s="38" t="s">
        <v>738</v>
      </c>
      <c r="F3582" s="44">
        <f>IF(ISBLANK('4T'!M22),"##BLANK",'4T'!M22)</f>
        <v>0</v>
      </c>
    </row>
    <row r="3583" spans="2:6">
      <c r="B3583" s="14" t="str">
        <f>'4T'!BI22</f>
        <v>B0566TGCE_TOB</v>
      </c>
      <c r="C3583" s="14" t="s">
        <v>5326</v>
      </c>
      <c r="E3583" s="38" t="s">
        <v>738</v>
      </c>
      <c r="F3583" s="44">
        <f>IF(ISBLANK('4T'!N22),"##BLANK",'4T'!N22)</f>
        <v>0</v>
      </c>
    </row>
    <row r="3584" spans="2:6">
      <c r="B3584" s="14" t="str">
        <f>'4T'!BJ22</f>
        <v>B0573TGCC_FOW</v>
      </c>
      <c r="C3584" s="14" t="s">
        <v>5557</v>
      </c>
      <c r="E3584" s="38" t="s">
        <v>738</v>
      </c>
      <c r="F3584" s="44">
        <f>IF(ISBLANK('4T'!O22),"##BLANK",'4T'!O22)</f>
        <v>0</v>
      </c>
    </row>
    <row r="3585" spans="2:6">
      <c r="B3585" s="14" t="str">
        <f>'4T'!BK22</f>
        <v>B0580TGCC_SUW</v>
      </c>
      <c r="C3585" s="14" t="s">
        <v>5558</v>
      </c>
      <c r="E3585" s="38" t="s">
        <v>738</v>
      </c>
      <c r="F3585" s="44">
        <f>IF(ISBLANK('4T'!P22),"##BLANK",'4T'!P22)</f>
        <v>0</v>
      </c>
    </row>
    <row r="3586" spans="2:6">
      <c r="B3586" s="14" t="str">
        <f>'4T'!BL22</f>
        <v>B0587TGCC_HDW</v>
      </c>
      <c r="C3586" s="14" t="s">
        <v>5559</v>
      </c>
      <c r="E3586" s="38" t="s">
        <v>738</v>
      </c>
      <c r="F3586" s="44">
        <f>IF(ISBLANK('4T'!Q22),"##BLANK",'4T'!Q22)</f>
        <v>0</v>
      </c>
    </row>
    <row r="3587" spans="2:6">
      <c r="B3587" s="14" t="str">
        <f>'4T'!BM22</f>
        <v>B0594TGCC_STW</v>
      </c>
      <c r="C3587" s="14" t="s">
        <v>5560</v>
      </c>
      <c r="E3587" s="38" t="s">
        <v>738</v>
      </c>
      <c r="F3587" s="44">
        <f>IF(ISBLANK('4T'!R22),"##BLANK",'4T'!R22)</f>
        <v>0</v>
      </c>
    </row>
    <row r="3588" spans="2:6">
      <c r="B3588" s="14" t="str">
        <f>'4T'!BN22</f>
        <v>B0601TGCC_SLW</v>
      </c>
      <c r="C3588" s="14" t="s">
        <v>5561</v>
      </c>
      <c r="E3588" s="38" t="s">
        <v>738</v>
      </c>
      <c r="F3588" s="44">
        <f>IF(ISBLANK('4T'!S22),"##BLANK",'4T'!S22)</f>
        <v>0</v>
      </c>
    </row>
    <row r="3589" spans="2:6">
      <c r="B3589" s="14" t="str">
        <f>'4T'!BO22</f>
        <v>B0608TGCC_SAB</v>
      </c>
      <c r="C3589" s="14" t="s">
        <v>5562</v>
      </c>
      <c r="E3589" s="38" t="s">
        <v>738</v>
      </c>
      <c r="F3589" s="44">
        <f>IF(ISBLANK('4T'!T22),"##BLANK",'4T'!T22)</f>
        <v>0</v>
      </c>
    </row>
    <row r="3590" spans="2:6">
      <c r="B3590" s="14" t="str">
        <f>'4T'!BP22</f>
        <v>B0615TGCC_SEB</v>
      </c>
      <c r="C3590" s="14" t="s">
        <v>5563</v>
      </c>
      <c r="E3590" s="38" t="s">
        <v>738</v>
      </c>
      <c r="F3590" s="44">
        <f>IF(ISBLANK('4T'!U22),"##BLANK",'4T'!U22)</f>
        <v>0</v>
      </c>
    </row>
    <row r="3591" spans="2:6">
      <c r="B3591" s="14" t="str">
        <f>'4T'!BQ22</f>
        <v>B0622TGCC_SDB</v>
      </c>
      <c r="C3591" s="14" t="s">
        <v>5564</v>
      </c>
      <c r="E3591" s="38" t="s">
        <v>738</v>
      </c>
      <c r="F3591" s="44">
        <f>IF(ISBLANK('4T'!V22),"##BLANK",'4T'!V22)</f>
        <v>0</v>
      </c>
    </row>
    <row r="3592" spans="2:6">
      <c r="B3592" s="14" t="str">
        <f>'4T'!BR22</f>
        <v>B0629TGCC_TOB</v>
      </c>
      <c r="C3592" s="14" t="s">
        <v>5332</v>
      </c>
      <c r="E3592" s="38" t="s">
        <v>738</v>
      </c>
      <c r="F3592" s="44">
        <f>IF(ISBLANK('4T'!W22),"##BLANK",'4T'!W22)</f>
        <v>0</v>
      </c>
    </row>
    <row r="3593" spans="2:6">
      <c r="B3593" s="14" t="str">
        <f>'4T'!BA23</f>
        <v>B0512TGOE_FOW</v>
      </c>
      <c r="C3593" s="14" t="s">
        <v>5565</v>
      </c>
      <c r="E3593" s="38" t="s">
        <v>738</v>
      </c>
      <c r="F3593" s="44">
        <f>IF(ISBLANK('4T'!F23),"##BLANK",'4T'!F23)</f>
        <v>0</v>
      </c>
    </row>
    <row r="3594" spans="2:6">
      <c r="B3594" s="14" t="str">
        <f>'4T'!BB23</f>
        <v>B0519TGOE_SUW</v>
      </c>
      <c r="C3594" s="14" t="s">
        <v>5566</v>
      </c>
      <c r="E3594" s="38" t="s">
        <v>738</v>
      </c>
      <c r="F3594" s="44">
        <f>IF(ISBLANK('4T'!G23),"##BLANK",'4T'!G23)</f>
        <v>0</v>
      </c>
    </row>
    <row r="3595" spans="2:6">
      <c r="B3595" s="14" t="str">
        <f>'4T'!BC23</f>
        <v>B0526TGOE_HDW</v>
      </c>
      <c r="C3595" s="14" t="s">
        <v>5567</v>
      </c>
      <c r="E3595" s="38" t="s">
        <v>738</v>
      </c>
      <c r="F3595" s="44">
        <f>IF(ISBLANK('4T'!H23),"##BLANK",'4T'!H23)</f>
        <v>0</v>
      </c>
    </row>
    <row r="3596" spans="2:6">
      <c r="B3596" s="14" t="str">
        <f>'4T'!BD23</f>
        <v>B0533TGOE_STW</v>
      </c>
      <c r="C3596" s="14" t="s">
        <v>5568</v>
      </c>
      <c r="E3596" s="38" t="s">
        <v>738</v>
      </c>
      <c r="F3596" s="44">
        <f>IF(ISBLANK('4T'!I23),"##BLANK",'4T'!I23)</f>
        <v>0</v>
      </c>
    </row>
    <row r="3597" spans="2:6">
      <c r="B3597" s="14" t="str">
        <f>'4T'!BE23</f>
        <v>B0540TGOE_SLW</v>
      </c>
      <c r="C3597" s="14" t="s">
        <v>5569</v>
      </c>
      <c r="E3597" s="38" t="s">
        <v>738</v>
      </c>
      <c r="F3597" s="44">
        <f>IF(ISBLANK('4T'!J23),"##BLANK",'4T'!J23)</f>
        <v>0</v>
      </c>
    </row>
    <row r="3598" spans="2:6">
      <c r="B3598" s="14" t="str">
        <f>'4T'!BF23</f>
        <v>B0546TGOE_SAB</v>
      </c>
      <c r="C3598" s="14" t="s">
        <v>5570</v>
      </c>
      <c r="E3598" s="38" t="s">
        <v>738</v>
      </c>
      <c r="F3598" s="44">
        <f>IF(ISBLANK('4T'!K23),"##BLANK",'4T'!K23)</f>
        <v>0</v>
      </c>
    </row>
    <row r="3599" spans="2:6">
      <c r="B3599" s="14" t="str">
        <f>'4T'!BG23</f>
        <v>B0553TGOE_SEB</v>
      </c>
      <c r="C3599" s="14" t="s">
        <v>5571</v>
      </c>
      <c r="E3599" s="38" t="s">
        <v>738</v>
      </c>
      <c r="F3599" s="44">
        <f>IF(ISBLANK('4T'!L23),"##BLANK",'4T'!L23)</f>
        <v>0</v>
      </c>
    </row>
    <row r="3600" spans="2:6">
      <c r="B3600" s="14" t="str">
        <f>'4T'!BH23</f>
        <v>B0560TGOE_SDB</v>
      </c>
      <c r="C3600" s="14" t="s">
        <v>5572</v>
      </c>
      <c r="E3600" s="38" t="s">
        <v>738</v>
      </c>
      <c r="F3600" s="44">
        <f>IF(ISBLANK('4T'!M23),"##BLANK",'4T'!M23)</f>
        <v>0</v>
      </c>
    </row>
    <row r="3601" spans="2:6">
      <c r="B3601" s="14" t="str">
        <f>'4T'!BI23</f>
        <v>B0567TGOE_TOB</v>
      </c>
      <c r="C3601" s="14" t="s">
        <v>5338</v>
      </c>
      <c r="E3601" s="38" t="s">
        <v>738</v>
      </c>
      <c r="F3601" s="44">
        <f>IF(ISBLANK('4T'!N23),"##BLANK",'4T'!N23)</f>
        <v>0</v>
      </c>
    </row>
    <row r="3602" spans="2:6">
      <c r="B3602" s="14" t="str">
        <f>'4T'!BJ23</f>
        <v>B0574TGOC_FOW</v>
      </c>
      <c r="C3602" s="14" t="s">
        <v>5573</v>
      </c>
      <c r="E3602" s="38" t="s">
        <v>738</v>
      </c>
      <c r="F3602" s="44">
        <f>IF(ISBLANK('4T'!O23),"##BLANK",'4T'!O23)</f>
        <v>0</v>
      </c>
    </row>
    <row r="3603" spans="2:6">
      <c r="B3603" s="14" t="str">
        <f>'4T'!BK23</f>
        <v>B0581TGOC_SUW</v>
      </c>
      <c r="C3603" s="14" t="s">
        <v>5574</v>
      </c>
      <c r="E3603" s="38" t="s">
        <v>738</v>
      </c>
      <c r="F3603" s="44">
        <f>IF(ISBLANK('4T'!P23),"##BLANK",'4T'!P23)</f>
        <v>0</v>
      </c>
    </row>
    <row r="3604" spans="2:6">
      <c r="B3604" s="14" t="str">
        <f>'4T'!BL23</f>
        <v>B0588TGOC_HDW</v>
      </c>
      <c r="C3604" s="14" t="s">
        <v>5575</v>
      </c>
      <c r="E3604" s="38" t="s">
        <v>738</v>
      </c>
      <c r="F3604" s="44">
        <f>IF(ISBLANK('4T'!Q23),"##BLANK",'4T'!Q23)</f>
        <v>0</v>
      </c>
    </row>
    <row r="3605" spans="2:6">
      <c r="B3605" s="14" t="str">
        <f>'4T'!BM23</f>
        <v>B0595TGOC_STW</v>
      </c>
      <c r="C3605" s="14" t="s">
        <v>5576</v>
      </c>
      <c r="E3605" s="38" t="s">
        <v>738</v>
      </c>
      <c r="F3605" s="44">
        <f>IF(ISBLANK('4T'!R23),"##BLANK",'4T'!R23)</f>
        <v>0</v>
      </c>
    </row>
    <row r="3606" spans="2:6">
      <c r="B3606" s="14" t="str">
        <f>'4T'!BN23</f>
        <v>B0602TGOC_SLW</v>
      </c>
      <c r="C3606" s="14" t="s">
        <v>5577</v>
      </c>
      <c r="E3606" s="38" t="s">
        <v>738</v>
      </c>
      <c r="F3606" s="44">
        <f>IF(ISBLANK('4T'!S23),"##BLANK",'4T'!S23)</f>
        <v>0</v>
      </c>
    </row>
    <row r="3607" spans="2:6">
      <c r="B3607" s="14" t="str">
        <f>'4T'!BO23</f>
        <v>B0609TGOC_SAB</v>
      </c>
      <c r="C3607" s="14" t="s">
        <v>5578</v>
      </c>
      <c r="E3607" s="38" t="s">
        <v>738</v>
      </c>
      <c r="F3607" s="44">
        <f>IF(ISBLANK('4T'!T23),"##BLANK",'4T'!T23)</f>
        <v>0</v>
      </c>
    </row>
    <row r="3608" spans="2:6">
      <c r="B3608" s="14" t="str">
        <f>'4T'!BP23</f>
        <v>B0616TGOC_SEB</v>
      </c>
      <c r="C3608" s="14" t="s">
        <v>5579</v>
      </c>
      <c r="E3608" s="38" t="s">
        <v>738</v>
      </c>
      <c r="F3608" s="44">
        <f>IF(ISBLANK('4T'!U23),"##BLANK",'4T'!U23)</f>
        <v>0</v>
      </c>
    </row>
    <row r="3609" spans="2:6">
      <c r="B3609" s="14" t="str">
        <f>'4T'!BQ23</f>
        <v>B0623TGOC_SDB</v>
      </c>
      <c r="C3609" s="14" t="s">
        <v>5580</v>
      </c>
      <c r="E3609" s="38" t="s">
        <v>738</v>
      </c>
      <c r="F3609" s="44">
        <f>IF(ISBLANK('4T'!V23),"##BLANK",'4T'!V23)</f>
        <v>0</v>
      </c>
    </row>
    <row r="3610" spans="2:6">
      <c r="B3610" s="14" t="str">
        <f>'4T'!BR23</f>
        <v>B0630TGOC_TOB</v>
      </c>
      <c r="C3610" s="14" t="s">
        <v>5344</v>
      </c>
      <c r="E3610" s="38" t="s">
        <v>738</v>
      </c>
      <c r="F3610" s="44">
        <f>IF(ISBLANK('4T'!W23),"##BLANK",'4T'!W23)</f>
        <v>0</v>
      </c>
    </row>
    <row r="3611" spans="2:6">
      <c r="B3611" s="14" t="str">
        <f>'4T'!BA24</f>
        <v>B0513TGTE_FOW</v>
      </c>
      <c r="C3611" s="14" t="s">
        <v>5581</v>
      </c>
      <c r="E3611" s="38" t="s">
        <v>738</v>
      </c>
      <c r="F3611" s="44">
        <f>IF(ISBLANK('4T'!F24),"##BLANK",'4T'!F24)</f>
        <v>0</v>
      </c>
    </row>
    <row r="3612" spans="2:6">
      <c r="B3612" s="14" t="str">
        <f>'4T'!BB24</f>
        <v>B0520TGTE_SUW</v>
      </c>
      <c r="C3612" s="14" t="s">
        <v>5582</v>
      </c>
      <c r="E3612" s="38" t="s">
        <v>738</v>
      </c>
      <c r="F3612" s="44">
        <f>IF(ISBLANK('4T'!G24),"##BLANK",'4T'!G24)</f>
        <v>0</v>
      </c>
    </row>
    <row r="3613" spans="2:6">
      <c r="B3613" s="14" t="str">
        <f>'4T'!BC24</f>
        <v>B0527TGTE_HDW</v>
      </c>
      <c r="C3613" s="14" t="s">
        <v>5583</v>
      </c>
      <c r="E3613" s="38" t="s">
        <v>738</v>
      </c>
      <c r="F3613" s="44">
        <f>IF(ISBLANK('4T'!H24),"##BLANK",'4T'!H24)</f>
        <v>0</v>
      </c>
    </row>
    <row r="3614" spans="2:6">
      <c r="B3614" s="14" t="str">
        <f>'4T'!BD24</f>
        <v>B0534TGTE_STW</v>
      </c>
      <c r="C3614" s="14" t="s">
        <v>5584</v>
      </c>
      <c r="E3614" s="38" t="s">
        <v>738</v>
      </c>
      <c r="F3614" s="44">
        <f>IF(ISBLANK('4T'!I24),"##BLANK",'4T'!I24)</f>
        <v>0</v>
      </c>
    </row>
    <row r="3615" spans="2:6">
      <c r="B3615" s="14" t="str">
        <f>'4T'!BE24</f>
        <v>B0541TGTE_SLW</v>
      </c>
      <c r="C3615" s="14" t="s">
        <v>5585</v>
      </c>
      <c r="E3615" s="38" t="s">
        <v>738</v>
      </c>
      <c r="F3615" s="44">
        <f>IF(ISBLANK('4T'!J24),"##BLANK",'4T'!J24)</f>
        <v>0</v>
      </c>
    </row>
    <row r="3616" spans="2:6">
      <c r="B3616" s="14" t="str">
        <f>'4T'!BF24</f>
        <v>B0547TGTE_SAB</v>
      </c>
      <c r="C3616" s="14" t="s">
        <v>5586</v>
      </c>
      <c r="E3616" s="38" t="s">
        <v>738</v>
      </c>
      <c r="F3616" s="44">
        <f>IF(ISBLANK('4T'!K24),"##BLANK",'4T'!K24)</f>
        <v>0</v>
      </c>
    </row>
    <row r="3617" spans="2:6">
      <c r="B3617" s="14" t="str">
        <f>'4T'!BG24</f>
        <v>B0554TGTE_SEB</v>
      </c>
      <c r="C3617" s="14" t="s">
        <v>5587</v>
      </c>
      <c r="E3617" s="38" t="s">
        <v>738</v>
      </c>
      <c r="F3617" s="44">
        <f>IF(ISBLANK('4T'!L24),"##BLANK",'4T'!L24)</f>
        <v>0</v>
      </c>
    </row>
    <row r="3618" spans="2:6">
      <c r="B3618" s="14" t="str">
        <f>'4T'!BH24</f>
        <v>B0561TGTE_SDB</v>
      </c>
      <c r="C3618" s="14" t="s">
        <v>5588</v>
      </c>
      <c r="E3618" s="38" t="s">
        <v>738</v>
      </c>
      <c r="F3618" s="44">
        <f>IF(ISBLANK('4T'!M24),"##BLANK",'4T'!M24)</f>
        <v>0</v>
      </c>
    </row>
    <row r="3619" spans="2:6">
      <c r="B3619" s="14" t="str">
        <f>'4T'!BI24</f>
        <v>B0568TGTE_TOB</v>
      </c>
      <c r="C3619" s="14" t="s">
        <v>5350</v>
      </c>
      <c r="E3619" s="38" t="s">
        <v>738</v>
      </c>
      <c r="F3619" s="44">
        <f>IF(ISBLANK('4T'!N24),"##BLANK",'4T'!N24)</f>
        <v>0</v>
      </c>
    </row>
    <row r="3620" spans="2:6">
      <c r="B3620" s="14" t="str">
        <f>'4T'!BJ24</f>
        <v>B0575TGTC_FOW</v>
      </c>
      <c r="C3620" s="14" t="s">
        <v>5589</v>
      </c>
      <c r="E3620" s="38" t="s">
        <v>738</v>
      </c>
      <c r="F3620" s="44">
        <f>IF(ISBLANK('4T'!O24),"##BLANK",'4T'!O24)</f>
        <v>0</v>
      </c>
    </row>
    <row r="3621" spans="2:6">
      <c r="B3621" s="14" t="str">
        <f>'4T'!BK24</f>
        <v>B0582TGTC_SUW</v>
      </c>
      <c r="C3621" s="14" t="s">
        <v>5590</v>
      </c>
      <c r="E3621" s="38" t="s">
        <v>738</v>
      </c>
      <c r="F3621" s="44">
        <f>IF(ISBLANK('4T'!P24),"##BLANK",'4T'!P24)</f>
        <v>0</v>
      </c>
    </row>
    <row r="3622" spans="2:6">
      <c r="B3622" s="14" t="str">
        <f>'4T'!BL24</f>
        <v>B0589TGTC_HDW</v>
      </c>
      <c r="C3622" s="14" t="s">
        <v>5591</v>
      </c>
      <c r="E3622" s="38" t="s">
        <v>738</v>
      </c>
      <c r="F3622" s="44">
        <f>IF(ISBLANK('4T'!Q24),"##BLANK",'4T'!Q24)</f>
        <v>0</v>
      </c>
    </row>
    <row r="3623" spans="2:6">
      <c r="B3623" s="14" t="str">
        <f>'4T'!BM24</f>
        <v>B0596TGTC_STW</v>
      </c>
      <c r="C3623" s="14" t="s">
        <v>5592</v>
      </c>
      <c r="E3623" s="38" t="s">
        <v>738</v>
      </c>
      <c r="F3623" s="44">
        <f>IF(ISBLANK('4T'!R24),"##BLANK",'4T'!R24)</f>
        <v>0</v>
      </c>
    </row>
    <row r="3624" spans="2:6">
      <c r="B3624" s="14" t="str">
        <f>'4T'!BN24</f>
        <v>B0603TGTC_SLW</v>
      </c>
      <c r="C3624" s="14" t="s">
        <v>5593</v>
      </c>
      <c r="E3624" s="38" t="s">
        <v>738</v>
      </c>
      <c r="F3624" s="44">
        <f>IF(ISBLANK('4T'!S24),"##BLANK",'4T'!S24)</f>
        <v>0</v>
      </c>
    </row>
    <row r="3625" spans="2:6">
      <c r="B3625" s="14" t="str">
        <f>'4T'!BO24</f>
        <v>B0610TGTC_SAB</v>
      </c>
      <c r="C3625" s="14" t="s">
        <v>5594</v>
      </c>
      <c r="E3625" s="38" t="s">
        <v>738</v>
      </c>
      <c r="F3625" s="44">
        <f>IF(ISBLANK('4T'!T24),"##BLANK",'4T'!T24)</f>
        <v>0</v>
      </c>
    </row>
    <row r="3626" spans="2:6">
      <c r="B3626" s="14" t="str">
        <f>'4T'!BP24</f>
        <v>B0617TGTC_SEB</v>
      </c>
      <c r="C3626" s="14" t="s">
        <v>5595</v>
      </c>
      <c r="E3626" s="38" t="s">
        <v>738</v>
      </c>
      <c r="F3626" s="44">
        <f>IF(ISBLANK('4T'!U24),"##BLANK",'4T'!U24)</f>
        <v>0</v>
      </c>
    </row>
    <row r="3627" spans="2:6">
      <c r="B3627" s="14" t="str">
        <f>'4T'!BQ24</f>
        <v>B0624TGTC_SDB</v>
      </c>
      <c r="C3627" s="14" t="s">
        <v>5596</v>
      </c>
      <c r="E3627" s="38" t="s">
        <v>738</v>
      </c>
      <c r="F3627" s="44">
        <f>IF(ISBLANK('4T'!V24),"##BLANK",'4T'!V24)</f>
        <v>0</v>
      </c>
    </row>
    <row r="3628" spans="2:6">
      <c r="B3628" s="14" t="str">
        <f>'4T'!BR24</f>
        <v>B0631TGTC_TOB</v>
      </c>
      <c r="C3628" s="14" t="s">
        <v>5356</v>
      </c>
      <c r="E3628" s="38" t="s">
        <v>738</v>
      </c>
      <c r="F3628" s="44">
        <f>IF(ISBLANK('4T'!W24),"##BLANK",'4T'!W24)</f>
        <v>0</v>
      </c>
    </row>
    <row r="3629" spans="2:6">
      <c r="B3629" s="96" t="str">
        <f>'4U'!AJ9</f>
        <v>B0632GTAB_WR</v>
      </c>
      <c r="C3629" s="14" t="s">
        <v>5597</v>
      </c>
      <c r="E3629" s="38" t="s">
        <v>738</v>
      </c>
      <c r="F3629" s="44">
        <f>IF(ISBLANK('4U'!E9),"##BLANK",'4U'!E9)</f>
        <v>0</v>
      </c>
    </row>
    <row r="3630" spans="2:6">
      <c r="B3630" s="96" t="str">
        <f>'4U'!AK9</f>
        <v>B0638GTAB_NP</v>
      </c>
      <c r="C3630" s="14" t="s">
        <v>5598</v>
      </c>
      <c r="E3630" s="38" t="s">
        <v>738</v>
      </c>
      <c r="F3630" s="44">
        <f>IF(ISBLANK('4U'!F9),"##BLANK",'4U'!F9)</f>
        <v>0</v>
      </c>
    </row>
    <row r="3631" spans="2:6">
      <c r="B3631" s="96" t="str">
        <f>'4U'!AL9</f>
        <v>B0644GTAB_WP</v>
      </c>
      <c r="C3631" s="14" t="s">
        <v>5599</v>
      </c>
      <c r="E3631" s="38" t="s">
        <v>738</v>
      </c>
      <c r="F3631" s="44">
        <f>IF(ISBLANK('4U'!G9),"##BLANK",'4U'!G9)</f>
        <v>0</v>
      </c>
    </row>
    <row r="3632" spans="2:6">
      <c r="B3632" s="96" t="str">
        <f>'4U'!AN9</f>
        <v>B0656GTAB_AC</v>
      </c>
      <c r="C3632" s="14" t="s">
        <v>5600</v>
      </c>
      <c r="E3632" s="38" t="s">
        <v>738</v>
      </c>
      <c r="F3632" s="44">
        <f>IF(ISBLANK('4U'!I9),"##BLANK",'4U'!I9)</f>
        <v>0</v>
      </c>
    </row>
    <row r="3633" spans="2:6">
      <c r="B3633" s="96" t="str">
        <f>'4U'!AO9</f>
        <v>B0662GPAB_WR</v>
      </c>
      <c r="C3633" s="14" t="s">
        <v>5601</v>
      </c>
      <c r="E3633" s="38" t="s">
        <v>738</v>
      </c>
      <c r="F3633" s="44">
        <f>IF(ISBLANK('4U'!J9),"##BLANK",'4U'!J9)</f>
        <v>0</v>
      </c>
    </row>
    <row r="3634" spans="2:6">
      <c r="B3634" s="96" t="str">
        <f>'4U'!AP9</f>
        <v>B0668GPAB_NP</v>
      </c>
      <c r="C3634" s="14" t="s">
        <v>5602</v>
      </c>
      <c r="E3634" s="38" t="s">
        <v>738</v>
      </c>
      <c r="F3634" s="44">
        <f>IF(ISBLANK('4U'!K9),"##BLANK",'4U'!K9)</f>
        <v>0</v>
      </c>
    </row>
    <row r="3635" spans="2:6">
      <c r="B3635" s="96" t="str">
        <f>'4U'!AQ9</f>
        <v>B0674GPAB_WP</v>
      </c>
      <c r="C3635" s="14" t="s">
        <v>5603</v>
      </c>
      <c r="E3635" s="38" t="s">
        <v>738</v>
      </c>
      <c r="F3635" s="44">
        <f>IF(ISBLANK('4U'!L9),"##BLANK",'4U'!L9)</f>
        <v>0</v>
      </c>
    </row>
    <row r="3636" spans="2:6">
      <c r="B3636" s="96" t="str">
        <f>'4U'!AS9</f>
        <v>B0686GPAB_AC</v>
      </c>
      <c r="C3636" s="14" t="s">
        <v>5604</v>
      </c>
      <c r="E3636" s="38" t="s">
        <v>738</v>
      </c>
      <c r="F3636" s="44">
        <f>IF(ISBLANK('4U'!N9),"##BLANK",'4U'!N9)</f>
        <v>0</v>
      </c>
    </row>
    <row r="3637" spans="2:6">
      <c r="B3637" s="96" t="str">
        <f>'4U'!AJ10</f>
        <v>B0633GTAT_WR</v>
      </c>
      <c r="C3637" s="14" t="s">
        <v>5605</v>
      </c>
      <c r="E3637" s="38" t="s">
        <v>738</v>
      </c>
      <c r="F3637" s="44">
        <f>IF(ISBLANK('4U'!E10),"##BLANK",'4U'!E10)</f>
        <v>0</v>
      </c>
    </row>
    <row r="3638" spans="2:6">
      <c r="B3638" s="96" t="str">
        <f>'4U'!AK10</f>
        <v>B0639GTAT_NP</v>
      </c>
      <c r="C3638" s="14" t="s">
        <v>5606</v>
      </c>
      <c r="E3638" s="38" t="s">
        <v>738</v>
      </c>
      <c r="F3638" s="44">
        <f>IF(ISBLANK('4U'!F10),"##BLANK",'4U'!F10)</f>
        <v>0</v>
      </c>
    </row>
    <row r="3639" spans="2:6">
      <c r="B3639" s="96" t="str">
        <f>'4U'!AL10</f>
        <v>B0645GTAT_WP</v>
      </c>
      <c r="C3639" s="14" t="s">
        <v>5607</v>
      </c>
      <c r="E3639" s="38" t="s">
        <v>738</v>
      </c>
      <c r="F3639" s="44">
        <f>IF(ISBLANK('4U'!G10),"##BLANK",'4U'!G10)</f>
        <v>0</v>
      </c>
    </row>
    <row r="3640" spans="2:6">
      <c r="B3640" s="96" t="str">
        <f>'4U'!AN10</f>
        <v>B0657GTAT_AC</v>
      </c>
      <c r="C3640" s="14" t="s">
        <v>5608</v>
      </c>
      <c r="E3640" s="38" t="s">
        <v>738</v>
      </c>
      <c r="F3640" s="44">
        <f>IF(ISBLANK('4U'!I10),"##BLANK",'4U'!I10)</f>
        <v>0</v>
      </c>
    </row>
    <row r="3641" spans="2:6">
      <c r="B3641" s="96" t="str">
        <f>'4U'!AO10</f>
        <v>B0663GPAT_WR</v>
      </c>
      <c r="C3641" s="14" t="s">
        <v>5609</v>
      </c>
      <c r="E3641" s="38" t="s">
        <v>738</v>
      </c>
      <c r="F3641" s="44">
        <f>IF(ISBLANK('4U'!J10),"##BLANK",'4U'!J10)</f>
        <v>0</v>
      </c>
    </row>
    <row r="3642" spans="2:6">
      <c r="B3642" s="96" t="str">
        <f>'4U'!AP10</f>
        <v>B0669GPAT_NP</v>
      </c>
      <c r="C3642" s="14" t="s">
        <v>5610</v>
      </c>
      <c r="E3642" s="38" t="s">
        <v>738</v>
      </c>
      <c r="F3642" s="44">
        <f>IF(ISBLANK('4U'!K10),"##BLANK",'4U'!K10)</f>
        <v>0</v>
      </c>
    </row>
    <row r="3643" spans="2:6">
      <c r="B3643" s="96" t="str">
        <f>'4U'!AQ10</f>
        <v>B0675GPAT_WP</v>
      </c>
      <c r="C3643" s="14" t="s">
        <v>5611</v>
      </c>
      <c r="E3643" s="38" t="s">
        <v>738</v>
      </c>
      <c r="F3643" s="44">
        <f>IF(ISBLANK('4U'!L10),"##BLANK",'4U'!L10)</f>
        <v>0</v>
      </c>
    </row>
    <row r="3644" spans="2:6">
      <c r="B3644" s="96" t="str">
        <f>'4U'!AS10</f>
        <v>B0687GPAT_AC</v>
      </c>
      <c r="C3644" s="14" t="s">
        <v>5612</v>
      </c>
      <c r="E3644" s="38" t="s">
        <v>738</v>
      </c>
      <c r="F3644" s="44">
        <f>IF(ISBLANK('4U'!N10),"##BLANK",'4U'!N10)</f>
        <v>0</v>
      </c>
    </row>
    <row r="3645" spans="2:6">
      <c r="B3645" s="96" t="str">
        <f>'4U'!AJ11</f>
        <v>B0692GTV_WR</v>
      </c>
      <c r="C3645" s="14" t="s">
        <v>5613</v>
      </c>
      <c r="E3645" s="38" t="s">
        <v>738</v>
      </c>
      <c r="F3645" s="44">
        <f>IF(ISBLANK('4U'!E11),"##BLANK",'4U'!E11)</f>
        <v>0</v>
      </c>
    </row>
    <row r="3646" spans="2:6">
      <c r="B3646" s="96" t="str">
        <f>'4U'!AK11</f>
        <v>B0700GTV_NP</v>
      </c>
      <c r="C3646" s="14" t="s">
        <v>5614</v>
      </c>
      <c r="E3646" s="38" t="s">
        <v>738</v>
      </c>
      <c r="F3646" s="44">
        <f>IF(ISBLANK('4U'!F11),"##BLANK",'4U'!F11)</f>
        <v>0</v>
      </c>
    </row>
    <row r="3647" spans="2:6">
      <c r="B3647" s="96" t="str">
        <f>'4U'!AL11</f>
        <v>B0708GTV_WP</v>
      </c>
      <c r="C3647" s="14" t="s">
        <v>5615</v>
      </c>
      <c r="E3647" s="38" t="s">
        <v>738</v>
      </c>
      <c r="F3647" s="44">
        <f>IF(ISBLANK('4U'!G11),"##BLANK",'4U'!G11)</f>
        <v>0</v>
      </c>
    </row>
    <row r="3648" spans="2:6">
      <c r="B3648" s="96" t="str">
        <f>'4U'!AN11</f>
        <v>B0716GTV_AC</v>
      </c>
      <c r="C3648" s="14" t="s">
        <v>5616</v>
      </c>
      <c r="E3648" s="38" t="s">
        <v>738</v>
      </c>
      <c r="F3648" s="44">
        <f>IF(ISBLANK('4U'!I11),"##BLANK",'4U'!I11)</f>
        <v>0</v>
      </c>
    </row>
    <row r="3649" spans="2:6">
      <c r="B3649" s="96" t="str">
        <f>'4U'!AO11</f>
        <v>B0724GPV_WR</v>
      </c>
      <c r="C3649" s="14" t="s">
        <v>5617</v>
      </c>
      <c r="E3649" s="38" t="s">
        <v>738</v>
      </c>
      <c r="F3649" s="44">
        <f>IF(ISBLANK('4U'!J11),"##BLANK",'4U'!J11)</f>
        <v>0</v>
      </c>
    </row>
    <row r="3650" spans="2:6">
      <c r="B3650" s="96" t="str">
        <f>'4U'!AP11</f>
        <v>B0732GPV_NP</v>
      </c>
      <c r="C3650" s="14" t="s">
        <v>5618</v>
      </c>
      <c r="E3650" s="38" t="s">
        <v>738</v>
      </c>
      <c r="F3650" s="44">
        <f>IF(ISBLANK('4U'!K11),"##BLANK",'4U'!K11)</f>
        <v>0</v>
      </c>
    </row>
    <row r="3651" spans="2:6">
      <c r="B3651" s="96" t="str">
        <f>'4U'!AQ11</f>
        <v>B0740GPV_WP</v>
      </c>
      <c r="C3651" s="14" t="s">
        <v>5619</v>
      </c>
      <c r="E3651" s="38" t="s">
        <v>738</v>
      </c>
      <c r="F3651" s="44">
        <f>IF(ISBLANK('4U'!L11),"##BLANK",'4U'!L11)</f>
        <v>0</v>
      </c>
    </row>
    <row r="3652" spans="2:6">
      <c r="B3652" s="96" t="str">
        <f>'4U'!AS11</f>
        <v>B0748GPV_AC</v>
      </c>
      <c r="C3652" s="14" t="s">
        <v>5620</v>
      </c>
      <c r="E3652" s="38" t="s">
        <v>738</v>
      </c>
      <c r="F3652" s="44">
        <f>IF(ISBLANK('4U'!N11),"##BLANK",'4U'!N11)</f>
        <v>0</v>
      </c>
    </row>
    <row r="3653" spans="2:6">
      <c r="B3653" s="96" t="str">
        <f>'4U'!AJ12</f>
        <v>B0634GTVT_WR</v>
      </c>
      <c r="C3653" s="14" t="s">
        <v>5621</v>
      </c>
      <c r="E3653" s="38" t="s">
        <v>738</v>
      </c>
      <c r="F3653" s="44">
        <f>IF(ISBLANK('4U'!E12),"##BLANK",'4U'!E12)</f>
        <v>0</v>
      </c>
    </row>
    <row r="3654" spans="2:6">
      <c r="B3654" s="96" t="str">
        <f>'4U'!AK12</f>
        <v>B0640GTVT_NP</v>
      </c>
      <c r="C3654" s="14" t="s">
        <v>5622</v>
      </c>
      <c r="E3654" s="38" t="s">
        <v>738</v>
      </c>
      <c r="F3654" s="44">
        <f>IF(ISBLANK('4U'!F12),"##BLANK",'4U'!F12)</f>
        <v>0</v>
      </c>
    </row>
    <row r="3655" spans="2:6">
      <c r="B3655" s="96" t="str">
        <f>'4U'!AL12</f>
        <v>B0646GTVT_WP</v>
      </c>
      <c r="C3655" s="14" t="s">
        <v>5623</v>
      </c>
      <c r="E3655" s="38" t="s">
        <v>738</v>
      </c>
      <c r="F3655" s="44">
        <f>IF(ISBLANK('4U'!G12),"##BLANK",'4U'!G12)</f>
        <v>0</v>
      </c>
    </row>
    <row r="3656" spans="2:6">
      <c r="B3656" s="96" t="str">
        <f>'4U'!AN12</f>
        <v>B0658GTVT_AC</v>
      </c>
      <c r="C3656" s="14" t="s">
        <v>5624</v>
      </c>
      <c r="E3656" s="38" t="s">
        <v>738</v>
      </c>
      <c r="F3656" s="44">
        <f>IF(ISBLANK('4U'!I12),"##BLANK",'4U'!I12)</f>
        <v>0</v>
      </c>
    </row>
    <row r="3657" spans="2:6">
      <c r="B3657" s="96" t="str">
        <f>'4U'!AO12</f>
        <v>B0664GPVT_WR</v>
      </c>
      <c r="C3657" s="14" t="s">
        <v>5625</v>
      </c>
      <c r="E3657" s="38" t="s">
        <v>738</v>
      </c>
      <c r="F3657" s="44">
        <f>IF(ISBLANK('4U'!J12),"##BLANK",'4U'!J12)</f>
        <v>0</v>
      </c>
    </row>
    <row r="3658" spans="2:6">
      <c r="B3658" s="96" t="str">
        <f>'4U'!AP12</f>
        <v>B0670GPVT_NP</v>
      </c>
      <c r="C3658" s="14" t="s">
        <v>5626</v>
      </c>
      <c r="E3658" s="38" t="s">
        <v>738</v>
      </c>
      <c r="F3658" s="44">
        <f>IF(ISBLANK('4U'!K12),"##BLANK",'4U'!K12)</f>
        <v>0</v>
      </c>
    </row>
    <row r="3659" spans="2:6">
      <c r="B3659" s="96" t="str">
        <f>'4U'!AQ12</f>
        <v>B0676GPVT_WP</v>
      </c>
      <c r="C3659" s="14" t="s">
        <v>5627</v>
      </c>
      <c r="E3659" s="38" t="s">
        <v>738</v>
      </c>
      <c r="F3659" s="44">
        <f>IF(ISBLANK('4U'!L12),"##BLANK",'4U'!L12)</f>
        <v>0</v>
      </c>
    </row>
    <row r="3660" spans="2:6">
      <c r="B3660" s="96" t="str">
        <f>'4U'!AS12</f>
        <v>B0688GPVT_AC</v>
      </c>
      <c r="C3660" s="14" t="s">
        <v>5628</v>
      </c>
      <c r="E3660" s="38" t="s">
        <v>738</v>
      </c>
      <c r="F3660" s="44">
        <f>IF(ISBLANK('4U'!N12),"##BLANK",'4U'!N12)</f>
        <v>0</v>
      </c>
    </row>
    <row r="3661" spans="2:6">
      <c r="B3661" s="96" t="str">
        <f>'4U'!AJ13</f>
        <v>B0693GTVE_WR</v>
      </c>
      <c r="C3661" s="14" t="s">
        <v>5629</v>
      </c>
      <c r="E3661" s="38" t="s">
        <v>738</v>
      </c>
      <c r="F3661" s="44">
        <f>IF(ISBLANK('4U'!E13),"##BLANK",'4U'!E13)</f>
        <v>0</v>
      </c>
    </row>
    <row r="3662" spans="2:6">
      <c r="B3662" s="96" t="str">
        <f>'4U'!AK13</f>
        <v>B0701GTVE_NP</v>
      </c>
      <c r="C3662" s="14" t="s">
        <v>5630</v>
      </c>
      <c r="E3662" s="38" t="s">
        <v>738</v>
      </c>
      <c r="F3662" s="44">
        <f>IF(ISBLANK('4U'!F13),"##BLANK",'4U'!F13)</f>
        <v>0</v>
      </c>
    </row>
    <row r="3663" spans="2:6">
      <c r="B3663" s="96" t="str">
        <f>'4U'!AL13</f>
        <v>B0709GTVE_WP</v>
      </c>
      <c r="C3663" s="14" t="s">
        <v>5631</v>
      </c>
      <c r="E3663" s="38" t="s">
        <v>738</v>
      </c>
      <c r="F3663" s="44">
        <f>IF(ISBLANK('4U'!G13),"##BLANK",'4U'!G13)</f>
        <v>0</v>
      </c>
    </row>
    <row r="3664" spans="2:6">
      <c r="B3664" s="96" t="str">
        <f>'4U'!AN13</f>
        <v>B0717GTVE_AC</v>
      </c>
      <c r="C3664" s="14" t="s">
        <v>5632</v>
      </c>
      <c r="E3664" s="38" t="s">
        <v>738</v>
      </c>
      <c r="F3664" s="44">
        <f>IF(ISBLANK('4U'!I13),"##BLANK",'4U'!I13)</f>
        <v>0</v>
      </c>
    </row>
    <row r="3665" spans="2:6">
      <c r="B3665" s="96" t="str">
        <f>'4U'!AO13</f>
        <v>B0725GPVE_WR</v>
      </c>
      <c r="C3665" s="14" t="s">
        <v>5633</v>
      </c>
      <c r="E3665" s="38" t="s">
        <v>738</v>
      </c>
      <c r="F3665" s="44">
        <f>IF(ISBLANK('4U'!J13),"##BLANK",'4U'!J13)</f>
        <v>0</v>
      </c>
    </row>
    <row r="3666" spans="2:6">
      <c r="B3666" s="96" t="str">
        <f>'4U'!AP13</f>
        <v>B0733GPVE_NP</v>
      </c>
      <c r="C3666" s="14" t="s">
        <v>5634</v>
      </c>
      <c r="E3666" s="38" t="s">
        <v>738</v>
      </c>
      <c r="F3666" s="44">
        <f>IF(ISBLANK('4U'!K13),"##BLANK",'4U'!K13)</f>
        <v>0</v>
      </c>
    </row>
    <row r="3667" spans="2:6">
      <c r="B3667" s="96" t="str">
        <f>'4U'!AQ13</f>
        <v>B0741GPVE_WP</v>
      </c>
      <c r="C3667" s="14" t="s">
        <v>5635</v>
      </c>
      <c r="E3667" s="38" t="s">
        <v>738</v>
      </c>
      <c r="F3667" s="44">
        <f>IF(ISBLANK('4U'!L13),"##BLANK",'4U'!L13)</f>
        <v>0</v>
      </c>
    </row>
    <row r="3668" spans="2:6">
      <c r="B3668" s="96" t="str">
        <f>'4U'!AS13</f>
        <v>B0749GPVE_AC</v>
      </c>
      <c r="C3668" s="14" t="s">
        <v>5636</v>
      </c>
      <c r="E3668" s="38" t="s">
        <v>738</v>
      </c>
      <c r="F3668" s="44">
        <f>IF(ISBLANK('4U'!N13),"##BLANK",'4U'!N13)</f>
        <v>0</v>
      </c>
    </row>
    <row r="3669" spans="2:6">
      <c r="B3669" s="97" t="str">
        <f>'4U'!AJ14</f>
        <v>B0635GTSO_WR</v>
      </c>
      <c r="C3669" s="14" t="s">
        <v>5637</v>
      </c>
      <c r="E3669" s="38" t="s">
        <v>738</v>
      </c>
      <c r="F3669" s="44">
        <f>IF(ISBLANK('4U'!E14),"##BLANK",'4U'!E14)</f>
        <v>0</v>
      </c>
    </row>
    <row r="3670" spans="2:6">
      <c r="B3670" s="97" t="str">
        <f>'4U'!AK14</f>
        <v>B0641GTSO_NP</v>
      </c>
      <c r="C3670" s="14" t="s">
        <v>5638</v>
      </c>
      <c r="E3670" s="38" t="s">
        <v>738</v>
      </c>
      <c r="F3670" s="44">
        <f>IF(ISBLANK('4U'!F14),"##BLANK",'4U'!F14)</f>
        <v>0</v>
      </c>
    </row>
    <row r="3671" spans="2:6">
      <c r="B3671" s="97" t="str">
        <f>'4U'!AL14</f>
        <v>B0647GTSO_WP</v>
      </c>
      <c r="C3671" s="14" t="s">
        <v>5639</v>
      </c>
      <c r="E3671" s="38" t="s">
        <v>738</v>
      </c>
      <c r="F3671" s="44">
        <f>IF(ISBLANK('4U'!G14),"##BLANK",'4U'!G14)</f>
        <v>0</v>
      </c>
    </row>
    <row r="3672" spans="2:6">
      <c r="B3672" s="97" t="str">
        <f>'4U'!AN14</f>
        <v>B0659GTSO_AC</v>
      </c>
      <c r="C3672" s="14" t="s">
        <v>5640</v>
      </c>
      <c r="E3672" s="38" t="s">
        <v>738</v>
      </c>
      <c r="F3672" s="44">
        <f>IF(ISBLANK('4U'!I14),"##BLANK",'4U'!I14)</f>
        <v>0</v>
      </c>
    </row>
    <row r="3673" spans="2:6">
      <c r="B3673" s="97" t="str">
        <f>'4U'!AO14</f>
        <v>B0665GPSO_WR</v>
      </c>
      <c r="C3673" s="14" t="s">
        <v>5641</v>
      </c>
      <c r="E3673" s="38" t="s">
        <v>738</v>
      </c>
      <c r="F3673" s="44">
        <f>IF(ISBLANK('4U'!J14),"##BLANK",'4U'!J14)</f>
        <v>0</v>
      </c>
    </row>
    <row r="3674" spans="2:6">
      <c r="B3674" s="97" t="str">
        <f>'4U'!AP14</f>
        <v>B0671GPSO_NP</v>
      </c>
      <c r="C3674" s="14" t="s">
        <v>5642</v>
      </c>
      <c r="E3674" s="38" t="s">
        <v>738</v>
      </c>
      <c r="F3674" s="44">
        <f>IF(ISBLANK('4U'!K14),"##BLANK",'4U'!K14)</f>
        <v>0</v>
      </c>
    </row>
    <row r="3675" spans="2:6">
      <c r="B3675" s="97" t="str">
        <f>'4U'!AQ14</f>
        <v>B0677GPSO_WP</v>
      </c>
      <c r="C3675" s="14" t="s">
        <v>5643</v>
      </c>
      <c r="E3675" s="38" t="s">
        <v>738</v>
      </c>
      <c r="F3675" s="44">
        <f>IF(ISBLANK('4U'!L14),"##BLANK",'4U'!L14)</f>
        <v>0</v>
      </c>
    </row>
    <row r="3676" spans="2:6">
      <c r="B3676" s="97" t="str">
        <f>'4U'!AS14</f>
        <v>B0689GPSO_AC</v>
      </c>
      <c r="C3676" s="14" t="s">
        <v>5644</v>
      </c>
      <c r="E3676" s="38" t="s">
        <v>738</v>
      </c>
      <c r="F3676" s="44">
        <f>IF(ISBLANK('4U'!N14),"##BLANK",'4U'!N14)</f>
        <v>0</v>
      </c>
    </row>
    <row r="3677" spans="2:6">
      <c r="B3677" s="97" t="str">
        <f>'4U'!AJ15</f>
        <v>B0636GTSU_WR</v>
      </c>
      <c r="C3677" s="14" t="s">
        <v>5645</v>
      </c>
      <c r="E3677" s="38" t="s">
        <v>738</v>
      </c>
      <c r="F3677" s="44">
        <f>IF(ISBLANK('4U'!E15),"##BLANK",'4U'!E15)</f>
        <v>0</v>
      </c>
    </row>
    <row r="3678" spans="2:6">
      <c r="B3678" s="97" t="str">
        <f>'4U'!AK15</f>
        <v>B0642GTSU_NP</v>
      </c>
      <c r="C3678" s="14" t="s">
        <v>5646</v>
      </c>
      <c r="E3678" s="38" t="s">
        <v>738</v>
      </c>
      <c r="F3678" s="44">
        <f>IF(ISBLANK('4U'!F15),"##BLANK",'4U'!F15)</f>
        <v>0</v>
      </c>
    </row>
    <row r="3679" spans="2:6">
      <c r="B3679" s="97" t="str">
        <f>'4U'!AL15</f>
        <v>B0648GTSU_WP</v>
      </c>
      <c r="C3679" s="14" t="s">
        <v>5647</v>
      </c>
      <c r="E3679" s="38" t="s">
        <v>738</v>
      </c>
      <c r="F3679" s="44">
        <f>IF(ISBLANK('4U'!G15),"##BLANK",'4U'!G15)</f>
        <v>0</v>
      </c>
    </row>
    <row r="3680" spans="2:6">
      <c r="B3680" s="97" t="str">
        <f>'4U'!AN15</f>
        <v>B0660GTSU_AC</v>
      </c>
      <c r="C3680" s="14" t="s">
        <v>5648</v>
      </c>
      <c r="E3680" s="38" t="s">
        <v>738</v>
      </c>
      <c r="F3680" s="44">
        <f>IF(ISBLANK('4U'!I15),"##BLANK",'4U'!I15)</f>
        <v>0</v>
      </c>
    </row>
    <row r="3681" spans="2:6">
      <c r="B3681" s="97" t="str">
        <f>'4U'!AO15</f>
        <v>B0666GPSU_WR</v>
      </c>
      <c r="C3681" s="14" t="s">
        <v>5649</v>
      </c>
      <c r="E3681" s="38" t="s">
        <v>738</v>
      </c>
      <c r="F3681" s="44">
        <f>IF(ISBLANK('4U'!J15),"##BLANK",'4U'!J15)</f>
        <v>0</v>
      </c>
    </row>
    <row r="3682" spans="2:6">
      <c r="B3682" s="97" t="str">
        <f>'4U'!AP15</f>
        <v>B0672GPSU_NP</v>
      </c>
      <c r="C3682" s="14" t="s">
        <v>5650</v>
      </c>
      <c r="E3682" s="38" t="s">
        <v>738</v>
      </c>
      <c r="F3682" s="44">
        <f>IF(ISBLANK('4U'!K15),"##BLANK",'4U'!K15)</f>
        <v>0</v>
      </c>
    </row>
    <row r="3683" spans="2:6">
      <c r="B3683" s="97" t="str">
        <f>'4U'!AQ15</f>
        <v>B0678GPSU_WP</v>
      </c>
      <c r="C3683" s="14" t="s">
        <v>5651</v>
      </c>
      <c r="E3683" s="38" t="s">
        <v>738</v>
      </c>
      <c r="F3683" s="44">
        <f>IF(ISBLANK('4U'!L15),"##BLANK",'4U'!L15)</f>
        <v>0</v>
      </c>
    </row>
    <row r="3684" spans="2:6">
      <c r="B3684" s="97" t="str">
        <f>'4U'!AS15</f>
        <v>B0690GPSU_AC</v>
      </c>
      <c r="C3684" s="14" t="s">
        <v>5652</v>
      </c>
      <c r="E3684" s="38" t="s">
        <v>738</v>
      </c>
      <c r="F3684" s="44">
        <f>IF(ISBLANK('4U'!N15),"##BLANK",'4U'!N15)</f>
        <v>0</v>
      </c>
    </row>
    <row r="3685" spans="2:6">
      <c r="B3685" s="96" t="str">
        <f>'4U'!AJ16</f>
        <v>B0694GTCO_WR</v>
      </c>
      <c r="C3685" s="14" t="s">
        <v>5653</v>
      </c>
      <c r="E3685" s="38" t="s">
        <v>738</v>
      </c>
      <c r="F3685" s="44">
        <f>IF(ISBLANK('4U'!E16),"##BLANK",'4U'!E16)</f>
        <v>0</v>
      </c>
    </row>
    <row r="3686" spans="2:6">
      <c r="B3686" s="96" t="str">
        <f>'4U'!AK16</f>
        <v>B0702GTCO_NP</v>
      </c>
      <c r="C3686" s="14" t="s">
        <v>5654</v>
      </c>
      <c r="E3686" s="38" t="s">
        <v>738</v>
      </c>
      <c r="F3686" s="44">
        <f>IF(ISBLANK('4U'!F16),"##BLANK",'4U'!F16)</f>
        <v>0</v>
      </c>
    </row>
    <row r="3687" spans="2:6">
      <c r="B3687" s="96" t="str">
        <f>'4U'!AL16</f>
        <v>B0710GTCO_WP</v>
      </c>
      <c r="C3687" s="14" t="s">
        <v>5655</v>
      </c>
      <c r="E3687" s="38" t="s">
        <v>738</v>
      </c>
      <c r="F3687" s="44">
        <f>IF(ISBLANK('4U'!G16),"##BLANK",'4U'!G16)</f>
        <v>0</v>
      </c>
    </row>
    <row r="3688" spans="2:6">
      <c r="B3688" s="96" t="str">
        <f>'4U'!AN16</f>
        <v>B0718GTCO_AC</v>
      </c>
      <c r="C3688" s="14" t="s">
        <v>5656</v>
      </c>
      <c r="E3688" s="38" t="s">
        <v>738</v>
      </c>
      <c r="F3688" s="44">
        <f>IF(ISBLANK('4U'!I16),"##BLANK",'4U'!I16)</f>
        <v>0</v>
      </c>
    </row>
    <row r="3689" spans="2:6">
      <c r="B3689" s="96" t="str">
        <f>'4U'!AO16</f>
        <v>B0726GPCO_WR</v>
      </c>
      <c r="C3689" s="14" t="s">
        <v>5657</v>
      </c>
      <c r="E3689" s="38" t="s">
        <v>738</v>
      </c>
      <c r="F3689" s="44">
        <f>IF(ISBLANK('4U'!J16),"##BLANK",'4U'!J16)</f>
        <v>0</v>
      </c>
    </row>
    <row r="3690" spans="2:6">
      <c r="B3690" s="96" t="str">
        <f>'4U'!AP16</f>
        <v>B0734GPCO_NP</v>
      </c>
      <c r="C3690" s="14" t="s">
        <v>5658</v>
      </c>
      <c r="E3690" s="38" t="s">
        <v>738</v>
      </c>
      <c r="F3690" s="44">
        <f>IF(ISBLANK('4U'!K16),"##BLANK",'4U'!K16)</f>
        <v>0</v>
      </c>
    </row>
    <row r="3691" spans="2:6">
      <c r="B3691" s="96" t="str">
        <f>'4U'!AQ16</f>
        <v>B0742GPCO_WP</v>
      </c>
      <c r="C3691" s="14" t="s">
        <v>5659</v>
      </c>
      <c r="E3691" s="38" t="s">
        <v>738</v>
      </c>
      <c r="F3691" s="44">
        <f>IF(ISBLANK('4U'!L16),"##BLANK",'4U'!L16)</f>
        <v>0</v>
      </c>
    </row>
    <row r="3692" spans="2:6">
      <c r="B3692" s="96" t="str">
        <f>'4U'!AS16</f>
        <v>B0750GPCO_AC</v>
      </c>
      <c r="C3692" s="14" t="s">
        <v>5660</v>
      </c>
      <c r="E3692" s="38" t="s">
        <v>738</v>
      </c>
      <c r="F3692" s="44">
        <f>IF(ISBLANK('4U'!N16),"##BLANK",'4U'!N16)</f>
        <v>0</v>
      </c>
    </row>
    <row r="3693" spans="2:6">
      <c r="B3693" s="96" t="str">
        <f>'4U'!AJ17</f>
        <v>B0695GTCU_WR</v>
      </c>
      <c r="C3693" s="14" t="s">
        <v>5661</v>
      </c>
      <c r="E3693" s="38" t="s">
        <v>738</v>
      </c>
      <c r="F3693" s="44">
        <f>IF(ISBLANK('4U'!E17),"##BLANK",'4U'!E17)</f>
        <v>0</v>
      </c>
    </row>
    <row r="3694" spans="2:6">
      <c r="B3694" s="96" t="str">
        <f>'4U'!AK17</f>
        <v>B0703GTCU_NP</v>
      </c>
      <c r="C3694" s="14" t="s">
        <v>5662</v>
      </c>
      <c r="E3694" s="38" t="s">
        <v>738</v>
      </c>
      <c r="F3694" s="44">
        <f>IF(ISBLANK('4U'!F17),"##BLANK",'4U'!F17)</f>
        <v>0</v>
      </c>
    </row>
    <row r="3695" spans="2:6">
      <c r="B3695" s="96" t="str">
        <f>'4U'!AL17</f>
        <v>B0711GTCU_WP</v>
      </c>
      <c r="C3695" s="14" t="s">
        <v>5663</v>
      </c>
      <c r="E3695" s="38" t="s">
        <v>738</v>
      </c>
      <c r="F3695" s="44">
        <f>IF(ISBLANK('4U'!G17),"##BLANK",'4U'!G17)</f>
        <v>0</v>
      </c>
    </row>
    <row r="3696" spans="2:6">
      <c r="B3696" s="96" t="str">
        <f>'4U'!AN17</f>
        <v>B0719GTCU_AC</v>
      </c>
      <c r="C3696" s="14" t="s">
        <v>5664</v>
      </c>
      <c r="E3696" s="38" t="s">
        <v>738</v>
      </c>
      <c r="F3696" s="44">
        <f>IF(ISBLANK('4U'!I17),"##BLANK",'4U'!I17)</f>
        <v>0</v>
      </c>
    </row>
    <row r="3697" spans="2:6">
      <c r="B3697" s="96" t="str">
        <f>'4U'!AO17</f>
        <v>B0727GPCU_WR</v>
      </c>
      <c r="C3697" s="14" t="s">
        <v>5665</v>
      </c>
      <c r="E3697" s="38" t="s">
        <v>738</v>
      </c>
      <c r="F3697" s="44">
        <f>IF(ISBLANK('4U'!J17),"##BLANK",'4U'!J17)</f>
        <v>0</v>
      </c>
    </row>
    <row r="3698" spans="2:6">
      <c r="B3698" s="96" t="str">
        <f>'4U'!AP17</f>
        <v>B0735GPCU_NP</v>
      </c>
      <c r="C3698" s="14" t="s">
        <v>5666</v>
      </c>
      <c r="E3698" s="38" t="s">
        <v>738</v>
      </c>
      <c r="F3698" s="44">
        <f>IF(ISBLANK('4U'!K17),"##BLANK",'4U'!K17)</f>
        <v>0</v>
      </c>
    </row>
    <row r="3699" spans="2:6">
      <c r="B3699" s="96" t="str">
        <f>'4U'!AQ17</f>
        <v>B0743GPCU_WP</v>
      </c>
      <c r="C3699" s="14" t="s">
        <v>5667</v>
      </c>
      <c r="E3699" s="38" t="s">
        <v>738</v>
      </c>
      <c r="F3699" s="44">
        <f>IF(ISBLANK('4U'!L17),"##BLANK",'4U'!L17)</f>
        <v>0</v>
      </c>
    </row>
    <row r="3700" spans="2:6">
      <c r="B3700" s="96" t="str">
        <f>'4U'!AS17</f>
        <v>B0751GPCU_AC</v>
      </c>
      <c r="C3700" s="14" t="s">
        <v>5668</v>
      </c>
      <c r="E3700" s="38" t="s">
        <v>738</v>
      </c>
      <c r="F3700" s="44">
        <f>IF(ISBLANK('4U'!N17),"##BLANK",'4U'!N17)</f>
        <v>0</v>
      </c>
    </row>
    <row r="3701" spans="2:6">
      <c r="B3701" s="96" t="str">
        <f>'4U'!AJ18</f>
        <v>B0696GTBO_WR</v>
      </c>
      <c r="C3701" s="14" t="s">
        <v>5669</v>
      </c>
      <c r="E3701" s="38" t="s">
        <v>738</v>
      </c>
      <c r="F3701" s="44">
        <f>IF(ISBLANK('4U'!E18),"##BLANK",'4U'!E18)</f>
        <v>0</v>
      </c>
    </row>
    <row r="3702" spans="2:6">
      <c r="B3702" s="96" t="str">
        <f>'4U'!AK18</f>
        <v>B0704GTBO_NP</v>
      </c>
      <c r="C3702" s="14" t="s">
        <v>5670</v>
      </c>
      <c r="E3702" s="38" t="s">
        <v>738</v>
      </c>
      <c r="F3702" s="44">
        <f>IF(ISBLANK('4U'!F18),"##BLANK",'4U'!F18)</f>
        <v>0</v>
      </c>
    </row>
    <row r="3703" spans="2:6">
      <c r="B3703" s="96" t="str">
        <f>'4U'!AL18</f>
        <v>B0712GTBO_WP</v>
      </c>
      <c r="C3703" s="14" t="s">
        <v>5671</v>
      </c>
      <c r="E3703" s="38" t="s">
        <v>738</v>
      </c>
      <c r="F3703" s="44">
        <f>IF(ISBLANK('4U'!G18),"##BLANK",'4U'!G18)</f>
        <v>0</v>
      </c>
    </row>
    <row r="3704" spans="2:6">
      <c r="B3704" s="96" t="str">
        <f>'4U'!AN18</f>
        <v>B0720GTBO_AC</v>
      </c>
      <c r="C3704" s="14" t="s">
        <v>5672</v>
      </c>
      <c r="E3704" s="38" t="s">
        <v>738</v>
      </c>
      <c r="F3704" s="44">
        <f>IF(ISBLANK('4U'!I18),"##BLANK",'4U'!I18)</f>
        <v>0</v>
      </c>
    </row>
    <row r="3705" spans="2:6">
      <c r="B3705" s="96" t="str">
        <f>'4U'!AO18</f>
        <v>B0728GPBO_WR</v>
      </c>
      <c r="C3705" s="14" t="s">
        <v>5673</v>
      </c>
      <c r="E3705" s="38" t="s">
        <v>738</v>
      </c>
      <c r="F3705" s="44">
        <f>IF(ISBLANK('4U'!J18),"##BLANK",'4U'!J18)</f>
        <v>0</v>
      </c>
    </row>
    <row r="3706" spans="2:6">
      <c r="B3706" s="96" t="str">
        <f>'4U'!AP18</f>
        <v>B0736GPBO_NP</v>
      </c>
      <c r="C3706" s="14" t="s">
        <v>5674</v>
      </c>
      <c r="E3706" s="38" t="s">
        <v>738</v>
      </c>
      <c r="F3706" s="44">
        <f>IF(ISBLANK('4U'!K18),"##BLANK",'4U'!K18)</f>
        <v>0</v>
      </c>
    </row>
    <row r="3707" spans="2:6">
      <c r="B3707" s="96" t="str">
        <f>'4U'!AQ18</f>
        <v>B0744GPBO_WP</v>
      </c>
      <c r="C3707" s="14" t="s">
        <v>5675</v>
      </c>
      <c r="E3707" s="38" t="s">
        <v>738</v>
      </c>
      <c r="F3707" s="44">
        <f>IF(ISBLANK('4U'!L18),"##BLANK",'4U'!L18)</f>
        <v>0</v>
      </c>
    </row>
    <row r="3708" spans="2:6">
      <c r="B3708" s="96" t="str">
        <f>'4U'!AS18</f>
        <v>B0752GPBO_AC</v>
      </c>
      <c r="C3708" s="14" t="s">
        <v>5676</v>
      </c>
      <c r="E3708" s="38" t="s">
        <v>738</v>
      </c>
      <c r="F3708" s="44">
        <f>IF(ISBLANK('4U'!N18),"##BLANK",'4U'!N18)</f>
        <v>0</v>
      </c>
    </row>
    <row r="3709" spans="2:6">
      <c r="B3709" s="96" t="str">
        <f>'4U'!AJ19</f>
        <v>B0697GTBU_WR</v>
      </c>
      <c r="C3709" s="14" t="s">
        <v>5677</v>
      </c>
      <c r="E3709" s="38" t="s">
        <v>738</v>
      </c>
      <c r="F3709" s="44">
        <f>IF(ISBLANK('4U'!E19),"##BLANK",'4U'!E19)</f>
        <v>0</v>
      </c>
    </row>
    <row r="3710" spans="2:6">
      <c r="B3710" s="96" t="str">
        <f>'4U'!AK19</f>
        <v>B0705GTBU_NP</v>
      </c>
      <c r="C3710" s="14" t="s">
        <v>5678</v>
      </c>
      <c r="E3710" s="38" t="s">
        <v>738</v>
      </c>
      <c r="F3710" s="44">
        <f>IF(ISBLANK('4U'!F19),"##BLANK",'4U'!F19)</f>
        <v>0</v>
      </c>
    </row>
    <row r="3711" spans="2:6">
      <c r="B3711" s="96" t="str">
        <f>'4U'!AL19</f>
        <v>B0713GTBU_WP</v>
      </c>
      <c r="C3711" s="14" t="s">
        <v>5679</v>
      </c>
      <c r="E3711" s="38" t="s">
        <v>738</v>
      </c>
      <c r="F3711" s="44">
        <f>IF(ISBLANK('4U'!G19),"##BLANK",'4U'!G19)</f>
        <v>0</v>
      </c>
    </row>
    <row r="3712" spans="2:6">
      <c r="B3712" s="96" t="str">
        <f>'4U'!AN19</f>
        <v>B0721GTBU_AC</v>
      </c>
      <c r="C3712" s="14" t="s">
        <v>5680</v>
      </c>
      <c r="E3712" s="38" t="s">
        <v>738</v>
      </c>
      <c r="F3712" s="44">
        <f>IF(ISBLANK('4U'!I19),"##BLANK",'4U'!I19)</f>
        <v>0</v>
      </c>
    </row>
    <row r="3713" spans="2:6">
      <c r="B3713" s="96" t="str">
        <f>'4U'!AO19</f>
        <v>B0729GPBU_WR</v>
      </c>
      <c r="C3713" s="14" t="s">
        <v>5681</v>
      </c>
      <c r="E3713" s="38" t="s">
        <v>738</v>
      </c>
      <c r="F3713" s="44">
        <f>IF(ISBLANK('4U'!J19),"##BLANK",'4U'!J19)</f>
        <v>0</v>
      </c>
    </row>
    <row r="3714" spans="2:6">
      <c r="B3714" s="96" t="str">
        <f>'4U'!AP19</f>
        <v>B0737GPBU_NP</v>
      </c>
      <c r="C3714" s="14" t="s">
        <v>5682</v>
      </c>
      <c r="E3714" s="38" t="s">
        <v>738</v>
      </c>
      <c r="F3714" s="44">
        <f>IF(ISBLANK('4U'!K19),"##BLANK",'4U'!K19)</f>
        <v>0</v>
      </c>
    </row>
    <row r="3715" spans="2:6">
      <c r="B3715" s="96" t="str">
        <f>'4U'!AQ19</f>
        <v>B0745GPBU_WP</v>
      </c>
      <c r="C3715" s="14" t="s">
        <v>5683</v>
      </c>
      <c r="E3715" s="38" t="s">
        <v>738</v>
      </c>
      <c r="F3715" s="44">
        <f>IF(ISBLANK('4U'!L19),"##BLANK",'4U'!L19)</f>
        <v>0</v>
      </c>
    </row>
    <row r="3716" spans="2:6">
      <c r="B3716" s="96" t="str">
        <f>'4U'!AS19</f>
        <v>B0753GPBU_AC</v>
      </c>
      <c r="C3716" s="14" t="s">
        <v>5684</v>
      </c>
      <c r="E3716" s="38" t="s">
        <v>738</v>
      </c>
      <c r="F3716" s="44">
        <f>IF(ISBLANK('4U'!N19),"##BLANK",'4U'!N19)</f>
        <v>0</v>
      </c>
    </row>
    <row r="3717" spans="2:6">
      <c r="B3717" s="96" t="str">
        <f>'4U'!AJ21</f>
        <v>B0698GTIV_WR</v>
      </c>
      <c r="C3717" s="14" t="s">
        <v>5685</v>
      </c>
      <c r="E3717" s="38" t="s">
        <v>738</v>
      </c>
      <c r="F3717" s="44">
        <f>IF(ISBLANK('4U'!E21),"##BLANK",'4U'!E21)</f>
        <v>0</v>
      </c>
    </row>
    <row r="3718" spans="2:6">
      <c r="B3718" s="96" t="str">
        <f>'4U'!AK21</f>
        <v>B0706GTIV_NP</v>
      </c>
      <c r="C3718" s="14" t="s">
        <v>5686</v>
      </c>
      <c r="E3718" s="38" t="s">
        <v>738</v>
      </c>
      <c r="F3718" s="44">
        <f>IF(ISBLANK('4U'!F21),"##BLANK",'4U'!F21)</f>
        <v>0</v>
      </c>
    </row>
    <row r="3719" spans="2:6">
      <c r="B3719" s="96" t="str">
        <f>'4U'!AL21</f>
        <v>B0714GTIV_WP</v>
      </c>
      <c r="C3719" s="14" t="s">
        <v>5687</v>
      </c>
      <c r="E3719" s="38" t="s">
        <v>738</v>
      </c>
      <c r="F3719" s="44">
        <f>IF(ISBLANK('4U'!G21),"##BLANK",'4U'!G21)</f>
        <v>0</v>
      </c>
    </row>
    <row r="3720" spans="2:6">
      <c r="B3720" s="96" t="str">
        <f>'4U'!AN21</f>
        <v>B0722GTIV_AC</v>
      </c>
      <c r="C3720" s="14" t="s">
        <v>5688</v>
      </c>
      <c r="E3720" s="38" t="s">
        <v>738</v>
      </c>
      <c r="F3720" s="44">
        <f>IF(ISBLANK('4U'!I21),"##BLANK",'4U'!I21)</f>
        <v>0</v>
      </c>
    </row>
    <row r="3721" spans="2:6">
      <c r="B3721" s="96" t="str">
        <f>'4U'!AO21</f>
        <v>B0730GPIV_WR</v>
      </c>
      <c r="C3721" s="14" t="s">
        <v>5689</v>
      </c>
      <c r="E3721" s="38" t="s">
        <v>738</v>
      </c>
      <c r="F3721" s="44">
        <f>IF(ISBLANK('4U'!J21),"##BLANK",'4U'!J21)</f>
        <v>0</v>
      </c>
    </row>
    <row r="3722" spans="2:6">
      <c r="B3722" s="96" t="str">
        <f>'4U'!AP21</f>
        <v>B0738GPIV_NP</v>
      </c>
      <c r="C3722" s="14" t="s">
        <v>5690</v>
      </c>
      <c r="E3722" s="38" t="s">
        <v>738</v>
      </c>
      <c r="F3722" s="44">
        <f>IF(ISBLANK('4U'!K21),"##BLANK",'4U'!K21)</f>
        <v>0</v>
      </c>
    </row>
    <row r="3723" spans="2:6">
      <c r="B3723" s="96" t="str">
        <f>'4U'!AQ21</f>
        <v>B0746GPIV_WP</v>
      </c>
      <c r="C3723" s="14" t="s">
        <v>5691</v>
      </c>
      <c r="E3723" s="38" t="s">
        <v>738</v>
      </c>
      <c r="F3723" s="44">
        <f>IF(ISBLANK('4U'!L21),"##BLANK",'4U'!L21)</f>
        <v>0</v>
      </c>
    </row>
    <row r="3724" spans="2:6">
      <c r="B3724" s="96" t="str">
        <f>'4U'!AS21</f>
        <v>B0754GPIV_AC</v>
      </c>
      <c r="C3724" s="14" t="s">
        <v>5692</v>
      </c>
      <c r="E3724" s="38" t="s">
        <v>738</v>
      </c>
      <c r="F3724" s="44">
        <f>IF(ISBLANK('4U'!N21),"##BLANK",'4U'!N21)</f>
        <v>0</v>
      </c>
    </row>
    <row r="3725" spans="2:6">
      <c r="B3725" s="96" t="str">
        <f>'4U'!AJ22</f>
        <v>B0637GTPF_WR</v>
      </c>
      <c r="C3725" s="14" t="s">
        <v>5693</v>
      </c>
      <c r="E3725" s="38" t="s">
        <v>738</v>
      </c>
      <c r="F3725" s="44">
        <f>IF(ISBLANK('4U'!E22),"##BLANK",'4U'!E22)</f>
        <v>0</v>
      </c>
    </row>
    <row r="3726" spans="2:6">
      <c r="B3726" s="96" t="str">
        <f>'4U'!AK22</f>
        <v>B0643GTPF_NP</v>
      </c>
      <c r="C3726" s="14" t="s">
        <v>5694</v>
      </c>
      <c r="E3726" s="38" t="s">
        <v>738</v>
      </c>
      <c r="F3726" s="44">
        <f>IF(ISBLANK('4U'!F22),"##BLANK",'4U'!F22)</f>
        <v>0</v>
      </c>
    </row>
    <row r="3727" spans="2:6">
      <c r="B3727" s="96" t="str">
        <f>'4U'!AL22</f>
        <v>B0649GTPF_WP</v>
      </c>
      <c r="C3727" s="14" t="s">
        <v>5695</v>
      </c>
      <c r="E3727" s="38" t="s">
        <v>738</v>
      </c>
      <c r="F3727" s="44">
        <f>IF(ISBLANK('4U'!G22),"##BLANK",'4U'!G22)</f>
        <v>0</v>
      </c>
    </row>
    <row r="3728" spans="2:6">
      <c r="B3728" s="96" t="str">
        <f>'4U'!AN22</f>
        <v>B0661GTPF_AC</v>
      </c>
      <c r="C3728" s="14" t="s">
        <v>5696</v>
      </c>
      <c r="E3728" s="38" t="s">
        <v>738</v>
      </c>
      <c r="F3728" s="44">
        <f>IF(ISBLANK('4U'!I22),"##BLANK",'4U'!I22)</f>
        <v>0</v>
      </c>
    </row>
    <row r="3729" spans="2:6">
      <c r="B3729" s="96" t="str">
        <f>'4U'!AO22</f>
        <v>B0667GPPF_WR</v>
      </c>
      <c r="C3729" s="14" t="s">
        <v>5697</v>
      </c>
      <c r="E3729" s="38" t="s">
        <v>738</v>
      </c>
      <c r="F3729" s="44">
        <f>IF(ISBLANK('4U'!J22),"##BLANK",'4U'!J22)</f>
        <v>0</v>
      </c>
    </row>
    <row r="3730" spans="2:6">
      <c r="B3730" s="96" t="str">
        <f>'4U'!AP22</f>
        <v>B0673GPPF_NP</v>
      </c>
      <c r="C3730" s="14" t="s">
        <v>5698</v>
      </c>
      <c r="E3730" s="38" t="s">
        <v>738</v>
      </c>
      <c r="F3730" s="44">
        <f>IF(ISBLANK('4U'!K22),"##BLANK",'4U'!K22)</f>
        <v>0</v>
      </c>
    </row>
    <row r="3731" spans="2:6">
      <c r="B3731" s="96" t="str">
        <f>'4U'!AQ22</f>
        <v>B0679GPPF_WP</v>
      </c>
      <c r="C3731" s="14" t="s">
        <v>5699</v>
      </c>
      <c r="E3731" s="38" t="s">
        <v>738</v>
      </c>
      <c r="F3731" s="44">
        <f>IF(ISBLANK('4U'!L22),"##BLANK",'4U'!L22)</f>
        <v>0</v>
      </c>
    </row>
    <row r="3732" spans="2:6">
      <c r="B3732" s="96" t="str">
        <f>'4U'!AS22</f>
        <v>B0691GPPF_AC</v>
      </c>
      <c r="C3732" s="14" t="s">
        <v>5700</v>
      </c>
      <c r="E3732" s="38" t="s">
        <v>738</v>
      </c>
      <c r="F3732" s="44">
        <f>IF(ISBLANK('4U'!N22),"##BLANK",'4U'!N22)</f>
        <v>0</v>
      </c>
    </row>
    <row r="3733" spans="2:6">
      <c r="B3733" s="96" t="str">
        <f>'4U'!AJ23</f>
        <v>B0699GTNV_WR</v>
      </c>
      <c r="C3733" s="14" t="s">
        <v>5701</v>
      </c>
      <c r="E3733" s="38" t="s">
        <v>738</v>
      </c>
      <c r="F3733" s="44">
        <f>IF(ISBLANK('4U'!E23),"##BLANK",'4U'!E23)</f>
        <v>0</v>
      </c>
    </row>
    <row r="3734" spans="2:6">
      <c r="B3734" s="96" t="str">
        <f>'4U'!AK23</f>
        <v>B0707GTNV_NP</v>
      </c>
      <c r="C3734" s="14" t="s">
        <v>5702</v>
      </c>
      <c r="E3734" s="38" t="s">
        <v>738</v>
      </c>
      <c r="F3734" s="44">
        <f>IF(ISBLANK('4U'!F23),"##BLANK",'4U'!F23)</f>
        <v>0</v>
      </c>
    </row>
    <row r="3735" spans="2:6">
      <c r="B3735" s="96" t="str">
        <f>'4U'!AL23</f>
        <v>B0715GTNV_WP</v>
      </c>
      <c r="C3735" s="14" t="s">
        <v>5703</v>
      </c>
      <c r="E3735" s="38" t="s">
        <v>738</v>
      </c>
      <c r="F3735" s="44">
        <f>IF(ISBLANK('4U'!G23),"##BLANK",'4U'!G23)</f>
        <v>0</v>
      </c>
    </row>
    <row r="3736" spans="2:6">
      <c r="B3736" s="96" t="str">
        <f>'4U'!AN23</f>
        <v>B0723GTNV_AC</v>
      </c>
      <c r="C3736" s="14" t="s">
        <v>5704</v>
      </c>
      <c r="E3736" s="38" t="s">
        <v>738</v>
      </c>
      <c r="F3736" s="44">
        <f>IF(ISBLANK('4U'!I23),"##BLANK",'4U'!I23)</f>
        <v>0</v>
      </c>
    </row>
    <row r="3737" spans="2:6">
      <c r="B3737" s="96" t="str">
        <f>'4U'!AO23</f>
        <v>B0731GPNV_WR</v>
      </c>
      <c r="C3737" s="14" t="s">
        <v>5705</v>
      </c>
      <c r="E3737" s="38" t="s">
        <v>738</v>
      </c>
      <c r="F3737" s="44">
        <f>IF(ISBLANK('4U'!J23),"##BLANK",'4U'!J23)</f>
        <v>0</v>
      </c>
    </row>
    <row r="3738" spans="2:6">
      <c r="B3738" s="96" t="str">
        <f>'4U'!AP23</f>
        <v>B0739GPNV_NP</v>
      </c>
      <c r="C3738" s="14" t="s">
        <v>5706</v>
      </c>
      <c r="E3738" s="38" t="s">
        <v>738</v>
      </c>
      <c r="F3738" s="44">
        <f>IF(ISBLANK('4U'!K23),"##BLANK",'4U'!K23)</f>
        <v>0</v>
      </c>
    </row>
    <row r="3739" spans="2:6">
      <c r="B3739" s="96" t="str">
        <f>'4U'!AQ23</f>
        <v>B0747GPNV_WP</v>
      </c>
      <c r="C3739" s="14" t="s">
        <v>5707</v>
      </c>
      <c r="E3739" s="38" t="s">
        <v>738</v>
      </c>
      <c r="F3739" s="44">
        <f>IF(ISBLANK('4U'!L23),"##BLANK",'4U'!L23)</f>
        <v>0</v>
      </c>
    </row>
    <row r="3740" spans="2:6">
      <c r="B3740" s="96" t="str">
        <f>'4U'!AS23</f>
        <v>B0755GPNV_AC</v>
      </c>
      <c r="C3740" s="14" t="s">
        <v>5708</v>
      </c>
      <c r="E3740" s="38" t="s">
        <v>738</v>
      </c>
      <c r="F3740" s="44">
        <f>IF(ISBLANK('4U'!N23),"##BLANK",'4U'!N23)</f>
        <v>0</v>
      </c>
    </row>
  </sheetData>
  <sheetProtection sort="0"/>
  <conditionalFormatting sqref="C4:D4 C2:F2 D5:D2958">
    <cfRule type="expression" dxfId="705" priority="16">
      <formula>$C2="New Bon"</formula>
    </cfRule>
  </conditionalFormatting>
  <conditionalFormatting sqref="F259:F276">
    <cfRule type="expression" dxfId="704" priority="17">
      <formula>#REF!="New Bon"</formula>
    </cfRule>
  </conditionalFormatting>
  <conditionalFormatting sqref="F2634:F2646 F277:F294">
    <cfRule type="expression" dxfId="703" priority="18">
      <formula>#REF!="New Bon"</formula>
    </cfRule>
  </conditionalFormatting>
  <conditionalFormatting sqref="F295:F297 F299:F301 F313:F315 F317:F319 F331:F333 F335:F337">
    <cfRule type="expression" dxfId="702" priority="19">
      <formula>#REF!="New Bon"</formula>
    </cfRule>
  </conditionalFormatting>
  <conditionalFormatting sqref="F349:F354">
    <cfRule type="expression" dxfId="701" priority="20">
      <formula>#REF!="New Bon"</formula>
    </cfRule>
  </conditionalFormatting>
  <conditionalFormatting sqref="F367:F372">
    <cfRule type="expression" dxfId="700" priority="21">
      <formula>#REF!="New Bon"</formula>
    </cfRule>
  </conditionalFormatting>
  <conditionalFormatting sqref="F364:F366">
    <cfRule type="expression" dxfId="699" priority="22">
      <formula>#REF!="New Bon"</formula>
    </cfRule>
  </conditionalFormatting>
  <conditionalFormatting sqref="F363">
    <cfRule type="expression" dxfId="698" priority="23">
      <formula>#REF!="New Bon"</formula>
    </cfRule>
  </conditionalFormatting>
  <conditionalFormatting sqref="F362">
    <cfRule type="expression" dxfId="697" priority="24">
      <formula>#REF!="New Bon"</formula>
    </cfRule>
  </conditionalFormatting>
  <conditionalFormatting sqref="F356:F361">
    <cfRule type="expression" dxfId="696" priority="25">
      <formula>#REF!="New Bon"</formula>
    </cfRule>
  </conditionalFormatting>
  <conditionalFormatting sqref="F355">
    <cfRule type="expression" dxfId="695" priority="26">
      <formula>#REF!="New Bon"</formula>
    </cfRule>
  </conditionalFormatting>
  <conditionalFormatting sqref="F343:F348">
    <cfRule type="expression" dxfId="694" priority="27">
      <formula>#REF!="New Bon"</formula>
    </cfRule>
  </conditionalFormatting>
  <conditionalFormatting sqref="F340:F342">
    <cfRule type="expression" dxfId="693" priority="28">
      <formula>#REF!="New Bon"</formula>
    </cfRule>
  </conditionalFormatting>
  <conditionalFormatting sqref="F339">
    <cfRule type="expression" dxfId="692" priority="29">
      <formula>#REF!="New Bon"</formula>
    </cfRule>
  </conditionalFormatting>
  <conditionalFormatting sqref="F338">
    <cfRule type="expression" dxfId="691" priority="30">
      <formula>#REF!="New Bon"</formula>
    </cfRule>
  </conditionalFormatting>
  <conditionalFormatting sqref="F334">
    <cfRule type="expression" dxfId="690" priority="31">
      <formula>#REF!="New Bon"</formula>
    </cfRule>
  </conditionalFormatting>
  <conditionalFormatting sqref="F325:F330">
    <cfRule type="expression" dxfId="689" priority="32">
      <formula>#REF!="New Bon"</formula>
    </cfRule>
  </conditionalFormatting>
  <conditionalFormatting sqref="F322:F324">
    <cfRule type="expression" dxfId="688" priority="33">
      <formula>#REF!="New Bon"</formula>
    </cfRule>
  </conditionalFormatting>
  <conditionalFormatting sqref="F321">
    <cfRule type="expression" dxfId="687" priority="34">
      <formula>#REF!="New Bon"</formula>
    </cfRule>
  </conditionalFormatting>
  <conditionalFormatting sqref="F320">
    <cfRule type="expression" dxfId="686" priority="35">
      <formula>#REF!="New Bon"</formula>
    </cfRule>
  </conditionalFormatting>
  <conditionalFormatting sqref="F316">
    <cfRule type="expression" dxfId="685" priority="36">
      <formula>#REF!="New Bon"</formula>
    </cfRule>
  </conditionalFormatting>
  <conditionalFormatting sqref="F307:F312">
    <cfRule type="expression" dxfId="684" priority="37">
      <formula>#REF!="New Bon"</formula>
    </cfRule>
  </conditionalFormatting>
  <conditionalFormatting sqref="F304:F306">
    <cfRule type="expression" dxfId="683" priority="38">
      <formula>#REF!="New Bon"</formula>
    </cfRule>
  </conditionalFormatting>
  <conditionalFormatting sqref="F303">
    <cfRule type="expression" dxfId="682" priority="39">
      <formula>#REF!="New Bon"</formula>
    </cfRule>
  </conditionalFormatting>
  <conditionalFormatting sqref="F302">
    <cfRule type="expression" dxfId="681" priority="40">
      <formula>#REF!="New Bon"</formula>
    </cfRule>
  </conditionalFormatting>
  <conditionalFormatting sqref="F298">
    <cfRule type="expression" dxfId="680" priority="41">
      <formula>#REF!="New Bon"</formula>
    </cfRule>
  </conditionalFormatting>
  <conditionalFormatting sqref="F2621:F2633">
    <cfRule type="expression" dxfId="679" priority="47">
      <formula>#REF!="New Bon"</formula>
    </cfRule>
  </conditionalFormatting>
  <conditionalFormatting sqref="F2647:F2659">
    <cfRule type="expression" dxfId="678" priority="48">
      <formula>#REF!="New Bon"</formula>
    </cfRule>
  </conditionalFormatting>
  <conditionalFormatting sqref="F2660:F2672">
    <cfRule type="expression" dxfId="677" priority="49">
      <formula>#REF!="New Bon"</formula>
    </cfRule>
  </conditionalFormatting>
  <conditionalFormatting sqref="F2673:F2685">
    <cfRule type="expression" dxfId="676" priority="50">
      <formula>#REF!="New Bon"</formula>
    </cfRule>
  </conditionalFormatting>
  <conditionalFormatting sqref="F2686:F2698">
    <cfRule type="expression" dxfId="675" priority="51">
      <formula>#REF!="New Bon"</formula>
    </cfRule>
  </conditionalFormatting>
  <conditionalFormatting sqref="B4:B1540 B2621:B2698 B2847:B2958">
    <cfRule type="duplicateValues" dxfId="674" priority="214"/>
  </conditionalFormatting>
  <conditionalFormatting sqref="B1541:B2620">
    <cfRule type="duplicateValues" dxfId="673" priority="12"/>
  </conditionalFormatting>
  <conditionalFormatting sqref="B2699:B2797">
    <cfRule type="duplicateValues" dxfId="672" priority="11"/>
  </conditionalFormatting>
  <conditionalFormatting sqref="B2798:B2812">
    <cfRule type="duplicateValues" dxfId="671" priority="10"/>
  </conditionalFormatting>
  <conditionalFormatting sqref="B2813:B2846">
    <cfRule type="duplicateValues" dxfId="670" priority="9"/>
  </conditionalFormatting>
  <conditionalFormatting sqref="E4:E3740">
    <cfRule type="expression" dxfId="669" priority="6">
      <formula>$C4="New Bon"</formula>
    </cfRule>
  </conditionalFormatting>
  <conditionalFormatting sqref="C5:C3740">
    <cfRule type="expression" dxfId="668" priority="5">
      <formula>$C5="New Bon"</formula>
    </cfRule>
  </conditionalFormatting>
  <conditionalFormatting sqref="B2">
    <cfRule type="expression" dxfId="667" priority="3">
      <formula>$C2="New Bon"</formula>
    </cfRule>
  </conditionalFormatting>
  <conditionalFormatting sqref="B2">
    <cfRule type="duplicateValues" dxfId="666" priority="4"/>
  </conditionalFormatting>
  <conditionalFormatting sqref="B2">
    <cfRule type="duplicateValues" dxfId="665" priority="1"/>
    <cfRule type="duplicateValues" dxfId="664" priority="2"/>
  </conditionalFormatting>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848BD-4338-4C24-A7C9-50B90482138B}">
  <sheetPr>
    <tabColor rgb="FF0070C0"/>
  </sheetPr>
  <dimension ref="B1:AN53"/>
  <sheetViews>
    <sheetView showGridLines="0" workbookViewId="0">
      <selection sqref="A1:XFD1048576"/>
    </sheetView>
  </sheetViews>
  <sheetFormatPr defaultColWidth="23.5" defaultRowHeight="14.25" zeroHeight="1"/>
  <cols>
    <col min="1" max="1" width="1.625" style="309" customWidth="1"/>
    <col min="2" max="2" width="42.625" style="309" customWidth="1"/>
    <col min="3" max="4" width="20.625" style="309" customWidth="1"/>
    <col min="5" max="5" width="8.625" style="309" customWidth="1"/>
    <col min="6" max="6" width="12.5" style="309" customWidth="1"/>
    <col min="7" max="7" width="7.375" style="309" customWidth="1"/>
    <col min="8" max="8" width="2.625" style="309" customWidth="1"/>
    <col min="9" max="9" width="8.125" style="309" customWidth="1"/>
    <col min="10" max="10" width="1.625" style="309" customWidth="1"/>
    <col min="11" max="12" width="12.625" style="309" customWidth="1"/>
    <col min="13" max="20" width="8.625" style="309" customWidth="1"/>
    <col min="21" max="21" width="1.625" style="309" hidden="1" customWidth="1"/>
    <col min="22" max="26" width="3.625" style="309" hidden="1" customWidth="1"/>
    <col min="27" max="27" width="1.625" style="309" hidden="1" customWidth="1"/>
    <col min="28" max="31" width="3.625" style="309" hidden="1" customWidth="1"/>
    <col min="32" max="32" width="1.625" style="309" hidden="1" customWidth="1"/>
    <col min="33" max="33" width="8.625" style="309" customWidth="1"/>
    <col min="34" max="34" width="43.875" style="309" customWidth="1"/>
    <col min="35" max="35" width="20.625" style="309" customWidth="1"/>
    <col min="36" max="39" width="15.625" style="309" customWidth="1"/>
    <col min="40" max="16384" width="23.5" style="309"/>
  </cols>
  <sheetData>
    <row r="1" spans="2:40" s="215" customFormat="1" ht="35.25" customHeight="1">
      <c r="B1" s="332" t="s">
        <v>17421</v>
      </c>
      <c r="C1" s="333"/>
      <c r="D1" s="333"/>
      <c r="E1" s="333"/>
      <c r="F1" s="311"/>
      <c r="G1" s="311"/>
      <c r="U1" s="217"/>
      <c r="AA1" s="217"/>
      <c r="AF1" s="217"/>
    </row>
    <row r="2" spans="2:40" s="215" customFormat="1" ht="9.9499999999999993" customHeight="1">
      <c r="B2" s="312"/>
      <c r="C2" s="312"/>
      <c r="D2" s="312"/>
      <c r="E2" s="312"/>
      <c r="F2" s="312"/>
      <c r="G2" s="312"/>
      <c r="U2" s="217"/>
      <c r="AA2" s="217"/>
      <c r="AF2" s="217"/>
    </row>
    <row r="3" spans="2:40" s="226" customFormat="1" ht="31.5" customHeight="1">
      <c r="B3" s="219" t="s">
        <v>17422</v>
      </c>
      <c r="C3" s="220"/>
      <c r="D3" s="220"/>
      <c r="E3" s="220"/>
      <c r="F3" s="220"/>
      <c r="G3" s="373"/>
      <c r="H3" s="221"/>
      <c r="I3" s="222" t="s">
        <v>9</v>
      </c>
      <c r="J3" s="223"/>
      <c r="K3" s="224" t="s">
        <v>16944</v>
      </c>
      <c r="L3" s="224"/>
      <c r="U3" s="227"/>
      <c r="AA3" s="227"/>
      <c r="AF3" s="227"/>
      <c r="AH3" s="224" t="s">
        <v>16945</v>
      </c>
    </row>
    <row r="4" spans="2:40" s="226" customFormat="1" ht="16.5" customHeight="1">
      <c r="B4" s="247"/>
      <c r="C4" s="313">
        <v>1</v>
      </c>
      <c r="D4" s="313">
        <v>2</v>
      </c>
      <c r="E4" s="313" t="s">
        <v>16946</v>
      </c>
      <c r="F4" s="313">
        <v>4</v>
      </c>
      <c r="G4" s="313">
        <v>5</v>
      </c>
      <c r="H4" s="314"/>
      <c r="I4" s="315"/>
      <c r="U4" s="227"/>
      <c r="AA4" s="227"/>
      <c r="AF4" s="227"/>
    </row>
    <row r="5" spans="2:40" s="226" customFormat="1" ht="33" customHeight="1">
      <c r="B5" s="3058" t="s">
        <v>6743</v>
      </c>
      <c r="C5" s="3056" t="s">
        <v>16219</v>
      </c>
      <c r="D5" s="3056" t="s">
        <v>734</v>
      </c>
      <c r="E5" s="3056" t="s">
        <v>16947</v>
      </c>
      <c r="F5" s="3056" t="s">
        <v>16948</v>
      </c>
      <c r="G5" s="3056" t="s">
        <v>16949</v>
      </c>
      <c r="H5" s="233"/>
      <c r="I5" s="3056" t="s">
        <v>6749</v>
      </c>
      <c r="J5" s="317"/>
      <c r="K5" s="3049" t="s">
        <v>16952</v>
      </c>
      <c r="L5" s="3049" t="s">
        <v>16953</v>
      </c>
      <c r="U5" s="227"/>
      <c r="V5" s="226" t="s">
        <v>16952</v>
      </c>
      <c r="AA5" s="227"/>
      <c r="AB5" s="226" t="s">
        <v>16953</v>
      </c>
      <c r="AF5" s="227"/>
      <c r="AH5" s="3058" t="s">
        <v>6743</v>
      </c>
      <c r="AI5" s="3056" t="s">
        <v>16219</v>
      </c>
      <c r="AJ5" s="3056" t="s">
        <v>734</v>
      </c>
      <c r="AK5" s="3056" t="s">
        <v>16947</v>
      </c>
      <c r="AL5" s="3056" t="s">
        <v>16948</v>
      </c>
      <c r="AM5" s="3056" t="s">
        <v>16949</v>
      </c>
      <c r="AN5" s="233"/>
    </row>
    <row r="6" spans="2:40" s="226" customFormat="1" ht="60" customHeight="1">
      <c r="B6" s="3059"/>
      <c r="C6" s="3057"/>
      <c r="D6" s="3057"/>
      <c r="E6" s="3057"/>
      <c r="F6" s="3057"/>
      <c r="G6" s="3057"/>
      <c r="H6" s="233"/>
      <c r="I6" s="3057"/>
      <c r="J6" s="317"/>
      <c r="K6" s="3050"/>
      <c r="L6" s="3050"/>
      <c r="U6" s="227"/>
      <c r="V6" s="237" t="s">
        <v>16954</v>
      </c>
      <c r="AA6" s="227"/>
      <c r="AB6" s="237" t="s">
        <v>16955</v>
      </c>
      <c r="AC6" s="237" t="s">
        <v>17423</v>
      </c>
      <c r="AD6" s="237"/>
      <c r="AF6" s="227"/>
      <c r="AH6" s="3059"/>
      <c r="AI6" s="3057"/>
      <c r="AJ6" s="3057"/>
      <c r="AK6" s="3057"/>
      <c r="AL6" s="3057"/>
      <c r="AM6" s="3057"/>
      <c r="AN6" s="233"/>
    </row>
    <row r="7" spans="2:40" s="226" customFormat="1" ht="16.5" customHeight="1">
      <c r="B7" s="247"/>
      <c r="C7" s="247"/>
      <c r="D7" s="247"/>
      <c r="E7" s="247"/>
      <c r="F7" s="247"/>
      <c r="G7" s="247"/>
      <c r="H7" s="314"/>
      <c r="I7" s="315"/>
      <c r="U7" s="227"/>
      <c r="V7" s="226" t="s">
        <v>16957</v>
      </c>
      <c r="AA7" s="227"/>
      <c r="AF7" s="227"/>
    </row>
    <row r="8" spans="2:40" s="226" customFormat="1" ht="15.75">
      <c r="B8" s="242" t="s">
        <v>17424</v>
      </c>
      <c r="C8" s="246"/>
      <c r="D8" s="247"/>
      <c r="E8" s="247"/>
      <c r="F8" s="247"/>
      <c r="G8" s="247"/>
      <c r="H8" s="314"/>
      <c r="I8" s="315"/>
      <c r="U8" s="227"/>
      <c r="V8" s="244">
        <v>3</v>
      </c>
      <c r="W8" s="244">
        <v>4</v>
      </c>
      <c r="X8" s="244">
        <v>5</v>
      </c>
      <c r="Y8" s="244"/>
      <c r="Z8" s="244"/>
      <c r="AA8" s="245"/>
      <c r="AB8" s="244">
        <v>4</v>
      </c>
      <c r="AC8" s="244">
        <v>5</v>
      </c>
      <c r="AD8" s="244"/>
      <c r="AE8" s="244"/>
      <c r="AF8" s="227"/>
      <c r="AH8" s="242" t="s">
        <v>17424</v>
      </c>
      <c r="AI8" s="246"/>
      <c r="AJ8" s="247"/>
      <c r="AK8" s="247"/>
      <c r="AL8" s="247"/>
      <c r="AM8" s="247"/>
    </row>
    <row r="9" spans="2:40" s="226" customFormat="1" ht="28.35" customHeight="1">
      <c r="B9" s="248" t="s">
        <v>17425</v>
      </c>
      <c r="C9" s="264" t="s">
        <v>17517</v>
      </c>
      <c r="D9" s="374" t="s">
        <v>7339</v>
      </c>
      <c r="E9" s="374">
        <v>1</v>
      </c>
      <c r="F9" s="375">
        <v>0</v>
      </c>
      <c r="G9" s="251" t="s">
        <v>630</v>
      </c>
      <c r="H9" s="314"/>
      <c r="I9" s="254" t="s">
        <v>17426</v>
      </c>
      <c r="K9" s="255">
        <v>0</v>
      </c>
      <c r="L9" s="256">
        <v>0</v>
      </c>
      <c r="U9" s="227"/>
      <c r="V9" s="261"/>
      <c r="W9" s="261">
        <v>0</v>
      </c>
      <c r="X9" s="261">
        <v>0</v>
      </c>
      <c r="Y9" s="261"/>
      <c r="Z9" s="261"/>
      <c r="AA9" s="227"/>
      <c r="AB9" s="262">
        <v>0</v>
      </c>
      <c r="AC9" s="262"/>
      <c r="AD9" s="261"/>
      <c r="AE9" s="262"/>
      <c r="AF9" s="227"/>
      <c r="AH9" s="248" t="s">
        <v>17425</v>
      </c>
      <c r="AI9" s="248" t="s">
        <v>17517</v>
      </c>
      <c r="AJ9" s="248" t="s">
        <v>7339</v>
      </c>
      <c r="AK9" s="248">
        <v>1</v>
      </c>
      <c r="AL9" s="376" t="s">
        <v>17427</v>
      </c>
      <c r="AM9" s="325" t="s">
        <v>17428</v>
      </c>
    </row>
    <row r="10" spans="2:40" s="226" customFormat="1" ht="28.35" customHeight="1">
      <c r="B10" s="248" t="s">
        <v>17429</v>
      </c>
      <c r="C10" s="264" t="s">
        <v>17518</v>
      </c>
      <c r="D10" s="264" t="s">
        <v>7339</v>
      </c>
      <c r="E10" s="264">
        <v>1</v>
      </c>
      <c r="F10" s="274">
        <v>2.8582951127591274</v>
      </c>
      <c r="G10" s="251" t="s">
        <v>669</v>
      </c>
      <c r="H10" s="314"/>
      <c r="I10" s="254" t="s">
        <v>17430</v>
      </c>
      <c r="K10" s="255">
        <v>0</v>
      </c>
      <c r="L10" s="256">
        <v>0</v>
      </c>
      <c r="U10" s="227"/>
      <c r="V10" s="261"/>
      <c r="W10" s="261"/>
      <c r="X10" s="261">
        <v>0</v>
      </c>
      <c r="Y10" s="261"/>
      <c r="Z10" s="261"/>
      <c r="AA10" s="227"/>
      <c r="AB10" s="262">
        <v>0</v>
      </c>
      <c r="AC10" s="262"/>
      <c r="AD10" s="261"/>
      <c r="AE10" s="262"/>
      <c r="AF10" s="227"/>
      <c r="AH10" s="248" t="s">
        <v>17429</v>
      </c>
      <c r="AI10" s="248" t="s">
        <v>17518</v>
      </c>
      <c r="AJ10" s="248" t="s">
        <v>7339</v>
      </c>
      <c r="AK10" s="248">
        <v>1</v>
      </c>
      <c r="AL10" s="276" t="s">
        <v>17431</v>
      </c>
      <c r="AM10" s="325" t="s">
        <v>17432</v>
      </c>
    </row>
    <row r="11" spans="2:40" s="226" customFormat="1" ht="28.35" customHeight="1">
      <c r="B11" s="248" t="s">
        <v>17433</v>
      </c>
      <c r="C11" s="264" t="s">
        <v>17518</v>
      </c>
      <c r="D11" s="264" t="s">
        <v>7339</v>
      </c>
      <c r="E11" s="264">
        <v>1</v>
      </c>
      <c r="F11" s="274">
        <v>72.527228272949543</v>
      </c>
      <c r="G11" s="251" t="s">
        <v>630</v>
      </c>
      <c r="H11" s="314"/>
      <c r="I11" s="254" t="s">
        <v>17434</v>
      </c>
      <c r="K11" s="255">
        <v>0</v>
      </c>
      <c r="L11" s="256">
        <v>0</v>
      </c>
      <c r="U11" s="227"/>
      <c r="V11" s="261"/>
      <c r="W11" s="261"/>
      <c r="X11" s="261">
        <v>0</v>
      </c>
      <c r="Y11" s="261"/>
      <c r="Z11" s="261"/>
      <c r="AA11" s="227"/>
      <c r="AB11" s="262">
        <v>0</v>
      </c>
      <c r="AC11" s="262"/>
      <c r="AD11" s="261"/>
      <c r="AE11" s="262"/>
      <c r="AF11" s="227"/>
      <c r="AH11" s="248" t="s">
        <v>17433</v>
      </c>
      <c r="AI11" s="248" t="s">
        <v>17518</v>
      </c>
      <c r="AJ11" s="248" t="s">
        <v>7339</v>
      </c>
      <c r="AK11" s="248">
        <v>1</v>
      </c>
      <c r="AL11" s="276" t="s">
        <v>17435</v>
      </c>
      <c r="AM11" s="325" t="s">
        <v>17436</v>
      </c>
    </row>
    <row r="12" spans="2:40" s="226" customFormat="1" ht="28.35" customHeight="1">
      <c r="B12" s="248" t="s">
        <v>17437</v>
      </c>
      <c r="C12" s="264" t="s">
        <v>17518</v>
      </c>
      <c r="D12" s="264" t="s">
        <v>7339</v>
      </c>
      <c r="E12" s="264">
        <v>1</v>
      </c>
      <c r="F12" s="274">
        <v>32.61169148699711</v>
      </c>
      <c r="G12" s="251" t="s">
        <v>630</v>
      </c>
      <c r="H12" s="314"/>
      <c r="I12" s="254" t="s">
        <v>17438</v>
      </c>
      <c r="K12" s="255">
        <v>0</v>
      </c>
      <c r="L12" s="256">
        <v>0</v>
      </c>
      <c r="U12" s="227"/>
      <c r="V12" s="261"/>
      <c r="W12" s="261"/>
      <c r="X12" s="261">
        <v>0</v>
      </c>
      <c r="Y12" s="261"/>
      <c r="Z12" s="261"/>
      <c r="AA12" s="227"/>
      <c r="AB12" s="262">
        <v>0</v>
      </c>
      <c r="AC12" s="262"/>
      <c r="AD12" s="261"/>
      <c r="AE12" s="262"/>
      <c r="AF12" s="227"/>
      <c r="AH12" s="248" t="s">
        <v>17437</v>
      </c>
      <c r="AI12" s="248" t="s">
        <v>17518</v>
      </c>
      <c r="AJ12" s="248" t="s">
        <v>7339</v>
      </c>
      <c r="AK12" s="248">
        <v>1</v>
      </c>
      <c r="AL12" s="276" t="s">
        <v>17439</v>
      </c>
      <c r="AM12" s="325" t="s">
        <v>17440</v>
      </c>
    </row>
    <row r="13" spans="2:40" s="226" customFormat="1" ht="28.35" customHeight="1">
      <c r="B13" s="248" t="s">
        <v>16292</v>
      </c>
      <c r="C13" s="264" t="s">
        <v>17519</v>
      </c>
      <c r="D13" s="264" t="s">
        <v>7339</v>
      </c>
      <c r="E13" s="264">
        <v>2</v>
      </c>
      <c r="F13" s="326">
        <v>11.5</v>
      </c>
      <c r="G13" s="251" t="s">
        <v>630</v>
      </c>
      <c r="I13" s="254" t="s">
        <v>16297</v>
      </c>
      <c r="K13" s="255">
        <v>0</v>
      </c>
      <c r="L13" s="256">
        <v>0</v>
      </c>
      <c r="U13" s="227"/>
      <c r="V13" s="261"/>
      <c r="W13" s="261">
        <v>0</v>
      </c>
      <c r="X13" s="261">
        <v>0</v>
      </c>
      <c r="Y13" s="261"/>
      <c r="Z13" s="261"/>
      <c r="AA13" s="227"/>
      <c r="AB13" s="262">
        <v>0</v>
      </c>
      <c r="AC13" s="262"/>
      <c r="AD13" s="261"/>
      <c r="AE13" s="262"/>
      <c r="AF13" s="227"/>
      <c r="AH13" s="248" t="s">
        <v>16292</v>
      </c>
      <c r="AI13" s="248" t="s">
        <v>17519</v>
      </c>
      <c r="AJ13" s="248" t="s">
        <v>7339</v>
      </c>
      <c r="AK13" s="248">
        <v>2</v>
      </c>
      <c r="AL13" s="279" t="s">
        <v>17441</v>
      </c>
      <c r="AM13" s="325" t="s">
        <v>17442</v>
      </c>
    </row>
    <row r="14" spans="2:40" s="226" customFormat="1" ht="16.5" customHeight="1">
      <c r="B14" s="247"/>
      <c r="C14" s="247"/>
      <c r="D14" s="247"/>
      <c r="E14" s="247"/>
      <c r="F14" s="247"/>
      <c r="G14" s="247"/>
      <c r="U14" s="227"/>
      <c r="V14" s="226" t="s">
        <v>17002</v>
      </c>
      <c r="W14" s="261"/>
      <c r="X14" s="261"/>
      <c r="Y14" s="261"/>
      <c r="Z14" s="261"/>
      <c r="AA14" s="227"/>
      <c r="AD14" s="262"/>
      <c r="AF14" s="227"/>
      <c r="AH14" s="247"/>
      <c r="AI14" s="247"/>
      <c r="AJ14" s="247"/>
      <c r="AK14" s="247"/>
      <c r="AL14" s="247"/>
      <c r="AM14" s="247"/>
    </row>
    <row r="15" spans="2:40" s="226" customFormat="1" ht="18" customHeight="1">
      <c r="B15" s="242" t="s">
        <v>17443</v>
      </c>
      <c r="C15" s="246"/>
      <c r="D15" s="247"/>
      <c r="E15" s="247"/>
      <c r="F15" s="247"/>
      <c r="G15" s="247"/>
      <c r="U15" s="227"/>
      <c r="V15" s="244">
        <v>3</v>
      </c>
      <c r="W15" s="244">
        <v>4</v>
      </c>
      <c r="X15" s="244">
        <v>5</v>
      </c>
      <c r="Y15" s="244"/>
      <c r="Z15" s="244"/>
      <c r="AA15" s="245"/>
      <c r="AB15" s="244">
        <v>4</v>
      </c>
      <c r="AC15" s="244">
        <v>5</v>
      </c>
      <c r="AD15" s="244"/>
      <c r="AE15" s="244"/>
      <c r="AF15" s="227"/>
      <c r="AH15" s="242" t="s">
        <v>17443</v>
      </c>
      <c r="AI15" s="246"/>
      <c r="AJ15" s="247"/>
      <c r="AK15" s="247"/>
      <c r="AL15" s="247"/>
      <c r="AM15" s="247"/>
    </row>
    <row r="16" spans="2:40" s="283" customFormat="1" ht="28.35" customHeight="1">
      <c r="B16" s="248" t="s">
        <v>16821</v>
      </c>
      <c r="C16" s="264" t="s">
        <v>17520</v>
      </c>
      <c r="D16" s="264" t="s">
        <v>7339</v>
      </c>
      <c r="E16" s="264">
        <v>0</v>
      </c>
      <c r="F16" s="287">
        <v>35</v>
      </c>
      <c r="G16" s="251" t="s">
        <v>669</v>
      </c>
      <c r="I16" s="254" t="s">
        <v>17444</v>
      </c>
      <c r="K16" s="255">
        <v>0</v>
      </c>
      <c r="L16" s="256"/>
      <c r="U16" s="227"/>
      <c r="V16" s="261"/>
      <c r="W16" s="261">
        <v>0</v>
      </c>
      <c r="X16" s="261">
        <v>0</v>
      </c>
      <c r="Y16" s="261"/>
      <c r="Z16" s="261"/>
      <c r="AA16" s="284"/>
      <c r="AD16" s="262"/>
      <c r="AF16" s="227"/>
      <c r="AH16" s="248" t="s">
        <v>16821</v>
      </c>
      <c r="AI16" s="248" t="s">
        <v>17520</v>
      </c>
      <c r="AJ16" s="248" t="s">
        <v>7339</v>
      </c>
      <c r="AK16" s="248">
        <v>0</v>
      </c>
      <c r="AL16" s="377" t="s">
        <v>17445</v>
      </c>
      <c r="AM16" s="325" t="s">
        <v>17446</v>
      </c>
    </row>
    <row r="17" spans="2:39" s="283" customFormat="1" ht="28.35" customHeight="1">
      <c r="B17" s="248" t="s">
        <v>17521</v>
      </c>
      <c r="C17" s="264" t="s">
        <v>17522</v>
      </c>
      <c r="D17" s="264" t="s">
        <v>7377</v>
      </c>
      <c r="E17" s="264">
        <v>0</v>
      </c>
      <c r="F17" s="251">
        <v>359</v>
      </c>
      <c r="G17" s="251" t="s">
        <v>669</v>
      </c>
      <c r="I17" s="254" t="s">
        <v>17447</v>
      </c>
      <c r="K17" s="255">
        <v>0</v>
      </c>
      <c r="L17" s="256"/>
      <c r="U17" s="227"/>
      <c r="V17" s="261"/>
      <c r="W17" s="261">
        <v>0</v>
      </c>
      <c r="X17" s="261">
        <v>0</v>
      </c>
      <c r="Y17" s="261"/>
      <c r="Z17" s="261"/>
      <c r="AA17" s="284"/>
      <c r="AD17" s="262"/>
      <c r="AF17" s="227"/>
      <c r="AH17" s="248" t="s">
        <v>17521</v>
      </c>
      <c r="AI17" s="248" t="s">
        <v>17522</v>
      </c>
      <c r="AJ17" s="248" t="s">
        <v>7377</v>
      </c>
      <c r="AK17" s="248">
        <v>0</v>
      </c>
      <c r="AL17" s="377" t="s">
        <v>17448</v>
      </c>
      <c r="AM17" s="325" t="s">
        <v>17449</v>
      </c>
    </row>
    <row r="18" spans="2:39" s="283" customFormat="1" ht="28.35" customHeight="1">
      <c r="B18" s="248" t="s">
        <v>17523</v>
      </c>
      <c r="C18" s="264" t="s">
        <v>17524</v>
      </c>
      <c r="D18" s="264" t="s">
        <v>7339</v>
      </c>
      <c r="E18" s="264">
        <v>0</v>
      </c>
      <c r="F18" s="251">
        <v>67</v>
      </c>
      <c r="G18" s="251" t="s">
        <v>669</v>
      </c>
      <c r="I18" s="254" t="s">
        <v>17450</v>
      </c>
      <c r="K18" s="255">
        <v>0</v>
      </c>
      <c r="L18" s="256"/>
      <c r="U18" s="227"/>
      <c r="V18" s="261"/>
      <c r="W18" s="261">
        <v>0</v>
      </c>
      <c r="X18" s="261">
        <v>0</v>
      </c>
      <c r="Y18" s="261"/>
      <c r="Z18" s="261"/>
      <c r="AA18" s="284"/>
      <c r="AD18" s="262"/>
      <c r="AF18" s="227"/>
      <c r="AH18" s="248" t="s">
        <v>17523</v>
      </c>
      <c r="AI18" s="248" t="s">
        <v>17524</v>
      </c>
      <c r="AJ18" s="248" t="s">
        <v>7339</v>
      </c>
      <c r="AK18" s="248">
        <v>0</v>
      </c>
      <c r="AL18" s="377" t="s">
        <v>17451</v>
      </c>
      <c r="AM18" s="325" t="s">
        <v>17452</v>
      </c>
    </row>
    <row r="19" spans="2:39" s="283" customFormat="1" ht="28.35" customHeight="1">
      <c r="B19" s="248" t="s">
        <v>17525</v>
      </c>
      <c r="C19" s="264" t="s">
        <v>17526</v>
      </c>
      <c r="D19" s="264" t="s">
        <v>7339</v>
      </c>
      <c r="E19" s="264">
        <v>0</v>
      </c>
      <c r="F19" s="287">
        <v>73</v>
      </c>
      <c r="G19" s="251" t="s">
        <v>669</v>
      </c>
      <c r="I19" s="254" t="s">
        <v>17453</v>
      </c>
      <c r="K19" s="255">
        <v>0</v>
      </c>
      <c r="L19" s="256"/>
      <c r="U19" s="284"/>
      <c r="V19" s="261"/>
      <c r="W19" s="261">
        <v>0</v>
      </c>
      <c r="X19" s="261">
        <v>0</v>
      </c>
      <c r="Y19" s="261"/>
      <c r="Z19" s="261"/>
      <c r="AA19" s="284"/>
      <c r="AD19" s="262"/>
      <c r="AF19" s="284"/>
      <c r="AH19" s="248" t="s">
        <v>17525</v>
      </c>
      <c r="AI19" s="248" t="s">
        <v>17526</v>
      </c>
      <c r="AJ19" s="248" t="s">
        <v>7339</v>
      </c>
      <c r="AK19" s="248">
        <v>0</v>
      </c>
      <c r="AL19" s="377" t="s">
        <v>17454</v>
      </c>
      <c r="AM19" s="325" t="s">
        <v>17455</v>
      </c>
    </row>
    <row r="20" spans="2:39" s="283" customFormat="1" ht="28.35" customHeight="1">
      <c r="B20" s="248" t="s">
        <v>17527</v>
      </c>
      <c r="C20" s="264" t="s">
        <v>17528</v>
      </c>
      <c r="D20" s="264" t="s">
        <v>17529</v>
      </c>
      <c r="E20" s="264">
        <v>0</v>
      </c>
      <c r="F20" s="251">
        <v>0</v>
      </c>
      <c r="G20" s="251" t="s">
        <v>669</v>
      </c>
      <c r="I20" s="254" t="s">
        <v>17456</v>
      </c>
      <c r="K20" s="255">
        <v>0</v>
      </c>
      <c r="L20" s="256"/>
      <c r="U20" s="284"/>
      <c r="V20" s="261"/>
      <c r="W20" s="261">
        <v>0</v>
      </c>
      <c r="X20" s="261">
        <v>0</v>
      </c>
      <c r="Y20" s="261"/>
      <c r="Z20" s="261"/>
      <c r="AA20" s="284"/>
      <c r="AD20" s="262"/>
      <c r="AF20" s="284"/>
      <c r="AH20" s="248" t="s">
        <v>17527</v>
      </c>
      <c r="AI20" s="248" t="s">
        <v>17528</v>
      </c>
      <c r="AJ20" s="248" t="s">
        <v>17529</v>
      </c>
      <c r="AK20" s="248">
        <v>0</v>
      </c>
      <c r="AL20" s="377" t="s">
        <v>17457</v>
      </c>
      <c r="AM20" s="325" t="s">
        <v>17458</v>
      </c>
    </row>
    <row r="21" spans="2:39" s="283" customFormat="1" ht="28.35" customHeight="1">
      <c r="B21" s="248" t="s">
        <v>17530</v>
      </c>
      <c r="C21" s="264" t="s">
        <v>17531</v>
      </c>
      <c r="D21" s="264" t="s">
        <v>7339</v>
      </c>
      <c r="E21" s="264">
        <v>0</v>
      </c>
      <c r="F21" s="251">
        <v>85</v>
      </c>
      <c r="G21" s="251" t="s">
        <v>669</v>
      </c>
      <c r="I21" s="254" t="s">
        <v>17459</v>
      </c>
      <c r="K21" s="255">
        <v>0</v>
      </c>
      <c r="L21" s="256"/>
      <c r="U21" s="284"/>
      <c r="V21" s="261"/>
      <c r="W21" s="261">
        <v>0</v>
      </c>
      <c r="X21" s="261">
        <v>0</v>
      </c>
      <c r="Y21" s="261"/>
      <c r="Z21" s="261"/>
      <c r="AA21" s="284"/>
      <c r="AD21" s="262"/>
      <c r="AF21" s="284"/>
      <c r="AH21" s="248" t="s">
        <v>17530</v>
      </c>
      <c r="AI21" s="248" t="s">
        <v>17531</v>
      </c>
      <c r="AJ21" s="248" t="s">
        <v>7339</v>
      </c>
      <c r="AK21" s="248">
        <v>0</v>
      </c>
      <c r="AL21" s="377" t="s">
        <v>17460</v>
      </c>
      <c r="AM21" s="325" t="s">
        <v>17461</v>
      </c>
    </row>
    <row r="22" spans="2:39" s="283" customFormat="1" ht="28.35" customHeight="1">
      <c r="B22" s="248" t="s">
        <v>17532</v>
      </c>
      <c r="C22" s="264" t="s">
        <v>17533</v>
      </c>
      <c r="D22" s="264" t="s">
        <v>7377</v>
      </c>
      <c r="E22" s="264">
        <v>0</v>
      </c>
      <c r="F22" s="344">
        <v>131201</v>
      </c>
      <c r="G22" s="251" t="s">
        <v>630</v>
      </c>
      <c r="I22" s="254" t="s">
        <v>17462</v>
      </c>
      <c r="K22" s="255">
        <v>0</v>
      </c>
      <c r="L22" s="256"/>
      <c r="U22" s="284"/>
      <c r="V22" s="261"/>
      <c r="W22" s="261">
        <v>0</v>
      </c>
      <c r="X22" s="261">
        <v>0</v>
      </c>
      <c r="Y22" s="261"/>
      <c r="Z22" s="261"/>
      <c r="AA22" s="284"/>
      <c r="AD22" s="262"/>
      <c r="AF22" s="284"/>
      <c r="AH22" s="248" t="s">
        <v>17532</v>
      </c>
      <c r="AI22" s="248" t="s">
        <v>17533</v>
      </c>
      <c r="AJ22" s="248" t="s">
        <v>7377</v>
      </c>
      <c r="AK22" s="248">
        <v>0</v>
      </c>
      <c r="AL22" s="377" t="s">
        <v>17463</v>
      </c>
      <c r="AM22" s="325" t="s">
        <v>17464</v>
      </c>
    </row>
    <row r="23" spans="2:39" s="283" customFormat="1" ht="28.35" customHeight="1">
      <c r="B23" s="248" t="s">
        <v>17534</v>
      </c>
      <c r="C23" s="264" t="s">
        <v>17535</v>
      </c>
      <c r="D23" s="264" t="s">
        <v>7339</v>
      </c>
      <c r="E23" s="264">
        <v>2</v>
      </c>
      <c r="F23" s="251">
        <v>87.8</v>
      </c>
      <c r="G23" s="251" t="s">
        <v>669</v>
      </c>
      <c r="I23" s="254" t="s">
        <v>17465</v>
      </c>
      <c r="K23" s="255">
        <v>0</v>
      </c>
      <c r="L23" s="256"/>
      <c r="U23" s="284"/>
      <c r="V23" s="261"/>
      <c r="W23" s="261">
        <v>0</v>
      </c>
      <c r="X23" s="261">
        <v>0</v>
      </c>
      <c r="Y23" s="261"/>
      <c r="Z23" s="261"/>
      <c r="AA23" s="284"/>
      <c r="AD23" s="262"/>
      <c r="AF23" s="284"/>
      <c r="AH23" s="248" t="s">
        <v>17534</v>
      </c>
      <c r="AI23" s="248" t="s">
        <v>17535</v>
      </c>
      <c r="AJ23" s="248" t="s">
        <v>7339</v>
      </c>
      <c r="AK23" s="248">
        <v>2</v>
      </c>
      <c r="AL23" s="377" t="s">
        <v>17466</v>
      </c>
      <c r="AM23" s="325" t="s">
        <v>17467</v>
      </c>
    </row>
    <row r="24" spans="2:39" s="283" customFormat="1" ht="28.35" customHeight="1">
      <c r="B24" s="248" t="s">
        <v>17536</v>
      </c>
      <c r="C24" s="264" t="s">
        <v>17537</v>
      </c>
      <c r="D24" s="264" t="s">
        <v>7377</v>
      </c>
      <c r="E24" s="264">
        <v>0</v>
      </c>
      <c r="F24" s="251">
        <v>0</v>
      </c>
      <c r="G24" s="251" t="s">
        <v>630</v>
      </c>
      <c r="I24" s="254" t="s">
        <v>17468</v>
      </c>
      <c r="K24" s="255">
        <v>0</v>
      </c>
      <c r="L24" s="256"/>
      <c r="U24" s="284"/>
      <c r="V24" s="261"/>
      <c r="W24" s="261">
        <v>0</v>
      </c>
      <c r="X24" s="261">
        <v>0</v>
      </c>
      <c r="Y24" s="261"/>
      <c r="Z24" s="261"/>
      <c r="AA24" s="284"/>
      <c r="AD24" s="262"/>
      <c r="AF24" s="284"/>
      <c r="AH24" s="248" t="s">
        <v>17536</v>
      </c>
      <c r="AI24" s="248" t="s">
        <v>17537</v>
      </c>
      <c r="AJ24" s="248" t="s">
        <v>7377</v>
      </c>
      <c r="AK24" s="248">
        <v>0</v>
      </c>
      <c r="AL24" s="377" t="s">
        <v>17469</v>
      </c>
      <c r="AM24" s="325" t="s">
        <v>17470</v>
      </c>
    </row>
    <row r="25" spans="2:39" s="283" customFormat="1" ht="28.35" customHeight="1">
      <c r="B25" s="248" t="s">
        <v>17538</v>
      </c>
      <c r="C25" s="264" t="s">
        <v>17539</v>
      </c>
      <c r="D25" s="264" t="s">
        <v>7377</v>
      </c>
      <c r="E25" s="264">
        <v>0</v>
      </c>
      <c r="F25" s="251">
        <v>33</v>
      </c>
      <c r="G25" s="251" t="s">
        <v>669</v>
      </c>
      <c r="I25" s="254" t="s">
        <v>17471</v>
      </c>
      <c r="K25" s="255">
        <v>0</v>
      </c>
      <c r="L25" s="256"/>
      <c r="U25" s="284"/>
      <c r="V25" s="261"/>
      <c r="W25" s="261">
        <v>0</v>
      </c>
      <c r="X25" s="261">
        <v>0</v>
      </c>
      <c r="Y25" s="261"/>
      <c r="Z25" s="261"/>
      <c r="AA25" s="284"/>
      <c r="AD25" s="262"/>
      <c r="AF25" s="284"/>
      <c r="AH25" s="248" t="s">
        <v>17538</v>
      </c>
      <c r="AI25" s="248" t="s">
        <v>17539</v>
      </c>
      <c r="AJ25" s="248" t="s">
        <v>7377</v>
      </c>
      <c r="AK25" s="248">
        <v>0</v>
      </c>
      <c r="AL25" s="377" t="s">
        <v>17472</v>
      </c>
      <c r="AM25" s="325" t="s">
        <v>17473</v>
      </c>
    </row>
    <row r="26" spans="2:39" s="283" customFormat="1" ht="28.35" customHeight="1">
      <c r="B26" s="248" t="s">
        <v>14533</v>
      </c>
      <c r="C26" s="264" t="s">
        <v>17540</v>
      </c>
      <c r="D26" s="264" t="s">
        <v>7377</v>
      </c>
      <c r="E26" s="264">
        <v>0</v>
      </c>
      <c r="F26" s="251">
        <v>555.5</v>
      </c>
      <c r="G26" s="251" t="s">
        <v>669</v>
      </c>
      <c r="I26" s="254" t="s">
        <v>17474</v>
      </c>
      <c r="K26" s="255">
        <v>0</v>
      </c>
      <c r="L26" s="256"/>
      <c r="U26" s="284"/>
      <c r="V26" s="261"/>
      <c r="W26" s="261">
        <v>0</v>
      </c>
      <c r="X26" s="261">
        <v>0</v>
      </c>
      <c r="Y26" s="261"/>
      <c r="Z26" s="261"/>
      <c r="AA26" s="284"/>
      <c r="AD26" s="262"/>
      <c r="AF26" s="284"/>
      <c r="AH26" s="248" t="s">
        <v>14533</v>
      </c>
      <c r="AI26" s="248" t="s">
        <v>17540</v>
      </c>
      <c r="AJ26" s="248" t="s">
        <v>7377</v>
      </c>
      <c r="AK26" s="248">
        <v>0</v>
      </c>
      <c r="AL26" s="377" t="s">
        <v>17475</v>
      </c>
      <c r="AM26" s="325" t="s">
        <v>17476</v>
      </c>
    </row>
    <row r="27" spans="2:39" s="283" customFormat="1" ht="28.35" customHeight="1">
      <c r="B27" s="248" t="s">
        <v>17541</v>
      </c>
      <c r="C27" s="264" t="s">
        <v>17542</v>
      </c>
      <c r="D27" s="264" t="s">
        <v>7339</v>
      </c>
      <c r="E27" s="264">
        <v>0</v>
      </c>
      <c r="F27" s="251">
        <v>67</v>
      </c>
      <c r="G27" s="251" t="s">
        <v>669</v>
      </c>
      <c r="I27" s="254" t="s">
        <v>17477</v>
      </c>
      <c r="K27" s="255">
        <v>0</v>
      </c>
      <c r="L27" s="256"/>
      <c r="U27" s="284"/>
      <c r="V27" s="261"/>
      <c r="W27" s="261">
        <v>0</v>
      </c>
      <c r="X27" s="261">
        <v>0</v>
      </c>
      <c r="Y27" s="261"/>
      <c r="Z27" s="261"/>
      <c r="AA27" s="284"/>
      <c r="AD27" s="262"/>
      <c r="AF27" s="284"/>
      <c r="AH27" s="248" t="s">
        <v>17541</v>
      </c>
      <c r="AI27" s="248" t="s">
        <v>17542</v>
      </c>
      <c r="AJ27" s="248" t="s">
        <v>7339</v>
      </c>
      <c r="AK27" s="248">
        <v>0</v>
      </c>
      <c r="AL27" s="377" t="s">
        <v>17478</v>
      </c>
      <c r="AM27" s="325" t="s">
        <v>17479</v>
      </c>
    </row>
    <row r="28" spans="2:39" s="283" customFormat="1" ht="28.35" customHeight="1">
      <c r="B28" s="248" t="s">
        <v>17543</v>
      </c>
      <c r="C28" s="264" t="s">
        <v>17544</v>
      </c>
      <c r="D28" s="264" t="s">
        <v>14896</v>
      </c>
      <c r="E28" s="264">
        <v>0</v>
      </c>
      <c r="F28" s="251" t="s">
        <v>17480</v>
      </c>
      <c r="G28" s="251" t="s">
        <v>669</v>
      </c>
      <c r="I28" s="254" t="s">
        <v>17481</v>
      </c>
      <c r="K28" s="255">
        <v>0</v>
      </c>
      <c r="L28" s="256"/>
      <c r="U28" s="284"/>
      <c r="V28" s="261"/>
      <c r="W28" s="261">
        <v>0</v>
      </c>
      <c r="X28" s="261">
        <v>0</v>
      </c>
      <c r="Y28" s="261"/>
      <c r="Z28" s="261"/>
      <c r="AA28" s="284"/>
      <c r="AD28" s="262"/>
      <c r="AF28" s="284"/>
      <c r="AH28" s="248" t="s">
        <v>17543</v>
      </c>
      <c r="AI28" s="248" t="s">
        <v>17544</v>
      </c>
      <c r="AJ28" s="248" t="s">
        <v>14896</v>
      </c>
      <c r="AK28" s="248">
        <v>0</v>
      </c>
      <c r="AL28" s="377" t="s">
        <v>17482</v>
      </c>
      <c r="AM28" s="325" t="s">
        <v>17483</v>
      </c>
    </row>
    <row r="29" spans="2:39" s="283" customFormat="1" ht="28.35" customHeight="1">
      <c r="B29" s="248" t="s">
        <v>16724</v>
      </c>
      <c r="C29" s="264" t="s">
        <v>16724</v>
      </c>
      <c r="D29" s="264" t="s">
        <v>16724</v>
      </c>
      <c r="E29" s="264" t="s">
        <v>16724</v>
      </c>
      <c r="F29" s="251"/>
      <c r="G29" s="251"/>
      <c r="I29" s="254" t="s">
        <v>17484</v>
      </c>
      <c r="K29" s="255">
        <v>0</v>
      </c>
      <c r="L29" s="256"/>
      <c r="U29" s="284"/>
      <c r="V29" s="261"/>
      <c r="W29" s="261">
        <v>0</v>
      </c>
      <c r="X29" s="261">
        <v>0</v>
      </c>
      <c r="Y29" s="261"/>
      <c r="Z29" s="261"/>
      <c r="AA29" s="284"/>
      <c r="AD29" s="262"/>
      <c r="AF29" s="284"/>
      <c r="AH29" s="248" t="s">
        <v>16724</v>
      </c>
      <c r="AI29" s="248" t="s">
        <v>16724</v>
      </c>
      <c r="AJ29" s="248" t="s">
        <v>16724</v>
      </c>
      <c r="AK29" s="248" t="s">
        <v>16724</v>
      </c>
      <c r="AL29" s="377" t="s">
        <v>17485</v>
      </c>
      <c r="AM29" s="325" t="s">
        <v>17486</v>
      </c>
    </row>
    <row r="30" spans="2:39" s="283" customFormat="1" ht="28.35" customHeight="1">
      <c r="B30" s="248" t="s">
        <v>16724</v>
      </c>
      <c r="C30" s="264" t="s">
        <v>16724</v>
      </c>
      <c r="D30" s="264" t="s">
        <v>16724</v>
      </c>
      <c r="E30" s="264" t="s">
        <v>16724</v>
      </c>
      <c r="F30" s="251"/>
      <c r="G30" s="251"/>
      <c r="I30" s="254" t="s">
        <v>17487</v>
      </c>
      <c r="K30" s="255">
        <v>0</v>
      </c>
      <c r="L30" s="256"/>
      <c r="U30" s="284"/>
      <c r="V30" s="261"/>
      <c r="W30" s="261">
        <v>0</v>
      </c>
      <c r="X30" s="261">
        <v>0</v>
      </c>
      <c r="Y30" s="261"/>
      <c r="Z30" s="261"/>
      <c r="AA30" s="284"/>
      <c r="AD30" s="262"/>
      <c r="AF30" s="284"/>
      <c r="AH30" s="248" t="s">
        <v>16724</v>
      </c>
      <c r="AI30" s="248" t="s">
        <v>16724</v>
      </c>
      <c r="AJ30" s="248" t="s">
        <v>16724</v>
      </c>
      <c r="AK30" s="248" t="s">
        <v>16724</v>
      </c>
      <c r="AL30" s="377" t="s">
        <v>17488</v>
      </c>
      <c r="AM30" s="325" t="s">
        <v>17489</v>
      </c>
    </row>
    <row r="31" spans="2:39" s="283" customFormat="1" ht="28.35" customHeight="1">
      <c r="B31" s="248" t="s">
        <v>16724</v>
      </c>
      <c r="C31" s="264" t="s">
        <v>16724</v>
      </c>
      <c r="D31" s="264" t="s">
        <v>16724</v>
      </c>
      <c r="E31" s="264" t="s">
        <v>16724</v>
      </c>
      <c r="F31" s="251"/>
      <c r="G31" s="251"/>
      <c r="I31" s="254" t="s">
        <v>17490</v>
      </c>
      <c r="K31" s="255">
        <v>0</v>
      </c>
      <c r="L31" s="256"/>
      <c r="U31" s="284"/>
      <c r="V31" s="261"/>
      <c r="W31" s="261">
        <v>0</v>
      </c>
      <c r="X31" s="261">
        <v>0</v>
      </c>
      <c r="Y31" s="261"/>
      <c r="Z31" s="261"/>
      <c r="AA31" s="284"/>
      <c r="AD31" s="262"/>
      <c r="AF31" s="284"/>
      <c r="AH31" s="248" t="s">
        <v>16724</v>
      </c>
      <c r="AI31" s="248" t="s">
        <v>16724</v>
      </c>
      <c r="AJ31" s="248" t="s">
        <v>16724</v>
      </c>
      <c r="AK31" s="248" t="s">
        <v>16724</v>
      </c>
      <c r="AL31" s="377" t="s">
        <v>17491</v>
      </c>
      <c r="AM31" s="325" t="s">
        <v>17492</v>
      </c>
    </row>
    <row r="32" spans="2:39" s="283" customFormat="1" ht="28.35" customHeight="1">
      <c r="B32" s="248" t="s">
        <v>16724</v>
      </c>
      <c r="C32" s="264" t="s">
        <v>16724</v>
      </c>
      <c r="D32" s="264" t="s">
        <v>16724</v>
      </c>
      <c r="E32" s="264" t="s">
        <v>16724</v>
      </c>
      <c r="F32" s="251"/>
      <c r="G32" s="251"/>
      <c r="I32" s="254" t="s">
        <v>17493</v>
      </c>
      <c r="K32" s="255">
        <v>0</v>
      </c>
      <c r="L32" s="256"/>
      <c r="U32" s="284"/>
      <c r="V32" s="261"/>
      <c r="W32" s="261">
        <v>0</v>
      </c>
      <c r="X32" s="261">
        <v>0</v>
      </c>
      <c r="Y32" s="261"/>
      <c r="Z32" s="261"/>
      <c r="AA32" s="284"/>
      <c r="AD32" s="262"/>
      <c r="AF32" s="284"/>
      <c r="AH32" s="248" t="s">
        <v>16724</v>
      </c>
      <c r="AI32" s="248" t="s">
        <v>16724</v>
      </c>
      <c r="AJ32" s="248" t="s">
        <v>16724</v>
      </c>
      <c r="AK32" s="248" t="s">
        <v>16724</v>
      </c>
      <c r="AL32" s="377" t="s">
        <v>17494</v>
      </c>
      <c r="AM32" s="325" t="s">
        <v>17495</v>
      </c>
    </row>
    <row r="33" spans="2:39" s="226" customFormat="1" ht="28.35" customHeight="1">
      <c r="B33" s="248" t="s">
        <v>16724</v>
      </c>
      <c r="C33" s="264" t="s">
        <v>16724</v>
      </c>
      <c r="D33" s="264" t="s">
        <v>16724</v>
      </c>
      <c r="E33" s="264" t="s">
        <v>16724</v>
      </c>
      <c r="F33" s="251"/>
      <c r="G33" s="251"/>
      <c r="H33" s="283"/>
      <c r="I33" s="254" t="s">
        <v>17496</v>
      </c>
      <c r="K33" s="255">
        <v>0</v>
      </c>
      <c r="L33" s="256"/>
      <c r="U33" s="284"/>
      <c r="V33" s="261"/>
      <c r="W33" s="261">
        <v>0</v>
      </c>
      <c r="X33" s="261">
        <v>0</v>
      </c>
      <c r="Y33" s="261"/>
      <c r="Z33" s="261"/>
      <c r="AA33" s="284"/>
      <c r="AB33" s="283"/>
      <c r="AC33" s="283"/>
      <c r="AD33" s="262"/>
      <c r="AE33" s="283"/>
      <c r="AF33" s="284"/>
      <c r="AH33" s="248" t="s">
        <v>16724</v>
      </c>
      <c r="AI33" s="248" t="s">
        <v>16724</v>
      </c>
      <c r="AJ33" s="248" t="s">
        <v>16724</v>
      </c>
      <c r="AK33" s="248" t="s">
        <v>16724</v>
      </c>
      <c r="AL33" s="377" t="s">
        <v>17497</v>
      </c>
      <c r="AM33" s="325" t="s">
        <v>17498</v>
      </c>
    </row>
    <row r="34" spans="2:39" s="226" customFormat="1" ht="28.35" customHeight="1">
      <c r="B34" s="248" t="s">
        <v>16724</v>
      </c>
      <c r="C34" s="264" t="s">
        <v>16724</v>
      </c>
      <c r="D34" s="264" t="s">
        <v>16724</v>
      </c>
      <c r="E34" s="264" t="s">
        <v>16724</v>
      </c>
      <c r="F34" s="251"/>
      <c r="G34" s="251"/>
      <c r="H34" s="283"/>
      <c r="I34" s="254" t="s">
        <v>17499</v>
      </c>
      <c r="K34" s="255">
        <v>0</v>
      </c>
      <c r="L34" s="256"/>
      <c r="U34" s="284"/>
      <c r="V34" s="261"/>
      <c r="W34" s="261">
        <v>0</v>
      </c>
      <c r="X34" s="261">
        <v>0</v>
      </c>
      <c r="Y34" s="261"/>
      <c r="Z34" s="261"/>
      <c r="AA34" s="284"/>
      <c r="AB34" s="283"/>
      <c r="AC34" s="283"/>
      <c r="AD34" s="262"/>
      <c r="AE34" s="283"/>
      <c r="AF34" s="284"/>
      <c r="AH34" s="248" t="s">
        <v>16724</v>
      </c>
      <c r="AI34" s="248" t="s">
        <v>16724</v>
      </c>
      <c r="AJ34" s="248" t="s">
        <v>16724</v>
      </c>
      <c r="AK34" s="248" t="s">
        <v>16724</v>
      </c>
      <c r="AL34" s="377" t="s">
        <v>17500</v>
      </c>
      <c r="AM34" s="325" t="s">
        <v>17501</v>
      </c>
    </row>
    <row r="35" spans="2:39" s="226" customFormat="1" ht="28.35" customHeight="1">
      <c r="B35" s="248" t="s">
        <v>16724</v>
      </c>
      <c r="C35" s="264" t="s">
        <v>16724</v>
      </c>
      <c r="D35" s="264" t="s">
        <v>16724</v>
      </c>
      <c r="E35" s="264" t="s">
        <v>16724</v>
      </c>
      <c r="F35" s="251"/>
      <c r="G35" s="251"/>
      <c r="H35" s="283"/>
      <c r="I35" s="254" t="s">
        <v>17502</v>
      </c>
      <c r="K35" s="255">
        <v>0</v>
      </c>
      <c r="L35" s="256"/>
      <c r="U35" s="284"/>
      <c r="V35" s="261"/>
      <c r="W35" s="261">
        <v>0</v>
      </c>
      <c r="X35" s="261">
        <v>0</v>
      </c>
      <c r="Y35" s="261"/>
      <c r="Z35" s="261"/>
      <c r="AA35" s="284"/>
      <c r="AB35" s="283"/>
      <c r="AC35" s="283"/>
      <c r="AD35" s="262"/>
      <c r="AE35" s="283"/>
      <c r="AF35" s="284"/>
      <c r="AH35" s="248" t="s">
        <v>16724</v>
      </c>
      <c r="AI35" s="248" t="s">
        <v>16724</v>
      </c>
      <c r="AJ35" s="248" t="s">
        <v>16724</v>
      </c>
      <c r="AK35" s="248" t="s">
        <v>16724</v>
      </c>
      <c r="AL35" s="377" t="s">
        <v>17503</v>
      </c>
      <c r="AM35" s="325" t="s">
        <v>17504</v>
      </c>
    </row>
    <row r="36" spans="2:39" s="226" customFormat="1" ht="28.35" customHeight="1">
      <c r="B36" s="248" t="s">
        <v>16724</v>
      </c>
      <c r="C36" s="264" t="s">
        <v>16724</v>
      </c>
      <c r="D36" s="264" t="s">
        <v>16724</v>
      </c>
      <c r="E36" s="264" t="s">
        <v>16724</v>
      </c>
      <c r="F36" s="251"/>
      <c r="G36" s="251"/>
      <c r="H36" s="283"/>
      <c r="I36" s="254" t="s">
        <v>17505</v>
      </c>
      <c r="K36" s="255">
        <v>0</v>
      </c>
      <c r="L36" s="256"/>
      <c r="U36" s="284"/>
      <c r="V36" s="261"/>
      <c r="W36" s="261">
        <v>0</v>
      </c>
      <c r="X36" s="261">
        <v>0</v>
      </c>
      <c r="Y36" s="261"/>
      <c r="Z36" s="261"/>
      <c r="AA36" s="284"/>
      <c r="AB36" s="283"/>
      <c r="AC36" s="283"/>
      <c r="AD36" s="262"/>
      <c r="AE36" s="283"/>
      <c r="AF36" s="284"/>
      <c r="AH36" s="248" t="s">
        <v>16724</v>
      </c>
      <c r="AI36" s="248" t="s">
        <v>16724</v>
      </c>
      <c r="AJ36" s="248" t="s">
        <v>16724</v>
      </c>
      <c r="AK36" s="248" t="s">
        <v>16724</v>
      </c>
      <c r="AL36" s="377" t="s">
        <v>17506</v>
      </c>
      <c r="AM36" s="325" t="s">
        <v>17507</v>
      </c>
    </row>
    <row r="37" spans="2:39" s="226" customFormat="1" ht="28.35" customHeight="1">
      <c r="B37" s="248" t="s">
        <v>16724</v>
      </c>
      <c r="C37" s="264" t="s">
        <v>16724</v>
      </c>
      <c r="D37" s="264" t="s">
        <v>16724</v>
      </c>
      <c r="E37" s="264" t="s">
        <v>16724</v>
      </c>
      <c r="F37" s="251"/>
      <c r="G37" s="251"/>
      <c r="H37" s="283"/>
      <c r="I37" s="254" t="s">
        <v>17508</v>
      </c>
      <c r="K37" s="255">
        <v>0</v>
      </c>
      <c r="L37" s="256"/>
      <c r="U37" s="284"/>
      <c r="V37" s="261"/>
      <c r="W37" s="261">
        <v>0</v>
      </c>
      <c r="X37" s="261">
        <v>0</v>
      </c>
      <c r="Y37" s="261"/>
      <c r="Z37" s="261"/>
      <c r="AA37" s="284"/>
      <c r="AB37" s="283"/>
      <c r="AC37" s="283"/>
      <c r="AD37" s="262"/>
      <c r="AE37" s="283"/>
      <c r="AF37" s="284"/>
      <c r="AH37" s="248" t="s">
        <v>16724</v>
      </c>
      <c r="AI37" s="248" t="s">
        <v>16724</v>
      </c>
      <c r="AJ37" s="248" t="s">
        <v>16724</v>
      </c>
      <c r="AK37" s="248" t="s">
        <v>16724</v>
      </c>
      <c r="AL37" s="377" t="s">
        <v>17509</v>
      </c>
      <c r="AM37" s="325" t="s">
        <v>17510</v>
      </c>
    </row>
    <row r="38" spans="2:39" s="226" customFormat="1" ht="28.35" customHeight="1">
      <c r="B38" s="248" t="s">
        <v>16724</v>
      </c>
      <c r="C38" s="264" t="s">
        <v>16724</v>
      </c>
      <c r="D38" s="264" t="s">
        <v>16724</v>
      </c>
      <c r="E38" s="264" t="s">
        <v>16724</v>
      </c>
      <c r="F38" s="251"/>
      <c r="G38" s="251"/>
      <c r="H38" s="283"/>
      <c r="I38" s="254" t="s">
        <v>17511</v>
      </c>
      <c r="K38" s="255">
        <v>0</v>
      </c>
      <c r="L38" s="256"/>
      <c r="U38" s="227"/>
      <c r="V38" s="261"/>
      <c r="W38" s="261">
        <v>0</v>
      </c>
      <c r="X38" s="261">
        <v>0</v>
      </c>
      <c r="Y38" s="261"/>
      <c r="Z38" s="261"/>
      <c r="AA38" s="227"/>
      <c r="AD38" s="262"/>
      <c r="AF38" s="227"/>
      <c r="AH38" s="248" t="s">
        <v>16724</v>
      </c>
      <c r="AI38" s="248" t="s">
        <v>16724</v>
      </c>
      <c r="AJ38" s="248" t="s">
        <v>16724</v>
      </c>
      <c r="AK38" s="248" t="s">
        <v>16724</v>
      </c>
      <c r="AL38" s="377" t="s">
        <v>17512</v>
      </c>
      <c r="AM38" s="325" t="s">
        <v>17513</v>
      </c>
    </row>
    <row r="39" spans="2:39" s="226" customFormat="1" ht="15">
      <c r="U39" s="227"/>
      <c r="V39" s="227"/>
      <c r="W39" s="227"/>
      <c r="X39" s="227"/>
      <c r="Y39" s="227"/>
      <c r="Z39" s="227"/>
      <c r="AA39" s="227"/>
      <c r="AB39" s="227"/>
      <c r="AC39" s="227"/>
      <c r="AD39" s="227"/>
      <c r="AE39" s="227"/>
      <c r="AF39" s="227"/>
    </row>
    <row r="40" spans="2:39" s="226" customFormat="1" ht="15">
      <c r="B40" s="248" t="s">
        <v>17514</v>
      </c>
      <c r="C40" s="296"/>
      <c r="D40" s="264" t="s">
        <v>7339</v>
      </c>
      <c r="E40" s="264">
        <v>0</v>
      </c>
      <c r="F40" s="292"/>
      <c r="G40" s="378">
        <v>33.333333333333329</v>
      </c>
      <c r="I40" s="254" t="s">
        <v>17515</v>
      </c>
      <c r="U40" s="227"/>
      <c r="V40" s="227"/>
      <c r="W40" s="227"/>
      <c r="X40" s="227"/>
      <c r="Y40" s="227"/>
      <c r="Z40" s="227"/>
      <c r="AA40" s="227"/>
      <c r="AB40" s="227"/>
      <c r="AC40" s="227"/>
      <c r="AD40" s="227"/>
      <c r="AE40" s="227"/>
      <c r="AF40" s="227"/>
      <c r="AH40" s="248" t="s">
        <v>17514</v>
      </c>
      <c r="AI40" s="296"/>
      <c r="AJ40" s="248" t="s">
        <v>7339</v>
      </c>
      <c r="AK40" s="248"/>
      <c r="AL40" s="292"/>
      <c r="AM40" s="379" t="s">
        <v>17516</v>
      </c>
    </row>
    <row r="41" spans="2:39" s="226" customFormat="1" ht="15">
      <c r="U41" s="227"/>
      <c r="V41" s="227"/>
      <c r="W41" s="227"/>
      <c r="X41" s="227"/>
      <c r="Y41" s="227"/>
      <c r="Z41" s="227"/>
      <c r="AA41" s="227"/>
      <c r="AB41" s="227"/>
      <c r="AC41" s="227"/>
      <c r="AD41" s="227"/>
      <c r="AE41" s="227"/>
      <c r="AF41" s="227"/>
    </row>
    <row r="42" spans="2:39" s="226" customFormat="1" ht="15">
      <c r="B42" s="329" t="s">
        <v>17111</v>
      </c>
    </row>
    <row r="43" spans="2:39" ht="15">
      <c r="K43" s="226"/>
      <c r="L43" s="226"/>
    </row>
    <row r="44" spans="2:39" ht="15">
      <c r="B44" s="303" t="s">
        <v>17112</v>
      </c>
      <c r="K44" s="226"/>
      <c r="L44" s="226"/>
    </row>
    <row r="45" spans="2:39" ht="15" thickBot="1">
      <c r="B45" s="305"/>
    </row>
    <row r="46" spans="2:39" ht="15.75" thickTop="1" thickBot="1">
      <c r="B46" s="306" t="s">
        <v>17113</v>
      </c>
    </row>
    <row r="47" spans="2:39" ht="15" thickTop="1"/>
    <row r="48" spans="2:39">
      <c r="B48" s="307" t="s">
        <v>17114</v>
      </c>
    </row>
    <row r="49" spans="2:2"/>
    <row r="50" spans="2:2">
      <c r="B50" s="308" t="s">
        <v>17115</v>
      </c>
    </row>
    <row r="51" spans="2:2"/>
    <row r="52" spans="2:2" ht="15">
      <c r="B52" s="302" t="s">
        <v>17116</v>
      </c>
    </row>
    <row r="53" spans="2:2"/>
  </sheetData>
  <sheetProtection algorithmName="SHA-512" hashValue="c//q9XZJ26RdVtbIv/rHz+g8egjQ5xwlMrHm+kJiqljPKSzux+jPmDQ2dsCXpbG1JBLxNtxpVs5hrTC9CH8cXA==" saltValue="xc8UlD7buvmnR1AkKXP36Q==" spinCount="100000" sheet="1" objects="1" scenarios="1"/>
  <mergeCells count="15">
    <mergeCell ref="G5:G6"/>
    <mergeCell ref="B5:B6"/>
    <mergeCell ref="C5:C6"/>
    <mergeCell ref="D5:D6"/>
    <mergeCell ref="E5:E6"/>
    <mergeCell ref="F5:F6"/>
    <mergeCell ref="AK5:AK6"/>
    <mergeCell ref="AL5:AL6"/>
    <mergeCell ref="AM5:AM6"/>
    <mergeCell ref="I5:I6"/>
    <mergeCell ref="K5:K6"/>
    <mergeCell ref="L5:L6"/>
    <mergeCell ref="AH5:AH6"/>
    <mergeCell ref="AI5:AI6"/>
    <mergeCell ref="AJ5:AJ6"/>
  </mergeCells>
  <conditionalFormatting sqref="F16:F38 F40">
    <cfRule type="expression" dxfId="360" priority="16">
      <formula>INDIRECT("E" &amp; ROW()) = 5</formula>
    </cfRule>
    <cfRule type="expression" dxfId="359" priority="17">
      <formula>INDIRECT("E" &amp; ROW()) = 4</formula>
    </cfRule>
    <cfRule type="expression" dxfId="358" priority="18">
      <formula>INDIRECT("E" &amp; ROW()) = 3</formula>
    </cfRule>
    <cfRule type="expression" dxfId="357" priority="19">
      <formula>INDIRECT("E" &amp; ROW()) = 2</formula>
    </cfRule>
    <cfRule type="expression" dxfId="356" priority="20">
      <formula>INDIRECT("E" &amp; ROW()) = 1</formula>
    </cfRule>
    <cfRule type="expression" dxfId="355" priority="21">
      <formula>INDIRECT("E" &amp; ROW()) = 0</formula>
    </cfRule>
  </conditionalFormatting>
  <conditionalFormatting sqref="K9">
    <cfRule type="cellIs" dxfId="354" priority="15" operator="equal">
      <formula>0</formula>
    </cfRule>
  </conditionalFormatting>
  <conditionalFormatting sqref="L10:L12">
    <cfRule type="cellIs" dxfId="353" priority="14" operator="equal">
      <formula>0</formula>
    </cfRule>
  </conditionalFormatting>
  <conditionalFormatting sqref="K10:K13">
    <cfRule type="cellIs" dxfId="352" priority="13" operator="equal">
      <formula>0</formula>
    </cfRule>
  </conditionalFormatting>
  <conditionalFormatting sqref="L9">
    <cfRule type="cellIs" dxfId="351" priority="12" operator="equal">
      <formula>0</formula>
    </cfRule>
  </conditionalFormatting>
  <conditionalFormatting sqref="K16">
    <cfRule type="cellIs" dxfId="350" priority="11" operator="equal">
      <formula>0</formula>
    </cfRule>
  </conditionalFormatting>
  <conditionalFormatting sqref="K17:K38">
    <cfRule type="cellIs" dxfId="349" priority="10" operator="equal">
      <formula>0</formula>
    </cfRule>
  </conditionalFormatting>
  <conditionalFormatting sqref="L13">
    <cfRule type="cellIs" dxfId="348" priority="9" operator="equal">
      <formula>0</formula>
    </cfRule>
  </conditionalFormatting>
  <conditionalFormatting sqref="L16:L38">
    <cfRule type="cellIs" dxfId="347" priority="8" operator="equal">
      <formula>0</formula>
    </cfRule>
  </conditionalFormatting>
  <conditionalFormatting sqref="E9:E13 E16:E38 E40">
    <cfRule type="cellIs" dxfId="346" priority="7" operator="equal">
      <formula>0</formula>
    </cfRule>
  </conditionalFormatting>
  <conditionalFormatting sqref="AL40 AL16:AL38">
    <cfRule type="expression" dxfId="345" priority="1">
      <formula>INDIRECT("E" &amp; ROW()) = 5</formula>
    </cfRule>
    <cfRule type="expression" dxfId="344" priority="2">
      <formula>INDIRECT("E" &amp; ROW()) = 4</formula>
    </cfRule>
    <cfRule type="expression" dxfId="343" priority="3">
      <formula>INDIRECT("E" &amp; ROW()) = 3</formula>
    </cfRule>
    <cfRule type="expression" dxfId="342" priority="4">
      <formula>INDIRECT("E" &amp; ROW()) = 2</formula>
    </cfRule>
    <cfRule type="expression" dxfId="341" priority="5">
      <formula>INDIRECT("E" &amp; ROW()) = 1</formula>
    </cfRule>
    <cfRule type="expression" dxfId="340" priority="6">
      <formula>INDIRECT("E" &amp; ROW()) = 0</formula>
    </cfRule>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A550D-DFCF-4DDA-A4C2-CC70099C3767}">
  <sheetPr>
    <tabColor rgb="FF0070C0"/>
  </sheetPr>
  <dimension ref="B1:BC50"/>
  <sheetViews>
    <sheetView showGridLines="0" tabSelected="1" topLeftCell="F13" workbookViewId="0">
      <selection activeCell="G25" sqref="G25"/>
    </sheetView>
  </sheetViews>
  <sheetFormatPr defaultColWidth="23.5" defaultRowHeight="14.25" zeroHeight="1"/>
  <cols>
    <col min="1" max="1" width="1.625" style="309" customWidth="1"/>
    <col min="2" max="2" width="23.375" style="309" customWidth="1"/>
    <col min="3" max="3" width="13.75" style="309" customWidth="1"/>
    <col min="4" max="5" width="15.625" style="309" customWidth="1"/>
    <col min="6" max="6" width="16.875" style="309" customWidth="1"/>
    <col min="7" max="7" width="15.75" style="309" customWidth="1"/>
    <col min="8" max="8" width="12.875" style="309" customWidth="1"/>
    <col min="9" max="9" width="15.75" style="309" customWidth="1"/>
    <col min="10" max="12" width="10.125" style="309" customWidth="1"/>
    <col min="13" max="13" width="12.625" style="309" customWidth="1"/>
    <col min="14" max="14" width="10.125" style="309" customWidth="1"/>
    <col min="15" max="15" width="4" style="309" customWidth="1"/>
    <col min="16" max="16" width="7.875" style="309" customWidth="1"/>
    <col min="17" max="17" width="1.75" style="309" customWidth="1"/>
    <col min="18" max="19" width="12.625" style="309" customWidth="1"/>
    <col min="20" max="20" width="8.625" style="309" customWidth="1"/>
    <col min="21" max="21" width="1.625" style="309" hidden="1" customWidth="1"/>
    <col min="22" max="30" width="3.625" style="309" hidden="1" customWidth="1"/>
    <col min="31" max="31" width="1.625" style="309" hidden="1" customWidth="1"/>
    <col min="32" max="40" width="3.625" style="309" hidden="1" customWidth="1"/>
    <col min="41" max="41" width="1.625" style="309" hidden="1" customWidth="1"/>
    <col min="42" max="42" width="8.625" style="309" customWidth="1"/>
    <col min="43" max="43" width="23.5" style="309"/>
    <col min="44" max="55" width="15.625" style="309" customWidth="1"/>
    <col min="56" max="16384" width="23.5" style="309"/>
  </cols>
  <sheetData>
    <row r="1" spans="2:55" s="215" customFormat="1" ht="35.25" customHeight="1">
      <c r="B1" s="310" t="s">
        <v>17545</v>
      </c>
      <c r="C1" s="3060"/>
      <c r="D1" s="3061"/>
      <c r="E1" s="3061"/>
      <c r="F1" s="333"/>
      <c r="G1" s="333"/>
      <c r="U1" s="217"/>
      <c r="AE1" s="217"/>
      <c r="AO1" s="217"/>
    </row>
    <row r="2" spans="2:55" s="215" customFormat="1" ht="9.9499999999999993" customHeight="1">
      <c r="B2" s="312"/>
      <c r="C2" s="312"/>
      <c r="D2" s="312"/>
      <c r="E2" s="312"/>
      <c r="F2" s="312"/>
      <c r="G2" s="312"/>
      <c r="H2" s="312"/>
      <c r="I2" s="312"/>
      <c r="J2" s="312"/>
      <c r="K2" s="312"/>
      <c r="L2" s="312"/>
      <c r="M2" s="312"/>
      <c r="U2" s="217"/>
      <c r="AE2" s="217"/>
      <c r="AO2" s="217"/>
    </row>
    <row r="3" spans="2:55" s="226" customFormat="1" ht="31.5" customHeight="1">
      <c r="B3" s="219" t="s">
        <v>17546</v>
      </c>
      <c r="C3" s="220"/>
      <c r="D3" s="220"/>
      <c r="E3" s="220"/>
      <c r="F3" s="220"/>
      <c r="G3" s="220"/>
      <c r="H3" s="220"/>
      <c r="I3" s="220"/>
      <c r="J3" s="220"/>
      <c r="K3" s="220"/>
      <c r="L3" s="220"/>
      <c r="M3" s="220"/>
      <c r="N3" s="220"/>
      <c r="O3" s="373"/>
      <c r="P3" s="222" t="s">
        <v>9</v>
      </c>
      <c r="Q3" s="337"/>
      <c r="R3" s="224" t="s">
        <v>16944</v>
      </c>
      <c r="S3" s="224"/>
      <c r="U3" s="227"/>
      <c r="AE3" s="227"/>
      <c r="AO3" s="227"/>
      <c r="AQ3" s="224" t="s">
        <v>16945</v>
      </c>
    </row>
    <row r="4" spans="2:55" s="226" customFormat="1" ht="9" customHeight="1">
      <c r="B4" s="3062"/>
      <c r="C4" s="3062"/>
      <c r="D4" s="3062"/>
      <c r="E4" s="3062"/>
      <c r="F4" s="3062"/>
      <c r="G4" s="3062"/>
      <c r="H4" s="3062"/>
      <c r="I4" s="3062"/>
      <c r="J4" s="3062"/>
      <c r="K4" s="3062"/>
      <c r="L4" s="3062"/>
      <c r="M4" s="3062"/>
      <c r="N4" s="3062"/>
      <c r="U4" s="227"/>
      <c r="AE4" s="227"/>
      <c r="AO4" s="227"/>
    </row>
    <row r="5" spans="2:55" s="226" customFormat="1" ht="14.25" customHeight="1">
      <c r="C5" s="313">
        <v>1</v>
      </c>
      <c r="D5" s="313">
        <v>2</v>
      </c>
      <c r="E5" s="313">
        <v>3</v>
      </c>
      <c r="F5" s="313">
        <v>4</v>
      </c>
      <c r="G5" s="313">
        <v>5</v>
      </c>
      <c r="U5" s="227"/>
      <c r="V5" s="226" t="s">
        <v>16952</v>
      </c>
      <c r="AE5" s="227"/>
      <c r="AF5" s="226" t="s">
        <v>16953</v>
      </c>
      <c r="AO5" s="227"/>
    </row>
    <row r="6" spans="2:55" s="226" customFormat="1" ht="57.75" customHeight="1">
      <c r="B6" s="380" t="s">
        <v>6743</v>
      </c>
      <c r="C6" s="320" t="s">
        <v>734</v>
      </c>
      <c r="D6" s="320" t="s">
        <v>16220</v>
      </c>
      <c r="E6" s="320" t="s">
        <v>16221</v>
      </c>
      <c r="F6" s="320" t="s">
        <v>17547</v>
      </c>
      <c r="G6" s="320" t="s">
        <v>17548</v>
      </c>
      <c r="H6" s="381"/>
      <c r="I6" s="381"/>
      <c r="J6" s="381"/>
      <c r="K6" s="381"/>
      <c r="L6" s="381"/>
      <c r="M6" s="381"/>
      <c r="N6" s="381"/>
      <c r="O6" s="382"/>
      <c r="P6" s="320" t="s">
        <v>6749</v>
      </c>
      <c r="R6" s="341" t="s">
        <v>16952</v>
      </c>
      <c r="S6" s="341" t="s">
        <v>16953</v>
      </c>
      <c r="U6" s="227"/>
      <c r="V6" s="237" t="s">
        <v>16954</v>
      </c>
      <c r="AE6" s="227"/>
      <c r="AF6" s="237" t="s">
        <v>16955</v>
      </c>
      <c r="AH6" s="237"/>
      <c r="AI6" s="237"/>
      <c r="AO6" s="227"/>
      <c r="AQ6" s="380" t="s">
        <v>6743</v>
      </c>
      <c r="AR6" s="320" t="s">
        <v>734</v>
      </c>
      <c r="AS6" s="320" t="s">
        <v>16220</v>
      </c>
      <c r="AT6" s="320" t="s">
        <v>16221</v>
      </c>
      <c r="AU6" s="320" t="s">
        <v>17549</v>
      </c>
      <c r="AV6" s="320" t="s">
        <v>17548</v>
      </c>
    </row>
    <row r="7" spans="2:55" s="226" customFormat="1" ht="15.75">
      <c r="B7" s="383"/>
      <c r="C7" s="383"/>
      <c r="D7" s="383"/>
      <c r="E7" s="383"/>
      <c r="F7" s="383"/>
      <c r="G7" s="383"/>
      <c r="H7" s="247"/>
      <c r="I7" s="247"/>
      <c r="J7" s="247"/>
      <c r="K7" s="247"/>
      <c r="L7" s="247"/>
      <c r="M7" s="247"/>
      <c r="N7" s="247"/>
      <c r="U7" s="227"/>
      <c r="AE7" s="227"/>
      <c r="AO7" s="227"/>
    </row>
    <row r="8" spans="2:55" s="226" customFormat="1" ht="25.5">
      <c r="B8" s="242" t="s">
        <v>16224</v>
      </c>
      <c r="C8" s="383"/>
      <c r="D8" s="383"/>
      <c r="E8" s="383"/>
      <c r="F8" s="383"/>
      <c r="G8" s="383"/>
      <c r="H8" s="247"/>
      <c r="I8" s="247"/>
      <c r="J8" s="247"/>
      <c r="K8" s="247"/>
      <c r="L8" s="247"/>
      <c r="M8" s="247"/>
      <c r="N8" s="247"/>
      <c r="U8" s="227"/>
      <c r="V8" s="244">
        <v>3</v>
      </c>
      <c r="W8" s="244">
        <v>4</v>
      </c>
      <c r="X8" s="244">
        <v>5</v>
      </c>
      <c r="Y8" s="244"/>
      <c r="Z8" s="244"/>
      <c r="AA8" s="244"/>
      <c r="AB8" s="244"/>
      <c r="AC8" s="244"/>
      <c r="AD8" s="244"/>
      <c r="AE8" s="245"/>
      <c r="AF8" s="244">
        <v>3</v>
      </c>
      <c r="AG8" s="244">
        <v>4</v>
      </c>
      <c r="AH8" s="244">
        <v>5</v>
      </c>
      <c r="AI8" s="244"/>
      <c r="AJ8" s="244"/>
      <c r="AK8" s="244"/>
      <c r="AL8" s="244"/>
      <c r="AM8" s="244"/>
      <c r="AN8" s="244"/>
      <c r="AO8" s="227"/>
      <c r="AQ8" s="384"/>
      <c r="AR8" s="385"/>
      <c r="AS8" s="385"/>
      <c r="AT8" s="385"/>
      <c r="AU8" s="385"/>
      <c r="AV8" s="385"/>
      <c r="AW8" s="381"/>
      <c r="AX8" s="381"/>
      <c r="AY8" s="381"/>
    </row>
    <row r="9" spans="2:55" s="392" customFormat="1" ht="29.25" customHeight="1">
      <c r="B9" s="386" t="s">
        <v>17550</v>
      </c>
      <c r="C9" s="386" t="s">
        <v>17551</v>
      </c>
      <c r="D9" s="387" t="s">
        <v>17552</v>
      </c>
      <c r="E9" s="388">
        <v>13865.7</v>
      </c>
      <c r="F9" s="389">
        <v>909</v>
      </c>
      <c r="G9" s="390">
        <v>65.557454726411208</v>
      </c>
      <c r="H9" s="391"/>
      <c r="I9" s="391"/>
      <c r="J9" s="391"/>
      <c r="K9" s="391"/>
      <c r="L9" s="391"/>
      <c r="N9" s="393"/>
      <c r="P9" s="254" t="s">
        <v>17553</v>
      </c>
      <c r="R9" s="255">
        <v>0</v>
      </c>
      <c r="S9" s="256">
        <v>0</v>
      </c>
      <c r="T9" s="394"/>
      <c r="U9" s="227"/>
      <c r="V9" s="261"/>
      <c r="W9" s="261">
        <v>0</v>
      </c>
      <c r="X9" s="261"/>
      <c r="Y9" s="261"/>
      <c r="Z9" s="261"/>
      <c r="AA9" s="261"/>
      <c r="AB9" s="261"/>
      <c r="AC9" s="261"/>
      <c r="AD9" s="261"/>
      <c r="AE9" s="227"/>
      <c r="AF9" s="262">
        <v>0</v>
      </c>
      <c r="AG9" s="262">
        <v>0</v>
      </c>
      <c r="AH9" s="262"/>
      <c r="AI9" s="261"/>
      <c r="AJ9" s="262"/>
      <c r="AK9" s="262"/>
      <c r="AL9" s="262"/>
      <c r="AM9" s="262"/>
      <c r="AN9" s="262"/>
      <c r="AO9" s="227"/>
      <c r="AQ9" s="386" t="s">
        <v>17550</v>
      </c>
      <c r="AR9" s="386" t="s">
        <v>17551</v>
      </c>
      <c r="AS9" s="386" t="s">
        <v>17552</v>
      </c>
      <c r="AT9" s="395"/>
      <c r="AU9" s="396" t="s">
        <v>17554</v>
      </c>
      <c r="AV9" s="397" t="s">
        <v>17555</v>
      </c>
      <c r="AW9" s="391"/>
      <c r="AX9" s="391"/>
      <c r="AY9" s="391"/>
    </row>
    <row r="10" spans="2:55" s="392" customFormat="1" ht="29.25" customHeight="1" thickBot="1">
      <c r="B10" s="386" t="s">
        <v>17556</v>
      </c>
      <c r="C10" s="386" t="s">
        <v>17551</v>
      </c>
      <c r="D10" s="387" t="s">
        <v>17552</v>
      </c>
      <c r="E10" s="388">
        <v>13865.7</v>
      </c>
      <c r="F10" s="389">
        <v>499</v>
      </c>
      <c r="G10" s="371">
        <v>35.988085707897902</v>
      </c>
      <c r="H10" s="398"/>
      <c r="I10" s="398"/>
      <c r="J10" s="398"/>
      <c r="K10" s="398"/>
      <c r="L10" s="398"/>
      <c r="N10" s="393"/>
      <c r="P10" s="254" t="s">
        <v>17557</v>
      </c>
      <c r="R10" s="255">
        <v>0</v>
      </c>
      <c r="S10" s="256">
        <v>0</v>
      </c>
      <c r="T10" s="394"/>
      <c r="U10" s="227"/>
      <c r="V10" s="261"/>
      <c r="W10" s="261">
        <v>0</v>
      </c>
      <c r="X10" s="261"/>
      <c r="Y10" s="261"/>
      <c r="Z10" s="261"/>
      <c r="AA10" s="261"/>
      <c r="AB10" s="261"/>
      <c r="AC10" s="261"/>
      <c r="AD10" s="261"/>
      <c r="AE10" s="227"/>
      <c r="AF10" s="262">
        <v>0</v>
      </c>
      <c r="AG10" s="262">
        <v>0</v>
      </c>
      <c r="AH10" s="262"/>
      <c r="AI10" s="261"/>
      <c r="AJ10" s="262"/>
      <c r="AK10" s="262"/>
      <c r="AL10" s="262"/>
      <c r="AM10" s="262"/>
      <c r="AN10" s="262"/>
      <c r="AO10" s="227"/>
      <c r="AQ10" s="386" t="s">
        <v>17556</v>
      </c>
      <c r="AR10" s="386" t="s">
        <v>17551</v>
      </c>
      <c r="AS10" s="386" t="s">
        <v>17552</v>
      </c>
      <c r="AT10" s="395"/>
      <c r="AU10" s="396" t="s">
        <v>17558</v>
      </c>
      <c r="AV10" s="372" t="s">
        <v>17559</v>
      </c>
      <c r="AW10" s="398"/>
      <c r="AX10" s="398"/>
      <c r="AY10" s="398"/>
    </row>
    <row r="11" spans="2:55" s="392" customFormat="1" ht="29.25" customHeight="1" thickTop="1" thickBot="1">
      <c r="B11" s="386" t="s">
        <v>16990</v>
      </c>
      <c r="C11" s="386" t="s">
        <v>17551</v>
      </c>
      <c r="D11" s="387" t="s">
        <v>17552</v>
      </c>
      <c r="E11" s="399">
        <v>13865.7</v>
      </c>
      <c r="F11" s="400">
        <v>1408</v>
      </c>
      <c r="G11" s="371">
        <v>101.54554043430912</v>
      </c>
      <c r="H11" s="398"/>
      <c r="I11" s="398"/>
      <c r="J11" s="398"/>
      <c r="K11" s="398"/>
      <c r="L11" s="398"/>
      <c r="N11" s="393"/>
      <c r="P11" s="254" t="s">
        <v>17560</v>
      </c>
      <c r="R11" s="255">
        <v>0</v>
      </c>
      <c r="S11" s="256">
        <v>0</v>
      </c>
      <c r="T11" s="394"/>
      <c r="U11" s="227"/>
      <c r="V11" s="261">
        <v>0</v>
      </c>
      <c r="W11" s="261"/>
      <c r="X11" s="261"/>
      <c r="Y11" s="261"/>
      <c r="Z11" s="261"/>
      <c r="AA11" s="261"/>
      <c r="AB11" s="261"/>
      <c r="AC11" s="261"/>
      <c r="AD11" s="261"/>
      <c r="AE11" s="227"/>
      <c r="AF11" s="262">
        <v>0</v>
      </c>
      <c r="AG11" s="262"/>
      <c r="AH11" s="262"/>
      <c r="AI11" s="261"/>
      <c r="AJ11" s="262"/>
      <c r="AK11" s="262"/>
      <c r="AL11" s="262"/>
      <c r="AM11" s="262"/>
      <c r="AN11" s="262"/>
      <c r="AO11" s="227"/>
      <c r="AQ11" s="386" t="s">
        <v>16990</v>
      </c>
      <c r="AR11" s="386" t="s">
        <v>17551</v>
      </c>
      <c r="AS11" s="386" t="s">
        <v>17552</v>
      </c>
      <c r="AT11" s="395"/>
      <c r="AU11" s="396" t="s">
        <v>17561</v>
      </c>
      <c r="AV11" s="372" t="s">
        <v>16992</v>
      </c>
      <c r="AW11" s="398"/>
      <c r="AX11" s="398"/>
      <c r="AY11" s="398"/>
    </row>
    <row r="12" spans="2:55" s="392" customFormat="1" ht="53.1" customHeight="1" thickTop="1">
      <c r="B12" s="386" t="s">
        <v>16225</v>
      </c>
      <c r="C12" s="386" t="s">
        <v>16226</v>
      </c>
      <c r="D12" s="401" t="s">
        <v>17562</v>
      </c>
      <c r="E12" s="402">
        <v>2580.1999999999998</v>
      </c>
      <c r="F12" s="389">
        <v>344.81</v>
      </c>
      <c r="G12" s="371">
        <v>133.63692736997132</v>
      </c>
      <c r="H12" s="403"/>
      <c r="I12" s="403"/>
      <c r="J12" s="403"/>
      <c r="K12" s="403"/>
      <c r="L12" s="403"/>
      <c r="N12" s="393"/>
      <c r="P12" s="254" t="s">
        <v>16230</v>
      </c>
      <c r="R12" s="255">
        <v>0</v>
      </c>
      <c r="S12" s="256">
        <v>0</v>
      </c>
      <c r="U12" s="227"/>
      <c r="V12" s="261">
        <v>0</v>
      </c>
      <c r="W12" s="261">
        <v>0</v>
      </c>
      <c r="X12" s="261"/>
      <c r="Y12" s="261"/>
      <c r="Z12" s="261"/>
      <c r="AA12" s="261"/>
      <c r="AB12" s="261"/>
      <c r="AC12" s="261"/>
      <c r="AD12" s="261"/>
      <c r="AE12" s="227"/>
      <c r="AF12" s="262">
        <v>0</v>
      </c>
      <c r="AG12" s="262">
        <v>0</v>
      </c>
      <c r="AH12" s="262"/>
      <c r="AI12" s="261"/>
      <c r="AJ12" s="262"/>
      <c r="AK12" s="262"/>
      <c r="AL12" s="262"/>
      <c r="AM12" s="262"/>
      <c r="AN12" s="262"/>
      <c r="AO12" s="227"/>
      <c r="AQ12" s="386" t="s">
        <v>16225</v>
      </c>
      <c r="AR12" s="386" t="s">
        <v>16226</v>
      </c>
      <c r="AS12" s="386" t="s">
        <v>17562</v>
      </c>
      <c r="AT12" s="395" t="s">
        <v>17563</v>
      </c>
      <c r="AU12" s="396" t="s">
        <v>17564</v>
      </c>
      <c r="AV12" s="372" t="s">
        <v>17565</v>
      </c>
      <c r="AW12" s="403"/>
      <c r="AX12" s="403"/>
      <c r="AY12" s="403"/>
    </row>
    <row r="13" spans="2:55" s="392" customFormat="1" ht="13.5" customHeight="1">
      <c r="B13" s="404"/>
      <c r="C13" s="404"/>
      <c r="D13" s="404"/>
      <c r="E13" s="405"/>
      <c r="F13" s="405"/>
      <c r="G13" s="405"/>
      <c r="H13" s="393"/>
      <c r="I13" s="393"/>
      <c r="J13" s="393"/>
      <c r="K13" s="393"/>
      <c r="L13" s="393"/>
      <c r="M13" s="393"/>
      <c r="N13" s="393"/>
      <c r="P13" s="406"/>
      <c r="R13" s="406"/>
      <c r="S13" s="406"/>
      <c r="U13" s="227"/>
      <c r="V13" s="261"/>
      <c r="W13" s="261"/>
      <c r="X13" s="261"/>
      <c r="Y13" s="261"/>
      <c r="Z13" s="261"/>
      <c r="AA13" s="261"/>
      <c r="AB13" s="261"/>
      <c r="AC13" s="261"/>
      <c r="AD13" s="261"/>
      <c r="AE13" s="227"/>
      <c r="AF13" s="262"/>
      <c r="AG13" s="262"/>
      <c r="AH13" s="262"/>
      <c r="AI13" s="261"/>
      <c r="AJ13" s="262"/>
      <c r="AK13" s="262"/>
      <c r="AL13" s="262"/>
      <c r="AM13" s="262"/>
      <c r="AN13" s="262"/>
      <c r="AO13" s="227"/>
    </row>
    <row r="14" spans="2:55" s="392" customFormat="1" ht="15">
      <c r="B14" s="404"/>
      <c r="C14" s="313">
        <v>6</v>
      </c>
      <c r="D14" s="313">
        <v>7</v>
      </c>
      <c r="E14" s="313">
        <v>8</v>
      </c>
      <c r="F14" s="313">
        <v>9</v>
      </c>
      <c r="G14" s="313">
        <v>10</v>
      </c>
      <c r="H14" s="313">
        <v>11</v>
      </c>
      <c r="I14" s="313" t="s">
        <v>17566</v>
      </c>
      <c r="J14" s="313" t="s">
        <v>17567</v>
      </c>
      <c r="K14" s="313" t="s">
        <v>17568</v>
      </c>
      <c r="L14" s="313" t="s">
        <v>17569</v>
      </c>
      <c r="M14" s="313">
        <v>12</v>
      </c>
      <c r="N14" s="313">
        <v>13</v>
      </c>
      <c r="U14" s="227"/>
      <c r="V14" s="261"/>
      <c r="W14" s="261"/>
      <c r="X14" s="261"/>
      <c r="Y14" s="261"/>
      <c r="Z14" s="261"/>
      <c r="AA14" s="261"/>
      <c r="AB14" s="261"/>
      <c r="AC14" s="261"/>
      <c r="AD14" s="261"/>
      <c r="AE14" s="227"/>
      <c r="AF14" s="262"/>
      <c r="AG14" s="262"/>
      <c r="AH14" s="262"/>
      <c r="AI14" s="261"/>
      <c r="AJ14" s="262"/>
      <c r="AK14" s="262"/>
      <c r="AL14" s="262"/>
      <c r="AM14" s="262"/>
      <c r="AN14" s="262"/>
      <c r="AO14" s="227"/>
    </row>
    <row r="15" spans="2:55" s="226" customFormat="1" ht="72.75" customHeight="1">
      <c r="B15" s="380" t="s">
        <v>6743</v>
      </c>
      <c r="C15" s="320" t="s">
        <v>734</v>
      </c>
      <c r="D15" s="320" t="s">
        <v>17570</v>
      </c>
      <c r="E15" s="320" t="s">
        <v>17571</v>
      </c>
      <c r="F15" s="320" t="s">
        <v>17572</v>
      </c>
      <c r="G15" s="320" t="s">
        <v>17573</v>
      </c>
      <c r="H15" s="320" t="s">
        <v>16234</v>
      </c>
      <c r="I15" s="320" t="s">
        <v>16235</v>
      </c>
      <c r="J15" s="320" t="s">
        <v>16236</v>
      </c>
      <c r="K15" s="320" t="s">
        <v>16237</v>
      </c>
      <c r="L15" s="320" t="s">
        <v>16238</v>
      </c>
      <c r="M15" s="320" t="s">
        <v>17574</v>
      </c>
      <c r="N15" s="320" t="s">
        <v>17575</v>
      </c>
      <c r="U15" s="227"/>
      <c r="V15" s="261"/>
      <c r="W15" s="261"/>
      <c r="X15" s="261"/>
      <c r="Y15" s="261"/>
      <c r="Z15" s="261"/>
      <c r="AA15" s="261"/>
      <c r="AB15" s="261"/>
      <c r="AC15" s="261"/>
      <c r="AD15" s="261"/>
      <c r="AE15" s="227"/>
      <c r="AF15" s="262"/>
      <c r="AG15" s="262"/>
      <c r="AH15" s="262"/>
      <c r="AI15" s="261"/>
      <c r="AJ15" s="262"/>
      <c r="AK15" s="262"/>
      <c r="AL15" s="262"/>
      <c r="AM15" s="262"/>
      <c r="AN15" s="262"/>
      <c r="AO15" s="227"/>
      <c r="AQ15" s="380" t="s">
        <v>6743</v>
      </c>
      <c r="AR15" s="320" t="s">
        <v>734</v>
      </c>
      <c r="AS15" s="320" t="s">
        <v>17570</v>
      </c>
      <c r="AT15" s="320" t="s">
        <v>17571</v>
      </c>
      <c r="AU15" s="320" t="s">
        <v>17572</v>
      </c>
      <c r="AV15" s="320" t="s">
        <v>17573</v>
      </c>
      <c r="AW15" s="320" t="s">
        <v>16234</v>
      </c>
      <c r="AX15" s="320" t="s">
        <v>16235</v>
      </c>
      <c r="AY15" s="320" t="s">
        <v>16236</v>
      </c>
      <c r="AZ15" s="320" t="s">
        <v>16237</v>
      </c>
      <c r="BA15" s="320" t="s">
        <v>16238</v>
      </c>
      <c r="BB15" s="320" t="s">
        <v>17574</v>
      </c>
      <c r="BC15" s="320" t="s">
        <v>17575</v>
      </c>
    </row>
    <row r="16" spans="2:55" s="226" customFormat="1" ht="15.75">
      <c r="B16" s="383"/>
      <c r="C16" s="383"/>
      <c r="D16" s="383"/>
      <c r="E16" s="383"/>
      <c r="F16" s="383"/>
      <c r="G16" s="383"/>
      <c r="H16" s="383"/>
      <c r="I16" s="383"/>
      <c r="J16" s="383"/>
      <c r="K16" s="383"/>
      <c r="L16" s="383"/>
      <c r="M16" s="383"/>
      <c r="N16" s="383"/>
      <c r="U16" s="227"/>
      <c r="V16" s="261"/>
      <c r="W16" s="261"/>
      <c r="X16" s="261"/>
      <c r="Y16" s="261"/>
      <c r="Z16" s="261"/>
      <c r="AA16" s="261"/>
      <c r="AB16" s="261"/>
      <c r="AC16" s="261"/>
      <c r="AD16" s="261"/>
      <c r="AE16" s="227"/>
      <c r="AF16" s="262"/>
      <c r="AG16" s="262"/>
      <c r="AH16" s="262"/>
      <c r="AI16" s="261"/>
      <c r="AJ16" s="262"/>
      <c r="AK16" s="262"/>
      <c r="AL16" s="262"/>
      <c r="AM16" s="262"/>
      <c r="AN16" s="262"/>
      <c r="AO16" s="227"/>
    </row>
    <row r="17" spans="2:55" s="226" customFormat="1" ht="42" customHeight="1">
      <c r="B17" s="242" t="s">
        <v>16239</v>
      </c>
      <c r="C17" s="383"/>
      <c r="D17" s="383"/>
      <c r="E17" s="383"/>
      <c r="F17" s="383"/>
      <c r="G17" s="383"/>
      <c r="H17" s="407"/>
      <c r="I17" s="407"/>
      <c r="J17" s="407"/>
      <c r="K17" s="407"/>
      <c r="L17" s="407"/>
      <c r="M17" s="383"/>
      <c r="N17" s="383"/>
      <c r="U17" s="227"/>
      <c r="V17" s="244">
        <v>7</v>
      </c>
      <c r="W17" s="244">
        <v>8</v>
      </c>
      <c r="X17" s="244">
        <v>9</v>
      </c>
      <c r="Y17" s="244">
        <v>10</v>
      </c>
      <c r="Z17" s="244">
        <v>11</v>
      </c>
      <c r="AA17" s="244" t="s">
        <v>17566</v>
      </c>
      <c r="AB17" s="244" t="s">
        <v>17567</v>
      </c>
      <c r="AC17" s="244" t="s">
        <v>17568</v>
      </c>
      <c r="AD17" s="244" t="s">
        <v>17569</v>
      </c>
      <c r="AE17" s="227"/>
      <c r="AF17" s="244">
        <v>7</v>
      </c>
      <c r="AG17" s="244">
        <v>8</v>
      </c>
      <c r="AH17" s="244">
        <v>9</v>
      </c>
      <c r="AI17" s="244">
        <v>10</v>
      </c>
      <c r="AJ17" s="244">
        <v>11</v>
      </c>
      <c r="AK17" s="244" t="s">
        <v>17566</v>
      </c>
      <c r="AL17" s="244" t="s">
        <v>17567</v>
      </c>
      <c r="AM17" s="244" t="s">
        <v>17568</v>
      </c>
      <c r="AN17" s="244" t="s">
        <v>17569</v>
      </c>
      <c r="AO17" s="227"/>
    </row>
    <row r="18" spans="2:55" s="392" customFormat="1" ht="25.5" customHeight="1" thickBot="1">
      <c r="B18" s="386" t="s">
        <v>17121</v>
      </c>
      <c r="C18" s="386" t="s">
        <v>14180</v>
      </c>
      <c r="D18" s="408">
        <v>102.6</v>
      </c>
      <c r="E18" s="408">
        <v>102.9</v>
      </c>
      <c r="F18" s="408">
        <v>94.1</v>
      </c>
      <c r="G18" s="409">
        <v>99.9</v>
      </c>
      <c r="H18" s="410">
        <v>93.8</v>
      </c>
      <c r="I18" s="410">
        <v>96.8</v>
      </c>
      <c r="J18" s="411"/>
      <c r="K18" s="411"/>
      <c r="L18" s="412"/>
      <c r="M18" s="413">
        <v>94.9</v>
      </c>
      <c r="N18" s="413">
        <v>5.0050050050050032</v>
      </c>
      <c r="P18" s="254" t="s">
        <v>16242</v>
      </c>
      <c r="R18" s="255">
        <v>0</v>
      </c>
      <c r="S18" s="256">
        <v>0</v>
      </c>
      <c r="T18" s="394"/>
      <c r="U18" s="227"/>
      <c r="V18" s="261">
        <v>0</v>
      </c>
      <c r="W18" s="261">
        <v>0</v>
      </c>
      <c r="X18" s="261">
        <v>0</v>
      </c>
      <c r="Y18" s="261"/>
      <c r="Z18" s="261">
        <v>0</v>
      </c>
      <c r="AA18" s="261">
        <v>0</v>
      </c>
      <c r="AB18" s="261"/>
      <c r="AC18" s="261"/>
      <c r="AD18" s="261"/>
      <c r="AE18" s="227"/>
      <c r="AF18" s="262">
        <v>0</v>
      </c>
      <c r="AG18" s="262">
        <v>0</v>
      </c>
      <c r="AH18" s="262">
        <v>0</v>
      </c>
      <c r="AI18" s="261"/>
      <c r="AJ18" s="262">
        <v>0</v>
      </c>
      <c r="AK18" s="262">
        <v>0</v>
      </c>
      <c r="AL18" s="262"/>
      <c r="AM18" s="262"/>
      <c r="AN18" s="262"/>
      <c r="AO18" s="227"/>
      <c r="AQ18" s="386" t="s">
        <v>17121</v>
      </c>
      <c r="AR18" s="386" t="s">
        <v>14180</v>
      </c>
      <c r="AS18" s="414"/>
      <c r="AT18" s="414"/>
      <c r="AU18" s="414"/>
      <c r="AV18" s="415" t="s">
        <v>17576</v>
      </c>
      <c r="AW18" s="416"/>
      <c r="AX18" s="415" t="s">
        <v>17577</v>
      </c>
      <c r="AY18" s="416"/>
      <c r="AZ18" s="416"/>
      <c r="BA18" s="416"/>
      <c r="BB18" s="415" t="s">
        <v>17578</v>
      </c>
      <c r="BC18" s="415" t="s">
        <v>16973</v>
      </c>
    </row>
    <row r="19" spans="2:55" s="392" customFormat="1" ht="25.5" customHeight="1" thickTop="1">
      <c r="B19" s="386" t="s">
        <v>16225</v>
      </c>
      <c r="C19" s="386" t="s">
        <v>16226</v>
      </c>
      <c r="D19" s="408">
        <v>126.2</v>
      </c>
      <c r="E19" s="408">
        <v>129.6</v>
      </c>
      <c r="F19" s="408">
        <v>128.1</v>
      </c>
      <c r="G19" s="409">
        <v>128</v>
      </c>
      <c r="H19" s="417">
        <v>139</v>
      </c>
      <c r="I19" s="418">
        <v>133.63692736997132</v>
      </c>
      <c r="J19" s="411"/>
      <c r="K19" s="411"/>
      <c r="L19" s="412"/>
      <c r="M19" s="413">
        <v>133.6</v>
      </c>
      <c r="N19" s="413">
        <v>-4.3749999999999956</v>
      </c>
      <c r="P19" s="254" t="s">
        <v>16250</v>
      </c>
      <c r="R19" s="255">
        <v>0</v>
      </c>
      <c r="S19" s="256">
        <v>0</v>
      </c>
      <c r="U19" s="227"/>
      <c r="V19" s="261">
        <v>0</v>
      </c>
      <c r="W19" s="261">
        <v>0</v>
      </c>
      <c r="X19" s="261">
        <v>0</v>
      </c>
      <c r="Y19" s="261"/>
      <c r="Z19" s="261">
        <v>0</v>
      </c>
      <c r="AA19" s="261"/>
      <c r="AB19" s="261"/>
      <c r="AC19" s="261"/>
      <c r="AD19" s="261"/>
      <c r="AE19" s="227"/>
      <c r="AF19" s="262">
        <v>0</v>
      </c>
      <c r="AG19" s="262">
        <v>0</v>
      </c>
      <c r="AH19" s="262">
        <v>0</v>
      </c>
      <c r="AI19" s="261"/>
      <c r="AJ19" s="262">
        <v>0</v>
      </c>
      <c r="AK19" s="262"/>
      <c r="AL19" s="262"/>
      <c r="AM19" s="262"/>
      <c r="AN19" s="262"/>
      <c r="AO19" s="227"/>
      <c r="AQ19" s="386" t="s">
        <v>16225</v>
      </c>
      <c r="AR19" s="386" t="s">
        <v>16226</v>
      </c>
      <c r="AS19" s="415"/>
      <c r="AT19" s="415"/>
      <c r="AU19" s="415"/>
      <c r="AV19" s="415" t="s">
        <v>17579</v>
      </c>
      <c r="AW19" s="416"/>
      <c r="AX19" s="415" t="s">
        <v>17565</v>
      </c>
      <c r="AY19" s="416"/>
      <c r="AZ19" s="416"/>
      <c r="BA19" s="416"/>
      <c r="BB19" s="415" t="s">
        <v>17580</v>
      </c>
      <c r="BC19" s="415" t="s">
        <v>16982</v>
      </c>
    </row>
    <row r="20" spans="2:55" s="392" customFormat="1" ht="17.25" customHeight="1">
      <c r="B20" s="404"/>
      <c r="C20" s="404"/>
      <c r="D20" s="405"/>
      <c r="E20" s="405"/>
      <c r="F20" s="405"/>
      <c r="G20" s="405"/>
      <c r="H20" s="405"/>
      <c r="I20" s="405"/>
      <c r="J20" s="405"/>
      <c r="K20" s="405"/>
      <c r="L20" s="405"/>
      <c r="M20" s="405"/>
      <c r="N20" s="405"/>
      <c r="P20" s="406"/>
      <c r="R20" s="406"/>
      <c r="S20" s="406"/>
      <c r="U20" s="227"/>
      <c r="V20" s="261"/>
      <c r="W20" s="261"/>
      <c r="X20" s="261"/>
      <c r="Y20" s="261"/>
      <c r="Z20" s="261"/>
      <c r="AA20" s="261"/>
      <c r="AB20" s="261"/>
      <c r="AC20" s="261"/>
      <c r="AD20" s="261"/>
      <c r="AE20" s="227"/>
      <c r="AF20" s="262"/>
      <c r="AG20" s="262"/>
      <c r="AH20" s="262"/>
      <c r="AI20" s="261"/>
      <c r="AJ20" s="262"/>
      <c r="AK20" s="262"/>
      <c r="AL20" s="262"/>
      <c r="AM20" s="262"/>
      <c r="AN20" s="262"/>
      <c r="AO20" s="227"/>
    </row>
    <row r="21" spans="2:55" s="226" customFormat="1" ht="15">
      <c r="B21" s="419"/>
      <c r="C21" s="313">
        <v>14</v>
      </c>
      <c r="D21" s="313">
        <v>15</v>
      </c>
      <c r="E21" s="313">
        <v>16</v>
      </c>
      <c r="F21" s="313">
        <v>17</v>
      </c>
      <c r="G21" s="313">
        <v>18</v>
      </c>
      <c r="H21" s="313">
        <v>19</v>
      </c>
      <c r="I21" s="313"/>
      <c r="J21" s="313"/>
      <c r="K21" s="313"/>
      <c r="L21" s="313"/>
      <c r="M21" s="247"/>
      <c r="N21" s="247"/>
      <c r="U21" s="227"/>
      <c r="V21" s="244"/>
      <c r="W21" s="244"/>
      <c r="X21" s="244"/>
      <c r="Y21" s="244"/>
      <c r="Z21" s="244"/>
      <c r="AA21" s="244"/>
      <c r="AB21" s="244"/>
      <c r="AC21" s="244"/>
      <c r="AD21" s="244"/>
      <c r="AE21" s="227"/>
      <c r="AF21" s="244"/>
      <c r="AG21" s="244"/>
      <c r="AH21" s="244"/>
      <c r="AI21" s="244"/>
      <c r="AJ21" s="244"/>
      <c r="AK21" s="244"/>
      <c r="AL21" s="244"/>
      <c r="AM21" s="244"/>
      <c r="AN21" s="244"/>
      <c r="AO21" s="227"/>
    </row>
    <row r="22" spans="2:55" s="226" customFormat="1" ht="38.25">
      <c r="B22" s="380" t="s">
        <v>6743</v>
      </c>
      <c r="C22" s="320" t="s">
        <v>734</v>
      </c>
      <c r="D22" s="320" t="s">
        <v>16220</v>
      </c>
      <c r="E22" s="320" t="s">
        <v>16257</v>
      </c>
      <c r="F22" s="320" t="s">
        <v>17581</v>
      </c>
      <c r="G22" s="320" t="s">
        <v>17582</v>
      </c>
      <c r="H22" s="320" t="s">
        <v>17583</v>
      </c>
      <c r="I22" s="420"/>
      <c r="J22" s="235"/>
      <c r="K22" s="235"/>
      <c r="L22" s="235"/>
      <c r="M22" s="247"/>
      <c r="N22" s="247"/>
      <c r="U22" s="227"/>
      <c r="V22" s="261"/>
      <c r="W22" s="261"/>
      <c r="X22" s="261"/>
      <c r="Y22" s="261"/>
      <c r="Z22" s="261"/>
      <c r="AA22" s="261"/>
      <c r="AB22" s="261"/>
      <c r="AC22" s="261"/>
      <c r="AD22" s="261"/>
      <c r="AE22" s="227"/>
      <c r="AF22" s="262"/>
      <c r="AG22" s="262"/>
      <c r="AH22" s="262"/>
      <c r="AI22" s="261"/>
      <c r="AJ22" s="262"/>
      <c r="AK22" s="262"/>
      <c r="AL22" s="262"/>
      <c r="AM22" s="262"/>
      <c r="AN22" s="262"/>
      <c r="AO22" s="227"/>
      <c r="AQ22" s="380" t="s">
        <v>6743</v>
      </c>
      <c r="AR22" s="320" t="s">
        <v>734</v>
      </c>
      <c r="AS22" s="320" t="s">
        <v>16220</v>
      </c>
      <c r="AT22" s="320" t="s">
        <v>16257</v>
      </c>
      <c r="AU22" s="320" t="s">
        <v>17581</v>
      </c>
      <c r="AV22" s="320" t="s">
        <v>17582</v>
      </c>
      <c r="AW22" s="320" t="s">
        <v>17583</v>
      </c>
    </row>
    <row r="23" spans="2:55" s="226" customFormat="1" ht="15.75">
      <c r="B23" s="383"/>
      <c r="C23" s="383"/>
      <c r="D23" s="383"/>
      <c r="E23" s="383"/>
      <c r="F23" s="383"/>
      <c r="G23" s="383"/>
      <c r="H23" s="383"/>
      <c r="I23" s="383"/>
      <c r="J23" s="383"/>
      <c r="K23" s="383"/>
      <c r="L23" s="383"/>
      <c r="M23" s="383"/>
      <c r="N23" s="383"/>
      <c r="U23" s="227"/>
      <c r="V23" s="261"/>
      <c r="W23" s="261"/>
      <c r="X23" s="261"/>
      <c r="Y23" s="261"/>
      <c r="Z23" s="261"/>
      <c r="AA23" s="261"/>
      <c r="AB23" s="261"/>
      <c r="AC23" s="261"/>
      <c r="AD23" s="261"/>
      <c r="AE23" s="227"/>
      <c r="AF23" s="262"/>
      <c r="AG23" s="262"/>
      <c r="AH23" s="262"/>
      <c r="AI23" s="261"/>
      <c r="AJ23" s="262"/>
      <c r="AK23" s="262"/>
      <c r="AL23" s="262"/>
      <c r="AM23" s="262"/>
      <c r="AN23" s="262"/>
      <c r="AO23" s="227"/>
    </row>
    <row r="24" spans="2:55" s="226" customFormat="1" ht="15.95" customHeight="1" thickBot="1">
      <c r="B24" s="242" t="s">
        <v>16966</v>
      </c>
      <c r="C24" s="383"/>
      <c r="D24" s="383"/>
      <c r="E24" s="383"/>
      <c r="F24" s="383"/>
      <c r="G24" s="383"/>
      <c r="H24" s="383"/>
      <c r="I24" s="383"/>
      <c r="J24" s="383"/>
      <c r="K24" s="383"/>
      <c r="L24" s="383"/>
      <c r="M24" s="383"/>
      <c r="N24" s="383"/>
      <c r="U24" s="227"/>
      <c r="V24" s="244">
        <v>16</v>
      </c>
      <c r="W24" s="244">
        <v>17</v>
      </c>
      <c r="X24" s="244">
        <v>18</v>
      </c>
      <c r="Y24" s="244">
        <v>19</v>
      </c>
      <c r="Z24" s="244"/>
      <c r="AA24" s="244"/>
      <c r="AB24" s="244"/>
      <c r="AC24" s="244"/>
      <c r="AD24" s="244"/>
      <c r="AE24" s="227"/>
      <c r="AF24" s="244">
        <v>16</v>
      </c>
      <c r="AG24" s="244">
        <v>17</v>
      </c>
      <c r="AH24" s="244">
        <v>18</v>
      </c>
      <c r="AI24" s="244">
        <v>19</v>
      </c>
      <c r="AJ24" s="244"/>
      <c r="AK24" s="244"/>
      <c r="AL24" s="244"/>
      <c r="AM24" s="244"/>
      <c r="AN24" s="244"/>
      <c r="AO24" s="227"/>
    </row>
    <row r="25" spans="2:55" s="392" customFormat="1" ht="58.5" customHeight="1" thickTop="1" thickBot="1">
      <c r="B25" s="386" t="s">
        <v>16966</v>
      </c>
      <c r="C25" s="386" t="s">
        <v>17584</v>
      </c>
      <c r="D25" s="387" t="s">
        <v>17585</v>
      </c>
      <c r="E25" s="421">
        <v>1137.9110000000001</v>
      </c>
      <c r="F25" s="422">
        <v>7400.8666666666668</v>
      </c>
      <c r="G25" s="423">
        <v>29266</v>
      </c>
      <c r="H25" s="424">
        <v>6.503906427362656E-3</v>
      </c>
      <c r="I25" s="425"/>
      <c r="J25" s="425"/>
      <c r="K25" s="425"/>
      <c r="L25" s="425"/>
      <c r="M25" s="426"/>
      <c r="N25" s="393"/>
      <c r="P25" s="254" t="s">
        <v>17586</v>
      </c>
      <c r="R25" s="255">
        <v>0</v>
      </c>
      <c r="S25" s="256">
        <v>0</v>
      </c>
      <c r="T25" s="394"/>
      <c r="U25" s="227"/>
      <c r="V25" s="261">
        <v>0</v>
      </c>
      <c r="W25" s="261">
        <v>0</v>
      </c>
      <c r="X25" s="261">
        <v>0</v>
      </c>
      <c r="Y25" s="261"/>
      <c r="Z25" s="261"/>
      <c r="AA25" s="261"/>
      <c r="AB25" s="261"/>
      <c r="AC25" s="261"/>
      <c r="AD25" s="261"/>
      <c r="AE25" s="227"/>
      <c r="AF25" s="262">
        <v>0</v>
      </c>
      <c r="AG25" s="262">
        <v>0</v>
      </c>
      <c r="AH25" s="262">
        <v>0</v>
      </c>
      <c r="AI25" s="262"/>
      <c r="AJ25" s="262"/>
      <c r="AK25" s="262"/>
      <c r="AL25" s="262"/>
      <c r="AM25" s="262"/>
      <c r="AN25" s="262"/>
      <c r="AO25" s="227"/>
      <c r="AQ25" s="386" t="s">
        <v>16966</v>
      </c>
      <c r="AR25" s="386" t="s">
        <v>17584</v>
      </c>
      <c r="AS25" s="386" t="s">
        <v>17585</v>
      </c>
      <c r="AT25" s="395"/>
      <c r="AU25" s="427" t="s">
        <v>17587</v>
      </c>
      <c r="AV25" s="396" t="s">
        <v>17588</v>
      </c>
      <c r="AW25" s="428" t="s">
        <v>16968</v>
      </c>
    </row>
    <row r="26" spans="2:55" s="226" customFormat="1" ht="15.95" customHeight="1" thickTop="1">
      <c r="C26" s="247"/>
      <c r="D26" s="419"/>
      <c r="F26" s="429"/>
      <c r="H26" s="430"/>
      <c r="I26" s="430"/>
      <c r="J26" s="430"/>
      <c r="K26" s="430"/>
      <c r="L26" s="430"/>
      <c r="N26" s="247"/>
      <c r="U26" s="227"/>
      <c r="V26" s="261"/>
      <c r="W26" s="261"/>
      <c r="X26" s="261"/>
      <c r="Y26" s="261"/>
      <c r="Z26" s="261"/>
      <c r="AA26" s="261"/>
      <c r="AB26" s="261"/>
      <c r="AC26" s="261"/>
      <c r="AD26" s="261"/>
      <c r="AE26" s="227"/>
      <c r="AF26" s="262"/>
      <c r="AG26" s="262"/>
      <c r="AH26" s="262"/>
      <c r="AI26" s="261"/>
      <c r="AJ26" s="262"/>
      <c r="AK26" s="262"/>
      <c r="AL26" s="262"/>
      <c r="AM26" s="262"/>
      <c r="AN26" s="262"/>
      <c r="AO26" s="227"/>
    </row>
    <row r="27" spans="2:55" s="226" customFormat="1" ht="15.95" customHeight="1">
      <c r="C27" s="313">
        <v>20</v>
      </c>
      <c r="D27" s="313">
        <v>21</v>
      </c>
      <c r="E27" s="313">
        <v>22</v>
      </c>
      <c r="H27" s="430"/>
      <c r="I27" s="430"/>
      <c r="J27" s="430"/>
      <c r="K27" s="430"/>
      <c r="L27" s="430"/>
      <c r="N27" s="247"/>
      <c r="U27" s="227"/>
      <c r="V27" s="244"/>
      <c r="W27" s="244"/>
      <c r="X27" s="244"/>
      <c r="Y27" s="261"/>
      <c r="Z27" s="261"/>
      <c r="AA27" s="261"/>
      <c r="AB27" s="261"/>
      <c r="AC27" s="261"/>
      <c r="AD27" s="261"/>
      <c r="AE27" s="227"/>
      <c r="AF27" s="262"/>
      <c r="AG27" s="262"/>
      <c r="AH27" s="262"/>
      <c r="AI27" s="261"/>
      <c r="AJ27" s="262"/>
      <c r="AK27" s="262"/>
      <c r="AL27" s="262"/>
      <c r="AM27" s="262"/>
      <c r="AN27" s="262"/>
      <c r="AO27" s="227"/>
    </row>
    <row r="28" spans="2:55" s="226" customFormat="1" ht="67.5" customHeight="1">
      <c r="B28" s="380" t="s">
        <v>6743</v>
      </c>
      <c r="C28" s="320" t="s">
        <v>17589</v>
      </c>
      <c r="D28" s="320" t="s">
        <v>17590</v>
      </c>
      <c r="E28" s="320" t="s">
        <v>17591</v>
      </c>
      <c r="F28" s="431"/>
      <c r="H28" s="432"/>
      <c r="I28" s="432"/>
      <c r="J28" s="432"/>
      <c r="K28" s="432"/>
      <c r="L28" s="432"/>
      <c r="M28" s="247"/>
      <c r="N28" s="247"/>
      <c r="U28" s="227"/>
      <c r="V28" s="261"/>
      <c r="W28" s="261"/>
      <c r="X28" s="261"/>
      <c r="Y28" s="261"/>
      <c r="Z28" s="261"/>
      <c r="AA28" s="261"/>
      <c r="AB28" s="261"/>
      <c r="AC28" s="261"/>
      <c r="AD28" s="261"/>
      <c r="AE28" s="227"/>
      <c r="AF28" s="262"/>
      <c r="AG28" s="262"/>
      <c r="AH28" s="262"/>
      <c r="AI28" s="261"/>
      <c r="AJ28" s="262"/>
      <c r="AK28" s="262"/>
      <c r="AL28" s="262"/>
      <c r="AM28" s="262"/>
      <c r="AN28" s="262"/>
      <c r="AO28" s="227"/>
      <c r="AQ28" s="380" t="s">
        <v>6743</v>
      </c>
      <c r="AR28" s="320" t="s">
        <v>17589</v>
      </c>
      <c r="AS28" s="320" t="s">
        <v>17590</v>
      </c>
      <c r="AT28" s="320" t="s">
        <v>17591</v>
      </c>
    </row>
    <row r="29" spans="2:55" s="226" customFormat="1" ht="15.75">
      <c r="B29" s="383"/>
      <c r="C29" s="383"/>
      <c r="D29" s="383"/>
      <c r="E29" s="383"/>
      <c r="F29" s="383"/>
      <c r="G29" s="383"/>
      <c r="H29" s="383"/>
      <c r="I29" s="383"/>
      <c r="J29" s="383"/>
      <c r="K29" s="383"/>
      <c r="L29" s="383"/>
      <c r="M29" s="383"/>
      <c r="N29" s="383"/>
      <c r="U29" s="227"/>
      <c r="V29" s="261"/>
      <c r="W29" s="261"/>
      <c r="X29" s="261"/>
      <c r="Y29" s="261"/>
      <c r="Z29" s="261"/>
      <c r="AA29" s="261"/>
      <c r="AB29" s="261"/>
      <c r="AC29" s="261"/>
      <c r="AD29" s="261"/>
      <c r="AE29" s="227"/>
      <c r="AF29" s="262"/>
      <c r="AG29" s="262"/>
      <c r="AH29" s="262"/>
      <c r="AI29" s="261"/>
      <c r="AJ29" s="262"/>
      <c r="AK29" s="262"/>
      <c r="AL29" s="262"/>
      <c r="AM29" s="262"/>
      <c r="AN29" s="262"/>
      <c r="AO29" s="227"/>
    </row>
    <row r="30" spans="2:55" s="226" customFormat="1" ht="15.75">
      <c r="B30" s="242" t="s">
        <v>17592</v>
      </c>
      <c r="C30" s="383"/>
      <c r="D30" s="383"/>
      <c r="E30" s="383"/>
      <c r="F30" s="383"/>
      <c r="G30" s="383"/>
      <c r="H30" s="383"/>
      <c r="I30" s="383"/>
      <c r="J30" s="383"/>
      <c r="K30" s="383"/>
      <c r="L30" s="383"/>
      <c r="M30" s="383"/>
      <c r="N30" s="383"/>
      <c r="U30" s="227"/>
      <c r="V30" s="244">
        <v>20</v>
      </c>
      <c r="W30" s="244">
        <v>21</v>
      </c>
      <c r="X30" s="244">
        <v>22</v>
      </c>
      <c r="Y30" s="261"/>
      <c r="Z30" s="261"/>
      <c r="AA30" s="261"/>
      <c r="AB30" s="261"/>
      <c r="AC30" s="261"/>
      <c r="AD30" s="261"/>
      <c r="AE30" s="227"/>
      <c r="AF30" s="244">
        <v>20</v>
      </c>
      <c r="AG30" s="244">
        <v>21</v>
      </c>
      <c r="AH30" s="244">
        <v>22</v>
      </c>
      <c r="AI30" s="261"/>
      <c r="AJ30" s="262"/>
      <c r="AK30" s="262"/>
      <c r="AL30" s="262"/>
      <c r="AM30" s="262"/>
      <c r="AN30" s="262"/>
      <c r="AO30" s="227"/>
    </row>
    <row r="31" spans="2:55" s="392" customFormat="1" ht="23.25" customHeight="1">
      <c r="B31" s="386" t="s">
        <v>16996</v>
      </c>
      <c r="C31" s="433">
        <v>877.87</v>
      </c>
      <c r="D31" s="434">
        <v>63.1</v>
      </c>
      <c r="E31" s="370">
        <v>7.1878524155057133E-2</v>
      </c>
      <c r="F31" s="435"/>
      <c r="G31" s="393"/>
      <c r="H31" s="393"/>
      <c r="I31" s="393"/>
      <c r="J31" s="393"/>
      <c r="K31" s="393"/>
      <c r="L31" s="393"/>
      <c r="M31" s="393"/>
      <c r="N31" s="393"/>
      <c r="P31" s="254" t="s">
        <v>17593</v>
      </c>
      <c r="R31" s="255">
        <v>0</v>
      </c>
      <c r="S31" s="256">
        <v>0</v>
      </c>
      <c r="U31" s="227"/>
      <c r="V31" s="261">
        <v>0</v>
      </c>
      <c r="W31" s="261">
        <v>0</v>
      </c>
      <c r="X31" s="261"/>
      <c r="Y31" s="261"/>
      <c r="Z31" s="261"/>
      <c r="AA31" s="261"/>
      <c r="AB31" s="261"/>
      <c r="AC31" s="261"/>
      <c r="AD31" s="261"/>
      <c r="AE31" s="227"/>
      <c r="AF31" s="262">
        <v>0</v>
      </c>
      <c r="AG31" s="262">
        <v>0</v>
      </c>
      <c r="AH31" s="262"/>
      <c r="AI31" s="261"/>
      <c r="AJ31" s="262"/>
      <c r="AK31" s="262"/>
      <c r="AL31" s="262"/>
      <c r="AM31" s="262"/>
      <c r="AN31" s="262"/>
      <c r="AO31" s="227"/>
      <c r="AQ31" s="386" t="s">
        <v>16996</v>
      </c>
      <c r="AR31" s="436" t="s">
        <v>17594</v>
      </c>
      <c r="AS31" s="437" t="s">
        <v>17595</v>
      </c>
      <c r="AT31" s="438" t="s">
        <v>17596</v>
      </c>
    </row>
    <row r="32" spans="2:55" s="392" customFormat="1" ht="23.25" customHeight="1">
      <c r="B32" s="404"/>
      <c r="C32" s="405"/>
      <c r="D32" s="405"/>
      <c r="E32" s="405"/>
      <c r="G32" s="393"/>
      <c r="H32" s="393"/>
      <c r="I32" s="393"/>
      <c r="J32" s="393"/>
      <c r="K32" s="393"/>
      <c r="L32" s="393"/>
      <c r="M32" s="393"/>
      <c r="N32" s="393"/>
      <c r="P32" s="406"/>
      <c r="R32" s="406"/>
      <c r="S32" s="406"/>
      <c r="U32" s="227"/>
      <c r="V32" s="261"/>
      <c r="W32" s="261"/>
      <c r="X32" s="261"/>
      <c r="Y32" s="261"/>
      <c r="Z32" s="261"/>
      <c r="AA32" s="261"/>
      <c r="AB32" s="261"/>
      <c r="AC32" s="261"/>
      <c r="AD32" s="261"/>
      <c r="AE32" s="227"/>
      <c r="AF32" s="262"/>
      <c r="AG32" s="262"/>
      <c r="AH32" s="262"/>
      <c r="AI32" s="261"/>
      <c r="AJ32" s="262"/>
      <c r="AK32" s="262"/>
      <c r="AL32" s="262"/>
      <c r="AM32" s="262"/>
      <c r="AN32" s="262"/>
      <c r="AO32" s="227"/>
    </row>
    <row r="33" spans="2:51" s="226" customFormat="1" ht="15">
      <c r="B33" s="247"/>
      <c r="C33" s="313">
        <v>23</v>
      </c>
      <c r="D33" s="313">
        <v>24</v>
      </c>
      <c r="E33" s="313">
        <v>25</v>
      </c>
      <c r="F33" s="313">
        <v>26</v>
      </c>
      <c r="G33" s="313">
        <v>27</v>
      </c>
      <c r="H33" s="313">
        <v>28</v>
      </c>
      <c r="I33" s="313">
        <v>29</v>
      </c>
      <c r="J33" s="313">
        <v>30</v>
      </c>
      <c r="U33" s="227"/>
      <c r="V33" s="244"/>
      <c r="W33" s="244"/>
      <c r="X33" s="244"/>
      <c r="Y33" s="244"/>
      <c r="Z33" s="244"/>
      <c r="AA33" s="244"/>
      <c r="AB33" s="244"/>
      <c r="AC33" s="244"/>
      <c r="AD33" s="244"/>
      <c r="AE33" s="227"/>
      <c r="AF33" s="262"/>
      <c r="AG33" s="262"/>
      <c r="AH33" s="262"/>
      <c r="AI33" s="261"/>
      <c r="AJ33" s="262"/>
      <c r="AK33" s="262"/>
      <c r="AL33" s="262"/>
      <c r="AM33" s="262"/>
      <c r="AN33" s="262"/>
      <c r="AO33" s="227"/>
    </row>
    <row r="34" spans="2:51" s="226" customFormat="1" ht="40.5" customHeight="1">
      <c r="B34" s="380" t="s">
        <v>6743</v>
      </c>
      <c r="C34" s="320" t="s">
        <v>17597</v>
      </c>
      <c r="D34" s="320" t="s">
        <v>17598</v>
      </c>
      <c r="E34" s="320" t="s">
        <v>17599</v>
      </c>
      <c r="F34" s="320" t="s">
        <v>17600</v>
      </c>
      <c r="G34" s="320" t="s">
        <v>17601</v>
      </c>
      <c r="H34" s="320" t="s">
        <v>17602</v>
      </c>
      <c r="I34" s="320" t="s">
        <v>17603</v>
      </c>
      <c r="J34" s="320" t="s">
        <v>17604</v>
      </c>
      <c r="U34" s="227"/>
      <c r="V34" s="261"/>
      <c r="W34" s="261"/>
      <c r="X34" s="261"/>
      <c r="Y34" s="261"/>
      <c r="Z34" s="261"/>
      <c r="AA34" s="261"/>
      <c r="AB34" s="261"/>
      <c r="AC34" s="261"/>
      <c r="AD34" s="261"/>
      <c r="AE34" s="227"/>
      <c r="AF34" s="262"/>
      <c r="AG34" s="262"/>
      <c r="AH34" s="262"/>
      <c r="AI34" s="261"/>
      <c r="AJ34" s="262"/>
      <c r="AK34" s="262"/>
      <c r="AL34" s="262"/>
      <c r="AM34" s="262"/>
      <c r="AN34" s="262"/>
      <c r="AO34" s="227"/>
      <c r="AQ34" s="380" t="s">
        <v>6743</v>
      </c>
      <c r="AR34" s="320" t="s">
        <v>17597</v>
      </c>
      <c r="AS34" s="320" t="s">
        <v>17598</v>
      </c>
      <c r="AT34" s="320" t="s">
        <v>17599</v>
      </c>
      <c r="AU34" s="320" t="s">
        <v>17600</v>
      </c>
      <c r="AV34" s="320" t="s">
        <v>17601</v>
      </c>
      <c r="AW34" s="320" t="s">
        <v>17602</v>
      </c>
      <c r="AX34" s="320" t="s">
        <v>17603</v>
      </c>
      <c r="AY34" s="320" t="s">
        <v>17604</v>
      </c>
    </row>
    <row r="35" spans="2:51" s="226" customFormat="1" ht="15.75">
      <c r="B35" s="383"/>
      <c r="C35" s="383"/>
      <c r="D35" s="383"/>
      <c r="E35" s="383"/>
      <c r="F35" s="383"/>
      <c r="G35" s="383"/>
      <c r="H35" s="383"/>
      <c r="I35" s="383"/>
      <c r="J35" s="383"/>
      <c r="U35" s="227"/>
      <c r="V35" s="261"/>
      <c r="W35" s="261"/>
      <c r="X35" s="261"/>
      <c r="Y35" s="261"/>
      <c r="Z35" s="261"/>
      <c r="AA35" s="261"/>
      <c r="AB35" s="261"/>
      <c r="AC35" s="261"/>
      <c r="AD35" s="261"/>
      <c r="AE35" s="227"/>
      <c r="AF35" s="262"/>
      <c r="AG35" s="262"/>
      <c r="AH35" s="262"/>
      <c r="AI35" s="261"/>
      <c r="AJ35" s="262"/>
      <c r="AK35" s="262"/>
      <c r="AL35" s="262"/>
      <c r="AM35" s="262"/>
      <c r="AN35" s="262"/>
      <c r="AO35" s="227"/>
    </row>
    <row r="36" spans="2:51" s="226" customFormat="1" ht="25.5">
      <c r="B36" s="242" t="s">
        <v>17605</v>
      </c>
      <c r="C36" s="383"/>
      <c r="D36" s="383"/>
      <c r="E36" s="439"/>
      <c r="F36" s="383"/>
      <c r="G36" s="440"/>
      <c r="H36" s="441"/>
      <c r="I36" s="440"/>
      <c r="J36" s="210"/>
      <c r="U36" s="227"/>
      <c r="V36" s="244">
        <v>23</v>
      </c>
      <c r="W36" s="244">
        <v>24</v>
      </c>
      <c r="X36" s="244">
        <v>25</v>
      </c>
      <c r="Y36" s="244">
        <v>26</v>
      </c>
      <c r="Z36" s="244">
        <v>27</v>
      </c>
      <c r="AA36" s="244">
        <v>28</v>
      </c>
      <c r="AB36" s="244">
        <v>29</v>
      </c>
      <c r="AC36" s="244"/>
      <c r="AD36" s="244"/>
      <c r="AE36" s="227"/>
      <c r="AF36" s="244">
        <v>23</v>
      </c>
      <c r="AG36" s="244">
        <v>24</v>
      </c>
      <c r="AH36" s="244">
        <v>25</v>
      </c>
      <c r="AI36" s="244">
        <v>26</v>
      </c>
      <c r="AJ36" s="244">
        <v>27</v>
      </c>
      <c r="AK36" s="244">
        <v>28</v>
      </c>
      <c r="AL36" s="244">
        <v>29</v>
      </c>
      <c r="AM36" s="244"/>
      <c r="AN36" s="244"/>
      <c r="AO36" s="227"/>
    </row>
    <row r="37" spans="2:51" s="392" customFormat="1" ht="27.75" customHeight="1">
      <c r="B37" s="387" t="s">
        <v>17605</v>
      </c>
      <c r="C37" s="442">
        <v>1976.248</v>
      </c>
      <c r="D37" s="389">
        <v>56487</v>
      </c>
      <c r="E37" s="443">
        <v>2.8582951127591273E-2</v>
      </c>
      <c r="F37" s="389">
        <v>22495</v>
      </c>
      <c r="G37" s="423">
        <v>16315</v>
      </c>
      <c r="H37" s="443">
        <v>0.7252722827294954</v>
      </c>
      <c r="I37" s="423">
        <v>7336</v>
      </c>
      <c r="J37" s="443">
        <v>0.32611691486997113</v>
      </c>
      <c r="P37" s="254" t="s">
        <v>17606</v>
      </c>
      <c r="R37" s="255">
        <v>0</v>
      </c>
      <c r="S37" s="256">
        <v>0</v>
      </c>
      <c r="T37" s="444"/>
      <c r="U37" s="227"/>
      <c r="V37" s="261">
        <v>0</v>
      </c>
      <c r="W37" s="261">
        <v>0</v>
      </c>
      <c r="X37" s="261"/>
      <c r="Y37" s="261">
        <v>0</v>
      </c>
      <c r="Z37" s="261">
        <v>0</v>
      </c>
      <c r="AA37" s="261"/>
      <c r="AB37" s="261">
        <v>0</v>
      </c>
      <c r="AC37" s="261"/>
      <c r="AD37" s="261"/>
      <c r="AE37" s="227"/>
      <c r="AF37" s="262">
        <v>0</v>
      </c>
      <c r="AG37" s="262">
        <v>0</v>
      </c>
      <c r="AH37" s="262"/>
      <c r="AI37" s="262">
        <v>0</v>
      </c>
      <c r="AJ37" s="262">
        <v>0</v>
      </c>
      <c r="AK37" s="262"/>
      <c r="AL37" s="262">
        <v>0</v>
      </c>
      <c r="AM37" s="262"/>
      <c r="AN37" s="262"/>
      <c r="AO37" s="227"/>
      <c r="AQ37" s="386" t="s">
        <v>17605</v>
      </c>
      <c r="AR37" s="395" t="s">
        <v>17607</v>
      </c>
      <c r="AS37" s="396" t="s">
        <v>17608</v>
      </c>
      <c r="AT37" s="445" t="s">
        <v>17431</v>
      </c>
      <c r="AU37" s="396" t="s">
        <v>17609</v>
      </c>
      <c r="AV37" s="396" t="s">
        <v>17610</v>
      </c>
      <c r="AW37" s="445" t="s">
        <v>17435</v>
      </c>
      <c r="AX37" s="396" t="s">
        <v>17611</v>
      </c>
      <c r="AY37" s="445" t="s">
        <v>17439</v>
      </c>
    </row>
    <row r="38" spans="2:51" s="392" customFormat="1" ht="15">
      <c r="B38" s="446"/>
      <c r="C38" s="447"/>
      <c r="D38" s="447"/>
      <c r="E38" s="448"/>
      <c r="F38" s="393"/>
      <c r="G38" s="393"/>
      <c r="H38" s="393"/>
      <c r="I38" s="393"/>
      <c r="J38" s="393"/>
      <c r="K38" s="393"/>
      <c r="L38" s="393"/>
      <c r="M38" s="393"/>
      <c r="N38" s="393"/>
      <c r="T38" s="444"/>
      <c r="U38" s="348"/>
      <c r="V38" s="449"/>
      <c r="W38" s="449"/>
      <c r="X38" s="449"/>
      <c r="Y38" s="449"/>
      <c r="Z38" s="449"/>
      <c r="AA38" s="449"/>
      <c r="AB38" s="449"/>
      <c r="AC38" s="449"/>
      <c r="AD38" s="449"/>
      <c r="AE38" s="348"/>
      <c r="AF38" s="450"/>
      <c r="AG38" s="450"/>
      <c r="AH38" s="450"/>
      <c r="AI38" s="449"/>
      <c r="AJ38" s="450"/>
      <c r="AK38" s="450"/>
      <c r="AL38" s="450"/>
      <c r="AM38" s="450"/>
      <c r="AN38" s="450"/>
      <c r="AO38" s="348"/>
    </row>
    <row r="39" spans="2:51" s="226" customFormat="1" ht="15">
      <c r="B39" s="329" t="s">
        <v>17111</v>
      </c>
      <c r="C39" s="451"/>
      <c r="D39" s="247"/>
      <c r="E39" s="247"/>
      <c r="F39" s="247"/>
      <c r="G39" s="247"/>
      <c r="H39" s="247"/>
      <c r="I39" s="247"/>
      <c r="J39" s="247"/>
      <c r="K39" s="247"/>
      <c r="L39" s="247"/>
      <c r="M39" s="247"/>
      <c r="N39" s="247"/>
      <c r="U39" s="218"/>
      <c r="V39" s="218"/>
      <c r="W39" s="330"/>
      <c r="X39" s="330"/>
      <c r="Y39" s="330"/>
      <c r="Z39" s="330"/>
      <c r="AA39" s="330"/>
      <c r="AB39" s="330"/>
      <c r="AC39" s="330"/>
      <c r="AD39" s="330"/>
      <c r="AE39" s="330"/>
      <c r="AF39" s="218"/>
      <c r="AG39" s="331"/>
      <c r="AH39" s="331"/>
      <c r="AI39" s="331"/>
      <c r="AJ39" s="330"/>
      <c r="AK39" s="330"/>
      <c r="AL39" s="330"/>
      <c r="AM39" s="330"/>
      <c r="AN39" s="330"/>
      <c r="AO39" s="331"/>
      <c r="AP39" s="218"/>
    </row>
    <row r="40" spans="2:51" ht="15">
      <c r="U40" s="301"/>
      <c r="V40" s="218"/>
      <c r="W40" s="330"/>
      <c r="X40" s="330"/>
      <c r="Y40" s="330"/>
      <c r="Z40" s="330"/>
      <c r="AA40" s="330"/>
      <c r="AB40" s="330"/>
      <c r="AC40" s="330"/>
      <c r="AD40" s="330"/>
      <c r="AE40" s="330"/>
      <c r="AF40" s="218"/>
      <c r="AG40" s="331"/>
      <c r="AH40" s="331"/>
      <c r="AI40" s="331"/>
      <c r="AJ40" s="330"/>
      <c r="AK40" s="330"/>
      <c r="AL40" s="330"/>
      <c r="AM40" s="330"/>
      <c r="AN40" s="330"/>
      <c r="AO40" s="331"/>
      <c r="AP40" s="301"/>
    </row>
    <row r="41" spans="2:51" ht="15">
      <c r="B41" s="303" t="s">
        <v>17112</v>
      </c>
      <c r="U41" s="301"/>
      <c r="V41" s="218"/>
      <c r="W41" s="330"/>
      <c r="X41" s="330"/>
      <c r="Y41" s="330"/>
      <c r="Z41" s="330"/>
      <c r="AA41" s="330"/>
      <c r="AB41" s="330"/>
      <c r="AC41" s="330"/>
      <c r="AD41" s="330"/>
      <c r="AE41" s="330"/>
      <c r="AF41" s="218"/>
      <c r="AG41" s="331"/>
      <c r="AH41" s="331"/>
      <c r="AI41" s="331"/>
      <c r="AJ41" s="330"/>
      <c r="AK41" s="330"/>
      <c r="AL41" s="330"/>
      <c r="AM41" s="330"/>
      <c r="AN41" s="330"/>
      <c r="AO41" s="331"/>
      <c r="AP41" s="301"/>
    </row>
    <row r="42" spans="2:51" ht="15.75" thickBot="1">
      <c r="U42" s="301"/>
      <c r="V42" s="218"/>
      <c r="W42" s="330"/>
      <c r="X42" s="330"/>
      <c r="Y42" s="330"/>
      <c r="Z42" s="330"/>
      <c r="AA42" s="330"/>
      <c r="AB42" s="330"/>
      <c r="AC42" s="330"/>
      <c r="AD42" s="330"/>
      <c r="AE42" s="330"/>
      <c r="AF42" s="218"/>
      <c r="AG42" s="331"/>
      <c r="AH42" s="331"/>
      <c r="AI42" s="331"/>
      <c r="AJ42" s="330"/>
      <c r="AK42" s="330"/>
      <c r="AL42" s="330"/>
      <c r="AM42" s="330"/>
      <c r="AN42" s="330"/>
      <c r="AO42" s="331"/>
      <c r="AP42" s="301"/>
    </row>
    <row r="43" spans="2:51" ht="27" thickTop="1" thickBot="1">
      <c r="B43" s="306" t="s">
        <v>17113</v>
      </c>
      <c r="U43" s="301"/>
      <c r="V43" s="218"/>
      <c r="W43" s="330"/>
      <c r="X43" s="330"/>
      <c r="Y43" s="330"/>
      <c r="Z43" s="330"/>
      <c r="AA43" s="330"/>
      <c r="AB43" s="330"/>
      <c r="AC43" s="330"/>
      <c r="AD43" s="330"/>
      <c r="AE43" s="330"/>
      <c r="AF43" s="218"/>
      <c r="AG43" s="331"/>
      <c r="AH43" s="331"/>
      <c r="AI43" s="331"/>
      <c r="AJ43" s="330"/>
      <c r="AK43" s="330"/>
      <c r="AL43" s="330"/>
      <c r="AM43" s="330"/>
      <c r="AN43" s="330"/>
      <c r="AO43" s="331"/>
      <c r="AP43" s="301"/>
    </row>
    <row r="44" spans="2:51" ht="15.75" thickTop="1">
      <c r="U44" s="301"/>
      <c r="V44" s="218"/>
      <c r="W44" s="330"/>
      <c r="X44" s="330"/>
      <c r="Y44" s="330"/>
      <c r="Z44" s="330"/>
      <c r="AA44" s="330"/>
      <c r="AB44" s="330"/>
      <c r="AC44" s="330"/>
      <c r="AD44" s="330"/>
      <c r="AE44" s="330"/>
      <c r="AF44" s="218"/>
      <c r="AG44" s="331"/>
      <c r="AH44" s="331"/>
      <c r="AI44" s="331"/>
      <c r="AJ44" s="330"/>
      <c r="AK44" s="330"/>
      <c r="AL44" s="330"/>
      <c r="AM44" s="330"/>
      <c r="AN44" s="330"/>
      <c r="AO44" s="331"/>
      <c r="AP44" s="301"/>
    </row>
    <row r="45" spans="2:51" ht="15">
      <c r="B45" s="307" t="s">
        <v>17114</v>
      </c>
      <c r="U45" s="301"/>
      <c r="V45" s="218"/>
      <c r="W45" s="330"/>
      <c r="X45" s="330"/>
      <c r="Y45" s="330"/>
      <c r="Z45" s="330"/>
      <c r="AA45" s="330"/>
      <c r="AB45" s="330"/>
      <c r="AC45" s="330"/>
      <c r="AD45" s="330"/>
      <c r="AE45" s="330"/>
      <c r="AF45" s="218"/>
      <c r="AG45" s="331"/>
      <c r="AH45" s="331"/>
      <c r="AI45" s="331"/>
      <c r="AJ45" s="330"/>
      <c r="AK45" s="330"/>
      <c r="AL45" s="330"/>
      <c r="AM45" s="330"/>
      <c r="AN45" s="330"/>
      <c r="AO45" s="331"/>
      <c r="AP45" s="301"/>
    </row>
    <row r="46" spans="2:51" ht="15">
      <c r="U46" s="301"/>
      <c r="V46" s="218"/>
      <c r="W46" s="330"/>
      <c r="X46" s="330"/>
      <c r="Y46" s="330"/>
      <c r="Z46" s="330"/>
      <c r="AA46" s="330"/>
      <c r="AB46" s="330"/>
      <c r="AC46" s="330"/>
      <c r="AD46" s="330"/>
      <c r="AE46" s="330"/>
      <c r="AF46" s="218"/>
      <c r="AG46" s="331"/>
      <c r="AH46" s="331"/>
      <c r="AI46" s="331"/>
      <c r="AJ46" s="330"/>
      <c r="AK46" s="330"/>
      <c r="AL46" s="330"/>
      <c r="AM46" s="330"/>
      <c r="AN46" s="330"/>
      <c r="AO46" s="331"/>
      <c r="AP46" s="301"/>
    </row>
    <row r="47" spans="2:51">
      <c r="B47" s="308" t="s">
        <v>17115</v>
      </c>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row>
    <row r="48" spans="2:5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row>
    <row r="49" spans="2:2" ht="15">
      <c r="B49" s="302" t="s">
        <v>17116</v>
      </c>
    </row>
    <row r="50" spans="2:2"/>
  </sheetData>
  <sheetProtection algorithmName="SHA-512" hashValue="cuWOAiy3J/6ufXaYihiW+L1nw8Xd2X3zgDb/b2fB4Ddjz42x+FvbCeGRQ+JOb3kSyKO7gKQYfFTYKDe0oTCvkA==" saltValue="r11jTLYWkeaEorFz6Edc9g==" spinCount="100000" sheet="1" objects="1" scenarios="1"/>
  <mergeCells count="4">
    <mergeCell ref="C1:E1"/>
    <mergeCell ref="B4:D4"/>
    <mergeCell ref="E4:G4"/>
    <mergeCell ref="H4:N4"/>
  </mergeCells>
  <conditionalFormatting sqref="S9">
    <cfRule type="cellIs" dxfId="339" priority="15" operator="equal">
      <formula>0</formula>
    </cfRule>
  </conditionalFormatting>
  <conditionalFormatting sqref="R9">
    <cfRule type="cellIs" dxfId="338" priority="14" operator="equal">
      <formula>0</formula>
    </cfRule>
  </conditionalFormatting>
  <conditionalFormatting sqref="S10:S12">
    <cfRule type="cellIs" dxfId="337" priority="13" operator="equal">
      <formula>0</formula>
    </cfRule>
  </conditionalFormatting>
  <conditionalFormatting sqref="R10:R12">
    <cfRule type="cellIs" dxfId="336" priority="12" operator="equal">
      <formula>0</formula>
    </cfRule>
  </conditionalFormatting>
  <conditionalFormatting sqref="S18">
    <cfRule type="cellIs" dxfId="335" priority="11" operator="equal">
      <formula>0</formula>
    </cfRule>
  </conditionalFormatting>
  <conditionalFormatting sqref="R18">
    <cfRule type="cellIs" dxfId="334" priority="10" operator="equal">
      <formula>0</formula>
    </cfRule>
  </conditionalFormatting>
  <conditionalFormatting sqref="R31">
    <cfRule type="cellIs" dxfId="333" priority="6" operator="equal">
      <formula>0</formula>
    </cfRule>
  </conditionalFormatting>
  <conditionalFormatting sqref="R37">
    <cfRule type="cellIs" dxfId="332" priority="5" operator="equal">
      <formula>0</formula>
    </cfRule>
  </conditionalFormatting>
  <conditionalFormatting sqref="S19">
    <cfRule type="cellIs" dxfId="331" priority="9" operator="equal">
      <formula>0</formula>
    </cfRule>
  </conditionalFormatting>
  <conditionalFormatting sqref="R19">
    <cfRule type="cellIs" dxfId="330" priority="8" operator="equal">
      <formula>0</formula>
    </cfRule>
  </conditionalFormatting>
  <conditionalFormatting sqref="R25">
    <cfRule type="cellIs" dxfId="329" priority="7" operator="equal">
      <formula>0</formula>
    </cfRule>
  </conditionalFormatting>
  <conditionalFormatting sqref="S25">
    <cfRule type="cellIs" dxfId="328" priority="4" operator="equal">
      <formula>0</formula>
    </cfRule>
  </conditionalFormatting>
  <conditionalFormatting sqref="S31">
    <cfRule type="cellIs" dxfId="327" priority="3" operator="equal">
      <formula>0</formula>
    </cfRule>
  </conditionalFormatting>
  <conditionalFormatting sqref="S37">
    <cfRule type="cellIs" dxfId="326" priority="2" operator="equal">
      <formula>0</formula>
    </cfRule>
  </conditionalFormatting>
  <conditionalFormatting sqref="BB19:BC19 AQ19:AV19 AX19">
    <cfRule type="expression" dxfId="325" priority="1">
      <formula>IF($B$17="",TRUE,FALSE)</formula>
    </cfRule>
  </conditionalFormatting>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55930-796F-4387-A5B6-8A4D3E3FF431}">
  <sheetPr>
    <tabColor rgb="FF0070C0"/>
  </sheetPr>
  <dimension ref="B1:AP26"/>
  <sheetViews>
    <sheetView showGridLines="0" workbookViewId="0">
      <selection sqref="A1:XFD1048576"/>
    </sheetView>
  </sheetViews>
  <sheetFormatPr defaultColWidth="23.5" defaultRowHeight="14.25" zeroHeight="1"/>
  <cols>
    <col min="1" max="1" width="1.625" style="309" customWidth="1"/>
    <col min="2" max="2" width="27.75" style="309" customWidth="1"/>
    <col min="3" max="3" width="20.625" style="309" customWidth="1"/>
    <col min="4" max="4" width="17.25" style="309" customWidth="1"/>
    <col min="5" max="8" width="12" style="309" customWidth="1"/>
    <col min="9" max="9" width="2.25" style="309" customWidth="1"/>
    <col min="10" max="10" width="7.75" style="309" customWidth="1"/>
    <col min="11" max="11" width="1.625" style="309" customWidth="1"/>
    <col min="12" max="13" width="12.625" style="309" customWidth="1"/>
    <col min="14" max="14" width="14.375" style="309" bestFit="1" customWidth="1"/>
    <col min="15" max="15" width="16.375" style="309" hidden="1" customWidth="1"/>
    <col min="16" max="21" width="8.625" style="309" hidden="1" customWidth="1"/>
    <col min="22" max="22" width="1.625" style="309" hidden="1" customWidth="1"/>
    <col min="23" max="27" width="3.625" style="309" hidden="1" customWidth="1"/>
    <col min="28" max="28" width="1.625" style="309" hidden="1" customWidth="1"/>
    <col min="29" max="33" width="3.625" style="309" hidden="1" customWidth="1"/>
    <col min="34" max="34" width="1.625" style="309" hidden="1" customWidth="1"/>
    <col min="35" max="35" width="8.625" style="309" customWidth="1"/>
    <col min="36" max="36" width="23.5" style="309"/>
    <col min="37" max="37" width="20.625" style="309" customWidth="1"/>
    <col min="38" max="39" width="23.5" style="309"/>
    <col min="40" max="42" width="15.625" style="309" customWidth="1"/>
    <col min="43" max="16384" width="23.5" style="309"/>
  </cols>
  <sheetData>
    <row r="1" spans="2:42" s="215" customFormat="1" ht="36.75">
      <c r="B1" s="310" t="s">
        <v>17612</v>
      </c>
      <c r="C1" s="333"/>
      <c r="D1" s="333"/>
      <c r="F1" s="333"/>
      <c r="G1" s="333"/>
      <c r="H1" s="333"/>
      <c r="V1" s="217"/>
      <c r="AB1" s="217"/>
      <c r="AH1" s="217"/>
    </row>
    <row r="2" spans="2:42" s="215" customFormat="1" ht="15.75">
      <c r="B2" s="312"/>
      <c r="C2" s="312"/>
      <c r="D2" s="312"/>
      <c r="E2" s="312"/>
      <c r="F2" s="312"/>
      <c r="G2" s="312"/>
      <c r="H2" s="312"/>
      <c r="V2" s="217"/>
      <c r="AB2" s="217"/>
      <c r="AH2" s="217"/>
    </row>
    <row r="3" spans="2:42" s="226" customFormat="1" ht="19.5">
      <c r="B3" s="219" t="s">
        <v>17613</v>
      </c>
      <c r="C3" s="220"/>
      <c r="D3" s="220"/>
      <c r="E3" s="220"/>
      <c r="F3" s="220"/>
      <c r="G3" s="220"/>
      <c r="H3" s="220"/>
      <c r="I3" s="337"/>
      <c r="J3" s="222" t="s">
        <v>9</v>
      </c>
      <c r="K3" s="337"/>
      <c r="L3" s="224" t="s">
        <v>16944</v>
      </c>
      <c r="M3" s="224"/>
      <c r="V3" s="227"/>
      <c r="AB3" s="227"/>
      <c r="AH3" s="227"/>
      <c r="AJ3" s="224" t="s">
        <v>16945</v>
      </c>
    </row>
    <row r="4" spans="2:42" s="226" customFormat="1" ht="15">
      <c r="V4" s="227"/>
      <c r="AB4" s="227"/>
      <c r="AH4" s="227"/>
    </row>
    <row r="5" spans="2:42" s="226" customFormat="1" ht="15">
      <c r="C5" s="313">
        <v>1</v>
      </c>
      <c r="D5" s="313">
        <v>2</v>
      </c>
      <c r="E5" s="313">
        <v>3</v>
      </c>
      <c r="F5" s="313">
        <v>4</v>
      </c>
      <c r="G5" s="313">
        <v>5</v>
      </c>
      <c r="H5" s="313">
        <v>6</v>
      </c>
      <c r="V5" s="227"/>
      <c r="W5" s="226" t="s">
        <v>16952</v>
      </c>
      <c r="AB5" s="227"/>
      <c r="AC5" s="226" t="s">
        <v>16953</v>
      </c>
      <c r="AH5" s="227"/>
    </row>
    <row r="6" spans="2:42" s="226" customFormat="1" ht="51">
      <c r="B6" s="380" t="s">
        <v>6743</v>
      </c>
      <c r="C6" s="320" t="s">
        <v>16219</v>
      </c>
      <c r="D6" s="320" t="s">
        <v>734</v>
      </c>
      <c r="E6" s="320" t="s">
        <v>16220</v>
      </c>
      <c r="F6" s="320" t="s">
        <v>16257</v>
      </c>
      <c r="G6" s="320" t="s">
        <v>17614</v>
      </c>
      <c r="H6" s="320" t="s">
        <v>17615</v>
      </c>
      <c r="I6" s="382"/>
      <c r="J6" s="320" t="s">
        <v>6749</v>
      </c>
      <c r="L6" s="236" t="s">
        <v>16952</v>
      </c>
      <c r="M6" s="236" t="s">
        <v>16953</v>
      </c>
      <c r="V6" s="227"/>
      <c r="W6" s="237" t="s">
        <v>16954</v>
      </c>
      <c r="AB6" s="227"/>
      <c r="AC6" s="237" t="s">
        <v>16955</v>
      </c>
      <c r="AE6" s="237"/>
      <c r="AF6" s="237"/>
      <c r="AH6" s="227"/>
      <c r="AJ6" s="380" t="s">
        <v>6743</v>
      </c>
      <c r="AK6" s="320" t="s">
        <v>16219</v>
      </c>
      <c r="AL6" s="320" t="s">
        <v>734</v>
      </c>
      <c r="AM6" s="320" t="s">
        <v>16220</v>
      </c>
      <c r="AN6" s="320" t="s">
        <v>16257</v>
      </c>
      <c r="AO6" s="320" t="s">
        <v>17614</v>
      </c>
      <c r="AP6" s="320" t="s">
        <v>17615</v>
      </c>
    </row>
    <row r="7" spans="2:42" s="226" customFormat="1" ht="15.75">
      <c r="B7" s="452"/>
      <c r="C7" s="452"/>
      <c r="D7" s="452"/>
      <c r="E7" s="452"/>
      <c r="F7" s="452"/>
      <c r="G7" s="452"/>
      <c r="H7" s="452"/>
      <c r="I7" s="382"/>
      <c r="J7" s="382"/>
      <c r="L7" s="453"/>
      <c r="M7" s="453"/>
      <c r="V7" s="227"/>
      <c r="AB7" s="227"/>
      <c r="AE7" s="237"/>
      <c r="AH7" s="227"/>
    </row>
    <row r="8" spans="2:42" s="226" customFormat="1" ht="25.5">
      <c r="B8" s="242" t="s">
        <v>16258</v>
      </c>
      <c r="C8" s="235"/>
      <c r="D8" s="452"/>
      <c r="E8" s="452"/>
      <c r="F8" s="452"/>
      <c r="G8" s="452"/>
      <c r="H8" s="452"/>
      <c r="I8" s="382"/>
      <c r="J8" s="382"/>
      <c r="V8" s="227"/>
      <c r="W8" s="244">
        <v>4</v>
      </c>
      <c r="X8" s="244">
        <v>5</v>
      </c>
      <c r="Y8" s="244">
        <v>6</v>
      </c>
      <c r="Z8" s="244"/>
      <c r="AA8" s="244"/>
      <c r="AB8" s="245"/>
      <c r="AC8" s="244">
        <v>4</v>
      </c>
      <c r="AD8" s="244">
        <v>5</v>
      </c>
      <c r="AE8" s="244">
        <v>6</v>
      </c>
      <c r="AF8" s="244"/>
      <c r="AG8" s="244"/>
      <c r="AH8" s="227"/>
      <c r="AJ8" s="242" t="s">
        <v>16258</v>
      </c>
      <c r="AK8" s="235"/>
      <c r="AL8" s="452"/>
      <c r="AM8" s="452"/>
      <c r="AN8" s="452"/>
      <c r="AO8" s="452"/>
      <c r="AP8" s="452"/>
    </row>
    <row r="9" spans="2:42" s="392" customFormat="1" ht="51">
      <c r="B9" s="386" t="s">
        <v>16259</v>
      </c>
      <c r="C9" s="264" t="s">
        <v>17252</v>
      </c>
      <c r="D9" s="386" t="s">
        <v>16260</v>
      </c>
      <c r="E9" s="387" t="s">
        <v>16261</v>
      </c>
      <c r="F9" s="454">
        <v>2019.694</v>
      </c>
      <c r="G9" s="455">
        <v>603</v>
      </c>
      <c r="H9" s="342">
        <v>2.9856007890304173</v>
      </c>
      <c r="J9" s="254" t="s">
        <v>16264</v>
      </c>
      <c r="L9" s="255">
        <v>0</v>
      </c>
      <c r="M9" s="256">
        <v>0</v>
      </c>
      <c r="N9" s="362"/>
      <c r="O9" s="3063"/>
      <c r="V9" s="227"/>
      <c r="W9" s="261">
        <v>0</v>
      </c>
      <c r="X9" s="261">
        <v>0</v>
      </c>
      <c r="Y9" s="261"/>
      <c r="Z9" s="261"/>
      <c r="AA9" s="261"/>
      <c r="AB9" s="227"/>
      <c r="AC9" s="262">
        <v>0</v>
      </c>
      <c r="AD9" s="262">
        <v>0</v>
      </c>
      <c r="AE9" s="262"/>
      <c r="AF9" s="261"/>
      <c r="AG9" s="262"/>
      <c r="AH9" s="227"/>
      <c r="AJ9" s="386" t="s">
        <v>16259</v>
      </c>
      <c r="AK9" s="386" t="s">
        <v>17252</v>
      </c>
      <c r="AL9" s="386" t="s">
        <v>16260</v>
      </c>
      <c r="AM9" s="387" t="s">
        <v>16261</v>
      </c>
      <c r="AN9" s="456"/>
      <c r="AO9" s="457" t="s">
        <v>17616</v>
      </c>
      <c r="AP9" s="357" t="s">
        <v>17617</v>
      </c>
    </row>
    <row r="10" spans="2:42" s="392" customFormat="1" ht="51.75" thickBot="1">
      <c r="B10" s="386" t="s">
        <v>16268</v>
      </c>
      <c r="C10" s="264" t="s">
        <v>17252</v>
      </c>
      <c r="D10" s="386" t="s">
        <v>16260</v>
      </c>
      <c r="E10" s="387" t="s">
        <v>16261</v>
      </c>
      <c r="F10" s="454">
        <v>2019.694</v>
      </c>
      <c r="G10" s="455">
        <v>11</v>
      </c>
      <c r="H10" s="342">
        <v>5.4463695985629508E-2</v>
      </c>
      <c r="J10" s="254" t="s">
        <v>16271</v>
      </c>
      <c r="L10" s="255">
        <v>0</v>
      </c>
      <c r="M10" s="256">
        <v>0</v>
      </c>
      <c r="N10" s="362"/>
      <c r="O10" s="3063"/>
      <c r="V10" s="227"/>
      <c r="W10" s="261">
        <v>0</v>
      </c>
      <c r="X10" s="261">
        <v>0</v>
      </c>
      <c r="Y10" s="261"/>
      <c r="Z10" s="261"/>
      <c r="AA10" s="261"/>
      <c r="AB10" s="227"/>
      <c r="AC10" s="262">
        <v>0</v>
      </c>
      <c r="AD10" s="262">
        <v>0</v>
      </c>
      <c r="AE10" s="262"/>
      <c r="AF10" s="261"/>
      <c r="AG10" s="262"/>
      <c r="AH10" s="227"/>
      <c r="AJ10" s="386" t="s">
        <v>16268</v>
      </c>
      <c r="AK10" s="386" t="s">
        <v>17252</v>
      </c>
      <c r="AL10" s="386" t="s">
        <v>16260</v>
      </c>
      <c r="AM10" s="387" t="s">
        <v>16261</v>
      </c>
      <c r="AN10" s="456"/>
      <c r="AO10" s="457" t="s">
        <v>17618</v>
      </c>
      <c r="AP10" s="357" t="s">
        <v>17619</v>
      </c>
    </row>
    <row r="11" spans="2:42" s="392" customFormat="1" ht="52.5" thickTop="1" thickBot="1">
      <c r="B11" s="386" t="s">
        <v>16275</v>
      </c>
      <c r="C11" s="264" t="s">
        <v>17252</v>
      </c>
      <c r="D11" s="386" t="s">
        <v>16260</v>
      </c>
      <c r="E11" s="387" t="s">
        <v>16261</v>
      </c>
      <c r="F11" s="421">
        <v>2019.694</v>
      </c>
      <c r="G11" s="458">
        <v>614</v>
      </c>
      <c r="H11" s="342">
        <v>3.0400644850160465</v>
      </c>
      <c r="J11" s="254" t="s">
        <v>16278</v>
      </c>
      <c r="L11" s="255">
        <v>0</v>
      </c>
      <c r="M11" s="256">
        <v>0</v>
      </c>
      <c r="N11" s="362"/>
      <c r="O11" s="3063"/>
      <c r="V11" s="227"/>
      <c r="W11" s="261">
        <v>0</v>
      </c>
      <c r="X11" s="261">
        <v>0</v>
      </c>
      <c r="Y11" s="261"/>
      <c r="Z11" s="261"/>
      <c r="AA11" s="261"/>
      <c r="AB11" s="227"/>
      <c r="AC11" s="262">
        <v>0</v>
      </c>
      <c r="AD11" s="262">
        <v>0</v>
      </c>
      <c r="AE11" s="262"/>
      <c r="AF11" s="261"/>
      <c r="AG11" s="262"/>
      <c r="AH11" s="227"/>
      <c r="AJ11" s="386" t="s">
        <v>16275</v>
      </c>
      <c r="AK11" s="386" t="s">
        <v>17252</v>
      </c>
      <c r="AL11" s="386" t="s">
        <v>16260</v>
      </c>
      <c r="AM11" s="387" t="s">
        <v>16261</v>
      </c>
      <c r="AN11" s="456"/>
      <c r="AO11" s="457" t="s">
        <v>17620</v>
      </c>
      <c r="AP11" s="357" t="s">
        <v>17621</v>
      </c>
    </row>
    <row r="12" spans="2:42" s="392" customFormat="1" ht="39.75" thickTop="1" thickBot="1">
      <c r="B12" s="386" t="s">
        <v>16282</v>
      </c>
      <c r="C12" s="264" t="s">
        <v>17253</v>
      </c>
      <c r="D12" s="386" t="s">
        <v>16283</v>
      </c>
      <c r="E12" s="386" t="s">
        <v>16284</v>
      </c>
      <c r="F12" s="459">
        <v>39729</v>
      </c>
      <c r="G12" s="344">
        <v>372</v>
      </c>
      <c r="H12" s="342">
        <v>93.634372876236512</v>
      </c>
      <c r="J12" s="254" t="s">
        <v>16287</v>
      </c>
      <c r="L12" s="255">
        <v>0</v>
      </c>
      <c r="M12" s="256">
        <v>0</v>
      </c>
      <c r="N12" s="362"/>
      <c r="V12" s="227"/>
      <c r="W12" s="261">
        <v>0</v>
      </c>
      <c r="X12" s="261">
        <v>0</v>
      </c>
      <c r="Y12" s="261"/>
      <c r="Z12" s="261"/>
      <c r="AA12" s="261"/>
      <c r="AB12" s="227"/>
      <c r="AC12" s="262">
        <v>0</v>
      </c>
      <c r="AD12" s="262">
        <v>0</v>
      </c>
      <c r="AE12" s="262"/>
      <c r="AF12" s="261"/>
      <c r="AG12" s="262"/>
      <c r="AH12" s="227"/>
      <c r="AJ12" s="386" t="s">
        <v>16282</v>
      </c>
      <c r="AK12" s="386" t="s">
        <v>17253</v>
      </c>
      <c r="AL12" s="386" t="s">
        <v>16283</v>
      </c>
      <c r="AM12" s="387" t="s">
        <v>16284</v>
      </c>
      <c r="AN12" s="456" t="s">
        <v>17622</v>
      </c>
      <c r="AO12" s="457" t="s">
        <v>17623</v>
      </c>
      <c r="AP12" s="357" t="s">
        <v>17624</v>
      </c>
    </row>
    <row r="13" spans="2:42" s="392" customFormat="1" ht="39.75" thickTop="1" thickBot="1">
      <c r="B13" s="386" t="s">
        <v>17254</v>
      </c>
      <c r="C13" s="264" t="s">
        <v>17255</v>
      </c>
      <c r="D13" s="386" t="s">
        <v>17256</v>
      </c>
      <c r="E13" s="387" t="s">
        <v>16284</v>
      </c>
      <c r="F13" s="421">
        <v>39900</v>
      </c>
      <c r="G13" s="455">
        <v>314</v>
      </c>
      <c r="H13" s="342">
        <v>7.8696741854636585</v>
      </c>
      <c r="J13" s="254" t="s">
        <v>17625</v>
      </c>
      <c r="L13" s="255">
        <v>0</v>
      </c>
      <c r="M13" s="256">
        <v>0</v>
      </c>
      <c r="N13" s="362"/>
      <c r="V13" s="348"/>
      <c r="W13" s="261">
        <v>0</v>
      </c>
      <c r="X13" s="261">
        <v>0</v>
      </c>
      <c r="Y13" s="261"/>
      <c r="Z13" s="261"/>
      <c r="AA13" s="261"/>
      <c r="AB13" s="227"/>
      <c r="AC13" s="262">
        <v>0</v>
      </c>
      <c r="AD13" s="262">
        <v>0</v>
      </c>
      <c r="AE13" s="262"/>
      <c r="AF13" s="261"/>
      <c r="AG13" s="262"/>
      <c r="AH13" s="227"/>
      <c r="AJ13" s="386" t="s">
        <v>17254</v>
      </c>
      <c r="AK13" s="386" t="s">
        <v>17255</v>
      </c>
      <c r="AL13" s="386" t="s">
        <v>17256</v>
      </c>
      <c r="AM13" s="387" t="s">
        <v>16284</v>
      </c>
      <c r="AN13" s="456" t="s">
        <v>17626</v>
      </c>
      <c r="AO13" s="457" t="s">
        <v>17624</v>
      </c>
      <c r="AP13" s="357" t="s">
        <v>17627</v>
      </c>
    </row>
    <row r="14" spans="2:42" s="226" customFormat="1" ht="15.75" thickTop="1">
      <c r="V14" s="348"/>
      <c r="W14" s="348"/>
      <c r="X14" s="449"/>
      <c r="Y14" s="449"/>
      <c r="Z14" s="449"/>
      <c r="AA14" s="449"/>
      <c r="AB14" s="348"/>
      <c r="AC14" s="348"/>
      <c r="AD14" s="348"/>
      <c r="AE14" s="348"/>
      <c r="AF14" s="450"/>
      <c r="AG14" s="348"/>
      <c r="AH14" s="227"/>
    </row>
    <row r="15" spans="2:42" s="226" customFormat="1" ht="15">
      <c r="B15" s="329" t="s">
        <v>17111</v>
      </c>
      <c r="V15" s="218"/>
      <c r="W15" s="460"/>
      <c r="X15" s="460"/>
      <c r="Y15" s="460"/>
      <c r="Z15" s="460"/>
      <c r="AA15" s="460"/>
      <c r="AB15" s="461"/>
      <c r="AC15" s="460"/>
      <c r="AD15" s="460"/>
      <c r="AE15" s="460"/>
      <c r="AF15" s="460"/>
      <c r="AG15" s="460"/>
      <c r="AH15" s="218"/>
    </row>
    <row r="16" spans="2:42" ht="15.75">
      <c r="V16" s="218"/>
      <c r="W16" s="330"/>
      <c r="X16" s="330"/>
      <c r="Y16" s="330"/>
      <c r="Z16" s="330"/>
      <c r="AA16" s="330"/>
      <c r="AB16" s="280"/>
      <c r="AC16" s="280"/>
      <c r="AD16" s="280"/>
      <c r="AE16" s="280"/>
      <c r="AF16" s="331"/>
      <c r="AG16" s="280"/>
      <c r="AH16" s="218"/>
    </row>
    <row r="17" spans="2:34" ht="15.75">
      <c r="B17" s="303" t="s">
        <v>17112</v>
      </c>
      <c r="V17" s="218"/>
      <c r="W17" s="330"/>
      <c r="X17" s="330"/>
      <c r="Y17" s="330"/>
      <c r="Z17" s="330"/>
      <c r="AA17" s="330"/>
      <c r="AB17" s="280"/>
      <c r="AC17" s="280"/>
      <c r="AD17" s="280"/>
      <c r="AE17" s="280"/>
      <c r="AF17" s="331"/>
      <c r="AG17" s="280"/>
      <c r="AH17" s="218"/>
    </row>
    <row r="18" spans="2:34" ht="16.5" thickBot="1">
      <c r="V18" s="218"/>
      <c r="W18" s="330"/>
      <c r="X18" s="330"/>
      <c r="Y18" s="330"/>
      <c r="Z18" s="330"/>
      <c r="AA18" s="330"/>
      <c r="AB18" s="280"/>
      <c r="AC18" s="280"/>
      <c r="AD18" s="280"/>
      <c r="AE18" s="280"/>
      <c r="AF18" s="331"/>
      <c r="AG18" s="280"/>
      <c r="AH18" s="218"/>
    </row>
    <row r="19" spans="2:34" ht="27" thickTop="1" thickBot="1">
      <c r="B19" s="306" t="s">
        <v>17113</v>
      </c>
      <c r="V19" s="218"/>
      <c r="W19" s="330"/>
      <c r="X19" s="330"/>
      <c r="Y19" s="330"/>
      <c r="Z19" s="330"/>
      <c r="AA19" s="330"/>
      <c r="AB19" s="280"/>
      <c r="AC19" s="280"/>
      <c r="AD19" s="280"/>
      <c r="AE19" s="280"/>
      <c r="AF19" s="331"/>
      <c r="AG19" s="280"/>
      <c r="AH19" s="218"/>
    </row>
    <row r="20" spans="2:34" ht="16.5" thickTop="1">
      <c r="V20" s="218"/>
      <c r="W20" s="330"/>
      <c r="X20" s="330"/>
      <c r="Y20" s="330"/>
      <c r="Z20" s="330"/>
      <c r="AA20" s="330"/>
      <c r="AB20" s="280"/>
      <c r="AC20" s="280"/>
      <c r="AD20" s="280"/>
      <c r="AE20" s="280"/>
      <c r="AF20" s="331"/>
      <c r="AG20" s="280"/>
      <c r="AH20" s="218"/>
    </row>
    <row r="21" spans="2:34" ht="15.75">
      <c r="B21" s="307" t="s">
        <v>17114</v>
      </c>
      <c r="V21" s="280"/>
      <c r="W21" s="330"/>
      <c r="X21" s="330"/>
      <c r="Y21" s="330"/>
      <c r="Z21" s="330"/>
      <c r="AA21" s="330"/>
      <c r="AB21" s="280"/>
      <c r="AC21" s="280"/>
      <c r="AD21" s="280"/>
      <c r="AE21" s="280"/>
      <c r="AF21" s="331"/>
      <c r="AG21" s="280"/>
      <c r="AH21" s="280"/>
    </row>
    <row r="22" spans="2:34" ht="15.75">
      <c r="V22" s="280"/>
      <c r="W22" s="330"/>
      <c r="X22" s="330"/>
      <c r="Y22" s="330"/>
      <c r="Z22" s="330"/>
      <c r="AA22" s="330"/>
      <c r="AB22" s="280"/>
      <c r="AC22" s="280"/>
      <c r="AD22" s="280"/>
      <c r="AE22" s="280"/>
      <c r="AF22" s="331"/>
      <c r="AG22" s="280"/>
      <c r="AH22" s="280"/>
    </row>
    <row r="23" spans="2:34">
      <c r="B23" s="308" t="s">
        <v>17115</v>
      </c>
    </row>
    <row r="24" spans="2:34"/>
    <row r="25" spans="2:34" ht="15">
      <c r="B25" s="302" t="s">
        <v>17116</v>
      </c>
    </row>
    <row r="26" spans="2:34"/>
  </sheetData>
  <sheetProtection algorithmName="SHA-512" hashValue="RfqKKwYQ8qrHS7j70tdjJYk8WnZK6QjJXrES1LnDUVGRRMJsPDl3E8BijZgud6Bp0QPWH3RXhn49e6opBklf7A==" saltValue="/TsDjfCofkM7nBlIgc/dXg==" spinCount="100000" sheet="1" objects="1" scenarios="1"/>
  <mergeCells count="1">
    <mergeCell ref="O9:O11"/>
  </mergeCells>
  <conditionalFormatting sqref="M9">
    <cfRule type="cellIs" dxfId="324" priority="4" operator="equal">
      <formula>0</formula>
    </cfRule>
  </conditionalFormatting>
  <conditionalFormatting sqref="L9">
    <cfRule type="cellIs" dxfId="323" priority="3" operator="equal">
      <formula>0</formula>
    </cfRule>
  </conditionalFormatting>
  <conditionalFormatting sqref="L10:L13">
    <cfRule type="cellIs" dxfId="322" priority="2" operator="equal">
      <formula>0</formula>
    </cfRule>
  </conditionalFormatting>
  <conditionalFormatting sqref="M10:M13">
    <cfRule type="cellIs" dxfId="321" priority="1" operator="equal">
      <formula>0</formula>
    </cfRule>
  </conditionalFormatting>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127C4-CD57-4C0F-9BC7-617FC5A7028F}">
  <sheetPr>
    <tabColor rgb="FF0070C0"/>
  </sheetPr>
  <dimension ref="B1:AK47"/>
  <sheetViews>
    <sheetView showGridLines="0" workbookViewId="0">
      <selection sqref="A1:XFD1048576"/>
    </sheetView>
  </sheetViews>
  <sheetFormatPr defaultColWidth="23.5" defaultRowHeight="14.25" zeroHeight="1"/>
  <cols>
    <col min="1" max="1" width="1.625" style="309" customWidth="1"/>
    <col min="2" max="2" width="51.25" style="309" customWidth="1"/>
    <col min="3" max="3" width="16" style="309" customWidth="1"/>
    <col min="4" max="4" width="1.625" style="309" customWidth="1"/>
    <col min="5" max="5" width="7.625" style="309" customWidth="1"/>
    <col min="6" max="6" width="1" style="309" customWidth="1"/>
    <col min="7" max="7" width="23.5" style="309"/>
    <col min="8" max="8" width="1.625" style="309" customWidth="1"/>
    <col min="9" max="10" width="12.625" style="309" customWidth="1"/>
    <col min="11" max="11" width="8.625" style="309" customWidth="1"/>
    <col min="12" max="21" width="8.625" style="309" hidden="1" customWidth="1"/>
    <col min="22" max="22" width="1.625" style="309" hidden="1" customWidth="1"/>
    <col min="23" max="27" width="3.625" style="309" hidden="1" customWidth="1"/>
    <col min="28" max="28" width="1.625" style="309" hidden="1" customWidth="1"/>
    <col min="29" max="33" width="3.625" style="309" hidden="1" customWidth="1"/>
    <col min="34" max="34" width="1.625" style="309" hidden="1" customWidth="1"/>
    <col min="35" max="35" width="8.625" style="309" customWidth="1"/>
    <col min="36" max="36" width="52.25" style="309" customWidth="1"/>
    <col min="37" max="16384" width="23.5" style="309"/>
  </cols>
  <sheetData>
    <row r="1" spans="2:37" s="215" customFormat="1" ht="35.25" customHeight="1">
      <c r="B1" s="310" t="s">
        <v>17628</v>
      </c>
      <c r="C1" s="311"/>
      <c r="V1" s="217"/>
      <c r="AB1" s="217"/>
      <c r="AH1" s="217"/>
    </row>
    <row r="2" spans="2:37" s="215" customFormat="1" ht="9.9499999999999993" customHeight="1">
      <c r="B2" s="312"/>
      <c r="C2" s="312"/>
      <c r="V2" s="217"/>
      <c r="AB2" s="217"/>
      <c r="AH2" s="217"/>
    </row>
    <row r="3" spans="2:37" s="226" customFormat="1" ht="31.5" customHeight="1">
      <c r="B3" s="220" t="s">
        <v>17629</v>
      </c>
      <c r="C3" s="220"/>
      <c r="D3" s="220"/>
      <c r="E3" s="220"/>
      <c r="F3" s="462"/>
      <c r="G3" s="222" t="s">
        <v>9</v>
      </c>
      <c r="H3" s="222"/>
      <c r="I3" s="224" t="s">
        <v>16944</v>
      </c>
      <c r="J3" s="224"/>
      <c r="V3" s="227"/>
      <c r="AB3" s="227"/>
      <c r="AH3" s="227"/>
      <c r="AJ3" s="224" t="s">
        <v>16945</v>
      </c>
    </row>
    <row r="4" spans="2:37" s="226" customFormat="1" ht="4.5" customHeight="1">
      <c r="B4" s="463"/>
      <c r="C4" s="463"/>
      <c r="D4" s="464"/>
      <c r="F4" s="315"/>
      <c r="V4" s="227"/>
      <c r="AB4" s="227"/>
      <c r="AH4" s="227"/>
    </row>
    <row r="5" spans="2:37" s="226" customFormat="1" ht="19.5" customHeight="1">
      <c r="B5" s="247"/>
      <c r="C5" s="313">
        <v>1</v>
      </c>
      <c r="D5" s="314"/>
      <c r="E5" s="315"/>
      <c r="V5" s="227"/>
      <c r="W5" s="226" t="s">
        <v>16952</v>
      </c>
      <c r="AB5" s="227"/>
      <c r="AC5" s="226" t="s">
        <v>16953</v>
      </c>
      <c r="AH5" s="227"/>
    </row>
    <row r="6" spans="2:37" s="226" customFormat="1" ht="60.75" customHeight="1">
      <c r="B6" s="380" t="s">
        <v>6743</v>
      </c>
      <c r="C6" s="320" t="s">
        <v>17630</v>
      </c>
      <c r="D6" s="233"/>
      <c r="E6" s="320" t="s">
        <v>6749</v>
      </c>
      <c r="F6" s="317"/>
      <c r="I6" s="236" t="s">
        <v>16952</v>
      </c>
      <c r="J6" s="236" t="s">
        <v>16953</v>
      </c>
      <c r="V6" s="227"/>
      <c r="W6" s="237" t="s">
        <v>17281</v>
      </c>
      <c r="AB6" s="227"/>
      <c r="AC6" s="237" t="s">
        <v>17631</v>
      </c>
      <c r="AE6" s="237"/>
      <c r="AF6" s="237"/>
      <c r="AH6" s="227"/>
      <c r="AJ6" s="380" t="s">
        <v>6743</v>
      </c>
      <c r="AK6" s="320" t="s">
        <v>17630</v>
      </c>
    </row>
    <row r="7" spans="2:37" s="226" customFormat="1" ht="15.75">
      <c r="B7" s="381"/>
      <c r="C7" s="320" t="s">
        <v>17632</v>
      </c>
      <c r="D7" s="233"/>
      <c r="E7" s="465"/>
      <c r="V7" s="227"/>
      <c r="AB7" s="227"/>
      <c r="AE7" s="237"/>
      <c r="AH7" s="227"/>
    </row>
    <row r="8" spans="2:37" s="226" customFormat="1" ht="15.75">
      <c r="B8" s="381"/>
      <c r="C8" s="466"/>
      <c r="D8" s="233"/>
      <c r="E8" s="465"/>
      <c r="V8" s="227"/>
      <c r="W8" s="244"/>
      <c r="X8" s="244"/>
      <c r="Y8" s="244"/>
      <c r="Z8" s="244"/>
      <c r="AA8" s="244"/>
      <c r="AB8" s="245"/>
      <c r="AC8" s="244"/>
      <c r="AD8" s="244"/>
      <c r="AE8" s="244"/>
      <c r="AF8" s="244"/>
      <c r="AG8" s="244"/>
      <c r="AH8" s="227"/>
    </row>
    <row r="9" spans="2:37" s="226" customFormat="1" ht="20.25" customHeight="1">
      <c r="B9" s="242" t="s">
        <v>17633</v>
      </c>
      <c r="C9" s="235"/>
      <c r="D9" s="233"/>
      <c r="E9" s="465"/>
      <c r="V9" s="227"/>
      <c r="W9" s="244">
        <v>1</v>
      </c>
      <c r="X9" s="244"/>
      <c r="Y9" s="244"/>
      <c r="Z9" s="244"/>
      <c r="AA9" s="244"/>
      <c r="AB9" s="245"/>
      <c r="AC9" s="244">
        <v>1</v>
      </c>
      <c r="AD9" s="244"/>
      <c r="AE9" s="244"/>
      <c r="AF9" s="244"/>
      <c r="AG9" s="244"/>
      <c r="AH9" s="227"/>
      <c r="AJ9" s="242" t="s">
        <v>17633</v>
      </c>
      <c r="AK9" s="235"/>
    </row>
    <row r="10" spans="2:37" s="226" customFormat="1" ht="20.25" customHeight="1">
      <c r="B10" s="248" t="s">
        <v>7672</v>
      </c>
      <c r="C10" s="322">
        <v>0.51100000000000001</v>
      </c>
      <c r="D10" s="314"/>
      <c r="E10" s="254" t="s">
        <v>17634</v>
      </c>
      <c r="I10" s="255"/>
      <c r="J10" s="256">
        <v>0</v>
      </c>
      <c r="V10" s="227"/>
      <c r="W10" s="261"/>
      <c r="X10" s="261"/>
      <c r="Y10" s="261"/>
      <c r="Z10" s="261"/>
      <c r="AA10" s="261"/>
      <c r="AB10" s="227"/>
      <c r="AC10" s="262">
        <v>0</v>
      </c>
      <c r="AD10" s="262"/>
      <c r="AE10" s="262"/>
      <c r="AF10" s="261"/>
      <c r="AG10" s="262"/>
      <c r="AH10" s="227"/>
      <c r="AJ10" s="248" t="s">
        <v>7672</v>
      </c>
      <c r="AK10" s="456" t="s">
        <v>17635</v>
      </c>
    </row>
    <row r="11" spans="2:37" s="226" customFormat="1" ht="20.25" customHeight="1">
      <c r="B11" s="248" t="s">
        <v>9551</v>
      </c>
      <c r="C11" s="322">
        <v>-3.7153792289848098</v>
      </c>
      <c r="D11" s="314"/>
      <c r="E11" s="254" t="s">
        <v>17636</v>
      </c>
      <c r="I11" s="255"/>
      <c r="J11" s="256">
        <v>0</v>
      </c>
      <c r="V11" s="227"/>
      <c r="W11" s="261"/>
      <c r="X11" s="261"/>
      <c r="Y11" s="261"/>
      <c r="Z11" s="261"/>
      <c r="AA11" s="261"/>
      <c r="AB11" s="227"/>
      <c r="AC11" s="262">
        <v>0</v>
      </c>
      <c r="AD11" s="262"/>
      <c r="AE11" s="262"/>
      <c r="AF11" s="261"/>
      <c r="AG11" s="262"/>
      <c r="AH11" s="227"/>
      <c r="AJ11" s="248" t="s">
        <v>9551</v>
      </c>
      <c r="AK11" s="456" t="s">
        <v>17637</v>
      </c>
    </row>
    <row r="12" spans="2:37" s="226" customFormat="1" ht="20.25" customHeight="1">
      <c r="B12" s="248" t="s">
        <v>9552</v>
      </c>
      <c r="C12" s="322">
        <v>-29.609540570000025</v>
      </c>
      <c r="D12" s="314"/>
      <c r="E12" s="254" t="s">
        <v>17638</v>
      </c>
      <c r="I12" s="255"/>
      <c r="J12" s="256">
        <v>0</v>
      </c>
      <c r="V12" s="227"/>
      <c r="W12" s="261"/>
      <c r="X12" s="261"/>
      <c r="Y12" s="261"/>
      <c r="Z12" s="261"/>
      <c r="AA12" s="261"/>
      <c r="AB12" s="227"/>
      <c r="AC12" s="262">
        <v>0</v>
      </c>
      <c r="AD12" s="262"/>
      <c r="AE12" s="262"/>
      <c r="AF12" s="261"/>
      <c r="AG12" s="262"/>
      <c r="AH12" s="227"/>
      <c r="AJ12" s="248" t="s">
        <v>9552</v>
      </c>
      <c r="AK12" s="456" t="s">
        <v>17639</v>
      </c>
    </row>
    <row r="13" spans="2:37" s="226" customFormat="1" ht="20.25" customHeight="1">
      <c r="B13" s="248" t="s">
        <v>17640</v>
      </c>
      <c r="C13" s="322">
        <v>-1.2862200000000001</v>
      </c>
      <c r="D13" s="314"/>
      <c r="E13" s="254" t="s">
        <v>17641</v>
      </c>
      <c r="I13" s="255"/>
      <c r="J13" s="256">
        <v>0</v>
      </c>
      <c r="V13" s="227"/>
      <c r="W13" s="261"/>
      <c r="X13" s="261"/>
      <c r="Y13" s="261"/>
      <c r="Z13" s="261"/>
      <c r="AA13" s="261"/>
      <c r="AB13" s="227"/>
      <c r="AC13" s="262">
        <v>0</v>
      </c>
      <c r="AD13" s="262"/>
      <c r="AE13" s="262"/>
      <c r="AF13" s="261"/>
      <c r="AG13" s="262"/>
      <c r="AH13" s="227"/>
      <c r="AJ13" s="248" t="s">
        <v>17640</v>
      </c>
      <c r="AK13" s="456" t="s">
        <v>17642</v>
      </c>
    </row>
    <row r="14" spans="2:37" s="226" customFormat="1" ht="20.25" customHeight="1">
      <c r="B14" s="248" t="s">
        <v>7670</v>
      </c>
      <c r="C14" s="322">
        <v>-0.6</v>
      </c>
      <c r="D14" s="314"/>
      <c r="E14" s="254" t="s">
        <v>17643</v>
      </c>
      <c r="I14" s="255"/>
      <c r="J14" s="256">
        <v>0</v>
      </c>
      <c r="V14" s="227"/>
      <c r="W14" s="261"/>
      <c r="X14" s="261"/>
      <c r="Y14" s="261"/>
      <c r="Z14" s="261"/>
      <c r="AA14" s="261"/>
      <c r="AB14" s="227"/>
      <c r="AC14" s="262">
        <v>0</v>
      </c>
      <c r="AD14" s="262"/>
      <c r="AE14" s="262"/>
      <c r="AF14" s="261"/>
      <c r="AG14" s="262"/>
      <c r="AH14" s="227"/>
      <c r="AJ14" s="248" t="s">
        <v>7670</v>
      </c>
      <c r="AK14" s="456" t="s">
        <v>17644</v>
      </c>
    </row>
    <row r="15" spans="2:37" s="226" customFormat="1" ht="20.25" customHeight="1">
      <c r="B15" s="248" t="s">
        <v>7671</v>
      </c>
      <c r="C15" s="322">
        <v>0</v>
      </c>
      <c r="D15" s="314"/>
      <c r="E15" s="254" t="s">
        <v>17645</v>
      </c>
      <c r="I15" s="255"/>
      <c r="J15" s="256">
        <v>0</v>
      </c>
      <c r="V15" s="227"/>
      <c r="W15" s="261"/>
      <c r="X15" s="261"/>
      <c r="Y15" s="261"/>
      <c r="Z15" s="261"/>
      <c r="AA15" s="261"/>
      <c r="AB15" s="227"/>
      <c r="AC15" s="262">
        <v>0</v>
      </c>
      <c r="AD15" s="262"/>
      <c r="AE15" s="262"/>
      <c r="AF15" s="261"/>
      <c r="AG15" s="262"/>
      <c r="AH15" s="227"/>
      <c r="AJ15" s="248" t="s">
        <v>7671</v>
      </c>
      <c r="AK15" s="456" t="s">
        <v>17646</v>
      </c>
    </row>
    <row r="16" spans="2:37" s="226" customFormat="1" ht="20.25" customHeight="1">
      <c r="B16" s="248" t="s">
        <v>17647</v>
      </c>
      <c r="C16" s="322">
        <v>0</v>
      </c>
      <c r="D16" s="314"/>
      <c r="E16" s="254" t="s">
        <v>17648</v>
      </c>
      <c r="I16" s="255"/>
      <c r="J16" s="256">
        <v>0</v>
      </c>
      <c r="V16" s="227"/>
      <c r="W16" s="261"/>
      <c r="X16" s="261"/>
      <c r="Y16" s="261"/>
      <c r="Z16" s="261"/>
      <c r="AA16" s="261"/>
      <c r="AB16" s="227"/>
      <c r="AC16" s="262">
        <v>0</v>
      </c>
      <c r="AD16" s="262"/>
      <c r="AE16" s="262"/>
      <c r="AF16" s="261"/>
      <c r="AG16" s="262"/>
      <c r="AH16" s="227"/>
      <c r="AJ16" s="248" t="s">
        <v>17647</v>
      </c>
      <c r="AK16" s="456" t="s">
        <v>17649</v>
      </c>
    </row>
    <row r="17" spans="2:37" s="226" customFormat="1" ht="20.25" customHeight="1">
      <c r="B17" s="247"/>
      <c r="C17" s="247"/>
      <c r="D17" s="314"/>
      <c r="E17" s="315"/>
      <c r="I17" s="315"/>
      <c r="J17" s="315"/>
      <c r="V17" s="227"/>
      <c r="W17" s="261"/>
      <c r="X17" s="261"/>
      <c r="Y17" s="261"/>
      <c r="Z17" s="261"/>
      <c r="AA17" s="261"/>
      <c r="AB17" s="227"/>
      <c r="AC17" s="262"/>
      <c r="AD17" s="262"/>
      <c r="AE17" s="262"/>
      <c r="AF17" s="261"/>
      <c r="AG17" s="262"/>
      <c r="AH17" s="227"/>
      <c r="AJ17" s="247"/>
      <c r="AK17" s="247"/>
    </row>
    <row r="18" spans="2:37" s="226" customFormat="1" ht="20.25" customHeight="1">
      <c r="B18" s="242" t="s">
        <v>17650</v>
      </c>
      <c r="C18" s="246"/>
      <c r="D18" s="314"/>
      <c r="E18" s="315"/>
      <c r="I18" s="315"/>
      <c r="J18" s="315"/>
      <c r="V18" s="227"/>
      <c r="W18" s="261"/>
      <c r="X18" s="261"/>
      <c r="Y18" s="261"/>
      <c r="Z18" s="261"/>
      <c r="AA18" s="261"/>
      <c r="AB18" s="227"/>
      <c r="AC18" s="262"/>
      <c r="AD18" s="262"/>
      <c r="AE18" s="262"/>
      <c r="AF18" s="261"/>
      <c r="AG18" s="262"/>
      <c r="AH18" s="227"/>
      <c r="AJ18" s="242" t="s">
        <v>17650</v>
      </c>
      <c r="AK18" s="246"/>
    </row>
    <row r="19" spans="2:37" s="226" customFormat="1" ht="20.25" customHeight="1">
      <c r="B19" s="248" t="s">
        <v>7672</v>
      </c>
      <c r="C19" s="322">
        <v>-1.4595999999999998</v>
      </c>
      <c r="D19" s="314"/>
      <c r="E19" s="254" t="s">
        <v>17651</v>
      </c>
      <c r="I19" s="255"/>
      <c r="J19" s="256">
        <v>0</v>
      </c>
      <c r="V19" s="227"/>
      <c r="W19" s="261"/>
      <c r="X19" s="261"/>
      <c r="Y19" s="261"/>
      <c r="Z19" s="261"/>
      <c r="AA19" s="261"/>
      <c r="AB19" s="227"/>
      <c r="AC19" s="262">
        <v>0</v>
      </c>
      <c r="AD19" s="262"/>
      <c r="AE19" s="262"/>
      <c r="AF19" s="261"/>
      <c r="AG19" s="262"/>
      <c r="AH19" s="227"/>
      <c r="AJ19" s="248" t="s">
        <v>7672</v>
      </c>
      <c r="AK19" s="456" t="s">
        <v>17652</v>
      </c>
    </row>
    <row r="20" spans="2:37" s="226" customFormat="1" ht="20.25" customHeight="1">
      <c r="B20" s="248" t="s">
        <v>9551</v>
      </c>
      <c r="C20" s="322">
        <v>0</v>
      </c>
      <c r="D20" s="314"/>
      <c r="E20" s="254" t="s">
        <v>17653</v>
      </c>
      <c r="I20" s="255"/>
      <c r="J20" s="256">
        <v>0</v>
      </c>
      <c r="V20" s="227"/>
      <c r="W20" s="261"/>
      <c r="X20" s="261"/>
      <c r="Y20" s="261"/>
      <c r="Z20" s="261"/>
      <c r="AA20" s="261"/>
      <c r="AB20" s="227"/>
      <c r="AC20" s="262">
        <v>0</v>
      </c>
      <c r="AD20" s="262"/>
      <c r="AE20" s="262"/>
      <c r="AF20" s="261"/>
      <c r="AG20" s="262"/>
      <c r="AH20" s="227"/>
      <c r="AJ20" s="248" t="s">
        <v>9551</v>
      </c>
      <c r="AK20" s="456" t="s">
        <v>17654</v>
      </c>
    </row>
    <row r="21" spans="2:37" s="226" customFormat="1" ht="20.25" customHeight="1">
      <c r="B21" s="248" t="s">
        <v>9552</v>
      </c>
      <c r="C21" s="322">
        <v>0</v>
      </c>
      <c r="D21" s="314"/>
      <c r="E21" s="254" t="s">
        <v>17655</v>
      </c>
      <c r="I21" s="255"/>
      <c r="J21" s="256">
        <v>0</v>
      </c>
      <c r="V21" s="227"/>
      <c r="W21" s="261"/>
      <c r="X21" s="261"/>
      <c r="Y21" s="261"/>
      <c r="Z21" s="261"/>
      <c r="AA21" s="261"/>
      <c r="AB21" s="227"/>
      <c r="AC21" s="262">
        <v>0</v>
      </c>
      <c r="AD21" s="262"/>
      <c r="AE21" s="262"/>
      <c r="AF21" s="261"/>
      <c r="AG21" s="262"/>
      <c r="AH21" s="227"/>
      <c r="AJ21" s="248" t="s">
        <v>9552</v>
      </c>
      <c r="AK21" s="456" t="s">
        <v>17656</v>
      </c>
    </row>
    <row r="22" spans="2:37" s="226" customFormat="1" ht="20.25" customHeight="1">
      <c r="B22" s="248" t="s">
        <v>17640</v>
      </c>
      <c r="C22" s="322">
        <v>0</v>
      </c>
      <c r="D22" s="314"/>
      <c r="E22" s="254" t="s">
        <v>17657</v>
      </c>
      <c r="I22" s="255"/>
      <c r="J22" s="256">
        <v>0</v>
      </c>
      <c r="V22" s="227"/>
      <c r="W22" s="261"/>
      <c r="X22" s="261"/>
      <c r="Y22" s="261"/>
      <c r="Z22" s="261"/>
      <c r="AA22" s="261"/>
      <c r="AB22" s="227"/>
      <c r="AC22" s="262">
        <v>0</v>
      </c>
      <c r="AD22" s="262"/>
      <c r="AE22" s="262"/>
      <c r="AF22" s="261"/>
      <c r="AG22" s="262"/>
      <c r="AH22" s="227"/>
      <c r="AJ22" s="248" t="s">
        <v>17640</v>
      </c>
      <c r="AK22" s="456" t="s">
        <v>17658</v>
      </c>
    </row>
    <row r="23" spans="2:37" s="226" customFormat="1" ht="20.25" customHeight="1">
      <c r="B23" s="248" t="s">
        <v>7670</v>
      </c>
      <c r="C23" s="322">
        <v>0</v>
      </c>
      <c r="D23" s="314"/>
      <c r="E23" s="254" t="s">
        <v>17659</v>
      </c>
      <c r="I23" s="255"/>
      <c r="J23" s="256">
        <v>0</v>
      </c>
      <c r="V23" s="227"/>
      <c r="W23" s="261"/>
      <c r="X23" s="261"/>
      <c r="Y23" s="261"/>
      <c r="Z23" s="261"/>
      <c r="AA23" s="261"/>
      <c r="AB23" s="227"/>
      <c r="AC23" s="262">
        <v>0</v>
      </c>
      <c r="AD23" s="262"/>
      <c r="AE23" s="262"/>
      <c r="AF23" s="261"/>
      <c r="AG23" s="262"/>
      <c r="AH23" s="227"/>
      <c r="AJ23" s="248" t="s">
        <v>7670</v>
      </c>
      <c r="AK23" s="456" t="s">
        <v>17660</v>
      </c>
    </row>
    <row r="24" spans="2:37" s="226" customFormat="1" ht="20.25" customHeight="1">
      <c r="B24" s="248" t="s">
        <v>7671</v>
      </c>
      <c r="C24" s="322">
        <v>0</v>
      </c>
      <c r="D24" s="314"/>
      <c r="E24" s="254" t="s">
        <v>17661</v>
      </c>
      <c r="I24" s="255"/>
      <c r="J24" s="256">
        <v>0</v>
      </c>
      <c r="V24" s="227"/>
      <c r="W24" s="261"/>
      <c r="X24" s="261"/>
      <c r="Y24" s="261"/>
      <c r="Z24" s="261"/>
      <c r="AA24" s="261"/>
      <c r="AB24" s="227"/>
      <c r="AC24" s="262">
        <v>0</v>
      </c>
      <c r="AD24" s="262"/>
      <c r="AE24" s="262"/>
      <c r="AF24" s="261"/>
      <c r="AG24" s="262"/>
      <c r="AH24" s="227"/>
      <c r="AJ24" s="248" t="s">
        <v>7671</v>
      </c>
      <c r="AK24" s="456" t="s">
        <v>17662</v>
      </c>
    </row>
    <row r="25" spans="2:37" s="226" customFormat="1" ht="20.25" customHeight="1">
      <c r="B25" s="248" t="s">
        <v>17647</v>
      </c>
      <c r="C25" s="322">
        <v>0</v>
      </c>
      <c r="D25" s="314"/>
      <c r="E25" s="254" t="s">
        <v>17663</v>
      </c>
      <c r="I25" s="255"/>
      <c r="J25" s="256">
        <v>0</v>
      </c>
      <c r="V25" s="227"/>
      <c r="W25" s="261"/>
      <c r="X25" s="261"/>
      <c r="Y25" s="261"/>
      <c r="Z25" s="261"/>
      <c r="AA25" s="261"/>
      <c r="AB25" s="227"/>
      <c r="AC25" s="262">
        <v>0</v>
      </c>
      <c r="AD25" s="262"/>
      <c r="AE25" s="262"/>
      <c r="AF25" s="261"/>
      <c r="AG25" s="262"/>
      <c r="AH25" s="227"/>
      <c r="AJ25" s="248" t="s">
        <v>17647</v>
      </c>
      <c r="AK25" s="456" t="s">
        <v>17664</v>
      </c>
    </row>
    <row r="26" spans="2:37" s="226" customFormat="1" ht="20.25" customHeight="1">
      <c r="B26" s="247"/>
      <c r="C26" s="247"/>
      <c r="D26" s="314"/>
      <c r="V26" s="227"/>
      <c r="W26" s="261"/>
      <c r="X26" s="261"/>
      <c r="Y26" s="261"/>
      <c r="Z26" s="261"/>
      <c r="AA26" s="261"/>
      <c r="AB26" s="227"/>
      <c r="AC26" s="262"/>
      <c r="AD26" s="262"/>
      <c r="AE26" s="262"/>
      <c r="AF26" s="261"/>
      <c r="AG26" s="262"/>
      <c r="AH26" s="227"/>
      <c r="AJ26" s="247"/>
      <c r="AK26" s="247"/>
    </row>
    <row r="27" spans="2:37" s="226" customFormat="1" ht="20.25" customHeight="1">
      <c r="B27" s="242" t="s">
        <v>17665</v>
      </c>
      <c r="C27" s="246"/>
      <c r="D27" s="314"/>
      <c r="V27" s="227"/>
      <c r="W27" s="261"/>
      <c r="X27" s="261"/>
      <c r="Y27" s="261"/>
      <c r="Z27" s="261"/>
      <c r="AA27" s="261"/>
      <c r="AB27" s="227"/>
      <c r="AC27" s="262"/>
      <c r="AD27" s="262"/>
      <c r="AE27" s="262"/>
      <c r="AF27" s="261"/>
      <c r="AG27" s="262"/>
      <c r="AH27" s="227"/>
      <c r="AJ27" s="242" t="s">
        <v>17665</v>
      </c>
      <c r="AK27" s="246"/>
    </row>
    <row r="28" spans="2:37" s="226" customFormat="1" ht="20.25" customHeight="1">
      <c r="B28" s="248" t="s">
        <v>7672</v>
      </c>
      <c r="C28" s="322">
        <v>0</v>
      </c>
      <c r="D28" s="314"/>
      <c r="E28" s="254" t="s">
        <v>17666</v>
      </c>
      <c r="I28" s="255"/>
      <c r="J28" s="256">
        <v>0</v>
      </c>
      <c r="V28" s="227"/>
      <c r="W28" s="261"/>
      <c r="X28" s="261"/>
      <c r="Y28" s="261"/>
      <c r="Z28" s="261"/>
      <c r="AA28" s="261"/>
      <c r="AB28" s="227"/>
      <c r="AC28" s="262">
        <v>0</v>
      </c>
      <c r="AD28" s="262"/>
      <c r="AE28" s="262"/>
      <c r="AF28" s="261"/>
      <c r="AG28" s="262"/>
      <c r="AH28" s="227"/>
      <c r="AJ28" s="248" t="s">
        <v>7672</v>
      </c>
      <c r="AK28" s="456" t="s">
        <v>17667</v>
      </c>
    </row>
    <row r="29" spans="2:37" s="226" customFormat="1" ht="20.25" customHeight="1">
      <c r="B29" s="248" t="s">
        <v>9551</v>
      </c>
      <c r="C29" s="322">
        <v>0</v>
      </c>
      <c r="D29" s="314"/>
      <c r="E29" s="254" t="s">
        <v>17668</v>
      </c>
      <c r="I29" s="255"/>
      <c r="J29" s="256">
        <v>0</v>
      </c>
      <c r="V29" s="227"/>
      <c r="W29" s="261"/>
      <c r="X29" s="261"/>
      <c r="Y29" s="261"/>
      <c r="Z29" s="261"/>
      <c r="AA29" s="261"/>
      <c r="AB29" s="227"/>
      <c r="AC29" s="262">
        <v>0</v>
      </c>
      <c r="AD29" s="262"/>
      <c r="AE29" s="262"/>
      <c r="AF29" s="261"/>
      <c r="AG29" s="262"/>
      <c r="AH29" s="227"/>
      <c r="AJ29" s="248" t="s">
        <v>9551</v>
      </c>
      <c r="AK29" s="456" t="s">
        <v>17669</v>
      </c>
    </row>
    <row r="30" spans="2:37" s="226" customFormat="1" ht="20.25" customHeight="1">
      <c r="B30" s="248" t="s">
        <v>9552</v>
      </c>
      <c r="C30" s="322">
        <v>0</v>
      </c>
      <c r="D30" s="314"/>
      <c r="E30" s="254" t="s">
        <v>17670</v>
      </c>
      <c r="I30" s="255"/>
      <c r="J30" s="256">
        <v>0</v>
      </c>
      <c r="V30" s="227"/>
      <c r="W30" s="261"/>
      <c r="X30" s="261"/>
      <c r="Y30" s="261"/>
      <c r="Z30" s="261"/>
      <c r="AA30" s="261"/>
      <c r="AB30" s="227"/>
      <c r="AC30" s="262">
        <v>0</v>
      </c>
      <c r="AD30" s="262"/>
      <c r="AE30" s="262"/>
      <c r="AF30" s="261"/>
      <c r="AG30" s="262"/>
      <c r="AH30" s="227"/>
      <c r="AJ30" s="248" t="s">
        <v>9552</v>
      </c>
      <c r="AK30" s="456" t="s">
        <v>17671</v>
      </c>
    </row>
    <row r="31" spans="2:37" s="226" customFormat="1" ht="20.25" customHeight="1">
      <c r="B31" s="248" t="s">
        <v>17640</v>
      </c>
      <c r="C31" s="322">
        <v>0</v>
      </c>
      <c r="D31" s="314"/>
      <c r="E31" s="254" t="s">
        <v>17672</v>
      </c>
      <c r="I31" s="255"/>
      <c r="J31" s="256">
        <v>0</v>
      </c>
      <c r="V31" s="227"/>
      <c r="W31" s="261"/>
      <c r="X31" s="261"/>
      <c r="Y31" s="261"/>
      <c r="Z31" s="261"/>
      <c r="AA31" s="261"/>
      <c r="AB31" s="227"/>
      <c r="AC31" s="262">
        <v>0</v>
      </c>
      <c r="AD31" s="262"/>
      <c r="AE31" s="262"/>
      <c r="AF31" s="261"/>
      <c r="AG31" s="262"/>
      <c r="AH31" s="227"/>
      <c r="AJ31" s="248" t="s">
        <v>17640</v>
      </c>
      <c r="AK31" s="456" t="s">
        <v>17673</v>
      </c>
    </row>
    <row r="32" spans="2:37" s="226" customFormat="1" ht="20.25" customHeight="1">
      <c r="B32" s="248" t="s">
        <v>7670</v>
      </c>
      <c r="C32" s="322">
        <v>0</v>
      </c>
      <c r="D32" s="314"/>
      <c r="E32" s="254" t="s">
        <v>17674</v>
      </c>
      <c r="I32" s="255"/>
      <c r="J32" s="256">
        <v>0</v>
      </c>
      <c r="V32" s="227"/>
      <c r="W32" s="261"/>
      <c r="X32" s="261"/>
      <c r="Y32" s="261"/>
      <c r="Z32" s="261"/>
      <c r="AA32" s="261"/>
      <c r="AB32" s="227"/>
      <c r="AC32" s="262">
        <v>0</v>
      </c>
      <c r="AD32" s="262"/>
      <c r="AE32" s="262"/>
      <c r="AF32" s="261"/>
      <c r="AG32" s="262"/>
      <c r="AH32" s="227"/>
      <c r="AJ32" s="248" t="s">
        <v>7670</v>
      </c>
      <c r="AK32" s="456" t="s">
        <v>17675</v>
      </c>
    </row>
    <row r="33" spans="2:37" s="226" customFormat="1" ht="20.25" customHeight="1">
      <c r="B33" s="248" t="s">
        <v>7671</v>
      </c>
      <c r="C33" s="322">
        <v>0</v>
      </c>
      <c r="D33" s="314"/>
      <c r="E33" s="254" t="s">
        <v>17676</v>
      </c>
      <c r="I33" s="255"/>
      <c r="J33" s="256">
        <v>0</v>
      </c>
      <c r="V33" s="227"/>
      <c r="W33" s="261"/>
      <c r="X33" s="261"/>
      <c r="Y33" s="261"/>
      <c r="Z33" s="261"/>
      <c r="AA33" s="261"/>
      <c r="AB33" s="227"/>
      <c r="AC33" s="262">
        <v>0</v>
      </c>
      <c r="AD33" s="262"/>
      <c r="AE33" s="262"/>
      <c r="AF33" s="261"/>
      <c r="AG33" s="262"/>
      <c r="AH33" s="227"/>
      <c r="AJ33" s="248" t="s">
        <v>7671</v>
      </c>
      <c r="AK33" s="456" t="s">
        <v>17677</v>
      </c>
    </row>
    <row r="34" spans="2:37" s="226" customFormat="1" ht="20.25" customHeight="1">
      <c r="B34" s="248" t="s">
        <v>17647</v>
      </c>
      <c r="C34" s="322">
        <v>0</v>
      </c>
      <c r="E34" s="254" t="s">
        <v>17678</v>
      </c>
      <c r="I34" s="255"/>
      <c r="J34" s="256">
        <v>0</v>
      </c>
      <c r="V34" s="227"/>
      <c r="W34" s="261"/>
      <c r="X34" s="261"/>
      <c r="Y34" s="261"/>
      <c r="Z34" s="261"/>
      <c r="AA34" s="261"/>
      <c r="AB34" s="227"/>
      <c r="AC34" s="262">
        <v>0</v>
      </c>
      <c r="AD34" s="262"/>
      <c r="AE34" s="262"/>
      <c r="AF34" s="261"/>
      <c r="AG34" s="262"/>
      <c r="AH34" s="227"/>
      <c r="AJ34" s="248" t="s">
        <v>17647</v>
      </c>
      <c r="AK34" s="456" t="s">
        <v>17679</v>
      </c>
    </row>
    <row r="35" spans="2:37" s="226" customFormat="1" ht="15">
      <c r="B35" s="247"/>
      <c r="C35" s="247"/>
      <c r="V35" s="348"/>
      <c r="W35" s="348"/>
      <c r="X35" s="348"/>
      <c r="Y35" s="348"/>
      <c r="Z35" s="348"/>
      <c r="AA35" s="348"/>
      <c r="AB35" s="348"/>
      <c r="AC35" s="348"/>
      <c r="AD35" s="348"/>
      <c r="AE35" s="348"/>
      <c r="AF35" s="348"/>
      <c r="AG35" s="348"/>
      <c r="AH35" s="348"/>
    </row>
    <row r="36" spans="2:37" s="226" customFormat="1" ht="15">
      <c r="B36" s="329" t="s">
        <v>17111</v>
      </c>
    </row>
    <row r="37" spans="2:37"/>
    <row r="38" spans="2:37">
      <c r="B38" s="303" t="s">
        <v>17112</v>
      </c>
    </row>
    <row r="39" spans="2:37" ht="15" thickBot="1"/>
    <row r="40" spans="2:37" ht="15.75" thickTop="1" thickBot="1">
      <c r="B40" s="306" t="s">
        <v>17113</v>
      </c>
    </row>
    <row r="41" spans="2:37" ht="15" thickTop="1"/>
    <row r="42" spans="2:37">
      <c r="B42" s="307" t="s">
        <v>17114</v>
      </c>
    </row>
    <row r="43" spans="2:37"/>
    <row r="44" spans="2:37">
      <c r="B44" s="308" t="s">
        <v>17115</v>
      </c>
    </row>
    <row r="45" spans="2:37"/>
    <row r="46" spans="2:37" ht="15">
      <c r="B46" s="302" t="s">
        <v>17116</v>
      </c>
    </row>
    <row r="47" spans="2:37"/>
  </sheetData>
  <sheetProtection algorithmName="SHA-512" hashValue="8GhzF2eKsuaqpnedPkk5lRMi5TlejWUP35mmtvDuMo1WzBR7EZH2HaujStAjywtTr1f0bIX1BH+TPUDA9DnfQA==" saltValue="f7T4lG6jshCSbf0wbDXwuQ==" spinCount="100000" sheet="1" objects="1" scenarios="1"/>
  <conditionalFormatting sqref="J10">
    <cfRule type="cellIs" dxfId="320" priority="8" operator="equal">
      <formula>0</formula>
    </cfRule>
  </conditionalFormatting>
  <conditionalFormatting sqref="I10">
    <cfRule type="cellIs" dxfId="319" priority="7" operator="equal">
      <formula>0</formula>
    </cfRule>
  </conditionalFormatting>
  <conditionalFormatting sqref="J11:J16">
    <cfRule type="cellIs" dxfId="318" priority="6" operator="equal">
      <formula>0</formula>
    </cfRule>
  </conditionalFormatting>
  <conditionalFormatting sqref="I11:I16">
    <cfRule type="cellIs" dxfId="317" priority="5" operator="equal">
      <formula>0</formula>
    </cfRule>
  </conditionalFormatting>
  <conditionalFormatting sqref="J19:J25">
    <cfRule type="cellIs" dxfId="316" priority="4" operator="equal">
      <formula>0</formula>
    </cfRule>
  </conditionalFormatting>
  <conditionalFormatting sqref="I19:I25">
    <cfRule type="cellIs" dxfId="315" priority="3" operator="equal">
      <formula>0</formula>
    </cfRule>
  </conditionalFormatting>
  <conditionalFormatting sqref="J28:J34">
    <cfRule type="cellIs" dxfId="314" priority="2" operator="equal">
      <formula>0</formula>
    </cfRule>
  </conditionalFormatting>
  <conditionalFormatting sqref="I28:I34">
    <cfRule type="cellIs" dxfId="313" priority="1" operator="equal">
      <formula>0</formula>
    </cfRule>
  </conditionalFormatting>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CFC27-94EC-42EB-86B4-87807D00704F}">
  <sheetPr>
    <tabColor rgb="FF0070C0"/>
  </sheetPr>
  <dimension ref="B1:BD42"/>
  <sheetViews>
    <sheetView showGridLines="0" workbookViewId="0">
      <selection sqref="A1:XFD1048576"/>
    </sheetView>
  </sheetViews>
  <sheetFormatPr defaultColWidth="23.5" defaultRowHeight="14.25" zeroHeight="1"/>
  <cols>
    <col min="1" max="1" width="1.625" style="309" customWidth="1"/>
    <col min="2" max="2" width="18.75" style="309" customWidth="1"/>
    <col min="3" max="3" width="17.5" style="309" customWidth="1"/>
    <col min="4" max="5" width="9.75" style="309" customWidth="1"/>
    <col min="6" max="6" width="8.5" style="309" customWidth="1"/>
    <col min="7" max="7" width="10.375" style="309" customWidth="1"/>
    <col min="8" max="8" width="8.5" style="309" customWidth="1"/>
    <col min="9" max="9" width="9.75" style="309" customWidth="1"/>
    <col min="10" max="12" width="6.625" style="309" customWidth="1"/>
    <col min="13" max="13" width="0.875" style="309" customWidth="1"/>
    <col min="14" max="14" width="7.625" style="309" customWidth="1"/>
    <col min="15" max="15" width="1.625" style="309" customWidth="1"/>
    <col min="16" max="17" width="12.625" style="309" customWidth="1"/>
    <col min="18" max="21" width="8.625" style="309" customWidth="1"/>
    <col min="22" max="22" width="1.625" style="309" hidden="1" customWidth="1"/>
    <col min="23" max="32" width="3.625" style="309" hidden="1" customWidth="1"/>
    <col min="33" max="33" width="1.625" style="309" hidden="1" customWidth="1"/>
    <col min="34" max="43" width="3.625" style="309" hidden="1" customWidth="1"/>
    <col min="44" max="44" width="1.625" style="309" hidden="1" customWidth="1"/>
    <col min="45" max="45" width="8.625" style="309" customWidth="1"/>
    <col min="46" max="46" width="23.5" style="309"/>
    <col min="47" max="56" width="15.625" style="309" customWidth="1"/>
    <col min="57" max="16384" width="23.5" style="309"/>
  </cols>
  <sheetData>
    <row r="1" spans="2:56" s="215" customFormat="1" ht="73.5">
      <c r="B1" s="310" t="s">
        <v>17680</v>
      </c>
      <c r="C1" s="333"/>
      <c r="F1" s="3076"/>
      <c r="G1" s="3076"/>
      <c r="H1" s="3076"/>
      <c r="V1" s="217"/>
      <c r="AG1" s="217"/>
      <c r="AR1" s="217"/>
    </row>
    <row r="2" spans="2:56" s="215" customFormat="1" ht="15.75">
      <c r="B2" s="312"/>
      <c r="C2" s="312"/>
      <c r="D2" s="312"/>
      <c r="E2" s="312"/>
      <c r="F2" s="312"/>
      <c r="G2" s="312"/>
      <c r="H2" s="312"/>
      <c r="I2" s="312"/>
      <c r="J2" s="312"/>
      <c r="V2" s="217"/>
      <c r="AG2" s="217"/>
      <c r="AR2" s="217"/>
    </row>
    <row r="3" spans="2:56" s="226" customFormat="1" ht="19.5">
      <c r="B3" s="220" t="s">
        <v>17681</v>
      </c>
      <c r="C3" s="219"/>
      <c r="D3" s="220"/>
      <c r="E3" s="220"/>
      <c r="F3" s="220"/>
      <c r="G3" s="220"/>
      <c r="H3" s="220"/>
      <c r="I3" s="220"/>
      <c r="J3" s="220"/>
      <c r="K3" s="220"/>
      <c r="L3" s="220"/>
      <c r="M3" s="373"/>
      <c r="N3" s="222" t="s">
        <v>9</v>
      </c>
      <c r="O3" s="337"/>
      <c r="P3" s="224" t="s">
        <v>16944</v>
      </c>
      <c r="Q3" s="224"/>
      <c r="V3" s="227"/>
      <c r="AG3" s="227"/>
      <c r="AR3" s="227"/>
      <c r="AT3" s="224" t="s">
        <v>16945</v>
      </c>
    </row>
    <row r="4" spans="2:56" s="226" customFormat="1" ht="15.75">
      <c r="B4" s="463"/>
      <c r="C4" s="463"/>
      <c r="D4" s="463"/>
      <c r="E4" s="463"/>
      <c r="F4" s="463"/>
      <c r="G4" s="463"/>
      <c r="H4" s="463"/>
      <c r="I4" s="463"/>
      <c r="J4" s="463"/>
      <c r="K4" s="467"/>
      <c r="L4" s="467"/>
      <c r="V4" s="227"/>
      <c r="AG4" s="227"/>
      <c r="AR4" s="227"/>
    </row>
    <row r="5" spans="2:56" s="226" customFormat="1" ht="15">
      <c r="C5" s="313">
        <v>1</v>
      </c>
      <c r="D5" s="313">
        <v>2</v>
      </c>
      <c r="E5" s="313">
        <v>3</v>
      </c>
      <c r="I5" s="430"/>
      <c r="K5" s="247"/>
      <c r="L5" s="247"/>
      <c r="V5" s="227"/>
      <c r="W5" s="226" t="s">
        <v>16952</v>
      </c>
      <c r="AG5" s="227"/>
      <c r="AH5" s="226" t="s">
        <v>16953</v>
      </c>
      <c r="AR5" s="227"/>
    </row>
    <row r="6" spans="2:56" s="226" customFormat="1" ht="63.75">
      <c r="B6" s="380" t="s">
        <v>6743</v>
      </c>
      <c r="C6" s="320" t="s">
        <v>17589</v>
      </c>
      <c r="D6" s="320" t="s">
        <v>17590</v>
      </c>
      <c r="E6" s="320" t="s">
        <v>17591</v>
      </c>
      <c r="F6" s="382"/>
      <c r="G6" s="382"/>
      <c r="H6" s="382"/>
      <c r="I6" s="381"/>
      <c r="J6" s="381"/>
      <c r="K6" s="381"/>
      <c r="L6" s="381"/>
      <c r="M6" s="382"/>
      <c r="N6" s="320" t="s">
        <v>6749</v>
      </c>
      <c r="P6" s="236" t="s">
        <v>16952</v>
      </c>
      <c r="Q6" s="236" t="s">
        <v>16953</v>
      </c>
      <c r="V6" s="227"/>
      <c r="W6" s="237" t="s">
        <v>17682</v>
      </c>
      <c r="AA6" s="237"/>
      <c r="AG6" s="227"/>
      <c r="AH6" s="237" t="s">
        <v>16955</v>
      </c>
      <c r="AJ6" s="237" t="s">
        <v>17683</v>
      </c>
      <c r="AK6" s="237"/>
      <c r="AL6" s="237"/>
      <c r="AR6" s="227"/>
      <c r="AT6" s="380" t="s">
        <v>6743</v>
      </c>
      <c r="AU6" s="380" t="s">
        <v>17589</v>
      </c>
      <c r="AV6" s="380" t="s">
        <v>17590</v>
      </c>
      <c r="AW6" s="380" t="s">
        <v>17591</v>
      </c>
      <c r="AX6" s="382"/>
      <c r="AY6" s="382"/>
      <c r="AZ6" s="382"/>
      <c r="BA6" s="381"/>
      <c r="BB6" s="381"/>
      <c r="BC6" s="381"/>
      <c r="BD6" s="381"/>
    </row>
    <row r="7" spans="2:56" s="226" customFormat="1" ht="15.75">
      <c r="B7" s="452"/>
      <c r="C7" s="452"/>
      <c r="D7" s="452"/>
      <c r="E7" s="452"/>
      <c r="F7" s="452"/>
      <c r="G7" s="452"/>
      <c r="H7" s="452"/>
      <c r="I7" s="452"/>
      <c r="J7" s="452"/>
      <c r="K7" s="452"/>
      <c r="L7" s="381"/>
      <c r="M7" s="382"/>
      <c r="N7" s="382"/>
      <c r="V7" s="227"/>
      <c r="AG7" s="227"/>
      <c r="AJ7" s="237"/>
      <c r="AR7" s="227"/>
      <c r="AT7" s="452"/>
      <c r="AU7" s="452"/>
      <c r="AV7" s="452"/>
      <c r="AW7" s="452"/>
      <c r="AX7" s="452"/>
      <c r="AY7" s="452"/>
      <c r="AZ7" s="452"/>
      <c r="BA7" s="452"/>
      <c r="BB7" s="452"/>
      <c r="BC7" s="452"/>
      <c r="BD7" s="381"/>
    </row>
    <row r="8" spans="2:56" s="226" customFormat="1" ht="25.5">
      <c r="B8" s="242" t="s">
        <v>17592</v>
      </c>
      <c r="C8" s="452"/>
      <c r="D8" s="452"/>
      <c r="E8" s="452"/>
      <c r="F8" s="452"/>
      <c r="G8" s="452"/>
      <c r="H8" s="452"/>
      <c r="I8" s="452"/>
      <c r="J8" s="452"/>
      <c r="K8" s="452"/>
      <c r="L8" s="381"/>
      <c r="M8" s="382"/>
      <c r="N8" s="382"/>
      <c r="V8" s="227"/>
      <c r="W8" s="244">
        <v>1</v>
      </c>
      <c r="X8" s="244">
        <v>2</v>
      </c>
      <c r="Y8" s="244">
        <v>3</v>
      </c>
      <c r="Z8" s="244"/>
      <c r="AA8" s="244"/>
      <c r="AB8" s="244"/>
      <c r="AC8" s="244"/>
      <c r="AD8" s="244"/>
      <c r="AE8" s="244"/>
      <c r="AF8" s="244"/>
      <c r="AG8" s="245"/>
      <c r="AH8" s="244">
        <v>1</v>
      </c>
      <c r="AI8" s="244">
        <v>2</v>
      </c>
      <c r="AJ8" s="244">
        <v>3</v>
      </c>
      <c r="AK8" s="244"/>
      <c r="AL8" s="244"/>
      <c r="AM8" s="244"/>
      <c r="AN8" s="244"/>
      <c r="AO8" s="244"/>
      <c r="AP8" s="244"/>
      <c r="AQ8" s="244"/>
      <c r="AR8" s="227"/>
      <c r="AT8" s="242" t="s">
        <v>17592</v>
      </c>
      <c r="AU8" s="452"/>
      <c r="AV8" s="452"/>
      <c r="AW8" s="452"/>
      <c r="AX8" s="452"/>
      <c r="AY8" s="452"/>
      <c r="AZ8" s="452"/>
      <c r="BA8" s="452"/>
      <c r="BB8" s="452"/>
      <c r="BC8" s="452"/>
      <c r="BD8" s="381"/>
    </row>
    <row r="9" spans="2:56" s="392" customFormat="1" ht="15">
      <c r="B9" s="386" t="s">
        <v>17684</v>
      </c>
      <c r="C9" s="468">
        <v>877.87</v>
      </c>
      <c r="D9" s="469">
        <v>22.58</v>
      </c>
      <c r="E9" s="470">
        <v>2.5721348263410299E-2</v>
      </c>
      <c r="H9" s="393"/>
      <c r="I9" s="393"/>
      <c r="J9" s="393"/>
      <c r="K9" s="393"/>
      <c r="L9" s="393"/>
      <c r="N9" s="254" t="s">
        <v>17685</v>
      </c>
      <c r="P9" s="255">
        <v>0</v>
      </c>
      <c r="Q9" s="256">
        <v>0</v>
      </c>
      <c r="R9" s="394"/>
      <c r="S9" s="394"/>
      <c r="T9" s="394"/>
      <c r="U9" s="394"/>
      <c r="V9" s="227"/>
      <c r="W9" s="262">
        <v>0</v>
      </c>
      <c r="X9" s="262">
        <v>0</v>
      </c>
      <c r="Y9" s="262"/>
      <c r="Z9" s="244"/>
      <c r="AA9" s="244"/>
      <c r="AB9" s="244"/>
      <c r="AC9" s="244"/>
      <c r="AD9" s="244"/>
      <c r="AE9" s="244"/>
      <c r="AF9" s="244"/>
      <c r="AG9" s="245"/>
      <c r="AH9" s="262">
        <v>0</v>
      </c>
      <c r="AI9" s="262">
        <v>0</v>
      </c>
      <c r="AJ9" s="262">
        <v>0</v>
      </c>
      <c r="AK9" s="262"/>
      <c r="AL9" s="262"/>
      <c r="AM9" s="262"/>
      <c r="AN9" s="262"/>
      <c r="AO9" s="262"/>
      <c r="AP9" s="262"/>
      <c r="AQ9" s="262"/>
      <c r="AR9" s="227"/>
      <c r="AT9" s="471" t="s">
        <v>17684</v>
      </c>
      <c r="AU9" s="456" t="s">
        <v>17686</v>
      </c>
      <c r="AV9" s="472" t="s">
        <v>17687</v>
      </c>
      <c r="AW9" s="473" t="s">
        <v>17688</v>
      </c>
      <c r="AZ9" s="393"/>
      <c r="BA9" s="393"/>
      <c r="BB9" s="393"/>
      <c r="BC9" s="393"/>
      <c r="BD9" s="393"/>
    </row>
    <row r="10" spans="2:56" s="392" customFormat="1" ht="15">
      <c r="B10" s="404"/>
      <c r="C10" s="405"/>
      <c r="D10" s="405"/>
      <c r="E10" s="405"/>
      <c r="H10" s="393"/>
      <c r="I10" s="393"/>
      <c r="J10" s="393"/>
      <c r="K10" s="393"/>
      <c r="L10" s="393"/>
      <c r="N10" s="406"/>
      <c r="P10" s="406"/>
      <c r="Q10" s="406"/>
      <c r="R10" s="394"/>
      <c r="S10" s="394"/>
      <c r="T10" s="394"/>
      <c r="V10" s="227"/>
      <c r="W10" s="261"/>
      <c r="X10" s="261"/>
      <c r="Y10" s="261"/>
      <c r="Z10" s="261"/>
      <c r="AA10" s="261"/>
      <c r="AB10" s="261"/>
      <c r="AC10" s="261"/>
      <c r="AD10" s="261"/>
      <c r="AE10" s="261"/>
      <c r="AF10" s="261"/>
      <c r="AG10" s="227"/>
      <c r="AH10" s="262"/>
      <c r="AI10" s="262"/>
      <c r="AJ10" s="262"/>
      <c r="AK10" s="261"/>
      <c r="AL10" s="261"/>
      <c r="AM10" s="262"/>
      <c r="AN10" s="262"/>
      <c r="AO10" s="262"/>
      <c r="AP10" s="262"/>
      <c r="AQ10" s="262"/>
      <c r="AR10" s="227"/>
      <c r="AT10" s="404"/>
      <c r="AU10" s="405"/>
      <c r="AV10" s="405"/>
      <c r="AW10" s="405"/>
      <c r="AZ10" s="393"/>
      <c r="BA10" s="393"/>
      <c r="BB10" s="393"/>
      <c r="BC10" s="393"/>
      <c r="BD10" s="393"/>
    </row>
    <row r="11" spans="2:56" s="226" customFormat="1" ht="15">
      <c r="B11" s="247"/>
      <c r="C11" s="313">
        <v>4</v>
      </c>
      <c r="D11" s="313">
        <v>5</v>
      </c>
      <c r="E11" s="313">
        <v>6</v>
      </c>
      <c r="F11" s="313">
        <v>7</v>
      </c>
      <c r="G11" s="313">
        <v>8</v>
      </c>
      <c r="H11" s="313">
        <v>9</v>
      </c>
      <c r="I11" s="313"/>
      <c r="J11" s="247"/>
      <c r="K11" s="247"/>
      <c r="L11" s="247"/>
      <c r="V11" s="227"/>
      <c r="W11" s="261"/>
      <c r="X11" s="261"/>
      <c r="Y11" s="261"/>
      <c r="Z11" s="261"/>
      <c r="AA11" s="261"/>
      <c r="AB11" s="261"/>
      <c r="AC11" s="261"/>
      <c r="AD11" s="261"/>
      <c r="AE11" s="261"/>
      <c r="AF11" s="261"/>
      <c r="AG11" s="227"/>
      <c r="AH11" s="262"/>
      <c r="AI11" s="262"/>
      <c r="AJ11" s="262"/>
      <c r="AK11" s="261"/>
      <c r="AL11" s="261"/>
      <c r="AM11" s="262"/>
      <c r="AN11" s="262"/>
      <c r="AO11" s="262"/>
      <c r="AP11" s="262"/>
      <c r="AQ11" s="262"/>
      <c r="AR11" s="227"/>
      <c r="AT11" s="247"/>
      <c r="AU11" s="313">
        <v>4</v>
      </c>
      <c r="AV11" s="313">
        <v>5</v>
      </c>
      <c r="AW11" s="313">
        <v>6</v>
      </c>
      <c r="AX11" s="313">
        <v>7</v>
      </c>
      <c r="AY11" s="313">
        <v>8</v>
      </c>
      <c r="AZ11" s="313">
        <v>9</v>
      </c>
      <c r="BA11" s="313"/>
      <c r="BB11" s="247"/>
      <c r="BC11" s="247"/>
      <c r="BD11" s="247"/>
    </row>
    <row r="12" spans="2:56" s="226" customFormat="1" ht="38.25">
      <c r="B12" s="380" t="s">
        <v>6743</v>
      </c>
      <c r="C12" s="320" t="s">
        <v>17689</v>
      </c>
      <c r="D12" s="320" t="s">
        <v>17690</v>
      </c>
      <c r="E12" s="320" t="s">
        <v>17691</v>
      </c>
      <c r="F12" s="320" t="s">
        <v>17692</v>
      </c>
      <c r="G12" s="320" t="s">
        <v>17693</v>
      </c>
      <c r="H12" s="320" t="s">
        <v>17694</v>
      </c>
      <c r="I12" s="247"/>
      <c r="J12" s="247"/>
      <c r="K12" s="247"/>
      <c r="L12" s="247"/>
      <c r="V12" s="227"/>
      <c r="W12" s="261"/>
      <c r="X12" s="261"/>
      <c r="Y12" s="261"/>
      <c r="Z12" s="261"/>
      <c r="AA12" s="261"/>
      <c r="AB12" s="261"/>
      <c r="AC12" s="261"/>
      <c r="AD12" s="261"/>
      <c r="AE12" s="261"/>
      <c r="AF12" s="261"/>
      <c r="AG12" s="227"/>
      <c r="AH12" s="262"/>
      <c r="AI12" s="262"/>
      <c r="AJ12" s="262"/>
      <c r="AK12" s="261"/>
      <c r="AL12" s="261"/>
      <c r="AM12" s="262"/>
      <c r="AN12" s="262"/>
      <c r="AO12" s="262"/>
      <c r="AP12" s="262"/>
      <c r="AQ12" s="262"/>
      <c r="AR12" s="227"/>
      <c r="AT12" s="380" t="s">
        <v>6743</v>
      </c>
      <c r="AU12" s="380" t="s">
        <v>17689</v>
      </c>
      <c r="AV12" s="380" t="s">
        <v>17690</v>
      </c>
      <c r="AW12" s="380" t="s">
        <v>17691</v>
      </c>
      <c r="AX12" s="380" t="s">
        <v>17692</v>
      </c>
      <c r="AY12" s="380" t="s">
        <v>17693</v>
      </c>
      <c r="AZ12" s="380" t="s">
        <v>17694</v>
      </c>
      <c r="BA12" s="247"/>
      <c r="BB12" s="247"/>
      <c r="BC12" s="247"/>
      <c r="BD12" s="247"/>
    </row>
    <row r="13" spans="2:56" s="226" customFormat="1" ht="15.75">
      <c r="B13" s="452"/>
      <c r="C13" s="452"/>
      <c r="D13" s="452"/>
      <c r="E13" s="452"/>
      <c r="F13" s="452"/>
      <c r="G13" s="452"/>
      <c r="H13" s="452"/>
      <c r="I13" s="247"/>
      <c r="J13" s="247"/>
      <c r="K13" s="247"/>
      <c r="L13" s="247"/>
      <c r="V13" s="227"/>
      <c r="W13" s="237" t="s">
        <v>16954</v>
      </c>
      <c r="X13" s="261"/>
      <c r="Y13" s="261"/>
      <c r="Z13" s="261"/>
      <c r="AA13" s="261"/>
      <c r="AB13" s="261"/>
      <c r="AC13" s="261"/>
      <c r="AD13" s="261"/>
      <c r="AE13" s="261"/>
      <c r="AF13" s="261"/>
      <c r="AG13" s="227"/>
      <c r="AH13" s="237" t="s">
        <v>17695</v>
      </c>
      <c r="AI13" s="262"/>
      <c r="AJ13" s="262"/>
      <c r="AK13" s="261"/>
      <c r="AL13" s="261"/>
      <c r="AM13" s="262"/>
      <c r="AN13" s="262"/>
      <c r="AO13" s="262"/>
      <c r="AP13" s="262"/>
      <c r="AQ13" s="262"/>
      <c r="AR13" s="227"/>
      <c r="AT13" s="452"/>
      <c r="AU13" s="452"/>
      <c r="AV13" s="452"/>
      <c r="AW13" s="452"/>
      <c r="AX13" s="452"/>
      <c r="AY13" s="452"/>
      <c r="AZ13" s="452"/>
      <c r="BA13" s="247"/>
      <c r="BB13" s="247"/>
      <c r="BC13" s="247"/>
      <c r="BD13" s="247"/>
    </row>
    <row r="14" spans="2:56" s="226" customFormat="1" ht="25.5">
      <c r="B14" s="242" t="s">
        <v>17696</v>
      </c>
      <c r="C14" s="452"/>
      <c r="D14" s="452"/>
      <c r="E14" s="452"/>
      <c r="F14" s="452"/>
      <c r="G14" s="452"/>
      <c r="H14" s="452"/>
      <c r="I14" s="247"/>
      <c r="J14" s="247"/>
      <c r="K14" s="247"/>
      <c r="L14" s="247"/>
      <c r="V14" s="227"/>
      <c r="W14" s="244">
        <v>4</v>
      </c>
      <c r="X14" s="244">
        <v>5</v>
      </c>
      <c r="Y14" s="244">
        <v>6</v>
      </c>
      <c r="Z14" s="244">
        <v>7</v>
      </c>
      <c r="AA14" s="244">
        <v>8</v>
      </c>
      <c r="AB14" s="244">
        <v>9</v>
      </c>
      <c r="AC14" s="244"/>
      <c r="AD14" s="244"/>
      <c r="AE14" s="244"/>
      <c r="AF14" s="244"/>
      <c r="AG14" s="227"/>
      <c r="AH14" s="244">
        <v>4</v>
      </c>
      <c r="AI14" s="244">
        <v>5</v>
      </c>
      <c r="AJ14" s="244">
        <v>6</v>
      </c>
      <c r="AK14" s="244">
        <v>7</v>
      </c>
      <c r="AL14" s="244">
        <v>8</v>
      </c>
      <c r="AM14" s="244">
        <v>9</v>
      </c>
      <c r="AN14" s="244"/>
      <c r="AO14" s="244"/>
      <c r="AP14" s="244"/>
      <c r="AQ14" s="244"/>
      <c r="AR14" s="227"/>
      <c r="AT14" s="242" t="s">
        <v>17696</v>
      </c>
      <c r="AU14" s="452"/>
      <c r="AV14" s="452"/>
      <c r="AW14" s="452"/>
      <c r="AX14" s="452"/>
      <c r="AY14" s="452"/>
      <c r="AZ14" s="452"/>
      <c r="BA14" s="247"/>
      <c r="BB14" s="247"/>
      <c r="BC14" s="247"/>
      <c r="BD14" s="247"/>
    </row>
    <row r="15" spans="2:56" s="392" customFormat="1" ht="25.5">
      <c r="B15" s="386" t="s">
        <v>17696</v>
      </c>
      <c r="C15" s="469">
        <v>773.72</v>
      </c>
      <c r="D15" s="469">
        <v>94.73</v>
      </c>
      <c r="E15" s="469">
        <v>555.53</v>
      </c>
      <c r="F15" s="469">
        <v>38.299999999999997</v>
      </c>
      <c r="G15" s="344">
        <v>2632356</v>
      </c>
      <c r="H15" s="469" t="s">
        <v>669</v>
      </c>
      <c r="I15" s="393"/>
      <c r="J15" s="393"/>
      <c r="K15" s="393"/>
      <c r="L15" s="393"/>
      <c r="N15" s="254" t="s">
        <v>17697</v>
      </c>
      <c r="P15" s="255">
        <v>0</v>
      </c>
      <c r="Q15" s="256">
        <v>0</v>
      </c>
      <c r="R15" s="394"/>
      <c r="S15" s="394"/>
      <c r="T15" s="394"/>
      <c r="U15" s="394"/>
      <c r="V15" s="227"/>
      <c r="W15" s="262">
        <v>0</v>
      </c>
      <c r="X15" s="262">
        <v>0</v>
      </c>
      <c r="Y15" s="262">
        <v>0</v>
      </c>
      <c r="Z15" s="262">
        <v>0</v>
      </c>
      <c r="AA15" s="262">
        <v>0</v>
      </c>
      <c r="AB15" s="262">
        <v>0</v>
      </c>
      <c r="AC15" s="262"/>
      <c r="AD15" s="262"/>
      <c r="AE15" s="262"/>
      <c r="AF15" s="262"/>
      <c r="AG15" s="227"/>
      <c r="AH15" s="262">
        <v>0</v>
      </c>
      <c r="AI15" s="262">
        <v>0</v>
      </c>
      <c r="AJ15" s="262">
        <v>0</v>
      </c>
      <c r="AK15" s="262">
        <v>0</v>
      </c>
      <c r="AL15" s="262">
        <v>0</v>
      </c>
      <c r="AM15" s="262">
        <v>0</v>
      </c>
      <c r="AN15" s="262"/>
      <c r="AO15" s="262"/>
      <c r="AP15" s="262"/>
      <c r="AQ15" s="262"/>
      <c r="AR15" s="227"/>
      <c r="AT15" s="471" t="s">
        <v>17696</v>
      </c>
      <c r="AU15" s="472" t="s">
        <v>17698</v>
      </c>
      <c r="AV15" s="472" t="s">
        <v>17699</v>
      </c>
      <c r="AW15" s="472" t="s">
        <v>17700</v>
      </c>
      <c r="AX15" s="472" t="s">
        <v>17701</v>
      </c>
      <c r="AY15" s="472" t="s">
        <v>17702</v>
      </c>
      <c r="AZ15" s="472" t="s">
        <v>17703</v>
      </c>
      <c r="BA15" s="393"/>
      <c r="BB15" s="393"/>
      <c r="BC15" s="393"/>
      <c r="BD15" s="393"/>
    </row>
    <row r="16" spans="2:56" s="392" customFormat="1" ht="15">
      <c r="B16" s="404"/>
      <c r="C16" s="405"/>
      <c r="D16" s="405"/>
      <c r="E16" s="405"/>
      <c r="F16" s="405"/>
      <c r="G16" s="405"/>
      <c r="H16" s="405"/>
      <c r="I16" s="393"/>
      <c r="J16" s="393"/>
      <c r="K16" s="393"/>
      <c r="L16" s="393"/>
      <c r="N16" s="406"/>
      <c r="P16" s="406"/>
      <c r="Q16" s="406"/>
      <c r="V16" s="227"/>
      <c r="W16" s="262"/>
      <c r="X16" s="262"/>
      <c r="Y16" s="262"/>
      <c r="Z16" s="262"/>
      <c r="AA16" s="262"/>
      <c r="AB16" s="262"/>
      <c r="AC16" s="262"/>
      <c r="AD16" s="262"/>
      <c r="AE16" s="262"/>
      <c r="AF16" s="262"/>
      <c r="AG16" s="227"/>
      <c r="AH16" s="262"/>
      <c r="AI16" s="262"/>
      <c r="AJ16" s="262"/>
      <c r="AK16" s="262"/>
      <c r="AL16" s="262"/>
      <c r="AM16" s="262"/>
      <c r="AN16" s="262"/>
      <c r="AO16" s="262"/>
      <c r="AP16" s="262"/>
      <c r="AQ16" s="262"/>
      <c r="AR16" s="227"/>
      <c r="AT16" s="404"/>
      <c r="AU16" s="405"/>
      <c r="AV16" s="405"/>
      <c r="AW16" s="405"/>
      <c r="AX16" s="405"/>
      <c r="AY16" s="405"/>
      <c r="AZ16" s="405"/>
      <c r="BA16" s="393"/>
      <c r="BB16" s="393"/>
      <c r="BC16" s="393"/>
      <c r="BD16" s="393"/>
    </row>
    <row r="17" spans="2:56" s="226" customFormat="1" ht="15">
      <c r="B17" s="419"/>
      <c r="C17" s="313">
        <v>10</v>
      </c>
      <c r="D17" s="313">
        <v>11</v>
      </c>
      <c r="E17" s="313">
        <v>12</v>
      </c>
      <c r="F17" s="313">
        <v>13</v>
      </c>
      <c r="G17" s="313">
        <v>14</v>
      </c>
      <c r="H17" s="313">
        <v>15</v>
      </c>
      <c r="I17" s="313">
        <v>16</v>
      </c>
      <c r="J17" s="313">
        <v>17</v>
      </c>
      <c r="K17" s="313">
        <v>18</v>
      </c>
      <c r="L17" s="313">
        <v>19</v>
      </c>
      <c r="M17" s="226">
        <v>20</v>
      </c>
      <c r="V17" s="227"/>
      <c r="W17" s="244"/>
      <c r="X17" s="244"/>
      <c r="Y17" s="244"/>
      <c r="Z17" s="244"/>
      <c r="AA17" s="244"/>
      <c r="AB17" s="244"/>
      <c r="AC17" s="244"/>
      <c r="AD17" s="244"/>
      <c r="AE17" s="244"/>
      <c r="AF17" s="244"/>
      <c r="AG17" s="227"/>
      <c r="AH17" s="244"/>
      <c r="AI17" s="244"/>
      <c r="AJ17" s="244"/>
      <c r="AK17" s="244"/>
      <c r="AL17" s="244"/>
      <c r="AM17" s="244"/>
      <c r="AN17" s="244"/>
      <c r="AO17" s="244"/>
      <c r="AP17" s="244"/>
      <c r="AQ17" s="244"/>
      <c r="AR17" s="227"/>
      <c r="AT17" s="419"/>
      <c r="AU17" s="313">
        <v>10</v>
      </c>
      <c r="AV17" s="313">
        <v>11</v>
      </c>
      <c r="AW17" s="313">
        <v>12</v>
      </c>
      <c r="AX17" s="313">
        <v>13</v>
      </c>
      <c r="AY17" s="313">
        <v>14</v>
      </c>
      <c r="AZ17" s="313">
        <v>15</v>
      </c>
      <c r="BA17" s="313">
        <v>16</v>
      </c>
      <c r="BB17" s="313">
        <v>17</v>
      </c>
      <c r="BC17" s="313">
        <v>18</v>
      </c>
      <c r="BD17" s="313">
        <v>19</v>
      </c>
    </row>
    <row r="18" spans="2:56" s="226" customFormat="1" ht="15">
      <c r="B18" s="3053" t="s">
        <v>6743</v>
      </c>
      <c r="C18" s="3053" t="s">
        <v>16300</v>
      </c>
      <c r="D18" s="3053" t="s">
        <v>16301</v>
      </c>
      <c r="E18" s="3053" t="s">
        <v>16302</v>
      </c>
      <c r="F18" s="3053" t="s">
        <v>16303</v>
      </c>
      <c r="G18" s="3053" t="s">
        <v>16304</v>
      </c>
      <c r="H18" s="3053" t="s">
        <v>16305</v>
      </c>
      <c r="I18" s="3053" t="s">
        <v>16306</v>
      </c>
      <c r="J18" s="3053" t="s">
        <v>16307</v>
      </c>
      <c r="K18" s="3053"/>
      <c r="L18" s="3053"/>
      <c r="M18" s="382"/>
      <c r="N18" s="382"/>
      <c r="P18" s="382"/>
      <c r="Q18" s="382"/>
      <c r="V18" s="227"/>
      <c r="W18" s="262"/>
      <c r="X18" s="262"/>
      <c r="Y18" s="262"/>
      <c r="Z18" s="262"/>
      <c r="AA18" s="262"/>
      <c r="AB18" s="262"/>
      <c r="AC18" s="262"/>
      <c r="AD18" s="262"/>
      <c r="AE18" s="262"/>
      <c r="AF18" s="262"/>
      <c r="AG18" s="227"/>
      <c r="AH18" s="262"/>
      <c r="AI18" s="262"/>
      <c r="AJ18" s="262"/>
      <c r="AK18" s="262"/>
      <c r="AL18" s="262"/>
      <c r="AM18" s="262"/>
      <c r="AN18" s="262"/>
      <c r="AO18" s="262"/>
      <c r="AP18" s="262"/>
      <c r="AQ18" s="262"/>
      <c r="AR18" s="227"/>
      <c r="AT18" s="3056" t="s">
        <v>6743</v>
      </c>
      <c r="AU18" s="3056" t="s">
        <v>16300</v>
      </c>
      <c r="AV18" s="3056" t="s">
        <v>16301</v>
      </c>
      <c r="AW18" s="3056" t="s">
        <v>16302</v>
      </c>
      <c r="AX18" s="3056" t="s">
        <v>16303</v>
      </c>
      <c r="AY18" s="3056" t="s">
        <v>16304</v>
      </c>
      <c r="AZ18" s="3056" t="s">
        <v>16305</v>
      </c>
      <c r="BA18" s="3056" t="s">
        <v>16306</v>
      </c>
      <c r="BB18" s="3073" t="s">
        <v>16307</v>
      </c>
      <c r="BC18" s="3074"/>
      <c r="BD18" s="3075"/>
    </row>
    <row r="19" spans="2:56" s="226" customFormat="1" ht="15">
      <c r="B19" s="3053"/>
      <c r="C19" s="3053"/>
      <c r="D19" s="3053"/>
      <c r="E19" s="3053"/>
      <c r="F19" s="3053"/>
      <c r="G19" s="3053"/>
      <c r="H19" s="3053"/>
      <c r="I19" s="3053"/>
      <c r="J19" s="320" t="s">
        <v>16308</v>
      </c>
      <c r="K19" s="320" t="s">
        <v>16309</v>
      </c>
      <c r="L19" s="320" t="s">
        <v>16310</v>
      </c>
      <c r="M19" s="382"/>
      <c r="N19" s="382"/>
      <c r="P19" s="382"/>
      <c r="Q19" s="382"/>
      <c r="V19" s="227"/>
      <c r="W19" s="262"/>
      <c r="X19" s="262"/>
      <c r="Y19" s="262"/>
      <c r="Z19" s="262"/>
      <c r="AA19" s="262"/>
      <c r="AB19" s="262"/>
      <c r="AC19" s="262"/>
      <c r="AD19" s="262"/>
      <c r="AE19" s="262"/>
      <c r="AF19" s="262"/>
      <c r="AG19" s="227"/>
      <c r="AH19" s="262"/>
      <c r="AI19" s="262"/>
      <c r="AJ19" s="262"/>
      <c r="AK19" s="262"/>
      <c r="AL19" s="262"/>
      <c r="AM19" s="262"/>
      <c r="AN19" s="262"/>
      <c r="AO19" s="262"/>
      <c r="AP19" s="262"/>
      <c r="AQ19" s="262"/>
      <c r="AR19" s="227"/>
      <c r="AT19" s="3072"/>
      <c r="AU19" s="3072"/>
      <c r="AV19" s="3072"/>
      <c r="AW19" s="3072"/>
      <c r="AX19" s="3072"/>
      <c r="AY19" s="3072"/>
      <c r="AZ19" s="3072"/>
      <c r="BA19" s="3072"/>
      <c r="BB19" s="380" t="s">
        <v>16308</v>
      </c>
      <c r="BC19" s="380" t="s">
        <v>16309</v>
      </c>
      <c r="BD19" s="380" t="s">
        <v>16310</v>
      </c>
    </row>
    <row r="20" spans="2:56" s="226" customFormat="1" ht="15">
      <c r="B20" s="3053"/>
      <c r="C20" s="3053"/>
      <c r="D20" s="3053"/>
      <c r="E20" s="3053"/>
      <c r="F20" s="3053"/>
      <c r="G20" s="3053"/>
      <c r="H20" s="3053"/>
      <c r="I20" s="3053"/>
      <c r="J20" s="3053" t="s">
        <v>16311</v>
      </c>
      <c r="K20" s="3053"/>
      <c r="L20" s="3053"/>
      <c r="M20" s="382"/>
      <c r="N20" s="382"/>
      <c r="P20" s="382"/>
      <c r="Q20" s="382"/>
      <c r="V20" s="227"/>
      <c r="W20" s="262"/>
      <c r="X20" s="262"/>
      <c r="Y20" s="262"/>
      <c r="Z20" s="262"/>
      <c r="AA20" s="262"/>
      <c r="AB20" s="262"/>
      <c r="AC20" s="262"/>
      <c r="AD20" s="262"/>
      <c r="AE20" s="262"/>
      <c r="AF20" s="262"/>
      <c r="AG20" s="227"/>
      <c r="AH20" s="262"/>
      <c r="AI20" s="262"/>
      <c r="AJ20" s="262"/>
      <c r="AK20" s="262"/>
      <c r="AL20" s="262"/>
      <c r="AM20" s="262"/>
      <c r="AN20" s="262"/>
      <c r="AO20" s="262"/>
      <c r="AP20" s="262"/>
      <c r="AQ20" s="262"/>
      <c r="AR20" s="227"/>
      <c r="AT20" s="3057"/>
      <c r="AU20" s="3057"/>
      <c r="AV20" s="3057"/>
      <c r="AW20" s="3057"/>
      <c r="AX20" s="3057"/>
      <c r="AY20" s="3057"/>
      <c r="AZ20" s="3057"/>
      <c r="BA20" s="3057"/>
      <c r="BB20" s="3073" t="s">
        <v>16311</v>
      </c>
      <c r="BC20" s="3074"/>
      <c r="BD20" s="3075"/>
    </row>
    <row r="21" spans="2:56" s="226" customFormat="1" ht="15.75">
      <c r="B21" s="452"/>
      <c r="C21" s="452"/>
      <c r="D21" s="452"/>
      <c r="E21" s="452"/>
      <c r="F21" s="452"/>
      <c r="G21" s="452"/>
      <c r="H21" s="452"/>
      <c r="I21" s="452"/>
      <c r="J21" s="382"/>
      <c r="K21" s="382"/>
      <c r="L21" s="382"/>
      <c r="M21" s="382"/>
      <c r="N21" s="382"/>
      <c r="P21" s="382"/>
      <c r="Q21" s="382"/>
      <c r="V21" s="227"/>
      <c r="W21" s="262"/>
      <c r="X21" s="262"/>
      <c r="Y21" s="262"/>
      <c r="Z21" s="262"/>
      <c r="AA21" s="262"/>
      <c r="AB21" s="262"/>
      <c r="AC21" s="262"/>
      <c r="AD21" s="262"/>
      <c r="AE21" s="262"/>
      <c r="AF21" s="262"/>
      <c r="AG21" s="227"/>
      <c r="AH21" s="262"/>
      <c r="AI21" s="262"/>
      <c r="AJ21" s="262"/>
      <c r="AK21" s="262"/>
      <c r="AL21" s="262"/>
      <c r="AM21" s="262"/>
      <c r="AN21" s="262"/>
      <c r="AO21" s="262"/>
      <c r="AP21" s="262"/>
      <c r="AQ21" s="262"/>
      <c r="AR21" s="227"/>
      <c r="AT21" s="452"/>
      <c r="AU21" s="452"/>
      <c r="AV21" s="452"/>
      <c r="AW21" s="452"/>
      <c r="AX21" s="452"/>
      <c r="AY21" s="452"/>
      <c r="AZ21" s="452"/>
      <c r="BA21" s="452"/>
      <c r="BB21" s="382"/>
      <c r="BC21" s="382"/>
      <c r="BD21" s="382"/>
    </row>
    <row r="22" spans="2:56" s="226" customFormat="1" ht="25.5">
      <c r="B22" s="242" t="s">
        <v>16292</v>
      </c>
      <c r="C22" s="452"/>
      <c r="D22" s="452"/>
      <c r="E22" s="452"/>
      <c r="F22" s="452"/>
      <c r="G22" s="452"/>
      <c r="H22" s="452"/>
      <c r="I22" s="452"/>
      <c r="J22" s="452"/>
      <c r="K22" s="452"/>
      <c r="L22" s="452"/>
      <c r="M22" s="382"/>
      <c r="N22" s="382"/>
      <c r="P22" s="382"/>
      <c r="Q22" s="382"/>
      <c r="V22" s="227"/>
      <c r="W22" s="244">
        <v>10</v>
      </c>
      <c r="X22" s="244">
        <v>11</v>
      </c>
      <c r="Y22" s="244">
        <v>12</v>
      </c>
      <c r="Z22" s="244">
        <v>13</v>
      </c>
      <c r="AA22" s="244">
        <v>14</v>
      </c>
      <c r="AB22" s="244">
        <v>15</v>
      </c>
      <c r="AC22" s="244">
        <v>16</v>
      </c>
      <c r="AD22" s="244">
        <v>17</v>
      </c>
      <c r="AE22" s="244">
        <v>18</v>
      </c>
      <c r="AF22" s="244">
        <v>19</v>
      </c>
      <c r="AG22" s="227"/>
      <c r="AH22" s="244">
        <v>10</v>
      </c>
      <c r="AI22" s="244">
        <v>11</v>
      </c>
      <c r="AJ22" s="244">
        <v>12</v>
      </c>
      <c r="AK22" s="244">
        <v>13</v>
      </c>
      <c r="AL22" s="244">
        <v>14</v>
      </c>
      <c r="AM22" s="244">
        <v>15</v>
      </c>
      <c r="AN22" s="244">
        <v>16</v>
      </c>
      <c r="AO22" s="244">
        <v>17</v>
      </c>
      <c r="AP22" s="244">
        <v>18</v>
      </c>
      <c r="AQ22" s="244">
        <v>19</v>
      </c>
      <c r="AR22" s="227"/>
      <c r="AT22" s="242" t="s">
        <v>16292</v>
      </c>
      <c r="AU22" s="452"/>
      <c r="AV22" s="452"/>
      <c r="AW22" s="452"/>
      <c r="AX22" s="452"/>
      <c r="AY22" s="452"/>
      <c r="AZ22" s="452"/>
      <c r="BA22" s="452"/>
      <c r="BB22" s="452"/>
      <c r="BC22" s="452"/>
      <c r="BD22" s="452"/>
    </row>
    <row r="23" spans="2:56" s="392" customFormat="1" ht="25.5">
      <c r="B23" s="386" t="s">
        <v>16292</v>
      </c>
      <c r="C23" s="469">
        <v>4766366.17</v>
      </c>
      <c r="D23" s="469">
        <v>0</v>
      </c>
      <c r="E23" s="470">
        <v>0</v>
      </c>
      <c r="F23" s="469">
        <v>239469.23</v>
      </c>
      <c r="G23" s="470">
        <v>5.0241467285338681E-2</v>
      </c>
      <c r="H23" s="469">
        <v>4526896.93</v>
      </c>
      <c r="I23" s="470">
        <v>0.94975853061662696</v>
      </c>
      <c r="J23" s="289">
        <v>0.88500000000000001</v>
      </c>
      <c r="K23" s="289">
        <v>3.8399999999999997E-2</v>
      </c>
      <c r="L23" s="289">
        <v>7.6600000000000001E-2</v>
      </c>
      <c r="N23" s="254" t="s">
        <v>16316</v>
      </c>
      <c r="P23" s="255">
        <v>0</v>
      </c>
      <c r="Q23" s="256">
        <v>0</v>
      </c>
      <c r="R23" s="394"/>
      <c r="S23" s="394"/>
      <c r="T23" s="394"/>
      <c r="U23" s="394"/>
      <c r="V23" s="227"/>
      <c r="W23" s="262">
        <v>0</v>
      </c>
      <c r="X23" s="262">
        <v>0</v>
      </c>
      <c r="Y23" s="262"/>
      <c r="Z23" s="262">
        <v>0</v>
      </c>
      <c r="AA23" s="262"/>
      <c r="AB23" s="262">
        <v>0</v>
      </c>
      <c r="AC23" s="262"/>
      <c r="AD23" s="262">
        <v>0</v>
      </c>
      <c r="AE23" s="262">
        <v>0</v>
      </c>
      <c r="AF23" s="262">
        <v>0</v>
      </c>
      <c r="AG23" s="227"/>
      <c r="AH23" s="262">
        <v>0</v>
      </c>
      <c r="AI23" s="262">
        <v>0</v>
      </c>
      <c r="AJ23" s="262">
        <v>0</v>
      </c>
      <c r="AK23" s="262">
        <v>0</v>
      </c>
      <c r="AL23" s="262">
        <v>0</v>
      </c>
      <c r="AM23" s="262">
        <v>0</v>
      </c>
      <c r="AN23" s="262">
        <v>0</v>
      </c>
      <c r="AO23" s="262">
        <v>0</v>
      </c>
      <c r="AP23" s="262">
        <v>0</v>
      </c>
      <c r="AQ23" s="262">
        <v>0</v>
      </c>
      <c r="AR23" s="227"/>
      <c r="AT23" s="471" t="s">
        <v>16292</v>
      </c>
      <c r="AU23" s="472" t="s">
        <v>17704</v>
      </c>
      <c r="AV23" s="472" t="s">
        <v>17705</v>
      </c>
      <c r="AW23" s="473" t="s">
        <v>17706</v>
      </c>
      <c r="AX23" s="472" t="s">
        <v>17707</v>
      </c>
      <c r="AY23" s="473" t="s">
        <v>17708</v>
      </c>
      <c r="AZ23" s="472" t="s">
        <v>17709</v>
      </c>
      <c r="BA23" s="473" t="s">
        <v>17710</v>
      </c>
      <c r="BB23" s="474" t="s">
        <v>17711</v>
      </c>
      <c r="BC23" s="474" t="s">
        <v>17712</v>
      </c>
      <c r="BD23" s="474" t="s">
        <v>17713</v>
      </c>
    </row>
    <row r="24" spans="2:56" s="392" customFormat="1" ht="15">
      <c r="B24" s="404"/>
      <c r="C24" s="405"/>
      <c r="D24" s="405"/>
      <c r="E24" s="405"/>
      <c r="F24" s="405"/>
      <c r="G24" s="405"/>
      <c r="H24" s="405"/>
      <c r="I24" s="405"/>
      <c r="J24" s="405"/>
      <c r="K24" s="405"/>
      <c r="L24" s="405"/>
      <c r="N24" s="406"/>
      <c r="P24" s="406"/>
      <c r="Q24" s="406"/>
      <c r="V24" s="227"/>
      <c r="W24" s="262"/>
      <c r="X24" s="262"/>
      <c r="Y24" s="262"/>
      <c r="Z24" s="262"/>
      <c r="AA24" s="262"/>
      <c r="AB24" s="262"/>
      <c r="AC24" s="262"/>
      <c r="AD24" s="262"/>
      <c r="AE24" s="262"/>
      <c r="AF24" s="262"/>
      <c r="AG24" s="227"/>
      <c r="AH24" s="262"/>
      <c r="AI24" s="262"/>
      <c r="AJ24" s="262"/>
      <c r="AK24" s="262"/>
      <c r="AL24" s="262"/>
      <c r="AM24" s="262"/>
      <c r="AN24" s="262"/>
      <c r="AO24" s="262"/>
      <c r="AP24" s="262"/>
      <c r="AQ24" s="262"/>
      <c r="AR24" s="227"/>
      <c r="AT24" s="404"/>
      <c r="AU24" s="405"/>
      <c r="AV24" s="405"/>
      <c r="AW24" s="405"/>
      <c r="AX24" s="405"/>
      <c r="AY24" s="405"/>
      <c r="AZ24" s="405"/>
      <c r="BA24" s="405"/>
      <c r="BB24" s="405"/>
      <c r="BC24" s="405"/>
      <c r="BD24" s="405"/>
    </row>
    <row r="25" spans="2:56" s="226" customFormat="1" ht="15.75">
      <c r="B25" s="475"/>
      <c r="C25" s="313">
        <v>20</v>
      </c>
      <c r="D25" s="476"/>
      <c r="E25" s="476"/>
      <c r="F25" s="477"/>
      <c r="G25" s="476"/>
      <c r="H25" s="477"/>
      <c r="I25" s="476"/>
      <c r="V25" s="227"/>
      <c r="W25" s="262"/>
      <c r="X25" s="262"/>
      <c r="Y25" s="262"/>
      <c r="Z25" s="262"/>
      <c r="AA25" s="262"/>
      <c r="AB25" s="262"/>
      <c r="AC25" s="262"/>
      <c r="AD25" s="262"/>
      <c r="AE25" s="262"/>
      <c r="AF25" s="262"/>
      <c r="AG25" s="227"/>
      <c r="AH25" s="262"/>
      <c r="AI25" s="262"/>
      <c r="AJ25" s="262"/>
      <c r="AK25" s="262"/>
      <c r="AL25" s="262"/>
      <c r="AM25" s="262"/>
      <c r="AN25" s="262"/>
      <c r="AO25" s="262"/>
      <c r="AP25" s="262"/>
      <c r="AQ25" s="262"/>
      <c r="AR25" s="227"/>
      <c r="AT25" s="475"/>
      <c r="AU25" s="313">
        <v>20</v>
      </c>
      <c r="AV25" s="476"/>
      <c r="AW25" s="476"/>
      <c r="AX25" s="477"/>
      <c r="AY25" s="476"/>
      <c r="AZ25" s="477"/>
      <c r="BA25" s="476"/>
    </row>
    <row r="26" spans="2:56" s="226" customFormat="1" ht="76.5">
      <c r="B26" s="380" t="s">
        <v>6743</v>
      </c>
      <c r="C26" s="320" t="s">
        <v>17714</v>
      </c>
      <c r="D26" s="478"/>
      <c r="E26" s="478"/>
      <c r="F26" s="478"/>
      <c r="G26" s="478"/>
      <c r="H26" s="478"/>
      <c r="I26" s="247"/>
      <c r="J26" s="479"/>
      <c r="K26" s="247"/>
      <c r="L26" s="247"/>
      <c r="V26" s="227"/>
      <c r="W26" s="262"/>
      <c r="X26" s="262"/>
      <c r="Y26" s="262"/>
      <c r="Z26" s="262"/>
      <c r="AA26" s="262"/>
      <c r="AB26" s="262"/>
      <c r="AC26" s="262"/>
      <c r="AD26" s="262"/>
      <c r="AE26" s="262"/>
      <c r="AF26" s="262"/>
      <c r="AG26" s="227"/>
      <c r="AH26" s="262"/>
      <c r="AI26" s="262"/>
      <c r="AJ26" s="262"/>
      <c r="AK26" s="262"/>
      <c r="AL26" s="262"/>
      <c r="AM26" s="262"/>
      <c r="AN26" s="262"/>
      <c r="AO26" s="262"/>
      <c r="AP26" s="262"/>
      <c r="AQ26" s="262"/>
      <c r="AR26" s="227"/>
      <c r="AT26" s="380" t="s">
        <v>6743</v>
      </c>
      <c r="AU26" s="380" t="s">
        <v>17714</v>
      </c>
      <c r="AV26" s="478"/>
      <c r="AW26" s="478"/>
      <c r="AX26" s="478"/>
      <c r="AY26" s="478"/>
      <c r="AZ26" s="478"/>
      <c r="BA26" s="247"/>
      <c r="BB26" s="479"/>
      <c r="BC26" s="247"/>
      <c r="BD26" s="247"/>
    </row>
    <row r="27" spans="2:56" s="226" customFormat="1" ht="15.75">
      <c r="B27" s="383"/>
      <c r="C27" s="383"/>
      <c r="D27" s="480"/>
      <c r="E27" s="480"/>
      <c r="F27" s="480"/>
      <c r="G27" s="480"/>
      <c r="H27" s="480"/>
      <c r="I27" s="247"/>
      <c r="J27" s="247"/>
      <c r="K27" s="247"/>
      <c r="L27" s="247"/>
      <c r="V27" s="227"/>
      <c r="W27" s="262"/>
      <c r="X27" s="262"/>
      <c r="Y27" s="262"/>
      <c r="Z27" s="262"/>
      <c r="AA27" s="262"/>
      <c r="AB27" s="262"/>
      <c r="AC27" s="262"/>
      <c r="AD27" s="262"/>
      <c r="AE27" s="262"/>
      <c r="AF27" s="262"/>
      <c r="AG27" s="227"/>
      <c r="AH27" s="262"/>
      <c r="AI27" s="262"/>
      <c r="AJ27" s="262"/>
      <c r="AK27" s="262"/>
      <c r="AL27" s="262"/>
      <c r="AM27" s="262"/>
      <c r="AN27" s="262"/>
      <c r="AO27" s="262"/>
      <c r="AP27" s="262"/>
      <c r="AQ27" s="262"/>
      <c r="AR27" s="227"/>
      <c r="AT27" s="383"/>
      <c r="AU27" s="383"/>
      <c r="AV27" s="480"/>
      <c r="AW27" s="480"/>
      <c r="AX27" s="480"/>
      <c r="AY27" s="480"/>
      <c r="AZ27" s="480"/>
      <c r="BA27" s="247"/>
      <c r="BB27" s="247"/>
      <c r="BC27" s="247"/>
      <c r="BD27" s="247"/>
    </row>
    <row r="28" spans="2:56" s="226" customFormat="1" ht="15.75">
      <c r="B28" s="242" t="s">
        <v>17254</v>
      </c>
      <c r="C28" s="383"/>
      <c r="D28" s="480"/>
      <c r="E28" s="480"/>
      <c r="F28" s="480"/>
      <c r="G28" s="480"/>
      <c r="H28" s="480"/>
      <c r="I28" s="247"/>
      <c r="J28" s="247"/>
      <c r="K28" s="247"/>
      <c r="L28" s="247"/>
      <c r="V28" s="227"/>
      <c r="W28" s="244">
        <v>20</v>
      </c>
      <c r="X28" s="262"/>
      <c r="Y28" s="262"/>
      <c r="Z28" s="262"/>
      <c r="AA28" s="262"/>
      <c r="AB28" s="262"/>
      <c r="AC28" s="262"/>
      <c r="AD28" s="262"/>
      <c r="AE28" s="262"/>
      <c r="AF28" s="262"/>
      <c r="AG28" s="227"/>
      <c r="AH28" s="244">
        <v>20</v>
      </c>
      <c r="AI28" s="262"/>
      <c r="AJ28" s="262"/>
      <c r="AK28" s="262"/>
      <c r="AL28" s="262"/>
      <c r="AM28" s="262"/>
      <c r="AN28" s="262"/>
      <c r="AO28" s="262"/>
      <c r="AP28" s="262"/>
      <c r="AQ28" s="262"/>
      <c r="AR28" s="227"/>
      <c r="AT28" s="242" t="s">
        <v>17254</v>
      </c>
      <c r="AU28" s="383"/>
      <c r="AV28" s="480"/>
      <c r="AW28" s="480"/>
      <c r="AX28" s="480"/>
      <c r="AY28" s="480"/>
      <c r="AZ28" s="480"/>
      <c r="BA28" s="247"/>
      <c r="BB28" s="247"/>
      <c r="BC28" s="247"/>
      <c r="BD28" s="247"/>
    </row>
    <row r="29" spans="2:56" s="392" customFormat="1" ht="15">
      <c r="B29" s="386" t="s">
        <v>17254</v>
      </c>
      <c r="C29" s="344">
        <v>734</v>
      </c>
      <c r="D29" s="481"/>
      <c r="E29" s="481"/>
      <c r="F29" s="481"/>
      <c r="G29" s="481"/>
      <c r="H29" s="481"/>
      <c r="I29" s="393"/>
      <c r="J29" s="247"/>
      <c r="K29" s="247"/>
      <c r="L29" s="247"/>
      <c r="N29" s="254" t="s">
        <v>17715</v>
      </c>
      <c r="P29" s="255">
        <v>0</v>
      </c>
      <c r="Q29" s="256">
        <v>0</v>
      </c>
      <c r="R29" s="394"/>
      <c r="S29" s="394"/>
      <c r="T29" s="394"/>
      <c r="U29" s="394"/>
      <c r="V29" s="227"/>
      <c r="W29" s="262">
        <v>0</v>
      </c>
      <c r="X29" s="262"/>
      <c r="Y29" s="262"/>
      <c r="Z29" s="262"/>
      <c r="AA29" s="262"/>
      <c r="AB29" s="262"/>
      <c r="AC29" s="262"/>
      <c r="AD29" s="262"/>
      <c r="AE29" s="262"/>
      <c r="AF29" s="262"/>
      <c r="AG29" s="227"/>
      <c r="AH29" s="262">
        <v>0</v>
      </c>
      <c r="AI29" s="262"/>
      <c r="AJ29" s="262"/>
      <c r="AK29" s="262"/>
      <c r="AL29" s="262"/>
      <c r="AM29" s="262"/>
      <c r="AN29" s="262"/>
      <c r="AO29" s="262"/>
      <c r="AP29" s="262"/>
      <c r="AQ29" s="262"/>
      <c r="AR29" s="227"/>
      <c r="AT29" s="471" t="s">
        <v>17254</v>
      </c>
      <c r="AU29" s="482" t="s">
        <v>17716</v>
      </c>
      <c r="AV29" s="481"/>
      <c r="AW29" s="481"/>
      <c r="AX29" s="481"/>
      <c r="AY29" s="481"/>
      <c r="AZ29" s="481"/>
      <c r="BA29" s="393"/>
      <c r="BB29" s="247"/>
      <c r="BC29" s="247"/>
      <c r="BD29" s="247"/>
    </row>
    <row r="30" spans="2:56" s="226" customFormat="1" ht="15">
      <c r="B30" s="483"/>
      <c r="C30" s="451"/>
      <c r="D30" s="451"/>
      <c r="E30" s="247"/>
      <c r="F30" s="247"/>
      <c r="G30" s="247"/>
      <c r="H30" s="247"/>
      <c r="I30" s="247"/>
      <c r="J30" s="393"/>
      <c r="K30" s="393"/>
      <c r="L30" s="393"/>
      <c r="V30" s="348"/>
      <c r="W30" s="348"/>
      <c r="X30" s="348"/>
      <c r="Y30" s="348"/>
      <c r="Z30" s="348"/>
      <c r="AA30" s="348"/>
      <c r="AB30" s="348"/>
      <c r="AC30" s="348"/>
      <c r="AD30" s="348"/>
      <c r="AE30" s="348"/>
      <c r="AF30" s="348"/>
      <c r="AG30" s="348"/>
      <c r="AH30" s="348"/>
      <c r="AI30" s="348"/>
      <c r="AJ30" s="348"/>
      <c r="AK30" s="348"/>
      <c r="AL30" s="348"/>
      <c r="AM30" s="348"/>
      <c r="AN30" s="348"/>
      <c r="AO30" s="348"/>
      <c r="AP30" s="348"/>
      <c r="AQ30" s="348"/>
      <c r="AR30" s="348"/>
    </row>
    <row r="31" spans="2:56" s="226" customFormat="1" ht="15">
      <c r="B31" s="329" t="s">
        <v>17111</v>
      </c>
      <c r="J31" s="247"/>
      <c r="K31" s="247"/>
      <c r="L31" s="247"/>
    </row>
    <row r="32" spans="2:56"/>
    <row r="33" spans="2:3">
      <c r="B33" s="3064" t="s">
        <v>17112</v>
      </c>
      <c r="C33" s="3065"/>
    </row>
    <row r="34" spans="2:3" ht="15" thickBot="1"/>
    <row r="35" spans="2:3" ht="15.75" thickTop="1" thickBot="1">
      <c r="B35" s="3066" t="s">
        <v>17113</v>
      </c>
      <c r="C35" s="3067"/>
    </row>
    <row r="36" spans="2:3" ht="15" thickTop="1"/>
    <row r="37" spans="2:3">
      <c r="B37" s="3068" t="s">
        <v>17114</v>
      </c>
      <c r="C37" s="3069"/>
    </row>
    <row r="38" spans="2:3"/>
    <row r="39" spans="2:3">
      <c r="B39" s="3070" t="s">
        <v>17115</v>
      </c>
      <c r="C39" s="3071"/>
    </row>
    <row r="40" spans="2:3"/>
    <row r="41" spans="2:3" ht="15">
      <c r="B41" s="302" t="s">
        <v>17116</v>
      </c>
    </row>
    <row r="42" spans="2:3"/>
  </sheetData>
  <sheetProtection algorithmName="SHA-512" hashValue="8xuBrjnmd4cyiCUVkXJFKz2478rBAP3BEXTGwWpWlLKqIHfhUw3TcZfRWgUgLShbq7AqqgWDFP46u0AF9YxnZw==" saltValue="FuONYGEO01HV44+qI9uVXw==" spinCount="100000" sheet="1" objects="1" scenarios="1"/>
  <mergeCells count="25">
    <mergeCell ref="F1:H1"/>
    <mergeCell ref="B18:B20"/>
    <mergeCell ref="C18:C20"/>
    <mergeCell ref="D18:D20"/>
    <mergeCell ref="E18:E20"/>
    <mergeCell ref="F18:F20"/>
    <mergeCell ref="G18:G20"/>
    <mergeCell ref="H18:H20"/>
    <mergeCell ref="AY18:AY20"/>
    <mergeCell ref="AZ18:AZ20"/>
    <mergeCell ref="BA18:BA20"/>
    <mergeCell ref="BB18:BD18"/>
    <mergeCell ref="J20:L20"/>
    <mergeCell ref="BB20:BD20"/>
    <mergeCell ref="J18:L18"/>
    <mergeCell ref="AT18:AT20"/>
    <mergeCell ref="AU18:AU20"/>
    <mergeCell ref="AV18:AV20"/>
    <mergeCell ref="AW18:AW20"/>
    <mergeCell ref="B33:C33"/>
    <mergeCell ref="B35:C35"/>
    <mergeCell ref="B37:C37"/>
    <mergeCell ref="B39:C39"/>
    <mergeCell ref="AX18:AX20"/>
    <mergeCell ref="I18:I20"/>
  </mergeCells>
  <conditionalFormatting sqref="Q9">
    <cfRule type="cellIs" dxfId="312" priority="8" operator="equal">
      <formula>0</formula>
    </cfRule>
  </conditionalFormatting>
  <conditionalFormatting sqref="P9">
    <cfRule type="cellIs" dxfId="311" priority="7" operator="equal">
      <formula>0</formula>
    </cfRule>
  </conditionalFormatting>
  <conditionalFormatting sqref="Q15">
    <cfRule type="cellIs" dxfId="310" priority="6" operator="equal">
      <formula>0</formula>
    </cfRule>
  </conditionalFormatting>
  <conditionalFormatting sqref="P15">
    <cfRule type="cellIs" dxfId="309" priority="5" operator="equal">
      <formula>0</formula>
    </cfRule>
  </conditionalFormatting>
  <conditionalFormatting sqref="P23">
    <cfRule type="cellIs" dxfId="308" priority="4" operator="equal">
      <formula>0</formula>
    </cfRule>
  </conditionalFormatting>
  <conditionalFormatting sqref="P29">
    <cfRule type="cellIs" dxfId="307" priority="3" operator="equal">
      <formula>0</formula>
    </cfRule>
  </conditionalFormatting>
  <conditionalFormatting sqref="Q23">
    <cfRule type="cellIs" dxfId="306" priority="2" operator="equal">
      <formula>0</formula>
    </cfRule>
  </conditionalFormatting>
  <conditionalFormatting sqref="Q29">
    <cfRule type="cellIs" dxfId="305" priority="1" operator="equal">
      <formula>0</formula>
    </cfRule>
  </conditionalFormatting>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70" zoomScaleNormal="70" zoomScaleSheetLayoutView="80" workbookViewId="0">
      <selection activeCell="H55" sqref="H55"/>
    </sheetView>
  </sheetViews>
  <sheetFormatPr defaultColWidth="9" defaultRowHeight="14.25"/>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70" zoomScaleNormal="70" zoomScaleSheetLayoutView="100" workbookViewId="0">
      <selection sqref="A1:XFD1048576"/>
    </sheetView>
  </sheetViews>
  <sheetFormatPr defaultColWidth="9" defaultRowHeight="15"/>
  <cols>
    <col min="1" max="1" width="1.625" style="226" customWidth="1"/>
    <col min="2" max="2" width="36.125" style="226" customWidth="1"/>
    <col min="3" max="3" width="12.5" style="226" customWidth="1"/>
    <col min="4" max="4" width="18" style="226" customWidth="1"/>
    <col min="5" max="5" width="12.5" style="226" customWidth="1"/>
    <col min="6" max="6" width="1.625" style="226" customWidth="1"/>
    <col min="7" max="7" width="12.5" style="1151" customWidth="1"/>
    <col min="8" max="8" width="1.625" style="226" customWidth="1"/>
    <col min="9" max="9" width="33.625" style="226" customWidth="1"/>
    <col min="10" max="11" width="1.625" style="226" customWidth="1"/>
    <col min="12" max="12" width="20.625" style="226" customWidth="1"/>
    <col min="13" max="13" width="1.625" style="226" customWidth="1"/>
    <col min="14" max="14" width="6.125" style="226" hidden="1" customWidth="1"/>
    <col min="15" max="15" width="6.5" style="226" hidden="1" customWidth="1"/>
    <col min="16" max="16" width="7.625" style="226" hidden="1" customWidth="1"/>
    <col min="17" max="17" width="1.625" style="226" hidden="1" customWidth="1"/>
    <col min="18" max="18" width="1.625" style="226" customWidth="1"/>
    <col min="19" max="16384" width="9" style="226"/>
  </cols>
  <sheetData>
    <row r="1" spans="1:26" ht="29.25" customHeight="1">
      <c r="A1" s="490"/>
      <c r="B1" s="3037" t="s">
        <v>667</v>
      </c>
      <c r="C1" s="3037"/>
      <c r="D1" s="3037"/>
      <c r="E1" s="485"/>
      <c r="F1" s="490"/>
      <c r="G1" s="1131"/>
      <c r="H1" s="490"/>
      <c r="I1" s="490"/>
      <c r="J1" s="490"/>
      <c r="K1" s="827"/>
      <c r="L1" s="490"/>
      <c r="M1" s="827"/>
      <c r="N1" s="490"/>
      <c r="O1" s="490"/>
      <c r="P1" s="490"/>
      <c r="Q1" s="827"/>
      <c r="R1" s="490"/>
      <c r="S1" s="490"/>
      <c r="T1" s="490"/>
      <c r="U1" s="490"/>
      <c r="V1" s="490"/>
      <c r="W1" s="490"/>
      <c r="X1" s="490"/>
      <c r="Y1" s="490"/>
      <c r="Z1" s="490"/>
    </row>
    <row r="2" spans="1:26" ht="29.25" customHeight="1">
      <c r="A2" s="490"/>
      <c r="B2" s="3037" t="s">
        <v>9</v>
      </c>
      <c r="C2" s="3037"/>
      <c r="D2" s="3037"/>
      <c r="E2" s="488"/>
      <c r="F2" s="490"/>
      <c r="G2" s="1131"/>
      <c r="H2" s="490"/>
      <c r="I2" s="490"/>
      <c r="J2" s="490"/>
      <c r="K2" s="827"/>
      <c r="L2" s="490"/>
      <c r="M2" s="827"/>
      <c r="N2" s="490"/>
      <c r="O2" s="490"/>
      <c r="P2" s="490"/>
      <c r="Q2" s="827"/>
      <c r="R2" s="490"/>
      <c r="S2" s="490"/>
      <c r="T2" s="490"/>
      <c r="U2" s="490"/>
      <c r="V2" s="490"/>
      <c r="W2" s="490"/>
      <c r="X2" s="490"/>
      <c r="Y2" s="490"/>
      <c r="Z2" s="490"/>
    </row>
    <row r="3" spans="1:26" ht="45" customHeight="1">
      <c r="A3" s="490"/>
      <c r="B3" s="3077" t="s">
        <v>668</v>
      </c>
      <c r="C3" s="3077"/>
      <c r="D3" s="3077"/>
      <c r="E3" s="3077"/>
      <c r="F3" s="3077"/>
      <c r="G3" s="3077"/>
      <c r="H3" s="3077"/>
      <c r="I3" s="3077"/>
      <c r="J3" s="490"/>
      <c r="K3" s="827"/>
      <c r="L3" s="1053" t="s">
        <v>6741</v>
      </c>
      <c r="M3" s="827"/>
      <c r="N3" s="490"/>
      <c r="O3" s="490"/>
      <c r="P3" s="490"/>
      <c r="Q3" s="827"/>
      <c r="R3" s="490"/>
      <c r="S3" s="490"/>
      <c r="T3" s="490"/>
      <c r="U3" s="490"/>
      <c r="V3" s="490"/>
      <c r="W3" s="490"/>
      <c r="X3" s="490"/>
      <c r="Y3" s="490"/>
      <c r="Z3" s="490"/>
    </row>
    <row r="4" spans="1:26" ht="15" customHeight="1" thickBot="1">
      <c r="A4" s="490"/>
      <c r="B4" s="730"/>
      <c r="C4" s="730"/>
      <c r="D4" s="730"/>
      <c r="E4" s="730"/>
      <c r="F4" s="490"/>
      <c r="G4" s="1132"/>
      <c r="H4" s="490"/>
      <c r="I4" s="490"/>
      <c r="J4" s="490"/>
      <c r="K4" s="827"/>
      <c r="L4" s="490"/>
      <c r="M4" s="1133"/>
      <c r="N4" s="2921" t="s">
        <v>6742</v>
      </c>
      <c r="O4" s="2921"/>
      <c r="P4" s="2921"/>
      <c r="Q4" s="827"/>
      <c r="R4" s="490"/>
      <c r="S4" s="490"/>
      <c r="T4" s="490"/>
      <c r="U4" s="490"/>
      <c r="V4" s="490"/>
      <c r="W4" s="490"/>
      <c r="X4" s="490"/>
      <c r="Y4" s="490"/>
      <c r="Z4" s="490"/>
    </row>
    <row r="5" spans="1:26" ht="15.75" customHeight="1" thickTop="1">
      <c r="A5" s="496"/>
      <c r="B5" s="1036" t="s">
        <v>6743</v>
      </c>
      <c r="C5" s="658" t="s">
        <v>9259</v>
      </c>
      <c r="D5" s="658" t="s">
        <v>6763</v>
      </c>
      <c r="E5" s="659" t="s">
        <v>6755</v>
      </c>
      <c r="F5" s="496"/>
      <c r="G5" s="3030" t="s">
        <v>6749</v>
      </c>
      <c r="H5" s="496"/>
      <c r="I5" s="3030" t="s">
        <v>6750</v>
      </c>
      <c r="J5" s="496"/>
      <c r="K5" s="827"/>
      <c r="L5" s="490"/>
      <c r="M5" s="825"/>
      <c r="N5" s="502" t="s">
        <v>6751</v>
      </c>
      <c r="O5" s="794"/>
      <c r="P5" s="794"/>
      <c r="Q5" s="827"/>
      <c r="R5" s="490"/>
      <c r="S5" s="490"/>
      <c r="T5" s="490"/>
      <c r="U5" s="490"/>
      <c r="V5" s="490"/>
      <c r="W5" s="490"/>
      <c r="X5" s="490"/>
      <c r="Y5" s="490"/>
      <c r="Z5" s="490"/>
    </row>
    <row r="6" spans="1:26" ht="15.75" customHeight="1">
      <c r="A6" s="496"/>
      <c r="B6" s="641" t="s">
        <v>6744</v>
      </c>
      <c r="C6" s="639" t="s">
        <v>9260</v>
      </c>
      <c r="D6" s="639" t="s">
        <v>6756</v>
      </c>
      <c r="E6" s="640" t="s">
        <v>6756</v>
      </c>
      <c r="F6" s="496"/>
      <c r="G6" s="3031"/>
      <c r="H6" s="496"/>
      <c r="I6" s="3031"/>
      <c r="J6" s="496"/>
      <c r="K6" s="827"/>
      <c r="L6" s="490"/>
      <c r="M6" s="825"/>
      <c r="N6" s="502"/>
      <c r="O6" s="794"/>
      <c r="P6" s="794"/>
      <c r="Q6" s="827"/>
      <c r="R6" s="490"/>
      <c r="S6" s="490"/>
      <c r="T6" s="490"/>
      <c r="U6" s="490"/>
      <c r="V6" s="490"/>
      <c r="W6" s="490"/>
      <c r="X6" s="490"/>
      <c r="Y6" s="490"/>
      <c r="Z6" s="490"/>
    </row>
    <row r="7" spans="1:26" ht="15.75" customHeight="1" thickBot="1">
      <c r="A7" s="496"/>
      <c r="B7" s="1041" t="s">
        <v>6745</v>
      </c>
      <c r="C7" s="529">
        <v>3</v>
      </c>
      <c r="D7" s="529">
        <v>3</v>
      </c>
      <c r="E7" s="530">
        <v>3</v>
      </c>
      <c r="F7" s="496"/>
      <c r="G7" s="3032"/>
      <c r="H7" s="496"/>
      <c r="I7" s="3032"/>
      <c r="J7" s="496"/>
      <c r="K7" s="827"/>
      <c r="L7" s="490"/>
      <c r="M7" s="825"/>
      <c r="N7" s="794"/>
      <c r="O7" s="794"/>
      <c r="P7" s="794"/>
      <c r="Q7" s="827"/>
      <c r="R7" s="490"/>
      <c r="S7" s="490"/>
      <c r="T7" s="490"/>
      <c r="U7" s="490"/>
      <c r="V7" s="490"/>
      <c r="W7" s="490"/>
      <c r="X7" s="490"/>
      <c r="Y7" s="490"/>
      <c r="Z7" s="490"/>
    </row>
    <row r="8" spans="1:26" ht="15.75" customHeight="1" thickTop="1" thickBot="1">
      <c r="A8" s="496"/>
      <c r="B8" s="1134"/>
      <c r="C8" s="562"/>
      <c r="D8" s="562"/>
      <c r="E8" s="562"/>
      <c r="F8" s="496"/>
      <c r="G8" s="495"/>
      <c r="H8" s="496"/>
      <c r="I8" s="496"/>
      <c r="J8" s="496"/>
      <c r="K8" s="827"/>
      <c r="L8" s="490"/>
      <c r="M8" s="827"/>
      <c r="N8" s="490"/>
      <c r="O8" s="490"/>
      <c r="P8" s="490"/>
      <c r="Q8" s="827"/>
      <c r="R8" s="490"/>
      <c r="S8" s="490"/>
      <c r="T8" s="490"/>
      <c r="U8" s="490"/>
      <c r="V8" s="490"/>
      <c r="W8" s="490"/>
      <c r="X8" s="490"/>
      <c r="Y8" s="490"/>
      <c r="Z8" s="490"/>
    </row>
    <row r="9" spans="1:26" ht="15.75" customHeight="1" thickTop="1" thickBot="1">
      <c r="A9" s="496"/>
      <c r="B9" s="499" t="s">
        <v>9261</v>
      </c>
      <c r="C9" s="495"/>
      <c r="D9" s="495"/>
      <c r="E9" s="1135"/>
      <c r="F9" s="496"/>
      <c r="G9" s="1122"/>
      <c r="H9" s="496"/>
      <c r="I9" s="496"/>
      <c r="J9" s="496"/>
      <c r="K9" s="827"/>
      <c r="L9" s="490"/>
      <c r="M9" s="1136"/>
      <c r="N9" s="502"/>
      <c r="O9" s="799"/>
      <c r="P9" s="799"/>
      <c r="Q9" s="827"/>
      <c r="R9" s="490"/>
      <c r="S9" s="490"/>
      <c r="T9" s="490"/>
      <c r="U9" s="490"/>
      <c r="V9" s="490"/>
      <c r="W9" s="490"/>
      <c r="X9" s="490"/>
      <c r="Y9" s="490"/>
      <c r="Z9" s="490"/>
    </row>
    <row r="10" spans="1:26" ht="15.75" customHeight="1" thickTop="1">
      <c r="A10" s="496"/>
      <c r="B10" s="1137" t="s">
        <v>9262</v>
      </c>
      <c r="C10" s="1138">
        <v>4.4139999999999997</v>
      </c>
      <c r="D10" s="1138">
        <v>0</v>
      </c>
      <c r="E10" s="1139">
        <v>0</v>
      </c>
      <c r="F10" s="496"/>
      <c r="G10" s="509" t="s">
        <v>9263</v>
      </c>
      <c r="H10" s="496"/>
      <c r="I10" s="509"/>
      <c r="J10" s="496"/>
      <c r="K10" s="827"/>
      <c r="L10" s="487">
        <f>IF( SUM( N10:P10 ) = 0, 0, $N$5 )</f>
        <v>0</v>
      </c>
      <c r="M10" s="1140"/>
      <c r="N10" s="511">
        <f t="shared" ref="N10" si="0" xml:space="preserve"> IF( ISNUMBER( C10 ), 0, 1 )</f>
        <v>0</v>
      </c>
      <c r="O10" s="511">
        <f t="shared" ref="O10:O34" si="1" xml:space="preserve"> IF( ISNUMBER( D10 ), 0, 1 )</f>
        <v>0</v>
      </c>
      <c r="P10" s="511">
        <f t="shared" ref="P10:P34" si="2" xml:space="preserve"> IF( ISNUMBER( E10 ), 0, 1 )</f>
        <v>0</v>
      </c>
      <c r="Q10" s="827"/>
      <c r="R10" s="490"/>
      <c r="S10" s="490"/>
      <c r="T10" s="490"/>
      <c r="U10" s="490"/>
      <c r="V10" s="490"/>
      <c r="W10" s="490"/>
      <c r="X10" s="490"/>
      <c r="Y10" s="490"/>
      <c r="Z10" s="490"/>
    </row>
    <row r="11" spans="1:26" ht="15.75" customHeight="1">
      <c r="A11" s="496"/>
      <c r="B11" s="1141" t="s">
        <v>9264</v>
      </c>
      <c r="C11" s="1142">
        <v>69.298000000000002</v>
      </c>
      <c r="D11" s="1142">
        <v>0</v>
      </c>
      <c r="E11" s="1143">
        <v>0</v>
      </c>
      <c r="F11" s="496"/>
      <c r="G11" s="517" t="s">
        <v>9265</v>
      </c>
      <c r="H11" s="496"/>
      <c r="I11" s="517"/>
      <c r="J11" s="496"/>
      <c r="K11" s="827"/>
      <c r="L11" s="487">
        <f t="shared" ref="L11:L34" si="3">IF( SUM( N11:P11 ) = 0, 0, $N$5 )</f>
        <v>0</v>
      </c>
      <c r="M11" s="827"/>
      <c r="N11" s="511">
        <f t="shared" ref="N11:N34" si="4" xml:space="preserve"> IF( ISNUMBER( C11 ), 0, 1 )</f>
        <v>0</v>
      </c>
      <c r="O11" s="511">
        <f t="shared" si="1"/>
        <v>0</v>
      </c>
      <c r="P11" s="511">
        <f t="shared" si="2"/>
        <v>0</v>
      </c>
      <c r="Q11" s="827"/>
      <c r="R11" s="490"/>
      <c r="S11" s="490"/>
      <c r="T11" s="490"/>
      <c r="U11" s="490"/>
      <c r="V11" s="490"/>
      <c r="W11" s="490"/>
      <c r="X11" s="490"/>
      <c r="Y11" s="490"/>
      <c r="Z11" s="490"/>
    </row>
    <row r="12" spans="1:26" ht="15.75" customHeight="1">
      <c r="A12" s="496"/>
      <c r="B12" s="1141" t="s">
        <v>9266</v>
      </c>
      <c r="C12" s="1142">
        <v>9782.1209999999992</v>
      </c>
      <c r="D12" s="1142">
        <v>3.1339999999999999</v>
      </c>
      <c r="E12" s="1143">
        <v>3.899</v>
      </c>
      <c r="F12" s="496"/>
      <c r="G12" s="517" t="s">
        <v>9267</v>
      </c>
      <c r="H12" s="496"/>
      <c r="I12" s="517"/>
      <c r="J12" s="496"/>
      <c r="K12" s="827"/>
      <c r="L12" s="487">
        <f t="shared" si="3"/>
        <v>0</v>
      </c>
      <c r="M12" s="1140"/>
      <c r="N12" s="511">
        <f t="shared" si="4"/>
        <v>0</v>
      </c>
      <c r="O12" s="511">
        <f t="shared" si="1"/>
        <v>0</v>
      </c>
      <c r="P12" s="511">
        <f t="shared" si="2"/>
        <v>0</v>
      </c>
      <c r="Q12" s="827"/>
      <c r="R12" s="490"/>
      <c r="S12" s="490"/>
      <c r="T12" s="490"/>
      <c r="U12" s="490"/>
      <c r="V12" s="490"/>
      <c r="W12" s="490"/>
      <c r="X12" s="490"/>
      <c r="Y12" s="490"/>
      <c r="Z12" s="490"/>
    </row>
    <row r="13" spans="1:26" ht="15.75" customHeight="1">
      <c r="A13" s="496"/>
      <c r="B13" s="1141" t="s">
        <v>9268</v>
      </c>
      <c r="C13" s="1142">
        <v>0</v>
      </c>
      <c r="D13" s="1142">
        <v>0</v>
      </c>
      <c r="E13" s="1143">
        <v>0</v>
      </c>
      <c r="F13" s="1144"/>
      <c r="G13" s="517" t="s">
        <v>9269</v>
      </c>
      <c r="H13" s="496"/>
      <c r="I13" s="517"/>
      <c r="J13" s="496"/>
      <c r="K13" s="827"/>
      <c r="L13" s="487">
        <f t="shared" si="3"/>
        <v>0</v>
      </c>
      <c r="M13" s="827"/>
      <c r="N13" s="511">
        <f t="shared" si="4"/>
        <v>0</v>
      </c>
      <c r="O13" s="511">
        <f t="shared" si="1"/>
        <v>0</v>
      </c>
      <c r="P13" s="511">
        <f t="shared" si="2"/>
        <v>0</v>
      </c>
      <c r="Q13" s="827"/>
      <c r="R13" s="490"/>
      <c r="S13" s="490"/>
      <c r="T13" s="490"/>
      <c r="U13" s="490"/>
      <c r="V13" s="490"/>
      <c r="W13" s="490"/>
      <c r="X13" s="490"/>
      <c r="Y13" s="490"/>
      <c r="Z13" s="490"/>
    </row>
    <row r="14" spans="1:26" ht="15.75" customHeight="1">
      <c r="A14" s="496"/>
      <c r="B14" s="1141" t="s">
        <v>9270</v>
      </c>
      <c r="C14" s="1142">
        <v>0</v>
      </c>
      <c r="D14" s="1142">
        <v>0</v>
      </c>
      <c r="E14" s="1143">
        <v>0</v>
      </c>
      <c r="F14" s="1144"/>
      <c r="G14" s="517" t="s">
        <v>9271</v>
      </c>
      <c r="H14" s="496"/>
      <c r="I14" s="517"/>
      <c r="J14" s="496"/>
      <c r="K14" s="827"/>
      <c r="L14" s="487">
        <f t="shared" si="3"/>
        <v>0</v>
      </c>
      <c r="M14" s="827"/>
      <c r="N14" s="511">
        <f t="shared" si="4"/>
        <v>0</v>
      </c>
      <c r="O14" s="511">
        <f t="shared" si="1"/>
        <v>0</v>
      </c>
      <c r="P14" s="511">
        <f t="shared" si="2"/>
        <v>0</v>
      </c>
      <c r="Q14" s="827"/>
      <c r="R14" s="490"/>
      <c r="S14" s="490"/>
      <c r="T14" s="490"/>
      <c r="U14" s="490"/>
      <c r="V14" s="490"/>
      <c r="W14" s="490"/>
      <c r="X14" s="490"/>
      <c r="Y14" s="490"/>
      <c r="Z14" s="490"/>
    </row>
    <row r="15" spans="1:26" ht="15.75" customHeight="1">
      <c r="A15" s="496"/>
      <c r="B15" s="1141" t="s">
        <v>9272</v>
      </c>
      <c r="C15" s="1142">
        <v>0</v>
      </c>
      <c r="D15" s="1142">
        <v>0</v>
      </c>
      <c r="E15" s="1143">
        <v>0</v>
      </c>
      <c r="F15" s="1144"/>
      <c r="G15" s="517" t="s">
        <v>9273</v>
      </c>
      <c r="H15" s="496"/>
      <c r="I15" s="517"/>
      <c r="J15" s="496"/>
      <c r="K15" s="827"/>
      <c r="L15" s="487">
        <f t="shared" si="3"/>
        <v>0</v>
      </c>
      <c r="M15" s="827"/>
      <c r="N15" s="511">
        <f t="shared" si="4"/>
        <v>0</v>
      </c>
      <c r="O15" s="511">
        <f t="shared" si="1"/>
        <v>0</v>
      </c>
      <c r="P15" s="511">
        <f t="shared" si="2"/>
        <v>0</v>
      </c>
      <c r="Q15" s="827"/>
      <c r="R15" s="490"/>
      <c r="S15" s="490"/>
      <c r="T15" s="490"/>
      <c r="U15" s="490"/>
      <c r="V15" s="490"/>
      <c r="W15" s="490"/>
      <c r="X15" s="490"/>
      <c r="Y15" s="490"/>
      <c r="Z15" s="490"/>
    </row>
    <row r="16" spans="1:26" ht="15.75" customHeight="1">
      <c r="A16" s="496"/>
      <c r="B16" s="1141" t="s">
        <v>9274</v>
      </c>
      <c r="C16" s="1142">
        <v>0</v>
      </c>
      <c r="D16" s="1142">
        <v>0</v>
      </c>
      <c r="E16" s="1143">
        <v>0</v>
      </c>
      <c r="F16" s="1144"/>
      <c r="G16" s="517" t="s">
        <v>9275</v>
      </c>
      <c r="H16" s="496"/>
      <c r="I16" s="517"/>
      <c r="J16" s="496"/>
      <c r="K16" s="827"/>
      <c r="L16" s="487">
        <f t="shared" si="3"/>
        <v>0</v>
      </c>
      <c r="M16" s="827"/>
      <c r="N16" s="511">
        <f t="shared" si="4"/>
        <v>0</v>
      </c>
      <c r="O16" s="511">
        <f t="shared" si="1"/>
        <v>0</v>
      </c>
      <c r="P16" s="511">
        <f t="shared" si="2"/>
        <v>0</v>
      </c>
      <c r="Q16" s="827"/>
      <c r="R16" s="490"/>
      <c r="S16" s="490"/>
      <c r="T16" s="490"/>
      <c r="U16" s="490"/>
      <c r="V16" s="490"/>
      <c r="W16" s="490"/>
      <c r="X16" s="490"/>
      <c r="Y16" s="490"/>
      <c r="Z16" s="490"/>
    </row>
    <row r="17" spans="1:26" ht="15.75" customHeight="1">
      <c r="A17" s="496"/>
      <c r="B17" s="1141" t="s">
        <v>9276</v>
      </c>
      <c r="C17" s="1142">
        <v>0</v>
      </c>
      <c r="D17" s="1142">
        <v>0</v>
      </c>
      <c r="E17" s="1143">
        <v>0</v>
      </c>
      <c r="F17" s="1144"/>
      <c r="G17" s="517" t="s">
        <v>9277</v>
      </c>
      <c r="H17" s="496"/>
      <c r="I17" s="517"/>
      <c r="J17" s="496"/>
      <c r="K17" s="827"/>
      <c r="L17" s="487">
        <f t="shared" si="3"/>
        <v>0</v>
      </c>
      <c r="M17" s="827"/>
      <c r="N17" s="511">
        <f t="shared" si="4"/>
        <v>0</v>
      </c>
      <c r="O17" s="511">
        <f t="shared" si="1"/>
        <v>0</v>
      </c>
      <c r="P17" s="511">
        <f t="shared" si="2"/>
        <v>0</v>
      </c>
      <c r="Q17" s="827"/>
      <c r="R17" s="490"/>
      <c r="S17" s="490"/>
      <c r="T17" s="490"/>
      <c r="U17" s="490"/>
      <c r="V17" s="490"/>
      <c r="W17" s="490"/>
      <c r="X17" s="490"/>
      <c r="Y17" s="490"/>
      <c r="Z17" s="490"/>
    </row>
    <row r="18" spans="1:26" ht="15.75" customHeight="1">
      <c r="A18" s="496"/>
      <c r="B18" s="1141" t="s">
        <v>9278</v>
      </c>
      <c r="C18" s="1142">
        <v>0</v>
      </c>
      <c r="D18" s="1142">
        <v>0</v>
      </c>
      <c r="E18" s="1143">
        <v>0</v>
      </c>
      <c r="F18" s="1144"/>
      <c r="G18" s="517" t="s">
        <v>9279</v>
      </c>
      <c r="H18" s="496"/>
      <c r="I18" s="517"/>
      <c r="J18" s="496"/>
      <c r="K18" s="827"/>
      <c r="L18" s="487">
        <f t="shared" si="3"/>
        <v>0</v>
      </c>
      <c r="M18" s="827"/>
      <c r="N18" s="511">
        <f t="shared" si="4"/>
        <v>0</v>
      </c>
      <c r="O18" s="511">
        <f t="shared" si="1"/>
        <v>0</v>
      </c>
      <c r="P18" s="511">
        <f t="shared" si="2"/>
        <v>0</v>
      </c>
      <c r="Q18" s="827"/>
      <c r="R18" s="490"/>
      <c r="S18" s="490"/>
      <c r="T18" s="490"/>
      <c r="U18" s="490"/>
      <c r="V18" s="490"/>
      <c r="W18" s="490"/>
      <c r="X18" s="490"/>
      <c r="Y18" s="490"/>
      <c r="Z18" s="490"/>
    </row>
    <row r="19" spans="1:26" ht="15.75" customHeight="1">
      <c r="A19" s="496"/>
      <c r="B19" s="1141" t="s">
        <v>9280</v>
      </c>
      <c r="C19" s="1142">
        <v>0</v>
      </c>
      <c r="D19" s="1142">
        <v>0</v>
      </c>
      <c r="E19" s="1143">
        <v>0</v>
      </c>
      <c r="F19" s="1144"/>
      <c r="G19" s="517" t="s">
        <v>9281</v>
      </c>
      <c r="H19" s="496"/>
      <c r="I19" s="517"/>
      <c r="J19" s="496"/>
      <c r="K19" s="827"/>
      <c r="L19" s="487">
        <f t="shared" si="3"/>
        <v>0</v>
      </c>
      <c r="M19" s="827"/>
      <c r="N19" s="511">
        <f t="shared" si="4"/>
        <v>0</v>
      </c>
      <c r="O19" s="511">
        <f t="shared" si="1"/>
        <v>0</v>
      </c>
      <c r="P19" s="511">
        <f t="shared" si="2"/>
        <v>0</v>
      </c>
      <c r="Q19" s="827"/>
      <c r="R19" s="490"/>
      <c r="S19" s="490"/>
      <c r="T19" s="490"/>
      <c r="U19" s="490"/>
      <c r="V19" s="490"/>
      <c r="W19" s="490"/>
      <c r="X19" s="490"/>
      <c r="Y19" s="490"/>
      <c r="Z19" s="490"/>
    </row>
    <row r="20" spans="1:26" ht="15.75" customHeight="1">
      <c r="A20" s="496"/>
      <c r="B20" s="1141" t="s">
        <v>9282</v>
      </c>
      <c r="C20" s="1142">
        <v>0</v>
      </c>
      <c r="D20" s="1142">
        <v>0</v>
      </c>
      <c r="E20" s="1143">
        <v>0</v>
      </c>
      <c r="F20" s="1144"/>
      <c r="G20" s="517" t="s">
        <v>9283</v>
      </c>
      <c r="H20" s="496"/>
      <c r="I20" s="517"/>
      <c r="J20" s="496"/>
      <c r="K20" s="827"/>
      <c r="L20" s="487">
        <f t="shared" si="3"/>
        <v>0</v>
      </c>
      <c r="M20" s="827"/>
      <c r="N20" s="511">
        <f t="shared" si="4"/>
        <v>0</v>
      </c>
      <c r="O20" s="511">
        <f t="shared" si="1"/>
        <v>0</v>
      </c>
      <c r="P20" s="511">
        <f t="shared" si="2"/>
        <v>0</v>
      </c>
      <c r="Q20" s="827"/>
      <c r="R20" s="490"/>
      <c r="S20" s="490"/>
      <c r="T20" s="490"/>
      <c r="U20" s="490"/>
      <c r="V20" s="490"/>
      <c r="W20" s="490"/>
      <c r="X20" s="490"/>
      <c r="Y20" s="490"/>
      <c r="Z20" s="490"/>
    </row>
    <row r="21" spans="1:26" ht="15.75" customHeight="1">
      <c r="A21" s="496"/>
      <c r="B21" s="1141" t="s">
        <v>9284</v>
      </c>
      <c r="C21" s="1142">
        <v>0</v>
      </c>
      <c r="D21" s="1142">
        <v>0</v>
      </c>
      <c r="E21" s="1143">
        <v>0</v>
      </c>
      <c r="F21" s="1144"/>
      <c r="G21" s="517" t="s">
        <v>9285</v>
      </c>
      <c r="H21" s="496"/>
      <c r="I21" s="517"/>
      <c r="J21" s="496"/>
      <c r="K21" s="827"/>
      <c r="L21" s="487">
        <f t="shared" si="3"/>
        <v>0</v>
      </c>
      <c r="M21" s="827"/>
      <c r="N21" s="511">
        <f t="shared" si="4"/>
        <v>0</v>
      </c>
      <c r="O21" s="511">
        <f t="shared" si="1"/>
        <v>0</v>
      </c>
      <c r="P21" s="511">
        <f t="shared" si="2"/>
        <v>0</v>
      </c>
      <c r="Q21" s="827"/>
      <c r="R21" s="490"/>
      <c r="S21" s="490"/>
      <c r="T21" s="490"/>
      <c r="U21" s="490"/>
      <c r="V21" s="490"/>
      <c r="W21" s="490"/>
      <c r="X21" s="490"/>
      <c r="Y21" s="490"/>
      <c r="Z21" s="490"/>
    </row>
    <row r="22" spans="1:26" ht="15.75" customHeight="1">
      <c r="A22" s="496"/>
      <c r="B22" s="1141" t="s">
        <v>9286</v>
      </c>
      <c r="C22" s="1142">
        <v>0</v>
      </c>
      <c r="D22" s="1142">
        <v>0</v>
      </c>
      <c r="E22" s="1143">
        <v>0</v>
      </c>
      <c r="F22" s="1144"/>
      <c r="G22" s="517" t="s">
        <v>9287</v>
      </c>
      <c r="H22" s="496"/>
      <c r="I22" s="517"/>
      <c r="J22" s="496"/>
      <c r="K22" s="827"/>
      <c r="L22" s="487">
        <f t="shared" si="3"/>
        <v>0</v>
      </c>
      <c r="M22" s="827"/>
      <c r="N22" s="511">
        <f t="shared" si="4"/>
        <v>0</v>
      </c>
      <c r="O22" s="511">
        <f t="shared" si="1"/>
        <v>0</v>
      </c>
      <c r="P22" s="511">
        <f t="shared" si="2"/>
        <v>0</v>
      </c>
      <c r="Q22" s="827"/>
      <c r="R22" s="490"/>
      <c r="S22" s="490"/>
      <c r="T22" s="490"/>
      <c r="U22" s="490"/>
      <c r="V22" s="490"/>
      <c r="W22" s="490"/>
      <c r="X22" s="490"/>
      <c r="Y22" s="490"/>
      <c r="Z22" s="490"/>
    </row>
    <row r="23" spans="1:26" ht="15.75" customHeight="1">
      <c r="A23" s="496"/>
      <c r="B23" s="1141" t="s">
        <v>9288</v>
      </c>
      <c r="C23" s="1142">
        <v>0</v>
      </c>
      <c r="D23" s="1142">
        <v>0</v>
      </c>
      <c r="E23" s="1143">
        <v>0</v>
      </c>
      <c r="F23" s="1144"/>
      <c r="G23" s="517" t="s">
        <v>9289</v>
      </c>
      <c r="H23" s="496"/>
      <c r="I23" s="517"/>
      <c r="J23" s="496"/>
      <c r="K23" s="827"/>
      <c r="L23" s="487">
        <f t="shared" si="3"/>
        <v>0</v>
      </c>
      <c r="M23" s="827"/>
      <c r="N23" s="511">
        <f t="shared" si="4"/>
        <v>0</v>
      </c>
      <c r="O23" s="511">
        <f t="shared" si="1"/>
        <v>0</v>
      </c>
      <c r="P23" s="511">
        <f t="shared" si="2"/>
        <v>0</v>
      </c>
      <c r="Q23" s="827"/>
      <c r="R23" s="490"/>
      <c r="S23" s="490"/>
      <c r="T23" s="490"/>
      <c r="U23" s="490"/>
      <c r="V23" s="490"/>
      <c r="W23" s="490"/>
      <c r="X23" s="490"/>
      <c r="Y23" s="490"/>
      <c r="Z23" s="490"/>
    </row>
    <row r="24" spans="1:26" ht="15.75" customHeight="1">
      <c r="A24" s="496"/>
      <c r="B24" s="1141" t="s">
        <v>9290</v>
      </c>
      <c r="C24" s="1142">
        <v>0</v>
      </c>
      <c r="D24" s="1142">
        <v>0</v>
      </c>
      <c r="E24" s="1143">
        <v>0</v>
      </c>
      <c r="F24" s="1144"/>
      <c r="G24" s="517" t="s">
        <v>9291</v>
      </c>
      <c r="H24" s="496"/>
      <c r="I24" s="517"/>
      <c r="J24" s="496"/>
      <c r="K24" s="827"/>
      <c r="L24" s="487">
        <f t="shared" si="3"/>
        <v>0</v>
      </c>
      <c r="M24" s="827"/>
      <c r="N24" s="511">
        <f t="shared" si="4"/>
        <v>0</v>
      </c>
      <c r="O24" s="511">
        <f t="shared" si="1"/>
        <v>0</v>
      </c>
      <c r="P24" s="511">
        <f t="shared" si="2"/>
        <v>0</v>
      </c>
      <c r="Q24" s="827"/>
      <c r="R24" s="490"/>
      <c r="S24" s="490"/>
      <c r="T24" s="490"/>
      <c r="U24" s="490"/>
      <c r="V24" s="490"/>
      <c r="W24" s="490"/>
      <c r="X24" s="490"/>
      <c r="Y24" s="490"/>
      <c r="Z24" s="490"/>
    </row>
    <row r="25" spans="1:26" ht="15.75" customHeight="1">
      <c r="A25" s="496"/>
      <c r="B25" s="1141" t="s">
        <v>9292</v>
      </c>
      <c r="C25" s="1142">
        <v>0</v>
      </c>
      <c r="D25" s="1142">
        <v>0</v>
      </c>
      <c r="E25" s="1143">
        <v>0</v>
      </c>
      <c r="F25" s="1144"/>
      <c r="G25" s="517" t="s">
        <v>9293</v>
      </c>
      <c r="H25" s="496"/>
      <c r="I25" s="517"/>
      <c r="J25" s="496"/>
      <c r="K25" s="827"/>
      <c r="L25" s="487">
        <f t="shared" si="3"/>
        <v>0</v>
      </c>
      <c r="M25" s="827"/>
      <c r="N25" s="511">
        <f t="shared" si="4"/>
        <v>0</v>
      </c>
      <c r="O25" s="511">
        <f t="shared" si="1"/>
        <v>0</v>
      </c>
      <c r="P25" s="511">
        <f t="shared" si="2"/>
        <v>0</v>
      </c>
      <c r="Q25" s="827"/>
      <c r="R25" s="490"/>
      <c r="S25" s="490"/>
      <c r="T25" s="490"/>
      <c r="U25" s="490"/>
      <c r="V25" s="490"/>
      <c r="W25" s="490"/>
      <c r="X25" s="490"/>
      <c r="Y25" s="490"/>
      <c r="Z25" s="490"/>
    </row>
    <row r="26" spans="1:26" ht="15.75" customHeight="1">
      <c r="A26" s="496"/>
      <c r="B26" s="1141" t="s">
        <v>9294</v>
      </c>
      <c r="C26" s="1142">
        <v>0</v>
      </c>
      <c r="D26" s="1142">
        <v>0</v>
      </c>
      <c r="E26" s="1143">
        <v>0</v>
      </c>
      <c r="F26" s="1144"/>
      <c r="G26" s="517" t="s">
        <v>9295</v>
      </c>
      <c r="H26" s="496"/>
      <c r="I26" s="517"/>
      <c r="J26" s="496"/>
      <c r="K26" s="827"/>
      <c r="L26" s="487">
        <f t="shared" si="3"/>
        <v>0</v>
      </c>
      <c r="M26" s="827"/>
      <c r="N26" s="511">
        <f t="shared" si="4"/>
        <v>0</v>
      </c>
      <c r="O26" s="511">
        <f t="shared" si="1"/>
        <v>0</v>
      </c>
      <c r="P26" s="511">
        <f t="shared" si="2"/>
        <v>0</v>
      </c>
      <c r="Q26" s="827"/>
      <c r="R26" s="490"/>
      <c r="S26" s="490"/>
      <c r="T26" s="490"/>
      <c r="U26" s="490"/>
      <c r="V26" s="490"/>
      <c r="W26" s="490"/>
      <c r="X26" s="490"/>
      <c r="Y26" s="490"/>
      <c r="Z26" s="490"/>
    </row>
    <row r="27" spans="1:26" ht="15.75" customHeight="1">
      <c r="A27" s="496"/>
      <c r="B27" s="1141" t="s">
        <v>9296</v>
      </c>
      <c r="C27" s="1142">
        <v>0</v>
      </c>
      <c r="D27" s="1142">
        <v>0</v>
      </c>
      <c r="E27" s="1143">
        <v>0</v>
      </c>
      <c r="F27" s="1144"/>
      <c r="G27" s="517" t="s">
        <v>9297</v>
      </c>
      <c r="H27" s="496"/>
      <c r="I27" s="517"/>
      <c r="J27" s="496"/>
      <c r="K27" s="827"/>
      <c r="L27" s="487">
        <f t="shared" si="3"/>
        <v>0</v>
      </c>
      <c r="M27" s="827"/>
      <c r="N27" s="511">
        <f t="shared" si="4"/>
        <v>0</v>
      </c>
      <c r="O27" s="511">
        <f t="shared" si="1"/>
        <v>0</v>
      </c>
      <c r="P27" s="511">
        <f t="shared" si="2"/>
        <v>0</v>
      </c>
      <c r="Q27" s="827"/>
      <c r="R27" s="490"/>
      <c r="S27" s="490"/>
      <c r="T27" s="490"/>
      <c r="U27" s="490"/>
      <c r="V27" s="490"/>
      <c r="W27" s="490"/>
      <c r="X27" s="490"/>
      <c r="Y27" s="490"/>
      <c r="Z27" s="490"/>
    </row>
    <row r="28" spans="1:26" ht="15.75" customHeight="1">
      <c r="A28" s="496"/>
      <c r="B28" s="1141" t="s">
        <v>9298</v>
      </c>
      <c r="C28" s="1142">
        <v>0</v>
      </c>
      <c r="D28" s="1142">
        <v>0</v>
      </c>
      <c r="E28" s="1143">
        <v>0</v>
      </c>
      <c r="F28" s="1144"/>
      <c r="G28" s="517" t="s">
        <v>9299</v>
      </c>
      <c r="H28" s="496"/>
      <c r="I28" s="517"/>
      <c r="J28" s="496"/>
      <c r="K28" s="827"/>
      <c r="L28" s="487">
        <f t="shared" si="3"/>
        <v>0</v>
      </c>
      <c r="M28" s="827"/>
      <c r="N28" s="511">
        <f t="shared" si="4"/>
        <v>0</v>
      </c>
      <c r="O28" s="511">
        <f t="shared" si="1"/>
        <v>0</v>
      </c>
      <c r="P28" s="511">
        <f t="shared" si="2"/>
        <v>0</v>
      </c>
      <c r="Q28" s="827"/>
      <c r="R28" s="490"/>
      <c r="S28" s="490"/>
      <c r="T28" s="490"/>
      <c r="U28" s="490"/>
      <c r="V28" s="490"/>
      <c r="W28" s="490"/>
      <c r="X28" s="490"/>
      <c r="Y28" s="490"/>
      <c r="Z28" s="490"/>
    </row>
    <row r="29" spans="1:26" ht="15.75" customHeight="1">
      <c r="A29" s="496"/>
      <c r="B29" s="1141" t="s">
        <v>9300</v>
      </c>
      <c r="C29" s="1142">
        <v>0</v>
      </c>
      <c r="D29" s="1142">
        <v>0</v>
      </c>
      <c r="E29" s="1143">
        <v>0</v>
      </c>
      <c r="F29" s="1144"/>
      <c r="G29" s="517" t="s">
        <v>9301</v>
      </c>
      <c r="H29" s="496"/>
      <c r="I29" s="517"/>
      <c r="J29" s="496"/>
      <c r="K29" s="827"/>
      <c r="L29" s="487">
        <f t="shared" si="3"/>
        <v>0</v>
      </c>
      <c r="M29" s="827"/>
      <c r="N29" s="511">
        <f t="shared" si="4"/>
        <v>0</v>
      </c>
      <c r="O29" s="511">
        <f t="shared" si="1"/>
        <v>0</v>
      </c>
      <c r="P29" s="511">
        <f t="shared" si="2"/>
        <v>0</v>
      </c>
      <c r="Q29" s="827"/>
      <c r="R29" s="490"/>
      <c r="S29" s="490"/>
      <c r="T29" s="490"/>
      <c r="U29" s="490"/>
      <c r="V29" s="490"/>
      <c r="W29" s="490"/>
      <c r="X29" s="490"/>
      <c r="Y29" s="490"/>
      <c r="Z29" s="490"/>
    </row>
    <row r="30" spans="1:26" ht="15.75" customHeight="1">
      <c r="A30" s="496"/>
      <c r="B30" s="1141" t="s">
        <v>9302</v>
      </c>
      <c r="C30" s="1142">
        <v>0</v>
      </c>
      <c r="D30" s="1142">
        <v>0</v>
      </c>
      <c r="E30" s="1143">
        <v>0</v>
      </c>
      <c r="F30" s="1144"/>
      <c r="G30" s="517" t="s">
        <v>9303</v>
      </c>
      <c r="H30" s="496"/>
      <c r="I30" s="517"/>
      <c r="J30" s="496"/>
      <c r="K30" s="827"/>
      <c r="L30" s="487">
        <f t="shared" si="3"/>
        <v>0</v>
      </c>
      <c r="M30" s="827"/>
      <c r="N30" s="511">
        <f t="shared" si="4"/>
        <v>0</v>
      </c>
      <c r="O30" s="511">
        <f t="shared" si="1"/>
        <v>0</v>
      </c>
      <c r="P30" s="511">
        <f t="shared" si="2"/>
        <v>0</v>
      </c>
      <c r="Q30" s="827"/>
      <c r="R30" s="490"/>
      <c r="S30" s="490"/>
      <c r="T30" s="490"/>
      <c r="U30" s="490"/>
      <c r="V30" s="490"/>
      <c r="W30" s="490"/>
      <c r="X30" s="490"/>
      <c r="Y30" s="490"/>
      <c r="Z30" s="490"/>
    </row>
    <row r="31" spans="1:26" ht="15.75" customHeight="1">
      <c r="A31" s="496"/>
      <c r="B31" s="1141" t="s">
        <v>9304</v>
      </c>
      <c r="C31" s="1142">
        <v>0</v>
      </c>
      <c r="D31" s="1142">
        <v>0</v>
      </c>
      <c r="E31" s="1143">
        <v>0</v>
      </c>
      <c r="F31" s="496"/>
      <c r="G31" s="517" t="s">
        <v>9305</v>
      </c>
      <c r="H31" s="496"/>
      <c r="I31" s="517"/>
      <c r="J31" s="496"/>
      <c r="K31" s="827"/>
      <c r="L31" s="487">
        <f t="shared" si="3"/>
        <v>0</v>
      </c>
      <c r="M31" s="827"/>
      <c r="N31" s="511">
        <f t="shared" si="4"/>
        <v>0</v>
      </c>
      <c r="O31" s="511">
        <f t="shared" si="1"/>
        <v>0</v>
      </c>
      <c r="P31" s="511">
        <f t="shared" si="2"/>
        <v>0</v>
      </c>
      <c r="Q31" s="827"/>
      <c r="R31" s="490"/>
      <c r="S31" s="490"/>
      <c r="T31" s="490"/>
      <c r="U31" s="490"/>
      <c r="V31" s="490"/>
      <c r="W31" s="490"/>
      <c r="X31" s="490"/>
      <c r="Y31" s="490"/>
      <c r="Z31" s="490"/>
    </row>
    <row r="32" spans="1:26" ht="15.75" customHeight="1">
      <c r="A32" s="496"/>
      <c r="B32" s="1141" t="s">
        <v>9306</v>
      </c>
      <c r="C32" s="1142">
        <v>0</v>
      </c>
      <c r="D32" s="1142">
        <v>0</v>
      </c>
      <c r="E32" s="1143">
        <v>0</v>
      </c>
      <c r="F32" s="496"/>
      <c r="G32" s="517" t="s">
        <v>9307</v>
      </c>
      <c r="H32" s="496"/>
      <c r="I32" s="517"/>
      <c r="J32" s="496"/>
      <c r="K32" s="827"/>
      <c r="L32" s="487">
        <f t="shared" si="3"/>
        <v>0</v>
      </c>
      <c r="M32" s="827"/>
      <c r="N32" s="511">
        <f t="shared" si="4"/>
        <v>0</v>
      </c>
      <c r="O32" s="511">
        <f t="shared" si="1"/>
        <v>0</v>
      </c>
      <c r="P32" s="511">
        <f t="shared" si="2"/>
        <v>0</v>
      </c>
      <c r="Q32" s="827"/>
      <c r="R32" s="490"/>
      <c r="S32" s="490"/>
      <c r="T32" s="490"/>
      <c r="U32" s="490"/>
      <c r="V32" s="490"/>
      <c r="W32" s="490"/>
      <c r="X32" s="490"/>
      <c r="Y32" s="490"/>
      <c r="Z32" s="490"/>
    </row>
    <row r="33" spans="1:26" ht="15.75" customHeight="1">
      <c r="A33" s="496"/>
      <c r="B33" s="1141" t="s">
        <v>9308</v>
      </c>
      <c r="C33" s="1142">
        <v>0</v>
      </c>
      <c r="D33" s="1142">
        <v>0</v>
      </c>
      <c r="E33" s="1143">
        <v>0</v>
      </c>
      <c r="F33" s="496"/>
      <c r="G33" s="517" t="s">
        <v>9309</v>
      </c>
      <c r="H33" s="496"/>
      <c r="I33" s="517"/>
      <c r="J33" s="496"/>
      <c r="K33" s="827"/>
      <c r="L33" s="487">
        <f t="shared" si="3"/>
        <v>0</v>
      </c>
      <c r="M33" s="827"/>
      <c r="N33" s="511">
        <f t="shared" si="4"/>
        <v>0</v>
      </c>
      <c r="O33" s="511">
        <f t="shared" si="1"/>
        <v>0</v>
      </c>
      <c r="P33" s="511">
        <f t="shared" si="2"/>
        <v>0</v>
      </c>
      <c r="Q33" s="827"/>
      <c r="R33" s="490"/>
      <c r="S33" s="490"/>
      <c r="T33" s="490"/>
      <c r="U33" s="490"/>
      <c r="V33" s="490"/>
      <c r="W33" s="490"/>
      <c r="X33" s="490"/>
      <c r="Y33" s="490"/>
      <c r="Z33" s="490"/>
    </row>
    <row r="34" spans="1:26" ht="15.75" customHeight="1">
      <c r="A34" s="496"/>
      <c r="B34" s="1141" t="s">
        <v>9310</v>
      </c>
      <c r="C34" s="1142">
        <v>0</v>
      </c>
      <c r="D34" s="1142">
        <v>0</v>
      </c>
      <c r="E34" s="1143">
        <v>0</v>
      </c>
      <c r="F34" s="496"/>
      <c r="G34" s="517" t="s">
        <v>9311</v>
      </c>
      <c r="H34" s="496"/>
      <c r="I34" s="517"/>
      <c r="J34" s="496"/>
      <c r="K34" s="827"/>
      <c r="L34" s="487">
        <f t="shared" si="3"/>
        <v>0</v>
      </c>
      <c r="M34" s="827"/>
      <c r="N34" s="511">
        <f t="shared" si="4"/>
        <v>0</v>
      </c>
      <c r="O34" s="511">
        <f t="shared" si="1"/>
        <v>0</v>
      </c>
      <c r="P34" s="511">
        <f t="shared" si="2"/>
        <v>0</v>
      </c>
      <c r="Q34" s="827"/>
      <c r="R34" s="490"/>
      <c r="S34" s="490"/>
      <c r="T34" s="490"/>
      <c r="U34" s="490"/>
      <c r="V34" s="490"/>
      <c r="W34" s="490"/>
      <c r="X34" s="490"/>
      <c r="Y34" s="490"/>
      <c r="Z34" s="490"/>
    </row>
    <row r="35" spans="1:26" ht="15.75" customHeight="1" thickBot="1">
      <c r="A35" s="496"/>
      <c r="B35" s="519" t="s">
        <v>9312</v>
      </c>
      <c r="C35" s="112">
        <f>IFERROR(SUM(C10:C34),0)</f>
        <v>9855.8329999999987</v>
      </c>
      <c r="D35" s="112">
        <f>IFERROR(SUM(D10:D34),0)</f>
        <v>3.1339999999999999</v>
      </c>
      <c r="E35" s="113">
        <f>IFERROR(SUM(E10:E34),0)</f>
        <v>3.899</v>
      </c>
      <c r="F35" s="496"/>
      <c r="G35" s="523" t="s">
        <v>9313</v>
      </c>
      <c r="H35" s="496"/>
      <c r="I35" s="523"/>
      <c r="J35" s="496"/>
      <c r="K35" s="827"/>
      <c r="L35" s="490"/>
      <c r="M35" s="827"/>
      <c r="N35" s="490"/>
      <c r="O35" s="490"/>
      <c r="P35" s="490"/>
      <c r="Q35" s="827"/>
      <c r="R35" s="490"/>
      <c r="S35" s="490"/>
      <c r="T35" s="490"/>
      <c r="U35" s="490"/>
      <c r="V35" s="490"/>
      <c r="W35" s="490"/>
      <c r="X35" s="490"/>
      <c r="Y35" s="490"/>
      <c r="Z35" s="490"/>
    </row>
    <row r="36" spans="1:26" ht="15.75" customHeight="1" thickTop="1" thickBot="1">
      <c r="A36" s="496"/>
      <c r="B36" s="501"/>
      <c r="C36" s="501"/>
      <c r="D36" s="501"/>
      <c r="E36" s="501"/>
      <c r="F36" s="501"/>
      <c r="G36" s="501"/>
      <c r="H36" s="501"/>
      <c r="I36" s="501"/>
      <c r="J36" s="496"/>
      <c r="K36" s="827"/>
      <c r="L36" s="490"/>
      <c r="M36" s="827"/>
      <c r="N36" s="490"/>
      <c r="O36" s="490"/>
      <c r="P36" s="490"/>
      <c r="Q36" s="827"/>
      <c r="R36" s="490"/>
      <c r="S36" s="490"/>
      <c r="T36" s="490"/>
      <c r="U36" s="490"/>
      <c r="V36" s="490"/>
      <c r="W36" s="490"/>
      <c r="X36" s="490"/>
      <c r="Y36" s="490"/>
      <c r="Z36" s="490"/>
    </row>
    <row r="37" spans="1:26" ht="15.75" customHeight="1" thickTop="1">
      <c r="A37" s="496"/>
      <c r="B37" s="1036" t="s">
        <v>6743</v>
      </c>
      <c r="C37" s="658" t="s">
        <v>9259</v>
      </c>
      <c r="D37" s="659" t="s">
        <v>6763</v>
      </c>
      <c r="E37" s="501"/>
      <c r="F37" s="501"/>
      <c r="G37" s="501"/>
      <c r="H37" s="501"/>
      <c r="I37" s="501"/>
      <c r="J37" s="496"/>
      <c r="K37" s="827"/>
      <c r="L37" s="490"/>
      <c r="M37" s="827"/>
      <c r="N37" s="490"/>
      <c r="O37" s="490"/>
      <c r="P37" s="490"/>
      <c r="Q37" s="827"/>
      <c r="R37" s="490"/>
      <c r="S37" s="490"/>
      <c r="T37" s="490"/>
      <c r="U37" s="490"/>
      <c r="V37" s="490"/>
      <c r="W37" s="490"/>
      <c r="X37" s="490"/>
      <c r="Y37" s="490"/>
      <c r="Z37" s="490"/>
    </row>
    <row r="38" spans="1:26" ht="15.75" customHeight="1">
      <c r="A38" s="496"/>
      <c r="B38" s="641" t="s">
        <v>6744</v>
      </c>
      <c r="C38" s="639" t="s">
        <v>9260</v>
      </c>
      <c r="D38" s="640" t="s">
        <v>6756</v>
      </c>
      <c r="E38" s="501"/>
      <c r="F38" s="501"/>
      <c r="G38" s="501"/>
      <c r="H38" s="501"/>
      <c r="I38" s="501"/>
      <c r="J38" s="496"/>
      <c r="K38" s="827"/>
      <c r="L38" s="490"/>
      <c r="M38" s="827"/>
      <c r="N38" s="490"/>
      <c r="O38" s="490"/>
      <c r="P38" s="490"/>
      <c r="Q38" s="827"/>
      <c r="R38" s="490"/>
      <c r="S38" s="490"/>
      <c r="T38" s="490"/>
      <c r="U38" s="490"/>
      <c r="V38" s="490"/>
      <c r="W38" s="490"/>
      <c r="X38" s="490"/>
      <c r="Y38" s="490"/>
      <c r="Z38" s="490"/>
    </row>
    <row r="39" spans="1:26" ht="15.75" customHeight="1" thickBot="1">
      <c r="A39" s="496"/>
      <c r="B39" s="1041" t="s">
        <v>6745</v>
      </c>
      <c r="C39" s="529">
        <v>3</v>
      </c>
      <c r="D39" s="530">
        <v>3</v>
      </c>
      <c r="E39" s="501"/>
      <c r="F39" s="501"/>
      <c r="G39" s="501"/>
      <c r="H39" s="501"/>
      <c r="I39" s="501"/>
      <c r="J39" s="496"/>
      <c r="K39" s="827"/>
      <c r="L39" s="490"/>
      <c r="M39" s="827"/>
      <c r="N39" s="490"/>
      <c r="O39" s="490"/>
      <c r="P39" s="490"/>
      <c r="Q39" s="827"/>
      <c r="R39" s="490"/>
      <c r="S39" s="490"/>
      <c r="T39" s="490"/>
      <c r="U39" s="490"/>
      <c r="V39" s="490"/>
      <c r="W39" s="490"/>
      <c r="X39" s="490"/>
      <c r="Y39" s="490"/>
      <c r="Z39" s="490"/>
    </row>
    <row r="40" spans="1:26" ht="15.75" customHeight="1" thickTop="1" thickBot="1">
      <c r="A40" s="496"/>
      <c r="B40" s="501"/>
      <c r="C40" s="501"/>
      <c r="D40" s="501"/>
      <c r="E40" s="501"/>
      <c r="F40" s="501"/>
      <c r="G40" s="501"/>
      <c r="H40" s="501"/>
      <c r="I40" s="501"/>
      <c r="J40" s="496"/>
      <c r="K40" s="827"/>
      <c r="L40" s="490"/>
      <c r="M40" s="827"/>
      <c r="N40" s="490"/>
      <c r="O40" s="490"/>
      <c r="P40" s="490"/>
      <c r="Q40" s="827"/>
      <c r="R40" s="490"/>
      <c r="S40" s="490"/>
      <c r="T40" s="490"/>
      <c r="U40" s="490"/>
      <c r="V40" s="490"/>
      <c r="W40" s="490"/>
      <c r="X40" s="490"/>
      <c r="Y40" s="490"/>
      <c r="Z40" s="490"/>
    </row>
    <row r="41" spans="1:26" ht="15.75" customHeight="1" thickTop="1" thickBot="1">
      <c r="A41" s="496"/>
      <c r="B41" s="499" t="s">
        <v>9314</v>
      </c>
      <c r="C41" s="1145"/>
      <c r="D41" s="1145"/>
      <c r="E41" s="1146"/>
      <c r="F41" s="496"/>
      <c r="G41" s="1147"/>
      <c r="H41" s="496"/>
      <c r="I41" s="496"/>
      <c r="J41" s="496"/>
      <c r="K41" s="827"/>
      <c r="L41" s="490"/>
      <c r="M41" s="827"/>
      <c r="N41" s="490"/>
      <c r="O41" s="490"/>
      <c r="P41" s="490"/>
      <c r="Q41" s="827"/>
      <c r="R41" s="490"/>
      <c r="S41" s="490"/>
      <c r="T41" s="490"/>
      <c r="U41" s="490"/>
      <c r="V41" s="490"/>
      <c r="W41" s="490"/>
      <c r="X41" s="490"/>
      <c r="Y41" s="490"/>
      <c r="Z41" s="490"/>
    </row>
    <row r="42" spans="1:26" ht="15.75" customHeight="1" thickTop="1">
      <c r="A42" s="496"/>
      <c r="B42" s="503" t="s">
        <v>9262</v>
      </c>
      <c r="C42" s="1138">
        <v>4.2880000000000003</v>
      </c>
      <c r="D42" s="1138">
        <v>0</v>
      </c>
      <c r="E42" s="1148"/>
      <c r="F42" s="496"/>
      <c r="G42" s="509" t="s">
        <v>9315</v>
      </c>
      <c r="H42" s="496"/>
      <c r="I42" s="509"/>
      <c r="J42" s="496"/>
      <c r="K42" s="827"/>
      <c r="L42" s="487">
        <f t="shared" ref="L42:L66" si="5">IF( SUM( N42:P42 ) = 0, 0, $N$5 )</f>
        <v>0</v>
      </c>
      <c r="M42" s="827"/>
      <c r="N42" s="511">
        <f t="shared" ref="N42:N66" si="6" xml:space="preserve"> IF( ISNUMBER( C42 ), 0, 1 )</f>
        <v>0</v>
      </c>
      <c r="O42" s="511">
        <f t="shared" ref="O42:O66" si="7" xml:space="preserve"> IF( ISNUMBER( D42 ), 0, 1 )</f>
        <v>0</v>
      </c>
      <c r="P42" s="490"/>
      <c r="Q42" s="827"/>
      <c r="R42" s="490"/>
      <c r="S42" s="490"/>
      <c r="T42" s="490"/>
      <c r="U42" s="490"/>
      <c r="V42" s="490"/>
      <c r="W42" s="490"/>
      <c r="X42" s="490"/>
      <c r="Y42" s="490"/>
      <c r="Z42" s="490"/>
    </row>
    <row r="43" spans="1:26" ht="15.75" customHeight="1">
      <c r="A43" s="496"/>
      <c r="B43" s="512" t="s">
        <v>9264</v>
      </c>
      <c r="C43" s="1142">
        <v>78.192999999999998</v>
      </c>
      <c r="D43" s="1142">
        <v>8.1000000000000003E-2</v>
      </c>
      <c r="E43" s="1149"/>
      <c r="F43" s="496"/>
      <c r="G43" s="517" t="s">
        <v>9316</v>
      </c>
      <c r="H43" s="496"/>
      <c r="I43" s="517"/>
      <c r="J43" s="496"/>
      <c r="K43" s="827"/>
      <c r="L43" s="487">
        <f t="shared" si="5"/>
        <v>0</v>
      </c>
      <c r="M43" s="827"/>
      <c r="N43" s="511">
        <f t="shared" si="6"/>
        <v>0</v>
      </c>
      <c r="O43" s="511">
        <f t="shared" si="7"/>
        <v>0</v>
      </c>
      <c r="P43" s="490"/>
      <c r="Q43" s="827"/>
      <c r="R43" s="490"/>
      <c r="S43" s="490"/>
      <c r="T43" s="490"/>
      <c r="U43" s="490"/>
      <c r="V43" s="490"/>
      <c r="W43" s="490"/>
      <c r="X43" s="490"/>
      <c r="Y43" s="490"/>
      <c r="Z43" s="490"/>
    </row>
    <row r="44" spans="1:26" ht="15.75" customHeight="1">
      <c r="A44" s="496"/>
      <c r="B44" s="512" t="s">
        <v>9266</v>
      </c>
      <c r="C44" s="1142">
        <v>1690.2829999999999</v>
      </c>
      <c r="D44" s="1142">
        <v>0.254</v>
      </c>
      <c r="E44" s="1149"/>
      <c r="F44" s="496"/>
      <c r="G44" s="517" t="s">
        <v>9317</v>
      </c>
      <c r="H44" s="496"/>
      <c r="I44" s="517"/>
      <c r="J44" s="496"/>
      <c r="K44" s="827"/>
      <c r="L44" s="487">
        <f t="shared" si="5"/>
        <v>0</v>
      </c>
      <c r="M44" s="827"/>
      <c r="N44" s="511">
        <f t="shared" si="6"/>
        <v>0</v>
      </c>
      <c r="O44" s="511">
        <f t="shared" si="7"/>
        <v>0</v>
      </c>
      <c r="P44" s="490"/>
      <c r="Q44" s="827"/>
      <c r="R44" s="490"/>
      <c r="S44" s="490"/>
      <c r="T44" s="490"/>
      <c r="U44" s="490"/>
      <c r="V44" s="490"/>
      <c r="W44" s="490"/>
      <c r="X44" s="490"/>
      <c r="Y44" s="490"/>
      <c r="Z44" s="490"/>
    </row>
    <row r="45" spans="1:26" ht="15.75" customHeight="1">
      <c r="A45" s="496"/>
      <c r="B45" s="512" t="s">
        <v>9268</v>
      </c>
      <c r="C45" s="1142">
        <v>0</v>
      </c>
      <c r="D45" s="1142">
        <v>0</v>
      </c>
      <c r="E45" s="1149"/>
      <c r="F45" s="1144"/>
      <c r="G45" s="517" t="s">
        <v>9318</v>
      </c>
      <c r="H45" s="496"/>
      <c r="I45" s="517"/>
      <c r="J45" s="496"/>
      <c r="K45" s="827"/>
      <c r="L45" s="487">
        <f t="shared" si="5"/>
        <v>0</v>
      </c>
      <c r="M45" s="827"/>
      <c r="N45" s="511">
        <f t="shared" si="6"/>
        <v>0</v>
      </c>
      <c r="O45" s="511">
        <f t="shared" si="7"/>
        <v>0</v>
      </c>
      <c r="P45" s="490"/>
      <c r="Q45" s="827"/>
      <c r="R45" s="490"/>
      <c r="S45" s="490"/>
      <c r="T45" s="490"/>
      <c r="U45" s="490"/>
      <c r="V45" s="490"/>
      <c r="W45" s="490"/>
      <c r="X45" s="490"/>
      <c r="Y45" s="490"/>
      <c r="Z45" s="490"/>
    </row>
    <row r="46" spans="1:26" ht="15.75" customHeight="1">
      <c r="A46" s="496"/>
      <c r="B46" s="512" t="s">
        <v>9270</v>
      </c>
      <c r="C46" s="1142">
        <v>0</v>
      </c>
      <c r="D46" s="1142">
        <v>0</v>
      </c>
      <c r="E46" s="1149"/>
      <c r="F46" s="1144"/>
      <c r="G46" s="517" t="s">
        <v>9319</v>
      </c>
      <c r="H46" s="496"/>
      <c r="I46" s="517"/>
      <c r="J46" s="496"/>
      <c r="K46" s="827"/>
      <c r="L46" s="487">
        <f t="shared" si="5"/>
        <v>0</v>
      </c>
      <c r="M46" s="827"/>
      <c r="N46" s="511">
        <f t="shared" si="6"/>
        <v>0</v>
      </c>
      <c r="O46" s="511">
        <f t="shared" si="7"/>
        <v>0</v>
      </c>
      <c r="P46" s="490"/>
      <c r="Q46" s="827"/>
      <c r="R46" s="490"/>
      <c r="S46" s="490"/>
      <c r="T46" s="490"/>
      <c r="U46" s="490"/>
      <c r="V46" s="490"/>
      <c r="W46" s="490"/>
      <c r="X46" s="490"/>
      <c r="Y46" s="490"/>
      <c r="Z46" s="490"/>
    </row>
    <row r="47" spans="1:26" ht="15.75" customHeight="1">
      <c r="A47" s="496"/>
      <c r="B47" s="512" t="s">
        <v>9272</v>
      </c>
      <c r="C47" s="1142">
        <v>0</v>
      </c>
      <c r="D47" s="1142">
        <v>0</v>
      </c>
      <c r="E47" s="1149"/>
      <c r="F47" s="1144"/>
      <c r="G47" s="517" t="s">
        <v>9320</v>
      </c>
      <c r="H47" s="496"/>
      <c r="I47" s="517"/>
      <c r="J47" s="496"/>
      <c r="K47" s="827"/>
      <c r="L47" s="487">
        <f t="shared" si="5"/>
        <v>0</v>
      </c>
      <c r="M47" s="827"/>
      <c r="N47" s="511">
        <f t="shared" si="6"/>
        <v>0</v>
      </c>
      <c r="O47" s="511">
        <f t="shared" si="7"/>
        <v>0</v>
      </c>
      <c r="P47" s="490"/>
      <c r="Q47" s="827"/>
      <c r="R47" s="490"/>
      <c r="S47" s="490"/>
      <c r="T47" s="490"/>
      <c r="U47" s="490"/>
      <c r="V47" s="490"/>
      <c r="W47" s="490"/>
      <c r="X47" s="490"/>
      <c r="Y47" s="490"/>
      <c r="Z47" s="490"/>
    </row>
    <row r="48" spans="1:26" ht="15.75" customHeight="1">
      <c r="A48" s="496"/>
      <c r="B48" s="512" t="s">
        <v>9274</v>
      </c>
      <c r="C48" s="1142">
        <v>0</v>
      </c>
      <c r="D48" s="1142">
        <v>0</v>
      </c>
      <c r="E48" s="1149"/>
      <c r="F48" s="1144"/>
      <c r="G48" s="517" t="s">
        <v>9321</v>
      </c>
      <c r="H48" s="496"/>
      <c r="I48" s="517"/>
      <c r="J48" s="496"/>
      <c r="K48" s="827"/>
      <c r="L48" s="487">
        <f t="shared" si="5"/>
        <v>0</v>
      </c>
      <c r="M48" s="827"/>
      <c r="N48" s="511">
        <f t="shared" si="6"/>
        <v>0</v>
      </c>
      <c r="O48" s="511">
        <f t="shared" si="7"/>
        <v>0</v>
      </c>
      <c r="P48" s="490"/>
      <c r="Q48" s="827"/>
      <c r="R48" s="490"/>
      <c r="S48" s="490"/>
      <c r="T48" s="490"/>
      <c r="U48" s="490"/>
      <c r="V48" s="490"/>
      <c r="W48" s="490"/>
      <c r="X48" s="490"/>
      <c r="Y48" s="490"/>
      <c r="Z48" s="490"/>
    </row>
    <row r="49" spans="1:26" ht="15.75" customHeight="1">
      <c r="A49" s="496"/>
      <c r="B49" s="512" t="s">
        <v>9276</v>
      </c>
      <c r="C49" s="1142">
        <v>0</v>
      </c>
      <c r="D49" s="1142">
        <v>0</v>
      </c>
      <c r="E49" s="1149"/>
      <c r="F49" s="1144"/>
      <c r="G49" s="517" t="s">
        <v>9322</v>
      </c>
      <c r="H49" s="496"/>
      <c r="I49" s="517"/>
      <c r="J49" s="496"/>
      <c r="K49" s="827"/>
      <c r="L49" s="487">
        <f t="shared" si="5"/>
        <v>0</v>
      </c>
      <c r="M49" s="827"/>
      <c r="N49" s="511">
        <f t="shared" si="6"/>
        <v>0</v>
      </c>
      <c r="O49" s="511">
        <f t="shared" si="7"/>
        <v>0</v>
      </c>
      <c r="P49" s="490"/>
      <c r="Q49" s="827"/>
      <c r="R49" s="490"/>
      <c r="S49" s="490"/>
      <c r="T49" s="490"/>
      <c r="U49" s="490"/>
      <c r="V49" s="490"/>
      <c r="W49" s="490"/>
      <c r="X49" s="490"/>
      <c r="Y49" s="490"/>
      <c r="Z49" s="490"/>
    </row>
    <row r="50" spans="1:26" ht="15.75" customHeight="1">
      <c r="A50" s="496"/>
      <c r="B50" s="512" t="s">
        <v>9278</v>
      </c>
      <c r="C50" s="1142">
        <v>0</v>
      </c>
      <c r="D50" s="1142">
        <v>0</v>
      </c>
      <c r="E50" s="1149"/>
      <c r="F50" s="1144"/>
      <c r="G50" s="517" t="s">
        <v>9323</v>
      </c>
      <c r="H50" s="496"/>
      <c r="I50" s="517"/>
      <c r="J50" s="496"/>
      <c r="K50" s="827"/>
      <c r="L50" s="487">
        <f t="shared" si="5"/>
        <v>0</v>
      </c>
      <c r="M50" s="827"/>
      <c r="N50" s="511">
        <f t="shared" si="6"/>
        <v>0</v>
      </c>
      <c r="O50" s="511">
        <f t="shared" si="7"/>
        <v>0</v>
      </c>
      <c r="P50" s="490"/>
      <c r="Q50" s="827"/>
      <c r="R50" s="490"/>
      <c r="S50" s="490"/>
      <c r="T50" s="490"/>
      <c r="U50" s="490"/>
      <c r="V50" s="490"/>
      <c r="W50" s="490"/>
      <c r="X50" s="490"/>
      <c r="Y50" s="490"/>
      <c r="Z50" s="490"/>
    </row>
    <row r="51" spans="1:26" ht="15.75" customHeight="1">
      <c r="A51" s="496"/>
      <c r="B51" s="512" t="s">
        <v>9280</v>
      </c>
      <c r="C51" s="1142">
        <v>0</v>
      </c>
      <c r="D51" s="1142">
        <v>0</v>
      </c>
      <c r="E51" s="1149"/>
      <c r="F51" s="1144"/>
      <c r="G51" s="517" t="s">
        <v>9324</v>
      </c>
      <c r="H51" s="496"/>
      <c r="I51" s="517"/>
      <c r="J51" s="496"/>
      <c r="K51" s="827"/>
      <c r="L51" s="487">
        <f t="shared" si="5"/>
        <v>0</v>
      </c>
      <c r="M51" s="827"/>
      <c r="N51" s="511">
        <f t="shared" si="6"/>
        <v>0</v>
      </c>
      <c r="O51" s="511">
        <f t="shared" si="7"/>
        <v>0</v>
      </c>
      <c r="P51" s="490"/>
      <c r="Q51" s="827"/>
      <c r="R51" s="490"/>
      <c r="S51" s="490"/>
      <c r="T51" s="490"/>
      <c r="U51" s="490"/>
      <c r="V51" s="490"/>
      <c r="W51" s="490"/>
      <c r="X51" s="490"/>
      <c r="Y51" s="490"/>
      <c r="Z51" s="490"/>
    </row>
    <row r="52" spans="1:26" ht="15.75" customHeight="1">
      <c r="A52" s="496"/>
      <c r="B52" s="512" t="s">
        <v>9282</v>
      </c>
      <c r="C52" s="1142">
        <v>0</v>
      </c>
      <c r="D52" s="1142">
        <v>0</v>
      </c>
      <c r="E52" s="1149"/>
      <c r="F52" s="1144"/>
      <c r="G52" s="517" t="s">
        <v>9325</v>
      </c>
      <c r="H52" s="496"/>
      <c r="I52" s="517"/>
      <c r="J52" s="496"/>
      <c r="K52" s="827"/>
      <c r="L52" s="487">
        <f t="shared" si="5"/>
        <v>0</v>
      </c>
      <c r="M52" s="827"/>
      <c r="N52" s="511">
        <f t="shared" si="6"/>
        <v>0</v>
      </c>
      <c r="O52" s="511">
        <f t="shared" si="7"/>
        <v>0</v>
      </c>
      <c r="P52" s="490"/>
      <c r="Q52" s="827"/>
      <c r="R52" s="490"/>
      <c r="S52" s="490"/>
      <c r="T52" s="490"/>
      <c r="U52" s="490"/>
      <c r="V52" s="490"/>
      <c r="W52" s="490"/>
      <c r="X52" s="490"/>
      <c r="Y52" s="490"/>
      <c r="Z52" s="490"/>
    </row>
    <row r="53" spans="1:26" ht="15.75" customHeight="1">
      <c r="A53" s="496"/>
      <c r="B53" s="512" t="s">
        <v>9284</v>
      </c>
      <c r="C53" s="1142">
        <v>0</v>
      </c>
      <c r="D53" s="1142">
        <v>0</v>
      </c>
      <c r="E53" s="1149"/>
      <c r="F53" s="1144"/>
      <c r="G53" s="517" t="s">
        <v>9326</v>
      </c>
      <c r="H53" s="496"/>
      <c r="I53" s="517"/>
      <c r="J53" s="496"/>
      <c r="K53" s="827"/>
      <c r="L53" s="487">
        <f t="shared" si="5"/>
        <v>0</v>
      </c>
      <c r="M53" s="827"/>
      <c r="N53" s="511">
        <f t="shared" si="6"/>
        <v>0</v>
      </c>
      <c r="O53" s="511">
        <f t="shared" si="7"/>
        <v>0</v>
      </c>
      <c r="P53" s="490"/>
      <c r="Q53" s="827"/>
      <c r="R53" s="490"/>
      <c r="S53" s="490"/>
      <c r="T53" s="490"/>
      <c r="U53" s="490"/>
      <c r="V53" s="490"/>
      <c r="W53" s="490"/>
      <c r="X53" s="490"/>
      <c r="Y53" s="490"/>
      <c r="Z53" s="490"/>
    </row>
    <row r="54" spans="1:26" ht="15.75" customHeight="1">
      <c r="A54" s="496"/>
      <c r="B54" s="512" t="s">
        <v>9286</v>
      </c>
      <c r="C54" s="1142">
        <v>0</v>
      </c>
      <c r="D54" s="1142">
        <v>0</v>
      </c>
      <c r="E54" s="1149"/>
      <c r="F54" s="1144"/>
      <c r="G54" s="517" t="s">
        <v>9327</v>
      </c>
      <c r="H54" s="496"/>
      <c r="I54" s="517"/>
      <c r="J54" s="496"/>
      <c r="K54" s="827"/>
      <c r="L54" s="487">
        <f t="shared" si="5"/>
        <v>0</v>
      </c>
      <c r="M54" s="827"/>
      <c r="N54" s="511">
        <f t="shared" si="6"/>
        <v>0</v>
      </c>
      <c r="O54" s="511">
        <f t="shared" si="7"/>
        <v>0</v>
      </c>
      <c r="P54" s="490"/>
      <c r="Q54" s="827"/>
      <c r="R54" s="490"/>
      <c r="S54" s="490"/>
      <c r="T54" s="490"/>
      <c r="U54" s="490"/>
      <c r="V54" s="490"/>
      <c r="W54" s="490"/>
      <c r="X54" s="490"/>
      <c r="Y54" s="490"/>
      <c r="Z54" s="490"/>
    </row>
    <row r="55" spans="1:26" ht="15.75" customHeight="1">
      <c r="A55" s="496"/>
      <c r="B55" s="512" t="s">
        <v>9288</v>
      </c>
      <c r="C55" s="1142">
        <v>0</v>
      </c>
      <c r="D55" s="1142">
        <v>0</v>
      </c>
      <c r="E55" s="1149"/>
      <c r="F55" s="1144"/>
      <c r="G55" s="517" t="s">
        <v>9328</v>
      </c>
      <c r="H55" s="496"/>
      <c r="I55" s="517"/>
      <c r="J55" s="496"/>
      <c r="K55" s="827"/>
      <c r="L55" s="487">
        <f t="shared" si="5"/>
        <v>0</v>
      </c>
      <c r="M55" s="827"/>
      <c r="N55" s="511">
        <f t="shared" si="6"/>
        <v>0</v>
      </c>
      <c r="O55" s="511">
        <f t="shared" si="7"/>
        <v>0</v>
      </c>
      <c r="P55" s="490"/>
      <c r="Q55" s="827"/>
      <c r="R55" s="490"/>
      <c r="S55" s="490"/>
      <c r="T55" s="490"/>
      <c r="U55" s="490"/>
      <c r="V55" s="490"/>
      <c r="W55" s="490"/>
      <c r="X55" s="490"/>
      <c r="Y55" s="490"/>
      <c r="Z55" s="490"/>
    </row>
    <row r="56" spans="1:26" ht="15.75" customHeight="1">
      <c r="A56" s="496"/>
      <c r="B56" s="512" t="s">
        <v>9290</v>
      </c>
      <c r="C56" s="1142">
        <v>0</v>
      </c>
      <c r="D56" s="1142">
        <v>0</v>
      </c>
      <c r="E56" s="1149"/>
      <c r="F56" s="1144"/>
      <c r="G56" s="517" t="s">
        <v>9329</v>
      </c>
      <c r="H56" s="496"/>
      <c r="I56" s="517"/>
      <c r="J56" s="496"/>
      <c r="K56" s="827"/>
      <c r="L56" s="487">
        <f t="shared" si="5"/>
        <v>0</v>
      </c>
      <c r="M56" s="827"/>
      <c r="N56" s="511">
        <f t="shared" si="6"/>
        <v>0</v>
      </c>
      <c r="O56" s="511">
        <f t="shared" si="7"/>
        <v>0</v>
      </c>
      <c r="P56" s="490"/>
      <c r="Q56" s="827"/>
      <c r="R56" s="490"/>
      <c r="S56" s="490"/>
      <c r="T56" s="490"/>
      <c r="U56" s="490"/>
      <c r="V56" s="490"/>
      <c r="W56" s="490"/>
      <c r="X56" s="490"/>
      <c r="Y56" s="490"/>
      <c r="Z56" s="490"/>
    </row>
    <row r="57" spans="1:26" ht="15.75" customHeight="1">
      <c r="A57" s="496"/>
      <c r="B57" s="512" t="s">
        <v>9292</v>
      </c>
      <c r="C57" s="1142">
        <v>0</v>
      </c>
      <c r="D57" s="1142">
        <v>0</v>
      </c>
      <c r="E57" s="1149"/>
      <c r="F57" s="1144"/>
      <c r="G57" s="517" t="s">
        <v>9330</v>
      </c>
      <c r="H57" s="496"/>
      <c r="I57" s="517"/>
      <c r="J57" s="496"/>
      <c r="K57" s="827"/>
      <c r="L57" s="487">
        <f t="shared" si="5"/>
        <v>0</v>
      </c>
      <c r="M57" s="827"/>
      <c r="N57" s="511">
        <f t="shared" si="6"/>
        <v>0</v>
      </c>
      <c r="O57" s="511">
        <f t="shared" si="7"/>
        <v>0</v>
      </c>
      <c r="P57" s="490"/>
      <c r="Q57" s="827"/>
      <c r="R57" s="490"/>
      <c r="S57" s="490"/>
      <c r="T57" s="490"/>
      <c r="U57" s="490"/>
      <c r="V57" s="490"/>
      <c r="W57" s="490"/>
      <c r="X57" s="490"/>
      <c r="Y57" s="490"/>
      <c r="Z57" s="490"/>
    </row>
    <row r="58" spans="1:26" ht="15.75" customHeight="1">
      <c r="A58" s="496"/>
      <c r="B58" s="512" t="s">
        <v>9294</v>
      </c>
      <c r="C58" s="1142">
        <v>0</v>
      </c>
      <c r="D58" s="1142">
        <v>0</v>
      </c>
      <c r="E58" s="1149"/>
      <c r="F58" s="1144"/>
      <c r="G58" s="517" t="s">
        <v>9331</v>
      </c>
      <c r="H58" s="496"/>
      <c r="I58" s="517"/>
      <c r="J58" s="496"/>
      <c r="K58" s="827"/>
      <c r="L58" s="487">
        <f t="shared" si="5"/>
        <v>0</v>
      </c>
      <c r="M58" s="827"/>
      <c r="N58" s="511">
        <f t="shared" si="6"/>
        <v>0</v>
      </c>
      <c r="O58" s="511">
        <f t="shared" si="7"/>
        <v>0</v>
      </c>
      <c r="P58" s="490"/>
      <c r="Q58" s="827"/>
      <c r="R58" s="490"/>
      <c r="S58" s="490"/>
      <c r="T58" s="490"/>
      <c r="U58" s="490"/>
      <c r="V58" s="490"/>
      <c r="W58" s="490"/>
      <c r="X58" s="490"/>
      <c r="Y58" s="490"/>
      <c r="Z58" s="490"/>
    </row>
    <row r="59" spans="1:26" ht="15.75" customHeight="1">
      <c r="A59" s="496"/>
      <c r="B59" s="512" t="s">
        <v>9296</v>
      </c>
      <c r="C59" s="1142">
        <v>0</v>
      </c>
      <c r="D59" s="1142">
        <v>0</v>
      </c>
      <c r="E59" s="1149"/>
      <c r="F59" s="1144"/>
      <c r="G59" s="517" t="s">
        <v>9332</v>
      </c>
      <c r="H59" s="496"/>
      <c r="I59" s="517"/>
      <c r="J59" s="496"/>
      <c r="K59" s="827"/>
      <c r="L59" s="487">
        <f t="shared" si="5"/>
        <v>0</v>
      </c>
      <c r="M59" s="827"/>
      <c r="N59" s="511">
        <f t="shared" si="6"/>
        <v>0</v>
      </c>
      <c r="O59" s="511">
        <f t="shared" si="7"/>
        <v>0</v>
      </c>
      <c r="P59" s="490"/>
      <c r="Q59" s="827"/>
      <c r="R59" s="490"/>
      <c r="S59" s="490"/>
      <c r="T59" s="490"/>
      <c r="U59" s="490"/>
      <c r="V59" s="490"/>
      <c r="W59" s="490"/>
      <c r="X59" s="490"/>
      <c r="Y59" s="490"/>
      <c r="Z59" s="490"/>
    </row>
    <row r="60" spans="1:26" ht="15.75" customHeight="1">
      <c r="A60" s="496"/>
      <c r="B60" s="512" t="s">
        <v>9298</v>
      </c>
      <c r="C60" s="1142">
        <v>0</v>
      </c>
      <c r="D60" s="1142">
        <v>0</v>
      </c>
      <c r="E60" s="1149"/>
      <c r="F60" s="1144"/>
      <c r="G60" s="517" t="s">
        <v>9333</v>
      </c>
      <c r="H60" s="496"/>
      <c r="I60" s="517"/>
      <c r="J60" s="496"/>
      <c r="K60" s="827"/>
      <c r="L60" s="487">
        <f t="shared" si="5"/>
        <v>0</v>
      </c>
      <c r="M60" s="827"/>
      <c r="N60" s="511">
        <f t="shared" si="6"/>
        <v>0</v>
      </c>
      <c r="O60" s="511">
        <f t="shared" si="7"/>
        <v>0</v>
      </c>
      <c r="P60" s="490"/>
      <c r="Q60" s="827"/>
      <c r="R60" s="490"/>
      <c r="S60" s="490"/>
      <c r="T60" s="490"/>
      <c r="U60" s="490"/>
      <c r="V60" s="490"/>
      <c r="W60" s="490"/>
      <c r="X60" s="490"/>
      <c r="Y60" s="490"/>
      <c r="Z60" s="490"/>
    </row>
    <row r="61" spans="1:26" ht="15.75" customHeight="1">
      <c r="A61" s="496"/>
      <c r="B61" s="512" t="s">
        <v>9300</v>
      </c>
      <c r="C61" s="1142">
        <v>0</v>
      </c>
      <c r="D61" s="1142">
        <v>0</v>
      </c>
      <c r="E61" s="1149"/>
      <c r="F61" s="1144"/>
      <c r="G61" s="517" t="s">
        <v>9334</v>
      </c>
      <c r="H61" s="496"/>
      <c r="I61" s="517"/>
      <c r="J61" s="496"/>
      <c r="K61" s="827"/>
      <c r="L61" s="487">
        <f t="shared" si="5"/>
        <v>0</v>
      </c>
      <c r="M61" s="827"/>
      <c r="N61" s="511">
        <f t="shared" si="6"/>
        <v>0</v>
      </c>
      <c r="O61" s="511">
        <f t="shared" si="7"/>
        <v>0</v>
      </c>
      <c r="P61" s="490"/>
      <c r="Q61" s="827"/>
      <c r="R61" s="490"/>
      <c r="S61" s="490"/>
      <c r="T61" s="490"/>
      <c r="U61" s="490"/>
      <c r="V61" s="490"/>
      <c r="W61" s="490"/>
      <c r="X61" s="490"/>
      <c r="Y61" s="490"/>
      <c r="Z61" s="490"/>
    </row>
    <row r="62" spans="1:26" ht="15.75" customHeight="1">
      <c r="A62" s="496"/>
      <c r="B62" s="512" t="s">
        <v>9302</v>
      </c>
      <c r="C62" s="1142">
        <v>0</v>
      </c>
      <c r="D62" s="1142">
        <v>0</v>
      </c>
      <c r="E62" s="1149"/>
      <c r="F62" s="1144"/>
      <c r="G62" s="517" t="s">
        <v>9335</v>
      </c>
      <c r="H62" s="496"/>
      <c r="I62" s="517"/>
      <c r="J62" s="496"/>
      <c r="K62" s="827"/>
      <c r="L62" s="487">
        <f t="shared" si="5"/>
        <v>0</v>
      </c>
      <c r="M62" s="827"/>
      <c r="N62" s="511">
        <f t="shared" si="6"/>
        <v>0</v>
      </c>
      <c r="O62" s="511">
        <f t="shared" si="7"/>
        <v>0</v>
      </c>
      <c r="P62" s="490"/>
      <c r="Q62" s="827"/>
      <c r="R62" s="490"/>
      <c r="S62" s="490"/>
      <c r="T62" s="490"/>
      <c r="U62" s="490"/>
      <c r="V62" s="490"/>
      <c r="W62" s="490"/>
      <c r="X62" s="490"/>
      <c r="Y62" s="490"/>
      <c r="Z62" s="490"/>
    </row>
    <row r="63" spans="1:26" ht="15.75" customHeight="1">
      <c r="A63" s="496"/>
      <c r="B63" s="512" t="s">
        <v>9304</v>
      </c>
      <c r="C63" s="1142">
        <v>0</v>
      </c>
      <c r="D63" s="1142">
        <v>0</v>
      </c>
      <c r="E63" s="1149"/>
      <c r="F63" s="1144"/>
      <c r="G63" s="517" t="s">
        <v>9336</v>
      </c>
      <c r="H63" s="496"/>
      <c r="I63" s="517"/>
      <c r="J63" s="496"/>
      <c r="K63" s="827"/>
      <c r="L63" s="487">
        <f t="shared" si="5"/>
        <v>0</v>
      </c>
      <c r="M63" s="827"/>
      <c r="N63" s="511">
        <f t="shared" si="6"/>
        <v>0</v>
      </c>
      <c r="O63" s="511">
        <f t="shared" si="7"/>
        <v>0</v>
      </c>
      <c r="P63" s="490"/>
      <c r="Q63" s="827"/>
      <c r="R63" s="490"/>
      <c r="S63" s="490"/>
      <c r="T63" s="490"/>
      <c r="U63" s="490"/>
      <c r="V63" s="490"/>
      <c r="W63" s="490"/>
      <c r="X63" s="490"/>
      <c r="Y63" s="490"/>
      <c r="Z63" s="490"/>
    </row>
    <row r="64" spans="1:26" ht="15.75" customHeight="1">
      <c r="A64" s="496"/>
      <c r="B64" s="512" t="s">
        <v>9306</v>
      </c>
      <c r="C64" s="1142">
        <v>0</v>
      </c>
      <c r="D64" s="1142">
        <v>0</v>
      </c>
      <c r="E64" s="1149"/>
      <c r="F64" s="1144"/>
      <c r="G64" s="517" t="s">
        <v>9337</v>
      </c>
      <c r="H64" s="496"/>
      <c r="I64" s="517"/>
      <c r="J64" s="496"/>
      <c r="K64" s="827"/>
      <c r="L64" s="487">
        <f t="shared" si="5"/>
        <v>0</v>
      </c>
      <c r="M64" s="827"/>
      <c r="N64" s="511">
        <f t="shared" si="6"/>
        <v>0</v>
      </c>
      <c r="O64" s="511">
        <f t="shared" si="7"/>
        <v>0</v>
      </c>
      <c r="P64" s="490"/>
      <c r="Q64" s="827"/>
      <c r="R64" s="490"/>
      <c r="S64" s="490"/>
      <c r="T64" s="490"/>
      <c r="U64" s="490"/>
      <c r="V64" s="490"/>
      <c r="W64" s="490"/>
      <c r="X64" s="490"/>
      <c r="Y64" s="490"/>
      <c r="Z64" s="490"/>
    </row>
    <row r="65" spans="1:26" ht="15.75" customHeight="1">
      <c r="A65" s="496"/>
      <c r="B65" s="512" t="s">
        <v>9308</v>
      </c>
      <c r="C65" s="1142">
        <v>0</v>
      </c>
      <c r="D65" s="1142">
        <v>0</v>
      </c>
      <c r="E65" s="1149"/>
      <c r="F65" s="1144"/>
      <c r="G65" s="517" t="s">
        <v>9338</v>
      </c>
      <c r="H65" s="496"/>
      <c r="I65" s="517"/>
      <c r="J65" s="496"/>
      <c r="K65" s="827"/>
      <c r="L65" s="487">
        <f t="shared" si="5"/>
        <v>0</v>
      </c>
      <c r="M65" s="827"/>
      <c r="N65" s="511">
        <f t="shared" si="6"/>
        <v>0</v>
      </c>
      <c r="O65" s="511">
        <f t="shared" si="7"/>
        <v>0</v>
      </c>
      <c r="P65" s="490"/>
      <c r="Q65" s="827"/>
      <c r="R65" s="490"/>
      <c r="S65" s="490"/>
      <c r="T65" s="490"/>
      <c r="U65" s="490"/>
      <c r="V65" s="490"/>
      <c r="W65" s="490"/>
      <c r="X65" s="490"/>
      <c r="Y65" s="490"/>
      <c r="Z65" s="490"/>
    </row>
    <row r="66" spans="1:26" ht="15.75" customHeight="1">
      <c r="A66" s="496"/>
      <c r="B66" s="512" t="s">
        <v>9310</v>
      </c>
      <c r="C66" s="1142">
        <v>0</v>
      </c>
      <c r="D66" s="1142">
        <v>0</v>
      </c>
      <c r="E66" s="1149"/>
      <c r="F66" s="1144"/>
      <c r="G66" s="517" t="s">
        <v>9339</v>
      </c>
      <c r="H66" s="496"/>
      <c r="I66" s="517"/>
      <c r="J66" s="496"/>
      <c r="K66" s="827"/>
      <c r="L66" s="487">
        <f t="shared" si="5"/>
        <v>0</v>
      </c>
      <c r="M66" s="827"/>
      <c r="N66" s="511">
        <f t="shared" si="6"/>
        <v>0</v>
      </c>
      <c r="O66" s="511">
        <f t="shared" si="7"/>
        <v>0</v>
      </c>
      <c r="P66" s="490"/>
      <c r="Q66" s="827"/>
      <c r="R66" s="490"/>
      <c r="S66" s="490"/>
      <c r="T66" s="490"/>
      <c r="U66" s="490"/>
      <c r="V66" s="490"/>
      <c r="W66" s="490"/>
      <c r="X66" s="490"/>
      <c r="Y66" s="490"/>
      <c r="Z66" s="490"/>
    </row>
    <row r="67" spans="1:26" ht="15.75" customHeight="1" thickBot="1">
      <c r="A67" s="496"/>
      <c r="B67" s="519" t="s">
        <v>9340</v>
      </c>
      <c r="C67" s="112">
        <f>IFERROR(SUM(C42:C66),0)</f>
        <v>1772.7639999999999</v>
      </c>
      <c r="D67" s="112">
        <f>IFERROR(SUM(D42:D66),0)</f>
        <v>0.33500000000000002</v>
      </c>
      <c r="E67" s="1150"/>
      <c r="F67" s="496"/>
      <c r="G67" s="523" t="s">
        <v>9341</v>
      </c>
      <c r="H67" s="496"/>
      <c r="I67" s="523"/>
      <c r="J67" s="496"/>
      <c r="K67" s="827"/>
      <c r="L67" s="490"/>
      <c r="M67" s="827"/>
      <c r="N67" s="490"/>
      <c r="O67" s="490"/>
      <c r="P67" s="490"/>
      <c r="Q67" s="827"/>
      <c r="R67" s="490"/>
      <c r="S67" s="490"/>
      <c r="T67" s="490"/>
      <c r="U67" s="490"/>
      <c r="V67" s="490"/>
      <c r="W67" s="490"/>
      <c r="X67" s="490"/>
      <c r="Y67" s="490"/>
      <c r="Z67" s="490"/>
    </row>
    <row r="68" spans="1:26" ht="15.75" thickTop="1">
      <c r="A68" s="496"/>
      <c r="B68" s="496"/>
      <c r="C68" s="496"/>
      <c r="D68" s="496"/>
      <c r="E68" s="496"/>
      <c r="F68" s="496"/>
      <c r="G68" s="809"/>
      <c r="H68" s="496"/>
      <c r="I68" s="496"/>
      <c r="J68" s="496"/>
      <c r="K68" s="490"/>
      <c r="L68" s="490"/>
      <c r="M68" s="490"/>
      <c r="N68" s="490"/>
      <c r="O68" s="490"/>
      <c r="P68" s="490"/>
      <c r="Q68" s="490"/>
      <c r="R68" s="490"/>
      <c r="S68" s="490"/>
      <c r="T68" s="490"/>
      <c r="U68" s="490"/>
      <c r="V68" s="490"/>
      <c r="W68" s="490"/>
      <c r="X68" s="490"/>
      <c r="Y68" s="490"/>
      <c r="Z68" s="490"/>
    </row>
    <row r="69" spans="1:26">
      <c r="A69" s="496"/>
      <c r="B69" s="496"/>
      <c r="C69" s="496"/>
      <c r="D69" s="496"/>
      <c r="E69" s="496"/>
      <c r="F69" s="496"/>
      <c r="G69" s="809"/>
      <c r="H69" s="496"/>
      <c r="I69" s="496"/>
      <c r="J69" s="496"/>
      <c r="K69" s="490"/>
      <c r="L69" s="490"/>
      <c r="M69" s="490"/>
      <c r="N69" s="490"/>
      <c r="O69" s="490"/>
      <c r="P69" s="490"/>
      <c r="Q69" s="490"/>
      <c r="R69" s="490"/>
      <c r="S69" s="490"/>
      <c r="T69" s="490"/>
      <c r="U69" s="490"/>
      <c r="V69" s="490"/>
      <c r="W69" s="490"/>
      <c r="X69" s="490"/>
      <c r="Y69" s="490"/>
      <c r="Z69" s="490"/>
    </row>
    <row r="70" spans="1:26">
      <c r="A70" s="496"/>
      <c r="B70" s="496"/>
      <c r="C70" s="496"/>
      <c r="D70" s="496"/>
      <c r="E70" s="496"/>
      <c r="F70" s="496"/>
      <c r="G70" s="809"/>
      <c r="H70" s="496"/>
      <c r="I70" s="496"/>
      <c r="J70" s="496"/>
      <c r="K70" s="490"/>
      <c r="L70" s="490"/>
      <c r="M70" s="490"/>
      <c r="N70" s="490"/>
      <c r="O70" s="490"/>
      <c r="P70" s="490"/>
      <c r="Q70" s="490"/>
      <c r="R70" s="490"/>
      <c r="S70" s="490"/>
      <c r="T70" s="490"/>
      <c r="U70" s="490"/>
      <c r="V70" s="490"/>
      <c r="W70" s="490"/>
      <c r="X70" s="490"/>
      <c r="Y70" s="490"/>
      <c r="Z70" s="490"/>
    </row>
    <row r="71" spans="1:26">
      <c r="A71" s="496"/>
      <c r="B71" s="496"/>
      <c r="C71" s="496"/>
      <c r="D71" s="496"/>
      <c r="E71" s="496"/>
      <c r="F71" s="496"/>
      <c r="G71" s="809"/>
      <c r="H71" s="496"/>
      <c r="I71" s="496"/>
      <c r="J71" s="496"/>
      <c r="K71" s="490"/>
      <c r="L71" s="490"/>
      <c r="M71" s="490"/>
      <c r="N71" s="490"/>
      <c r="O71" s="490"/>
      <c r="P71" s="490"/>
      <c r="Q71" s="490"/>
      <c r="R71" s="490"/>
      <c r="S71" s="490"/>
      <c r="T71" s="490"/>
      <c r="U71" s="490"/>
      <c r="V71" s="490"/>
      <c r="W71" s="490"/>
      <c r="X71" s="490"/>
      <c r="Y71" s="490"/>
      <c r="Z71" s="490"/>
    </row>
    <row r="72" spans="1:26">
      <c r="A72" s="496"/>
      <c r="B72" s="496"/>
      <c r="C72" s="496"/>
      <c r="D72" s="496"/>
      <c r="E72" s="496"/>
      <c r="F72" s="496"/>
      <c r="G72" s="809"/>
      <c r="H72" s="496"/>
      <c r="I72" s="496"/>
      <c r="J72" s="496"/>
      <c r="K72" s="490"/>
      <c r="L72" s="490"/>
      <c r="M72" s="490"/>
      <c r="N72" s="490"/>
      <c r="O72" s="490"/>
      <c r="P72" s="490"/>
      <c r="Q72" s="490"/>
      <c r="R72" s="490"/>
      <c r="S72" s="490"/>
      <c r="T72" s="490"/>
      <c r="U72" s="490"/>
      <c r="V72" s="490"/>
      <c r="W72" s="490"/>
      <c r="X72" s="490"/>
      <c r="Y72" s="490"/>
      <c r="Z72" s="490"/>
    </row>
    <row r="73" spans="1:26">
      <c r="A73" s="496"/>
      <c r="B73" s="496"/>
      <c r="C73" s="496"/>
      <c r="D73" s="496"/>
      <c r="E73" s="496"/>
      <c r="F73" s="496"/>
      <c r="G73" s="809"/>
      <c r="H73" s="496"/>
      <c r="I73" s="496"/>
      <c r="J73" s="496"/>
      <c r="K73" s="490"/>
      <c r="L73" s="490"/>
      <c r="M73" s="490"/>
      <c r="N73" s="490"/>
      <c r="O73" s="490"/>
      <c r="P73" s="490"/>
      <c r="Q73" s="490"/>
      <c r="R73" s="490"/>
      <c r="S73" s="490"/>
      <c r="T73" s="490"/>
      <c r="U73" s="490"/>
      <c r="V73" s="490"/>
      <c r="W73" s="490"/>
      <c r="X73" s="490"/>
      <c r="Y73" s="490"/>
      <c r="Z73" s="490"/>
    </row>
    <row r="74" spans="1:26">
      <c r="A74" s="496"/>
      <c r="B74" s="496"/>
      <c r="C74" s="496"/>
      <c r="D74" s="496"/>
      <c r="E74" s="496"/>
      <c r="F74" s="496"/>
      <c r="G74" s="809"/>
      <c r="H74" s="496"/>
      <c r="I74" s="496"/>
      <c r="J74" s="496"/>
      <c r="K74" s="490"/>
      <c r="L74" s="490"/>
      <c r="M74" s="490"/>
      <c r="N74" s="490"/>
      <c r="O74" s="490"/>
      <c r="P74" s="490"/>
      <c r="Q74" s="490"/>
      <c r="R74" s="490"/>
      <c r="S74" s="490"/>
      <c r="T74" s="490"/>
      <c r="U74" s="490"/>
      <c r="V74" s="490"/>
      <c r="W74" s="490"/>
      <c r="X74" s="490"/>
      <c r="Y74" s="490"/>
      <c r="Z74" s="490"/>
    </row>
  </sheetData>
  <sheetProtection algorithmName="SHA-512" hashValue="p1B9EWYQlYIw3sgE3w/8b5fQq2Xv9PWroCKLPWrTFb+tzzapePlI5uZH72bmZ0DaxZb+/Aur3DvGQZNRCiWiMQ==" saltValue="iblFOLrpxrfCYQyZOB/3+g==" spinCount="100000" sheet="1" formatColumns="0" formatRows="0"/>
  <mergeCells count="6">
    <mergeCell ref="B1:D1"/>
    <mergeCell ref="B2:D2"/>
    <mergeCell ref="B3:I3"/>
    <mergeCell ref="N4:P4"/>
    <mergeCell ref="G5:G7"/>
    <mergeCell ref="I5:I7"/>
  </mergeCells>
  <phoneticPr fontId="39" type="noConversion"/>
  <conditionalFormatting sqref="L10:L34">
    <cfRule type="cellIs" dxfId="304" priority="3" operator="equal">
      <formula>0</formula>
    </cfRule>
  </conditionalFormatting>
  <conditionalFormatting sqref="L42:L66">
    <cfRule type="cellIs" dxfId="303"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0C7CE-CB43-46B5-B21C-830D8D0961E9}">
  <sheetPr>
    <pageSetUpPr fitToPage="1"/>
  </sheetPr>
  <dimension ref="A1:BT2104"/>
  <sheetViews>
    <sheetView showGridLines="0" zoomScale="70" zoomScaleNormal="70" zoomScaleSheetLayoutView="70" workbookViewId="0">
      <pane ySplit="6" topLeftCell="A7" activePane="bottomLeft" state="frozen"/>
      <selection activeCell="T14" sqref="T14:U14"/>
      <selection pane="bottomLeft" activeCell="C217" sqref="C217"/>
    </sheetView>
  </sheetViews>
  <sheetFormatPr defaultColWidth="10.25" defaultRowHeight="15" zeroHeight="1" outlineLevelRow="1"/>
  <cols>
    <col min="1" max="1" width="10.25" style="2645"/>
    <col min="2" max="2" width="66.75" style="2645" customWidth="1"/>
    <col min="3" max="3" width="12.125" style="2645" bestFit="1" customWidth="1"/>
    <col min="4" max="4" width="10.125" style="2645" bestFit="1" customWidth="1"/>
    <col min="5" max="5" width="8.75" style="2645" bestFit="1" customWidth="1"/>
    <col min="6" max="6" width="10" style="2645" bestFit="1" customWidth="1"/>
    <col min="7" max="7" width="9.625" style="2645" bestFit="1" customWidth="1"/>
    <col min="8" max="8" width="16.5" style="2645" bestFit="1" customWidth="1"/>
    <col min="9" max="9" width="10.125" style="2645" customWidth="1"/>
    <col min="10" max="10" width="12" style="2645" bestFit="1" customWidth="1"/>
    <col min="11" max="11" width="8.25" style="2645" bestFit="1" customWidth="1"/>
    <col min="12" max="12" width="12" style="2645" bestFit="1" customWidth="1"/>
    <col min="13" max="13" width="9.25" style="2645" bestFit="1" customWidth="1"/>
    <col min="14" max="14" width="13.25" style="2645" bestFit="1" customWidth="1"/>
    <col min="15" max="15" width="17" style="2645" bestFit="1" customWidth="1"/>
    <col min="16" max="16" width="23" style="2645" bestFit="1" customWidth="1"/>
    <col min="17" max="17" width="11.25" style="2645" bestFit="1" customWidth="1"/>
    <col min="18" max="19" width="7.625" style="2645" bestFit="1" customWidth="1"/>
    <col min="20" max="20" width="13" style="2645" customWidth="1"/>
    <col min="21" max="21" width="13.125" style="2645" customWidth="1"/>
    <col min="22" max="22" width="13.25" style="2645" customWidth="1"/>
    <col min="23" max="23" width="7.625" style="2645" bestFit="1" customWidth="1"/>
    <col min="24" max="24" width="14" style="2645" customWidth="1"/>
    <col min="25" max="25" width="14.25" style="2645" customWidth="1"/>
    <col min="26" max="26" width="9.625" style="2645" bestFit="1" customWidth="1"/>
    <col min="27" max="27" width="12.25" style="2645" bestFit="1" customWidth="1"/>
    <col min="28" max="28" width="9.5" style="2645" bestFit="1" customWidth="1"/>
    <col min="29" max="30" width="12.625" style="2645" bestFit="1" customWidth="1"/>
    <col min="31" max="31" width="15.75" style="2645" customWidth="1"/>
    <col min="32" max="32" width="2.5" style="2645" customWidth="1"/>
    <col min="33" max="33" width="10.5" style="2645" customWidth="1"/>
    <col min="34" max="35" width="1.625" style="6" customWidth="1"/>
    <col min="36" max="36" width="18.75" style="6" bestFit="1" customWidth="1"/>
    <col min="37" max="37" width="1.625" style="6" customWidth="1"/>
    <col min="38" max="38" width="18.75" style="6" hidden="1" customWidth="1"/>
    <col min="39" max="51" width="1.75" style="6" hidden="1" customWidth="1"/>
    <col min="52" max="52" width="7.625" style="6" hidden="1" customWidth="1"/>
    <col min="53" max="54" width="1.75" style="6" hidden="1" customWidth="1"/>
    <col min="55" max="55" width="7.625" style="6" hidden="1" customWidth="1"/>
    <col min="56" max="58" width="1.75" style="6" hidden="1" customWidth="1"/>
    <col min="59" max="60" width="7.625" style="6" hidden="1" customWidth="1"/>
    <col min="61" max="66" width="1.75" style="6" hidden="1" customWidth="1"/>
    <col min="67" max="68" width="1.625" style="6" hidden="1" customWidth="1"/>
    <col min="69" max="69" width="0" style="6" hidden="1" customWidth="1"/>
    <col min="70" max="70" width="2.25" style="2645" customWidth="1"/>
    <col min="71" max="16384" width="10.25" style="2645"/>
  </cols>
  <sheetData>
    <row r="1" spans="1:72" ht="35.25" customHeight="1">
      <c r="A1" s="2643"/>
      <c r="B1" s="2644" t="s">
        <v>9342</v>
      </c>
      <c r="C1" s="2350"/>
      <c r="D1" s="2350"/>
      <c r="E1" s="2350"/>
      <c r="F1" s="2350"/>
      <c r="G1" s="2350"/>
      <c r="H1" s="2643"/>
      <c r="I1" s="2643"/>
      <c r="J1" s="2643"/>
      <c r="K1" s="2643"/>
      <c r="L1" s="2643"/>
      <c r="M1" s="2643"/>
      <c r="N1" s="2643"/>
      <c r="O1" s="2643"/>
      <c r="P1" s="2643"/>
      <c r="Q1" s="2643"/>
      <c r="R1" s="2643"/>
      <c r="S1" s="2643"/>
      <c r="T1" s="2643"/>
      <c r="U1" s="2643"/>
      <c r="V1" s="2643"/>
      <c r="W1" s="2643"/>
      <c r="X1" s="2643"/>
      <c r="Y1" s="2643"/>
      <c r="Z1" s="2643"/>
      <c r="AA1" s="2643"/>
      <c r="AB1" s="2643"/>
      <c r="AC1" s="2643"/>
      <c r="AD1" s="2643"/>
      <c r="AE1" s="2643"/>
      <c r="AF1" s="2643"/>
      <c r="AG1" s="2643"/>
      <c r="AH1" s="2625"/>
      <c r="AI1" s="2629"/>
      <c r="AJ1" s="2625"/>
      <c r="AK1" s="2629"/>
      <c r="AL1" s="2625"/>
      <c r="AM1" s="2625"/>
      <c r="AN1" s="2625"/>
      <c r="AO1" s="2625"/>
      <c r="AP1" s="2625"/>
      <c r="AQ1" s="2625"/>
      <c r="AR1" s="2625"/>
      <c r="AS1" s="2625"/>
      <c r="AT1" s="2625"/>
      <c r="AU1" s="2625"/>
      <c r="AV1" s="2625"/>
      <c r="AW1" s="2625"/>
      <c r="AX1" s="2625"/>
      <c r="AY1" s="2625"/>
      <c r="AZ1" s="2625"/>
      <c r="BA1" s="2625"/>
      <c r="BB1" s="2625"/>
      <c r="BC1" s="2625"/>
      <c r="BD1" s="2625"/>
      <c r="BE1" s="2625"/>
      <c r="BF1" s="2625"/>
      <c r="BG1" s="2625"/>
      <c r="BH1" s="2625"/>
      <c r="BI1" s="2625"/>
      <c r="BJ1" s="2625"/>
      <c r="BK1" s="2625"/>
      <c r="BL1" s="2625"/>
      <c r="BM1" s="2625"/>
      <c r="BN1" s="2625"/>
      <c r="BO1" s="2629"/>
      <c r="BP1" s="2625"/>
      <c r="BQ1" s="2625"/>
      <c r="BR1" s="2643"/>
      <c r="BS1" s="2643"/>
      <c r="BT1" s="2643"/>
    </row>
    <row r="2" spans="1:72" ht="42.75" customHeight="1">
      <c r="A2" s="2643"/>
      <c r="B2" s="2644" t="s">
        <v>9</v>
      </c>
      <c r="C2" s="2643"/>
      <c r="D2" s="2643"/>
      <c r="E2" s="2643"/>
      <c r="F2" s="2643"/>
      <c r="G2" s="2643"/>
      <c r="H2" s="2643"/>
      <c r="I2" s="2643"/>
      <c r="J2" s="2643"/>
      <c r="K2" s="2643"/>
      <c r="L2" s="2643"/>
      <c r="M2" s="2643"/>
      <c r="N2" s="2643"/>
      <c r="O2" s="2646"/>
      <c r="P2" s="2643"/>
      <c r="Q2" s="2643"/>
      <c r="R2" s="2643"/>
      <c r="S2" s="2643"/>
      <c r="T2" s="2643"/>
      <c r="U2" s="2643"/>
      <c r="V2" s="2643"/>
      <c r="W2" s="2643"/>
      <c r="X2" s="2643"/>
      <c r="Y2" s="2643"/>
      <c r="Z2" s="2643"/>
      <c r="AA2" s="2643"/>
      <c r="AB2" s="2643"/>
      <c r="AC2" s="2643"/>
      <c r="AD2" s="2643"/>
      <c r="AE2" s="2643"/>
      <c r="AF2" s="2643"/>
      <c r="AG2" s="2643"/>
      <c r="AH2" s="2625"/>
      <c r="AI2" s="2629"/>
      <c r="AJ2" s="2625"/>
      <c r="AK2" s="2629"/>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9"/>
      <c r="BP2" s="2625"/>
      <c r="BQ2" s="2625"/>
      <c r="BR2" s="2643"/>
      <c r="BS2" s="2643"/>
      <c r="BT2" s="2643"/>
    </row>
    <row r="3" spans="1:72" s="2648" customFormat="1" ht="27" customHeight="1" thickBot="1">
      <c r="A3" s="2643"/>
      <c r="B3" s="3078" t="s">
        <v>670</v>
      </c>
      <c r="C3" s="3078"/>
      <c r="D3" s="3078"/>
      <c r="E3" s="3078"/>
      <c r="F3" s="3078"/>
      <c r="G3" s="3078"/>
      <c r="H3" s="3078"/>
      <c r="I3" s="3078"/>
      <c r="J3" s="3078"/>
      <c r="K3" s="3078"/>
      <c r="L3" s="3078"/>
      <c r="M3" s="3078"/>
      <c r="N3" s="3078"/>
      <c r="O3" s="3078"/>
      <c r="P3" s="3078"/>
      <c r="Q3" s="3078"/>
      <c r="R3" s="3078"/>
      <c r="S3" s="3078"/>
      <c r="T3" s="3078"/>
      <c r="U3" s="3078"/>
      <c r="V3" s="3078"/>
      <c r="W3" s="3078"/>
      <c r="X3" s="3078"/>
      <c r="Y3" s="3078"/>
      <c r="Z3" s="3078"/>
      <c r="AA3" s="3078"/>
      <c r="AB3" s="3078"/>
      <c r="AC3" s="3078"/>
      <c r="AD3" s="3078"/>
      <c r="AE3" s="3078"/>
      <c r="AF3" s="2643"/>
      <c r="AG3" s="2643"/>
      <c r="AH3" s="2625"/>
      <c r="AI3" s="2629"/>
      <c r="AJ3" s="2647" t="s">
        <v>6741</v>
      </c>
      <c r="AK3" s="2629"/>
      <c r="AL3" s="2625"/>
      <c r="AM3" s="2625"/>
      <c r="AN3" s="2625"/>
      <c r="AO3" s="2625"/>
      <c r="AP3" s="2625"/>
      <c r="AQ3" s="2625"/>
      <c r="AR3" s="2625"/>
      <c r="AS3" s="2625"/>
      <c r="AT3" s="2625"/>
      <c r="AU3" s="2625"/>
      <c r="AV3" s="2625"/>
      <c r="AW3" s="2625"/>
      <c r="AX3" s="2625"/>
      <c r="AY3" s="2625"/>
      <c r="AZ3" s="2625"/>
      <c r="BA3" s="2625"/>
      <c r="BB3" s="2625"/>
      <c r="BC3" s="2625"/>
      <c r="BD3" s="2625"/>
      <c r="BE3" s="2625"/>
      <c r="BF3" s="2625"/>
      <c r="BG3" s="2625"/>
      <c r="BH3" s="2625"/>
      <c r="BI3" s="2625"/>
      <c r="BJ3" s="2625"/>
      <c r="BK3" s="2625"/>
      <c r="BL3" s="2625"/>
      <c r="BM3" s="2625"/>
      <c r="BN3" s="2625"/>
      <c r="BO3" s="2629"/>
      <c r="BP3" s="2625"/>
      <c r="BQ3" s="2625"/>
      <c r="BR3" s="2643"/>
      <c r="BS3" s="2643"/>
      <c r="BT3" s="2643"/>
    </row>
    <row r="4" spans="1:72" s="2648" customFormat="1" ht="15.75" hidden="1" thickBot="1">
      <c r="A4" s="2643"/>
      <c r="B4" s="2649">
        <v>1</v>
      </c>
      <c r="C4" s="2649">
        <v>2</v>
      </c>
      <c r="D4" s="2649">
        <v>3</v>
      </c>
      <c r="E4" s="2649">
        <v>4</v>
      </c>
      <c r="F4" s="2649">
        <v>5</v>
      </c>
      <c r="G4" s="2649">
        <v>6</v>
      </c>
      <c r="H4" s="2649">
        <v>7</v>
      </c>
      <c r="I4" s="2649">
        <v>8</v>
      </c>
      <c r="J4" s="2649">
        <v>9</v>
      </c>
      <c r="K4" s="2649">
        <v>10</v>
      </c>
      <c r="L4" s="2649">
        <v>11</v>
      </c>
      <c r="M4" s="2649">
        <v>12</v>
      </c>
      <c r="N4" s="2649">
        <v>13</v>
      </c>
      <c r="O4" s="2649">
        <v>14</v>
      </c>
      <c r="P4" s="2649">
        <v>15</v>
      </c>
      <c r="Q4" s="2649">
        <v>16</v>
      </c>
      <c r="R4" s="2649">
        <v>17</v>
      </c>
      <c r="S4" s="2649">
        <v>18</v>
      </c>
      <c r="T4" s="2649">
        <v>19</v>
      </c>
      <c r="U4" s="2649">
        <v>20</v>
      </c>
      <c r="V4" s="2649">
        <v>21</v>
      </c>
      <c r="W4" s="2649">
        <v>22</v>
      </c>
      <c r="X4" s="2649">
        <v>23</v>
      </c>
      <c r="Y4" s="2649">
        <v>24</v>
      </c>
      <c r="Z4" s="2649">
        <v>25</v>
      </c>
      <c r="AA4" s="2649">
        <v>26</v>
      </c>
      <c r="AB4" s="2649">
        <v>27</v>
      </c>
      <c r="AC4" s="2649">
        <v>28</v>
      </c>
      <c r="AD4" s="2649">
        <v>29</v>
      </c>
      <c r="AE4" s="2649">
        <v>30</v>
      </c>
      <c r="AF4" s="2643"/>
      <c r="AG4" s="2643"/>
      <c r="AH4" s="2625"/>
      <c r="AI4" s="2629"/>
      <c r="AJ4" s="2625"/>
      <c r="AK4" s="2650"/>
      <c r="AL4" s="2877" t="s">
        <v>6742</v>
      </c>
      <c r="AM4" s="2877"/>
      <c r="AN4" s="2877"/>
      <c r="AO4" s="2558"/>
      <c r="AP4" s="2558"/>
      <c r="AQ4" s="2558"/>
      <c r="AR4" s="2558"/>
      <c r="AS4" s="2558"/>
      <c r="AT4" s="2558"/>
      <c r="AU4" s="2558"/>
      <c r="AV4" s="2558"/>
      <c r="AW4" s="2558"/>
      <c r="AX4" s="2558"/>
      <c r="AY4" s="2558"/>
      <c r="AZ4" s="2558"/>
      <c r="BA4" s="2558"/>
      <c r="BB4" s="2558"/>
      <c r="BC4" s="2558"/>
      <c r="BD4" s="2558"/>
      <c r="BE4" s="2558"/>
      <c r="BF4" s="2558"/>
      <c r="BG4" s="2558"/>
      <c r="BH4" s="2558"/>
      <c r="BI4" s="2558"/>
      <c r="BJ4" s="2558"/>
      <c r="BK4" s="2558"/>
      <c r="BL4" s="2558"/>
      <c r="BM4" s="2558"/>
      <c r="BN4" s="2558"/>
      <c r="BO4" s="2629"/>
      <c r="BP4" s="2625"/>
      <c r="BQ4" s="2625"/>
      <c r="BR4" s="2643"/>
      <c r="BS4" s="2643"/>
      <c r="BT4" s="2643"/>
    </row>
    <row r="5" spans="1:72" s="2648" customFormat="1" ht="117.75" customHeight="1" thickTop="1">
      <c r="A5" s="2643"/>
      <c r="B5" s="2651" t="s">
        <v>9343</v>
      </c>
      <c r="C5" s="2652" t="s">
        <v>9344</v>
      </c>
      <c r="D5" s="2652" t="s">
        <v>9345</v>
      </c>
      <c r="E5" s="2652" t="s">
        <v>9346</v>
      </c>
      <c r="F5" s="2652" t="s">
        <v>9347</v>
      </c>
      <c r="G5" s="2652" t="s">
        <v>9348</v>
      </c>
      <c r="H5" s="2652" t="s">
        <v>9349</v>
      </c>
      <c r="I5" s="2652" t="s">
        <v>9350</v>
      </c>
      <c r="J5" s="2652" t="s">
        <v>9351</v>
      </c>
      <c r="K5" s="2652" t="s">
        <v>9352</v>
      </c>
      <c r="L5" s="2652" t="s">
        <v>9353</v>
      </c>
      <c r="M5" s="2652" t="s">
        <v>9354</v>
      </c>
      <c r="N5" s="2652" t="s">
        <v>9355</v>
      </c>
      <c r="O5" s="2652" t="s">
        <v>9356</v>
      </c>
      <c r="P5" s="2652" t="s">
        <v>9357</v>
      </c>
      <c r="Q5" s="2652" t="s">
        <v>9358</v>
      </c>
      <c r="R5" s="2652" t="s">
        <v>9359</v>
      </c>
      <c r="S5" s="2652" t="s">
        <v>9360</v>
      </c>
      <c r="T5" s="2652" t="s">
        <v>9361</v>
      </c>
      <c r="U5" s="2652" t="s">
        <v>9362</v>
      </c>
      <c r="V5" s="2652" t="s">
        <v>9363</v>
      </c>
      <c r="W5" s="2652" t="s">
        <v>9364</v>
      </c>
      <c r="X5" s="2652" t="s">
        <v>9365</v>
      </c>
      <c r="Y5" s="2652" t="s">
        <v>9366</v>
      </c>
      <c r="Z5" s="2652" t="s">
        <v>9367</v>
      </c>
      <c r="AA5" s="2652" t="s">
        <v>9368</v>
      </c>
      <c r="AB5" s="2652" t="s">
        <v>9369</v>
      </c>
      <c r="AC5" s="2652" t="s">
        <v>9370</v>
      </c>
      <c r="AD5" s="2652" t="s">
        <v>9371</v>
      </c>
      <c r="AE5" s="2653" t="s">
        <v>9372</v>
      </c>
      <c r="AF5" s="2654"/>
      <c r="AG5" s="3079" t="s">
        <v>6749</v>
      </c>
      <c r="AH5" s="12"/>
      <c r="AI5" s="2629"/>
      <c r="AJ5" s="2625"/>
      <c r="AK5" s="2623"/>
      <c r="AL5" s="50" t="s">
        <v>6751</v>
      </c>
      <c r="AM5" s="2624"/>
      <c r="AN5" s="2624"/>
      <c r="AO5" s="2624"/>
      <c r="AP5" s="2624"/>
      <c r="AQ5" s="2624"/>
      <c r="AR5" s="2624"/>
      <c r="AS5" s="2624"/>
      <c r="AT5" s="2624"/>
      <c r="AU5" s="2624"/>
      <c r="AV5" s="2624"/>
      <c r="AW5" s="2624"/>
      <c r="AX5" s="2624"/>
      <c r="AY5" s="2624"/>
      <c r="AZ5" s="2624"/>
      <c r="BA5" s="2624"/>
      <c r="BB5" s="2624"/>
      <c r="BC5" s="2624"/>
      <c r="BD5" s="2624"/>
      <c r="BE5" s="2624"/>
      <c r="BF5" s="2624"/>
      <c r="BG5" s="2624"/>
      <c r="BH5" s="2624"/>
      <c r="BI5" s="2624"/>
      <c r="BJ5" s="2624"/>
      <c r="BK5" s="2624"/>
      <c r="BL5" s="2624"/>
      <c r="BM5" s="2624"/>
      <c r="BN5" s="2624"/>
      <c r="BO5" s="2629"/>
      <c r="BP5" s="2625"/>
      <c r="BQ5" s="2625"/>
      <c r="BR5" s="2643"/>
      <c r="BS5" s="2643"/>
      <c r="BT5" s="2643"/>
    </row>
    <row r="6" spans="1:72" s="2648" customFormat="1" ht="30.75" thickBot="1">
      <c r="A6" s="2643"/>
      <c r="B6" s="2655" t="s">
        <v>9373</v>
      </c>
      <c r="C6" s="2656" t="s">
        <v>9373</v>
      </c>
      <c r="D6" s="2656" t="s">
        <v>9373</v>
      </c>
      <c r="E6" s="2656" t="s">
        <v>9373</v>
      </c>
      <c r="F6" s="2656" t="s">
        <v>9373</v>
      </c>
      <c r="G6" s="2656" t="s">
        <v>9373</v>
      </c>
      <c r="H6" s="2656" t="s">
        <v>9373</v>
      </c>
      <c r="I6" s="2656" t="s">
        <v>9373</v>
      </c>
      <c r="J6" s="2656" t="s">
        <v>9374</v>
      </c>
      <c r="K6" s="2656" t="s">
        <v>9375</v>
      </c>
      <c r="L6" s="2656" t="s">
        <v>9374</v>
      </c>
      <c r="M6" s="2656" t="s">
        <v>9376</v>
      </c>
      <c r="N6" s="2656" t="s">
        <v>9377</v>
      </c>
      <c r="O6" s="2656" t="s">
        <v>9377</v>
      </c>
      <c r="P6" s="2656" t="s">
        <v>9377</v>
      </c>
      <c r="Q6" s="2656" t="s">
        <v>9377</v>
      </c>
      <c r="R6" s="2656" t="s">
        <v>7339</v>
      </c>
      <c r="S6" s="2656" t="s">
        <v>7339</v>
      </c>
      <c r="T6" s="2656" t="s">
        <v>9373</v>
      </c>
      <c r="U6" s="2656" t="s">
        <v>7339</v>
      </c>
      <c r="V6" s="2656" t="s">
        <v>7339</v>
      </c>
      <c r="W6" s="2656" t="s">
        <v>7339</v>
      </c>
      <c r="X6" s="2656" t="s">
        <v>9377</v>
      </c>
      <c r="Y6" s="2656" t="s">
        <v>9377</v>
      </c>
      <c r="Z6" s="2656" t="s">
        <v>7339</v>
      </c>
      <c r="AA6" s="2656" t="s">
        <v>7339</v>
      </c>
      <c r="AB6" s="2656" t="s">
        <v>9377</v>
      </c>
      <c r="AC6" s="2656" t="s">
        <v>9377</v>
      </c>
      <c r="AD6" s="2656" t="s">
        <v>9377</v>
      </c>
      <c r="AE6" s="2657"/>
      <c r="AF6" s="2654"/>
      <c r="AG6" s="3080"/>
      <c r="AH6" s="12"/>
      <c r="AI6" s="2629"/>
      <c r="AJ6" s="2625"/>
      <c r="AK6" s="2623"/>
      <c r="AL6" s="50"/>
      <c r="AM6" s="2624"/>
      <c r="AN6" s="2624"/>
      <c r="AO6" s="2624"/>
      <c r="AP6" s="2624"/>
      <c r="AQ6" s="2624"/>
      <c r="AR6" s="2624"/>
      <c r="AS6" s="2624"/>
      <c r="AT6" s="2624"/>
      <c r="AU6" s="2624"/>
      <c r="AV6" s="2624"/>
      <c r="AW6" s="2624"/>
      <c r="AX6" s="2624"/>
      <c r="AY6" s="2624"/>
      <c r="AZ6" s="2624"/>
      <c r="BA6" s="2624"/>
      <c r="BB6" s="2624"/>
      <c r="BC6" s="2624"/>
      <c r="BD6" s="2624"/>
      <c r="BE6" s="2624"/>
      <c r="BF6" s="2624"/>
      <c r="BG6" s="2624"/>
      <c r="BH6" s="2624"/>
      <c r="BI6" s="2624"/>
      <c r="BJ6" s="2624"/>
      <c r="BK6" s="2624"/>
      <c r="BL6" s="2624"/>
      <c r="BM6" s="2624"/>
      <c r="BN6" s="2624"/>
      <c r="BO6" s="2629"/>
      <c r="BP6" s="2625"/>
      <c r="BQ6" s="2625"/>
      <c r="BR6" s="2643"/>
      <c r="BS6" s="2643"/>
      <c r="BT6" s="2643"/>
    </row>
    <row r="7" spans="1:72" s="2648" customFormat="1" ht="16.5" thickTop="1" thickBot="1">
      <c r="A7" s="2643"/>
      <c r="B7" s="2658"/>
      <c r="C7" s="2658"/>
      <c r="D7" s="2658"/>
      <c r="E7" s="2658"/>
      <c r="F7" s="2658"/>
      <c r="G7" s="2658"/>
      <c r="H7" s="2658"/>
      <c r="I7" s="2658"/>
      <c r="J7" s="2658"/>
      <c r="K7" s="2658"/>
      <c r="L7" s="2658"/>
      <c r="M7" s="2658"/>
      <c r="N7" s="2658"/>
      <c r="O7" s="2658"/>
      <c r="P7" s="2658"/>
      <c r="Q7" s="2658"/>
      <c r="R7" s="2658"/>
      <c r="S7" s="2658"/>
      <c r="T7" s="2658"/>
      <c r="U7" s="2658"/>
      <c r="V7" s="2658"/>
      <c r="W7" s="2658"/>
      <c r="X7" s="2658"/>
      <c r="Y7" s="2658"/>
      <c r="Z7" s="2658"/>
      <c r="AA7" s="2658"/>
      <c r="AB7" s="2658"/>
      <c r="AC7" s="2658"/>
      <c r="AD7" s="2658"/>
      <c r="AE7" s="2658"/>
      <c r="AF7" s="2654"/>
      <c r="AG7" s="2654"/>
      <c r="AH7" s="12"/>
      <c r="AI7" s="2629"/>
      <c r="AJ7" s="2625"/>
      <c r="AK7" s="2623"/>
      <c r="AL7" s="2624"/>
      <c r="AM7" s="2624"/>
      <c r="AN7" s="2624"/>
      <c r="AO7" s="2624"/>
      <c r="AP7" s="2624"/>
      <c r="AQ7" s="2624"/>
      <c r="AR7" s="2624"/>
      <c r="AS7" s="2624"/>
      <c r="AT7" s="2624"/>
      <c r="AU7" s="2624"/>
      <c r="AV7" s="2624"/>
      <c r="AW7" s="2624"/>
      <c r="AX7" s="2624"/>
      <c r="AY7" s="2624"/>
      <c r="AZ7" s="2624"/>
      <c r="BA7" s="2624"/>
      <c r="BB7" s="2624"/>
      <c r="BC7" s="2624"/>
      <c r="BD7" s="2624"/>
      <c r="BE7" s="2624"/>
      <c r="BF7" s="2624"/>
      <c r="BG7" s="2624"/>
      <c r="BH7" s="2624"/>
      <c r="BI7" s="2624"/>
      <c r="BJ7" s="2624"/>
      <c r="BK7" s="2624"/>
      <c r="BL7" s="2624"/>
      <c r="BM7" s="2624"/>
      <c r="BN7" s="2624"/>
      <c r="BO7" s="2629"/>
      <c r="BP7" s="2625"/>
      <c r="BQ7" s="2625"/>
      <c r="BR7" s="2643"/>
      <c r="BS7" s="2643"/>
      <c r="BT7" s="2643"/>
    </row>
    <row r="8" spans="1:72" s="2648" customFormat="1" ht="15.75" customHeight="1" thickTop="1" thickBot="1">
      <c r="A8" s="2643"/>
      <c r="B8" s="2439" t="s">
        <v>9378</v>
      </c>
      <c r="C8" s="2364"/>
      <c r="D8" s="2364"/>
      <c r="E8" s="2364"/>
      <c r="F8" s="2364"/>
      <c r="G8" s="2364"/>
      <c r="H8" s="2364"/>
      <c r="I8" s="2364"/>
      <c r="J8" s="2364"/>
      <c r="K8" s="2364"/>
      <c r="L8" s="2364"/>
      <c r="M8" s="2658"/>
      <c r="N8" s="2658"/>
      <c r="O8" s="2658"/>
      <c r="P8" s="2658"/>
      <c r="Q8" s="2658"/>
      <c r="R8" s="2658"/>
      <c r="S8" s="2658"/>
      <c r="T8" s="2658"/>
      <c r="U8" s="2658"/>
      <c r="V8" s="2658"/>
      <c r="W8" s="2658"/>
      <c r="X8" s="2658"/>
      <c r="Y8" s="2658"/>
      <c r="Z8" s="2658"/>
      <c r="AA8" s="2658"/>
      <c r="AB8" s="2658"/>
      <c r="AC8" s="2658"/>
      <c r="AD8" s="2658"/>
      <c r="AE8" s="2658"/>
      <c r="AF8" s="2654"/>
      <c r="AG8" s="2654"/>
      <c r="AH8" s="12"/>
      <c r="AI8" s="2629"/>
      <c r="AJ8" s="2625"/>
      <c r="AK8" s="2629"/>
      <c r="AL8" s="2625"/>
      <c r="AM8" s="2625"/>
      <c r="AN8" s="2625"/>
      <c r="AO8" s="2625"/>
      <c r="AP8" s="2625"/>
      <c r="AQ8" s="2625"/>
      <c r="AR8" s="2625"/>
      <c r="AS8" s="2625"/>
      <c r="AT8" s="2625"/>
      <c r="AU8" s="2625"/>
      <c r="AV8" s="2625"/>
      <c r="AW8" s="2625"/>
      <c r="AX8" s="2625"/>
      <c r="AY8" s="2625"/>
      <c r="AZ8" s="2625"/>
      <c r="BA8" s="2625"/>
      <c r="BB8" s="2625"/>
      <c r="BC8" s="2625"/>
      <c r="BD8" s="2625"/>
      <c r="BE8" s="2625"/>
      <c r="BF8" s="2625"/>
      <c r="BG8" s="2625"/>
      <c r="BH8" s="2625"/>
      <c r="BI8" s="2625"/>
      <c r="BJ8" s="2625"/>
      <c r="BK8" s="2625"/>
      <c r="BL8" s="2625"/>
      <c r="BM8" s="2625"/>
      <c r="BN8" s="2625"/>
      <c r="BO8" s="2629"/>
      <c r="BP8" s="2625"/>
      <c r="BQ8" s="2625"/>
      <c r="BR8" s="2643"/>
      <c r="BS8" s="2643"/>
      <c r="BT8" s="2643"/>
    </row>
    <row r="9" spans="1:72" s="2648" customFormat="1" ht="15.75" customHeight="1" thickTop="1">
      <c r="A9" s="2643"/>
      <c r="B9" s="2659" t="s">
        <v>16734</v>
      </c>
      <c r="C9" s="2660" t="s">
        <v>16735</v>
      </c>
      <c r="D9" s="2661" t="s">
        <v>16736</v>
      </c>
      <c r="E9" s="2661" t="s">
        <v>16737</v>
      </c>
      <c r="F9" s="2660" t="s">
        <v>16738</v>
      </c>
      <c r="G9" s="2660" t="s">
        <v>16739</v>
      </c>
      <c r="H9" s="2660" t="s">
        <v>16740</v>
      </c>
      <c r="I9" s="2660" t="s">
        <v>16741</v>
      </c>
      <c r="J9" s="2662">
        <v>37825</v>
      </c>
      <c r="K9" s="2663">
        <v>113.75</v>
      </c>
      <c r="L9" s="2662">
        <v>47208</v>
      </c>
      <c r="M9" s="2664">
        <v>7</v>
      </c>
      <c r="N9" s="2663">
        <v>398.125</v>
      </c>
      <c r="O9" s="2663">
        <v>350</v>
      </c>
      <c r="P9" s="2663">
        <v>350</v>
      </c>
      <c r="Q9" s="2665">
        <f>IFERROR(M9*O9,"")</f>
        <v>2450</v>
      </c>
      <c r="R9" s="162">
        <f t="shared" ref="R9:R29" si="0">IF(W9=0,0,((1+W9)/(1+$C$161))-1)</f>
        <v>-2.5403817914831039E-2</v>
      </c>
      <c r="S9" s="162">
        <f t="shared" ref="S9:S29" si="1">IF(W9=0,0,((1+W9)/(1+$C$162))-1)</f>
        <v>-7.9222720478325792E-3</v>
      </c>
      <c r="T9" s="2666"/>
      <c r="U9" s="2666"/>
      <c r="V9" s="2666"/>
      <c r="W9" s="2667">
        <v>6.1920000000000003E-2</v>
      </c>
      <c r="X9" s="2668">
        <f t="shared" ref="X9:X29" si="2">W9*P9</f>
        <v>21.672000000000001</v>
      </c>
      <c r="Y9" s="2668">
        <f>X9</f>
        <v>21.672000000000001</v>
      </c>
      <c r="Z9" s="2667"/>
      <c r="AA9" s="2667"/>
      <c r="AB9" s="2663">
        <v>2.4729999999999999</v>
      </c>
      <c r="AC9" s="2663">
        <v>348.93299999999999</v>
      </c>
      <c r="AD9" s="2663">
        <v>428.86550000000005</v>
      </c>
      <c r="AE9" s="2669" t="s">
        <v>16798</v>
      </c>
      <c r="AF9" s="2670"/>
      <c r="AG9" s="2671" t="s">
        <v>9379</v>
      </c>
      <c r="AH9" s="12"/>
      <c r="AI9" s="2629"/>
      <c r="AJ9" s="2116" t="str">
        <f t="shared" ref="AJ9:AJ29" si="3">IF( SUM( AL9:BN9 ) = 0, 0, $AL$5 )</f>
        <v>Please complete all cells in row</v>
      </c>
      <c r="AK9" s="2672"/>
      <c r="AL9" s="2625"/>
      <c r="AM9" s="2625"/>
      <c r="AN9" s="2625"/>
      <c r="AO9" s="2625"/>
      <c r="AP9" s="2625"/>
      <c r="AQ9" s="2625"/>
      <c r="AR9" s="2625"/>
      <c r="AS9" s="57">
        <f t="shared" ref="AS9:AY24" si="4" xml:space="preserve"> IF( ISNUMBER(J9 ), 0, 1 )</f>
        <v>0</v>
      </c>
      <c r="AT9" s="57">
        <f t="shared" si="4"/>
        <v>0</v>
      </c>
      <c r="AU9" s="57">
        <f t="shared" si="4"/>
        <v>0</v>
      </c>
      <c r="AV9" s="57">
        <f t="shared" si="4"/>
        <v>0</v>
      </c>
      <c r="AW9" s="57">
        <f t="shared" si="4"/>
        <v>0</v>
      </c>
      <c r="AX9" s="57">
        <f t="shared" si="4"/>
        <v>0</v>
      </c>
      <c r="AY9" s="57">
        <f t="shared" si="4"/>
        <v>0</v>
      </c>
      <c r="AZ9" s="2108"/>
      <c r="BA9" s="2108"/>
      <c r="BB9" s="2108"/>
      <c r="BC9" s="2108"/>
      <c r="BD9" s="2108"/>
      <c r="BE9" s="2108"/>
      <c r="BF9" s="57">
        <f xml:space="preserve"> IF( ISNUMBER(W9 ), 0, 1 )</f>
        <v>0</v>
      </c>
      <c r="BG9" s="2108"/>
      <c r="BH9" s="2108"/>
      <c r="BI9" s="57">
        <f t="shared" ref="BI9:BN24" si="5" xml:space="preserve"> IF( ISNUMBER(Z9 ), 0, 1 )</f>
        <v>1</v>
      </c>
      <c r="BJ9" s="57">
        <f t="shared" si="5"/>
        <v>1</v>
      </c>
      <c r="BK9" s="57">
        <f t="shared" si="5"/>
        <v>0</v>
      </c>
      <c r="BL9" s="57">
        <f t="shared" si="5"/>
        <v>0</v>
      </c>
      <c r="BM9" s="57">
        <f t="shared" si="5"/>
        <v>0</v>
      </c>
      <c r="BN9" s="57">
        <f t="shared" si="5"/>
        <v>1</v>
      </c>
      <c r="BO9" s="2629"/>
      <c r="BP9" s="2625"/>
      <c r="BQ9" s="2625"/>
      <c r="BR9" s="2643"/>
      <c r="BS9" s="2643"/>
      <c r="BT9" s="2643"/>
    </row>
    <row r="10" spans="1:72" s="2648" customFormat="1" ht="15.75" customHeight="1" outlineLevel="1">
      <c r="A10" s="2643"/>
      <c r="B10" s="2673" t="s">
        <v>16742</v>
      </c>
      <c r="C10" s="2674" t="s">
        <v>16735</v>
      </c>
      <c r="D10" s="2675" t="s">
        <v>16736</v>
      </c>
      <c r="E10" s="2675" t="s">
        <v>16737</v>
      </c>
      <c r="F10" s="2674" t="s">
        <v>16743</v>
      </c>
      <c r="G10" s="2675" t="s">
        <v>16739</v>
      </c>
      <c r="H10" s="2674" t="s">
        <v>16744</v>
      </c>
      <c r="I10" s="2674" t="s">
        <v>16741</v>
      </c>
      <c r="J10" s="2676">
        <v>37825</v>
      </c>
      <c r="K10" s="2677">
        <v>113.911</v>
      </c>
      <c r="L10" s="2676">
        <v>46112</v>
      </c>
      <c r="M10" s="2678">
        <v>4</v>
      </c>
      <c r="N10" s="2677">
        <v>398.68900000000002</v>
      </c>
      <c r="O10" s="2679">
        <v>350</v>
      </c>
      <c r="P10" s="2679">
        <v>350</v>
      </c>
      <c r="Q10" s="2680">
        <f>IFERROR(M10*O10,"")</f>
        <v>1400</v>
      </c>
      <c r="R10" s="163">
        <f t="shared" si="0"/>
        <v>-2.1292217327459562E-2</v>
      </c>
      <c r="S10" s="163">
        <f t="shared" si="1"/>
        <v>-3.7369207772794955E-3</v>
      </c>
      <c r="T10" s="2681"/>
      <c r="U10" s="2681"/>
      <c r="V10" s="2681"/>
      <c r="W10" s="2682">
        <v>6.6400000000000001E-2</v>
      </c>
      <c r="X10" s="2683">
        <f t="shared" si="2"/>
        <v>23.240000000000002</v>
      </c>
      <c r="Y10" s="2683">
        <f t="shared" ref="Y10:Y29" si="6">X10</f>
        <v>23.240000000000002</v>
      </c>
      <c r="Z10" s="2682"/>
      <c r="AA10" s="2682"/>
      <c r="AB10" s="2677">
        <v>2.4729999999999999</v>
      </c>
      <c r="AC10" s="2677">
        <v>349.279</v>
      </c>
      <c r="AD10" s="2677">
        <v>404.05924999999996</v>
      </c>
      <c r="AE10" s="2684"/>
      <c r="AF10" s="2670"/>
      <c r="AG10" s="2685" t="s">
        <v>9380</v>
      </c>
      <c r="AH10" s="12"/>
      <c r="AI10" s="2629"/>
      <c r="AJ10" s="2116" t="str">
        <f t="shared" si="3"/>
        <v>Please complete all cells in row</v>
      </c>
      <c r="AK10" s="2686"/>
      <c r="AL10" s="2625"/>
      <c r="AM10" s="2625"/>
      <c r="AN10" s="2625"/>
      <c r="AO10" s="2625"/>
      <c r="AP10" s="2625"/>
      <c r="AQ10" s="2625"/>
      <c r="AR10" s="2625"/>
      <c r="AS10" s="57">
        <f t="shared" si="4"/>
        <v>0</v>
      </c>
      <c r="AT10" s="57">
        <f t="shared" si="4"/>
        <v>0</v>
      </c>
      <c r="AU10" s="57">
        <f t="shared" si="4"/>
        <v>0</v>
      </c>
      <c r="AV10" s="57">
        <f t="shared" si="4"/>
        <v>0</v>
      </c>
      <c r="AW10" s="57">
        <f t="shared" si="4"/>
        <v>0</v>
      </c>
      <c r="AX10" s="57">
        <f t="shared" si="4"/>
        <v>0</v>
      </c>
      <c r="AY10" s="57">
        <f t="shared" si="4"/>
        <v>0</v>
      </c>
      <c r="AZ10" s="2108"/>
      <c r="BA10" s="2108"/>
      <c r="BB10" s="2108"/>
      <c r="BC10" s="2108"/>
      <c r="BD10" s="2108"/>
      <c r="BE10" s="2108"/>
      <c r="BF10" s="57">
        <f t="shared" ref="BF10:BF28" si="7" xml:space="preserve"> IF( ISNUMBER(W10 ), 0, 1 )</f>
        <v>0</v>
      </c>
      <c r="BG10" s="2108"/>
      <c r="BH10" s="2108"/>
      <c r="BI10" s="57">
        <f t="shared" si="5"/>
        <v>1</v>
      </c>
      <c r="BJ10" s="57">
        <f t="shared" si="5"/>
        <v>1</v>
      </c>
      <c r="BK10" s="57">
        <f t="shared" si="5"/>
        <v>0</v>
      </c>
      <c r="BL10" s="57">
        <f t="shared" si="5"/>
        <v>0</v>
      </c>
      <c r="BM10" s="57">
        <f t="shared" si="5"/>
        <v>0</v>
      </c>
      <c r="BN10" s="57">
        <f t="shared" si="5"/>
        <v>1</v>
      </c>
      <c r="BO10" s="2629"/>
      <c r="BP10" s="2625"/>
      <c r="BQ10" s="2625"/>
      <c r="BR10" s="2643"/>
      <c r="BS10" s="2643"/>
      <c r="BT10" s="2643"/>
    </row>
    <row r="11" spans="1:72" s="2648" customFormat="1" ht="15.75" customHeight="1" outlineLevel="1">
      <c r="A11" s="2643"/>
      <c r="B11" s="2673" t="s">
        <v>16745</v>
      </c>
      <c r="C11" s="2674" t="s">
        <v>16735</v>
      </c>
      <c r="D11" s="2675" t="s">
        <v>16736</v>
      </c>
      <c r="E11" s="2675" t="s">
        <v>16737</v>
      </c>
      <c r="F11" s="2674" t="s">
        <v>16746</v>
      </c>
      <c r="G11" s="2675" t="s">
        <v>16739</v>
      </c>
      <c r="H11" s="2674" t="s">
        <v>16740</v>
      </c>
      <c r="I11" s="2674" t="s">
        <v>16741</v>
      </c>
      <c r="J11" s="2676">
        <v>38499</v>
      </c>
      <c r="K11" s="2677">
        <v>99.744</v>
      </c>
      <c r="L11" s="2676">
        <v>51591</v>
      </c>
      <c r="M11" s="2678">
        <v>19</v>
      </c>
      <c r="N11" s="2677">
        <v>149.61600000000001</v>
      </c>
      <c r="O11" s="2679">
        <v>150</v>
      </c>
      <c r="P11" s="2679">
        <v>150</v>
      </c>
      <c r="Q11" s="2680">
        <f t="shared" ref="Q11:Q29" si="8">IFERROR(M11*O11,"")</f>
        <v>2850</v>
      </c>
      <c r="R11" s="163">
        <f t="shared" si="0"/>
        <v>-3.6343612334801656E-2</v>
      </c>
      <c r="S11" s="163">
        <f t="shared" si="1"/>
        <v>-1.905829596412556E-2</v>
      </c>
      <c r="T11" s="2681"/>
      <c r="U11" s="2681"/>
      <c r="V11" s="2681"/>
      <c r="W11" s="2682">
        <v>0.05</v>
      </c>
      <c r="X11" s="2683">
        <f t="shared" si="2"/>
        <v>7.5</v>
      </c>
      <c r="Y11" s="2683">
        <f t="shared" si="6"/>
        <v>7.5</v>
      </c>
      <c r="Z11" s="2682"/>
      <c r="AA11" s="2682"/>
      <c r="AB11" s="2677">
        <v>3.323</v>
      </c>
      <c r="AC11" s="2677">
        <v>147.26599999999999</v>
      </c>
      <c r="AD11" s="2677">
        <v>195.42525000000001</v>
      </c>
      <c r="AE11" s="2684" t="s">
        <v>16798</v>
      </c>
      <c r="AF11" s="2670"/>
      <c r="AG11" s="2685" t="s">
        <v>9381</v>
      </c>
      <c r="AH11" s="12"/>
      <c r="AI11" s="2629"/>
      <c r="AJ11" s="2116" t="str">
        <f t="shared" si="3"/>
        <v>Please complete all cells in row</v>
      </c>
      <c r="AK11" s="2629"/>
      <c r="AL11" s="2625"/>
      <c r="AM11" s="2625"/>
      <c r="AN11" s="2625"/>
      <c r="AO11" s="2625"/>
      <c r="AP11" s="2625"/>
      <c r="AQ11" s="2625"/>
      <c r="AR11" s="2625"/>
      <c r="AS11" s="57">
        <f t="shared" si="4"/>
        <v>0</v>
      </c>
      <c r="AT11" s="57">
        <f t="shared" si="4"/>
        <v>0</v>
      </c>
      <c r="AU11" s="57">
        <f t="shared" si="4"/>
        <v>0</v>
      </c>
      <c r="AV11" s="57">
        <f t="shared" si="4"/>
        <v>0</v>
      </c>
      <c r="AW11" s="57">
        <f t="shared" si="4"/>
        <v>0</v>
      </c>
      <c r="AX11" s="57">
        <f t="shared" si="4"/>
        <v>0</v>
      </c>
      <c r="AY11" s="57">
        <f t="shared" si="4"/>
        <v>0</v>
      </c>
      <c r="AZ11" s="2108"/>
      <c r="BA11" s="2108"/>
      <c r="BB11" s="2108"/>
      <c r="BC11" s="2108"/>
      <c r="BD11" s="2108"/>
      <c r="BE11" s="2108"/>
      <c r="BF11" s="57">
        <f t="shared" si="7"/>
        <v>0</v>
      </c>
      <c r="BG11" s="2108"/>
      <c r="BH11" s="2108"/>
      <c r="BI11" s="57">
        <f t="shared" si="5"/>
        <v>1</v>
      </c>
      <c r="BJ11" s="57">
        <f t="shared" si="5"/>
        <v>1</v>
      </c>
      <c r="BK11" s="57">
        <f t="shared" si="5"/>
        <v>0</v>
      </c>
      <c r="BL11" s="57">
        <f t="shared" si="5"/>
        <v>0</v>
      </c>
      <c r="BM11" s="57">
        <f t="shared" si="5"/>
        <v>0</v>
      </c>
      <c r="BN11" s="57">
        <f t="shared" si="5"/>
        <v>1</v>
      </c>
      <c r="BO11" s="2629"/>
      <c r="BP11" s="2625"/>
      <c r="BQ11" s="2625"/>
      <c r="BR11" s="2643"/>
      <c r="BS11" s="2643"/>
      <c r="BT11" s="2643"/>
    </row>
    <row r="12" spans="1:72" s="2648" customFormat="1" ht="15.75" customHeight="1" outlineLevel="1">
      <c r="A12" s="2643"/>
      <c r="B12" s="2673" t="s">
        <v>16747</v>
      </c>
      <c r="C12" s="2674" t="s">
        <v>16735</v>
      </c>
      <c r="D12" s="2675" t="s">
        <v>16736</v>
      </c>
      <c r="E12" s="2675" t="s">
        <v>16737</v>
      </c>
      <c r="F12" s="2674" t="s">
        <v>16748</v>
      </c>
      <c r="G12" s="2675" t="s">
        <v>16739</v>
      </c>
      <c r="H12" s="2674" t="s">
        <v>16740</v>
      </c>
      <c r="I12" s="2674" t="s">
        <v>16741</v>
      </c>
      <c r="J12" s="2676">
        <v>39006</v>
      </c>
      <c r="K12" s="2677">
        <v>99.233000000000004</v>
      </c>
      <c r="L12" s="2676">
        <v>55609</v>
      </c>
      <c r="M12" s="2678">
        <v>30</v>
      </c>
      <c r="N12" s="2677">
        <v>198.46600000000001</v>
      </c>
      <c r="O12" s="2679">
        <v>200</v>
      </c>
      <c r="P12" s="2679">
        <v>200</v>
      </c>
      <c r="Q12" s="2680">
        <f t="shared" si="8"/>
        <v>6000</v>
      </c>
      <c r="R12" s="163">
        <f t="shared" si="0"/>
        <v>-4.0932452276064568E-2</v>
      </c>
      <c r="S12" s="163">
        <f t="shared" si="1"/>
        <v>-2.3729446935725096E-2</v>
      </c>
      <c r="T12" s="2681"/>
      <c r="U12" s="2681"/>
      <c r="V12" s="2681"/>
      <c r="W12" s="2682">
        <v>4.4999999999999998E-2</v>
      </c>
      <c r="X12" s="2683">
        <f t="shared" si="2"/>
        <v>9</v>
      </c>
      <c r="Y12" s="2683">
        <f t="shared" si="6"/>
        <v>9</v>
      </c>
      <c r="Z12" s="2682"/>
      <c r="AA12" s="2682"/>
      <c r="AB12" s="2677">
        <v>1.613</v>
      </c>
      <c r="AC12" s="2677">
        <v>197.315</v>
      </c>
      <c r="AD12" s="2677">
        <v>267.27100000000002</v>
      </c>
      <c r="AE12" s="2684" t="s">
        <v>16798</v>
      </c>
      <c r="AF12" s="2670"/>
      <c r="AG12" s="2685" t="s">
        <v>9382</v>
      </c>
      <c r="AH12" s="12"/>
      <c r="AI12" s="2629"/>
      <c r="AJ12" s="2116" t="str">
        <f t="shared" si="3"/>
        <v>Please complete all cells in row</v>
      </c>
      <c r="AK12" s="2686"/>
      <c r="AL12" s="2625"/>
      <c r="AM12" s="2625"/>
      <c r="AN12" s="2625"/>
      <c r="AO12" s="2625"/>
      <c r="AP12" s="2625"/>
      <c r="AQ12" s="2625"/>
      <c r="AR12" s="2625"/>
      <c r="AS12" s="57">
        <f t="shared" si="4"/>
        <v>0</v>
      </c>
      <c r="AT12" s="57">
        <f t="shared" si="4"/>
        <v>0</v>
      </c>
      <c r="AU12" s="57">
        <f t="shared" si="4"/>
        <v>0</v>
      </c>
      <c r="AV12" s="57">
        <f t="shared" si="4"/>
        <v>0</v>
      </c>
      <c r="AW12" s="57">
        <f t="shared" si="4"/>
        <v>0</v>
      </c>
      <c r="AX12" s="57">
        <f t="shared" si="4"/>
        <v>0</v>
      </c>
      <c r="AY12" s="57">
        <f t="shared" si="4"/>
        <v>0</v>
      </c>
      <c r="AZ12" s="2108"/>
      <c r="BA12" s="2108"/>
      <c r="BB12" s="2108"/>
      <c r="BC12" s="2108"/>
      <c r="BD12" s="2108"/>
      <c r="BE12" s="2108"/>
      <c r="BF12" s="57">
        <f t="shared" si="7"/>
        <v>0</v>
      </c>
      <c r="BG12" s="2108"/>
      <c r="BH12" s="2108"/>
      <c r="BI12" s="57">
        <f t="shared" si="5"/>
        <v>1</v>
      </c>
      <c r="BJ12" s="57">
        <f t="shared" si="5"/>
        <v>1</v>
      </c>
      <c r="BK12" s="57">
        <f t="shared" si="5"/>
        <v>0</v>
      </c>
      <c r="BL12" s="57">
        <f t="shared" si="5"/>
        <v>0</v>
      </c>
      <c r="BM12" s="57">
        <f t="shared" si="5"/>
        <v>0</v>
      </c>
      <c r="BN12" s="57">
        <f t="shared" si="5"/>
        <v>1</v>
      </c>
      <c r="BO12" s="2629"/>
      <c r="BP12" s="2625"/>
      <c r="BQ12" s="2625"/>
      <c r="BR12" s="2643"/>
      <c r="BS12" s="2643"/>
      <c r="BT12" s="2643"/>
    </row>
    <row r="13" spans="1:72" s="2648" customFormat="1" ht="15.75" customHeight="1" outlineLevel="1">
      <c r="A13" s="2643"/>
      <c r="B13" s="2673" t="s">
        <v>16749</v>
      </c>
      <c r="C13" s="2674" t="s">
        <v>16735</v>
      </c>
      <c r="D13" s="2675" t="s">
        <v>16736</v>
      </c>
      <c r="E13" s="2675" t="s">
        <v>16737</v>
      </c>
      <c r="F13" s="2674" t="s">
        <v>16750</v>
      </c>
      <c r="G13" s="2675" t="s">
        <v>16739</v>
      </c>
      <c r="H13" s="2674" t="s">
        <v>16740</v>
      </c>
      <c r="I13" s="2674" t="s">
        <v>16741</v>
      </c>
      <c r="J13" s="2676">
        <v>39280</v>
      </c>
      <c r="K13" s="2677">
        <v>97.988</v>
      </c>
      <c r="L13" s="2676">
        <v>57253</v>
      </c>
      <c r="M13" s="2678">
        <v>34.5</v>
      </c>
      <c r="N13" s="2677">
        <v>293.964</v>
      </c>
      <c r="O13" s="2679">
        <v>300</v>
      </c>
      <c r="P13" s="2679">
        <v>300</v>
      </c>
      <c r="Q13" s="2680">
        <f t="shared" si="8"/>
        <v>10350</v>
      </c>
      <c r="R13" s="163">
        <f t="shared" si="0"/>
        <v>-3.5196402349485956E-2</v>
      </c>
      <c r="S13" s="163">
        <f t="shared" si="1"/>
        <v>-1.7890508221225732E-2</v>
      </c>
      <c r="T13" s="2681"/>
      <c r="U13" s="2681"/>
      <c r="V13" s="2681"/>
      <c r="W13" s="2682">
        <v>5.1249999999999997E-2</v>
      </c>
      <c r="X13" s="2683">
        <f t="shared" si="2"/>
        <v>15.374999999999998</v>
      </c>
      <c r="Y13" s="2683">
        <f t="shared" si="6"/>
        <v>15.374999999999998</v>
      </c>
      <c r="Z13" s="2682"/>
      <c r="AA13" s="2682"/>
      <c r="AB13" s="2677">
        <v>1.92</v>
      </c>
      <c r="AC13" s="2677">
        <v>292.82600000000002</v>
      </c>
      <c r="AD13" s="2677">
        <v>451.19550000000004</v>
      </c>
      <c r="AE13" s="2684" t="s">
        <v>16798</v>
      </c>
      <c r="AF13" s="2670"/>
      <c r="AG13" s="2685" t="s">
        <v>9383</v>
      </c>
      <c r="AH13" s="12"/>
      <c r="AI13" s="2629"/>
      <c r="AJ13" s="2116" t="str">
        <f t="shared" si="3"/>
        <v>Please complete all cells in row</v>
      </c>
      <c r="AK13" s="2629"/>
      <c r="AL13" s="2625"/>
      <c r="AM13" s="2625"/>
      <c r="AN13" s="2625"/>
      <c r="AO13" s="2625"/>
      <c r="AP13" s="2625"/>
      <c r="AQ13" s="2625"/>
      <c r="AR13" s="2625"/>
      <c r="AS13" s="57">
        <f t="shared" si="4"/>
        <v>0</v>
      </c>
      <c r="AT13" s="57">
        <f t="shared" si="4"/>
        <v>0</v>
      </c>
      <c r="AU13" s="57">
        <f t="shared" si="4"/>
        <v>0</v>
      </c>
      <c r="AV13" s="57">
        <f t="shared" si="4"/>
        <v>0</v>
      </c>
      <c r="AW13" s="57">
        <f t="shared" si="4"/>
        <v>0</v>
      </c>
      <c r="AX13" s="57">
        <f t="shared" si="4"/>
        <v>0</v>
      </c>
      <c r="AY13" s="57">
        <f t="shared" si="4"/>
        <v>0</v>
      </c>
      <c r="AZ13" s="2108"/>
      <c r="BA13" s="2108"/>
      <c r="BB13" s="2108"/>
      <c r="BC13" s="2108"/>
      <c r="BD13" s="2108"/>
      <c r="BE13" s="2108"/>
      <c r="BF13" s="57">
        <f t="shared" si="7"/>
        <v>0</v>
      </c>
      <c r="BG13" s="2108"/>
      <c r="BH13" s="2108"/>
      <c r="BI13" s="57">
        <f t="shared" si="5"/>
        <v>1</v>
      </c>
      <c r="BJ13" s="57">
        <f t="shared" si="5"/>
        <v>1</v>
      </c>
      <c r="BK13" s="57">
        <f t="shared" si="5"/>
        <v>0</v>
      </c>
      <c r="BL13" s="57">
        <f t="shared" si="5"/>
        <v>0</v>
      </c>
      <c r="BM13" s="57">
        <f t="shared" si="5"/>
        <v>0</v>
      </c>
      <c r="BN13" s="57">
        <f t="shared" si="5"/>
        <v>1</v>
      </c>
      <c r="BO13" s="2629"/>
      <c r="BP13" s="2625"/>
      <c r="BQ13" s="2625"/>
      <c r="BR13" s="2643"/>
      <c r="BS13" s="2643"/>
      <c r="BT13" s="2643"/>
    </row>
    <row r="14" spans="1:72" s="2648" customFormat="1" ht="15.75" customHeight="1" outlineLevel="1">
      <c r="A14" s="2643"/>
      <c r="B14" s="2673" t="s">
        <v>16751</v>
      </c>
      <c r="C14" s="2674" t="s">
        <v>16735</v>
      </c>
      <c r="D14" s="2675" t="s">
        <v>16736</v>
      </c>
      <c r="E14" s="2675" t="s">
        <v>16737</v>
      </c>
      <c r="F14" s="2674" t="s">
        <v>16752</v>
      </c>
      <c r="G14" s="2675" t="s">
        <v>16739</v>
      </c>
      <c r="H14" s="2674" t="s">
        <v>16744</v>
      </c>
      <c r="I14" s="2674" t="s">
        <v>16741</v>
      </c>
      <c r="J14" s="2676">
        <v>43979</v>
      </c>
      <c r="K14" s="2677">
        <v>99.18</v>
      </c>
      <c r="L14" s="2676">
        <v>46901</v>
      </c>
      <c r="M14" s="2678">
        <v>6</v>
      </c>
      <c r="N14" s="2677">
        <v>371.92500000000001</v>
      </c>
      <c r="O14" s="2679">
        <v>375</v>
      </c>
      <c r="P14" s="2679">
        <v>375</v>
      </c>
      <c r="Q14" s="2680">
        <f t="shared" si="8"/>
        <v>2250</v>
      </c>
      <c r="R14" s="163">
        <f t="shared" si="0"/>
        <v>-6.0435022026431695E-2</v>
      </c>
      <c r="S14" s="163">
        <f t="shared" si="1"/>
        <v>-4.3581838565022513E-2</v>
      </c>
      <c r="T14" s="2681"/>
      <c r="U14" s="2681"/>
      <c r="V14" s="2681"/>
      <c r="W14" s="2682">
        <v>2.375E-2</v>
      </c>
      <c r="X14" s="2683">
        <f t="shared" si="2"/>
        <v>8.90625</v>
      </c>
      <c r="Y14" s="2683">
        <f t="shared" si="6"/>
        <v>8.90625</v>
      </c>
      <c r="Z14" s="2682"/>
      <c r="AA14" s="2682"/>
      <c r="AB14" s="2677">
        <v>2.262</v>
      </c>
      <c r="AC14" s="2677">
        <v>370.79700000000003</v>
      </c>
      <c r="AD14" s="2677">
        <v>366.70875000000001</v>
      </c>
      <c r="AE14" s="2684"/>
      <c r="AF14" s="2670"/>
      <c r="AG14" s="2685" t="s">
        <v>9384</v>
      </c>
      <c r="AH14" s="12"/>
      <c r="AI14" s="2629"/>
      <c r="AJ14" s="2116" t="str">
        <f t="shared" si="3"/>
        <v>Please complete all cells in row</v>
      </c>
      <c r="AK14" s="2629"/>
      <c r="AL14" s="2625"/>
      <c r="AM14" s="2625"/>
      <c r="AN14" s="2625"/>
      <c r="AO14" s="2625"/>
      <c r="AP14" s="2625"/>
      <c r="AQ14" s="2625"/>
      <c r="AR14" s="2625"/>
      <c r="AS14" s="57">
        <f t="shared" si="4"/>
        <v>0</v>
      </c>
      <c r="AT14" s="57">
        <f t="shared" si="4"/>
        <v>0</v>
      </c>
      <c r="AU14" s="57">
        <f t="shared" si="4"/>
        <v>0</v>
      </c>
      <c r="AV14" s="57">
        <f t="shared" si="4"/>
        <v>0</v>
      </c>
      <c r="AW14" s="57">
        <f t="shared" si="4"/>
        <v>0</v>
      </c>
      <c r="AX14" s="57">
        <f t="shared" si="4"/>
        <v>0</v>
      </c>
      <c r="AY14" s="57">
        <f t="shared" si="4"/>
        <v>0</v>
      </c>
      <c r="AZ14" s="2108"/>
      <c r="BA14" s="2108"/>
      <c r="BB14" s="2108"/>
      <c r="BC14" s="2108"/>
      <c r="BD14" s="2108"/>
      <c r="BE14" s="2108"/>
      <c r="BF14" s="57">
        <f t="shared" si="7"/>
        <v>0</v>
      </c>
      <c r="BG14" s="2108"/>
      <c r="BH14" s="2108"/>
      <c r="BI14" s="57">
        <f t="shared" si="5"/>
        <v>1</v>
      </c>
      <c r="BJ14" s="57">
        <f t="shared" si="5"/>
        <v>1</v>
      </c>
      <c r="BK14" s="57">
        <f t="shared" si="5"/>
        <v>0</v>
      </c>
      <c r="BL14" s="57">
        <f t="shared" si="5"/>
        <v>0</v>
      </c>
      <c r="BM14" s="57">
        <f t="shared" si="5"/>
        <v>0</v>
      </c>
      <c r="BN14" s="57">
        <f t="shared" si="5"/>
        <v>1</v>
      </c>
      <c r="BO14" s="2629"/>
      <c r="BP14" s="2625"/>
      <c r="BQ14" s="2625"/>
      <c r="BR14" s="2643"/>
      <c r="BS14" s="2643"/>
      <c r="BT14" s="2643"/>
    </row>
    <row r="15" spans="1:72" s="2648" customFormat="1" ht="15.75" customHeight="1" outlineLevel="1">
      <c r="A15" s="2643"/>
      <c r="B15" s="2673" t="s">
        <v>16753</v>
      </c>
      <c r="C15" s="2674" t="s">
        <v>16735</v>
      </c>
      <c r="D15" s="2675" t="s">
        <v>16736</v>
      </c>
      <c r="E15" s="2675" t="s">
        <v>16737</v>
      </c>
      <c r="F15" s="2674" t="s">
        <v>16754</v>
      </c>
      <c r="G15" s="2675" t="s">
        <v>16739</v>
      </c>
      <c r="H15" s="2674" t="s">
        <v>16744</v>
      </c>
      <c r="I15" s="2674" t="s">
        <v>16741</v>
      </c>
      <c r="J15" s="2676">
        <v>43979</v>
      </c>
      <c r="K15" s="2677">
        <v>99.093999999999994</v>
      </c>
      <c r="L15" s="2676">
        <v>50188</v>
      </c>
      <c r="M15" s="2678">
        <v>15</v>
      </c>
      <c r="N15" s="2677">
        <v>445.923</v>
      </c>
      <c r="O15" s="2679">
        <v>450</v>
      </c>
      <c r="P15" s="2679">
        <v>450</v>
      </c>
      <c r="Q15" s="2680">
        <f t="shared" si="8"/>
        <v>6750</v>
      </c>
      <c r="R15" s="163">
        <f t="shared" si="0"/>
        <v>-5.4698972099853083E-2</v>
      </c>
      <c r="S15" s="163">
        <f t="shared" si="1"/>
        <v>-3.7742899850523148E-2</v>
      </c>
      <c r="T15" s="2681"/>
      <c r="U15" s="2681"/>
      <c r="V15" s="2681"/>
      <c r="W15" s="2682">
        <v>0.03</v>
      </c>
      <c r="X15" s="2683">
        <f t="shared" si="2"/>
        <v>13.5</v>
      </c>
      <c r="Y15" s="2683">
        <f t="shared" si="6"/>
        <v>13.5</v>
      </c>
      <c r="Z15" s="2682"/>
      <c r="AA15" s="2682"/>
      <c r="AB15" s="2677">
        <v>2.71</v>
      </c>
      <c r="AC15" s="2677">
        <v>443.78899999999999</v>
      </c>
      <c r="AD15" s="2677">
        <v>435.40425000000005</v>
      </c>
      <c r="AE15" s="2684"/>
      <c r="AF15" s="2670"/>
      <c r="AG15" s="2685" t="s">
        <v>9385</v>
      </c>
      <c r="AH15" s="12"/>
      <c r="AI15" s="2629"/>
      <c r="AJ15" s="2116" t="str">
        <f t="shared" si="3"/>
        <v>Please complete all cells in row</v>
      </c>
      <c r="AK15" s="2629"/>
      <c r="AL15" s="2625"/>
      <c r="AM15" s="2625"/>
      <c r="AN15" s="2625"/>
      <c r="AO15" s="2625"/>
      <c r="AP15" s="2625"/>
      <c r="AQ15" s="2625"/>
      <c r="AR15" s="2625"/>
      <c r="AS15" s="57">
        <f t="shared" si="4"/>
        <v>0</v>
      </c>
      <c r="AT15" s="57">
        <f t="shared" si="4"/>
        <v>0</v>
      </c>
      <c r="AU15" s="57">
        <f t="shared" si="4"/>
        <v>0</v>
      </c>
      <c r="AV15" s="57">
        <f t="shared" si="4"/>
        <v>0</v>
      </c>
      <c r="AW15" s="57">
        <f t="shared" si="4"/>
        <v>0</v>
      </c>
      <c r="AX15" s="57">
        <f t="shared" si="4"/>
        <v>0</v>
      </c>
      <c r="AY15" s="57">
        <f t="shared" si="4"/>
        <v>0</v>
      </c>
      <c r="AZ15" s="2108"/>
      <c r="BA15" s="2108"/>
      <c r="BB15" s="2108"/>
      <c r="BC15" s="2108"/>
      <c r="BD15" s="2108"/>
      <c r="BE15" s="2108"/>
      <c r="BF15" s="57">
        <f t="shared" si="7"/>
        <v>0</v>
      </c>
      <c r="BG15" s="2108"/>
      <c r="BH15" s="2108"/>
      <c r="BI15" s="57">
        <f t="shared" si="5"/>
        <v>1</v>
      </c>
      <c r="BJ15" s="57">
        <f t="shared" si="5"/>
        <v>1</v>
      </c>
      <c r="BK15" s="57">
        <f t="shared" si="5"/>
        <v>0</v>
      </c>
      <c r="BL15" s="57">
        <f t="shared" si="5"/>
        <v>0</v>
      </c>
      <c r="BM15" s="57">
        <f t="shared" si="5"/>
        <v>0</v>
      </c>
      <c r="BN15" s="57">
        <f t="shared" si="5"/>
        <v>1</v>
      </c>
      <c r="BO15" s="2629"/>
      <c r="BP15" s="2625"/>
      <c r="BQ15" s="2625"/>
      <c r="BR15" s="2643"/>
      <c r="BS15" s="2643"/>
      <c r="BT15" s="2643"/>
    </row>
    <row r="16" spans="1:72" s="2648" customFormat="1" ht="15.75" customHeight="1" outlineLevel="1">
      <c r="A16" s="2643"/>
      <c r="B16" s="2673" t="s">
        <v>16755</v>
      </c>
      <c r="C16" s="2674" t="s">
        <v>16735</v>
      </c>
      <c r="D16" s="2675" t="s">
        <v>16736</v>
      </c>
      <c r="E16" s="2675" t="s">
        <v>16737</v>
      </c>
      <c r="F16" s="2674" t="s">
        <v>16756</v>
      </c>
      <c r="G16" s="2675" t="s">
        <v>16739</v>
      </c>
      <c r="H16" s="2674" t="s">
        <v>16744</v>
      </c>
      <c r="I16" s="2674" t="s">
        <v>16741</v>
      </c>
      <c r="J16" s="2676">
        <v>43979</v>
      </c>
      <c r="K16" s="2677">
        <v>98.697000000000003</v>
      </c>
      <c r="L16" s="2676">
        <v>46476</v>
      </c>
      <c r="M16" s="2678">
        <v>5</v>
      </c>
      <c r="N16" s="2677">
        <v>296.09100000000001</v>
      </c>
      <c r="O16" s="2679">
        <v>300</v>
      </c>
      <c r="P16" s="2679">
        <v>300</v>
      </c>
      <c r="Q16" s="2680">
        <f t="shared" si="8"/>
        <v>1500</v>
      </c>
      <c r="R16" s="163">
        <f t="shared" si="0"/>
        <v>-6.7318281938325786E-2</v>
      </c>
      <c r="S16" s="163">
        <f t="shared" si="1"/>
        <v>-5.0588565022421483E-2</v>
      </c>
      <c r="T16" s="2681"/>
      <c r="U16" s="2681"/>
      <c r="V16" s="2681"/>
      <c r="W16" s="2682">
        <v>1.6250000000000001E-2</v>
      </c>
      <c r="X16" s="2683">
        <f t="shared" si="2"/>
        <v>4.875</v>
      </c>
      <c r="Y16" s="2683">
        <f t="shared" si="6"/>
        <v>4.875</v>
      </c>
      <c r="Z16" s="2682"/>
      <c r="AA16" s="2682"/>
      <c r="AB16" s="2677">
        <v>4.72</v>
      </c>
      <c r="AC16" s="2677">
        <v>295.29399999999998</v>
      </c>
      <c r="AD16" s="2677">
        <v>285.28950000000003</v>
      </c>
      <c r="AE16" s="2684"/>
      <c r="AF16" s="2670"/>
      <c r="AG16" s="2685" t="s">
        <v>9386</v>
      </c>
      <c r="AH16" s="12"/>
      <c r="AI16" s="2629"/>
      <c r="AJ16" s="2116" t="str">
        <f t="shared" si="3"/>
        <v>Please complete all cells in row</v>
      </c>
      <c r="AK16" s="2629"/>
      <c r="AL16" s="2625"/>
      <c r="AM16" s="2625"/>
      <c r="AN16" s="2625"/>
      <c r="AO16" s="2625"/>
      <c r="AP16" s="2625"/>
      <c r="AQ16" s="2625"/>
      <c r="AR16" s="2625"/>
      <c r="AS16" s="57">
        <f t="shared" si="4"/>
        <v>0</v>
      </c>
      <c r="AT16" s="57">
        <f t="shared" si="4"/>
        <v>0</v>
      </c>
      <c r="AU16" s="57">
        <f t="shared" si="4"/>
        <v>0</v>
      </c>
      <c r="AV16" s="57">
        <f t="shared" si="4"/>
        <v>0</v>
      </c>
      <c r="AW16" s="57">
        <f t="shared" si="4"/>
        <v>0</v>
      </c>
      <c r="AX16" s="57">
        <f t="shared" si="4"/>
        <v>0</v>
      </c>
      <c r="AY16" s="57">
        <f t="shared" si="4"/>
        <v>0</v>
      </c>
      <c r="AZ16" s="2108"/>
      <c r="BA16" s="2108"/>
      <c r="BB16" s="2108"/>
      <c r="BC16" s="2108"/>
      <c r="BD16" s="2108"/>
      <c r="BE16" s="2108"/>
      <c r="BF16" s="57">
        <f t="shared" si="7"/>
        <v>0</v>
      </c>
      <c r="BG16" s="2108"/>
      <c r="BH16" s="2108"/>
      <c r="BI16" s="57">
        <f t="shared" si="5"/>
        <v>1</v>
      </c>
      <c r="BJ16" s="57">
        <f t="shared" si="5"/>
        <v>1</v>
      </c>
      <c r="BK16" s="57">
        <f t="shared" si="5"/>
        <v>0</v>
      </c>
      <c r="BL16" s="57">
        <f t="shared" si="5"/>
        <v>0</v>
      </c>
      <c r="BM16" s="57">
        <f t="shared" si="5"/>
        <v>0</v>
      </c>
      <c r="BN16" s="57">
        <f t="shared" si="5"/>
        <v>1</v>
      </c>
      <c r="BO16" s="2629"/>
      <c r="BP16" s="2625"/>
      <c r="BQ16" s="2625"/>
      <c r="BR16" s="2643"/>
      <c r="BS16" s="2643"/>
      <c r="BT16" s="2643"/>
    </row>
    <row r="17" spans="1:72" s="2648" customFormat="1" ht="15.75" customHeight="1" outlineLevel="1">
      <c r="A17" s="2643"/>
      <c r="B17" s="2673" t="s">
        <v>16757</v>
      </c>
      <c r="C17" s="2674" t="s">
        <v>16735</v>
      </c>
      <c r="D17" s="2675" t="s">
        <v>16758</v>
      </c>
      <c r="E17" s="2675" t="s">
        <v>16737</v>
      </c>
      <c r="F17" s="2674"/>
      <c r="G17" s="2675" t="s">
        <v>16739</v>
      </c>
      <c r="H17" s="2674"/>
      <c r="I17" s="2674" t="s">
        <v>16741</v>
      </c>
      <c r="J17" s="2676">
        <v>42614</v>
      </c>
      <c r="K17" s="2677">
        <v>100</v>
      </c>
      <c r="L17" s="2676">
        <v>48092</v>
      </c>
      <c r="M17" s="2678">
        <v>9</v>
      </c>
      <c r="N17" s="2677">
        <v>175</v>
      </c>
      <c r="O17" s="2679">
        <v>175</v>
      </c>
      <c r="P17" s="2679">
        <v>175</v>
      </c>
      <c r="Q17" s="2680">
        <f t="shared" si="8"/>
        <v>1575</v>
      </c>
      <c r="R17" s="163">
        <f t="shared" si="0"/>
        <v>-5.6718061674008724E-2</v>
      </c>
      <c r="S17" s="163">
        <f t="shared" si="1"/>
        <v>-3.9798206278026882E-2</v>
      </c>
      <c r="T17" s="2681"/>
      <c r="U17" s="2681"/>
      <c r="V17" s="2681"/>
      <c r="W17" s="2682">
        <v>2.7799999999999998E-2</v>
      </c>
      <c r="X17" s="2683">
        <f t="shared" si="2"/>
        <v>4.8649999999999993</v>
      </c>
      <c r="Y17" s="2683">
        <f t="shared" si="6"/>
        <v>4.8649999999999993</v>
      </c>
      <c r="Z17" s="2682"/>
      <c r="AA17" s="2682"/>
      <c r="AB17" s="2677">
        <v>1.1599999999999999</v>
      </c>
      <c r="AC17" s="2677">
        <v>174.21600000000001</v>
      </c>
      <c r="AD17" s="2677">
        <v>175</v>
      </c>
      <c r="AE17" s="2684"/>
      <c r="AF17" s="2670"/>
      <c r="AG17" s="2685" t="s">
        <v>9387</v>
      </c>
      <c r="AH17" s="12"/>
      <c r="AI17" s="2629"/>
      <c r="AJ17" s="2116" t="str">
        <f t="shared" si="3"/>
        <v>Please complete all cells in row</v>
      </c>
      <c r="AK17" s="2629"/>
      <c r="AL17" s="2625"/>
      <c r="AM17" s="2625"/>
      <c r="AN17" s="2625"/>
      <c r="AO17" s="2625"/>
      <c r="AP17" s="2625"/>
      <c r="AQ17" s="2625"/>
      <c r="AR17" s="2625"/>
      <c r="AS17" s="57">
        <f t="shared" si="4"/>
        <v>0</v>
      </c>
      <c r="AT17" s="57">
        <f t="shared" si="4"/>
        <v>0</v>
      </c>
      <c r="AU17" s="57">
        <f t="shared" si="4"/>
        <v>0</v>
      </c>
      <c r="AV17" s="57">
        <f t="shared" si="4"/>
        <v>0</v>
      </c>
      <c r="AW17" s="57">
        <f t="shared" si="4"/>
        <v>0</v>
      </c>
      <c r="AX17" s="57">
        <f t="shared" si="4"/>
        <v>0</v>
      </c>
      <c r="AY17" s="57">
        <f t="shared" si="4"/>
        <v>0</v>
      </c>
      <c r="AZ17" s="2108"/>
      <c r="BA17" s="2108"/>
      <c r="BB17" s="2108"/>
      <c r="BC17" s="2108"/>
      <c r="BD17" s="2108"/>
      <c r="BE17" s="2108"/>
      <c r="BF17" s="57">
        <f t="shared" si="7"/>
        <v>0</v>
      </c>
      <c r="BG17" s="2108"/>
      <c r="BH17" s="2108"/>
      <c r="BI17" s="57">
        <f t="shared" si="5"/>
        <v>1</v>
      </c>
      <c r="BJ17" s="57">
        <f t="shared" si="5"/>
        <v>1</v>
      </c>
      <c r="BK17" s="57">
        <f t="shared" si="5"/>
        <v>0</v>
      </c>
      <c r="BL17" s="57">
        <f t="shared" si="5"/>
        <v>0</v>
      </c>
      <c r="BM17" s="57">
        <f t="shared" si="5"/>
        <v>0</v>
      </c>
      <c r="BN17" s="57">
        <f t="shared" si="5"/>
        <v>1</v>
      </c>
      <c r="BO17" s="2629"/>
      <c r="BP17" s="2625"/>
      <c r="BQ17" s="2625"/>
      <c r="BR17" s="2643"/>
      <c r="BS17" s="2643"/>
      <c r="BT17" s="2643"/>
    </row>
    <row r="18" spans="1:72" s="2648" customFormat="1" ht="15.75" customHeight="1" outlineLevel="1">
      <c r="A18" s="2643"/>
      <c r="B18" s="2673" t="s">
        <v>16757</v>
      </c>
      <c r="C18" s="2674" t="s">
        <v>16735</v>
      </c>
      <c r="D18" s="2675" t="s">
        <v>16758</v>
      </c>
      <c r="E18" s="2675" t="s">
        <v>16737</v>
      </c>
      <c r="F18" s="2674"/>
      <c r="G18" s="2675" t="s">
        <v>16739</v>
      </c>
      <c r="H18" s="2674"/>
      <c r="I18" s="2674" t="s">
        <v>16741</v>
      </c>
      <c r="J18" s="2676">
        <v>42614</v>
      </c>
      <c r="K18" s="2677">
        <v>100</v>
      </c>
      <c r="L18" s="2676">
        <v>49919</v>
      </c>
      <c r="M18" s="2678">
        <v>14</v>
      </c>
      <c r="N18" s="2677">
        <v>75</v>
      </c>
      <c r="O18" s="2679">
        <v>75</v>
      </c>
      <c r="P18" s="2679">
        <v>75</v>
      </c>
      <c r="Q18" s="2680">
        <f t="shared" si="8"/>
        <v>1050</v>
      </c>
      <c r="R18" s="163">
        <f t="shared" si="0"/>
        <v>-5.5066079295154058E-2</v>
      </c>
      <c r="S18" s="163">
        <f t="shared" si="1"/>
        <v>-3.811659192825112E-2</v>
      </c>
      <c r="T18" s="2681"/>
      <c r="U18" s="2681"/>
      <c r="V18" s="2681"/>
      <c r="W18" s="2682">
        <v>2.9600000000000001E-2</v>
      </c>
      <c r="X18" s="2683">
        <f t="shared" si="2"/>
        <v>2.2200000000000002</v>
      </c>
      <c r="Y18" s="2683">
        <f t="shared" si="6"/>
        <v>2.2200000000000002</v>
      </c>
      <c r="Z18" s="2682"/>
      <c r="AA18" s="2682"/>
      <c r="AB18" s="2677">
        <v>0.497</v>
      </c>
      <c r="AC18" s="2677">
        <v>74.614000000000004</v>
      </c>
      <c r="AD18" s="2677">
        <v>75</v>
      </c>
      <c r="AE18" s="2684"/>
      <c r="AF18" s="2670"/>
      <c r="AG18" s="2685" t="s">
        <v>9388</v>
      </c>
      <c r="AH18" s="12"/>
      <c r="AI18" s="2629"/>
      <c r="AJ18" s="2116" t="str">
        <f t="shared" si="3"/>
        <v>Please complete all cells in row</v>
      </c>
      <c r="AK18" s="2629"/>
      <c r="AL18" s="2625"/>
      <c r="AM18" s="2625"/>
      <c r="AN18" s="2625"/>
      <c r="AO18" s="2625"/>
      <c r="AP18" s="2625"/>
      <c r="AQ18" s="2625"/>
      <c r="AR18" s="2625"/>
      <c r="AS18" s="57">
        <f t="shared" si="4"/>
        <v>0</v>
      </c>
      <c r="AT18" s="57">
        <f t="shared" si="4"/>
        <v>0</v>
      </c>
      <c r="AU18" s="57">
        <f t="shared" si="4"/>
        <v>0</v>
      </c>
      <c r="AV18" s="57">
        <f t="shared" si="4"/>
        <v>0</v>
      </c>
      <c r="AW18" s="57">
        <f t="shared" si="4"/>
        <v>0</v>
      </c>
      <c r="AX18" s="57">
        <f t="shared" si="4"/>
        <v>0</v>
      </c>
      <c r="AY18" s="57">
        <f t="shared" si="4"/>
        <v>0</v>
      </c>
      <c r="AZ18" s="2108"/>
      <c r="BA18" s="2108"/>
      <c r="BB18" s="2108"/>
      <c r="BC18" s="2108"/>
      <c r="BD18" s="2108"/>
      <c r="BE18" s="2108"/>
      <c r="BF18" s="57">
        <f t="shared" si="7"/>
        <v>0</v>
      </c>
      <c r="BG18" s="2108"/>
      <c r="BH18" s="2108"/>
      <c r="BI18" s="57">
        <f t="shared" si="5"/>
        <v>1</v>
      </c>
      <c r="BJ18" s="57">
        <f t="shared" si="5"/>
        <v>1</v>
      </c>
      <c r="BK18" s="57">
        <f t="shared" si="5"/>
        <v>0</v>
      </c>
      <c r="BL18" s="57">
        <f t="shared" si="5"/>
        <v>0</v>
      </c>
      <c r="BM18" s="57">
        <f t="shared" si="5"/>
        <v>0</v>
      </c>
      <c r="BN18" s="57">
        <f t="shared" si="5"/>
        <v>1</v>
      </c>
      <c r="BO18" s="2629"/>
      <c r="BP18" s="2625"/>
      <c r="BQ18" s="2625"/>
      <c r="BR18" s="2643"/>
      <c r="BS18" s="2643"/>
      <c r="BT18" s="2643"/>
    </row>
    <row r="19" spans="1:72" s="2648" customFormat="1" ht="15.75" customHeight="1" outlineLevel="1">
      <c r="A19" s="2643"/>
      <c r="B19" s="2673" t="s">
        <v>16759</v>
      </c>
      <c r="C19" s="2674" t="s">
        <v>16760</v>
      </c>
      <c r="D19" s="2675" t="s">
        <v>16761</v>
      </c>
      <c r="E19" s="2675" t="s">
        <v>16762</v>
      </c>
      <c r="F19" s="2674"/>
      <c r="G19" s="2675" t="s">
        <v>16763</v>
      </c>
      <c r="H19" s="2674"/>
      <c r="I19" s="2674" t="s">
        <v>16741</v>
      </c>
      <c r="J19" s="2676">
        <v>37825</v>
      </c>
      <c r="K19" s="2677">
        <v>100</v>
      </c>
      <c r="L19" s="2676">
        <v>44834</v>
      </c>
      <c r="M19" s="2678">
        <v>1</v>
      </c>
      <c r="N19" s="2677">
        <v>30.25</v>
      </c>
      <c r="O19" s="2679">
        <v>30.25</v>
      </c>
      <c r="P19" s="2679">
        <v>30.25</v>
      </c>
      <c r="Q19" s="2680">
        <f t="shared" si="8"/>
        <v>30.25</v>
      </c>
      <c r="R19" s="163">
        <f t="shared" si="0"/>
        <v>0</v>
      </c>
      <c r="S19" s="163">
        <f t="shared" si="1"/>
        <v>0</v>
      </c>
      <c r="T19" s="2681"/>
      <c r="U19" s="2681"/>
      <c r="V19" s="2681"/>
      <c r="W19" s="2682">
        <v>0</v>
      </c>
      <c r="X19" s="2683">
        <f t="shared" si="2"/>
        <v>0</v>
      </c>
      <c r="Y19" s="2683">
        <f t="shared" si="6"/>
        <v>0</v>
      </c>
      <c r="Z19" s="2682"/>
      <c r="AA19" s="2682"/>
      <c r="AB19" s="2677">
        <v>0</v>
      </c>
      <c r="AC19" s="2677">
        <v>30.25</v>
      </c>
      <c r="AD19" s="2677">
        <v>0</v>
      </c>
      <c r="AE19" s="2684"/>
      <c r="AF19" s="2670"/>
      <c r="AG19" s="2685" t="s">
        <v>9389</v>
      </c>
      <c r="AH19" s="12"/>
      <c r="AI19" s="2629"/>
      <c r="AJ19" s="2116" t="str">
        <f t="shared" si="3"/>
        <v>Please complete all cells in row</v>
      </c>
      <c r="AK19" s="2629"/>
      <c r="AL19" s="2625"/>
      <c r="AM19" s="2625"/>
      <c r="AN19" s="2625"/>
      <c r="AO19" s="2625"/>
      <c r="AP19" s="2625"/>
      <c r="AQ19" s="2625"/>
      <c r="AR19" s="2625"/>
      <c r="AS19" s="57">
        <f t="shared" si="4"/>
        <v>0</v>
      </c>
      <c r="AT19" s="57">
        <f t="shared" si="4"/>
        <v>0</v>
      </c>
      <c r="AU19" s="57">
        <f t="shared" si="4"/>
        <v>0</v>
      </c>
      <c r="AV19" s="57">
        <f t="shared" si="4"/>
        <v>0</v>
      </c>
      <c r="AW19" s="57">
        <f t="shared" si="4"/>
        <v>0</v>
      </c>
      <c r="AX19" s="57">
        <f t="shared" si="4"/>
        <v>0</v>
      </c>
      <c r="AY19" s="57">
        <f t="shared" si="4"/>
        <v>0</v>
      </c>
      <c r="AZ19" s="2108"/>
      <c r="BA19" s="2108"/>
      <c r="BB19" s="2108"/>
      <c r="BC19" s="2108"/>
      <c r="BD19" s="2108"/>
      <c r="BE19" s="2108"/>
      <c r="BF19" s="57">
        <f t="shared" si="7"/>
        <v>0</v>
      </c>
      <c r="BG19" s="2108"/>
      <c r="BH19" s="2108"/>
      <c r="BI19" s="57">
        <f t="shared" si="5"/>
        <v>1</v>
      </c>
      <c r="BJ19" s="57">
        <f t="shared" si="5"/>
        <v>1</v>
      </c>
      <c r="BK19" s="57">
        <f t="shared" si="5"/>
        <v>0</v>
      </c>
      <c r="BL19" s="57">
        <f t="shared" si="5"/>
        <v>0</v>
      </c>
      <c r="BM19" s="57">
        <f t="shared" si="5"/>
        <v>0</v>
      </c>
      <c r="BN19" s="57">
        <f t="shared" si="5"/>
        <v>1</v>
      </c>
      <c r="BO19" s="2629"/>
      <c r="BP19" s="2625"/>
      <c r="BQ19" s="2625"/>
      <c r="BR19" s="2643"/>
      <c r="BS19" s="2643"/>
      <c r="BT19" s="2643"/>
    </row>
    <row r="20" spans="1:72" s="2648" customFormat="1" ht="15.75" customHeight="1" outlineLevel="1">
      <c r="A20" s="2643"/>
      <c r="B20" s="2673" t="s">
        <v>17800</v>
      </c>
      <c r="C20" s="2674" t="s">
        <v>16760</v>
      </c>
      <c r="D20" s="2675" t="s">
        <v>16764</v>
      </c>
      <c r="E20" s="2675" t="s">
        <v>16765</v>
      </c>
      <c r="F20" s="2674"/>
      <c r="G20" s="2675" t="s">
        <v>16766</v>
      </c>
      <c r="H20" s="2674"/>
      <c r="I20" s="2674" t="s">
        <v>16741</v>
      </c>
      <c r="J20" s="2676">
        <v>35183</v>
      </c>
      <c r="K20" s="2677">
        <v>100</v>
      </c>
      <c r="L20" s="2676">
        <v>56761</v>
      </c>
      <c r="M20" s="2678">
        <v>33</v>
      </c>
      <c r="N20" s="2677">
        <v>26.585999999999999</v>
      </c>
      <c r="O20" s="2679">
        <v>26.585999999999999</v>
      </c>
      <c r="P20" s="2679">
        <v>26.585999999999999</v>
      </c>
      <c r="Q20" s="2680">
        <f t="shared" si="8"/>
        <v>877.33799999999997</v>
      </c>
      <c r="R20" s="163">
        <f t="shared" si="0"/>
        <v>0</v>
      </c>
      <c r="S20" s="163">
        <f t="shared" si="1"/>
        <v>0</v>
      </c>
      <c r="T20" s="2681"/>
      <c r="U20" s="2681"/>
      <c r="V20" s="2681"/>
      <c r="W20" s="2682">
        <v>0</v>
      </c>
      <c r="X20" s="2683">
        <f t="shared" si="2"/>
        <v>0</v>
      </c>
      <c r="Y20" s="2683">
        <f t="shared" si="6"/>
        <v>0</v>
      </c>
      <c r="Z20" s="2682"/>
      <c r="AA20" s="2682"/>
      <c r="AB20" s="2677">
        <v>0</v>
      </c>
      <c r="AC20" s="2677">
        <v>26.585999999999999</v>
      </c>
      <c r="AD20" s="2677">
        <v>26.585999999999999</v>
      </c>
      <c r="AE20" s="2684" t="s">
        <v>16799</v>
      </c>
      <c r="AF20" s="2670"/>
      <c r="AG20" s="2685" t="s">
        <v>9390</v>
      </c>
      <c r="AH20" s="12"/>
      <c r="AI20" s="2629"/>
      <c r="AJ20" s="2116" t="str">
        <f t="shared" si="3"/>
        <v>Please complete all cells in row</v>
      </c>
      <c r="AK20" s="2629"/>
      <c r="AL20" s="2625"/>
      <c r="AM20" s="2625"/>
      <c r="AN20" s="2625"/>
      <c r="AO20" s="2625"/>
      <c r="AP20" s="2625"/>
      <c r="AQ20" s="2625"/>
      <c r="AR20" s="2625"/>
      <c r="AS20" s="57">
        <f t="shared" si="4"/>
        <v>0</v>
      </c>
      <c r="AT20" s="57">
        <f t="shared" si="4"/>
        <v>0</v>
      </c>
      <c r="AU20" s="57">
        <f t="shared" si="4"/>
        <v>0</v>
      </c>
      <c r="AV20" s="57">
        <f t="shared" si="4"/>
        <v>0</v>
      </c>
      <c r="AW20" s="57">
        <f t="shared" si="4"/>
        <v>0</v>
      </c>
      <c r="AX20" s="57">
        <f t="shared" si="4"/>
        <v>0</v>
      </c>
      <c r="AY20" s="57">
        <f t="shared" si="4"/>
        <v>0</v>
      </c>
      <c r="AZ20" s="2108"/>
      <c r="BA20" s="2108"/>
      <c r="BB20" s="2108"/>
      <c r="BC20" s="2108"/>
      <c r="BD20" s="2108"/>
      <c r="BE20" s="2108"/>
      <c r="BF20" s="57">
        <f t="shared" si="7"/>
        <v>0</v>
      </c>
      <c r="BG20" s="2108"/>
      <c r="BH20" s="2108"/>
      <c r="BI20" s="57">
        <f t="shared" si="5"/>
        <v>1</v>
      </c>
      <c r="BJ20" s="57">
        <f t="shared" si="5"/>
        <v>1</v>
      </c>
      <c r="BK20" s="57">
        <f t="shared" si="5"/>
        <v>0</v>
      </c>
      <c r="BL20" s="57">
        <f t="shared" si="5"/>
        <v>0</v>
      </c>
      <c r="BM20" s="57">
        <f t="shared" si="5"/>
        <v>0</v>
      </c>
      <c r="BN20" s="57">
        <f t="shared" si="5"/>
        <v>1</v>
      </c>
      <c r="BO20" s="2629"/>
      <c r="BP20" s="2625"/>
      <c r="BQ20" s="2625"/>
      <c r="BR20" s="2643"/>
      <c r="BS20" s="2643"/>
      <c r="BT20" s="2643"/>
    </row>
    <row r="21" spans="1:72" s="2648" customFormat="1" ht="15.75" customHeight="1" outlineLevel="1">
      <c r="A21" s="2643"/>
      <c r="B21" s="2673" t="s">
        <v>16767</v>
      </c>
      <c r="C21" s="2674" t="s">
        <v>16760</v>
      </c>
      <c r="D21" s="2675" t="s">
        <v>16768</v>
      </c>
      <c r="E21" s="2675" t="s">
        <v>16737</v>
      </c>
      <c r="F21" s="2674"/>
      <c r="G21" s="2675" t="s">
        <v>16769</v>
      </c>
      <c r="H21" s="2674"/>
      <c r="I21" s="2674" t="s">
        <v>16741</v>
      </c>
      <c r="J21" s="2676">
        <v>43424</v>
      </c>
      <c r="K21" s="2677">
        <v>100</v>
      </c>
      <c r="L21" s="2676">
        <v>53417</v>
      </c>
      <c r="M21" s="2678">
        <v>24</v>
      </c>
      <c r="N21" s="2677">
        <v>-50</v>
      </c>
      <c r="O21" s="2679">
        <v>-50</v>
      </c>
      <c r="P21" s="2679">
        <v>-50</v>
      </c>
      <c r="Q21" s="2680">
        <f t="shared" si="8"/>
        <v>-1200</v>
      </c>
      <c r="R21" s="163">
        <f t="shared" si="0"/>
        <v>1.4482378854625777E-2</v>
      </c>
      <c r="S21" s="163">
        <f t="shared" si="1"/>
        <v>3.267937219730932E-2</v>
      </c>
      <c r="T21" s="2681"/>
      <c r="U21" s="2681"/>
      <c r="V21" s="2681"/>
      <c r="W21" s="2682">
        <v>0.10538</v>
      </c>
      <c r="X21" s="2683">
        <f t="shared" si="2"/>
        <v>-5.2690000000000001</v>
      </c>
      <c r="Y21" s="2683">
        <f t="shared" si="6"/>
        <v>-5.2690000000000001</v>
      </c>
      <c r="Z21" s="2682"/>
      <c r="AA21" s="2682"/>
      <c r="AB21" s="2677">
        <v>0</v>
      </c>
      <c r="AC21" s="2677"/>
      <c r="AD21" s="2677"/>
      <c r="AE21" s="2684"/>
      <c r="AF21" s="2670"/>
      <c r="AG21" s="2685" t="s">
        <v>9391</v>
      </c>
      <c r="AH21" s="12"/>
      <c r="AI21" s="2629"/>
      <c r="AJ21" s="2116" t="str">
        <f t="shared" si="3"/>
        <v>Please complete all cells in row</v>
      </c>
      <c r="AK21" s="2629"/>
      <c r="AL21" s="2625"/>
      <c r="AM21" s="2625"/>
      <c r="AN21" s="2625"/>
      <c r="AO21" s="2625"/>
      <c r="AP21" s="2625"/>
      <c r="AQ21" s="2625"/>
      <c r="AR21" s="2625"/>
      <c r="AS21" s="57">
        <f t="shared" si="4"/>
        <v>0</v>
      </c>
      <c r="AT21" s="57">
        <f t="shared" si="4"/>
        <v>0</v>
      </c>
      <c r="AU21" s="57">
        <f t="shared" si="4"/>
        <v>0</v>
      </c>
      <c r="AV21" s="57">
        <f t="shared" si="4"/>
        <v>0</v>
      </c>
      <c r="AW21" s="57">
        <f t="shared" si="4"/>
        <v>0</v>
      </c>
      <c r="AX21" s="57">
        <f t="shared" si="4"/>
        <v>0</v>
      </c>
      <c r="AY21" s="57">
        <f t="shared" si="4"/>
        <v>0</v>
      </c>
      <c r="AZ21" s="2108"/>
      <c r="BA21" s="2108"/>
      <c r="BB21" s="2108"/>
      <c r="BC21" s="2108"/>
      <c r="BD21" s="2108"/>
      <c r="BE21" s="2108"/>
      <c r="BF21" s="57">
        <f t="shared" si="7"/>
        <v>0</v>
      </c>
      <c r="BG21" s="2108"/>
      <c r="BH21" s="2108"/>
      <c r="BI21" s="57">
        <f t="shared" si="5"/>
        <v>1</v>
      </c>
      <c r="BJ21" s="57">
        <f t="shared" si="5"/>
        <v>1</v>
      </c>
      <c r="BK21" s="57">
        <f t="shared" si="5"/>
        <v>0</v>
      </c>
      <c r="BL21" s="57">
        <f t="shared" si="5"/>
        <v>1</v>
      </c>
      <c r="BM21" s="57">
        <f t="shared" si="5"/>
        <v>1</v>
      </c>
      <c r="BN21" s="57">
        <f t="shared" si="5"/>
        <v>1</v>
      </c>
      <c r="BO21" s="2629"/>
      <c r="BP21" s="2625"/>
      <c r="BQ21" s="2625"/>
      <c r="BR21" s="2643"/>
      <c r="BS21" s="2643"/>
      <c r="BT21" s="2643"/>
    </row>
    <row r="22" spans="1:72" s="2648" customFormat="1" ht="15.75" customHeight="1" outlineLevel="1">
      <c r="A22" s="2643"/>
      <c r="B22" s="2673" t="s">
        <v>16770</v>
      </c>
      <c r="C22" s="2674" t="s">
        <v>16760</v>
      </c>
      <c r="D22" s="2675" t="s">
        <v>16768</v>
      </c>
      <c r="E22" s="2675" t="s">
        <v>16737</v>
      </c>
      <c r="F22" s="2674"/>
      <c r="G22" s="2675" t="s">
        <v>16769</v>
      </c>
      <c r="H22" s="2674"/>
      <c r="I22" s="2674" t="s">
        <v>16741</v>
      </c>
      <c r="J22" s="2676">
        <v>43424</v>
      </c>
      <c r="K22" s="2677">
        <v>100</v>
      </c>
      <c r="L22" s="2676">
        <v>53417</v>
      </c>
      <c r="M22" s="2678">
        <v>24</v>
      </c>
      <c r="N22" s="2677">
        <v>-441.2</v>
      </c>
      <c r="O22" s="2679">
        <v>-441.2</v>
      </c>
      <c r="P22" s="2679">
        <v>-441.2</v>
      </c>
      <c r="Q22" s="2680">
        <f t="shared" si="8"/>
        <v>-10588.8</v>
      </c>
      <c r="R22" s="163">
        <f t="shared" si="0"/>
        <v>-4.4970631424375851E-2</v>
      </c>
      <c r="S22" s="163">
        <f t="shared" si="1"/>
        <v>-2.7840059790732452E-2</v>
      </c>
      <c r="T22" s="2681"/>
      <c r="U22" s="2681"/>
      <c r="V22" s="2681"/>
      <c r="W22" s="2682">
        <v>4.0599999999999997E-2</v>
      </c>
      <c r="X22" s="2683">
        <f t="shared" si="2"/>
        <v>-17.912719999999997</v>
      </c>
      <c r="Y22" s="2683">
        <f t="shared" si="6"/>
        <v>-17.912719999999997</v>
      </c>
      <c r="Z22" s="2682"/>
      <c r="AA22" s="2682"/>
      <c r="AB22" s="2677">
        <v>0</v>
      </c>
      <c r="AC22" s="2677"/>
      <c r="AD22" s="2677"/>
      <c r="AE22" s="2684"/>
      <c r="AF22" s="2670"/>
      <c r="AG22" s="2685" t="s">
        <v>9392</v>
      </c>
      <c r="AH22" s="12"/>
      <c r="AI22" s="2629"/>
      <c r="AJ22" s="2116" t="str">
        <f t="shared" si="3"/>
        <v>Please complete all cells in row</v>
      </c>
      <c r="AK22" s="2629"/>
      <c r="AL22" s="2625"/>
      <c r="AM22" s="2625"/>
      <c r="AN22" s="2625"/>
      <c r="AO22" s="2625"/>
      <c r="AP22" s="2625"/>
      <c r="AQ22" s="2625"/>
      <c r="AR22" s="2625"/>
      <c r="AS22" s="57">
        <f t="shared" si="4"/>
        <v>0</v>
      </c>
      <c r="AT22" s="57">
        <f t="shared" si="4"/>
        <v>0</v>
      </c>
      <c r="AU22" s="57">
        <f t="shared" si="4"/>
        <v>0</v>
      </c>
      <c r="AV22" s="57">
        <f t="shared" si="4"/>
        <v>0</v>
      </c>
      <c r="AW22" s="57">
        <f t="shared" si="4"/>
        <v>0</v>
      </c>
      <c r="AX22" s="57">
        <f t="shared" si="4"/>
        <v>0</v>
      </c>
      <c r="AY22" s="57">
        <f t="shared" si="4"/>
        <v>0</v>
      </c>
      <c r="AZ22" s="2108"/>
      <c r="BA22" s="2108"/>
      <c r="BB22" s="2108"/>
      <c r="BC22" s="2108"/>
      <c r="BD22" s="2108"/>
      <c r="BE22" s="2108"/>
      <c r="BF22" s="57">
        <f t="shared" si="7"/>
        <v>0</v>
      </c>
      <c r="BG22" s="2108"/>
      <c r="BH22" s="2108"/>
      <c r="BI22" s="57">
        <f t="shared" si="5"/>
        <v>1</v>
      </c>
      <c r="BJ22" s="57">
        <f t="shared" si="5"/>
        <v>1</v>
      </c>
      <c r="BK22" s="57">
        <f t="shared" si="5"/>
        <v>0</v>
      </c>
      <c r="BL22" s="57">
        <f t="shared" si="5"/>
        <v>1</v>
      </c>
      <c r="BM22" s="57">
        <f t="shared" si="5"/>
        <v>1</v>
      </c>
      <c r="BN22" s="57">
        <f t="shared" si="5"/>
        <v>1</v>
      </c>
      <c r="BO22" s="2629"/>
      <c r="BP22" s="2625"/>
      <c r="BQ22" s="2625"/>
      <c r="BR22" s="2643"/>
      <c r="BS22" s="2643"/>
      <c r="BT22" s="2643"/>
    </row>
    <row r="23" spans="1:72" s="2648" customFormat="1" ht="15.75" customHeight="1" outlineLevel="1">
      <c r="A23" s="2643"/>
      <c r="B23" s="2673" t="s">
        <v>16771</v>
      </c>
      <c r="C23" s="2674" t="s">
        <v>16760</v>
      </c>
      <c r="D23" s="2675" t="s">
        <v>16768</v>
      </c>
      <c r="E23" s="2675" t="s">
        <v>16737</v>
      </c>
      <c r="F23" s="2674"/>
      <c r="G23" s="2675" t="s">
        <v>16769</v>
      </c>
      <c r="H23" s="2674"/>
      <c r="I23" s="2674" t="s">
        <v>16741</v>
      </c>
      <c r="J23" s="2676">
        <v>43422</v>
      </c>
      <c r="K23" s="2677">
        <v>100</v>
      </c>
      <c r="L23" s="2676">
        <v>53417</v>
      </c>
      <c r="M23" s="2678">
        <v>24</v>
      </c>
      <c r="N23" s="2677">
        <v>-150</v>
      </c>
      <c r="O23" s="2679">
        <v>-150</v>
      </c>
      <c r="P23" s="2679">
        <v>-150</v>
      </c>
      <c r="Q23" s="2680">
        <f t="shared" si="8"/>
        <v>-3600</v>
      </c>
      <c r="R23" s="163">
        <f t="shared" si="0"/>
        <v>3.5425844346550495E-3</v>
      </c>
      <c r="S23" s="163">
        <f t="shared" si="1"/>
        <v>2.1543348281016561E-2</v>
      </c>
      <c r="T23" s="2681"/>
      <c r="U23" s="2681"/>
      <c r="V23" s="2681"/>
      <c r="W23" s="2682">
        <v>9.3460000000000001E-2</v>
      </c>
      <c r="X23" s="2683">
        <f t="shared" si="2"/>
        <v>-14.019</v>
      </c>
      <c r="Y23" s="2683">
        <f t="shared" si="6"/>
        <v>-14.019</v>
      </c>
      <c r="Z23" s="2682"/>
      <c r="AA23" s="2682"/>
      <c r="AB23" s="2677">
        <v>0</v>
      </c>
      <c r="AC23" s="2677"/>
      <c r="AD23" s="2677"/>
      <c r="AE23" s="2684"/>
      <c r="AF23" s="2670"/>
      <c r="AG23" s="2685" t="s">
        <v>9393</v>
      </c>
      <c r="AH23" s="12"/>
      <c r="AI23" s="2629"/>
      <c r="AJ23" s="2116" t="str">
        <f t="shared" si="3"/>
        <v>Please complete all cells in row</v>
      </c>
      <c r="AK23" s="2629"/>
      <c r="AL23" s="2625"/>
      <c r="AM23" s="2625"/>
      <c r="AN23" s="2625"/>
      <c r="AO23" s="2625"/>
      <c r="AP23" s="2625"/>
      <c r="AQ23" s="2625"/>
      <c r="AR23" s="2625"/>
      <c r="AS23" s="57">
        <f t="shared" si="4"/>
        <v>0</v>
      </c>
      <c r="AT23" s="57">
        <f t="shared" si="4"/>
        <v>0</v>
      </c>
      <c r="AU23" s="57">
        <f t="shared" si="4"/>
        <v>0</v>
      </c>
      <c r="AV23" s="57">
        <f t="shared" si="4"/>
        <v>0</v>
      </c>
      <c r="AW23" s="57">
        <f t="shared" si="4"/>
        <v>0</v>
      </c>
      <c r="AX23" s="57">
        <f t="shared" si="4"/>
        <v>0</v>
      </c>
      <c r="AY23" s="57">
        <f t="shared" si="4"/>
        <v>0</v>
      </c>
      <c r="AZ23" s="2108"/>
      <c r="BA23" s="2108"/>
      <c r="BB23" s="2108"/>
      <c r="BC23" s="2108"/>
      <c r="BD23" s="2108"/>
      <c r="BE23" s="2108"/>
      <c r="BF23" s="57">
        <f t="shared" si="7"/>
        <v>0</v>
      </c>
      <c r="BG23" s="2108"/>
      <c r="BH23" s="2108"/>
      <c r="BI23" s="57">
        <f t="shared" si="5"/>
        <v>1</v>
      </c>
      <c r="BJ23" s="57">
        <f t="shared" si="5"/>
        <v>1</v>
      </c>
      <c r="BK23" s="57">
        <f t="shared" si="5"/>
        <v>0</v>
      </c>
      <c r="BL23" s="57">
        <f t="shared" si="5"/>
        <v>1</v>
      </c>
      <c r="BM23" s="57">
        <f t="shared" si="5"/>
        <v>1</v>
      </c>
      <c r="BN23" s="57">
        <f t="shared" si="5"/>
        <v>1</v>
      </c>
      <c r="BO23" s="2629"/>
      <c r="BP23" s="2625"/>
      <c r="BQ23" s="2625"/>
      <c r="BR23" s="2643"/>
      <c r="BS23" s="2643"/>
      <c r="BT23" s="2643"/>
    </row>
    <row r="24" spans="1:72" s="2648" customFormat="1" ht="15.75" customHeight="1" outlineLevel="1">
      <c r="A24" s="2643"/>
      <c r="B24" s="2673" t="s">
        <v>16772</v>
      </c>
      <c r="C24" s="2674" t="s">
        <v>16760</v>
      </c>
      <c r="D24" s="2675" t="s">
        <v>16768</v>
      </c>
      <c r="E24" s="2675" t="s">
        <v>16737</v>
      </c>
      <c r="F24" s="2674"/>
      <c r="G24" s="2675" t="s">
        <v>16769</v>
      </c>
      <c r="H24" s="2674"/>
      <c r="I24" s="2674" t="s">
        <v>16741</v>
      </c>
      <c r="J24" s="2676">
        <v>43423</v>
      </c>
      <c r="K24" s="2677">
        <v>100</v>
      </c>
      <c r="L24" s="2676">
        <v>55609</v>
      </c>
      <c r="M24" s="2678">
        <v>30</v>
      </c>
      <c r="N24" s="2677">
        <v>-200</v>
      </c>
      <c r="O24" s="2679">
        <v>-200</v>
      </c>
      <c r="P24" s="2679">
        <v>-200</v>
      </c>
      <c r="Q24" s="2680">
        <f t="shared" si="8"/>
        <v>-6000</v>
      </c>
      <c r="R24" s="163">
        <f t="shared" si="0"/>
        <v>5.5066079295285064E-5</v>
      </c>
      <c r="S24" s="163">
        <f t="shared" si="1"/>
        <v>1.799327354260094E-2</v>
      </c>
      <c r="T24" s="2681"/>
      <c r="U24" s="2681"/>
      <c r="V24" s="2681"/>
      <c r="W24" s="2682">
        <v>8.9660000000000004E-2</v>
      </c>
      <c r="X24" s="2683">
        <f t="shared" si="2"/>
        <v>-17.932000000000002</v>
      </c>
      <c r="Y24" s="2683">
        <f t="shared" si="6"/>
        <v>-17.932000000000002</v>
      </c>
      <c r="Z24" s="2682"/>
      <c r="AA24" s="2682"/>
      <c r="AB24" s="2677">
        <v>0</v>
      </c>
      <c r="AC24" s="2677"/>
      <c r="AD24" s="2677"/>
      <c r="AE24" s="2684"/>
      <c r="AF24" s="2670"/>
      <c r="AG24" s="2685" t="s">
        <v>9394</v>
      </c>
      <c r="AH24" s="12"/>
      <c r="AI24" s="2629"/>
      <c r="AJ24" s="2116" t="str">
        <f t="shared" si="3"/>
        <v>Please complete all cells in row</v>
      </c>
      <c r="AK24" s="2629"/>
      <c r="AL24" s="2625"/>
      <c r="AM24" s="2625"/>
      <c r="AN24" s="2625"/>
      <c r="AO24" s="2625"/>
      <c r="AP24" s="2625"/>
      <c r="AQ24" s="2625"/>
      <c r="AR24" s="2625"/>
      <c r="AS24" s="57">
        <f t="shared" si="4"/>
        <v>0</v>
      </c>
      <c r="AT24" s="57">
        <f t="shared" si="4"/>
        <v>0</v>
      </c>
      <c r="AU24" s="57">
        <f t="shared" si="4"/>
        <v>0</v>
      </c>
      <c r="AV24" s="57">
        <f t="shared" si="4"/>
        <v>0</v>
      </c>
      <c r="AW24" s="57">
        <f t="shared" si="4"/>
        <v>0</v>
      </c>
      <c r="AX24" s="57">
        <f t="shared" si="4"/>
        <v>0</v>
      </c>
      <c r="AY24" s="57">
        <f t="shared" si="4"/>
        <v>0</v>
      </c>
      <c r="AZ24" s="2108"/>
      <c r="BA24" s="2108"/>
      <c r="BB24" s="2108"/>
      <c r="BC24" s="2108"/>
      <c r="BD24" s="2108"/>
      <c r="BE24" s="2108"/>
      <c r="BF24" s="57">
        <f t="shared" si="7"/>
        <v>0</v>
      </c>
      <c r="BG24" s="2108"/>
      <c r="BH24" s="2108"/>
      <c r="BI24" s="57">
        <f t="shared" si="5"/>
        <v>1</v>
      </c>
      <c r="BJ24" s="57">
        <f t="shared" si="5"/>
        <v>1</v>
      </c>
      <c r="BK24" s="57">
        <f t="shared" si="5"/>
        <v>0</v>
      </c>
      <c r="BL24" s="57">
        <f t="shared" si="5"/>
        <v>1</v>
      </c>
      <c r="BM24" s="57">
        <f t="shared" si="5"/>
        <v>1</v>
      </c>
      <c r="BN24" s="57">
        <f t="shared" si="5"/>
        <v>1</v>
      </c>
      <c r="BO24" s="2629"/>
      <c r="BP24" s="2625"/>
      <c r="BQ24" s="2625"/>
      <c r="BR24" s="2643"/>
      <c r="BS24" s="2643"/>
      <c r="BT24" s="2643"/>
    </row>
    <row r="25" spans="1:72" s="2648" customFormat="1" ht="15.75" customHeight="1" outlineLevel="1">
      <c r="A25" s="2643"/>
      <c r="B25" s="2673" t="s">
        <v>16773</v>
      </c>
      <c r="C25" s="2674" t="s">
        <v>16760</v>
      </c>
      <c r="D25" s="2675" t="s">
        <v>16768</v>
      </c>
      <c r="E25" s="2675" t="s">
        <v>16737</v>
      </c>
      <c r="F25" s="2674"/>
      <c r="G25" s="2675" t="s">
        <v>16769</v>
      </c>
      <c r="H25" s="2674"/>
      <c r="I25" s="2674" t="s">
        <v>16741</v>
      </c>
      <c r="J25" s="2676">
        <v>43424</v>
      </c>
      <c r="K25" s="2677">
        <v>100</v>
      </c>
      <c r="L25" s="2676">
        <v>57253</v>
      </c>
      <c r="M25" s="2678">
        <v>34.5</v>
      </c>
      <c r="N25" s="2677">
        <v>-250</v>
      </c>
      <c r="O25" s="2679">
        <v>-250</v>
      </c>
      <c r="P25" s="2679">
        <v>-250</v>
      </c>
      <c r="Q25" s="2680">
        <f t="shared" si="8"/>
        <v>-8625</v>
      </c>
      <c r="R25" s="163">
        <f t="shared" si="0"/>
        <v>4.6897944199708608E-3</v>
      </c>
      <c r="S25" s="163">
        <f t="shared" si="1"/>
        <v>2.2711136023916279E-2</v>
      </c>
      <c r="T25" s="2681"/>
      <c r="U25" s="2681"/>
      <c r="V25" s="2681"/>
      <c r="W25" s="2682">
        <v>9.4710000000000003E-2</v>
      </c>
      <c r="X25" s="2683">
        <f t="shared" si="2"/>
        <v>-23.677500000000002</v>
      </c>
      <c r="Y25" s="2683">
        <f t="shared" si="6"/>
        <v>-23.677500000000002</v>
      </c>
      <c r="Z25" s="2682"/>
      <c r="AA25" s="2682"/>
      <c r="AB25" s="2677">
        <v>0</v>
      </c>
      <c r="AC25" s="2677"/>
      <c r="AD25" s="2677"/>
      <c r="AE25" s="2684"/>
      <c r="AF25" s="2670"/>
      <c r="AG25" s="2685" t="s">
        <v>9395</v>
      </c>
      <c r="AH25" s="12"/>
      <c r="AI25" s="2629"/>
      <c r="AJ25" s="2116" t="str">
        <f t="shared" si="3"/>
        <v>Please complete all cells in row</v>
      </c>
      <c r="AK25" s="2629"/>
      <c r="AL25" s="2625"/>
      <c r="AM25" s="2625"/>
      <c r="AN25" s="2625"/>
      <c r="AO25" s="2625"/>
      <c r="AP25" s="2625"/>
      <c r="AQ25" s="2625"/>
      <c r="AR25" s="2625"/>
      <c r="AS25" s="57">
        <f t="shared" ref="AS25:AY28" si="9" xml:space="preserve"> IF( ISNUMBER(J25 ), 0, 1 )</f>
        <v>0</v>
      </c>
      <c r="AT25" s="57">
        <f t="shared" si="9"/>
        <v>0</v>
      </c>
      <c r="AU25" s="57">
        <f t="shared" si="9"/>
        <v>0</v>
      </c>
      <c r="AV25" s="57">
        <f t="shared" si="9"/>
        <v>0</v>
      </c>
      <c r="AW25" s="57">
        <f t="shared" si="9"/>
        <v>0</v>
      </c>
      <c r="AX25" s="57">
        <f t="shared" si="9"/>
        <v>0</v>
      </c>
      <c r="AY25" s="57">
        <f t="shared" si="9"/>
        <v>0</v>
      </c>
      <c r="AZ25" s="2108"/>
      <c r="BA25" s="2108"/>
      <c r="BB25" s="2108"/>
      <c r="BC25" s="2108"/>
      <c r="BD25" s="2108"/>
      <c r="BE25" s="2108"/>
      <c r="BF25" s="57">
        <f t="shared" si="7"/>
        <v>0</v>
      </c>
      <c r="BG25" s="2108"/>
      <c r="BH25" s="2108"/>
      <c r="BI25" s="57">
        <f t="shared" ref="BI25:BN30" si="10" xml:space="preserve"> IF( ISNUMBER(Z25 ), 0, 1 )</f>
        <v>1</v>
      </c>
      <c r="BJ25" s="57">
        <f t="shared" si="10"/>
        <v>1</v>
      </c>
      <c r="BK25" s="57">
        <f t="shared" si="10"/>
        <v>0</v>
      </c>
      <c r="BL25" s="57">
        <f t="shared" si="10"/>
        <v>1</v>
      </c>
      <c r="BM25" s="57">
        <f t="shared" si="10"/>
        <v>1</v>
      </c>
      <c r="BN25" s="57">
        <f t="shared" si="10"/>
        <v>1</v>
      </c>
      <c r="BO25" s="2629"/>
      <c r="BP25" s="2625"/>
      <c r="BQ25" s="2625"/>
      <c r="BR25" s="2643"/>
      <c r="BS25" s="2643"/>
      <c r="BT25" s="2643"/>
    </row>
    <row r="26" spans="1:72" s="2648" customFormat="1" ht="15.75" customHeight="1" outlineLevel="1">
      <c r="A26" s="2643"/>
      <c r="B26" s="2673" t="s">
        <v>16773</v>
      </c>
      <c r="C26" s="2674" t="s">
        <v>16760</v>
      </c>
      <c r="D26" s="2675" t="s">
        <v>16768</v>
      </c>
      <c r="E26" s="2675" t="s">
        <v>16737</v>
      </c>
      <c r="F26" s="2674"/>
      <c r="G26" s="2675" t="s">
        <v>16769</v>
      </c>
      <c r="H26" s="2674"/>
      <c r="I26" s="2674" t="s">
        <v>16741</v>
      </c>
      <c r="J26" s="2676">
        <v>39969</v>
      </c>
      <c r="K26" s="2677">
        <v>100</v>
      </c>
      <c r="L26" s="2676">
        <v>57253</v>
      </c>
      <c r="M26" s="2678">
        <v>34.5</v>
      </c>
      <c r="N26" s="2677">
        <v>-50</v>
      </c>
      <c r="O26" s="2679">
        <v>-50</v>
      </c>
      <c r="P26" s="2679">
        <v>-50</v>
      </c>
      <c r="Q26" s="2680">
        <f t="shared" si="8"/>
        <v>-1725</v>
      </c>
      <c r="R26" s="163">
        <f t="shared" si="0"/>
        <v>-3.5196402349485956E-2</v>
      </c>
      <c r="S26" s="163">
        <f t="shared" si="1"/>
        <v>-1.7890508221225732E-2</v>
      </c>
      <c r="T26" s="2681"/>
      <c r="U26" s="2681"/>
      <c r="V26" s="2681"/>
      <c r="W26" s="2682">
        <v>5.1249999999999997E-2</v>
      </c>
      <c r="X26" s="2683">
        <f t="shared" si="2"/>
        <v>-2.5625</v>
      </c>
      <c r="Y26" s="2683">
        <f t="shared" si="6"/>
        <v>-2.5625</v>
      </c>
      <c r="Z26" s="2682"/>
      <c r="AA26" s="2682"/>
      <c r="AB26" s="2677">
        <v>0</v>
      </c>
      <c r="AC26" s="2677"/>
      <c r="AD26" s="2677"/>
      <c r="AE26" s="2684"/>
      <c r="AF26" s="2670"/>
      <c r="AG26" s="2685" t="s">
        <v>9396</v>
      </c>
      <c r="AH26" s="12"/>
      <c r="AI26" s="2629"/>
      <c r="AJ26" s="2116" t="str">
        <f t="shared" si="3"/>
        <v>Please complete all cells in row</v>
      </c>
      <c r="AK26" s="2629"/>
      <c r="AL26" s="2625"/>
      <c r="AM26" s="2625"/>
      <c r="AN26" s="2625"/>
      <c r="AO26" s="2625"/>
      <c r="AP26" s="2625"/>
      <c r="AQ26" s="2625"/>
      <c r="AR26" s="2625"/>
      <c r="AS26" s="57">
        <f t="shared" si="9"/>
        <v>0</v>
      </c>
      <c r="AT26" s="57">
        <f t="shared" si="9"/>
        <v>0</v>
      </c>
      <c r="AU26" s="57">
        <f t="shared" si="9"/>
        <v>0</v>
      </c>
      <c r="AV26" s="57">
        <f t="shared" si="9"/>
        <v>0</v>
      </c>
      <c r="AW26" s="57">
        <f t="shared" si="9"/>
        <v>0</v>
      </c>
      <c r="AX26" s="57">
        <f t="shared" si="9"/>
        <v>0</v>
      </c>
      <c r="AY26" s="57">
        <f t="shared" si="9"/>
        <v>0</v>
      </c>
      <c r="AZ26" s="2108"/>
      <c r="BA26" s="2108"/>
      <c r="BB26" s="2108"/>
      <c r="BC26" s="2108"/>
      <c r="BD26" s="2108"/>
      <c r="BE26" s="2108"/>
      <c r="BF26" s="57">
        <f t="shared" si="7"/>
        <v>0</v>
      </c>
      <c r="BG26" s="2108"/>
      <c r="BH26" s="2108"/>
      <c r="BI26" s="57">
        <f t="shared" si="10"/>
        <v>1</v>
      </c>
      <c r="BJ26" s="57">
        <f t="shared" si="10"/>
        <v>1</v>
      </c>
      <c r="BK26" s="57">
        <f t="shared" si="10"/>
        <v>0</v>
      </c>
      <c r="BL26" s="57">
        <f t="shared" si="10"/>
        <v>1</v>
      </c>
      <c r="BM26" s="57">
        <f t="shared" si="10"/>
        <v>1</v>
      </c>
      <c r="BN26" s="57">
        <f t="shared" si="10"/>
        <v>1</v>
      </c>
      <c r="BO26" s="2629"/>
      <c r="BP26" s="2625"/>
      <c r="BQ26" s="2625"/>
      <c r="BR26" s="2643"/>
      <c r="BS26" s="2643"/>
      <c r="BT26" s="2643"/>
    </row>
    <row r="27" spans="1:72" s="2648" customFormat="1" ht="15.75" customHeight="1" outlineLevel="1">
      <c r="A27" s="2643"/>
      <c r="B27" s="2673" t="s">
        <v>16774</v>
      </c>
      <c r="C27" s="2674" t="s">
        <v>16760</v>
      </c>
      <c r="D27" s="2675" t="s">
        <v>16768</v>
      </c>
      <c r="E27" s="2675" t="s">
        <v>16737</v>
      </c>
      <c r="F27" s="2674"/>
      <c r="G27" s="2675" t="s">
        <v>16769</v>
      </c>
      <c r="H27" s="2674"/>
      <c r="I27" s="2674" t="s">
        <v>16741</v>
      </c>
      <c r="J27" s="2676">
        <v>43426</v>
      </c>
      <c r="K27" s="2677">
        <v>100</v>
      </c>
      <c r="L27" s="2676">
        <v>50130</v>
      </c>
      <c r="M27" s="2678">
        <v>15</v>
      </c>
      <c r="N27" s="2677">
        <v>-175.40799999999999</v>
      </c>
      <c r="O27" s="2679">
        <v>-175.40799999999999</v>
      </c>
      <c r="P27" s="2679">
        <v>-175.40799999999999</v>
      </c>
      <c r="Q27" s="2680">
        <f t="shared" si="8"/>
        <v>-2631.12</v>
      </c>
      <c r="R27" s="163">
        <f t="shared" si="0"/>
        <v>0.14720080763582977</v>
      </c>
      <c r="S27" s="163">
        <f t="shared" si="1"/>
        <v>0.16777840059790727</v>
      </c>
      <c r="T27" s="2681"/>
      <c r="U27" s="2681"/>
      <c r="V27" s="2681"/>
      <c r="W27" s="2682">
        <v>0.24998999999999999</v>
      </c>
      <c r="X27" s="2683">
        <f t="shared" si="2"/>
        <v>-43.850245919999992</v>
      </c>
      <c r="Y27" s="2683">
        <f t="shared" si="6"/>
        <v>-43.850245919999992</v>
      </c>
      <c r="Z27" s="2682"/>
      <c r="AA27" s="2682"/>
      <c r="AB27" s="2677">
        <v>0</v>
      </c>
      <c r="AC27" s="2677"/>
      <c r="AD27" s="2677"/>
      <c r="AE27" s="2684"/>
      <c r="AF27" s="2670"/>
      <c r="AG27" s="2685" t="s">
        <v>9397</v>
      </c>
      <c r="AH27" s="12"/>
      <c r="AI27" s="2629"/>
      <c r="AJ27" s="2116" t="str">
        <f t="shared" si="3"/>
        <v>Please complete all cells in row</v>
      </c>
      <c r="AK27" s="2629"/>
      <c r="AL27" s="2625"/>
      <c r="AM27" s="2625"/>
      <c r="AN27" s="2625"/>
      <c r="AO27" s="2625"/>
      <c r="AP27" s="2625"/>
      <c r="AQ27" s="2625"/>
      <c r="AR27" s="2625"/>
      <c r="AS27" s="57">
        <f t="shared" si="9"/>
        <v>0</v>
      </c>
      <c r="AT27" s="57">
        <f t="shared" si="9"/>
        <v>0</v>
      </c>
      <c r="AU27" s="57">
        <f t="shared" si="9"/>
        <v>0</v>
      </c>
      <c r="AV27" s="57">
        <f t="shared" si="9"/>
        <v>0</v>
      </c>
      <c r="AW27" s="57">
        <f t="shared" si="9"/>
        <v>0</v>
      </c>
      <c r="AX27" s="57">
        <f t="shared" si="9"/>
        <v>0</v>
      </c>
      <c r="AY27" s="57">
        <f t="shared" si="9"/>
        <v>0</v>
      </c>
      <c r="AZ27" s="2108"/>
      <c r="BA27" s="2108"/>
      <c r="BB27" s="2108"/>
      <c r="BC27" s="2108"/>
      <c r="BD27" s="2108"/>
      <c r="BE27" s="2108"/>
      <c r="BF27" s="57">
        <f t="shared" si="7"/>
        <v>0</v>
      </c>
      <c r="BG27" s="2108"/>
      <c r="BH27" s="2108"/>
      <c r="BI27" s="57">
        <f t="shared" si="10"/>
        <v>1</v>
      </c>
      <c r="BJ27" s="57">
        <f t="shared" si="10"/>
        <v>1</v>
      </c>
      <c r="BK27" s="57">
        <f t="shared" si="10"/>
        <v>0</v>
      </c>
      <c r="BL27" s="57">
        <f t="shared" si="10"/>
        <v>1</v>
      </c>
      <c r="BM27" s="57">
        <f t="shared" si="10"/>
        <v>1</v>
      </c>
      <c r="BN27" s="57">
        <f t="shared" si="10"/>
        <v>1</v>
      </c>
      <c r="BO27" s="2629"/>
      <c r="BP27" s="2625"/>
      <c r="BQ27" s="2625"/>
      <c r="BR27" s="2643"/>
      <c r="BS27" s="2643"/>
      <c r="BT27" s="2643"/>
    </row>
    <row r="28" spans="1:72" s="2648" customFormat="1" ht="15.75" customHeight="1" outlineLevel="1">
      <c r="A28" s="2643"/>
      <c r="B28" s="2673" t="s">
        <v>16775</v>
      </c>
      <c r="C28" s="2674" t="s">
        <v>16760</v>
      </c>
      <c r="D28" s="2675" t="s">
        <v>16775</v>
      </c>
      <c r="E28" s="2675" t="s">
        <v>16762</v>
      </c>
      <c r="F28" s="2674"/>
      <c r="G28" s="2675" t="s">
        <v>16776</v>
      </c>
      <c r="H28" s="2674"/>
      <c r="I28" s="2674" t="s">
        <v>16741</v>
      </c>
      <c r="J28" s="2676">
        <v>37819</v>
      </c>
      <c r="K28" s="2677">
        <v>100</v>
      </c>
      <c r="L28" s="2676">
        <v>50495</v>
      </c>
      <c r="M28" s="2678">
        <v>16</v>
      </c>
      <c r="N28" s="2677">
        <v>110</v>
      </c>
      <c r="O28" s="2679">
        <v>69.828999999999994</v>
      </c>
      <c r="P28" s="2679">
        <v>69.828999999999994</v>
      </c>
      <c r="Q28" s="2680">
        <f t="shared" si="8"/>
        <v>1117.2639999999999</v>
      </c>
      <c r="R28" s="163">
        <f t="shared" si="0"/>
        <v>-5.0110132158590281E-2</v>
      </c>
      <c r="S28" s="163">
        <f t="shared" si="1"/>
        <v>-3.3071748878923835E-2</v>
      </c>
      <c r="T28" s="2681"/>
      <c r="U28" s="2681"/>
      <c r="V28" s="2681"/>
      <c r="W28" s="2682">
        <v>3.5000000000000003E-2</v>
      </c>
      <c r="X28" s="2683">
        <f t="shared" si="2"/>
        <v>2.4440149999999998</v>
      </c>
      <c r="Y28" s="2683">
        <f t="shared" si="6"/>
        <v>2.4440149999999998</v>
      </c>
      <c r="Z28" s="2682"/>
      <c r="AA28" s="2682"/>
      <c r="AB28" s="2677">
        <v>0</v>
      </c>
      <c r="AC28" s="2677">
        <v>69.828999999999994</v>
      </c>
      <c r="AD28" s="2677"/>
      <c r="AE28" s="2684"/>
      <c r="AF28" s="2670"/>
      <c r="AG28" s="2685" t="s">
        <v>9398</v>
      </c>
      <c r="AH28" s="12"/>
      <c r="AI28" s="2629"/>
      <c r="AJ28" s="2116" t="str">
        <f t="shared" si="3"/>
        <v>Please complete all cells in row</v>
      </c>
      <c r="AK28" s="2629"/>
      <c r="AL28" s="2625"/>
      <c r="AM28" s="2625"/>
      <c r="AN28" s="2625"/>
      <c r="AO28" s="2625"/>
      <c r="AP28" s="2625"/>
      <c r="AQ28" s="2625"/>
      <c r="AR28" s="2625"/>
      <c r="AS28" s="57">
        <f t="shared" si="9"/>
        <v>0</v>
      </c>
      <c r="AT28" s="57">
        <f t="shared" si="9"/>
        <v>0</v>
      </c>
      <c r="AU28" s="57">
        <f t="shared" si="9"/>
        <v>0</v>
      </c>
      <c r="AV28" s="57">
        <f t="shared" si="9"/>
        <v>0</v>
      </c>
      <c r="AW28" s="57">
        <f t="shared" si="9"/>
        <v>0</v>
      </c>
      <c r="AX28" s="57">
        <f t="shared" si="9"/>
        <v>0</v>
      </c>
      <c r="AY28" s="57">
        <f t="shared" si="9"/>
        <v>0</v>
      </c>
      <c r="AZ28" s="2108"/>
      <c r="BA28" s="2108"/>
      <c r="BB28" s="2108"/>
      <c r="BC28" s="2108"/>
      <c r="BD28" s="2108"/>
      <c r="BE28" s="2108"/>
      <c r="BF28" s="57">
        <f t="shared" si="7"/>
        <v>0</v>
      </c>
      <c r="BG28" s="2108"/>
      <c r="BH28" s="2108"/>
      <c r="BI28" s="57">
        <f t="shared" si="10"/>
        <v>1</v>
      </c>
      <c r="BJ28" s="57">
        <f t="shared" si="10"/>
        <v>1</v>
      </c>
      <c r="BK28" s="57">
        <f t="shared" si="10"/>
        <v>0</v>
      </c>
      <c r="BL28" s="57">
        <f t="shared" si="10"/>
        <v>0</v>
      </c>
      <c r="BM28" s="57">
        <f t="shared" si="10"/>
        <v>1</v>
      </c>
      <c r="BN28" s="57">
        <f t="shared" si="10"/>
        <v>1</v>
      </c>
      <c r="BO28" s="2629"/>
      <c r="BP28" s="2625"/>
      <c r="BQ28" s="2625"/>
      <c r="BR28" s="2643"/>
      <c r="BS28" s="2643"/>
      <c r="BT28" s="2643"/>
    </row>
    <row r="29" spans="1:72" s="2648" customFormat="1" ht="15.75" customHeight="1" outlineLevel="1">
      <c r="A29" s="2643"/>
      <c r="B29" s="2687" t="s">
        <v>17800</v>
      </c>
      <c r="C29" s="2688" t="s">
        <v>16760</v>
      </c>
      <c r="D29" s="2689" t="s">
        <v>16764</v>
      </c>
      <c r="E29" s="2689" t="s">
        <v>16765</v>
      </c>
      <c r="F29" s="2688"/>
      <c r="G29" s="2689" t="s">
        <v>16766</v>
      </c>
      <c r="H29" s="2688"/>
      <c r="I29" s="2688" t="s">
        <v>16741</v>
      </c>
      <c r="J29" s="2690">
        <v>43812</v>
      </c>
      <c r="K29" s="2691">
        <v>100</v>
      </c>
      <c r="L29" s="2690">
        <v>45529</v>
      </c>
      <c r="M29" s="2692">
        <v>2</v>
      </c>
      <c r="N29" s="2691">
        <v>6.6559999999999997</v>
      </c>
      <c r="O29" s="2693">
        <v>6.6559999999999997</v>
      </c>
      <c r="P29" s="2693">
        <v>6.6559999999999997</v>
      </c>
      <c r="Q29" s="2680">
        <f t="shared" si="8"/>
        <v>13.311999999999999</v>
      </c>
      <c r="R29" s="163">
        <f t="shared" si="0"/>
        <v>0</v>
      </c>
      <c r="S29" s="163">
        <f t="shared" si="1"/>
        <v>0</v>
      </c>
      <c r="T29" s="2694"/>
      <c r="U29" s="2694"/>
      <c r="V29" s="2694"/>
      <c r="W29" s="2695"/>
      <c r="X29" s="2683">
        <f t="shared" si="2"/>
        <v>0</v>
      </c>
      <c r="Y29" s="2683">
        <f t="shared" si="6"/>
        <v>0</v>
      </c>
      <c r="Z29" s="2695"/>
      <c r="AA29" s="2695"/>
      <c r="AB29" s="2691">
        <v>0</v>
      </c>
      <c r="AC29" s="2691">
        <v>6.6559999999999997</v>
      </c>
      <c r="AD29" s="2691">
        <v>6.6559999999999997</v>
      </c>
      <c r="AE29" s="2696" t="s">
        <v>16799</v>
      </c>
      <c r="AF29" s="2670"/>
      <c r="AG29" s="2685" t="s">
        <v>17801</v>
      </c>
      <c r="AH29" s="12"/>
      <c r="AI29" s="2629"/>
      <c r="AJ29" s="2116">
        <f t="shared" si="3"/>
        <v>0</v>
      </c>
      <c r="AK29" s="2629"/>
      <c r="AL29" s="2625"/>
      <c r="AM29" s="2625"/>
      <c r="AN29" s="2625"/>
      <c r="AO29" s="2625"/>
      <c r="AP29" s="2625"/>
      <c r="AQ29" s="2625"/>
      <c r="AR29" s="2625"/>
      <c r="AS29" s="57"/>
      <c r="AT29" s="57"/>
      <c r="AU29" s="57"/>
      <c r="AV29" s="57"/>
      <c r="AW29" s="57"/>
      <c r="AX29" s="57"/>
      <c r="AY29" s="57"/>
      <c r="AZ29" s="2108"/>
      <c r="BA29" s="2108"/>
      <c r="BB29" s="2108"/>
      <c r="BC29" s="2108"/>
      <c r="BD29" s="2108"/>
      <c r="BE29" s="2108"/>
      <c r="BF29" s="57"/>
      <c r="BG29" s="2108"/>
      <c r="BH29" s="2108"/>
      <c r="BI29" s="57"/>
      <c r="BJ29" s="57"/>
      <c r="BK29" s="57"/>
      <c r="BL29" s="57"/>
      <c r="BM29" s="57"/>
      <c r="BN29" s="57"/>
      <c r="BO29" s="2629"/>
      <c r="BP29" s="2625"/>
      <c r="BQ29" s="2625"/>
      <c r="BR29" s="2643"/>
      <c r="BS29" s="2643"/>
      <c r="BT29" s="2643"/>
    </row>
    <row r="30" spans="1:72" s="2648" customFormat="1" ht="15.75" customHeight="1" thickBot="1">
      <c r="A30" s="2643"/>
      <c r="B30" s="2697" t="s">
        <v>9399</v>
      </c>
      <c r="C30" s="2698"/>
      <c r="D30" s="2698"/>
      <c r="E30" s="2698"/>
      <c r="F30" s="2699"/>
      <c r="G30" s="2699"/>
      <c r="H30" s="2700"/>
      <c r="I30" s="2700"/>
      <c r="J30" s="2701"/>
      <c r="K30" s="2702"/>
      <c r="L30" s="2701"/>
      <c r="M30" s="2703"/>
      <c r="N30" s="2704">
        <f>SUM(N9:N29)</f>
        <v>1659.683</v>
      </c>
      <c r="O30" s="2704">
        <f t="shared" ref="O30:Q30" si="11">SUM(O9:O29)</f>
        <v>1541.713</v>
      </c>
      <c r="P30" s="2704">
        <f t="shared" si="11"/>
        <v>1541.713</v>
      </c>
      <c r="Q30" s="2704">
        <f t="shared" si="11"/>
        <v>3843.2440000000042</v>
      </c>
      <c r="R30" s="2703"/>
      <c r="S30" s="2703"/>
      <c r="T30" s="2703"/>
      <c r="U30" s="2703"/>
      <c r="V30" s="2703"/>
      <c r="W30" s="2703"/>
      <c r="X30" s="2704">
        <f t="shared" ref="X30:Y30" si="12">SUM(X9:X29)</f>
        <v>-11.62570092</v>
      </c>
      <c r="Y30" s="2704">
        <f t="shared" si="12"/>
        <v>-11.62570092</v>
      </c>
      <c r="Z30" s="2705"/>
      <c r="AA30" s="2705"/>
      <c r="AB30" s="2704">
        <f t="shared" ref="AB30:AD30" si="13">SUM(AB9:AB29)</f>
        <v>23.151</v>
      </c>
      <c r="AC30" s="2704">
        <f t="shared" si="13"/>
        <v>2827.6499999999996</v>
      </c>
      <c r="AD30" s="2704">
        <f t="shared" si="13"/>
        <v>3117.4609999999993</v>
      </c>
      <c r="AE30" s="2706"/>
      <c r="AF30" s="2670"/>
      <c r="AG30" s="2707" t="s">
        <v>9400</v>
      </c>
      <c r="AH30" s="12"/>
      <c r="AI30" s="2629"/>
      <c r="AJ30" s="2116" t="str">
        <f>IF( SUM( AL30:BN30 ) = 0, 0, $AL$5 )</f>
        <v>Please complete all cells in row</v>
      </c>
      <c r="AK30" s="2629"/>
      <c r="AL30" s="2625"/>
      <c r="AM30" s="2625"/>
      <c r="AN30" s="2625"/>
      <c r="AO30" s="2625"/>
      <c r="AP30" s="2625"/>
      <c r="AQ30" s="2625"/>
      <c r="AR30" s="2625"/>
      <c r="AS30" s="2625"/>
      <c r="AT30" s="2625"/>
      <c r="AU30" s="2625"/>
      <c r="AV30" s="2625"/>
      <c r="AW30" s="2625"/>
      <c r="AX30" s="2625"/>
      <c r="AY30" s="2625"/>
      <c r="AZ30" s="2625"/>
      <c r="BA30" s="2625"/>
      <c r="BB30" s="2625"/>
      <c r="BC30" s="2625"/>
      <c r="BD30" s="2625"/>
      <c r="BE30" s="2625"/>
      <c r="BF30" s="2625"/>
      <c r="BG30" s="2625"/>
      <c r="BH30" s="2625"/>
      <c r="BI30" s="2625"/>
      <c r="BJ30" s="2625"/>
      <c r="BK30" s="2625"/>
      <c r="BL30" s="2625"/>
      <c r="BM30" s="2625"/>
      <c r="BN30" s="57">
        <f t="shared" si="10"/>
        <v>1</v>
      </c>
      <c r="BO30" s="2629"/>
      <c r="BP30" s="2625"/>
      <c r="BQ30" s="2625"/>
      <c r="BR30" s="2643"/>
      <c r="BS30" s="2643"/>
      <c r="BT30" s="2643"/>
    </row>
    <row r="31" spans="1:72" s="2648" customFormat="1" ht="15.75" customHeight="1" thickTop="1" thickBot="1">
      <c r="A31" s="2643"/>
      <c r="B31" s="2708"/>
      <c r="C31" s="2709"/>
      <c r="D31" s="2709"/>
      <c r="E31" s="2709"/>
      <c r="F31" s="2710"/>
      <c r="G31" s="2710"/>
      <c r="H31" s="2710"/>
      <c r="I31" s="2710"/>
      <c r="J31" s="2711"/>
      <c r="K31" s="2712"/>
      <c r="L31" s="2711"/>
      <c r="M31" s="2712"/>
      <c r="N31" s="2712"/>
      <c r="O31" s="2713"/>
      <c r="P31" s="2713"/>
      <c r="Q31" s="2713"/>
      <c r="R31" s="2712"/>
      <c r="S31" s="2712"/>
      <c r="T31" s="2712"/>
      <c r="U31" s="2712"/>
      <c r="V31" s="2712"/>
      <c r="W31" s="2712"/>
      <c r="X31" s="2713"/>
      <c r="Y31" s="2713"/>
      <c r="Z31" s="2713"/>
      <c r="AA31" s="2713"/>
      <c r="AB31" s="2712"/>
      <c r="AC31" s="2712"/>
      <c r="AD31" s="2712"/>
      <c r="AE31" s="2712"/>
      <c r="AF31" s="2670"/>
      <c r="AG31" s="2654"/>
      <c r="AH31" s="12"/>
      <c r="AI31" s="2629"/>
      <c r="AJ31" s="2625"/>
      <c r="AK31" s="2629"/>
      <c r="AL31" s="2625"/>
      <c r="AM31" s="2625"/>
      <c r="AN31" s="2625"/>
      <c r="AO31" s="2625"/>
      <c r="AP31" s="2625"/>
      <c r="AQ31" s="2625"/>
      <c r="AR31" s="2625"/>
      <c r="AS31" s="2625"/>
      <c r="AT31" s="2625"/>
      <c r="AU31" s="2625"/>
      <c r="AV31" s="2625"/>
      <c r="AW31" s="2625"/>
      <c r="AX31" s="2625"/>
      <c r="AY31" s="2625"/>
      <c r="AZ31" s="2625"/>
      <c r="BA31" s="2625"/>
      <c r="BB31" s="2625"/>
      <c r="BC31" s="2625"/>
      <c r="BD31" s="2625"/>
      <c r="BE31" s="2625"/>
      <c r="BF31" s="2625"/>
      <c r="BG31" s="2625"/>
      <c r="BH31" s="2625"/>
      <c r="BI31" s="2625"/>
      <c r="BJ31" s="2625"/>
      <c r="BK31" s="2625"/>
      <c r="BL31" s="2625"/>
      <c r="BM31" s="2625"/>
      <c r="BN31" s="2625"/>
      <c r="BO31" s="2629"/>
      <c r="BP31" s="2625"/>
      <c r="BQ31" s="2625"/>
      <c r="BR31" s="2643"/>
      <c r="BS31" s="2643"/>
      <c r="BT31" s="2643"/>
    </row>
    <row r="32" spans="1:72" s="2648" customFormat="1" ht="15.75" customHeight="1" thickTop="1" thickBot="1">
      <c r="A32" s="2643"/>
      <c r="B32" s="2439" t="s">
        <v>9401</v>
      </c>
      <c r="C32" s="2710"/>
      <c r="D32" s="2710"/>
      <c r="E32" s="2710"/>
      <c r="F32" s="2710"/>
      <c r="G32" s="2710"/>
      <c r="H32" s="2710"/>
      <c r="I32" s="2710"/>
      <c r="J32" s="2711"/>
      <c r="K32" s="2712"/>
      <c r="L32" s="2711"/>
      <c r="M32" s="2712"/>
      <c r="N32" s="2712"/>
      <c r="O32" s="2713"/>
      <c r="P32" s="2713"/>
      <c r="Q32" s="2713"/>
      <c r="R32" s="2712"/>
      <c r="S32" s="2712"/>
      <c r="T32" s="2712"/>
      <c r="U32" s="2712"/>
      <c r="V32" s="2712"/>
      <c r="W32" s="2712"/>
      <c r="X32" s="2713"/>
      <c r="Y32" s="2713"/>
      <c r="Z32" s="2713"/>
      <c r="AA32" s="2713"/>
      <c r="AB32" s="2712"/>
      <c r="AC32" s="2712"/>
      <c r="AD32" s="2712"/>
      <c r="AE32" s="2712"/>
      <c r="AF32" s="2670"/>
      <c r="AG32" s="2654"/>
      <c r="AH32" s="12"/>
      <c r="AI32" s="2629"/>
      <c r="AJ32" s="2625"/>
      <c r="AK32" s="2629"/>
      <c r="AL32" s="2625"/>
      <c r="AM32" s="2625"/>
      <c r="AN32" s="2625"/>
      <c r="AO32" s="2625"/>
      <c r="AP32" s="2625"/>
      <c r="AQ32" s="2625"/>
      <c r="AR32" s="2625"/>
      <c r="AS32" s="2625"/>
      <c r="AT32" s="2625"/>
      <c r="AU32" s="2625"/>
      <c r="AV32" s="2625"/>
      <c r="AW32" s="2625"/>
      <c r="AX32" s="2625"/>
      <c r="AY32" s="2625"/>
      <c r="AZ32" s="2625"/>
      <c r="BA32" s="2625"/>
      <c r="BB32" s="2625"/>
      <c r="BC32" s="2625"/>
      <c r="BD32" s="2625"/>
      <c r="BE32" s="2625"/>
      <c r="BF32" s="2625"/>
      <c r="BG32" s="2625"/>
      <c r="BH32" s="2625"/>
      <c r="BI32" s="2625"/>
      <c r="BJ32" s="2625"/>
      <c r="BK32" s="2625"/>
      <c r="BL32" s="2625"/>
      <c r="BM32" s="2625"/>
      <c r="BN32" s="2625"/>
      <c r="BO32" s="2629"/>
      <c r="BP32" s="2625"/>
      <c r="BQ32" s="2625"/>
      <c r="BR32" s="2643"/>
      <c r="BS32" s="2643"/>
      <c r="BT32" s="2643"/>
    </row>
    <row r="33" spans="1:72" s="2648" customFormat="1" ht="15.75" customHeight="1" thickTop="1">
      <c r="A33" s="2643"/>
      <c r="B33" s="2659" t="s">
        <v>16777</v>
      </c>
      <c r="C33" s="2660" t="s">
        <v>16760</v>
      </c>
      <c r="D33" s="2661" t="s">
        <v>10502</v>
      </c>
      <c r="E33" s="2661" t="s">
        <v>16778</v>
      </c>
      <c r="F33" s="2660"/>
      <c r="G33" s="2660" t="s">
        <v>16739</v>
      </c>
      <c r="H33" s="2660"/>
      <c r="I33" s="2660" t="s">
        <v>16741</v>
      </c>
      <c r="J33" s="2662">
        <v>43542</v>
      </c>
      <c r="K33" s="2663">
        <v>100</v>
      </c>
      <c r="L33" s="2662">
        <v>45369</v>
      </c>
      <c r="M33" s="2664">
        <v>2</v>
      </c>
      <c r="N33" s="2663">
        <v>330</v>
      </c>
      <c r="O33" s="2663">
        <v>0</v>
      </c>
      <c r="P33" s="2663">
        <v>0</v>
      </c>
      <c r="Q33" s="2665">
        <f>IFERROR(M33*O33,"")</f>
        <v>0</v>
      </c>
      <c r="R33" s="162">
        <f>IF(W33=0,0,((1+W33)/(1+$C$161))-1)</f>
        <v>-7.6022393538913269E-2</v>
      </c>
      <c r="S33" s="162">
        <f>IF(W33=0,0,((1+W33)/(1+$C$162))-1)</f>
        <v>-5.9448804185351256E-2</v>
      </c>
      <c r="T33" s="2667" t="s">
        <v>17802</v>
      </c>
      <c r="U33" s="2667"/>
      <c r="V33" s="2667">
        <v>6.7660000000000003E-3</v>
      </c>
      <c r="W33" s="162">
        <f t="shared" ref="W33:W34" si="14">V33+U33</f>
        <v>6.7660000000000003E-3</v>
      </c>
      <c r="X33" s="2668">
        <f t="shared" ref="X33:X34" si="15">W33*P33</f>
        <v>0</v>
      </c>
      <c r="Y33" s="2668">
        <f t="shared" ref="Y33:Y34" si="16">X33</f>
        <v>0</v>
      </c>
      <c r="Z33" s="2667"/>
      <c r="AA33" s="2667">
        <v>0.14000000000000001</v>
      </c>
      <c r="AB33" s="2663">
        <v>1.155</v>
      </c>
      <c r="AC33" s="2663">
        <v>0</v>
      </c>
      <c r="AD33" s="2663">
        <v>0</v>
      </c>
      <c r="AE33" s="2669" t="s">
        <v>16797</v>
      </c>
      <c r="AF33" s="2670"/>
      <c r="AG33" s="2671" t="s">
        <v>9402</v>
      </c>
      <c r="AH33" s="12"/>
      <c r="AI33" s="2629"/>
      <c r="AJ33" s="2116" t="str">
        <f t="shared" ref="AJ33:AJ35" si="17">IF( SUM( AL33:BN33 ) = 0, 0, $AL$5 )</f>
        <v>Please complete all cells in row</v>
      </c>
      <c r="AK33" s="2629"/>
      <c r="AL33" s="2625"/>
      <c r="AM33" s="2625"/>
      <c r="AN33" s="2625"/>
      <c r="AO33" s="2625"/>
      <c r="AP33" s="2625"/>
      <c r="AQ33" s="2625"/>
      <c r="AR33" s="2625"/>
      <c r="AS33" s="57">
        <f t="shared" ref="AS33:AY34" si="18" xml:space="preserve"> IF( ISNUMBER(J33 ), 0, 1 )</f>
        <v>0</v>
      </c>
      <c r="AT33" s="57">
        <f t="shared" si="18"/>
        <v>0</v>
      </c>
      <c r="AU33" s="57">
        <f t="shared" si="18"/>
        <v>0</v>
      </c>
      <c r="AV33" s="57">
        <f t="shared" si="18"/>
        <v>0</v>
      </c>
      <c r="AW33" s="57">
        <f t="shared" si="18"/>
        <v>0</v>
      </c>
      <c r="AX33" s="57">
        <f t="shared" si="18"/>
        <v>0</v>
      </c>
      <c r="AY33" s="57">
        <f t="shared" si="18"/>
        <v>0</v>
      </c>
      <c r="AZ33" s="2108"/>
      <c r="BA33" s="2108"/>
      <c r="BB33" s="2108"/>
      <c r="BC33" s="2625"/>
      <c r="BD33" s="57">
        <f t="shared" ref="BD33:BE34" si="19" xml:space="preserve"> IF( ISNUMBER(U33 ), 0, 1 )</f>
        <v>1</v>
      </c>
      <c r="BE33" s="57">
        <f t="shared" si="19"/>
        <v>0</v>
      </c>
      <c r="BF33" s="2625"/>
      <c r="BG33" s="2108"/>
      <c r="BH33" s="2108"/>
      <c r="BI33" s="57">
        <f t="shared" ref="BI33:BN35" si="20" xml:space="preserve"> IF( ISNUMBER(Z33 ), 0, 1 )</f>
        <v>1</v>
      </c>
      <c r="BJ33" s="57">
        <f t="shared" si="20"/>
        <v>0</v>
      </c>
      <c r="BK33" s="57">
        <f t="shared" si="20"/>
        <v>0</v>
      </c>
      <c r="BL33" s="57">
        <f t="shared" si="20"/>
        <v>0</v>
      </c>
      <c r="BM33" s="57">
        <f t="shared" si="20"/>
        <v>0</v>
      </c>
      <c r="BN33" s="57">
        <f t="shared" si="20"/>
        <v>1</v>
      </c>
      <c r="BO33" s="2629"/>
      <c r="BP33" s="2625"/>
      <c r="BQ33" s="2625"/>
      <c r="BR33" s="2643"/>
      <c r="BS33" s="2643"/>
      <c r="BT33" s="2643"/>
    </row>
    <row r="34" spans="1:72" s="2648" customFormat="1" ht="15.75" customHeight="1" outlineLevel="1">
      <c r="A34" s="2643"/>
      <c r="B34" s="2673" t="s">
        <v>16779</v>
      </c>
      <c r="C34" s="2674" t="s">
        <v>16760</v>
      </c>
      <c r="D34" s="2675" t="s">
        <v>16780</v>
      </c>
      <c r="E34" s="2675" t="s">
        <v>16781</v>
      </c>
      <c r="F34" s="2674"/>
      <c r="G34" s="2675" t="s">
        <v>16782</v>
      </c>
      <c r="H34" s="2674"/>
      <c r="I34" s="2674" t="s">
        <v>16741</v>
      </c>
      <c r="J34" s="2676">
        <v>43542</v>
      </c>
      <c r="K34" s="2677">
        <v>100</v>
      </c>
      <c r="L34" s="2676">
        <v>53782</v>
      </c>
      <c r="M34" s="2678">
        <v>25</v>
      </c>
      <c r="N34" s="2677">
        <v>55</v>
      </c>
      <c r="O34" s="2679">
        <v>0</v>
      </c>
      <c r="P34" s="2679">
        <v>0</v>
      </c>
      <c r="Q34" s="2680">
        <f>IFERROR(M34*O34,"")</f>
        <v>0</v>
      </c>
      <c r="R34" s="163">
        <f>IF(W34=0,0,((1+W34)/(1+$C$161))-1)</f>
        <v>-7.0056901615271561E-2</v>
      </c>
      <c r="S34" s="163">
        <f>IF(W34=0,0,((1+W34)/(1+$C$162))-1)</f>
        <v>-5.3376307922272104E-2</v>
      </c>
      <c r="T34" s="2682" t="s">
        <v>17802</v>
      </c>
      <c r="U34" s="2682"/>
      <c r="V34" s="2682">
        <v>1.3266E-2</v>
      </c>
      <c r="W34" s="163">
        <f t="shared" si="14"/>
        <v>1.3266E-2</v>
      </c>
      <c r="X34" s="2683">
        <f t="shared" si="15"/>
        <v>0</v>
      </c>
      <c r="Y34" s="2683">
        <f t="shared" si="16"/>
        <v>0</v>
      </c>
      <c r="Z34" s="2682"/>
      <c r="AA34" s="2682">
        <v>0.375</v>
      </c>
      <c r="AB34" s="2677">
        <v>0.1925</v>
      </c>
      <c r="AC34" s="2677">
        <v>0</v>
      </c>
      <c r="AD34" s="2677">
        <v>0</v>
      </c>
      <c r="AE34" s="2684" t="s">
        <v>16797</v>
      </c>
      <c r="AF34" s="2670"/>
      <c r="AG34" s="2685" t="s">
        <v>9403</v>
      </c>
      <c r="AH34" s="12"/>
      <c r="AI34" s="2629"/>
      <c r="AJ34" s="2116" t="str">
        <f t="shared" si="17"/>
        <v>Please complete all cells in row</v>
      </c>
      <c r="AK34" s="2629"/>
      <c r="AL34" s="2625"/>
      <c r="AM34" s="2625"/>
      <c r="AN34" s="2625"/>
      <c r="AO34" s="2625"/>
      <c r="AP34" s="2625"/>
      <c r="AQ34" s="2625"/>
      <c r="AR34" s="2625"/>
      <c r="AS34" s="57">
        <f t="shared" si="18"/>
        <v>0</v>
      </c>
      <c r="AT34" s="57">
        <f t="shared" si="18"/>
        <v>0</v>
      </c>
      <c r="AU34" s="57">
        <f t="shared" si="18"/>
        <v>0</v>
      </c>
      <c r="AV34" s="57">
        <f t="shared" si="18"/>
        <v>0</v>
      </c>
      <c r="AW34" s="57">
        <f t="shared" si="18"/>
        <v>0</v>
      </c>
      <c r="AX34" s="57">
        <f t="shared" si="18"/>
        <v>0</v>
      </c>
      <c r="AY34" s="57">
        <f t="shared" si="18"/>
        <v>0</v>
      </c>
      <c r="AZ34" s="2108"/>
      <c r="BA34" s="2108"/>
      <c r="BB34" s="2108"/>
      <c r="BC34" s="2625"/>
      <c r="BD34" s="57">
        <f t="shared" si="19"/>
        <v>1</v>
      </c>
      <c r="BE34" s="57">
        <f t="shared" si="19"/>
        <v>0</v>
      </c>
      <c r="BF34" s="2625"/>
      <c r="BG34" s="2108"/>
      <c r="BH34" s="2108"/>
      <c r="BI34" s="57">
        <f t="shared" si="20"/>
        <v>1</v>
      </c>
      <c r="BJ34" s="57">
        <f t="shared" si="20"/>
        <v>0</v>
      </c>
      <c r="BK34" s="57">
        <f t="shared" si="20"/>
        <v>0</v>
      </c>
      <c r="BL34" s="57">
        <f t="shared" si="20"/>
        <v>0</v>
      </c>
      <c r="BM34" s="57">
        <f t="shared" si="20"/>
        <v>0</v>
      </c>
      <c r="BN34" s="57">
        <f t="shared" si="20"/>
        <v>1</v>
      </c>
      <c r="BO34" s="2629"/>
      <c r="BP34" s="2625"/>
      <c r="BQ34" s="2625"/>
      <c r="BR34" s="2643"/>
      <c r="BS34" s="2643"/>
      <c r="BT34" s="2643"/>
    </row>
    <row r="35" spans="1:72" s="2648" customFormat="1" ht="15.75" customHeight="1" thickBot="1">
      <c r="A35" s="2643"/>
      <c r="B35" s="2697" t="s">
        <v>9404</v>
      </c>
      <c r="C35" s="2698"/>
      <c r="D35" s="2698"/>
      <c r="E35" s="2698"/>
      <c r="F35" s="2699"/>
      <c r="G35" s="2699"/>
      <c r="H35" s="2700"/>
      <c r="I35" s="2700"/>
      <c r="J35" s="2701"/>
      <c r="K35" s="2702"/>
      <c r="L35" s="2701"/>
      <c r="M35" s="2703"/>
      <c r="N35" s="2704">
        <f>SUM(N33:N34)</f>
        <v>385</v>
      </c>
      <c r="O35" s="2704">
        <f>SUM(O33:O34)</f>
        <v>0</v>
      </c>
      <c r="P35" s="2704">
        <f>SUM(P33:P34)</f>
        <v>0</v>
      </c>
      <c r="Q35" s="2714">
        <f>SUM(Q33:Q34)</f>
        <v>0</v>
      </c>
      <c r="R35" s="2703"/>
      <c r="S35" s="2703"/>
      <c r="T35" s="2703"/>
      <c r="U35" s="2703"/>
      <c r="V35" s="2703"/>
      <c r="W35" s="2703"/>
      <c r="X35" s="2704">
        <f>SUM(X33:X34)</f>
        <v>0</v>
      </c>
      <c r="Y35" s="2704">
        <f>SUM(Y33:Y34)</f>
        <v>0</v>
      </c>
      <c r="Z35" s="2715"/>
      <c r="AA35" s="2715"/>
      <c r="AB35" s="2704">
        <f>SUM(AB33:AB34)</f>
        <v>1.3475000000000001</v>
      </c>
      <c r="AC35" s="2704">
        <f>SUM(AC33:AC34)</f>
        <v>0</v>
      </c>
      <c r="AD35" s="2704">
        <f>SUM(AD33:AD34)</f>
        <v>0</v>
      </c>
      <c r="AE35" s="2706"/>
      <c r="AF35" s="2670"/>
      <c r="AG35" s="2707" t="s">
        <v>9405</v>
      </c>
      <c r="AH35" s="12"/>
      <c r="AI35" s="2629"/>
      <c r="AJ35" s="2116" t="str">
        <f t="shared" si="17"/>
        <v>Please complete all cells in row</v>
      </c>
      <c r="AK35" s="2629"/>
      <c r="AL35" s="2625"/>
      <c r="AM35" s="2625"/>
      <c r="AN35" s="2625"/>
      <c r="AO35" s="2625"/>
      <c r="AP35" s="2625"/>
      <c r="AQ35" s="2625"/>
      <c r="AR35" s="2625"/>
      <c r="AS35" s="2625"/>
      <c r="AT35" s="2625"/>
      <c r="AU35" s="2625"/>
      <c r="AV35" s="2625"/>
      <c r="AW35" s="2625"/>
      <c r="AX35" s="2625"/>
      <c r="AY35" s="2625"/>
      <c r="AZ35" s="2625"/>
      <c r="BA35" s="2625"/>
      <c r="BB35" s="2625"/>
      <c r="BC35" s="2625"/>
      <c r="BD35" s="2625"/>
      <c r="BE35" s="2625"/>
      <c r="BF35" s="2625"/>
      <c r="BG35" s="2625"/>
      <c r="BH35" s="2625"/>
      <c r="BI35" s="2625"/>
      <c r="BJ35" s="2625"/>
      <c r="BK35" s="2625"/>
      <c r="BL35" s="2625"/>
      <c r="BM35" s="2625"/>
      <c r="BN35" s="57">
        <f t="shared" si="20"/>
        <v>1</v>
      </c>
      <c r="BO35" s="2629"/>
      <c r="BP35" s="2625"/>
      <c r="BQ35" s="2625"/>
      <c r="BR35" s="2643"/>
      <c r="BS35" s="2643"/>
      <c r="BT35" s="2643"/>
    </row>
    <row r="36" spans="1:72" s="2648" customFormat="1" ht="15.75" customHeight="1" thickTop="1" thickBot="1">
      <c r="A36" s="2643"/>
      <c r="B36" s="2716"/>
      <c r="C36" s="2717"/>
      <c r="D36" s="2717"/>
      <c r="E36" s="2717"/>
      <c r="F36" s="2710"/>
      <c r="G36" s="2710"/>
      <c r="H36" s="2710"/>
      <c r="I36" s="2710"/>
      <c r="J36" s="2711"/>
      <c r="K36" s="2712"/>
      <c r="L36" s="2711"/>
      <c r="M36" s="2712"/>
      <c r="N36" s="2712"/>
      <c r="O36" s="2713"/>
      <c r="P36" s="2713"/>
      <c r="Q36" s="2713"/>
      <c r="R36" s="2712"/>
      <c r="S36" s="2712"/>
      <c r="T36" s="2712"/>
      <c r="U36" s="2712"/>
      <c r="V36" s="2712"/>
      <c r="W36" s="2712"/>
      <c r="X36" s="2713"/>
      <c r="Y36" s="2713"/>
      <c r="Z36" s="2713"/>
      <c r="AA36" s="2713"/>
      <c r="AB36" s="2718"/>
      <c r="AC36" s="2718"/>
      <c r="AD36" s="2718"/>
      <c r="AE36" s="2718"/>
      <c r="AF36" s="2670"/>
      <c r="AG36" s="2654"/>
      <c r="AH36" s="12"/>
      <c r="AI36" s="2629"/>
      <c r="AJ36" s="2625"/>
      <c r="AK36" s="2629"/>
      <c r="AL36" s="2625"/>
      <c r="AM36" s="2625"/>
      <c r="AN36" s="2625"/>
      <c r="AO36" s="2625"/>
      <c r="AP36" s="2625"/>
      <c r="AQ36" s="2625"/>
      <c r="AR36" s="2625"/>
      <c r="AS36" s="2625"/>
      <c r="AT36" s="2625"/>
      <c r="AU36" s="2625"/>
      <c r="AV36" s="2625"/>
      <c r="AW36" s="2625"/>
      <c r="AX36" s="2625"/>
      <c r="AY36" s="2625"/>
      <c r="AZ36" s="2625"/>
      <c r="BA36" s="2625"/>
      <c r="BB36" s="2625"/>
      <c r="BC36" s="2625"/>
      <c r="BD36" s="2625"/>
      <c r="BE36" s="2625"/>
      <c r="BF36" s="2625"/>
      <c r="BG36" s="2625"/>
      <c r="BH36" s="2625"/>
      <c r="BI36" s="2625"/>
      <c r="BJ36" s="2625"/>
      <c r="BK36" s="2625"/>
      <c r="BL36" s="2625"/>
      <c r="BM36" s="2625"/>
      <c r="BN36" s="2625"/>
      <c r="BO36" s="2629"/>
      <c r="BP36" s="2625"/>
      <c r="BQ36" s="2625"/>
      <c r="BR36" s="2643"/>
      <c r="BS36" s="2643"/>
      <c r="BT36" s="2643"/>
    </row>
    <row r="37" spans="1:72" s="2648" customFormat="1" ht="15.75" customHeight="1" thickTop="1" thickBot="1">
      <c r="A37" s="2643"/>
      <c r="B37" s="2439" t="s">
        <v>9406</v>
      </c>
      <c r="C37" s="2710"/>
      <c r="D37" s="2710"/>
      <c r="E37" s="2710"/>
      <c r="F37" s="2710"/>
      <c r="G37" s="2710"/>
      <c r="H37" s="2710"/>
      <c r="I37" s="2710"/>
      <c r="J37" s="2711"/>
      <c r="K37" s="2712"/>
      <c r="L37" s="2711"/>
      <c r="M37" s="2712"/>
      <c r="N37" s="2712"/>
      <c r="O37" s="2713"/>
      <c r="P37" s="2713"/>
      <c r="Q37" s="2713"/>
      <c r="R37" s="2712"/>
      <c r="S37" s="2712"/>
      <c r="T37" s="2712"/>
      <c r="U37" s="2712"/>
      <c r="V37" s="2712"/>
      <c r="W37" s="2712"/>
      <c r="X37" s="2713"/>
      <c r="Y37" s="2713"/>
      <c r="Z37" s="2713"/>
      <c r="AA37" s="2713"/>
      <c r="AB37" s="2718"/>
      <c r="AC37" s="2718"/>
      <c r="AD37" s="2718"/>
      <c r="AE37" s="2718"/>
      <c r="AF37" s="2670"/>
      <c r="AG37" s="2654"/>
      <c r="AH37" s="12"/>
      <c r="AI37" s="2629"/>
      <c r="AJ37" s="2625"/>
      <c r="AK37" s="2629"/>
      <c r="AL37" s="2625"/>
      <c r="AM37" s="2625"/>
      <c r="AN37" s="2625"/>
      <c r="AO37" s="2625"/>
      <c r="AP37" s="2625"/>
      <c r="AQ37" s="2625"/>
      <c r="AR37" s="2625"/>
      <c r="AS37" s="2625"/>
      <c r="AT37" s="2625"/>
      <c r="AU37" s="2625"/>
      <c r="AV37" s="2625"/>
      <c r="AW37" s="2625"/>
      <c r="AX37" s="2625"/>
      <c r="AY37" s="2625"/>
      <c r="AZ37" s="2625"/>
      <c r="BA37" s="2625"/>
      <c r="BB37" s="2625"/>
      <c r="BC37" s="2625"/>
      <c r="BD37" s="2625"/>
      <c r="BE37" s="2625"/>
      <c r="BF37" s="2625"/>
      <c r="BG37" s="2625"/>
      <c r="BH37" s="2625"/>
      <c r="BI37" s="2625"/>
      <c r="BJ37" s="2625"/>
      <c r="BK37" s="2625"/>
      <c r="BL37" s="2625"/>
      <c r="BM37" s="2625"/>
      <c r="BN37" s="2625"/>
      <c r="BO37" s="2629"/>
      <c r="BP37" s="2625"/>
      <c r="BQ37" s="2625"/>
      <c r="BR37" s="2643"/>
      <c r="BS37" s="2643"/>
      <c r="BT37" s="2643"/>
    </row>
    <row r="38" spans="1:72" s="2648" customFormat="1" ht="15.75" customHeight="1" thickTop="1">
      <c r="A38" s="2643"/>
      <c r="B38" s="2659" t="s">
        <v>16783</v>
      </c>
      <c r="C38" s="2660" t="s">
        <v>16735</v>
      </c>
      <c r="D38" s="2661" t="s">
        <v>16736</v>
      </c>
      <c r="E38" s="2661" t="s">
        <v>16737</v>
      </c>
      <c r="F38" s="2660" t="s">
        <v>16784</v>
      </c>
      <c r="G38" s="2660" t="s">
        <v>16739</v>
      </c>
      <c r="H38" s="2660" t="s">
        <v>16740</v>
      </c>
      <c r="I38" s="2660" t="s">
        <v>16741</v>
      </c>
      <c r="J38" s="2662">
        <v>37825</v>
      </c>
      <c r="K38" s="2663">
        <v>114.922</v>
      </c>
      <c r="L38" s="2662">
        <v>49034</v>
      </c>
      <c r="M38" s="2664">
        <v>12</v>
      </c>
      <c r="N38" s="2663">
        <v>172.38300000000001</v>
      </c>
      <c r="O38" s="2663">
        <v>257.15499999999997</v>
      </c>
      <c r="P38" s="2663">
        <v>252.29499999999999</v>
      </c>
      <c r="Q38" s="2665">
        <f t="shared" ref="Q38:Q51" si="21">IFERROR(M38*O38,"")</f>
        <v>3085.8599999999997</v>
      </c>
      <c r="R38" s="2667">
        <v>3.7060000000000003E-2</v>
      </c>
      <c r="S38" s="2719"/>
      <c r="T38" s="2719"/>
      <c r="U38" s="2719"/>
      <c r="V38" s="2719"/>
      <c r="W38" s="162">
        <v>0.1299805759999999</v>
      </c>
      <c r="X38" s="2668">
        <f t="shared" ref="X38:X51" si="22">W38*P38</f>
        <v>32.793449421919973</v>
      </c>
      <c r="Y38" s="2668">
        <f>R38*P38</f>
        <v>9.3500527000000009</v>
      </c>
      <c r="Z38" s="2667"/>
      <c r="AA38" s="2667"/>
      <c r="AB38" s="2663">
        <v>1.1679999999999999</v>
      </c>
      <c r="AC38" s="2663">
        <v>250.119</v>
      </c>
      <c r="AD38" s="2663">
        <v>431.12700000000007</v>
      </c>
      <c r="AE38" s="2669" t="s">
        <v>16798</v>
      </c>
      <c r="AF38" s="2670"/>
      <c r="AG38" s="2671" t="s">
        <v>9407</v>
      </c>
      <c r="AH38" s="12"/>
      <c r="AI38" s="2629"/>
      <c r="AJ38" s="2116" t="str">
        <f t="shared" ref="AJ38:AJ101" si="23">IF( SUM( AL38:BN38 ) = 0, 0, $AL$5 )</f>
        <v>Please complete all cells in row</v>
      </c>
      <c r="AK38" s="2629"/>
      <c r="AL38" s="2625"/>
      <c r="AM38" s="2625"/>
      <c r="AN38" s="2625"/>
      <c r="AO38" s="2625"/>
      <c r="AP38" s="2625"/>
      <c r="AQ38" s="2625"/>
      <c r="AR38" s="2625"/>
      <c r="AS38" s="57">
        <f t="shared" ref="AS38:AY51" si="24" xml:space="preserve"> IF( ISNUMBER(J38 ), 0, 1 )</f>
        <v>0</v>
      </c>
      <c r="AT38" s="57">
        <f t="shared" si="24"/>
        <v>0</v>
      </c>
      <c r="AU38" s="57">
        <f t="shared" si="24"/>
        <v>0</v>
      </c>
      <c r="AV38" s="57">
        <f t="shared" si="24"/>
        <v>0</v>
      </c>
      <c r="AW38" s="57">
        <f t="shared" si="24"/>
        <v>0</v>
      </c>
      <c r="AX38" s="57">
        <f t="shared" si="24"/>
        <v>0</v>
      </c>
      <c r="AY38" s="57">
        <f t="shared" si="24"/>
        <v>0</v>
      </c>
      <c r="AZ38" s="2108"/>
      <c r="BA38" s="57">
        <f t="shared" ref="BA38:BA51" si="25" xml:space="preserve"> IF( ISNUMBER(R38 ), 0, 1 )</f>
        <v>0</v>
      </c>
      <c r="BB38" s="2108"/>
      <c r="BC38" s="2108"/>
      <c r="BD38" s="2108"/>
      <c r="BE38" s="2108"/>
      <c r="BF38" s="2108"/>
      <c r="BG38" s="2108"/>
      <c r="BH38" s="2108"/>
      <c r="BI38" s="57">
        <f t="shared" ref="BI38:BN51" si="26" xml:space="preserve"> IF( ISNUMBER(Z38 ), 0, 1 )</f>
        <v>1</v>
      </c>
      <c r="BJ38" s="57">
        <f t="shared" si="26"/>
        <v>1</v>
      </c>
      <c r="BK38" s="57">
        <f t="shared" si="26"/>
        <v>0</v>
      </c>
      <c r="BL38" s="57">
        <f t="shared" si="26"/>
        <v>0</v>
      </c>
      <c r="BM38" s="57">
        <f t="shared" si="26"/>
        <v>0</v>
      </c>
      <c r="BN38" s="57">
        <f t="shared" si="26"/>
        <v>1</v>
      </c>
      <c r="BO38" s="2629"/>
      <c r="BP38" s="2625"/>
      <c r="BQ38" s="2625"/>
      <c r="BR38" s="2643"/>
      <c r="BS38" s="2643"/>
      <c r="BT38" s="2643"/>
    </row>
    <row r="39" spans="1:72" s="2648" customFormat="1" ht="15.75" customHeight="1" outlineLevel="1">
      <c r="A39" s="2643"/>
      <c r="B39" s="2673" t="s">
        <v>16785</v>
      </c>
      <c r="C39" s="2674" t="s">
        <v>16735</v>
      </c>
      <c r="D39" s="2675" t="s">
        <v>16736</v>
      </c>
      <c r="E39" s="2675" t="s">
        <v>16737</v>
      </c>
      <c r="F39" s="2674" t="s">
        <v>16786</v>
      </c>
      <c r="G39" s="2675" t="s">
        <v>16739</v>
      </c>
      <c r="H39" s="2674" t="s">
        <v>16740</v>
      </c>
      <c r="I39" s="2674" t="s">
        <v>16741</v>
      </c>
      <c r="J39" s="2676">
        <v>37825</v>
      </c>
      <c r="K39" s="2677">
        <v>114.922</v>
      </c>
      <c r="L39" s="2676">
        <v>49034</v>
      </c>
      <c r="M39" s="2678">
        <v>12</v>
      </c>
      <c r="N39" s="2677">
        <v>40.222999999999999</v>
      </c>
      <c r="O39" s="2679">
        <v>59.948999999999998</v>
      </c>
      <c r="P39" s="2679">
        <v>58.88</v>
      </c>
      <c r="Q39" s="2680">
        <f t="shared" si="21"/>
        <v>719.38799999999992</v>
      </c>
      <c r="R39" s="2682">
        <v>3.7060000000000003E-2</v>
      </c>
      <c r="S39" s="2720"/>
      <c r="T39" s="2720"/>
      <c r="U39" s="2720"/>
      <c r="V39" s="2720"/>
      <c r="W39" s="163">
        <v>0.1299805759999999</v>
      </c>
      <c r="X39" s="2683">
        <f t="shared" si="22"/>
        <v>7.6532563148799948</v>
      </c>
      <c r="Y39" s="2683">
        <f t="shared" ref="Y39:Y51" si="27">R39*P39</f>
        <v>2.1820928000000004</v>
      </c>
      <c r="Z39" s="2682"/>
      <c r="AA39" s="2682"/>
      <c r="AB39" s="2677">
        <v>0.27300000000000002</v>
      </c>
      <c r="AC39" s="2677">
        <v>66.984999999999999</v>
      </c>
      <c r="AD39" s="2677">
        <v>59.948999999999998</v>
      </c>
      <c r="AE39" s="2684" t="s">
        <v>16800</v>
      </c>
      <c r="AF39" s="2670"/>
      <c r="AG39" s="2685" t="s">
        <v>9408</v>
      </c>
      <c r="AH39" s="12"/>
      <c r="AI39" s="2629"/>
      <c r="AJ39" s="2116" t="str">
        <f t="shared" si="23"/>
        <v>Please complete all cells in row</v>
      </c>
      <c r="AK39" s="2629"/>
      <c r="AL39" s="2625"/>
      <c r="AM39" s="2625"/>
      <c r="AN39" s="2625"/>
      <c r="AO39" s="2625"/>
      <c r="AP39" s="2625"/>
      <c r="AQ39" s="2625"/>
      <c r="AR39" s="2625"/>
      <c r="AS39" s="57">
        <f t="shared" si="24"/>
        <v>0</v>
      </c>
      <c r="AT39" s="57">
        <f t="shared" si="24"/>
        <v>0</v>
      </c>
      <c r="AU39" s="57">
        <f t="shared" si="24"/>
        <v>0</v>
      </c>
      <c r="AV39" s="57">
        <f t="shared" si="24"/>
        <v>0</v>
      </c>
      <c r="AW39" s="57">
        <f t="shared" si="24"/>
        <v>0</v>
      </c>
      <c r="AX39" s="57">
        <f t="shared" si="24"/>
        <v>0</v>
      </c>
      <c r="AY39" s="57">
        <f t="shared" si="24"/>
        <v>0</v>
      </c>
      <c r="AZ39" s="2108"/>
      <c r="BA39" s="57">
        <f t="shared" si="25"/>
        <v>0</v>
      </c>
      <c r="BB39" s="2108"/>
      <c r="BC39" s="2108"/>
      <c r="BD39" s="2108"/>
      <c r="BE39" s="2108"/>
      <c r="BF39" s="2108"/>
      <c r="BG39" s="2108"/>
      <c r="BH39" s="2108"/>
      <c r="BI39" s="57">
        <f t="shared" si="26"/>
        <v>1</v>
      </c>
      <c r="BJ39" s="57">
        <f t="shared" si="26"/>
        <v>1</v>
      </c>
      <c r="BK39" s="57">
        <f t="shared" si="26"/>
        <v>0</v>
      </c>
      <c r="BL39" s="57">
        <f t="shared" si="26"/>
        <v>0</v>
      </c>
      <c r="BM39" s="57">
        <f t="shared" si="26"/>
        <v>0</v>
      </c>
      <c r="BN39" s="57">
        <f t="shared" si="26"/>
        <v>1</v>
      </c>
      <c r="BO39" s="2629"/>
      <c r="BP39" s="2625"/>
      <c r="BQ39" s="2625"/>
      <c r="BR39" s="2643"/>
      <c r="BS39" s="2643"/>
      <c r="BT39" s="2643"/>
    </row>
    <row r="40" spans="1:72" s="2648" customFormat="1" ht="15.75" customHeight="1" outlineLevel="1">
      <c r="A40" s="2643"/>
      <c r="B40" s="2673" t="s">
        <v>16787</v>
      </c>
      <c r="C40" s="2674" t="s">
        <v>16735</v>
      </c>
      <c r="D40" s="2675" t="s">
        <v>16736</v>
      </c>
      <c r="E40" s="2675" t="s">
        <v>16737</v>
      </c>
      <c r="F40" s="2674" t="s">
        <v>16788</v>
      </c>
      <c r="G40" s="2675" t="s">
        <v>16739</v>
      </c>
      <c r="H40" s="2674" t="s">
        <v>16744</v>
      </c>
      <c r="I40" s="2674" t="s">
        <v>16741</v>
      </c>
      <c r="J40" s="2676">
        <v>37825</v>
      </c>
      <c r="K40" s="2677">
        <v>107.873</v>
      </c>
      <c r="L40" s="2676">
        <v>45016</v>
      </c>
      <c r="M40" s="2678">
        <v>1</v>
      </c>
      <c r="N40" s="2677">
        <v>161.81</v>
      </c>
      <c r="O40" s="2679">
        <v>257.15499999999997</v>
      </c>
      <c r="P40" s="2679">
        <v>252.56700000000001</v>
      </c>
      <c r="Q40" s="2680">
        <f t="shared" si="21"/>
        <v>257.15499999999997</v>
      </c>
      <c r="R40" s="2682">
        <v>3.8159999999999999E-2</v>
      </c>
      <c r="S40" s="2720"/>
      <c r="T40" s="2720"/>
      <c r="U40" s="2720"/>
      <c r="V40" s="2720"/>
      <c r="W40" s="163">
        <v>0.13117913599999986</v>
      </c>
      <c r="X40" s="2683">
        <f t="shared" si="22"/>
        <v>33.131520842111968</v>
      </c>
      <c r="Y40" s="2683">
        <f t="shared" si="27"/>
        <v>9.63795672</v>
      </c>
      <c r="Z40" s="2682"/>
      <c r="AA40" s="2682"/>
      <c r="AB40" s="2677">
        <v>1.335</v>
      </c>
      <c r="AC40" s="2677">
        <v>257.15499999999997</v>
      </c>
      <c r="AD40" s="2677">
        <v>281.75475</v>
      </c>
      <c r="AE40" s="2684" t="s">
        <v>16798</v>
      </c>
      <c r="AF40" s="2670"/>
      <c r="AG40" s="2685" t="s">
        <v>9409</v>
      </c>
      <c r="AH40" s="12"/>
      <c r="AI40" s="2629"/>
      <c r="AJ40" s="2116" t="str">
        <f t="shared" si="23"/>
        <v>Please complete all cells in row</v>
      </c>
      <c r="AK40" s="2629"/>
      <c r="AL40" s="2625"/>
      <c r="AM40" s="2625"/>
      <c r="AN40" s="2625"/>
      <c r="AO40" s="2625"/>
      <c r="AP40" s="2625"/>
      <c r="AQ40" s="2625"/>
      <c r="AR40" s="2625"/>
      <c r="AS40" s="57">
        <f t="shared" si="24"/>
        <v>0</v>
      </c>
      <c r="AT40" s="57">
        <f t="shared" si="24"/>
        <v>0</v>
      </c>
      <c r="AU40" s="57">
        <f t="shared" si="24"/>
        <v>0</v>
      </c>
      <c r="AV40" s="57">
        <f t="shared" si="24"/>
        <v>0</v>
      </c>
      <c r="AW40" s="57">
        <f t="shared" si="24"/>
        <v>0</v>
      </c>
      <c r="AX40" s="57">
        <f t="shared" si="24"/>
        <v>0</v>
      </c>
      <c r="AY40" s="57">
        <f t="shared" si="24"/>
        <v>0</v>
      </c>
      <c r="AZ40" s="2108"/>
      <c r="BA40" s="57">
        <f t="shared" si="25"/>
        <v>0</v>
      </c>
      <c r="BB40" s="2108"/>
      <c r="BC40" s="2108"/>
      <c r="BD40" s="2108"/>
      <c r="BE40" s="2108"/>
      <c r="BF40" s="2108"/>
      <c r="BG40" s="2108"/>
      <c r="BH40" s="2108"/>
      <c r="BI40" s="57">
        <f t="shared" si="26"/>
        <v>1</v>
      </c>
      <c r="BJ40" s="57">
        <f t="shared" si="26"/>
        <v>1</v>
      </c>
      <c r="BK40" s="57">
        <f t="shared" si="26"/>
        <v>0</v>
      </c>
      <c r="BL40" s="57">
        <f t="shared" si="26"/>
        <v>0</v>
      </c>
      <c r="BM40" s="57">
        <f t="shared" si="26"/>
        <v>0</v>
      </c>
      <c r="BN40" s="57">
        <f t="shared" si="26"/>
        <v>1</v>
      </c>
      <c r="BO40" s="2629"/>
      <c r="BP40" s="2625"/>
      <c r="BQ40" s="2625"/>
      <c r="BR40" s="2643"/>
      <c r="BS40" s="2643"/>
      <c r="BT40" s="2643"/>
    </row>
    <row r="41" spans="1:72" s="2648" customFormat="1" ht="15.75" customHeight="1" outlineLevel="1">
      <c r="A41" s="2643"/>
      <c r="B41" s="2673" t="s">
        <v>16789</v>
      </c>
      <c r="C41" s="2674" t="s">
        <v>16735</v>
      </c>
      <c r="D41" s="2675" t="s">
        <v>16790</v>
      </c>
      <c r="E41" s="2675" t="s">
        <v>16737</v>
      </c>
      <c r="F41" s="2674"/>
      <c r="G41" s="2675" t="s">
        <v>16739</v>
      </c>
      <c r="H41" s="2674" t="s">
        <v>16740</v>
      </c>
      <c r="I41" s="2674" t="s">
        <v>16741</v>
      </c>
      <c r="J41" s="2676">
        <v>37825</v>
      </c>
      <c r="K41" s="2677">
        <v>114.922</v>
      </c>
      <c r="L41" s="2676">
        <v>48669</v>
      </c>
      <c r="M41" s="2678">
        <v>11</v>
      </c>
      <c r="N41" s="2677">
        <v>189.62100000000001</v>
      </c>
      <c r="O41" s="2679">
        <v>283.02499999999998</v>
      </c>
      <c r="P41" s="2679">
        <v>277.976</v>
      </c>
      <c r="Q41" s="2680">
        <f t="shared" si="21"/>
        <v>3113.2749999999996</v>
      </c>
      <c r="R41" s="2682">
        <v>4.0759999999999998E-2</v>
      </c>
      <c r="S41" s="2720"/>
      <c r="T41" s="2720"/>
      <c r="U41" s="2720"/>
      <c r="V41" s="2720"/>
      <c r="W41" s="163">
        <v>0.13401209599999975</v>
      </c>
      <c r="X41" s="2683">
        <f t="shared" si="22"/>
        <v>37.252146397695931</v>
      </c>
      <c r="Y41" s="2683">
        <f t="shared" si="27"/>
        <v>11.330301759999999</v>
      </c>
      <c r="Z41" s="2682"/>
      <c r="AA41" s="2682"/>
      <c r="AB41" s="2677">
        <v>1.6140000000000001</v>
      </c>
      <c r="AC41" s="2677">
        <v>283.02499999999998</v>
      </c>
      <c r="AD41" s="2677">
        <v>283.02499999999998</v>
      </c>
      <c r="AE41" s="2684" t="s">
        <v>16798</v>
      </c>
      <c r="AF41" s="2670"/>
      <c r="AG41" s="2685" t="s">
        <v>9410</v>
      </c>
      <c r="AH41" s="12"/>
      <c r="AI41" s="2629"/>
      <c r="AJ41" s="2116" t="str">
        <f t="shared" si="23"/>
        <v>Please complete all cells in row</v>
      </c>
      <c r="AK41" s="2629"/>
      <c r="AL41" s="2625"/>
      <c r="AM41" s="2625"/>
      <c r="AN41" s="2625"/>
      <c r="AO41" s="2625"/>
      <c r="AP41" s="2625"/>
      <c r="AQ41" s="2625"/>
      <c r="AR41" s="2625"/>
      <c r="AS41" s="57">
        <f t="shared" si="24"/>
        <v>0</v>
      </c>
      <c r="AT41" s="57">
        <f t="shared" si="24"/>
        <v>0</v>
      </c>
      <c r="AU41" s="57">
        <f t="shared" si="24"/>
        <v>0</v>
      </c>
      <c r="AV41" s="57">
        <f t="shared" si="24"/>
        <v>0</v>
      </c>
      <c r="AW41" s="57">
        <f t="shared" si="24"/>
        <v>0</v>
      </c>
      <c r="AX41" s="57">
        <f t="shared" si="24"/>
        <v>0</v>
      </c>
      <c r="AY41" s="57">
        <f t="shared" si="24"/>
        <v>0</v>
      </c>
      <c r="AZ41" s="2108"/>
      <c r="BA41" s="57">
        <f t="shared" si="25"/>
        <v>0</v>
      </c>
      <c r="BB41" s="2108"/>
      <c r="BC41" s="2108"/>
      <c r="BD41" s="2108"/>
      <c r="BE41" s="2108"/>
      <c r="BF41" s="2108"/>
      <c r="BG41" s="2108"/>
      <c r="BH41" s="2108"/>
      <c r="BI41" s="57">
        <f t="shared" si="26"/>
        <v>1</v>
      </c>
      <c r="BJ41" s="57">
        <f t="shared" si="26"/>
        <v>1</v>
      </c>
      <c r="BK41" s="57">
        <f t="shared" si="26"/>
        <v>0</v>
      </c>
      <c r="BL41" s="57">
        <f t="shared" si="26"/>
        <v>0</v>
      </c>
      <c r="BM41" s="57">
        <f t="shared" si="26"/>
        <v>0</v>
      </c>
      <c r="BN41" s="57">
        <f t="shared" si="26"/>
        <v>1</v>
      </c>
      <c r="BO41" s="2629"/>
      <c r="BP41" s="2625"/>
      <c r="BQ41" s="2625"/>
      <c r="BR41" s="2643"/>
      <c r="BS41" s="2643"/>
      <c r="BT41" s="2643"/>
    </row>
    <row r="42" spans="1:72" s="2648" customFormat="1" ht="15.75" customHeight="1" outlineLevel="1">
      <c r="A42" s="2643"/>
      <c r="B42" s="2673" t="s">
        <v>16791</v>
      </c>
      <c r="C42" s="2674" t="s">
        <v>16735</v>
      </c>
      <c r="D42" s="2675" t="s">
        <v>16790</v>
      </c>
      <c r="E42" s="2675" t="s">
        <v>16737</v>
      </c>
      <c r="F42" s="2674"/>
      <c r="G42" s="2675" t="s">
        <v>16739</v>
      </c>
      <c r="H42" s="2674" t="s">
        <v>16740</v>
      </c>
      <c r="I42" s="2674" t="s">
        <v>16741</v>
      </c>
      <c r="J42" s="2676">
        <v>38173</v>
      </c>
      <c r="K42" s="2677">
        <v>111.8</v>
      </c>
      <c r="L42" s="2676">
        <v>48304</v>
      </c>
      <c r="M42" s="2678">
        <v>10</v>
      </c>
      <c r="N42" s="2677">
        <v>175</v>
      </c>
      <c r="O42" s="2679">
        <v>261.923</v>
      </c>
      <c r="P42" s="2679">
        <v>257.25200000000001</v>
      </c>
      <c r="Q42" s="2680">
        <f t="shared" si="21"/>
        <v>2619.23</v>
      </c>
      <c r="R42" s="2682">
        <v>3.635E-2</v>
      </c>
      <c r="S42" s="2720"/>
      <c r="T42" s="2720"/>
      <c r="U42" s="2720"/>
      <c r="V42" s="2720"/>
      <c r="W42" s="163">
        <v>0.12920696000000009</v>
      </c>
      <c r="X42" s="2683">
        <f t="shared" si="22"/>
        <v>33.238748873920024</v>
      </c>
      <c r="Y42" s="2683">
        <f t="shared" si="27"/>
        <v>9.3511102000000008</v>
      </c>
      <c r="Z42" s="2682"/>
      <c r="AA42" s="2682"/>
      <c r="AB42" s="2677">
        <v>1.266</v>
      </c>
      <c r="AC42" s="2677">
        <v>261.89999999999998</v>
      </c>
      <c r="AD42" s="2677">
        <v>261.923</v>
      </c>
      <c r="AE42" s="2684" t="s">
        <v>16798</v>
      </c>
      <c r="AF42" s="2670"/>
      <c r="AG42" s="2685" t="s">
        <v>9411</v>
      </c>
      <c r="AH42" s="12"/>
      <c r="AI42" s="2629"/>
      <c r="AJ42" s="2116" t="str">
        <f t="shared" si="23"/>
        <v>Please complete all cells in row</v>
      </c>
      <c r="AK42" s="2629"/>
      <c r="AL42" s="2625"/>
      <c r="AM42" s="2625"/>
      <c r="AN42" s="2625"/>
      <c r="AO42" s="2625"/>
      <c r="AP42" s="2625"/>
      <c r="AQ42" s="2625"/>
      <c r="AR42" s="2625"/>
      <c r="AS42" s="57">
        <f t="shared" si="24"/>
        <v>0</v>
      </c>
      <c r="AT42" s="57">
        <f t="shared" si="24"/>
        <v>0</v>
      </c>
      <c r="AU42" s="57">
        <f t="shared" si="24"/>
        <v>0</v>
      </c>
      <c r="AV42" s="57">
        <f t="shared" si="24"/>
        <v>0</v>
      </c>
      <c r="AW42" s="57">
        <f t="shared" si="24"/>
        <v>0</v>
      </c>
      <c r="AX42" s="57">
        <f t="shared" si="24"/>
        <v>0</v>
      </c>
      <c r="AY42" s="57">
        <f t="shared" si="24"/>
        <v>0</v>
      </c>
      <c r="AZ42" s="2108"/>
      <c r="BA42" s="57">
        <f t="shared" si="25"/>
        <v>0</v>
      </c>
      <c r="BB42" s="2108"/>
      <c r="BC42" s="2108"/>
      <c r="BD42" s="2108"/>
      <c r="BE42" s="2108"/>
      <c r="BF42" s="2108"/>
      <c r="BG42" s="2108"/>
      <c r="BH42" s="2108"/>
      <c r="BI42" s="57">
        <f t="shared" si="26"/>
        <v>1</v>
      </c>
      <c r="BJ42" s="57">
        <f t="shared" si="26"/>
        <v>1</v>
      </c>
      <c r="BK42" s="57">
        <f t="shared" si="26"/>
        <v>0</v>
      </c>
      <c r="BL42" s="57">
        <f t="shared" si="26"/>
        <v>0</v>
      </c>
      <c r="BM42" s="57">
        <f t="shared" si="26"/>
        <v>0</v>
      </c>
      <c r="BN42" s="57">
        <f t="shared" si="26"/>
        <v>1</v>
      </c>
      <c r="BO42" s="2629"/>
      <c r="BP42" s="2625"/>
      <c r="BQ42" s="2625"/>
      <c r="BR42" s="2643"/>
      <c r="BS42" s="2643"/>
      <c r="BT42" s="2643"/>
    </row>
    <row r="43" spans="1:72" s="2648" customFormat="1" ht="15.75" customHeight="1" outlineLevel="1">
      <c r="A43" s="2643"/>
      <c r="B43" s="2673" t="s">
        <v>16792</v>
      </c>
      <c r="C43" s="2674" t="s">
        <v>16760</v>
      </c>
      <c r="D43" s="2675" t="s">
        <v>16793</v>
      </c>
      <c r="E43" s="2675" t="s">
        <v>16794</v>
      </c>
      <c r="F43" s="2674"/>
      <c r="G43" s="2675" t="s">
        <v>16739</v>
      </c>
      <c r="H43" s="2674"/>
      <c r="I43" s="2674" t="s">
        <v>16741</v>
      </c>
      <c r="J43" s="2676">
        <v>42237</v>
      </c>
      <c r="K43" s="2677">
        <v>100</v>
      </c>
      <c r="L43" s="2676">
        <v>45890</v>
      </c>
      <c r="M43" s="2678">
        <v>3</v>
      </c>
      <c r="N43" s="2677">
        <v>60</v>
      </c>
      <c r="O43" s="2679">
        <v>36.649000000000001</v>
      </c>
      <c r="P43" s="2679">
        <v>36.649000000000001</v>
      </c>
      <c r="Q43" s="2680">
        <f t="shared" si="21"/>
        <v>109.947</v>
      </c>
      <c r="R43" s="2682">
        <v>0</v>
      </c>
      <c r="S43" s="2720"/>
      <c r="T43" s="2720"/>
      <c r="U43" s="2720"/>
      <c r="V43" s="2720"/>
      <c r="W43" s="163">
        <v>0</v>
      </c>
      <c r="X43" s="2683">
        <f t="shared" si="22"/>
        <v>0</v>
      </c>
      <c r="Y43" s="2683">
        <f t="shared" si="27"/>
        <v>0</v>
      </c>
      <c r="Z43" s="2682"/>
      <c r="AA43" s="2682"/>
      <c r="AB43" s="2677">
        <v>0</v>
      </c>
      <c r="AC43" s="2677">
        <v>36.649000000000001</v>
      </c>
      <c r="AD43" s="2677">
        <v>36.649000000000001</v>
      </c>
      <c r="AE43" s="2684"/>
      <c r="AF43" s="2670"/>
      <c r="AG43" s="2685" t="s">
        <v>9412</v>
      </c>
      <c r="AH43" s="12"/>
      <c r="AI43" s="2629"/>
      <c r="AJ43" s="2116" t="str">
        <f t="shared" si="23"/>
        <v>Please complete all cells in row</v>
      </c>
      <c r="AK43" s="2629"/>
      <c r="AL43" s="2625"/>
      <c r="AM43" s="2625"/>
      <c r="AN43" s="2625"/>
      <c r="AO43" s="2625"/>
      <c r="AP43" s="2625"/>
      <c r="AQ43" s="2625"/>
      <c r="AR43" s="2625"/>
      <c r="AS43" s="57">
        <f t="shared" si="24"/>
        <v>0</v>
      </c>
      <c r="AT43" s="57">
        <f t="shared" si="24"/>
        <v>0</v>
      </c>
      <c r="AU43" s="57">
        <f t="shared" si="24"/>
        <v>0</v>
      </c>
      <c r="AV43" s="57">
        <f t="shared" si="24"/>
        <v>0</v>
      </c>
      <c r="AW43" s="57">
        <f t="shared" si="24"/>
        <v>0</v>
      </c>
      <c r="AX43" s="57">
        <f t="shared" si="24"/>
        <v>0</v>
      </c>
      <c r="AY43" s="57">
        <f t="shared" si="24"/>
        <v>0</v>
      </c>
      <c r="AZ43" s="2108"/>
      <c r="BA43" s="57">
        <f t="shared" si="25"/>
        <v>0</v>
      </c>
      <c r="BB43" s="2108"/>
      <c r="BC43" s="2108"/>
      <c r="BD43" s="2108"/>
      <c r="BE43" s="2108"/>
      <c r="BF43" s="2108"/>
      <c r="BG43" s="2108"/>
      <c r="BH43" s="2108"/>
      <c r="BI43" s="57">
        <f t="shared" si="26"/>
        <v>1</v>
      </c>
      <c r="BJ43" s="57">
        <f t="shared" si="26"/>
        <v>1</v>
      </c>
      <c r="BK43" s="57">
        <f t="shared" si="26"/>
        <v>0</v>
      </c>
      <c r="BL43" s="57">
        <f t="shared" si="26"/>
        <v>0</v>
      </c>
      <c r="BM43" s="57">
        <f t="shared" si="26"/>
        <v>0</v>
      </c>
      <c r="BN43" s="57">
        <f t="shared" si="26"/>
        <v>1</v>
      </c>
      <c r="BO43" s="2629"/>
      <c r="BP43" s="2625"/>
      <c r="BQ43" s="2625"/>
      <c r="BR43" s="2643"/>
      <c r="BS43" s="2643"/>
      <c r="BT43" s="2643"/>
    </row>
    <row r="44" spans="1:72" s="2648" customFormat="1" ht="15.75" customHeight="1" outlineLevel="1">
      <c r="A44" s="2643"/>
      <c r="B44" s="2673" t="s">
        <v>16795</v>
      </c>
      <c r="C44" s="2674" t="s">
        <v>16760</v>
      </c>
      <c r="D44" s="2675" t="s">
        <v>16793</v>
      </c>
      <c r="E44" s="2675" t="s">
        <v>16794</v>
      </c>
      <c r="F44" s="2674"/>
      <c r="G44" s="2675" t="s">
        <v>16739</v>
      </c>
      <c r="H44" s="2674"/>
      <c r="I44" s="2674" t="s">
        <v>16741</v>
      </c>
      <c r="J44" s="2676">
        <v>42513</v>
      </c>
      <c r="K44" s="2677">
        <v>100</v>
      </c>
      <c r="L44" s="2676">
        <v>46165</v>
      </c>
      <c r="M44" s="2678">
        <v>4</v>
      </c>
      <c r="N44" s="2677">
        <v>40</v>
      </c>
      <c r="O44" s="2679">
        <v>31.422999999999998</v>
      </c>
      <c r="P44" s="2679">
        <v>31.422999999999998</v>
      </c>
      <c r="Q44" s="2680">
        <f t="shared" si="21"/>
        <v>125.69199999999999</v>
      </c>
      <c r="R44" s="2682">
        <v>0</v>
      </c>
      <c r="S44" s="2720"/>
      <c r="T44" s="2720"/>
      <c r="U44" s="2720"/>
      <c r="V44" s="2720"/>
      <c r="W44" s="163">
        <v>0</v>
      </c>
      <c r="X44" s="2683">
        <f t="shared" si="22"/>
        <v>0</v>
      </c>
      <c r="Y44" s="2683">
        <f t="shared" si="27"/>
        <v>0</v>
      </c>
      <c r="Z44" s="2682"/>
      <c r="AA44" s="2682"/>
      <c r="AB44" s="2677">
        <v>0</v>
      </c>
      <c r="AC44" s="2677">
        <v>31.422999999999998</v>
      </c>
      <c r="AD44" s="2677">
        <v>31.422999999999998</v>
      </c>
      <c r="AE44" s="2684"/>
      <c r="AF44" s="2670"/>
      <c r="AG44" s="2685" t="s">
        <v>9413</v>
      </c>
      <c r="AH44" s="12"/>
      <c r="AI44" s="2629"/>
      <c r="AJ44" s="2116" t="str">
        <f t="shared" si="23"/>
        <v>Please complete all cells in row</v>
      </c>
      <c r="AK44" s="2629"/>
      <c r="AL44" s="2625"/>
      <c r="AM44" s="2625"/>
      <c r="AN44" s="2625"/>
      <c r="AO44" s="2625"/>
      <c r="AP44" s="2625"/>
      <c r="AQ44" s="2625"/>
      <c r="AR44" s="2625"/>
      <c r="AS44" s="57">
        <f t="shared" si="24"/>
        <v>0</v>
      </c>
      <c r="AT44" s="57">
        <f t="shared" si="24"/>
        <v>0</v>
      </c>
      <c r="AU44" s="57">
        <f t="shared" si="24"/>
        <v>0</v>
      </c>
      <c r="AV44" s="57">
        <f t="shared" si="24"/>
        <v>0</v>
      </c>
      <c r="AW44" s="57">
        <f t="shared" si="24"/>
        <v>0</v>
      </c>
      <c r="AX44" s="57">
        <f t="shared" si="24"/>
        <v>0</v>
      </c>
      <c r="AY44" s="57">
        <f t="shared" si="24"/>
        <v>0</v>
      </c>
      <c r="AZ44" s="2108"/>
      <c r="BA44" s="57">
        <f t="shared" si="25"/>
        <v>0</v>
      </c>
      <c r="BB44" s="2108"/>
      <c r="BC44" s="2108"/>
      <c r="BD44" s="2108"/>
      <c r="BE44" s="2108"/>
      <c r="BF44" s="2108"/>
      <c r="BG44" s="2108"/>
      <c r="BH44" s="2108"/>
      <c r="BI44" s="57">
        <f t="shared" si="26"/>
        <v>1</v>
      </c>
      <c r="BJ44" s="57">
        <f t="shared" si="26"/>
        <v>1</v>
      </c>
      <c r="BK44" s="57">
        <f t="shared" si="26"/>
        <v>0</v>
      </c>
      <c r="BL44" s="57">
        <f t="shared" si="26"/>
        <v>0</v>
      </c>
      <c r="BM44" s="57">
        <f t="shared" si="26"/>
        <v>0</v>
      </c>
      <c r="BN44" s="57">
        <f t="shared" si="26"/>
        <v>1</v>
      </c>
      <c r="BO44" s="2629"/>
      <c r="BP44" s="2625"/>
      <c r="BQ44" s="2625"/>
      <c r="BR44" s="2643"/>
      <c r="BS44" s="2643"/>
      <c r="BT44" s="2643"/>
    </row>
    <row r="45" spans="1:72" s="2648" customFormat="1" ht="15.75" customHeight="1" outlineLevel="1">
      <c r="A45" s="2643"/>
      <c r="B45" s="2673" t="s">
        <v>16767</v>
      </c>
      <c r="C45" s="2674" t="s">
        <v>16760</v>
      </c>
      <c r="D45" s="2675" t="s">
        <v>16796</v>
      </c>
      <c r="E45" s="2675" t="s">
        <v>16737</v>
      </c>
      <c r="F45" s="2674"/>
      <c r="G45" s="2675" t="s">
        <v>16782</v>
      </c>
      <c r="H45" s="2674"/>
      <c r="I45" s="2674" t="s">
        <v>16741</v>
      </c>
      <c r="J45" s="2676">
        <v>43424</v>
      </c>
      <c r="K45" s="2677">
        <v>100</v>
      </c>
      <c r="L45" s="2676">
        <v>53417</v>
      </c>
      <c r="M45" s="2678">
        <v>24</v>
      </c>
      <c r="N45" s="2677">
        <v>50</v>
      </c>
      <c r="O45" s="2679">
        <v>55.237000000000002</v>
      </c>
      <c r="P45" s="2679">
        <v>55.237000000000002</v>
      </c>
      <c r="Q45" s="2680">
        <f t="shared" si="21"/>
        <v>1325.6880000000001</v>
      </c>
      <c r="R45" s="2682">
        <v>4.4240000000000002E-2</v>
      </c>
      <c r="S45" s="2720"/>
      <c r="T45" s="2720"/>
      <c r="U45" s="2720"/>
      <c r="V45" s="2720"/>
      <c r="W45" s="163">
        <v>0.13780390399999987</v>
      </c>
      <c r="X45" s="2683">
        <f t="shared" si="22"/>
        <v>7.6118742452479928</v>
      </c>
      <c r="Y45" s="2683">
        <f t="shared" si="27"/>
        <v>2.4436848800000002</v>
      </c>
      <c r="Z45" s="2682"/>
      <c r="AA45" s="2682"/>
      <c r="AB45" s="2677">
        <v>0</v>
      </c>
      <c r="AC45" s="2677">
        <v>42.094000000000008</v>
      </c>
      <c r="AD45" s="2677"/>
      <c r="AE45" s="2684"/>
      <c r="AF45" s="2670"/>
      <c r="AG45" s="2685" t="s">
        <v>9414</v>
      </c>
      <c r="AH45" s="12"/>
      <c r="AI45" s="2629"/>
      <c r="AJ45" s="2116" t="str">
        <f t="shared" si="23"/>
        <v>Please complete all cells in row</v>
      </c>
      <c r="AK45" s="2629"/>
      <c r="AL45" s="2625"/>
      <c r="AM45" s="2625"/>
      <c r="AN45" s="2625"/>
      <c r="AO45" s="2625"/>
      <c r="AP45" s="2625"/>
      <c r="AQ45" s="2625"/>
      <c r="AR45" s="2625"/>
      <c r="AS45" s="57">
        <f t="shared" si="24"/>
        <v>0</v>
      </c>
      <c r="AT45" s="57">
        <f t="shared" si="24"/>
        <v>0</v>
      </c>
      <c r="AU45" s="57">
        <f t="shared" si="24"/>
        <v>0</v>
      </c>
      <c r="AV45" s="57">
        <f t="shared" si="24"/>
        <v>0</v>
      </c>
      <c r="AW45" s="57">
        <f t="shared" si="24"/>
        <v>0</v>
      </c>
      <c r="AX45" s="57">
        <f t="shared" si="24"/>
        <v>0</v>
      </c>
      <c r="AY45" s="57">
        <f t="shared" si="24"/>
        <v>0</v>
      </c>
      <c r="AZ45" s="2108"/>
      <c r="BA45" s="57">
        <f t="shared" si="25"/>
        <v>0</v>
      </c>
      <c r="BB45" s="2108"/>
      <c r="BC45" s="2108"/>
      <c r="BD45" s="2108"/>
      <c r="BE45" s="2108"/>
      <c r="BF45" s="2108"/>
      <c r="BG45" s="2108"/>
      <c r="BH45" s="2108"/>
      <c r="BI45" s="57">
        <f t="shared" si="26"/>
        <v>1</v>
      </c>
      <c r="BJ45" s="57">
        <f t="shared" si="26"/>
        <v>1</v>
      </c>
      <c r="BK45" s="57">
        <f t="shared" si="26"/>
        <v>0</v>
      </c>
      <c r="BL45" s="57">
        <f t="shared" si="26"/>
        <v>0</v>
      </c>
      <c r="BM45" s="57">
        <f t="shared" si="26"/>
        <v>1</v>
      </c>
      <c r="BN45" s="57">
        <f t="shared" si="26"/>
        <v>1</v>
      </c>
      <c r="BO45" s="2629"/>
      <c r="BP45" s="2625"/>
      <c r="BQ45" s="2625"/>
      <c r="BR45" s="2643"/>
      <c r="BS45" s="2643"/>
      <c r="BT45" s="2643"/>
    </row>
    <row r="46" spans="1:72" s="2648" customFormat="1" ht="15.75" customHeight="1" outlineLevel="1">
      <c r="A46" s="2643"/>
      <c r="B46" s="2673" t="s">
        <v>16770</v>
      </c>
      <c r="C46" s="2674" t="s">
        <v>16760</v>
      </c>
      <c r="D46" s="2675" t="s">
        <v>16796</v>
      </c>
      <c r="E46" s="2675" t="s">
        <v>16737</v>
      </c>
      <c r="F46" s="2674"/>
      <c r="G46" s="2675" t="s">
        <v>16782</v>
      </c>
      <c r="H46" s="2674"/>
      <c r="I46" s="2674" t="s">
        <v>16741</v>
      </c>
      <c r="J46" s="2676">
        <v>43424</v>
      </c>
      <c r="K46" s="2677">
        <v>100</v>
      </c>
      <c r="L46" s="2676">
        <v>46112</v>
      </c>
      <c r="M46" s="2678">
        <v>24</v>
      </c>
      <c r="N46" s="2677">
        <v>441.2</v>
      </c>
      <c r="O46" s="2679">
        <v>488.93799999999999</v>
      </c>
      <c r="P46" s="2679">
        <v>488.93799999999999</v>
      </c>
      <c r="Q46" s="2680">
        <f t="shared" si="21"/>
        <v>11734.511999999999</v>
      </c>
      <c r="R46" s="2682">
        <v>1.61E-2</v>
      </c>
      <c r="S46" s="2720"/>
      <c r="T46" s="2720"/>
      <c r="U46" s="2720"/>
      <c r="V46" s="2720"/>
      <c r="W46" s="163">
        <v>0.10714256</v>
      </c>
      <c r="X46" s="2683">
        <f t="shared" si="22"/>
        <v>52.386069001279999</v>
      </c>
      <c r="Y46" s="2683">
        <f t="shared" si="27"/>
        <v>7.8719017999999998</v>
      </c>
      <c r="Z46" s="2682"/>
      <c r="AA46" s="2682"/>
      <c r="AB46" s="2677">
        <v>0</v>
      </c>
      <c r="AC46" s="2677">
        <v>563.37099999999998</v>
      </c>
      <c r="AD46" s="2677"/>
      <c r="AE46" s="2684"/>
      <c r="AF46" s="2670"/>
      <c r="AG46" s="2685" t="s">
        <v>9415</v>
      </c>
      <c r="AH46" s="12"/>
      <c r="AI46" s="2629"/>
      <c r="AJ46" s="2116" t="str">
        <f t="shared" si="23"/>
        <v>Please complete all cells in row</v>
      </c>
      <c r="AK46" s="2629"/>
      <c r="AL46" s="2625"/>
      <c r="AM46" s="2625"/>
      <c r="AN46" s="2625"/>
      <c r="AO46" s="2625"/>
      <c r="AP46" s="2625"/>
      <c r="AQ46" s="2625"/>
      <c r="AR46" s="2625"/>
      <c r="AS46" s="57">
        <f t="shared" si="24"/>
        <v>0</v>
      </c>
      <c r="AT46" s="57">
        <f t="shared" si="24"/>
        <v>0</v>
      </c>
      <c r="AU46" s="57">
        <f t="shared" si="24"/>
        <v>0</v>
      </c>
      <c r="AV46" s="57">
        <f t="shared" si="24"/>
        <v>0</v>
      </c>
      <c r="AW46" s="57">
        <f t="shared" si="24"/>
        <v>0</v>
      </c>
      <c r="AX46" s="57">
        <f t="shared" si="24"/>
        <v>0</v>
      </c>
      <c r="AY46" s="57">
        <f t="shared" si="24"/>
        <v>0</v>
      </c>
      <c r="AZ46" s="2108"/>
      <c r="BA46" s="57">
        <f t="shared" si="25"/>
        <v>0</v>
      </c>
      <c r="BB46" s="2108"/>
      <c r="BC46" s="2108"/>
      <c r="BD46" s="2108"/>
      <c r="BE46" s="2108"/>
      <c r="BF46" s="2108"/>
      <c r="BG46" s="2108"/>
      <c r="BH46" s="2108"/>
      <c r="BI46" s="57">
        <f t="shared" si="26"/>
        <v>1</v>
      </c>
      <c r="BJ46" s="57">
        <f t="shared" si="26"/>
        <v>1</v>
      </c>
      <c r="BK46" s="57">
        <f t="shared" si="26"/>
        <v>0</v>
      </c>
      <c r="BL46" s="57">
        <f t="shared" si="26"/>
        <v>0</v>
      </c>
      <c r="BM46" s="57">
        <f t="shared" si="26"/>
        <v>1</v>
      </c>
      <c r="BN46" s="57">
        <f t="shared" si="26"/>
        <v>1</v>
      </c>
      <c r="BO46" s="2629"/>
      <c r="BP46" s="2625"/>
      <c r="BQ46" s="2625"/>
      <c r="BR46" s="2643"/>
      <c r="BS46" s="2643"/>
      <c r="BT46" s="2643"/>
    </row>
    <row r="47" spans="1:72" s="2648" customFormat="1" ht="15.75" customHeight="1" outlineLevel="1">
      <c r="A47" s="2643"/>
      <c r="B47" s="2673" t="s">
        <v>16771</v>
      </c>
      <c r="C47" s="2674" t="s">
        <v>16760</v>
      </c>
      <c r="D47" s="2675" t="s">
        <v>16796</v>
      </c>
      <c r="E47" s="2675" t="s">
        <v>16737</v>
      </c>
      <c r="F47" s="2674"/>
      <c r="G47" s="2675" t="s">
        <v>16782</v>
      </c>
      <c r="H47" s="2674"/>
      <c r="I47" s="2674" t="s">
        <v>16741</v>
      </c>
      <c r="J47" s="2676">
        <v>43422</v>
      </c>
      <c r="K47" s="2677">
        <v>100</v>
      </c>
      <c r="L47" s="2676">
        <v>53417</v>
      </c>
      <c r="M47" s="2678">
        <v>24</v>
      </c>
      <c r="N47" s="2677">
        <v>150</v>
      </c>
      <c r="O47" s="2679">
        <v>167.69800000000001</v>
      </c>
      <c r="P47" s="2679">
        <v>167.69800000000001</v>
      </c>
      <c r="Q47" s="2680">
        <f t="shared" si="21"/>
        <v>4024.7520000000004</v>
      </c>
      <c r="R47" s="2682">
        <v>2.5059999999999999E-2</v>
      </c>
      <c r="S47" s="2720"/>
      <c r="T47" s="2720"/>
      <c r="U47" s="2720"/>
      <c r="V47" s="2720"/>
      <c r="W47" s="163">
        <v>0.11690537600000006</v>
      </c>
      <c r="X47" s="2683">
        <f t="shared" si="22"/>
        <v>19.60479774444801</v>
      </c>
      <c r="Y47" s="2683">
        <f t="shared" si="27"/>
        <v>4.2025118800000003</v>
      </c>
      <c r="Z47" s="2682"/>
      <c r="AA47" s="2682"/>
      <c r="AB47" s="2677">
        <v>0</v>
      </c>
      <c r="AC47" s="2677">
        <v>303.85599999999999</v>
      </c>
      <c r="AD47" s="2677"/>
      <c r="AE47" s="2684"/>
      <c r="AF47" s="2670"/>
      <c r="AG47" s="2685" t="s">
        <v>9416</v>
      </c>
      <c r="AH47" s="12"/>
      <c r="AI47" s="2629"/>
      <c r="AJ47" s="2116" t="str">
        <f t="shared" si="23"/>
        <v>Please complete all cells in row</v>
      </c>
      <c r="AK47" s="2629"/>
      <c r="AL47" s="2625"/>
      <c r="AM47" s="2625"/>
      <c r="AN47" s="2625"/>
      <c r="AO47" s="2625"/>
      <c r="AP47" s="2625"/>
      <c r="AQ47" s="2625"/>
      <c r="AR47" s="2625"/>
      <c r="AS47" s="57">
        <f t="shared" si="24"/>
        <v>0</v>
      </c>
      <c r="AT47" s="57">
        <f t="shared" si="24"/>
        <v>0</v>
      </c>
      <c r="AU47" s="57">
        <f t="shared" si="24"/>
        <v>0</v>
      </c>
      <c r="AV47" s="57">
        <f t="shared" si="24"/>
        <v>0</v>
      </c>
      <c r="AW47" s="57">
        <f t="shared" si="24"/>
        <v>0</v>
      </c>
      <c r="AX47" s="57">
        <f t="shared" si="24"/>
        <v>0</v>
      </c>
      <c r="AY47" s="57">
        <f t="shared" si="24"/>
        <v>0</v>
      </c>
      <c r="AZ47" s="2108"/>
      <c r="BA47" s="57">
        <f t="shared" si="25"/>
        <v>0</v>
      </c>
      <c r="BB47" s="2108"/>
      <c r="BC47" s="2108"/>
      <c r="BD47" s="2108"/>
      <c r="BE47" s="2108"/>
      <c r="BF47" s="2108"/>
      <c r="BG47" s="2108"/>
      <c r="BH47" s="2108"/>
      <c r="BI47" s="57">
        <f t="shared" si="26"/>
        <v>1</v>
      </c>
      <c r="BJ47" s="57">
        <f t="shared" si="26"/>
        <v>1</v>
      </c>
      <c r="BK47" s="57">
        <f t="shared" si="26"/>
        <v>0</v>
      </c>
      <c r="BL47" s="57">
        <f t="shared" si="26"/>
        <v>0</v>
      </c>
      <c r="BM47" s="57">
        <f t="shared" si="26"/>
        <v>1</v>
      </c>
      <c r="BN47" s="57">
        <f t="shared" si="26"/>
        <v>1</v>
      </c>
      <c r="BO47" s="2629"/>
      <c r="BP47" s="2625"/>
      <c r="BQ47" s="2625"/>
      <c r="BR47" s="2643"/>
      <c r="BS47" s="2643"/>
      <c r="BT47" s="2643"/>
    </row>
    <row r="48" spans="1:72" s="2648" customFormat="1" ht="15.75" customHeight="1" outlineLevel="1">
      <c r="A48" s="2643"/>
      <c r="B48" s="2673" t="s">
        <v>16772</v>
      </c>
      <c r="C48" s="2674" t="s">
        <v>16760</v>
      </c>
      <c r="D48" s="2675" t="s">
        <v>16796</v>
      </c>
      <c r="E48" s="2675" t="s">
        <v>16737</v>
      </c>
      <c r="F48" s="2674"/>
      <c r="G48" s="2675" t="s">
        <v>16782</v>
      </c>
      <c r="H48" s="2674"/>
      <c r="I48" s="2674" t="s">
        <v>16741</v>
      </c>
      <c r="J48" s="2676">
        <v>43423</v>
      </c>
      <c r="K48" s="2677">
        <v>100</v>
      </c>
      <c r="L48" s="2676">
        <v>55609</v>
      </c>
      <c r="M48" s="2678">
        <v>30</v>
      </c>
      <c r="N48" s="2677">
        <v>200</v>
      </c>
      <c r="O48" s="2679">
        <v>223.06100000000001</v>
      </c>
      <c r="P48" s="2679">
        <v>223.06100000000001</v>
      </c>
      <c r="Q48" s="2680">
        <f t="shared" si="21"/>
        <v>6691.83</v>
      </c>
      <c r="R48" s="2682">
        <v>1.7510000000000001E-2</v>
      </c>
      <c r="S48" s="2720"/>
      <c r="T48" s="2720"/>
      <c r="U48" s="2720"/>
      <c r="V48" s="2720"/>
      <c r="W48" s="163">
        <v>0.1086788959999998</v>
      </c>
      <c r="X48" s="2683">
        <f t="shared" si="22"/>
        <v>24.242023220655955</v>
      </c>
      <c r="Y48" s="2683">
        <f t="shared" si="27"/>
        <v>3.9057981100000005</v>
      </c>
      <c r="Z48" s="2682"/>
      <c r="AA48" s="2682"/>
      <c r="AB48" s="2677">
        <v>0</v>
      </c>
      <c r="AC48" s="2677">
        <v>394.75800000000004</v>
      </c>
      <c r="AD48" s="2677"/>
      <c r="AE48" s="2684"/>
      <c r="AF48" s="2670"/>
      <c r="AG48" s="2685" t="s">
        <v>9417</v>
      </c>
      <c r="AH48" s="12"/>
      <c r="AI48" s="2629"/>
      <c r="AJ48" s="2116" t="str">
        <f t="shared" si="23"/>
        <v>Please complete all cells in row</v>
      </c>
      <c r="AK48" s="2629"/>
      <c r="AL48" s="2625"/>
      <c r="AM48" s="2625"/>
      <c r="AN48" s="2625"/>
      <c r="AO48" s="2625"/>
      <c r="AP48" s="2625"/>
      <c r="AQ48" s="2625"/>
      <c r="AR48" s="2625"/>
      <c r="AS48" s="57">
        <f t="shared" si="24"/>
        <v>0</v>
      </c>
      <c r="AT48" s="57">
        <f t="shared" si="24"/>
        <v>0</v>
      </c>
      <c r="AU48" s="57">
        <f t="shared" si="24"/>
        <v>0</v>
      </c>
      <c r="AV48" s="57">
        <f t="shared" si="24"/>
        <v>0</v>
      </c>
      <c r="AW48" s="57">
        <f t="shared" si="24"/>
        <v>0</v>
      </c>
      <c r="AX48" s="57">
        <f t="shared" si="24"/>
        <v>0</v>
      </c>
      <c r="AY48" s="57">
        <f t="shared" si="24"/>
        <v>0</v>
      </c>
      <c r="AZ48" s="2108"/>
      <c r="BA48" s="57">
        <f t="shared" si="25"/>
        <v>0</v>
      </c>
      <c r="BB48" s="2108"/>
      <c r="BC48" s="2108"/>
      <c r="BD48" s="2108"/>
      <c r="BE48" s="2108"/>
      <c r="BF48" s="2108"/>
      <c r="BG48" s="2108"/>
      <c r="BH48" s="2108"/>
      <c r="BI48" s="57">
        <f t="shared" si="26"/>
        <v>1</v>
      </c>
      <c r="BJ48" s="57">
        <f t="shared" si="26"/>
        <v>1</v>
      </c>
      <c r="BK48" s="57">
        <f t="shared" si="26"/>
        <v>0</v>
      </c>
      <c r="BL48" s="57">
        <f t="shared" si="26"/>
        <v>0</v>
      </c>
      <c r="BM48" s="57">
        <f t="shared" si="26"/>
        <v>1</v>
      </c>
      <c r="BN48" s="57">
        <f t="shared" si="26"/>
        <v>1</v>
      </c>
      <c r="BO48" s="2629"/>
      <c r="BP48" s="2625"/>
      <c r="BQ48" s="2625"/>
      <c r="BR48" s="2643"/>
      <c r="BS48" s="2643"/>
      <c r="BT48" s="2643"/>
    </row>
    <row r="49" spans="1:72" s="2648" customFormat="1" ht="15.75" customHeight="1" outlineLevel="1">
      <c r="A49" s="2643"/>
      <c r="B49" s="2673" t="s">
        <v>16773</v>
      </c>
      <c r="C49" s="2674" t="s">
        <v>16760</v>
      </c>
      <c r="D49" s="2675" t="s">
        <v>16796</v>
      </c>
      <c r="E49" s="2675" t="s">
        <v>16737</v>
      </c>
      <c r="F49" s="2674"/>
      <c r="G49" s="2675" t="s">
        <v>16782</v>
      </c>
      <c r="H49" s="2674"/>
      <c r="I49" s="2674" t="s">
        <v>16741</v>
      </c>
      <c r="J49" s="2676">
        <v>43424</v>
      </c>
      <c r="K49" s="2677">
        <v>100</v>
      </c>
      <c r="L49" s="2676">
        <v>57253</v>
      </c>
      <c r="M49" s="2678">
        <v>34.5</v>
      </c>
      <c r="N49" s="2677">
        <v>250</v>
      </c>
      <c r="O49" s="2679">
        <v>269.56900000000002</v>
      </c>
      <c r="P49" s="2679">
        <v>269.56900000000002</v>
      </c>
      <c r="Q49" s="2680">
        <f t="shared" si="21"/>
        <v>9300.1305000000011</v>
      </c>
      <c r="R49" s="2682">
        <v>2.768E-2</v>
      </c>
      <c r="S49" s="2720"/>
      <c r="T49" s="2720"/>
      <c r="U49" s="2720"/>
      <c r="V49" s="2720"/>
      <c r="W49" s="163">
        <v>0.1197601279999998</v>
      </c>
      <c r="X49" s="2683">
        <f t="shared" si="22"/>
        <v>32.283617944831946</v>
      </c>
      <c r="Y49" s="2683">
        <f t="shared" si="27"/>
        <v>7.4616699200000003</v>
      </c>
      <c r="Z49" s="2682"/>
      <c r="AA49" s="2682"/>
      <c r="AB49" s="2677">
        <v>0</v>
      </c>
      <c r="AC49" s="2677">
        <v>693.76299999999992</v>
      </c>
      <c r="AD49" s="2677"/>
      <c r="AE49" s="2684"/>
      <c r="AF49" s="2670"/>
      <c r="AG49" s="2685" t="s">
        <v>9418</v>
      </c>
      <c r="AH49" s="12"/>
      <c r="AI49" s="2629"/>
      <c r="AJ49" s="2116" t="str">
        <f t="shared" si="23"/>
        <v>Please complete all cells in row</v>
      </c>
      <c r="AK49" s="2629"/>
      <c r="AL49" s="2625"/>
      <c r="AM49" s="2625"/>
      <c r="AN49" s="2625"/>
      <c r="AO49" s="2625"/>
      <c r="AP49" s="2625"/>
      <c r="AQ49" s="2625"/>
      <c r="AR49" s="2625"/>
      <c r="AS49" s="57">
        <f t="shared" si="24"/>
        <v>0</v>
      </c>
      <c r="AT49" s="57">
        <f t="shared" si="24"/>
        <v>0</v>
      </c>
      <c r="AU49" s="57">
        <f t="shared" si="24"/>
        <v>0</v>
      </c>
      <c r="AV49" s="57">
        <f t="shared" si="24"/>
        <v>0</v>
      </c>
      <c r="AW49" s="57">
        <f t="shared" si="24"/>
        <v>0</v>
      </c>
      <c r="AX49" s="57">
        <f t="shared" si="24"/>
        <v>0</v>
      </c>
      <c r="AY49" s="57">
        <f t="shared" si="24"/>
        <v>0</v>
      </c>
      <c r="AZ49" s="2108"/>
      <c r="BA49" s="57">
        <f t="shared" si="25"/>
        <v>0</v>
      </c>
      <c r="BB49" s="2108"/>
      <c r="BC49" s="2108"/>
      <c r="BD49" s="2108"/>
      <c r="BE49" s="2108"/>
      <c r="BF49" s="2108"/>
      <c r="BG49" s="2108"/>
      <c r="BH49" s="2108"/>
      <c r="BI49" s="57">
        <f t="shared" si="26"/>
        <v>1</v>
      </c>
      <c r="BJ49" s="57">
        <f t="shared" si="26"/>
        <v>1</v>
      </c>
      <c r="BK49" s="57">
        <f t="shared" si="26"/>
        <v>0</v>
      </c>
      <c r="BL49" s="57">
        <f t="shared" si="26"/>
        <v>0</v>
      </c>
      <c r="BM49" s="57">
        <f t="shared" si="26"/>
        <v>1</v>
      </c>
      <c r="BN49" s="57">
        <f t="shared" si="26"/>
        <v>1</v>
      </c>
      <c r="BO49" s="2629"/>
      <c r="BP49" s="2625"/>
      <c r="BQ49" s="2625"/>
      <c r="BR49" s="2643"/>
      <c r="BS49" s="2643"/>
      <c r="BT49" s="2643"/>
    </row>
    <row r="50" spans="1:72" s="2648" customFormat="1" ht="15.75" customHeight="1" outlineLevel="1">
      <c r="A50" s="2643"/>
      <c r="B50" s="2673" t="s">
        <v>16773</v>
      </c>
      <c r="C50" s="2674" t="s">
        <v>16760</v>
      </c>
      <c r="D50" s="2675" t="s">
        <v>16796</v>
      </c>
      <c r="E50" s="2675" t="s">
        <v>16737</v>
      </c>
      <c r="F50" s="2674"/>
      <c r="G50" s="2675" t="s">
        <v>16782</v>
      </c>
      <c r="H50" s="2674"/>
      <c r="I50" s="2674" t="s">
        <v>16741</v>
      </c>
      <c r="J50" s="2676">
        <v>39969</v>
      </c>
      <c r="K50" s="2677">
        <v>100</v>
      </c>
      <c r="L50" s="2676">
        <v>57253</v>
      </c>
      <c r="M50" s="2678">
        <v>34.5</v>
      </c>
      <c r="N50" s="2677">
        <v>50</v>
      </c>
      <c r="O50" s="2679">
        <v>55.857999999999997</v>
      </c>
      <c r="P50" s="2679">
        <v>55.857999999999997</v>
      </c>
      <c r="Q50" s="2680">
        <f t="shared" si="21"/>
        <v>1927.1009999999999</v>
      </c>
      <c r="R50" s="2682">
        <v>5.1599999999999997E-3</v>
      </c>
      <c r="S50" s="2720"/>
      <c r="T50" s="2720"/>
      <c r="U50" s="2720"/>
      <c r="V50" s="2720"/>
      <c r="W50" s="163">
        <v>9.5222335999999963E-2</v>
      </c>
      <c r="X50" s="2683">
        <f t="shared" si="22"/>
        <v>5.3189292442879976</v>
      </c>
      <c r="Y50" s="2683">
        <f t="shared" si="27"/>
        <v>0.28822727999999997</v>
      </c>
      <c r="Z50" s="2682"/>
      <c r="AA50" s="2682"/>
      <c r="AB50" s="2677">
        <v>0</v>
      </c>
      <c r="AC50" s="2677">
        <v>85.316999999999993</v>
      </c>
      <c r="AD50" s="2677"/>
      <c r="AE50" s="2684"/>
      <c r="AF50" s="2670"/>
      <c r="AG50" s="2685" t="s">
        <v>9419</v>
      </c>
      <c r="AH50" s="12"/>
      <c r="AI50" s="2629"/>
      <c r="AJ50" s="2116" t="str">
        <f t="shared" si="23"/>
        <v>Please complete all cells in row</v>
      </c>
      <c r="AK50" s="2629"/>
      <c r="AL50" s="2625"/>
      <c r="AM50" s="2625"/>
      <c r="AN50" s="2625"/>
      <c r="AO50" s="2625"/>
      <c r="AP50" s="2625"/>
      <c r="AQ50" s="2625"/>
      <c r="AR50" s="2625"/>
      <c r="AS50" s="57">
        <f t="shared" si="24"/>
        <v>0</v>
      </c>
      <c r="AT50" s="57">
        <f t="shared" si="24"/>
        <v>0</v>
      </c>
      <c r="AU50" s="57">
        <f t="shared" si="24"/>
        <v>0</v>
      </c>
      <c r="AV50" s="57">
        <f t="shared" si="24"/>
        <v>0</v>
      </c>
      <c r="AW50" s="57">
        <f t="shared" si="24"/>
        <v>0</v>
      </c>
      <c r="AX50" s="57">
        <f t="shared" si="24"/>
        <v>0</v>
      </c>
      <c r="AY50" s="57">
        <f t="shared" si="24"/>
        <v>0</v>
      </c>
      <c r="AZ50" s="2108"/>
      <c r="BA50" s="57">
        <f t="shared" si="25"/>
        <v>0</v>
      </c>
      <c r="BB50" s="2108"/>
      <c r="BC50" s="2108"/>
      <c r="BD50" s="2108"/>
      <c r="BE50" s="2108"/>
      <c r="BF50" s="2108"/>
      <c r="BG50" s="2108"/>
      <c r="BH50" s="2108"/>
      <c r="BI50" s="57">
        <f t="shared" si="26"/>
        <v>1</v>
      </c>
      <c r="BJ50" s="57">
        <f t="shared" si="26"/>
        <v>1</v>
      </c>
      <c r="BK50" s="57">
        <f t="shared" si="26"/>
        <v>0</v>
      </c>
      <c r="BL50" s="57">
        <f t="shared" si="26"/>
        <v>0</v>
      </c>
      <c r="BM50" s="57">
        <f t="shared" si="26"/>
        <v>1</v>
      </c>
      <c r="BN50" s="57">
        <f t="shared" si="26"/>
        <v>1</v>
      </c>
      <c r="BO50" s="2629"/>
      <c r="BP50" s="2625"/>
      <c r="BQ50" s="2625"/>
      <c r="BR50" s="2643"/>
      <c r="BS50" s="2643"/>
      <c r="BT50" s="2643"/>
    </row>
    <row r="51" spans="1:72" s="2648" customFormat="1" ht="15.75" customHeight="1" outlineLevel="1">
      <c r="A51" s="2643"/>
      <c r="B51" s="2673" t="s">
        <v>16774</v>
      </c>
      <c r="C51" s="2674" t="s">
        <v>16760</v>
      </c>
      <c r="D51" s="2675" t="s">
        <v>16796</v>
      </c>
      <c r="E51" s="2675" t="s">
        <v>16737</v>
      </c>
      <c r="F51" s="2674"/>
      <c r="G51" s="2675" t="s">
        <v>16782</v>
      </c>
      <c r="H51" s="2674"/>
      <c r="I51" s="2674" t="s">
        <v>16741</v>
      </c>
      <c r="J51" s="2676">
        <v>43426</v>
      </c>
      <c r="K51" s="2677">
        <v>100</v>
      </c>
      <c r="L51" s="2676">
        <v>50130</v>
      </c>
      <c r="M51" s="2678">
        <v>15</v>
      </c>
      <c r="N51" s="2677">
        <v>175.4</v>
      </c>
      <c r="O51" s="2679">
        <v>175.40799999999999</v>
      </c>
      <c r="P51" s="2679">
        <v>175.40799999999999</v>
      </c>
      <c r="Q51" s="2680">
        <f t="shared" si="21"/>
        <v>2631.12</v>
      </c>
      <c r="R51" s="2682">
        <v>3.1870000000000002E-2</v>
      </c>
      <c r="S51" s="2720"/>
      <c r="T51" s="2720"/>
      <c r="U51" s="2720"/>
      <c r="V51" s="2720"/>
      <c r="W51" s="163">
        <v>0.12432555199999995</v>
      </c>
      <c r="X51" s="2683">
        <f t="shared" si="22"/>
        <v>21.80769642521599</v>
      </c>
      <c r="Y51" s="2683">
        <f t="shared" si="27"/>
        <v>5.5902529599999999</v>
      </c>
      <c r="Z51" s="2682"/>
      <c r="AA51" s="2682"/>
      <c r="AB51" s="2677">
        <v>0</v>
      </c>
      <c r="AC51" s="2677">
        <v>60.158000000000001</v>
      </c>
      <c r="AD51" s="2677"/>
      <c r="AE51" s="2684"/>
      <c r="AF51" s="2670"/>
      <c r="AG51" s="2685" t="s">
        <v>9420</v>
      </c>
      <c r="AH51" s="12"/>
      <c r="AI51" s="2629"/>
      <c r="AJ51" s="2116" t="str">
        <f t="shared" si="23"/>
        <v>Please complete all cells in row</v>
      </c>
      <c r="AK51" s="2629"/>
      <c r="AL51" s="2625"/>
      <c r="AM51" s="2625"/>
      <c r="AN51" s="2625"/>
      <c r="AO51" s="2625"/>
      <c r="AP51" s="2625"/>
      <c r="AQ51" s="2625"/>
      <c r="AR51" s="2625"/>
      <c r="AS51" s="57">
        <f t="shared" si="24"/>
        <v>0</v>
      </c>
      <c r="AT51" s="57">
        <f t="shared" si="24"/>
        <v>0</v>
      </c>
      <c r="AU51" s="57">
        <f t="shared" si="24"/>
        <v>0</v>
      </c>
      <c r="AV51" s="57">
        <f t="shared" si="24"/>
        <v>0</v>
      </c>
      <c r="AW51" s="57">
        <f t="shared" si="24"/>
        <v>0</v>
      </c>
      <c r="AX51" s="57">
        <f t="shared" si="24"/>
        <v>0</v>
      </c>
      <c r="AY51" s="57">
        <f t="shared" si="24"/>
        <v>0</v>
      </c>
      <c r="AZ51" s="2108"/>
      <c r="BA51" s="57">
        <f t="shared" si="25"/>
        <v>0</v>
      </c>
      <c r="BB51" s="2108"/>
      <c r="BC51" s="2108"/>
      <c r="BD51" s="2108"/>
      <c r="BE51" s="2108"/>
      <c r="BF51" s="2108"/>
      <c r="BG51" s="2108"/>
      <c r="BH51" s="2108"/>
      <c r="BI51" s="57">
        <f t="shared" si="26"/>
        <v>1</v>
      </c>
      <c r="BJ51" s="57">
        <f t="shared" si="26"/>
        <v>1</v>
      </c>
      <c r="BK51" s="57">
        <f t="shared" si="26"/>
        <v>0</v>
      </c>
      <c r="BL51" s="57">
        <f t="shared" si="26"/>
        <v>0</v>
      </c>
      <c r="BM51" s="57">
        <f t="shared" si="26"/>
        <v>1</v>
      </c>
      <c r="BN51" s="57">
        <f t="shared" si="26"/>
        <v>1</v>
      </c>
      <c r="BO51" s="2629"/>
      <c r="BP51" s="2625"/>
      <c r="BQ51" s="2625"/>
      <c r="BR51" s="2643"/>
      <c r="BS51" s="2643"/>
      <c r="BT51" s="2643"/>
    </row>
    <row r="52" spans="1:72" s="2648" customFormat="1" ht="15.75" hidden="1" customHeight="1" outlineLevel="1">
      <c r="A52" s="2643"/>
      <c r="B52" s="2673"/>
      <c r="C52" s="2674"/>
      <c r="D52" s="2675"/>
      <c r="E52" s="2675"/>
      <c r="F52" s="2674"/>
      <c r="G52" s="2675"/>
      <c r="H52" s="2674"/>
      <c r="I52" s="2674"/>
      <c r="J52" s="2676"/>
      <c r="K52" s="2677"/>
      <c r="L52" s="2676"/>
      <c r="M52" s="2678"/>
      <c r="N52" s="2677"/>
      <c r="O52" s="2679"/>
      <c r="P52" s="2679"/>
      <c r="Q52" s="2680">
        <v>0</v>
      </c>
      <c r="R52" s="2682"/>
      <c r="S52" s="2681"/>
      <c r="T52" s="2681"/>
      <c r="U52" s="2681"/>
      <c r="V52" s="2681"/>
      <c r="W52" s="163">
        <v>0</v>
      </c>
      <c r="X52" s="2683">
        <v>0</v>
      </c>
      <c r="Y52" s="2683">
        <v>0</v>
      </c>
      <c r="Z52" s="2682"/>
      <c r="AA52" s="2682"/>
      <c r="AB52" s="2677"/>
      <c r="AC52" s="2677"/>
      <c r="AD52" s="2677"/>
      <c r="AE52" s="2684"/>
      <c r="AF52" s="2670"/>
      <c r="AG52" s="2685" t="s">
        <v>9421</v>
      </c>
      <c r="AH52" s="12"/>
      <c r="AI52" s="2629"/>
      <c r="AJ52" s="2116" t="str">
        <f t="shared" si="23"/>
        <v>Please complete all cells in row</v>
      </c>
      <c r="AK52" s="2629"/>
      <c r="AL52" s="2625"/>
      <c r="AM52" s="2625"/>
      <c r="AN52" s="2625"/>
      <c r="AO52" s="2625"/>
      <c r="AP52" s="2625"/>
      <c r="AQ52" s="2625"/>
      <c r="AR52" s="2625"/>
      <c r="AS52" s="57">
        <f xml:space="preserve"> IF( ISNUMBER(#REF! ), 0, 1 )</f>
        <v>1</v>
      </c>
      <c r="AT52" s="57">
        <f xml:space="preserve"> IF( ISNUMBER(#REF! ), 0, 1 )</f>
        <v>1</v>
      </c>
      <c r="AU52" s="57">
        <f xml:space="preserve"> IF( ISNUMBER(#REF! ), 0, 1 )</f>
        <v>1</v>
      </c>
      <c r="AV52" s="57">
        <f xml:space="preserve"> IF( ISNUMBER(#REF! ), 0, 1 )</f>
        <v>1</v>
      </c>
      <c r="AW52" s="57">
        <f xml:space="preserve"> IF( ISNUMBER(#REF! ), 0, 1 )</f>
        <v>1</v>
      </c>
      <c r="AX52" s="57">
        <f xml:space="preserve"> IF( ISNUMBER(#REF! ), 0, 1 )</f>
        <v>1</v>
      </c>
      <c r="AY52" s="57">
        <f xml:space="preserve"> IF( ISNUMBER(#REF! ), 0, 1 )</f>
        <v>1</v>
      </c>
      <c r="AZ52" s="2108"/>
      <c r="BA52" s="2108"/>
      <c r="BB52" s="2625"/>
      <c r="BC52" s="2625"/>
      <c r="BD52" s="2625"/>
      <c r="BE52" s="2625"/>
      <c r="BF52" s="57">
        <f xml:space="preserve"> IF( ISNUMBER(#REF! ), 0, 1 )</f>
        <v>1</v>
      </c>
      <c r="BG52" s="2625"/>
      <c r="BH52" s="2108"/>
      <c r="BI52" s="57">
        <f xml:space="preserve"> IF( ISNUMBER(#REF! ), 0, 1 )</f>
        <v>1</v>
      </c>
      <c r="BJ52" s="57">
        <f xml:space="preserve"> IF( ISNUMBER(#REF! ), 0, 1 )</f>
        <v>1</v>
      </c>
      <c r="BK52" s="57">
        <f xml:space="preserve"> IF( ISNUMBER(#REF! ), 0, 1 )</f>
        <v>1</v>
      </c>
      <c r="BL52" s="57">
        <f xml:space="preserve"> IF( ISNUMBER(#REF! ), 0, 1 )</f>
        <v>1</v>
      </c>
      <c r="BM52" s="57">
        <f xml:space="preserve"> IF( ISNUMBER(#REF! ), 0, 1 )</f>
        <v>1</v>
      </c>
      <c r="BN52" s="57">
        <f xml:space="preserve"> IF( ISNUMBER(#REF! ), 0, 1 )</f>
        <v>1</v>
      </c>
      <c r="BO52" s="2629"/>
      <c r="BP52" s="2625"/>
      <c r="BQ52" s="2625"/>
      <c r="BR52" s="2643"/>
      <c r="BS52" s="2643"/>
      <c r="BT52" s="2643"/>
    </row>
    <row r="53" spans="1:72" s="2648" customFormat="1" ht="15.75" hidden="1" customHeight="1" outlineLevel="1">
      <c r="A53" s="2643"/>
      <c r="B53" s="2673"/>
      <c r="C53" s="2674"/>
      <c r="D53" s="2675"/>
      <c r="E53" s="2675"/>
      <c r="F53" s="2674"/>
      <c r="G53" s="2675"/>
      <c r="H53" s="2674"/>
      <c r="I53" s="2674"/>
      <c r="J53" s="2676"/>
      <c r="K53" s="2677"/>
      <c r="L53" s="2676"/>
      <c r="M53" s="2678"/>
      <c r="N53" s="2677"/>
      <c r="O53" s="2679"/>
      <c r="P53" s="2679"/>
      <c r="Q53" s="2680">
        <v>0</v>
      </c>
      <c r="R53" s="2682"/>
      <c r="S53" s="2681"/>
      <c r="T53" s="2681"/>
      <c r="U53" s="2681"/>
      <c r="V53" s="2681"/>
      <c r="W53" s="163">
        <v>0</v>
      </c>
      <c r="X53" s="2683">
        <v>0</v>
      </c>
      <c r="Y53" s="2683">
        <v>0</v>
      </c>
      <c r="Z53" s="2682"/>
      <c r="AA53" s="2682"/>
      <c r="AB53" s="2677"/>
      <c r="AC53" s="2677"/>
      <c r="AD53" s="2677"/>
      <c r="AE53" s="2684"/>
      <c r="AF53" s="2670"/>
      <c r="AG53" s="2685" t="s">
        <v>9422</v>
      </c>
      <c r="AH53" s="12"/>
      <c r="AI53" s="2629"/>
      <c r="AJ53" s="2116" t="str">
        <f t="shared" si="23"/>
        <v>Please complete all cells in row</v>
      </c>
      <c r="AK53" s="2629"/>
      <c r="AL53" s="2625"/>
      <c r="AM53" s="2625"/>
      <c r="AN53" s="2625"/>
      <c r="AO53" s="2625"/>
      <c r="AP53" s="2625"/>
      <c r="AQ53" s="2625"/>
      <c r="AR53" s="2625"/>
      <c r="AS53" s="57">
        <f xml:space="preserve"> IF( ISNUMBER(#REF! ), 0, 1 )</f>
        <v>1</v>
      </c>
      <c r="AT53" s="57">
        <f xml:space="preserve"> IF( ISNUMBER(#REF! ), 0, 1 )</f>
        <v>1</v>
      </c>
      <c r="AU53" s="57">
        <f xml:space="preserve"> IF( ISNUMBER(#REF! ), 0, 1 )</f>
        <v>1</v>
      </c>
      <c r="AV53" s="57">
        <f xml:space="preserve"> IF( ISNUMBER(#REF! ), 0, 1 )</f>
        <v>1</v>
      </c>
      <c r="AW53" s="57">
        <f xml:space="preserve"> IF( ISNUMBER(#REF! ), 0, 1 )</f>
        <v>1</v>
      </c>
      <c r="AX53" s="57">
        <f xml:space="preserve"> IF( ISNUMBER(#REF! ), 0, 1 )</f>
        <v>1</v>
      </c>
      <c r="AY53" s="57">
        <f xml:space="preserve"> IF( ISNUMBER(#REF! ), 0, 1 )</f>
        <v>1</v>
      </c>
      <c r="AZ53" s="2108"/>
      <c r="BA53" s="2108"/>
      <c r="BB53" s="2625"/>
      <c r="BC53" s="2625"/>
      <c r="BD53" s="2625"/>
      <c r="BE53" s="2625"/>
      <c r="BF53" s="57">
        <f xml:space="preserve"> IF( ISNUMBER(#REF! ), 0, 1 )</f>
        <v>1</v>
      </c>
      <c r="BG53" s="2625"/>
      <c r="BH53" s="2108"/>
      <c r="BI53" s="57">
        <f xml:space="preserve"> IF( ISNUMBER(#REF! ), 0, 1 )</f>
        <v>1</v>
      </c>
      <c r="BJ53" s="57">
        <f xml:space="preserve"> IF( ISNUMBER(#REF! ), 0, 1 )</f>
        <v>1</v>
      </c>
      <c r="BK53" s="57">
        <f xml:space="preserve"> IF( ISNUMBER(#REF! ), 0, 1 )</f>
        <v>1</v>
      </c>
      <c r="BL53" s="57">
        <f xml:space="preserve"> IF( ISNUMBER(#REF! ), 0, 1 )</f>
        <v>1</v>
      </c>
      <c r="BM53" s="57">
        <f xml:space="preserve"> IF( ISNUMBER(#REF! ), 0, 1 )</f>
        <v>1</v>
      </c>
      <c r="BN53" s="57">
        <f xml:space="preserve"> IF( ISNUMBER(#REF! ), 0, 1 )</f>
        <v>1</v>
      </c>
      <c r="BO53" s="2629"/>
      <c r="BP53" s="2625"/>
      <c r="BQ53" s="2625"/>
      <c r="BR53" s="2643"/>
      <c r="BS53" s="2643"/>
      <c r="BT53" s="2643"/>
    </row>
    <row r="54" spans="1:72" s="2648" customFormat="1" ht="15.75" hidden="1" customHeight="1" outlineLevel="1">
      <c r="A54" s="2643"/>
      <c r="B54" s="2673"/>
      <c r="C54" s="2674"/>
      <c r="D54" s="2675"/>
      <c r="E54" s="2675"/>
      <c r="F54" s="2674"/>
      <c r="G54" s="2675"/>
      <c r="H54" s="2674"/>
      <c r="I54" s="2674"/>
      <c r="J54" s="2676"/>
      <c r="K54" s="2677"/>
      <c r="L54" s="2676"/>
      <c r="M54" s="2678"/>
      <c r="N54" s="2677"/>
      <c r="O54" s="2679"/>
      <c r="P54" s="2679"/>
      <c r="Q54" s="2680">
        <v>0</v>
      </c>
      <c r="R54" s="2682"/>
      <c r="S54" s="2681"/>
      <c r="T54" s="2681"/>
      <c r="U54" s="2681"/>
      <c r="V54" s="2681"/>
      <c r="W54" s="163">
        <v>0</v>
      </c>
      <c r="X54" s="2683">
        <v>0</v>
      </c>
      <c r="Y54" s="2683">
        <v>0</v>
      </c>
      <c r="Z54" s="2682"/>
      <c r="AA54" s="2682"/>
      <c r="AB54" s="2677"/>
      <c r="AC54" s="2677"/>
      <c r="AD54" s="2677"/>
      <c r="AE54" s="2684"/>
      <c r="AF54" s="2670"/>
      <c r="AG54" s="2685" t="s">
        <v>9423</v>
      </c>
      <c r="AH54" s="12"/>
      <c r="AI54" s="2629"/>
      <c r="AJ54" s="2116" t="str">
        <f t="shared" si="23"/>
        <v>Please complete all cells in row</v>
      </c>
      <c r="AK54" s="2629"/>
      <c r="AL54" s="2625"/>
      <c r="AM54" s="2625"/>
      <c r="AN54" s="2625"/>
      <c r="AO54" s="2625"/>
      <c r="AP54" s="2625"/>
      <c r="AQ54" s="2625"/>
      <c r="AR54" s="2625"/>
      <c r="AS54" s="57">
        <f xml:space="preserve"> IF( ISNUMBER(#REF! ), 0, 1 )</f>
        <v>1</v>
      </c>
      <c r="AT54" s="57">
        <f xml:space="preserve"> IF( ISNUMBER(#REF! ), 0, 1 )</f>
        <v>1</v>
      </c>
      <c r="AU54" s="57">
        <f xml:space="preserve"> IF( ISNUMBER(#REF! ), 0, 1 )</f>
        <v>1</v>
      </c>
      <c r="AV54" s="57">
        <f xml:space="preserve"> IF( ISNUMBER(#REF! ), 0, 1 )</f>
        <v>1</v>
      </c>
      <c r="AW54" s="57">
        <f xml:space="preserve"> IF( ISNUMBER(#REF! ), 0, 1 )</f>
        <v>1</v>
      </c>
      <c r="AX54" s="57">
        <f xml:space="preserve"> IF( ISNUMBER(#REF! ), 0, 1 )</f>
        <v>1</v>
      </c>
      <c r="AY54" s="57">
        <f xml:space="preserve"> IF( ISNUMBER(#REF! ), 0, 1 )</f>
        <v>1</v>
      </c>
      <c r="AZ54" s="2108"/>
      <c r="BA54" s="2108"/>
      <c r="BB54" s="2625"/>
      <c r="BC54" s="2625"/>
      <c r="BD54" s="2625"/>
      <c r="BE54" s="2625"/>
      <c r="BF54" s="57">
        <f xml:space="preserve"> IF( ISNUMBER(#REF! ), 0, 1 )</f>
        <v>1</v>
      </c>
      <c r="BG54" s="2625"/>
      <c r="BH54" s="2108"/>
      <c r="BI54" s="57">
        <f xml:space="preserve"> IF( ISNUMBER(#REF! ), 0, 1 )</f>
        <v>1</v>
      </c>
      <c r="BJ54" s="57">
        <f xml:space="preserve"> IF( ISNUMBER(#REF! ), 0, 1 )</f>
        <v>1</v>
      </c>
      <c r="BK54" s="57">
        <f xml:space="preserve"> IF( ISNUMBER(#REF! ), 0, 1 )</f>
        <v>1</v>
      </c>
      <c r="BL54" s="57">
        <f xml:space="preserve"> IF( ISNUMBER(#REF! ), 0, 1 )</f>
        <v>1</v>
      </c>
      <c r="BM54" s="57">
        <f xml:space="preserve"> IF( ISNUMBER(#REF! ), 0, 1 )</f>
        <v>1</v>
      </c>
      <c r="BN54" s="57">
        <f xml:space="preserve"> IF( ISNUMBER(#REF! ), 0, 1 )</f>
        <v>1</v>
      </c>
      <c r="BO54" s="2629"/>
      <c r="BP54" s="2625"/>
      <c r="BQ54" s="2625"/>
      <c r="BR54" s="2643"/>
      <c r="BS54" s="2643"/>
      <c r="BT54" s="2643"/>
    </row>
    <row r="55" spans="1:72" s="2648" customFormat="1" ht="15.75" hidden="1" customHeight="1" outlineLevel="1">
      <c r="A55" s="2643"/>
      <c r="B55" s="2673"/>
      <c r="C55" s="2674"/>
      <c r="D55" s="2675"/>
      <c r="E55" s="2675"/>
      <c r="F55" s="2674"/>
      <c r="G55" s="2675"/>
      <c r="H55" s="2674"/>
      <c r="I55" s="2674"/>
      <c r="J55" s="2676"/>
      <c r="K55" s="2677"/>
      <c r="L55" s="2676"/>
      <c r="M55" s="2678"/>
      <c r="N55" s="2677"/>
      <c r="O55" s="2679"/>
      <c r="P55" s="2679"/>
      <c r="Q55" s="2680">
        <v>0</v>
      </c>
      <c r="R55" s="2682"/>
      <c r="S55" s="2681"/>
      <c r="T55" s="2681"/>
      <c r="U55" s="2681"/>
      <c r="V55" s="2681"/>
      <c r="W55" s="163">
        <v>0</v>
      </c>
      <c r="X55" s="2683">
        <v>0</v>
      </c>
      <c r="Y55" s="2683">
        <v>0</v>
      </c>
      <c r="Z55" s="2682"/>
      <c r="AA55" s="2682"/>
      <c r="AB55" s="2677"/>
      <c r="AC55" s="2677"/>
      <c r="AD55" s="2677"/>
      <c r="AE55" s="2684"/>
      <c r="AF55" s="2670"/>
      <c r="AG55" s="2685" t="s">
        <v>9424</v>
      </c>
      <c r="AH55" s="12"/>
      <c r="AI55" s="2629"/>
      <c r="AJ55" s="2116" t="str">
        <f t="shared" si="23"/>
        <v>Please complete all cells in row</v>
      </c>
      <c r="AK55" s="2629"/>
      <c r="AL55" s="2625"/>
      <c r="AM55" s="2625"/>
      <c r="AN55" s="2625"/>
      <c r="AO55" s="2625"/>
      <c r="AP55" s="2625"/>
      <c r="AQ55" s="2625"/>
      <c r="AR55" s="2625"/>
      <c r="AS55" s="57">
        <f xml:space="preserve"> IF( ISNUMBER(#REF! ), 0, 1 )</f>
        <v>1</v>
      </c>
      <c r="AT55" s="57">
        <f xml:space="preserve"> IF( ISNUMBER(#REF! ), 0, 1 )</f>
        <v>1</v>
      </c>
      <c r="AU55" s="57">
        <f xml:space="preserve"> IF( ISNUMBER(#REF! ), 0, 1 )</f>
        <v>1</v>
      </c>
      <c r="AV55" s="57">
        <f xml:space="preserve"> IF( ISNUMBER(#REF! ), 0, 1 )</f>
        <v>1</v>
      </c>
      <c r="AW55" s="57">
        <f xml:space="preserve"> IF( ISNUMBER(#REF! ), 0, 1 )</f>
        <v>1</v>
      </c>
      <c r="AX55" s="57">
        <f xml:space="preserve"> IF( ISNUMBER(#REF! ), 0, 1 )</f>
        <v>1</v>
      </c>
      <c r="AY55" s="57">
        <f xml:space="preserve"> IF( ISNUMBER(#REF! ), 0, 1 )</f>
        <v>1</v>
      </c>
      <c r="AZ55" s="2108"/>
      <c r="BA55" s="2108"/>
      <c r="BB55" s="2625"/>
      <c r="BC55" s="2625"/>
      <c r="BD55" s="2625"/>
      <c r="BE55" s="2625"/>
      <c r="BF55" s="57">
        <f xml:space="preserve"> IF( ISNUMBER(#REF! ), 0, 1 )</f>
        <v>1</v>
      </c>
      <c r="BG55" s="2625"/>
      <c r="BH55" s="2108"/>
      <c r="BI55" s="57">
        <f xml:space="preserve"> IF( ISNUMBER(#REF! ), 0, 1 )</f>
        <v>1</v>
      </c>
      <c r="BJ55" s="57">
        <f xml:space="preserve"> IF( ISNUMBER(#REF! ), 0, 1 )</f>
        <v>1</v>
      </c>
      <c r="BK55" s="57">
        <f xml:space="preserve"> IF( ISNUMBER(#REF! ), 0, 1 )</f>
        <v>1</v>
      </c>
      <c r="BL55" s="57">
        <f xml:space="preserve"> IF( ISNUMBER(#REF! ), 0, 1 )</f>
        <v>1</v>
      </c>
      <c r="BM55" s="57">
        <f xml:space="preserve"> IF( ISNUMBER(#REF! ), 0, 1 )</f>
        <v>1</v>
      </c>
      <c r="BN55" s="57">
        <f xml:space="preserve"> IF( ISNUMBER(#REF! ), 0, 1 )</f>
        <v>1</v>
      </c>
      <c r="BO55" s="2629"/>
      <c r="BP55" s="2625"/>
      <c r="BQ55" s="2625"/>
      <c r="BR55" s="2643"/>
      <c r="BS55" s="2643"/>
      <c r="BT55" s="2643"/>
    </row>
    <row r="56" spans="1:72" s="2648" customFormat="1" ht="15.75" hidden="1" customHeight="1" outlineLevel="1">
      <c r="A56" s="2643"/>
      <c r="B56" s="2673"/>
      <c r="C56" s="2674"/>
      <c r="D56" s="2675"/>
      <c r="E56" s="2675"/>
      <c r="F56" s="2674"/>
      <c r="G56" s="2675"/>
      <c r="H56" s="2674"/>
      <c r="I56" s="2674"/>
      <c r="J56" s="2676"/>
      <c r="K56" s="2677"/>
      <c r="L56" s="2676"/>
      <c r="M56" s="2678"/>
      <c r="N56" s="2677"/>
      <c r="O56" s="2679"/>
      <c r="P56" s="2679"/>
      <c r="Q56" s="2680">
        <v>0</v>
      </c>
      <c r="R56" s="2682"/>
      <c r="S56" s="2681"/>
      <c r="T56" s="2681"/>
      <c r="U56" s="2681"/>
      <c r="V56" s="2681"/>
      <c r="W56" s="163">
        <v>0</v>
      </c>
      <c r="X56" s="2683">
        <v>0</v>
      </c>
      <c r="Y56" s="2683">
        <v>0</v>
      </c>
      <c r="Z56" s="2682"/>
      <c r="AA56" s="2682"/>
      <c r="AB56" s="2677"/>
      <c r="AC56" s="2677"/>
      <c r="AD56" s="2677"/>
      <c r="AE56" s="2684"/>
      <c r="AF56" s="2670"/>
      <c r="AG56" s="2685" t="s">
        <v>9425</v>
      </c>
      <c r="AH56" s="12"/>
      <c r="AI56" s="2629"/>
      <c r="AJ56" s="2116" t="str">
        <f t="shared" si="23"/>
        <v>Please complete all cells in row</v>
      </c>
      <c r="AK56" s="2629"/>
      <c r="AL56" s="2625"/>
      <c r="AM56" s="2625"/>
      <c r="AN56" s="2625"/>
      <c r="AO56" s="2625"/>
      <c r="AP56" s="2625"/>
      <c r="AQ56" s="2625"/>
      <c r="AR56" s="2625"/>
      <c r="AS56" s="57">
        <f xml:space="preserve"> IF( ISNUMBER(#REF! ), 0, 1 )</f>
        <v>1</v>
      </c>
      <c r="AT56" s="57">
        <f xml:space="preserve"> IF( ISNUMBER(#REF! ), 0, 1 )</f>
        <v>1</v>
      </c>
      <c r="AU56" s="57">
        <f xml:space="preserve"> IF( ISNUMBER(#REF! ), 0, 1 )</f>
        <v>1</v>
      </c>
      <c r="AV56" s="57">
        <f xml:space="preserve"> IF( ISNUMBER(#REF! ), 0, 1 )</f>
        <v>1</v>
      </c>
      <c r="AW56" s="57">
        <f xml:space="preserve"> IF( ISNUMBER(#REF! ), 0, 1 )</f>
        <v>1</v>
      </c>
      <c r="AX56" s="57">
        <f xml:space="preserve"> IF( ISNUMBER(#REF! ), 0, 1 )</f>
        <v>1</v>
      </c>
      <c r="AY56" s="57">
        <f xml:space="preserve"> IF( ISNUMBER(#REF! ), 0, 1 )</f>
        <v>1</v>
      </c>
      <c r="AZ56" s="2108"/>
      <c r="BA56" s="2108"/>
      <c r="BB56" s="2625"/>
      <c r="BC56" s="2625"/>
      <c r="BD56" s="2625"/>
      <c r="BE56" s="2625"/>
      <c r="BF56" s="57">
        <f xml:space="preserve"> IF( ISNUMBER(#REF! ), 0, 1 )</f>
        <v>1</v>
      </c>
      <c r="BG56" s="2625"/>
      <c r="BH56" s="2108"/>
      <c r="BI56" s="57">
        <f xml:space="preserve"> IF( ISNUMBER(#REF! ), 0, 1 )</f>
        <v>1</v>
      </c>
      <c r="BJ56" s="57">
        <f xml:space="preserve"> IF( ISNUMBER(#REF! ), 0, 1 )</f>
        <v>1</v>
      </c>
      <c r="BK56" s="57">
        <f xml:space="preserve"> IF( ISNUMBER(#REF! ), 0, 1 )</f>
        <v>1</v>
      </c>
      <c r="BL56" s="57">
        <f xml:space="preserve"> IF( ISNUMBER(#REF! ), 0, 1 )</f>
        <v>1</v>
      </c>
      <c r="BM56" s="57">
        <f xml:space="preserve"> IF( ISNUMBER(#REF! ), 0, 1 )</f>
        <v>1</v>
      </c>
      <c r="BN56" s="57">
        <f xml:space="preserve"> IF( ISNUMBER(#REF! ), 0, 1 )</f>
        <v>1</v>
      </c>
      <c r="BO56" s="2629"/>
      <c r="BP56" s="2625"/>
      <c r="BQ56" s="2625"/>
      <c r="BR56" s="2643"/>
      <c r="BS56" s="2643"/>
      <c r="BT56" s="2643"/>
    </row>
    <row r="57" spans="1:72" s="2648" customFormat="1" ht="15.75" hidden="1" customHeight="1" outlineLevel="1">
      <c r="A57" s="2643"/>
      <c r="B57" s="2673"/>
      <c r="C57" s="2674"/>
      <c r="D57" s="2675"/>
      <c r="E57" s="2675"/>
      <c r="F57" s="2674"/>
      <c r="G57" s="2675"/>
      <c r="H57" s="2674"/>
      <c r="I57" s="2674"/>
      <c r="J57" s="2676"/>
      <c r="K57" s="2677"/>
      <c r="L57" s="2676"/>
      <c r="M57" s="2678"/>
      <c r="N57" s="2677"/>
      <c r="O57" s="2679"/>
      <c r="P57" s="2679"/>
      <c r="Q57" s="2680">
        <v>0</v>
      </c>
      <c r="R57" s="2682"/>
      <c r="S57" s="2681"/>
      <c r="T57" s="2681"/>
      <c r="U57" s="2681"/>
      <c r="V57" s="2681"/>
      <c r="W57" s="163">
        <v>0</v>
      </c>
      <c r="X57" s="2683">
        <v>0</v>
      </c>
      <c r="Y57" s="2683">
        <v>0</v>
      </c>
      <c r="Z57" s="2682"/>
      <c r="AA57" s="2682"/>
      <c r="AB57" s="2677"/>
      <c r="AC57" s="2677"/>
      <c r="AD57" s="2677"/>
      <c r="AE57" s="2684"/>
      <c r="AF57" s="2670"/>
      <c r="AG57" s="2685" t="s">
        <v>9426</v>
      </c>
      <c r="AH57" s="12"/>
      <c r="AI57" s="2629"/>
      <c r="AJ57" s="2116" t="str">
        <f t="shared" si="23"/>
        <v>Please complete all cells in row</v>
      </c>
      <c r="AK57" s="2629"/>
      <c r="AL57" s="2625"/>
      <c r="AM57" s="2625"/>
      <c r="AN57" s="2625"/>
      <c r="AO57" s="2625"/>
      <c r="AP57" s="2625"/>
      <c r="AQ57" s="2625"/>
      <c r="AR57" s="2625"/>
      <c r="AS57" s="57">
        <f xml:space="preserve"> IF( ISNUMBER(#REF! ), 0, 1 )</f>
        <v>1</v>
      </c>
      <c r="AT57" s="57">
        <f xml:space="preserve"> IF( ISNUMBER(#REF! ), 0, 1 )</f>
        <v>1</v>
      </c>
      <c r="AU57" s="57">
        <f xml:space="preserve"> IF( ISNUMBER(#REF! ), 0, 1 )</f>
        <v>1</v>
      </c>
      <c r="AV57" s="57">
        <f xml:space="preserve"> IF( ISNUMBER(#REF! ), 0, 1 )</f>
        <v>1</v>
      </c>
      <c r="AW57" s="57">
        <f xml:space="preserve"> IF( ISNUMBER(#REF! ), 0, 1 )</f>
        <v>1</v>
      </c>
      <c r="AX57" s="57">
        <f xml:space="preserve"> IF( ISNUMBER(#REF! ), 0, 1 )</f>
        <v>1</v>
      </c>
      <c r="AY57" s="57">
        <f xml:space="preserve"> IF( ISNUMBER(#REF! ), 0, 1 )</f>
        <v>1</v>
      </c>
      <c r="AZ57" s="2108"/>
      <c r="BA57" s="2108"/>
      <c r="BB57" s="2625"/>
      <c r="BC57" s="2625"/>
      <c r="BD57" s="2625"/>
      <c r="BE57" s="2625"/>
      <c r="BF57" s="57">
        <f xml:space="preserve"> IF( ISNUMBER(#REF! ), 0, 1 )</f>
        <v>1</v>
      </c>
      <c r="BG57" s="2625"/>
      <c r="BH57" s="2108"/>
      <c r="BI57" s="57">
        <f xml:space="preserve"> IF( ISNUMBER(#REF! ), 0, 1 )</f>
        <v>1</v>
      </c>
      <c r="BJ57" s="57">
        <f xml:space="preserve"> IF( ISNUMBER(#REF! ), 0, 1 )</f>
        <v>1</v>
      </c>
      <c r="BK57" s="57">
        <f xml:space="preserve"> IF( ISNUMBER(#REF! ), 0, 1 )</f>
        <v>1</v>
      </c>
      <c r="BL57" s="57">
        <f xml:space="preserve"> IF( ISNUMBER(#REF! ), 0, 1 )</f>
        <v>1</v>
      </c>
      <c r="BM57" s="57">
        <f xml:space="preserve"> IF( ISNUMBER(#REF! ), 0, 1 )</f>
        <v>1</v>
      </c>
      <c r="BN57" s="57">
        <f xml:space="preserve"> IF( ISNUMBER(#REF! ), 0, 1 )</f>
        <v>1</v>
      </c>
      <c r="BO57" s="2629"/>
      <c r="BP57" s="2625"/>
      <c r="BQ57" s="2625"/>
      <c r="BR57" s="2643"/>
      <c r="BS57" s="2643"/>
      <c r="BT57" s="2643"/>
    </row>
    <row r="58" spans="1:72" s="2648" customFormat="1" ht="15.75" hidden="1" customHeight="1" outlineLevel="1">
      <c r="A58" s="2643"/>
      <c r="B58" s="2673"/>
      <c r="C58" s="2674"/>
      <c r="D58" s="2675"/>
      <c r="E58" s="2675"/>
      <c r="F58" s="2674"/>
      <c r="G58" s="2675"/>
      <c r="H58" s="2674"/>
      <c r="I58" s="2674"/>
      <c r="J58" s="2676"/>
      <c r="K58" s="2677"/>
      <c r="L58" s="2676"/>
      <c r="M58" s="2678"/>
      <c r="N58" s="2677"/>
      <c r="O58" s="2679"/>
      <c r="P58" s="2679"/>
      <c r="Q58" s="2680">
        <v>0</v>
      </c>
      <c r="R58" s="2682"/>
      <c r="S58" s="2681"/>
      <c r="T58" s="2681"/>
      <c r="U58" s="2681"/>
      <c r="V58" s="2681"/>
      <c r="W58" s="163">
        <v>0</v>
      </c>
      <c r="X58" s="2683">
        <v>0</v>
      </c>
      <c r="Y58" s="2683">
        <v>0</v>
      </c>
      <c r="Z58" s="2682"/>
      <c r="AA58" s="2682"/>
      <c r="AB58" s="2677"/>
      <c r="AC58" s="2677"/>
      <c r="AD58" s="2677"/>
      <c r="AE58" s="2684"/>
      <c r="AF58" s="2670"/>
      <c r="AG58" s="2685" t="s">
        <v>9427</v>
      </c>
      <c r="AH58" s="12"/>
      <c r="AI58" s="2629"/>
      <c r="AJ58" s="2116" t="str">
        <f t="shared" si="23"/>
        <v>Please complete all cells in row</v>
      </c>
      <c r="AK58" s="2629"/>
      <c r="AL58" s="2625"/>
      <c r="AM58" s="2625"/>
      <c r="AN58" s="2625"/>
      <c r="AO58" s="2625"/>
      <c r="AP58" s="2625"/>
      <c r="AQ58" s="2625"/>
      <c r="AR58" s="2625"/>
      <c r="AS58" s="57">
        <f xml:space="preserve"> IF( ISNUMBER(#REF! ), 0, 1 )</f>
        <v>1</v>
      </c>
      <c r="AT58" s="57">
        <f xml:space="preserve"> IF( ISNUMBER(#REF! ), 0, 1 )</f>
        <v>1</v>
      </c>
      <c r="AU58" s="57">
        <f xml:space="preserve"> IF( ISNUMBER(#REF! ), 0, 1 )</f>
        <v>1</v>
      </c>
      <c r="AV58" s="57">
        <f xml:space="preserve"> IF( ISNUMBER(#REF! ), 0, 1 )</f>
        <v>1</v>
      </c>
      <c r="AW58" s="57">
        <f xml:space="preserve"> IF( ISNUMBER(#REF! ), 0, 1 )</f>
        <v>1</v>
      </c>
      <c r="AX58" s="57">
        <f xml:space="preserve"> IF( ISNUMBER(#REF! ), 0, 1 )</f>
        <v>1</v>
      </c>
      <c r="AY58" s="57">
        <f xml:space="preserve"> IF( ISNUMBER(#REF! ), 0, 1 )</f>
        <v>1</v>
      </c>
      <c r="AZ58" s="2108"/>
      <c r="BA58" s="2108"/>
      <c r="BB58" s="2625"/>
      <c r="BC58" s="2625"/>
      <c r="BD58" s="2625"/>
      <c r="BE58" s="2625"/>
      <c r="BF58" s="57">
        <f xml:space="preserve"> IF( ISNUMBER(#REF! ), 0, 1 )</f>
        <v>1</v>
      </c>
      <c r="BG58" s="2625"/>
      <c r="BH58" s="2108"/>
      <c r="BI58" s="57">
        <f xml:space="preserve"> IF( ISNUMBER(#REF! ), 0, 1 )</f>
        <v>1</v>
      </c>
      <c r="BJ58" s="57">
        <f xml:space="preserve"> IF( ISNUMBER(#REF! ), 0, 1 )</f>
        <v>1</v>
      </c>
      <c r="BK58" s="57">
        <f xml:space="preserve"> IF( ISNUMBER(#REF! ), 0, 1 )</f>
        <v>1</v>
      </c>
      <c r="BL58" s="57">
        <f xml:space="preserve"> IF( ISNUMBER(#REF! ), 0, 1 )</f>
        <v>1</v>
      </c>
      <c r="BM58" s="57">
        <f xml:space="preserve"> IF( ISNUMBER(#REF! ), 0, 1 )</f>
        <v>1</v>
      </c>
      <c r="BN58" s="57">
        <f xml:space="preserve"> IF( ISNUMBER(#REF! ), 0, 1 )</f>
        <v>1</v>
      </c>
      <c r="BO58" s="2629"/>
      <c r="BP58" s="2625"/>
      <c r="BQ58" s="2625"/>
      <c r="BR58" s="2643"/>
      <c r="BS58" s="2643"/>
      <c r="BT58" s="2643"/>
    </row>
    <row r="59" spans="1:72" s="2648" customFormat="1" ht="15.75" hidden="1" customHeight="1" outlineLevel="1">
      <c r="A59" s="2643"/>
      <c r="B59" s="2673"/>
      <c r="C59" s="2674"/>
      <c r="D59" s="2675"/>
      <c r="E59" s="2675"/>
      <c r="F59" s="2674"/>
      <c r="G59" s="2675"/>
      <c r="H59" s="2674"/>
      <c r="I59" s="2674"/>
      <c r="J59" s="2676"/>
      <c r="K59" s="2677"/>
      <c r="L59" s="2676"/>
      <c r="M59" s="2678"/>
      <c r="N59" s="2677"/>
      <c r="O59" s="2679"/>
      <c r="P59" s="2679"/>
      <c r="Q59" s="2680">
        <v>0</v>
      </c>
      <c r="R59" s="2682"/>
      <c r="S59" s="2681"/>
      <c r="T59" s="2681"/>
      <c r="U59" s="2681"/>
      <c r="V59" s="2681"/>
      <c r="W59" s="163">
        <v>0</v>
      </c>
      <c r="X59" s="2683">
        <v>0</v>
      </c>
      <c r="Y59" s="2683">
        <v>0</v>
      </c>
      <c r="Z59" s="2682"/>
      <c r="AA59" s="2682"/>
      <c r="AB59" s="2677"/>
      <c r="AC59" s="2677"/>
      <c r="AD59" s="2677"/>
      <c r="AE59" s="2684"/>
      <c r="AF59" s="2670"/>
      <c r="AG59" s="2685" t="s">
        <v>9428</v>
      </c>
      <c r="AH59" s="12"/>
      <c r="AI59" s="2629"/>
      <c r="AJ59" s="2116" t="str">
        <f t="shared" si="23"/>
        <v>Please complete all cells in row</v>
      </c>
      <c r="AK59" s="2629"/>
      <c r="AL59" s="2625"/>
      <c r="AM59" s="2625"/>
      <c r="AN59" s="2625"/>
      <c r="AO59" s="2625"/>
      <c r="AP59" s="2625"/>
      <c r="AQ59" s="2625"/>
      <c r="AR59" s="2625"/>
      <c r="AS59" s="57">
        <f xml:space="preserve"> IF( ISNUMBER(#REF! ), 0, 1 )</f>
        <v>1</v>
      </c>
      <c r="AT59" s="57">
        <f xml:space="preserve"> IF( ISNUMBER(#REF! ), 0, 1 )</f>
        <v>1</v>
      </c>
      <c r="AU59" s="57">
        <f xml:space="preserve"> IF( ISNUMBER(#REF! ), 0, 1 )</f>
        <v>1</v>
      </c>
      <c r="AV59" s="57">
        <f xml:space="preserve"> IF( ISNUMBER(#REF! ), 0, 1 )</f>
        <v>1</v>
      </c>
      <c r="AW59" s="57">
        <f xml:space="preserve"> IF( ISNUMBER(#REF! ), 0, 1 )</f>
        <v>1</v>
      </c>
      <c r="AX59" s="57">
        <f xml:space="preserve"> IF( ISNUMBER(#REF! ), 0, 1 )</f>
        <v>1</v>
      </c>
      <c r="AY59" s="57">
        <f xml:space="preserve"> IF( ISNUMBER(#REF! ), 0, 1 )</f>
        <v>1</v>
      </c>
      <c r="AZ59" s="2108"/>
      <c r="BA59" s="2108"/>
      <c r="BB59" s="2625"/>
      <c r="BC59" s="2625"/>
      <c r="BD59" s="2625"/>
      <c r="BE59" s="2625"/>
      <c r="BF59" s="57">
        <f xml:space="preserve"> IF( ISNUMBER(#REF! ), 0, 1 )</f>
        <v>1</v>
      </c>
      <c r="BG59" s="2625"/>
      <c r="BH59" s="2108"/>
      <c r="BI59" s="57">
        <f xml:space="preserve"> IF( ISNUMBER(#REF! ), 0, 1 )</f>
        <v>1</v>
      </c>
      <c r="BJ59" s="57">
        <f xml:space="preserve"> IF( ISNUMBER(#REF! ), 0, 1 )</f>
        <v>1</v>
      </c>
      <c r="BK59" s="57">
        <f xml:space="preserve"> IF( ISNUMBER(#REF! ), 0, 1 )</f>
        <v>1</v>
      </c>
      <c r="BL59" s="57">
        <f xml:space="preserve"> IF( ISNUMBER(#REF! ), 0, 1 )</f>
        <v>1</v>
      </c>
      <c r="BM59" s="57">
        <f xml:space="preserve"> IF( ISNUMBER(#REF! ), 0, 1 )</f>
        <v>1</v>
      </c>
      <c r="BN59" s="57">
        <f xml:space="preserve"> IF( ISNUMBER(#REF! ), 0, 1 )</f>
        <v>1</v>
      </c>
      <c r="BO59" s="2629"/>
      <c r="BP59" s="2625"/>
      <c r="BQ59" s="2625"/>
      <c r="BR59" s="2643"/>
      <c r="BS59" s="2643"/>
      <c r="BT59" s="2643"/>
    </row>
    <row r="60" spans="1:72" s="2648" customFormat="1" ht="15.75" hidden="1" customHeight="1" outlineLevel="1">
      <c r="A60" s="2643"/>
      <c r="B60" s="2673"/>
      <c r="C60" s="2674"/>
      <c r="D60" s="2675"/>
      <c r="E60" s="2675"/>
      <c r="F60" s="2674"/>
      <c r="G60" s="2675"/>
      <c r="H60" s="2674"/>
      <c r="I60" s="2674"/>
      <c r="J60" s="2676"/>
      <c r="K60" s="2677"/>
      <c r="L60" s="2676"/>
      <c r="M60" s="2678"/>
      <c r="N60" s="2677"/>
      <c r="O60" s="2679"/>
      <c r="P60" s="2679"/>
      <c r="Q60" s="2680">
        <v>0</v>
      </c>
      <c r="R60" s="2682"/>
      <c r="S60" s="2681"/>
      <c r="T60" s="2681"/>
      <c r="U60" s="2681"/>
      <c r="V60" s="2681"/>
      <c r="W60" s="163">
        <v>0</v>
      </c>
      <c r="X60" s="2683">
        <v>0</v>
      </c>
      <c r="Y60" s="2683">
        <v>0</v>
      </c>
      <c r="Z60" s="2682"/>
      <c r="AA60" s="2682"/>
      <c r="AB60" s="2677"/>
      <c r="AC60" s="2677"/>
      <c r="AD60" s="2677"/>
      <c r="AE60" s="2684"/>
      <c r="AF60" s="2670"/>
      <c r="AG60" s="2685" t="s">
        <v>9429</v>
      </c>
      <c r="AH60" s="12"/>
      <c r="AI60" s="2629"/>
      <c r="AJ60" s="2116" t="str">
        <f t="shared" si="23"/>
        <v>Please complete all cells in row</v>
      </c>
      <c r="AK60" s="2629"/>
      <c r="AL60" s="2625"/>
      <c r="AM60" s="2625"/>
      <c r="AN60" s="2625"/>
      <c r="AO60" s="2625"/>
      <c r="AP60" s="2625"/>
      <c r="AQ60" s="2625"/>
      <c r="AR60" s="2625"/>
      <c r="AS60" s="57">
        <f xml:space="preserve"> IF( ISNUMBER(#REF! ), 0, 1 )</f>
        <v>1</v>
      </c>
      <c r="AT60" s="57">
        <f xml:space="preserve"> IF( ISNUMBER(#REF! ), 0, 1 )</f>
        <v>1</v>
      </c>
      <c r="AU60" s="57">
        <f xml:space="preserve"> IF( ISNUMBER(#REF! ), 0, 1 )</f>
        <v>1</v>
      </c>
      <c r="AV60" s="57">
        <f xml:space="preserve"> IF( ISNUMBER(#REF! ), 0, 1 )</f>
        <v>1</v>
      </c>
      <c r="AW60" s="57">
        <f xml:space="preserve"> IF( ISNUMBER(#REF! ), 0, 1 )</f>
        <v>1</v>
      </c>
      <c r="AX60" s="57">
        <f xml:space="preserve"> IF( ISNUMBER(#REF! ), 0, 1 )</f>
        <v>1</v>
      </c>
      <c r="AY60" s="57">
        <f xml:space="preserve"> IF( ISNUMBER(#REF! ), 0, 1 )</f>
        <v>1</v>
      </c>
      <c r="AZ60" s="2108"/>
      <c r="BA60" s="2108"/>
      <c r="BB60" s="2625"/>
      <c r="BC60" s="2625"/>
      <c r="BD60" s="2625"/>
      <c r="BE60" s="2625"/>
      <c r="BF60" s="57">
        <f xml:space="preserve"> IF( ISNUMBER(#REF! ), 0, 1 )</f>
        <v>1</v>
      </c>
      <c r="BG60" s="2625"/>
      <c r="BH60" s="2108"/>
      <c r="BI60" s="57">
        <f xml:space="preserve"> IF( ISNUMBER(#REF! ), 0, 1 )</f>
        <v>1</v>
      </c>
      <c r="BJ60" s="57">
        <f xml:space="preserve"> IF( ISNUMBER(#REF! ), 0, 1 )</f>
        <v>1</v>
      </c>
      <c r="BK60" s="57">
        <f xml:space="preserve"> IF( ISNUMBER(#REF! ), 0, 1 )</f>
        <v>1</v>
      </c>
      <c r="BL60" s="57">
        <f xml:space="preserve"> IF( ISNUMBER(#REF! ), 0, 1 )</f>
        <v>1</v>
      </c>
      <c r="BM60" s="57">
        <f xml:space="preserve"> IF( ISNUMBER(#REF! ), 0, 1 )</f>
        <v>1</v>
      </c>
      <c r="BN60" s="57">
        <f xml:space="preserve"> IF( ISNUMBER(#REF! ), 0, 1 )</f>
        <v>1</v>
      </c>
      <c r="BO60" s="2629"/>
      <c r="BP60" s="2625"/>
      <c r="BQ60" s="2625"/>
      <c r="BR60" s="2643"/>
      <c r="BS60" s="2643"/>
      <c r="BT60" s="2643"/>
    </row>
    <row r="61" spans="1:72" s="2648" customFormat="1" ht="15.75" hidden="1" customHeight="1" outlineLevel="1">
      <c r="A61" s="2643"/>
      <c r="B61" s="2673"/>
      <c r="C61" s="2674"/>
      <c r="D61" s="2675"/>
      <c r="E61" s="2675"/>
      <c r="F61" s="2674"/>
      <c r="G61" s="2675"/>
      <c r="H61" s="2674"/>
      <c r="I61" s="2674"/>
      <c r="J61" s="2676"/>
      <c r="K61" s="2677"/>
      <c r="L61" s="2676"/>
      <c r="M61" s="2678"/>
      <c r="N61" s="2677"/>
      <c r="O61" s="2679"/>
      <c r="P61" s="2679"/>
      <c r="Q61" s="2680">
        <v>0</v>
      </c>
      <c r="R61" s="2682"/>
      <c r="S61" s="2681"/>
      <c r="T61" s="2681"/>
      <c r="U61" s="2681"/>
      <c r="V61" s="2681"/>
      <c r="W61" s="163">
        <v>0</v>
      </c>
      <c r="X61" s="2683">
        <v>0</v>
      </c>
      <c r="Y61" s="2683">
        <v>0</v>
      </c>
      <c r="Z61" s="2682"/>
      <c r="AA61" s="2682"/>
      <c r="AB61" s="2677"/>
      <c r="AC61" s="2677"/>
      <c r="AD61" s="2677"/>
      <c r="AE61" s="2684"/>
      <c r="AF61" s="2670"/>
      <c r="AG61" s="2685" t="s">
        <v>9430</v>
      </c>
      <c r="AH61" s="12"/>
      <c r="AI61" s="2629"/>
      <c r="AJ61" s="2116" t="str">
        <f t="shared" si="23"/>
        <v>Please complete all cells in row</v>
      </c>
      <c r="AK61" s="2629"/>
      <c r="AL61" s="2625"/>
      <c r="AM61" s="2625"/>
      <c r="AN61" s="2625"/>
      <c r="AO61" s="2625"/>
      <c r="AP61" s="2625"/>
      <c r="AQ61" s="2625"/>
      <c r="AR61" s="2625"/>
      <c r="AS61" s="57">
        <f xml:space="preserve"> IF( ISNUMBER(#REF! ), 0, 1 )</f>
        <v>1</v>
      </c>
      <c r="AT61" s="57">
        <f xml:space="preserve"> IF( ISNUMBER(#REF! ), 0, 1 )</f>
        <v>1</v>
      </c>
      <c r="AU61" s="57">
        <f xml:space="preserve"> IF( ISNUMBER(#REF! ), 0, 1 )</f>
        <v>1</v>
      </c>
      <c r="AV61" s="57">
        <f xml:space="preserve"> IF( ISNUMBER(#REF! ), 0, 1 )</f>
        <v>1</v>
      </c>
      <c r="AW61" s="57">
        <f xml:space="preserve"> IF( ISNUMBER(#REF! ), 0, 1 )</f>
        <v>1</v>
      </c>
      <c r="AX61" s="57">
        <f xml:space="preserve"> IF( ISNUMBER(#REF! ), 0, 1 )</f>
        <v>1</v>
      </c>
      <c r="AY61" s="57">
        <f xml:space="preserve"> IF( ISNUMBER(#REF! ), 0, 1 )</f>
        <v>1</v>
      </c>
      <c r="AZ61" s="2108"/>
      <c r="BA61" s="2108"/>
      <c r="BB61" s="2625"/>
      <c r="BC61" s="2625"/>
      <c r="BD61" s="2625"/>
      <c r="BE61" s="2625"/>
      <c r="BF61" s="57">
        <f xml:space="preserve"> IF( ISNUMBER(#REF! ), 0, 1 )</f>
        <v>1</v>
      </c>
      <c r="BG61" s="2625"/>
      <c r="BH61" s="2108"/>
      <c r="BI61" s="57">
        <f xml:space="preserve"> IF( ISNUMBER(#REF! ), 0, 1 )</f>
        <v>1</v>
      </c>
      <c r="BJ61" s="57">
        <f xml:space="preserve"> IF( ISNUMBER(#REF! ), 0, 1 )</f>
        <v>1</v>
      </c>
      <c r="BK61" s="57">
        <f xml:space="preserve"> IF( ISNUMBER(#REF! ), 0, 1 )</f>
        <v>1</v>
      </c>
      <c r="BL61" s="57">
        <f xml:space="preserve"> IF( ISNUMBER(#REF! ), 0, 1 )</f>
        <v>1</v>
      </c>
      <c r="BM61" s="57">
        <f xml:space="preserve"> IF( ISNUMBER(#REF! ), 0, 1 )</f>
        <v>1</v>
      </c>
      <c r="BN61" s="57">
        <f xml:space="preserve"> IF( ISNUMBER(#REF! ), 0, 1 )</f>
        <v>1</v>
      </c>
      <c r="BO61" s="2629"/>
      <c r="BP61" s="2625"/>
      <c r="BQ61" s="2625"/>
      <c r="BR61" s="2643"/>
      <c r="BS61" s="2643"/>
      <c r="BT61" s="2643"/>
    </row>
    <row r="62" spans="1:72" s="2648" customFormat="1" ht="15.75" hidden="1" customHeight="1" outlineLevel="1">
      <c r="A62" s="2643"/>
      <c r="B62" s="2673"/>
      <c r="C62" s="2674"/>
      <c r="D62" s="2675"/>
      <c r="E62" s="2675"/>
      <c r="F62" s="2674"/>
      <c r="G62" s="2675"/>
      <c r="H62" s="2674"/>
      <c r="I62" s="2674"/>
      <c r="J62" s="2676"/>
      <c r="K62" s="2677"/>
      <c r="L62" s="2676"/>
      <c r="M62" s="2678"/>
      <c r="N62" s="2677"/>
      <c r="O62" s="2679"/>
      <c r="P62" s="2679"/>
      <c r="Q62" s="2680">
        <v>0</v>
      </c>
      <c r="R62" s="2682"/>
      <c r="S62" s="2681"/>
      <c r="T62" s="2681"/>
      <c r="U62" s="2681"/>
      <c r="V62" s="2681"/>
      <c r="W62" s="163">
        <v>0</v>
      </c>
      <c r="X62" s="2683">
        <v>0</v>
      </c>
      <c r="Y62" s="2683">
        <v>0</v>
      </c>
      <c r="Z62" s="2682"/>
      <c r="AA62" s="2682"/>
      <c r="AB62" s="2677"/>
      <c r="AC62" s="2677"/>
      <c r="AD62" s="2677"/>
      <c r="AE62" s="2684"/>
      <c r="AF62" s="2670"/>
      <c r="AG62" s="2685" t="s">
        <v>9431</v>
      </c>
      <c r="AH62" s="12"/>
      <c r="AI62" s="2629"/>
      <c r="AJ62" s="2116" t="str">
        <f t="shared" si="23"/>
        <v>Please complete all cells in row</v>
      </c>
      <c r="AK62" s="2629"/>
      <c r="AL62" s="2625"/>
      <c r="AM62" s="2625"/>
      <c r="AN62" s="2625"/>
      <c r="AO62" s="2625"/>
      <c r="AP62" s="2625"/>
      <c r="AQ62" s="2625"/>
      <c r="AR62" s="2625"/>
      <c r="AS62" s="57">
        <f xml:space="preserve"> IF( ISNUMBER(#REF! ), 0, 1 )</f>
        <v>1</v>
      </c>
      <c r="AT62" s="57">
        <f xml:space="preserve"> IF( ISNUMBER(#REF! ), 0, 1 )</f>
        <v>1</v>
      </c>
      <c r="AU62" s="57">
        <f xml:space="preserve"> IF( ISNUMBER(#REF! ), 0, 1 )</f>
        <v>1</v>
      </c>
      <c r="AV62" s="57">
        <f xml:space="preserve"> IF( ISNUMBER(#REF! ), 0, 1 )</f>
        <v>1</v>
      </c>
      <c r="AW62" s="57">
        <f xml:space="preserve"> IF( ISNUMBER(#REF! ), 0, 1 )</f>
        <v>1</v>
      </c>
      <c r="AX62" s="57">
        <f xml:space="preserve"> IF( ISNUMBER(#REF! ), 0, 1 )</f>
        <v>1</v>
      </c>
      <c r="AY62" s="57">
        <f xml:space="preserve"> IF( ISNUMBER(#REF! ), 0, 1 )</f>
        <v>1</v>
      </c>
      <c r="AZ62" s="2108"/>
      <c r="BA62" s="2108"/>
      <c r="BB62" s="2625"/>
      <c r="BC62" s="2625"/>
      <c r="BD62" s="2625"/>
      <c r="BE62" s="2625"/>
      <c r="BF62" s="57">
        <f xml:space="preserve"> IF( ISNUMBER(#REF! ), 0, 1 )</f>
        <v>1</v>
      </c>
      <c r="BG62" s="2625"/>
      <c r="BH62" s="2108"/>
      <c r="BI62" s="57">
        <f xml:space="preserve"> IF( ISNUMBER(#REF! ), 0, 1 )</f>
        <v>1</v>
      </c>
      <c r="BJ62" s="57">
        <f xml:space="preserve"> IF( ISNUMBER(#REF! ), 0, 1 )</f>
        <v>1</v>
      </c>
      <c r="BK62" s="57">
        <f xml:space="preserve"> IF( ISNUMBER(#REF! ), 0, 1 )</f>
        <v>1</v>
      </c>
      <c r="BL62" s="57">
        <f xml:space="preserve"> IF( ISNUMBER(#REF! ), 0, 1 )</f>
        <v>1</v>
      </c>
      <c r="BM62" s="57">
        <f xml:space="preserve"> IF( ISNUMBER(#REF! ), 0, 1 )</f>
        <v>1</v>
      </c>
      <c r="BN62" s="57">
        <f xml:space="preserve"> IF( ISNUMBER(#REF! ), 0, 1 )</f>
        <v>1</v>
      </c>
      <c r="BO62" s="2629"/>
      <c r="BP62" s="2625"/>
      <c r="BQ62" s="2625"/>
      <c r="BR62" s="2643"/>
      <c r="BS62" s="2643"/>
      <c r="BT62" s="2643"/>
    </row>
    <row r="63" spans="1:72" s="2648" customFormat="1" ht="15.75" hidden="1" customHeight="1" outlineLevel="1">
      <c r="A63" s="2643"/>
      <c r="B63" s="2673"/>
      <c r="C63" s="2674"/>
      <c r="D63" s="2675"/>
      <c r="E63" s="2675"/>
      <c r="F63" s="2674"/>
      <c r="G63" s="2675"/>
      <c r="H63" s="2674"/>
      <c r="I63" s="2674"/>
      <c r="J63" s="2676"/>
      <c r="K63" s="2677"/>
      <c r="L63" s="2676"/>
      <c r="M63" s="2678"/>
      <c r="N63" s="2677"/>
      <c r="O63" s="2679"/>
      <c r="P63" s="2679"/>
      <c r="Q63" s="2680">
        <v>0</v>
      </c>
      <c r="R63" s="2682"/>
      <c r="S63" s="2681"/>
      <c r="T63" s="2681"/>
      <c r="U63" s="2681"/>
      <c r="V63" s="2681"/>
      <c r="W63" s="163">
        <v>0</v>
      </c>
      <c r="X63" s="2683">
        <v>0</v>
      </c>
      <c r="Y63" s="2683">
        <v>0</v>
      </c>
      <c r="Z63" s="2682"/>
      <c r="AA63" s="2682"/>
      <c r="AB63" s="2677"/>
      <c r="AC63" s="2677"/>
      <c r="AD63" s="2677"/>
      <c r="AE63" s="2684"/>
      <c r="AF63" s="2670"/>
      <c r="AG63" s="2685" t="s">
        <v>9432</v>
      </c>
      <c r="AH63" s="12"/>
      <c r="AI63" s="2629"/>
      <c r="AJ63" s="2116" t="str">
        <f t="shared" si="23"/>
        <v>Please complete all cells in row</v>
      </c>
      <c r="AK63" s="2629"/>
      <c r="AL63" s="2625"/>
      <c r="AM63" s="2625"/>
      <c r="AN63" s="2625"/>
      <c r="AO63" s="2625"/>
      <c r="AP63" s="2625"/>
      <c r="AQ63" s="2625"/>
      <c r="AR63" s="2625"/>
      <c r="AS63" s="57">
        <f xml:space="preserve"> IF( ISNUMBER(#REF! ), 0, 1 )</f>
        <v>1</v>
      </c>
      <c r="AT63" s="57">
        <f xml:space="preserve"> IF( ISNUMBER(#REF! ), 0, 1 )</f>
        <v>1</v>
      </c>
      <c r="AU63" s="57">
        <f xml:space="preserve"> IF( ISNUMBER(#REF! ), 0, 1 )</f>
        <v>1</v>
      </c>
      <c r="AV63" s="57">
        <f xml:space="preserve"> IF( ISNUMBER(#REF! ), 0, 1 )</f>
        <v>1</v>
      </c>
      <c r="AW63" s="57">
        <f xml:space="preserve"> IF( ISNUMBER(#REF! ), 0, 1 )</f>
        <v>1</v>
      </c>
      <c r="AX63" s="57">
        <f xml:space="preserve"> IF( ISNUMBER(#REF! ), 0, 1 )</f>
        <v>1</v>
      </c>
      <c r="AY63" s="57">
        <f xml:space="preserve"> IF( ISNUMBER(#REF! ), 0, 1 )</f>
        <v>1</v>
      </c>
      <c r="AZ63" s="2108"/>
      <c r="BA63" s="2108"/>
      <c r="BB63" s="2625"/>
      <c r="BC63" s="2625"/>
      <c r="BD63" s="2625"/>
      <c r="BE63" s="2625"/>
      <c r="BF63" s="57">
        <f xml:space="preserve"> IF( ISNUMBER(#REF! ), 0, 1 )</f>
        <v>1</v>
      </c>
      <c r="BG63" s="2625"/>
      <c r="BH63" s="2108"/>
      <c r="BI63" s="57">
        <f xml:space="preserve"> IF( ISNUMBER(#REF! ), 0, 1 )</f>
        <v>1</v>
      </c>
      <c r="BJ63" s="57">
        <f xml:space="preserve"> IF( ISNUMBER(#REF! ), 0, 1 )</f>
        <v>1</v>
      </c>
      <c r="BK63" s="57">
        <f xml:space="preserve"> IF( ISNUMBER(#REF! ), 0, 1 )</f>
        <v>1</v>
      </c>
      <c r="BL63" s="57">
        <f xml:space="preserve"> IF( ISNUMBER(#REF! ), 0, 1 )</f>
        <v>1</v>
      </c>
      <c r="BM63" s="57">
        <f xml:space="preserve"> IF( ISNUMBER(#REF! ), 0, 1 )</f>
        <v>1</v>
      </c>
      <c r="BN63" s="57">
        <f xml:space="preserve"> IF( ISNUMBER(#REF! ), 0, 1 )</f>
        <v>1</v>
      </c>
      <c r="BO63" s="2629"/>
      <c r="BP63" s="2625"/>
      <c r="BQ63" s="2625"/>
      <c r="BR63" s="2643"/>
      <c r="BS63" s="2643"/>
      <c r="BT63" s="2643"/>
    </row>
    <row r="64" spans="1:72" s="2648" customFormat="1" ht="15.75" hidden="1" customHeight="1" outlineLevel="1">
      <c r="A64" s="2643"/>
      <c r="B64" s="2673"/>
      <c r="C64" s="2674"/>
      <c r="D64" s="2675"/>
      <c r="E64" s="2675"/>
      <c r="F64" s="2674"/>
      <c r="G64" s="2675"/>
      <c r="H64" s="2674"/>
      <c r="I64" s="2674"/>
      <c r="J64" s="2676"/>
      <c r="K64" s="2677"/>
      <c r="L64" s="2676"/>
      <c r="M64" s="2678"/>
      <c r="N64" s="2677"/>
      <c r="O64" s="2679"/>
      <c r="P64" s="2679"/>
      <c r="Q64" s="2680">
        <v>0</v>
      </c>
      <c r="R64" s="2682"/>
      <c r="S64" s="2681"/>
      <c r="T64" s="2681"/>
      <c r="U64" s="2681"/>
      <c r="V64" s="2681"/>
      <c r="W64" s="163">
        <v>0</v>
      </c>
      <c r="X64" s="2683">
        <v>0</v>
      </c>
      <c r="Y64" s="2683">
        <v>0</v>
      </c>
      <c r="Z64" s="2682"/>
      <c r="AA64" s="2682"/>
      <c r="AB64" s="2677"/>
      <c r="AC64" s="2677"/>
      <c r="AD64" s="2677"/>
      <c r="AE64" s="2684"/>
      <c r="AF64" s="2670"/>
      <c r="AG64" s="2685" t="s">
        <v>9433</v>
      </c>
      <c r="AH64" s="12"/>
      <c r="AI64" s="2629"/>
      <c r="AJ64" s="2116" t="str">
        <f t="shared" si="23"/>
        <v>Please complete all cells in row</v>
      </c>
      <c r="AK64" s="2629"/>
      <c r="AL64" s="2625"/>
      <c r="AM64" s="2625"/>
      <c r="AN64" s="2625"/>
      <c r="AO64" s="2625"/>
      <c r="AP64" s="2625"/>
      <c r="AQ64" s="2625"/>
      <c r="AR64" s="2625"/>
      <c r="AS64" s="57">
        <f xml:space="preserve"> IF( ISNUMBER(#REF! ), 0, 1 )</f>
        <v>1</v>
      </c>
      <c r="AT64" s="57">
        <f xml:space="preserve"> IF( ISNUMBER(#REF! ), 0, 1 )</f>
        <v>1</v>
      </c>
      <c r="AU64" s="57">
        <f xml:space="preserve"> IF( ISNUMBER(#REF! ), 0, 1 )</f>
        <v>1</v>
      </c>
      <c r="AV64" s="57">
        <f xml:space="preserve"> IF( ISNUMBER(#REF! ), 0, 1 )</f>
        <v>1</v>
      </c>
      <c r="AW64" s="57">
        <f xml:space="preserve"> IF( ISNUMBER(#REF! ), 0, 1 )</f>
        <v>1</v>
      </c>
      <c r="AX64" s="57">
        <f xml:space="preserve"> IF( ISNUMBER(#REF! ), 0, 1 )</f>
        <v>1</v>
      </c>
      <c r="AY64" s="57">
        <f xml:space="preserve"> IF( ISNUMBER(#REF! ), 0, 1 )</f>
        <v>1</v>
      </c>
      <c r="AZ64" s="2108"/>
      <c r="BA64" s="2108"/>
      <c r="BB64" s="2625"/>
      <c r="BC64" s="2625"/>
      <c r="BD64" s="2625"/>
      <c r="BE64" s="2625"/>
      <c r="BF64" s="57">
        <f xml:space="preserve"> IF( ISNUMBER(#REF! ), 0, 1 )</f>
        <v>1</v>
      </c>
      <c r="BG64" s="2625"/>
      <c r="BH64" s="2108"/>
      <c r="BI64" s="57">
        <f xml:space="preserve"> IF( ISNUMBER(#REF! ), 0, 1 )</f>
        <v>1</v>
      </c>
      <c r="BJ64" s="57">
        <f xml:space="preserve"> IF( ISNUMBER(#REF! ), 0, 1 )</f>
        <v>1</v>
      </c>
      <c r="BK64" s="57">
        <f xml:space="preserve"> IF( ISNUMBER(#REF! ), 0, 1 )</f>
        <v>1</v>
      </c>
      <c r="BL64" s="57">
        <f xml:space="preserve"> IF( ISNUMBER(#REF! ), 0, 1 )</f>
        <v>1</v>
      </c>
      <c r="BM64" s="57">
        <f xml:space="preserve"> IF( ISNUMBER(#REF! ), 0, 1 )</f>
        <v>1</v>
      </c>
      <c r="BN64" s="57">
        <f xml:space="preserve"> IF( ISNUMBER(#REF! ), 0, 1 )</f>
        <v>1</v>
      </c>
      <c r="BO64" s="2629"/>
      <c r="BP64" s="2625"/>
      <c r="BQ64" s="2625"/>
      <c r="BR64" s="2643"/>
      <c r="BS64" s="2643"/>
      <c r="BT64" s="2643"/>
    </row>
    <row r="65" spans="1:72" s="2648" customFormat="1" ht="15.75" hidden="1" customHeight="1" outlineLevel="1">
      <c r="A65" s="2643"/>
      <c r="B65" s="2673"/>
      <c r="C65" s="2674"/>
      <c r="D65" s="2675"/>
      <c r="E65" s="2675"/>
      <c r="F65" s="2674"/>
      <c r="G65" s="2675"/>
      <c r="H65" s="2674"/>
      <c r="I65" s="2674"/>
      <c r="J65" s="2676"/>
      <c r="K65" s="2677"/>
      <c r="L65" s="2676"/>
      <c r="M65" s="2678"/>
      <c r="N65" s="2677"/>
      <c r="O65" s="2679"/>
      <c r="P65" s="2679"/>
      <c r="Q65" s="2680">
        <v>0</v>
      </c>
      <c r="R65" s="2682"/>
      <c r="S65" s="2681"/>
      <c r="T65" s="2681"/>
      <c r="U65" s="2681"/>
      <c r="V65" s="2681"/>
      <c r="W65" s="163">
        <v>0</v>
      </c>
      <c r="X65" s="2683">
        <v>0</v>
      </c>
      <c r="Y65" s="2683">
        <v>0</v>
      </c>
      <c r="Z65" s="2682"/>
      <c r="AA65" s="2682"/>
      <c r="AB65" s="2677"/>
      <c r="AC65" s="2677"/>
      <c r="AD65" s="2677"/>
      <c r="AE65" s="2684"/>
      <c r="AF65" s="2670"/>
      <c r="AG65" s="2685" t="s">
        <v>9434</v>
      </c>
      <c r="AH65" s="12"/>
      <c r="AI65" s="2629"/>
      <c r="AJ65" s="2116" t="str">
        <f t="shared" si="23"/>
        <v>Please complete all cells in row</v>
      </c>
      <c r="AK65" s="2629"/>
      <c r="AL65" s="2625"/>
      <c r="AM65" s="2625"/>
      <c r="AN65" s="2625"/>
      <c r="AO65" s="2625"/>
      <c r="AP65" s="2625"/>
      <c r="AQ65" s="2625"/>
      <c r="AR65" s="2625"/>
      <c r="AS65" s="57">
        <f xml:space="preserve"> IF( ISNUMBER(#REF! ), 0, 1 )</f>
        <v>1</v>
      </c>
      <c r="AT65" s="57">
        <f xml:space="preserve"> IF( ISNUMBER(#REF! ), 0, 1 )</f>
        <v>1</v>
      </c>
      <c r="AU65" s="57">
        <f xml:space="preserve"> IF( ISNUMBER(#REF! ), 0, 1 )</f>
        <v>1</v>
      </c>
      <c r="AV65" s="57">
        <f xml:space="preserve"> IF( ISNUMBER(#REF! ), 0, 1 )</f>
        <v>1</v>
      </c>
      <c r="AW65" s="57">
        <f xml:space="preserve"> IF( ISNUMBER(#REF! ), 0, 1 )</f>
        <v>1</v>
      </c>
      <c r="AX65" s="57">
        <f xml:space="preserve"> IF( ISNUMBER(#REF! ), 0, 1 )</f>
        <v>1</v>
      </c>
      <c r="AY65" s="57">
        <f xml:space="preserve"> IF( ISNUMBER(#REF! ), 0, 1 )</f>
        <v>1</v>
      </c>
      <c r="AZ65" s="2108"/>
      <c r="BA65" s="2108"/>
      <c r="BB65" s="2625"/>
      <c r="BC65" s="2625"/>
      <c r="BD65" s="2625"/>
      <c r="BE65" s="2625"/>
      <c r="BF65" s="57">
        <f xml:space="preserve"> IF( ISNUMBER(#REF! ), 0, 1 )</f>
        <v>1</v>
      </c>
      <c r="BG65" s="2625"/>
      <c r="BH65" s="2108"/>
      <c r="BI65" s="57">
        <f xml:space="preserve"> IF( ISNUMBER(#REF! ), 0, 1 )</f>
        <v>1</v>
      </c>
      <c r="BJ65" s="57">
        <f xml:space="preserve"> IF( ISNUMBER(#REF! ), 0, 1 )</f>
        <v>1</v>
      </c>
      <c r="BK65" s="57">
        <f xml:space="preserve"> IF( ISNUMBER(#REF! ), 0, 1 )</f>
        <v>1</v>
      </c>
      <c r="BL65" s="57">
        <f xml:space="preserve"> IF( ISNUMBER(#REF! ), 0, 1 )</f>
        <v>1</v>
      </c>
      <c r="BM65" s="57">
        <f xml:space="preserve"> IF( ISNUMBER(#REF! ), 0, 1 )</f>
        <v>1</v>
      </c>
      <c r="BN65" s="57">
        <f xml:space="preserve"> IF( ISNUMBER(#REF! ), 0, 1 )</f>
        <v>1</v>
      </c>
      <c r="BO65" s="2629"/>
      <c r="BP65" s="2625"/>
      <c r="BQ65" s="2625"/>
      <c r="BR65" s="2643"/>
      <c r="BS65" s="2643"/>
      <c r="BT65" s="2643"/>
    </row>
    <row r="66" spans="1:72" s="2648" customFormat="1" ht="15.75" hidden="1" customHeight="1" outlineLevel="1">
      <c r="A66" s="2643"/>
      <c r="B66" s="2673"/>
      <c r="C66" s="2674"/>
      <c r="D66" s="2675"/>
      <c r="E66" s="2675"/>
      <c r="F66" s="2674"/>
      <c r="G66" s="2675"/>
      <c r="H66" s="2674"/>
      <c r="I66" s="2674"/>
      <c r="J66" s="2676"/>
      <c r="K66" s="2677"/>
      <c r="L66" s="2676"/>
      <c r="M66" s="2678"/>
      <c r="N66" s="2677"/>
      <c r="O66" s="2679"/>
      <c r="P66" s="2679"/>
      <c r="Q66" s="2680">
        <v>0</v>
      </c>
      <c r="R66" s="2682"/>
      <c r="S66" s="2681"/>
      <c r="T66" s="2681"/>
      <c r="U66" s="2681"/>
      <c r="V66" s="2681"/>
      <c r="W66" s="163">
        <v>0</v>
      </c>
      <c r="X66" s="2683">
        <v>0</v>
      </c>
      <c r="Y66" s="2683">
        <v>0</v>
      </c>
      <c r="Z66" s="2682"/>
      <c r="AA66" s="2682"/>
      <c r="AB66" s="2677"/>
      <c r="AC66" s="2677"/>
      <c r="AD66" s="2677"/>
      <c r="AE66" s="2684"/>
      <c r="AF66" s="2670"/>
      <c r="AG66" s="2685" t="s">
        <v>9435</v>
      </c>
      <c r="AH66" s="12"/>
      <c r="AI66" s="2629"/>
      <c r="AJ66" s="2116" t="str">
        <f t="shared" si="23"/>
        <v>Please complete all cells in row</v>
      </c>
      <c r="AK66" s="2629"/>
      <c r="AL66" s="2625"/>
      <c r="AM66" s="2625"/>
      <c r="AN66" s="2625"/>
      <c r="AO66" s="2625"/>
      <c r="AP66" s="2625"/>
      <c r="AQ66" s="2625"/>
      <c r="AR66" s="2625"/>
      <c r="AS66" s="57">
        <f xml:space="preserve"> IF( ISNUMBER(#REF! ), 0, 1 )</f>
        <v>1</v>
      </c>
      <c r="AT66" s="57">
        <f xml:space="preserve"> IF( ISNUMBER(#REF! ), 0, 1 )</f>
        <v>1</v>
      </c>
      <c r="AU66" s="57">
        <f xml:space="preserve"> IF( ISNUMBER(#REF! ), 0, 1 )</f>
        <v>1</v>
      </c>
      <c r="AV66" s="57">
        <f xml:space="preserve"> IF( ISNUMBER(#REF! ), 0, 1 )</f>
        <v>1</v>
      </c>
      <c r="AW66" s="57">
        <f xml:space="preserve"> IF( ISNUMBER(#REF! ), 0, 1 )</f>
        <v>1</v>
      </c>
      <c r="AX66" s="57">
        <f xml:space="preserve"> IF( ISNUMBER(#REF! ), 0, 1 )</f>
        <v>1</v>
      </c>
      <c r="AY66" s="57">
        <f xml:space="preserve"> IF( ISNUMBER(#REF! ), 0, 1 )</f>
        <v>1</v>
      </c>
      <c r="AZ66" s="2108"/>
      <c r="BA66" s="2108"/>
      <c r="BB66" s="2625"/>
      <c r="BC66" s="2625"/>
      <c r="BD66" s="2625"/>
      <c r="BE66" s="2625"/>
      <c r="BF66" s="57">
        <f xml:space="preserve"> IF( ISNUMBER(#REF! ), 0, 1 )</f>
        <v>1</v>
      </c>
      <c r="BG66" s="2625"/>
      <c r="BH66" s="2108"/>
      <c r="BI66" s="57">
        <f xml:space="preserve"> IF( ISNUMBER(#REF! ), 0, 1 )</f>
        <v>1</v>
      </c>
      <c r="BJ66" s="57">
        <f xml:space="preserve"> IF( ISNUMBER(#REF! ), 0, 1 )</f>
        <v>1</v>
      </c>
      <c r="BK66" s="57">
        <f xml:space="preserve"> IF( ISNUMBER(#REF! ), 0, 1 )</f>
        <v>1</v>
      </c>
      <c r="BL66" s="57">
        <f xml:space="preserve"> IF( ISNUMBER(#REF! ), 0, 1 )</f>
        <v>1</v>
      </c>
      <c r="BM66" s="57">
        <f xml:space="preserve"> IF( ISNUMBER(#REF! ), 0, 1 )</f>
        <v>1</v>
      </c>
      <c r="BN66" s="57">
        <f xml:space="preserve"> IF( ISNUMBER(#REF! ), 0, 1 )</f>
        <v>1</v>
      </c>
      <c r="BO66" s="2629"/>
      <c r="BP66" s="2625"/>
      <c r="BQ66" s="2625"/>
      <c r="BR66" s="2643"/>
      <c r="BS66" s="2643"/>
      <c r="BT66" s="2643"/>
    </row>
    <row r="67" spans="1:72" s="2648" customFormat="1" ht="15.75" hidden="1" customHeight="1" outlineLevel="1">
      <c r="A67" s="2643"/>
      <c r="B67" s="2673"/>
      <c r="C67" s="2674"/>
      <c r="D67" s="2675"/>
      <c r="E67" s="2675"/>
      <c r="F67" s="2674"/>
      <c r="G67" s="2675"/>
      <c r="H67" s="2674"/>
      <c r="I67" s="2674"/>
      <c r="J67" s="2676"/>
      <c r="K67" s="2677"/>
      <c r="L67" s="2676"/>
      <c r="M67" s="2678"/>
      <c r="N67" s="2677"/>
      <c r="O67" s="2679"/>
      <c r="P67" s="2679"/>
      <c r="Q67" s="2680">
        <v>0</v>
      </c>
      <c r="R67" s="2682"/>
      <c r="S67" s="2681"/>
      <c r="T67" s="2681"/>
      <c r="U67" s="2681"/>
      <c r="V67" s="2681"/>
      <c r="W67" s="163">
        <v>0</v>
      </c>
      <c r="X67" s="2683">
        <v>0</v>
      </c>
      <c r="Y67" s="2683">
        <v>0</v>
      </c>
      <c r="Z67" s="2682"/>
      <c r="AA67" s="2682"/>
      <c r="AB67" s="2677"/>
      <c r="AC67" s="2677"/>
      <c r="AD67" s="2677"/>
      <c r="AE67" s="2684"/>
      <c r="AF67" s="2670"/>
      <c r="AG67" s="2685" t="s">
        <v>9436</v>
      </c>
      <c r="AH67" s="12"/>
      <c r="AI67" s="2629"/>
      <c r="AJ67" s="2116" t="str">
        <f t="shared" si="23"/>
        <v>Please complete all cells in row</v>
      </c>
      <c r="AK67" s="2629"/>
      <c r="AL67" s="2625"/>
      <c r="AM67" s="2625"/>
      <c r="AN67" s="2625"/>
      <c r="AO67" s="2625"/>
      <c r="AP67" s="2625"/>
      <c r="AQ67" s="2625"/>
      <c r="AR67" s="2625"/>
      <c r="AS67" s="57">
        <f xml:space="preserve"> IF( ISNUMBER(#REF! ), 0, 1 )</f>
        <v>1</v>
      </c>
      <c r="AT67" s="57">
        <f xml:space="preserve"> IF( ISNUMBER(#REF! ), 0, 1 )</f>
        <v>1</v>
      </c>
      <c r="AU67" s="57">
        <f xml:space="preserve"> IF( ISNUMBER(#REF! ), 0, 1 )</f>
        <v>1</v>
      </c>
      <c r="AV67" s="57">
        <f xml:space="preserve"> IF( ISNUMBER(#REF! ), 0, 1 )</f>
        <v>1</v>
      </c>
      <c r="AW67" s="57">
        <f xml:space="preserve"> IF( ISNUMBER(#REF! ), 0, 1 )</f>
        <v>1</v>
      </c>
      <c r="AX67" s="57">
        <f xml:space="preserve"> IF( ISNUMBER(#REF! ), 0, 1 )</f>
        <v>1</v>
      </c>
      <c r="AY67" s="57">
        <f xml:space="preserve"> IF( ISNUMBER(#REF! ), 0, 1 )</f>
        <v>1</v>
      </c>
      <c r="AZ67" s="2108"/>
      <c r="BA67" s="2108"/>
      <c r="BB67" s="2625"/>
      <c r="BC67" s="2625"/>
      <c r="BD67" s="2625"/>
      <c r="BE67" s="2625"/>
      <c r="BF67" s="57">
        <f xml:space="preserve"> IF( ISNUMBER(#REF! ), 0, 1 )</f>
        <v>1</v>
      </c>
      <c r="BG67" s="2625"/>
      <c r="BH67" s="2108"/>
      <c r="BI67" s="57">
        <f xml:space="preserve"> IF( ISNUMBER(#REF! ), 0, 1 )</f>
        <v>1</v>
      </c>
      <c r="BJ67" s="57">
        <f xml:space="preserve"> IF( ISNUMBER(#REF! ), 0, 1 )</f>
        <v>1</v>
      </c>
      <c r="BK67" s="57">
        <f xml:space="preserve"> IF( ISNUMBER(#REF! ), 0, 1 )</f>
        <v>1</v>
      </c>
      <c r="BL67" s="57">
        <f xml:space="preserve"> IF( ISNUMBER(#REF! ), 0, 1 )</f>
        <v>1</v>
      </c>
      <c r="BM67" s="57">
        <f xml:space="preserve"> IF( ISNUMBER(#REF! ), 0, 1 )</f>
        <v>1</v>
      </c>
      <c r="BN67" s="57">
        <f xml:space="preserve"> IF( ISNUMBER(#REF! ), 0, 1 )</f>
        <v>1</v>
      </c>
      <c r="BO67" s="2629"/>
      <c r="BP67" s="2625"/>
      <c r="BQ67" s="2625"/>
      <c r="BR67" s="2643"/>
      <c r="BS67" s="2643"/>
      <c r="BT67" s="2643"/>
    </row>
    <row r="68" spans="1:72" s="2648" customFormat="1" ht="15.75" hidden="1" customHeight="1" outlineLevel="1">
      <c r="A68" s="2643"/>
      <c r="B68" s="2673"/>
      <c r="C68" s="2674"/>
      <c r="D68" s="2675"/>
      <c r="E68" s="2675"/>
      <c r="F68" s="2674"/>
      <c r="G68" s="2675"/>
      <c r="H68" s="2674"/>
      <c r="I68" s="2674"/>
      <c r="J68" s="2676"/>
      <c r="K68" s="2677"/>
      <c r="L68" s="2676"/>
      <c r="M68" s="2678"/>
      <c r="N68" s="2677"/>
      <c r="O68" s="2679"/>
      <c r="P68" s="2679"/>
      <c r="Q68" s="2680">
        <v>0</v>
      </c>
      <c r="R68" s="2682"/>
      <c r="S68" s="2681"/>
      <c r="T68" s="2681"/>
      <c r="U68" s="2681"/>
      <c r="V68" s="2681"/>
      <c r="W68" s="163">
        <v>0</v>
      </c>
      <c r="X68" s="2683">
        <v>0</v>
      </c>
      <c r="Y68" s="2683">
        <v>0</v>
      </c>
      <c r="Z68" s="2682"/>
      <c r="AA68" s="2682"/>
      <c r="AB68" s="2677"/>
      <c r="AC68" s="2677"/>
      <c r="AD68" s="2677"/>
      <c r="AE68" s="2684"/>
      <c r="AF68" s="2670"/>
      <c r="AG68" s="2685" t="s">
        <v>9437</v>
      </c>
      <c r="AH68" s="12"/>
      <c r="AI68" s="2629"/>
      <c r="AJ68" s="2116" t="str">
        <f t="shared" si="23"/>
        <v>Please complete all cells in row</v>
      </c>
      <c r="AK68" s="2629"/>
      <c r="AL68" s="2625"/>
      <c r="AM68" s="2625"/>
      <c r="AN68" s="2625"/>
      <c r="AO68" s="2625"/>
      <c r="AP68" s="2625"/>
      <c r="AQ68" s="2625"/>
      <c r="AR68" s="2625"/>
      <c r="AS68" s="57">
        <f xml:space="preserve"> IF( ISNUMBER(#REF! ), 0, 1 )</f>
        <v>1</v>
      </c>
      <c r="AT68" s="57">
        <f xml:space="preserve"> IF( ISNUMBER(#REF! ), 0, 1 )</f>
        <v>1</v>
      </c>
      <c r="AU68" s="57">
        <f xml:space="preserve"> IF( ISNUMBER(#REF! ), 0, 1 )</f>
        <v>1</v>
      </c>
      <c r="AV68" s="57">
        <f xml:space="preserve"> IF( ISNUMBER(#REF! ), 0, 1 )</f>
        <v>1</v>
      </c>
      <c r="AW68" s="57">
        <f xml:space="preserve"> IF( ISNUMBER(#REF! ), 0, 1 )</f>
        <v>1</v>
      </c>
      <c r="AX68" s="57">
        <f xml:space="preserve"> IF( ISNUMBER(#REF! ), 0, 1 )</f>
        <v>1</v>
      </c>
      <c r="AY68" s="57">
        <f xml:space="preserve"> IF( ISNUMBER(#REF! ), 0, 1 )</f>
        <v>1</v>
      </c>
      <c r="AZ68" s="2108"/>
      <c r="BA68" s="2108"/>
      <c r="BB68" s="2625"/>
      <c r="BC68" s="2625"/>
      <c r="BD68" s="2625"/>
      <c r="BE68" s="2625"/>
      <c r="BF68" s="57">
        <f xml:space="preserve"> IF( ISNUMBER(#REF! ), 0, 1 )</f>
        <v>1</v>
      </c>
      <c r="BG68" s="2625"/>
      <c r="BH68" s="2108"/>
      <c r="BI68" s="57">
        <f xml:space="preserve"> IF( ISNUMBER(#REF! ), 0, 1 )</f>
        <v>1</v>
      </c>
      <c r="BJ68" s="57">
        <f xml:space="preserve"> IF( ISNUMBER(#REF! ), 0, 1 )</f>
        <v>1</v>
      </c>
      <c r="BK68" s="57">
        <f xml:space="preserve"> IF( ISNUMBER(#REF! ), 0, 1 )</f>
        <v>1</v>
      </c>
      <c r="BL68" s="57">
        <f xml:space="preserve"> IF( ISNUMBER(#REF! ), 0, 1 )</f>
        <v>1</v>
      </c>
      <c r="BM68" s="57">
        <f xml:space="preserve"> IF( ISNUMBER(#REF! ), 0, 1 )</f>
        <v>1</v>
      </c>
      <c r="BN68" s="57">
        <f xml:space="preserve"> IF( ISNUMBER(#REF! ), 0, 1 )</f>
        <v>1</v>
      </c>
      <c r="BO68" s="2629"/>
      <c r="BP68" s="2625"/>
      <c r="BQ68" s="2625"/>
      <c r="BR68" s="2643"/>
      <c r="BS68" s="2643"/>
      <c r="BT68" s="2643"/>
    </row>
    <row r="69" spans="1:72" s="2648" customFormat="1" ht="15.75" hidden="1" customHeight="1" outlineLevel="1">
      <c r="A69" s="2643"/>
      <c r="B69" s="2673"/>
      <c r="C69" s="2674"/>
      <c r="D69" s="2675"/>
      <c r="E69" s="2675"/>
      <c r="F69" s="2674"/>
      <c r="G69" s="2675"/>
      <c r="H69" s="2674"/>
      <c r="I69" s="2674"/>
      <c r="J69" s="2676"/>
      <c r="K69" s="2677"/>
      <c r="L69" s="2676"/>
      <c r="M69" s="2678"/>
      <c r="N69" s="2677"/>
      <c r="O69" s="2679"/>
      <c r="P69" s="2679"/>
      <c r="Q69" s="2680">
        <v>0</v>
      </c>
      <c r="R69" s="2682"/>
      <c r="S69" s="2681"/>
      <c r="T69" s="2681"/>
      <c r="U69" s="2681"/>
      <c r="V69" s="2681"/>
      <c r="W69" s="163">
        <v>0</v>
      </c>
      <c r="X69" s="2683">
        <v>0</v>
      </c>
      <c r="Y69" s="2683">
        <v>0</v>
      </c>
      <c r="Z69" s="2682"/>
      <c r="AA69" s="2682"/>
      <c r="AB69" s="2677"/>
      <c r="AC69" s="2677"/>
      <c r="AD69" s="2677"/>
      <c r="AE69" s="2684"/>
      <c r="AF69" s="2670"/>
      <c r="AG69" s="2685" t="s">
        <v>9438</v>
      </c>
      <c r="AH69" s="12"/>
      <c r="AI69" s="2629"/>
      <c r="AJ69" s="2116" t="str">
        <f t="shared" si="23"/>
        <v>Please complete all cells in row</v>
      </c>
      <c r="AK69" s="2629"/>
      <c r="AL69" s="2625"/>
      <c r="AM69" s="2625"/>
      <c r="AN69" s="2625"/>
      <c r="AO69" s="2625"/>
      <c r="AP69" s="2625"/>
      <c r="AQ69" s="2625"/>
      <c r="AR69" s="2625"/>
      <c r="AS69" s="57">
        <f xml:space="preserve"> IF( ISNUMBER(#REF! ), 0, 1 )</f>
        <v>1</v>
      </c>
      <c r="AT69" s="57">
        <f xml:space="preserve"> IF( ISNUMBER(#REF! ), 0, 1 )</f>
        <v>1</v>
      </c>
      <c r="AU69" s="57">
        <f xml:space="preserve"> IF( ISNUMBER(#REF! ), 0, 1 )</f>
        <v>1</v>
      </c>
      <c r="AV69" s="57">
        <f xml:space="preserve"> IF( ISNUMBER(#REF! ), 0, 1 )</f>
        <v>1</v>
      </c>
      <c r="AW69" s="57">
        <f xml:space="preserve"> IF( ISNUMBER(#REF! ), 0, 1 )</f>
        <v>1</v>
      </c>
      <c r="AX69" s="57">
        <f xml:space="preserve"> IF( ISNUMBER(#REF! ), 0, 1 )</f>
        <v>1</v>
      </c>
      <c r="AY69" s="57">
        <f xml:space="preserve"> IF( ISNUMBER(#REF! ), 0, 1 )</f>
        <v>1</v>
      </c>
      <c r="AZ69" s="2108"/>
      <c r="BA69" s="2108"/>
      <c r="BB69" s="2625"/>
      <c r="BC69" s="2625"/>
      <c r="BD69" s="2625"/>
      <c r="BE69" s="2625"/>
      <c r="BF69" s="57">
        <f xml:space="preserve"> IF( ISNUMBER(#REF! ), 0, 1 )</f>
        <v>1</v>
      </c>
      <c r="BG69" s="2625"/>
      <c r="BH69" s="2108"/>
      <c r="BI69" s="57">
        <f xml:space="preserve"> IF( ISNUMBER(#REF! ), 0, 1 )</f>
        <v>1</v>
      </c>
      <c r="BJ69" s="57">
        <f xml:space="preserve"> IF( ISNUMBER(#REF! ), 0, 1 )</f>
        <v>1</v>
      </c>
      <c r="BK69" s="57">
        <f xml:space="preserve"> IF( ISNUMBER(#REF! ), 0, 1 )</f>
        <v>1</v>
      </c>
      <c r="BL69" s="57">
        <f xml:space="preserve"> IF( ISNUMBER(#REF! ), 0, 1 )</f>
        <v>1</v>
      </c>
      <c r="BM69" s="57">
        <f xml:space="preserve"> IF( ISNUMBER(#REF! ), 0, 1 )</f>
        <v>1</v>
      </c>
      <c r="BN69" s="57">
        <f xml:space="preserve"> IF( ISNUMBER(#REF! ), 0, 1 )</f>
        <v>1</v>
      </c>
      <c r="BO69" s="2629"/>
      <c r="BP69" s="2625"/>
      <c r="BQ69" s="2625"/>
      <c r="BR69" s="2643"/>
      <c r="BS69" s="2643"/>
      <c r="BT69" s="2643"/>
    </row>
    <row r="70" spans="1:72" s="2648" customFormat="1" ht="15.75" hidden="1" customHeight="1" outlineLevel="1">
      <c r="A70" s="2643"/>
      <c r="B70" s="2673"/>
      <c r="C70" s="2674"/>
      <c r="D70" s="2675"/>
      <c r="E70" s="2675"/>
      <c r="F70" s="2674"/>
      <c r="G70" s="2675"/>
      <c r="H70" s="2674"/>
      <c r="I70" s="2674"/>
      <c r="J70" s="2676"/>
      <c r="K70" s="2677"/>
      <c r="L70" s="2676"/>
      <c r="M70" s="2678"/>
      <c r="N70" s="2677"/>
      <c r="O70" s="2679"/>
      <c r="P70" s="2679"/>
      <c r="Q70" s="2680">
        <v>0</v>
      </c>
      <c r="R70" s="2682"/>
      <c r="S70" s="2681"/>
      <c r="T70" s="2681"/>
      <c r="U70" s="2681"/>
      <c r="V70" s="2681"/>
      <c r="W70" s="163">
        <v>0</v>
      </c>
      <c r="X70" s="2683">
        <v>0</v>
      </c>
      <c r="Y70" s="2683">
        <v>0</v>
      </c>
      <c r="Z70" s="2682"/>
      <c r="AA70" s="2682"/>
      <c r="AB70" s="2677"/>
      <c r="AC70" s="2677"/>
      <c r="AD70" s="2677"/>
      <c r="AE70" s="2684"/>
      <c r="AF70" s="2670"/>
      <c r="AG70" s="2685" t="s">
        <v>9439</v>
      </c>
      <c r="AH70" s="12"/>
      <c r="AI70" s="2629"/>
      <c r="AJ70" s="2116" t="str">
        <f t="shared" si="23"/>
        <v>Please complete all cells in row</v>
      </c>
      <c r="AK70" s="2629"/>
      <c r="AL70" s="2625"/>
      <c r="AM70" s="2625"/>
      <c r="AN70" s="2625"/>
      <c r="AO70" s="2625"/>
      <c r="AP70" s="2625"/>
      <c r="AQ70" s="2625"/>
      <c r="AR70" s="2625"/>
      <c r="AS70" s="57">
        <f xml:space="preserve"> IF( ISNUMBER(#REF! ), 0, 1 )</f>
        <v>1</v>
      </c>
      <c r="AT70" s="57">
        <f xml:space="preserve"> IF( ISNUMBER(#REF! ), 0, 1 )</f>
        <v>1</v>
      </c>
      <c r="AU70" s="57">
        <f xml:space="preserve"> IF( ISNUMBER(#REF! ), 0, 1 )</f>
        <v>1</v>
      </c>
      <c r="AV70" s="57">
        <f xml:space="preserve"> IF( ISNUMBER(#REF! ), 0, 1 )</f>
        <v>1</v>
      </c>
      <c r="AW70" s="57">
        <f xml:space="preserve"> IF( ISNUMBER(#REF! ), 0, 1 )</f>
        <v>1</v>
      </c>
      <c r="AX70" s="57">
        <f xml:space="preserve"> IF( ISNUMBER(#REF! ), 0, 1 )</f>
        <v>1</v>
      </c>
      <c r="AY70" s="57">
        <f xml:space="preserve"> IF( ISNUMBER(#REF! ), 0, 1 )</f>
        <v>1</v>
      </c>
      <c r="AZ70" s="2108"/>
      <c r="BA70" s="2108"/>
      <c r="BB70" s="2625"/>
      <c r="BC70" s="2625"/>
      <c r="BD70" s="2625"/>
      <c r="BE70" s="2625"/>
      <c r="BF70" s="57">
        <f xml:space="preserve"> IF( ISNUMBER(#REF! ), 0, 1 )</f>
        <v>1</v>
      </c>
      <c r="BG70" s="2625"/>
      <c r="BH70" s="2108"/>
      <c r="BI70" s="57">
        <f xml:space="preserve"> IF( ISNUMBER(#REF! ), 0, 1 )</f>
        <v>1</v>
      </c>
      <c r="BJ70" s="57">
        <f xml:space="preserve"> IF( ISNUMBER(#REF! ), 0, 1 )</f>
        <v>1</v>
      </c>
      <c r="BK70" s="57">
        <f xml:space="preserve"> IF( ISNUMBER(#REF! ), 0, 1 )</f>
        <v>1</v>
      </c>
      <c r="BL70" s="57">
        <f xml:space="preserve"> IF( ISNUMBER(#REF! ), 0, 1 )</f>
        <v>1</v>
      </c>
      <c r="BM70" s="57">
        <f xml:space="preserve"> IF( ISNUMBER(#REF! ), 0, 1 )</f>
        <v>1</v>
      </c>
      <c r="BN70" s="57">
        <f xml:space="preserve"> IF( ISNUMBER(#REF! ), 0, 1 )</f>
        <v>1</v>
      </c>
      <c r="BO70" s="2629"/>
      <c r="BP70" s="2625"/>
      <c r="BQ70" s="2625"/>
      <c r="BR70" s="2643"/>
      <c r="BS70" s="2643"/>
      <c r="BT70" s="2643"/>
    </row>
    <row r="71" spans="1:72" s="2648" customFormat="1" ht="15.75" hidden="1" customHeight="1" outlineLevel="1">
      <c r="A71" s="2643"/>
      <c r="B71" s="2673"/>
      <c r="C71" s="2674"/>
      <c r="D71" s="2675"/>
      <c r="E71" s="2675"/>
      <c r="F71" s="2674"/>
      <c r="G71" s="2675"/>
      <c r="H71" s="2674"/>
      <c r="I71" s="2674"/>
      <c r="J71" s="2676"/>
      <c r="K71" s="2677"/>
      <c r="L71" s="2676"/>
      <c r="M71" s="2678"/>
      <c r="N71" s="2677"/>
      <c r="O71" s="2679"/>
      <c r="P71" s="2679"/>
      <c r="Q71" s="2680">
        <v>0</v>
      </c>
      <c r="R71" s="2682"/>
      <c r="S71" s="2681"/>
      <c r="T71" s="2681"/>
      <c r="U71" s="2681"/>
      <c r="V71" s="2681"/>
      <c r="W71" s="163">
        <v>0</v>
      </c>
      <c r="X71" s="2683">
        <v>0</v>
      </c>
      <c r="Y71" s="2683">
        <v>0</v>
      </c>
      <c r="Z71" s="2682"/>
      <c r="AA71" s="2682"/>
      <c r="AB71" s="2677"/>
      <c r="AC71" s="2677"/>
      <c r="AD71" s="2677"/>
      <c r="AE71" s="2684"/>
      <c r="AF71" s="2670"/>
      <c r="AG71" s="2685" t="s">
        <v>9440</v>
      </c>
      <c r="AH71" s="12"/>
      <c r="AI71" s="2629"/>
      <c r="AJ71" s="2116" t="str">
        <f t="shared" si="23"/>
        <v>Please complete all cells in row</v>
      </c>
      <c r="AK71" s="2629"/>
      <c r="AL71" s="2625"/>
      <c r="AM71" s="2625"/>
      <c r="AN71" s="2625"/>
      <c r="AO71" s="2625"/>
      <c r="AP71" s="2625"/>
      <c r="AQ71" s="2625"/>
      <c r="AR71" s="2625"/>
      <c r="AS71" s="57">
        <f xml:space="preserve"> IF( ISNUMBER(#REF! ), 0, 1 )</f>
        <v>1</v>
      </c>
      <c r="AT71" s="57">
        <f xml:space="preserve"> IF( ISNUMBER(#REF! ), 0, 1 )</f>
        <v>1</v>
      </c>
      <c r="AU71" s="57">
        <f xml:space="preserve"> IF( ISNUMBER(#REF! ), 0, 1 )</f>
        <v>1</v>
      </c>
      <c r="AV71" s="57">
        <f xml:space="preserve"> IF( ISNUMBER(#REF! ), 0, 1 )</f>
        <v>1</v>
      </c>
      <c r="AW71" s="57">
        <f xml:space="preserve"> IF( ISNUMBER(#REF! ), 0, 1 )</f>
        <v>1</v>
      </c>
      <c r="AX71" s="57">
        <f xml:space="preserve"> IF( ISNUMBER(#REF! ), 0, 1 )</f>
        <v>1</v>
      </c>
      <c r="AY71" s="57">
        <f xml:space="preserve"> IF( ISNUMBER(#REF! ), 0, 1 )</f>
        <v>1</v>
      </c>
      <c r="AZ71" s="2108"/>
      <c r="BA71" s="2108"/>
      <c r="BB71" s="2625"/>
      <c r="BC71" s="2625"/>
      <c r="BD71" s="2625"/>
      <c r="BE71" s="2625"/>
      <c r="BF71" s="57">
        <f xml:space="preserve"> IF( ISNUMBER(#REF! ), 0, 1 )</f>
        <v>1</v>
      </c>
      <c r="BG71" s="2625"/>
      <c r="BH71" s="2108"/>
      <c r="BI71" s="57">
        <f xml:space="preserve"> IF( ISNUMBER(#REF! ), 0, 1 )</f>
        <v>1</v>
      </c>
      <c r="BJ71" s="57">
        <f xml:space="preserve"> IF( ISNUMBER(#REF! ), 0, 1 )</f>
        <v>1</v>
      </c>
      <c r="BK71" s="57">
        <f xml:space="preserve"> IF( ISNUMBER(#REF! ), 0, 1 )</f>
        <v>1</v>
      </c>
      <c r="BL71" s="57">
        <f xml:space="preserve"> IF( ISNUMBER(#REF! ), 0, 1 )</f>
        <v>1</v>
      </c>
      <c r="BM71" s="57">
        <f xml:space="preserve"> IF( ISNUMBER(#REF! ), 0, 1 )</f>
        <v>1</v>
      </c>
      <c r="BN71" s="57">
        <f xml:space="preserve"> IF( ISNUMBER(#REF! ), 0, 1 )</f>
        <v>1</v>
      </c>
      <c r="BO71" s="2629"/>
      <c r="BP71" s="2625"/>
      <c r="BQ71" s="2625"/>
      <c r="BR71" s="2643"/>
      <c r="BS71" s="2643"/>
      <c r="BT71" s="2643"/>
    </row>
    <row r="72" spans="1:72" s="2648" customFormat="1" ht="15.75" hidden="1" customHeight="1" outlineLevel="1">
      <c r="A72" s="2643"/>
      <c r="B72" s="2673"/>
      <c r="C72" s="2674"/>
      <c r="D72" s="2675"/>
      <c r="E72" s="2675"/>
      <c r="F72" s="2674"/>
      <c r="G72" s="2675"/>
      <c r="H72" s="2674"/>
      <c r="I72" s="2674"/>
      <c r="J72" s="2676"/>
      <c r="K72" s="2677"/>
      <c r="L72" s="2676"/>
      <c r="M72" s="2678"/>
      <c r="N72" s="2677"/>
      <c r="O72" s="2679"/>
      <c r="P72" s="2679"/>
      <c r="Q72" s="2680">
        <v>0</v>
      </c>
      <c r="R72" s="2682"/>
      <c r="S72" s="2681"/>
      <c r="T72" s="2681"/>
      <c r="U72" s="2681"/>
      <c r="V72" s="2681"/>
      <c r="W72" s="163">
        <v>0</v>
      </c>
      <c r="X72" s="2683">
        <v>0</v>
      </c>
      <c r="Y72" s="2683">
        <v>0</v>
      </c>
      <c r="Z72" s="2682"/>
      <c r="AA72" s="2682"/>
      <c r="AB72" s="2677"/>
      <c r="AC72" s="2677"/>
      <c r="AD72" s="2677"/>
      <c r="AE72" s="2684"/>
      <c r="AF72" s="2670"/>
      <c r="AG72" s="2685" t="s">
        <v>9441</v>
      </c>
      <c r="AH72" s="12"/>
      <c r="AI72" s="2629"/>
      <c r="AJ72" s="2116" t="str">
        <f t="shared" si="23"/>
        <v>Please complete all cells in row</v>
      </c>
      <c r="AK72" s="2629"/>
      <c r="AL72" s="2625"/>
      <c r="AM72" s="2625"/>
      <c r="AN72" s="2625"/>
      <c r="AO72" s="2625"/>
      <c r="AP72" s="2625"/>
      <c r="AQ72" s="2625"/>
      <c r="AR72" s="2625"/>
      <c r="AS72" s="57">
        <f xml:space="preserve"> IF( ISNUMBER(#REF! ), 0, 1 )</f>
        <v>1</v>
      </c>
      <c r="AT72" s="57">
        <f xml:space="preserve"> IF( ISNUMBER(#REF! ), 0, 1 )</f>
        <v>1</v>
      </c>
      <c r="AU72" s="57">
        <f xml:space="preserve"> IF( ISNUMBER(#REF! ), 0, 1 )</f>
        <v>1</v>
      </c>
      <c r="AV72" s="57">
        <f xml:space="preserve"> IF( ISNUMBER(#REF! ), 0, 1 )</f>
        <v>1</v>
      </c>
      <c r="AW72" s="57">
        <f xml:space="preserve"> IF( ISNUMBER(#REF! ), 0, 1 )</f>
        <v>1</v>
      </c>
      <c r="AX72" s="57">
        <f xml:space="preserve"> IF( ISNUMBER(#REF! ), 0, 1 )</f>
        <v>1</v>
      </c>
      <c r="AY72" s="57">
        <f xml:space="preserve"> IF( ISNUMBER(#REF! ), 0, 1 )</f>
        <v>1</v>
      </c>
      <c r="AZ72" s="2108"/>
      <c r="BA72" s="2108"/>
      <c r="BB72" s="2625"/>
      <c r="BC72" s="2625"/>
      <c r="BD72" s="2625"/>
      <c r="BE72" s="2625"/>
      <c r="BF72" s="57">
        <f xml:space="preserve"> IF( ISNUMBER(#REF! ), 0, 1 )</f>
        <v>1</v>
      </c>
      <c r="BG72" s="2625"/>
      <c r="BH72" s="2108"/>
      <c r="BI72" s="57">
        <f xml:space="preserve"> IF( ISNUMBER(#REF! ), 0, 1 )</f>
        <v>1</v>
      </c>
      <c r="BJ72" s="57">
        <f xml:space="preserve"> IF( ISNUMBER(#REF! ), 0, 1 )</f>
        <v>1</v>
      </c>
      <c r="BK72" s="57">
        <f xml:space="preserve"> IF( ISNUMBER(#REF! ), 0, 1 )</f>
        <v>1</v>
      </c>
      <c r="BL72" s="57">
        <f xml:space="preserve"> IF( ISNUMBER(#REF! ), 0, 1 )</f>
        <v>1</v>
      </c>
      <c r="BM72" s="57">
        <f xml:space="preserve"> IF( ISNUMBER(#REF! ), 0, 1 )</f>
        <v>1</v>
      </c>
      <c r="BN72" s="57">
        <f xml:space="preserve"> IF( ISNUMBER(#REF! ), 0, 1 )</f>
        <v>1</v>
      </c>
      <c r="BO72" s="2629"/>
      <c r="BP72" s="2625"/>
      <c r="BQ72" s="2625"/>
      <c r="BR72" s="2643"/>
      <c r="BS72" s="2643"/>
      <c r="BT72" s="2643"/>
    </row>
    <row r="73" spans="1:72" s="2648" customFormat="1" ht="15.75" hidden="1" customHeight="1" outlineLevel="1">
      <c r="A73" s="2643"/>
      <c r="B73" s="2673"/>
      <c r="C73" s="2674"/>
      <c r="D73" s="2675"/>
      <c r="E73" s="2675"/>
      <c r="F73" s="2674"/>
      <c r="G73" s="2675"/>
      <c r="H73" s="2674"/>
      <c r="I73" s="2674"/>
      <c r="J73" s="2676"/>
      <c r="K73" s="2677"/>
      <c r="L73" s="2676"/>
      <c r="M73" s="2678"/>
      <c r="N73" s="2677"/>
      <c r="O73" s="2679"/>
      <c r="P73" s="2679"/>
      <c r="Q73" s="2680">
        <v>0</v>
      </c>
      <c r="R73" s="2682"/>
      <c r="S73" s="2681"/>
      <c r="T73" s="2681"/>
      <c r="U73" s="2681"/>
      <c r="V73" s="2681"/>
      <c r="W73" s="163">
        <v>0</v>
      </c>
      <c r="X73" s="2683">
        <v>0</v>
      </c>
      <c r="Y73" s="2683">
        <v>0</v>
      </c>
      <c r="Z73" s="2682"/>
      <c r="AA73" s="2682"/>
      <c r="AB73" s="2677"/>
      <c r="AC73" s="2677"/>
      <c r="AD73" s="2677"/>
      <c r="AE73" s="2684"/>
      <c r="AF73" s="2670"/>
      <c r="AG73" s="2685" t="s">
        <v>9442</v>
      </c>
      <c r="AH73" s="12"/>
      <c r="AI73" s="2629"/>
      <c r="AJ73" s="2116" t="str">
        <f t="shared" si="23"/>
        <v>Please complete all cells in row</v>
      </c>
      <c r="AK73" s="2629"/>
      <c r="AL73" s="2625"/>
      <c r="AM73" s="2625"/>
      <c r="AN73" s="2625"/>
      <c r="AO73" s="2625"/>
      <c r="AP73" s="2625"/>
      <c r="AQ73" s="2625"/>
      <c r="AR73" s="2625"/>
      <c r="AS73" s="57">
        <f xml:space="preserve"> IF( ISNUMBER(#REF! ), 0, 1 )</f>
        <v>1</v>
      </c>
      <c r="AT73" s="57">
        <f xml:space="preserve"> IF( ISNUMBER(#REF! ), 0, 1 )</f>
        <v>1</v>
      </c>
      <c r="AU73" s="57">
        <f xml:space="preserve"> IF( ISNUMBER(#REF! ), 0, 1 )</f>
        <v>1</v>
      </c>
      <c r="AV73" s="57">
        <f xml:space="preserve"> IF( ISNUMBER(#REF! ), 0, 1 )</f>
        <v>1</v>
      </c>
      <c r="AW73" s="57">
        <f xml:space="preserve"> IF( ISNUMBER(#REF! ), 0, 1 )</f>
        <v>1</v>
      </c>
      <c r="AX73" s="57">
        <f xml:space="preserve"> IF( ISNUMBER(#REF! ), 0, 1 )</f>
        <v>1</v>
      </c>
      <c r="AY73" s="57">
        <f xml:space="preserve"> IF( ISNUMBER(#REF! ), 0, 1 )</f>
        <v>1</v>
      </c>
      <c r="AZ73" s="2108"/>
      <c r="BA73" s="2108"/>
      <c r="BB73" s="2625"/>
      <c r="BC73" s="2625"/>
      <c r="BD73" s="2625"/>
      <c r="BE73" s="2625"/>
      <c r="BF73" s="57">
        <f xml:space="preserve"> IF( ISNUMBER(#REF! ), 0, 1 )</f>
        <v>1</v>
      </c>
      <c r="BG73" s="2625"/>
      <c r="BH73" s="2108"/>
      <c r="BI73" s="57">
        <f xml:space="preserve"> IF( ISNUMBER(#REF! ), 0, 1 )</f>
        <v>1</v>
      </c>
      <c r="BJ73" s="57">
        <f xml:space="preserve"> IF( ISNUMBER(#REF! ), 0, 1 )</f>
        <v>1</v>
      </c>
      <c r="BK73" s="57">
        <f xml:space="preserve"> IF( ISNUMBER(#REF! ), 0, 1 )</f>
        <v>1</v>
      </c>
      <c r="BL73" s="57">
        <f xml:space="preserve"> IF( ISNUMBER(#REF! ), 0, 1 )</f>
        <v>1</v>
      </c>
      <c r="BM73" s="57">
        <f xml:space="preserve"> IF( ISNUMBER(#REF! ), 0, 1 )</f>
        <v>1</v>
      </c>
      <c r="BN73" s="57">
        <f xml:space="preserve"> IF( ISNUMBER(#REF! ), 0, 1 )</f>
        <v>1</v>
      </c>
      <c r="BO73" s="2629"/>
      <c r="BP73" s="2625"/>
      <c r="BQ73" s="2625"/>
      <c r="BR73" s="2643"/>
      <c r="BS73" s="2643"/>
      <c r="BT73" s="2643"/>
    </row>
    <row r="74" spans="1:72" s="2648" customFormat="1" ht="15.75" hidden="1" customHeight="1" outlineLevel="1">
      <c r="A74" s="2643"/>
      <c r="B74" s="2673"/>
      <c r="C74" s="2674"/>
      <c r="D74" s="2675"/>
      <c r="E74" s="2675"/>
      <c r="F74" s="2674"/>
      <c r="G74" s="2675"/>
      <c r="H74" s="2674"/>
      <c r="I74" s="2674"/>
      <c r="J74" s="2676"/>
      <c r="K74" s="2677"/>
      <c r="L74" s="2676"/>
      <c r="M74" s="2678"/>
      <c r="N74" s="2677"/>
      <c r="O74" s="2679"/>
      <c r="P74" s="2679"/>
      <c r="Q74" s="2680">
        <v>0</v>
      </c>
      <c r="R74" s="2682"/>
      <c r="S74" s="2681"/>
      <c r="T74" s="2681"/>
      <c r="U74" s="2681"/>
      <c r="V74" s="2681"/>
      <c r="W74" s="163">
        <v>0</v>
      </c>
      <c r="X74" s="2683">
        <v>0</v>
      </c>
      <c r="Y74" s="2683">
        <v>0</v>
      </c>
      <c r="Z74" s="2682"/>
      <c r="AA74" s="2682"/>
      <c r="AB74" s="2677"/>
      <c r="AC74" s="2677"/>
      <c r="AD74" s="2677"/>
      <c r="AE74" s="2684"/>
      <c r="AF74" s="2670"/>
      <c r="AG74" s="2685" t="s">
        <v>9443</v>
      </c>
      <c r="AH74" s="12"/>
      <c r="AI74" s="2629"/>
      <c r="AJ74" s="2116" t="str">
        <f t="shared" si="23"/>
        <v>Please complete all cells in row</v>
      </c>
      <c r="AK74" s="2629"/>
      <c r="AL74" s="2625"/>
      <c r="AM74" s="2625"/>
      <c r="AN74" s="2625"/>
      <c r="AO74" s="2625"/>
      <c r="AP74" s="2625"/>
      <c r="AQ74" s="2625"/>
      <c r="AR74" s="2625"/>
      <c r="AS74" s="57">
        <f xml:space="preserve"> IF( ISNUMBER(#REF! ), 0, 1 )</f>
        <v>1</v>
      </c>
      <c r="AT74" s="57">
        <f xml:space="preserve"> IF( ISNUMBER(#REF! ), 0, 1 )</f>
        <v>1</v>
      </c>
      <c r="AU74" s="57">
        <f xml:space="preserve"> IF( ISNUMBER(#REF! ), 0, 1 )</f>
        <v>1</v>
      </c>
      <c r="AV74" s="57">
        <f xml:space="preserve"> IF( ISNUMBER(#REF! ), 0, 1 )</f>
        <v>1</v>
      </c>
      <c r="AW74" s="57">
        <f xml:space="preserve"> IF( ISNUMBER(#REF! ), 0, 1 )</f>
        <v>1</v>
      </c>
      <c r="AX74" s="57">
        <f xml:space="preserve"> IF( ISNUMBER(#REF! ), 0, 1 )</f>
        <v>1</v>
      </c>
      <c r="AY74" s="57">
        <f xml:space="preserve"> IF( ISNUMBER(#REF! ), 0, 1 )</f>
        <v>1</v>
      </c>
      <c r="AZ74" s="2108"/>
      <c r="BA74" s="2108"/>
      <c r="BB74" s="2625"/>
      <c r="BC74" s="2625"/>
      <c r="BD74" s="2625"/>
      <c r="BE74" s="2625"/>
      <c r="BF74" s="57">
        <f xml:space="preserve"> IF( ISNUMBER(#REF! ), 0, 1 )</f>
        <v>1</v>
      </c>
      <c r="BG74" s="2625"/>
      <c r="BH74" s="2108"/>
      <c r="BI74" s="57">
        <f xml:space="preserve"> IF( ISNUMBER(#REF! ), 0, 1 )</f>
        <v>1</v>
      </c>
      <c r="BJ74" s="57">
        <f xml:space="preserve"> IF( ISNUMBER(#REF! ), 0, 1 )</f>
        <v>1</v>
      </c>
      <c r="BK74" s="57">
        <f xml:space="preserve"> IF( ISNUMBER(#REF! ), 0, 1 )</f>
        <v>1</v>
      </c>
      <c r="BL74" s="57">
        <f xml:space="preserve"> IF( ISNUMBER(#REF! ), 0, 1 )</f>
        <v>1</v>
      </c>
      <c r="BM74" s="57">
        <f xml:space="preserve"> IF( ISNUMBER(#REF! ), 0, 1 )</f>
        <v>1</v>
      </c>
      <c r="BN74" s="57">
        <f xml:space="preserve"> IF( ISNUMBER(#REF! ), 0, 1 )</f>
        <v>1</v>
      </c>
      <c r="BO74" s="2629"/>
      <c r="BP74" s="2625"/>
      <c r="BQ74" s="2625"/>
      <c r="BR74" s="2643"/>
      <c r="BS74" s="2643"/>
      <c r="BT74" s="2643"/>
    </row>
    <row r="75" spans="1:72" s="2648" customFormat="1" ht="15.75" hidden="1" customHeight="1" outlineLevel="1">
      <c r="A75" s="2643"/>
      <c r="B75" s="2673"/>
      <c r="C75" s="2674"/>
      <c r="D75" s="2675"/>
      <c r="E75" s="2675"/>
      <c r="F75" s="2674"/>
      <c r="G75" s="2675"/>
      <c r="H75" s="2674"/>
      <c r="I75" s="2674"/>
      <c r="J75" s="2676"/>
      <c r="K75" s="2677"/>
      <c r="L75" s="2676"/>
      <c r="M75" s="2678"/>
      <c r="N75" s="2677"/>
      <c r="O75" s="2679"/>
      <c r="P75" s="2679"/>
      <c r="Q75" s="2680">
        <v>0</v>
      </c>
      <c r="R75" s="2682"/>
      <c r="S75" s="2681"/>
      <c r="T75" s="2681"/>
      <c r="U75" s="2681"/>
      <c r="V75" s="2681"/>
      <c r="W75" s="163">
        <v>0</v>
      </c>
      <c r="X75" s="2683">
        <v>0</v>
      </c>
      <c r="Y75" s="2683">
        <v>0</v>
      </c>
      <c r="Z75" s="2682"/>
      <c r="AA75" s="2682"/>
      <c r="AB75" s="2677"/>
      <c r="AC75" s="2677"/>
      <c r="AD75" s="2677"/>
      <c r="AE75" s="2684"/>
      <c r="AF75" s="2670"/>
      <c r="AG75" s="2685" t="s">
        <v>9444</v>
      </c>
      <c r="AH75" s="12"/>
      <c r="AI75" s="2629"/>
      <c r="AJ75" s="2116" t="str">
        <f t="shared" si="23"/>
        <v>Please complete all cells in row</v>
      </c>
      <c r="AK75" s="2629"/>
      <c r="AL75" s="2625"/>
      <c r="AM75" s="2625"/>
      <c r="AN75" s="2625"/>
      <c r="AO75" s="2625"/>
      <c r="AP75" s="2625"/>
      <c r="AQ75" s="2625"/>
      <c r="AR75" s="2625"/>
      <c r="AS75" s="57">
        <f xml:space="preserve"> IF( ISNUMBER(#REF! ), 0, 1 )</f>
        <v>1</v>
      </c>
      <c r="AT75" s="57">
        <f xml:space="preserve"> IF( ISNUMBER(#REF! ), 0, 1 )</f>
        <v>1</v>
      </c>
      <c r="AU75" s="57">
        <f xml:space="preserve"> IF( ISNUMBER(#REF! ), 0, 1 )</f>
        <v>1</v>
      </c>
      <c r="AV75" s="57">
        <f xml:space="preserve"> IF( ISNUMBER(#REF! ), 0, 1 )</f>
        <v>1</v>
      </c>
      <c r="AW75" s="57">
        <f xml:space="preserve"> IF( ISNUMBER(#REF! ), 0, 1 )</f>
        <v>1</v>
      </c>
      <c r="AX75" s="57">
        <f xml:space="preserve"> IF( ISNUMBER(#REF! ), 0, 1 )</f>
        <v>1</v>
      </c>
      <c r="AY75" s="57">
        <f xml:space="preserve"> IF( ISNUMBER(#REF! ), 0, 1 )</f>
        <v>1</v>
      </c>
      <c r="AZ75" s="2108"/>
      <c r="BA75" s="2108"/>
      <c r="BB75" s="2625"/>
      <c r="BC75" s="2625"/>
      <c r="BD75" s="2625"/>
      <c r="BE75" s="2625"/>
      <c r="BF75" s="57">
        <f xml:space="preserve"> IF( ISNUMBER(#REF! ), 0, 1 )</f>
        <v>1</v>
      </c>
      <c r="BG75" s="2625"/>
      <c r="BH75" s="2108"/>
      <c r="BI75" s="57">
        <f xml:space="preserve"> IF( ISNUMBER(#REF! ), 0, 1 )</f>
        <v>1</v>
      </c>
      <c r="BJ75" s="57">
        <f xml:space="preserve"> IF( ISNUMBER(#REF! ), 0, 1 )</f>
        <v>1</v>
      </c>
      <c r="BK75" s="57">
        <f xml:space="preserve"> IF( ISNUMBER(#REF! ), 0, 1 )</f>
        <v>1</v>
      </c>
      <c r="BL75" s="57">
        <f xml:space="preserve"> IF( ISNUMBER(#REF! ), 0, 1 )</f>
        <v>1</v>
      </c>
      <c r="BM75" s="57">
        <f xml:space="preserve"> IF( ISNUMBER(#REF! ), 0, 1 )</f>
        <v>1</v>
      </c>
      <c r="BN75" s="57">
        <f xml:space="preserve"> IF( ISNUMBER(#REF! ), 0, 1 )</f>
        <v>1</v>
      </c>
      <c r="BO75" s="2629"/>
      <c r="BP75" s="2625"/>
      <c r="BQ75" s="2625"/>
      <c r="BR75" s="2643"/>
      <c r="BS75" s="2643"/>
      <c r="BT75" s="2643"/>
    </row>
    <row r="76" spans="1:72" s="2648" customFormat="1" ht="15.75" hidden="1" customHeight="1" outlineLevel="1">
      <c r="A76" s="2643"/>
      <c r="B76" s="2673"/>
      <c r="C76" s="2674"/>
      <c r="D76" s="2675"/>
      <c r="E76" s="2675"/>
      <c r="F76" s="2674"/>
      <c r="G76" s="2675"/>
      <c r="H76" s="2674"/>
      <c r="I76" s="2674"/>
      <c r="J76" s="2676"/>
      <c r="K76" s="2677"/>
      <c r="L76" s="2676"/>
      <c r="M76" s="2678"/>
      <c r="N76" s="2677"/>
      <c r="O76" s="2679"/>
      <c r="P76" s="2679"/>
      <c r="Q76" s="2680">
        <v>0</v>
      </c>
      <c r="R76" s="2682"/>
      <c r="S76" s="2681"/>
      <c r="T76" s="2681"/>
      <c r="U76" s="2681"/>
      <c r="V76" s="2681"/>
      <c r="W76" s="163">
        <v>0</v>
      </c>
      <c r="X76" s="2683">
        <v>0</v>
      </c>
      <c r="Y76" s="2683">
        <v>0</v>
      </c>
      <c r="Z76" s="2682"/>
      <c r="AA76" s="2682"/>
      <c r="AB76" s="2677"/>
      <c r="AC76" s="2677"/>
      <c r="AD76" s="2677"/>
      <c r="AE76" s="2684"/>
      <c r="AF76" s="2670"/>
      <c r="AG76" s="2685" t="s">
        <v>9445</v>
      </c>
      <c r="AH76" s="12"/>
      <c r="AI76" s="2629"/>
      <c r="AJ76" s="2116" t="str">
        <f t="shared" si="23"/>
        <v>Please complete all cells in row</v>
      </c>
      <c r="AK76" s="2629"/>
      <c r="AL76" s="2625"/>
      <c r="AM76" s="2625"/>
      <c r="AN76" s="2625"/>
      <c r="AO76" s="2625"/>
      <c r="AP76" s="2625"/>
      <c r="AQ76" s="2625"/>
      <c r="AR76" s="2625"/>
      <c r="AS76" s="57">
        <f xml:space="preserve"> IF( ISNUMBER(#REF! ), 0, 1 )</f>
        <v>1</v>
      </c>
      <c r="AT76" s="57">
        <f xml:space="preserve"> IF( ISNUMBER(#REF! ), 0, 1 )</f>
        <v>1</v>
      </c>
      <c r="AU76" s="57">
        <f xml:space="preserve"> IF( ISNUMBER(#REF! ), 0, 1 )</f>
        <v>1</v>
      </c>
      <c r="AV76" s="57">
        <f xml:space="preserve"> IF( ISNUMBER(#REF! ), 0, 1 )</f>
        <v>1</v>
      </c>
      <c r="AW76" s="57">
        <f xml:space="preserve"> IF( ISNUMBER(#REF! ), 0, 1 )</f>
        <v>1</v>
      </c>
      <c r="AX76" s="57">
        <f xml:space="preserve"> IF( ISNUMBER(#REF! ), 0, 1 )</f>
        <v>1</v>
      </c>
      <c r="AY76" s="57">
        <f xml:space="preserve"> IF( ISNUMBER(#REF! ), 0, 1 )</f>
        <v>1</v>
      </c>
      <c r="AZ76" s="2108"/>
      <c r="BA76" s="2108"/>
      <c r="BB76" s="2625"/>
      <c r="BC76" s="2625"/>
      <c r="BD76" s="2625"/>
      <c r="BE76" s="2625"/>
      <c r="BF76" s="57">
        <f xml:space="preserve"> IF( ISNUMBER(#REF! ), 0, 1 )</f>
        <v>1</v>
      </c>
      <c r="BG76" s="2625"/>
      <c r="BH76" s="2108"/>
      <c r="BI76" s="57">
        <f xml:space="preserve"> IF( ISNUMBER(#REF! ), 0, 1 )</f>
        <v>1</v>
      </c>
      <c r="BJ76" s="57">
        <f xml:space="preserve"> IF( ISNUMBER(#REF! ), 0, 1 )</f>
        <v>1</v>
      </c>
      <c r="BK76" s="57">
        <f xml:space="preserve"> IF( ISNUMBER(#REF! ), 0, 1 )</f>
        <v>1</v>
      </c>
      <c r="BL76" s="57">
        <f xml:space="preserve"> IF( ISNUMBER(#REF! ), 0, 1 )</f>
        <v>1</v>
      </c>
      <c r="BM76" s="57">
        <f xml:space="preserve"> IF( ISNUMBER(#REF! ), 0, 1 )</f>
        <v>1</v>
      </c>
      <c r="BN76" s="57">
        <f xml:space="preserve"> IF( ISNUMBER(#REF! ), 0, 1 )</f>
        <v>1</v>
      </c>
      <c r="BO76" s="2629"/>
      <c r="BP76" s="2625"/>
      <c r="BQ76" s="2625"/>
      <c r="BR76" s="2643"/>
      <c r="BS76" s="2643"/>
      <c r="BT76" s="2643"/>
    </row>
    <row r="77" spans="1:72" s="2648" customFormat="1" ht="15.75" hidden="1" customHeight="1" outlineLevel="1">
      <c r="A77" s="2643"/>
      <c r="B77" s="2673"/>
      <c r="C77" s="2674"/>
      <c r="D77" s="2675"/>
      <c r="E77" s="2675"/>
      <c r="F77" s="2674"/>
      <c r="G77" s="2675"/>
      <c r="H77" s="2674"/>
      <c r="I77" s="2674"/>
      <c r="J77" s="2676"/>
      <c r="K77" s="2677"/>
      <c r="L77" s="2676"/>
      <c r="M77" s="2678"/>
      <c r="N77" s="2677"/>
      <c r="O77" s="2679"/>
      <c r="P77" s="2679"/>
      <c r="Q77" s="2680">
        <v>0</v>
      </c>
      <c r="R77" s="2682"/>
      <c r="S77" s="2681"/>
      <c r="T77" s="2681"/>
      <c r="U77" s="2681"/>
      <c r="V77" s="2681"/>
      <c r="W77" s="163">
        <v>0</v>
      </c>
      <c r="X77" s="2683">
        <v>0</v>
      </c>
      <c r="Y77" s="2683">
        <v>0</v>
      </c>
      <c r="Z77" s="2682"/>
      <c r="AA77" s="2682"/>
      <c r="AB77" s="2677"/>
      <c r="AC77" s="2677"/>
      <c r="AD77" s="2677"/>
      <c r="AE77" s="2684"/>
      <c r="AF77" s="2670"/>
      <c r="AG77" s="2685" t="s">
        <v>9446</v>
      </c>
      <c r="AH77" s="12"/>
      <c r="AI77" s="2629"/>
      <c r="AJ77" s="2116" t="str">
        <f t="shared" si="23"/>
        <v>Please complete all cells in row</v>
      </c>
      <c r="AK77" s="2629"/>
      <c r="AL77" s="2625"/>
      <c r="AM77" s="2625"/>
      <c r="AN77" s="2625"/>
      <c r="AO77" s="2625"/>
      <c r="AP77" s="2625"/>
      <c r="AQ77" s="2625"/>
      <c r="AR77" s="2625"/>
      <c r="AS77" s="57">
        <f xml:space="preserve"> IF( ISNUMBER(#REF! ), 0, 1 )</f>
        <v>1</v>
      </c>
      <c r="AT77" s="57">
        <f xml:space="preserve"> IF( ISNUMBER(#REF! ), 0, 1 )</f>
        <v>1</v>
      </c>
      <c r="AU77" s="57">
        <f xml:space="preserve"> IF( ISNUMBER(#REF! ), 0, 1 )</f>
        <v>1</v>
      </c>
      <c r="AV77" s="57">
        <f xml:space="preserve"> IF( ISNUMBER(#REF! ), 0, 1 )</f>
        <v>1</v>
      </c>
      <c r="AW77" s="57">
        <f xml:space="preserve"> IF( ISNUMBER(#REF! ), 0, 1 )</f>
        <v>1</v>
      </c>
      <c r="AX77" s="57">
        <f xml:space="preserve"> IF( ISNUMBER(#REF! ), 0, 1 )</f>
        <v>1</v>
      </c>
      <c r="AY77" s="57">
        <f xml:space="preserve"> IF( ISNUMBER(#REF! ), 0, 1 )</f>
        <v>1</v>
      </c>
      <c r="AZ77" s="2108"/>
      <c r="BA77" s="2108"/>
      <c r="BB77" s="2625"/>
      <c r="BC77" s="2625"/>
      <c r="BD77" s="2625"/>
      <c r="BE77" s="2625"/>
      <c r="BF77" s="57">
        <f xml:space="preserve"> IF( ISNUMBER(#REF! ), 0, 1 )</f>
        <v>1</v>
      </c>
      <c r="BG77" s="2625"/>
      <c r="BH77" s="2108"/>
      <c r="BI77" s="57">
        <f xml:space="preserve"> IF( ISNUMBER(#REF! ), 0, 1 )</f>
        <v>1</v>
      </c>
      <c r="BJ77" s="57">
        <f xml:space="preserve"> IF( ISNUMBER(#REF! ), 0, 1 )</f>
        <v>1</v>
      </c>
      <c r="BK77" s="57">
        <f xml:space="preserve"> IF( ISNUMBER(#REF! ), 0, 1 )</f>
        <v>1</v>
      </c>
      <c r="BL77" s="57">
        <f xml:space="preserve"> IF( ISNUMBER(#REF! ), 0, 1 )</f>
        <v>1</v>
      </c>
      <c r="BM77" s="57">
        <f xml:space="preserve"> IF( ISNUMBER(#REF! ), 0, 1 )</f>
        <v>1</v>
      </c>
      <c r="BN77" s="57">
        <f xml:space="preserve"> IF( ISNUMBER(#REF! ), 0, 1 )</f>
        <v>1</v>
      </c>
      <c r="BO77" s="2629"/>
      <c r="BP77" s="2625"/>
      <c r="BQ77" s="2625"/>
      <c r="BR77" s="2643"/>
      <c r="BS77" s="2643"/>
      <c r="BT77" s="2643"/>
    </row>
    <row r="78" spans="1:72" s="2648" customFormat="1" ht="15.75" hidden="1" customHeight="1" outlineLevel="1">
      <c r="A78" s="2643"/>
      <c r="B78" s="2673"/>
      <c r="C78" s="2674"/>
      <c r="D78" s="2675"/>
      <c r="E78" s="2675"/>
      <c r="F78" s="2674"/>
      <c r="G78" s="2675"/>
      <c r="H78" s="2674"/>
      <c r="I78" s="2674"/>
      <c r="J78" s="2676"/>
      <c r="K78" s="2677"/>
      <c r="L78" s="2676"/>
      <c r="M78" s="2678"/>
      <c r="N78" s="2677"/>
      <c r="O78" s="2679"/>
      <c r="P78" s="2679"/>
      <c r="Q78" s="2680">
        <v>0</v>
      </c>
      <c r="R78" s="2682"/>
      <c r="S78" s="2681"/>
      <c r="T78" s="2681"/>
      <c r="U78" s="2681"/>
      <c r="V78" s="2681"/>
      <c r="W78" s="163">
        <v>0</v>
      </c>
      <c r="X78" s="2683">
        <v>0</v>
      </c>
      <c r="Y78" s="2683">
        <v>0</v>
      </c>
      <c r="Z78" s="2682"/>
      <c r="AA78" s="2682"/>
      <c r="AB78" s="2677"/>
      <c r="AC78" s="2677"/>
      <c r="AD78" s="2677"/>
      <c r="AE78" s="2684"/>
      <c r="AF78" s="2670"/>
      <c r="AG78" s="2685" t="s">
        <v>9447</v>
      </c>
      <c r="AH78" s="12"/>
      <c r="AI78" s="2629"/>
      <c r="AJ78" s="2116" t="str">
        <f t="shared" si="23"/>
        <v>Please complete all cells in row</v>
      </c>
      <c r="AK78" s="2629"/>
      <c r="AL78" s="2625"/>
      <c r="AM78" s="2625"/>
      <c r="AN78" s="2625"/>
      <c r="AO78" s="2625"/>
      <c r="AP78" s="2625"/>
      <c r="AQ78" s="2625"/>
      <c r="AR78" s="2625"/>
      <c r="AS78" s="57">
        <f xml:space="preserve"> IF( ISNUMBER(#REF! ), 0, 1 )</f>
        <v>1</v>
      </c>
      <c r="AT78" s="57">
        <f xml:space="preserve"> IF( ISNUMBER(#REF! ), 0, 1 )</f>
        <v>1</v>
      </c>
      <c r="AU78" s="57">
        <f xml:space="preserve"> IF( ISNUMBER(#REF! ), 0, 1 )</f>
        <v>1</v>
      </c>
      <c r="AV78" s="57">
        <f xml:space="preserve"> IF( ISNUMBER(#REF! ), 0, 1 )</f>
        <v>1</v>
      </c>
      <c r="AW78" s="57">
        <f xml:space="preserve"> IF( ISNUMBER(#REF! ), 0, 1 )</f>
        <v>1</v>
      </c>
      <c r="AX78" s="57">
        <f xml:space="preserve"> IF( ISNUMBER(#REF! ), 0, 1 )</f>
        <v>1</v>
      </c>
      <c r="AY78" s="57">
        <f xml:space="preserve"> IF( ISNUMBER(#REF! ), 0, 1 )</f>
        <v>1</v>
      </c>
      <c r="AZ78" s="2108"/>
      <c r="BA78" s="2108"/>
      <c r="BB78" s="2625"/>
      <c r="BC78" s="2625"/>
      <c r="BD78" s="2625"/>
      <c r="BE78" s="2625"/>
      <c r="BF78" s="57">
        <f xml:space="preserve"> IF( ISNUMBER(#REF! ), 0, 1 )</f>
        <v>1</v>
      </c>
      <c r="BG78" s="2625"/>
      <c r="BH78" s="2108"/>
      <c r="BI78" s="57">
        <f xml:space="preserve"> IF( ISNUMBER(#REF! ), 0, 1 )</f>
        <v>1</v>
      </c>
      <c r="BJ78" s="57">
        <f xml:space="preserve"> IF( ISNUMBER(#REF! ), 0, 1 )</f>
        <v>1</v>
      </c>
      <c r="BK78" s="57">
        <f xml:space="preserve"> IF( ISNUMBER(#REF! ), 0, 1 )</f>
        <v>1</v>
      </c>
      <c r="BL78" s="57">
        <f xml:space="preserve"> IF( ISNUMBER(#REF! ), 0, 1 )</f>
        <v>1</v>
      </c>
      <c r="BM78" s="57">
        <f xml:space="preserve"> IF( ISNUMBER(#REF! ), 0, 1 )</f>
        <v>1</v>
      </c>
      <c r="BN78" s="57">
        <f xml:space="preserve"> IF( ISNUMBER(#REF! ), 0, 1 )</f>
        <v>1</v>
      </c>
      <c r="BO78" s="2629"/>
      <c r="BP78" s="2625"/>
      <c r="BQ78" s="2625"/>
      <c r="BR78" s="2643"/>
      <c r="BS78" s="2643"/>
      <c r="BT78" s="2643"/>
    </row>
    <row r="79" spans="1:72" s="2648" customFormat="1" ht="15.75" hidden="1" customHeight="1" outlineLevel="1">
      <c r="A79" s="2643"/>
      <c r="B79" s="2673"/>
      <c r="C79" s="2674"/>
      <c r="D79" s="2675"/>
      <c r="E79" s="2675"/>
      <c r="F79" s="2674"/>
      <c r="G79" s="2675"/>
      <c r="H79" s="2674"/>
      <c r="I79" s="2674"/>
      <c r="J79" s="2676"/>
      <c r="K79" s="2677"/>
      <c r="L79" s="2676"/>
      <c r="M79" s="2678"/>
      <c r="N79" s="2677"/>
      <c r="O79" s="2679"/>
      <c r="P79" s="2679"/>
      <c r="Q79" s="2680">
        <v>0</v>
      </c>
      <c r="R79" s="2682"/>
      <c r="S79" s="2681"/>
      <c r="T79" s="2681"/>
      <c r="U79" s="2681"/>
      <c r="V79" s="2681"/>
      <c r="W79" s="163">
        <v>0</v>
      </c>
      <c r="X79" s="2683">
        <v>0</v>
      </c>
      <c r="Y79" s="2683">
        <v>0</v>
      </c>
      <c r="Z79" s="2682"/>
      <c r="AA79" s="2682"/>
      <c r="AB79" s="2677"/>
      <c r="AC79" s="2677"/>
      <c r="AD79" s="2677"/>
      <c r="AE79" s="2684"/>
      <c r="AF79" s="2670"/>
      <c r="AG79" s="2685" t="s">
        <v>9448</v>
      </c>
      <c r="AH79" s="12"/>
      <c r="AI79" s="2629"/>
      <c r="AJ79" s="2116" t="str">
        <f t="shared" si="23"/>
        <v>Please complete all cells in row</v>
      </c>
      <c r="AK79" s="2629"/>
      <c r="AL79" s="2625"/>
      <c r="AM79" s="2625"/>
      <c r="AN79" s="2625"/>
      <c r="AO79" s="2625"/>
      <c r="AP79" s="2625"/>
      <c r="AQ79" s="2625"/>
      <c r="AR79" s="2625"/>
      <c r="AS79" s="57">
        <f xml:space="preserve"> IF( ISNUMBER(#REF! ), 0, 1 )</f>
        <v>1</v>
      </c>
      <c r="AT79" s="57">
        <f xml:space="preserve"> IF( ISNUMBER(#REF! ), 0, 1 )</f>
        <v>1</v>
      </c>
      <c r="AU79" s="57">
        <f xml:space="preserve"> IF( ISNUMBER(#REF! ), 0, 1 )</f>
        <v>1</v>
      </c>
      <c r="AV79" s="57">
        <f xml:space="preserve"> IF( ISNUMBER(#REF! ), 0, 1 )</f>
        <v>1</v>
      </c>
      <c r="AW79" s="57">
        <f xml:space="preserve"> IF( ISNUMBER(#REF! ), 0, 1 )</f>
        <v>1</v>
      </c>
      <c r="AX79" s="57">
        <f xml:space="preserve"> IF( ISNUMBER(#REF! ), 0, 1 )</f>
        <v>1</v>
      </c>
      <c r="AY79" s="57">
        <f xml:space="preserve"> IF( ISNUMBER(#REF! ), 0, 1 )</f>
        <v>1</v>
      </c>
      <c r="AZ79" s="2108"/>
      <c r="BA79" s="2108"/>
      <c r="BB79" s="2625"/>
      <c r="BC79" s="2625"/>
      <c r="BD79" s="2625"/>
      <c r="BE79" s="2625"/>
      <c r="BF79" s="57">
        <f xml:space="preserve"> IF( ISNUMBER(#REF! ), 0, 1 )</f>
        <v>1</v>
      </c>
      <c r="BG79" s="2625"/>
      <c r="BH79" s="2108"/>
      <c r="BI79" s="57">
        <f xml:space="preserve"> IF( ISNUMBER(#REF! ), 0, 1 )</f>
        <v>1</v>
      </c>
      <c r="BJ79" s="57">
        <f xml:space="preserve"> IF( ISNUMBER(#REF! ), 0, 1 )</f>
        <v>1</v>
      </c>
      <c r="BK79" s="57">
        <f xml:space="preserve"> IF( ISNUMBER(#REF! ), 0, 1 )</f>
        <v>1</v>
      </c>
      <c r="BL79" s="57">
        <f xml:space="preserve"> IF( ISNUMBER(#REF! ), 0, 1 )</f>
        <v>1</v>
      </c>
      <c r="BM79" s="57">
        <f xml:space="preserve"> IF( ISNUMBER(#REF! ), 0, 1 )</f>
        <v>1</v>
      </c>
      <c r="BN79" s="57">
        <f xml:space="preserve"> IF( ISNUMBER(#REF! ), 0, 1 )</f>
        <v>1</v>
      </c>
      <c r="BO79" s="2629"/>
      <c r="BP79" s="2625"/>
      <c r="BQ79" s="2625"/>
      <c r="BR79" s="2643"/>
      <c r="BS79" s="2643"/>
      <c r="BT79" s="2643"/>
    </row>
    <row r="80" spans="1:72" s="2648" customFormat="1" ht="15.75" hidden="1" customHeight="1" outlineLevel="1">
      <c r="A80" s="2643"/>
      <c r="B80" s="2673"/>
      <c r="C80" s="2674"/>
      <c r="D80" s="2675"/>
      <c r="E80" s="2675"/>
      <c r="F80" s="2674"/>
      <c r="G80" s="2675"/>
      <c r="H80" s="2674"/>
      <c r="I80" s="2674"/>
      <c r="J80" s="2676"/>
      <c r="K80" s="2677"/>
      <c r="L80" s="2676"/>
      <c r="M80" s="2678"/>
      <c r="N80" s="2677"/>
      <c r="O80" s="2679"/>
      <c r="P80" s="2679"/>
      <c r="Q80" s="2680">
        <v>0</v>
      </c>
      <c r="R80" s="2682"/>
      <c r="S80" s="2681"/>
      <c r="T80" s="2681"/>
      <c r="U80" s="2681"/>
      <c r="V80" s="2681"/>
      <c r="W80" s="163">
        <v>0</v>
      </c>
      <c r="X80" s="2683">
        <v>0</v>
      </c>
      <c r="Y80" s="2683">
        <v>0</v>
      </c>
      <c r="Z80" s="2682"/>
      <c r="AA80" s="2682"/>
      <c r="AB80" s="2677"/>
      <c r="AC80" s="2677"/>
      <c r="AD80" s="2677"/>
      <c r="AE80" s="2684"/>
      <c r="AF80" s="2670"/>
      <c r="AG80" s="2685" t="s">
        <v>9449</v>
      </c>
      <c r="AH80" s="12"/>
      <c r="AI80" s="2629"/>
      <c r="AJ80" s="2116" t="str">
        <f t="shared" si="23"/>
        <v>Please complete all cells in row</v>
      </c>
      <c r="AK80" s="2629"/>
      <c r="AL80" s="2625"/>
      <c r="AM80" s="2625"/>
      <c r="AN80" s="2625"/>
      <c r="AO80" s="2625"/>
      <c r="AP80" s="2625"/>
      <c r="AQ80" s="2625"/>
      <c r="AR80" s="2625"/>
      <c r="AS80" s="57">
        <f xml:space="preserve"> IF( ISNUMBER(#REF! ), 0, 1 )</f>
        <v>1</v>
      </c>
      <c r="AT80" s="57">
        <f xml:space="preserve"> IF( ISNUMBER(#REF! ), 0, 1 )</f>
        <v>1</v>
      </c>
      <c r="AU80" s="57">
        <f xml:space="preserve"> IF( ISNUMBER(#REF! ), 0, 1 )</f>
        <v>1</v>
      </c>
      <c r="AV80" s="57">
        <f xml:space="preserve"> IF( ISNUMBER(#REF! ), 0, 1 )</f>
        <v>1</v>
      </c>
      <c r="AW80" s="57">
        <f xml:space="preserve"> IF( ISNUMBER(#REF! ), 0, 1 )</f>
        <v>1</v>
      </c>
      <c r="AX80" s="57">
        <f xml:space="preserve"> IF( ISNUMBER(#REF! ), 0, 1 )</f>
        <v>1</v>
      </c>
      <c r="AY80" s="57">
        <f xml:space="preserve"> IF( ISNUMBER(#REF! ), 0, 1 )</f>
        <v>1</v>
      </c>
      <c r="AZ80" s="2108"/>
      <c r="BA80" s="2108"/>
      <c r="BB80" s="2625"/>
      <c r="BC80" s="2625"/>
      <c r="BD80" s="2625"/>
      <c r="BE80" s="2625"/>
      <c r="BF80" s="57">
        <f xml:space="preserve"> IF( ISNUMBER(#REF! ), 0, 1 )</f>
        <v>1</v>
      </c>
      <c r="BG80" s="2625"/>
      <c r="BH80" s="2108"/>
      <c r="BI80" s="57">
        <f xml:space="preserve"> IF( ISNUMBER(#REF! ), 0, 1 )</f>
        <v>1</v>
      </c>
      <c r="BJ80" s="57">
        <f xml:space="preserve"> IF( ISNUMBER(#REF! ), 0, 1 )</f>
        <v>1</v>
      </c>
      <c r="BK80" s="57">
        <f xml:space="preserve"> IF( ISNUMBER(#REF! ), 0, 1 )</f>
        <v>1</v>
      </c>
      <c r="BL80" s="57">
        <f xml:space="preserve"> IF( ISNUMBER(#REF! ), 0, 1 )</f>
        <v>1</v>
      </c>
      <c r="BM80" s="57">
        <f xml:space="preserve"> IF( ISNUMBER(#REF! ), 0, 1 )</f>
        <v>1</v>
      </c>
      <c r="BN80" s="57">
        <f xml:space="preserve"> IF( ISNUMBER(#REF! ), 0, 1 )</f>
        <v>1</v>
      </c>
      <c r="BO80" s="2629"/>
      <c r="BP80" s="2625"/>
      <c r="BQ80" s="2625"/>
      <c r="BR80" s="2643"/>
      <c r="BS80" s="2643"/>
      <c r="BT80" s="2643"/>
    </row>
    <row r="81" spans="1:72" s="2648" customFormat="1" ht="15.75" hidden="1" customHeight="1" outlineLevel="1">
      <c r="A81" s="2643"/>
      <c r="B81" s="2673"/>
      <c r="C81" s="2674"/>
      <c r="D81" s="2675"/>
      <c r="E81" s="2675"/>
      <c r="F81" s="2674"/>
      <c r="G81" s="2675"/>
      <c r="H81" s="2674"/>
      <c r="I81" s="2674"/>
      <c r="J81" s="2676"/>
      <c r="K81" s="2677"/>
      <c r="L81" s="2676"/>
      <c r="M81" s="2678"/>
      <c r="N81" s="2677"/>
      <c r="O81" s="2679"/>
      <c r="P81" s="2679"/>
      <c r="Q81" s="2680">
        <v>0</v>
      </c>
      <c r="R81" s="2682"/>
      <c r="S81" s="2681"/>
      <c r="T81" s="2681"/>
      <c r="U81" s="2681"/>
      <c r="V81" s="2681"/>
      <c r="W81" s="163">
        <v>0</v>
      </c>
      <c r="X81" s="2683">
        <v>0</v>
      </c>
      <c r="Y81" s="2683">
        <v>0</v>
      </c>
      <c r="Z81" s="2682"/>
      <c r="AA81" s="2682"/>
      <c r="AB81" s="2677"/>
      <c r="AC81" s="2677"/>
      <c r="AD81" s="2677"/>
      <c r="AE81" s="2684"/>
      <c r="AF81" s="2670"/>
      <c r="AG81" s="2685" t="s">
        <v>9450</v>
      </c>
      <c r="AH81" s="12"/>
      <c r="AI81" s="2629"/>
      <c r="AJ81" s="2116" t="str">
        <f t="shared" si="23"/>
        <v>Please complete all cells in row</v>
      </c>
      <c r="AK81" s="2629"/>
      <c r="AL81" s="2625"/>
      <c r="AM81" s="2625"/>
      <c r="AN81" s="2625"/>
      <c r="AO81" s="2625"/>
      <c r="AP81" s="2625"/>
      <c r="AQ81" s="2625"/>
      <c r="AR81" s="2625"/>
      <c r="AS81" s="57">
        <f xml:space="preserve"> IF( ISNUMBER(#REF! ), 0, 1 )</f>
        <v>1</v>
      </c>
      <c r="AT81" s="57">
        <f xml:space="preserve"> IF( ISNUMBER(#REF! ), 0, 1 )</f>
        <v>1</v>
      </c>
      <c r="AU81" s="57">
        <f xml:space="preserve"> IF( ISNUMBER(#REF! ), 0, 1 )</f>
        <v>1</v>
      </c>
      <c r="AV81" s="57">
        <f xml:space="preserve"> IF( ISNUMBER(#REF! ), 0, 1 )</f>
        <v>1</v>
      </c>
      <c r="AW81" s="57">
        <f xml:space="preserve"> IF( ISNUMBER(#REF! ), 0, 1 )</f>
        <v>1</v>
      </c>
      <c r="AX81" s="57">
        <f xml:space="preserve"> IF( ISNUMBER(#REF! ), 0, 1 )</f>
        <v>1</v>
      </c>
      <c r="AY81" s="57">
        <f xml:space="preserve"> IF( ISNUMBER(#REF! ), 0, 1 )</f>
        <v>1</v>
      </c>
      <c r="AZ81" s="2108"/>
      <c r="BA81" s="2108"/>
      <c r="BB81" s="2625"/>
      <c r="BC81" s="2625"/>
      <c r="BD81" s="2625"/>
      <c r="BE81" s="2625"/>
      <c r="BF81" s="57">
        <f xml:space="preserve"> IF( ISNUMBER(#REF! ), 0, 1 )</f>
        <v>1</v>
      </c>
      <c r="BG81" s="2625"/>
      <c r="BH81" s="2108"/>
      <c r="BI81" s="57">
        <f xml:space="preserve"> IF( ISNUMBER(#REF! ), 0, 1 )</f>
        <v>1</v>
      </c>
      <c r="BJ81" s="57">
        <f xml:space="preserve"> IF( ISNUMBER(#REF! ), 0, 1 )</f>
        <v>1</v>
      </c>
      <c r="BK81" s="57">
        <f xml:space="preserve"> IF( ISNUMBER(#REF! ), 0, 1 )</f>
        <v>1</v>
      </c>
      <c r="BL81" s="57">
        <f xml:space="preserve"> IF( ISNUMBER(#REF! ), 0, 1 )</f>
        <v>1</v>
      </c>
      <c r="BM81" s="57">
        <f xml:space="preserve"> IF( ISNUMBER(#REF! ), 0, 1 )</f>
        <v>1</v>
      </c>
      <c r="BN81" s="57">
        <f xml:space="preserve"> IF( ISNUMBER(#REF! ), 0, 1 )</f>
        <v>1</v>
      </c>
      <c r="BO81" s="2629"/>
      <c r="BP81" s="2625"/>
      <c r="BQ81" s="2625"/>
      <c r="BR81" s="2643"/>
      <c r="BS81" s="2643"/>
      <c r="BT81" s="2643"/>
    </row>
    <row r="82" spans="1:72" s="2648" customFormat="1" ht="15.75" hidden="1" customHeight="1" outlineLevel="1">
      <c r="A82" s="2643"/>
      <c r="B82" s="2673"/>
      <c r="C82" s="2674"/>
      <c r="D82" s="2675"/>
      <c r="E82" s="2675"/>
      <c r="F82" s="2674"/>
      <c r="G82" s="2675"/>
      <c r="H82" s="2674"/>
      <c r="I82" s="2674"/>
      <c r="J82" s="2676"/>
      <c r="K82" s="2677"/>
      <c r="L82" s="2676"/>
      <c r="M82" s="2678"/>
      <c r="N82" s="2677"/>
      <c r="O82" s="2679"/>
      <c r="P82" s="2679"/>
      <c r="Q82" s="2680">
        <v>0</v>
      </c>
      <c r="R82" s="2682"/>
      <c r="S82" s="2681"/>
      <c r="T82" s="2681"/>
      <c r="U82" s="2681"/>
      <c r="V82" s="2681"/>
      <c r="W82" s="163">
        <v>0</v>
      </c>
      <c r="X82" s="2683">
        <v>0</v>
      </c>
      <c r="Y82" s="2683">
        <v>0</v>
      </c>
      <c r="Z82" s="2682"/>
      <c r="AA82" s="2682"/>
      <c r="AB82" s="2677"/>
      <c r="AC82" s="2677"/>
      <c r="AD82" s="2677"/>
      <c r="AE82" s="2684"/>
      <c r="AF82" s="2670"/>
      <c r="AG82" s="2685" t="s">
        <v>9451</v>
      </c>
      <c r="AH82" s="12"/>
      <c r="AI82" s="2629"/>
      <c r="AJ82" s="2116" t="str">
        <f t="shared" si="23"/>
        <v>Please complete all cells in row</v>
      </c>
      <c r="AK82" s="2629"/>
      <c r="AL82" s="2625"/>
      <c r="AM82" s="2625"/>
      <c r="AN82" s="2625"/>
      <c r="AO82" s="2625"/>
      <c r="AP82" s="2625"/>
      <c r="AQ82" s="2625"/>
      <c r="AR82" s="2625"/>
      <c r="AS82" s="57">
        <f xml:space="preserve"> IF( ISNUMBER(#REF! ), 0, 1 )</f>
        <v>1</v>
      </c>
      <c r="AT82" s="57">
        <f xml:space="preserve"> IF( ISNUMBER(#REF! ), 0, 1 )</f>
        <v>1</v>
      </c>
      <c r="AU82" s="57">
        <f xml:space="preserve"> IF( ISNUMBER(#REF! ), 0, 1 )</f>
        <v>1</v>
      </c>
      <c r="AV82" s="57">
        <f xml:space="preserve"> IF( ISNUMBER(#REF! ), 0, 1 )</f>
        <v>1</v>
      </c>
      <c r="AW82" s="57">
        <f xml:space="preserve"> IF( ISNUMBER(#REF! ), 0, 1 )</f>
        <v>1</v>
      </c>
      <c r="AX82" s="57">
        <f xml:space="preserve"> IF( ISNUMBER(#REF! ), 0, 1 )</f>
        <v>1</v>
      </c>
      <c r="AY82" s="57">
        <f xml:space="preserve"> IF( ISNUMBER(#REF! ), 0, 1 )</f>
        <v>1</v>
      </c>
      <c r="AZ82" s="2108"/>
      <c r="BA82" s="2108"/>
      <c r="BB82" s="2625"/>
      <c r="BC82" s="2625"/>
      <c r="BD82" s="2625"/>
      <c r="BE82" s="2625"/>
      <c r="BF82" s="57">
        <f xml:space="preserve"> IF( ISNUMBER(#REF! ), 0, 1 )</f>
        <v>1</v>
      </c>
      <c r="BG82" s="2625"/>
      <c r="BH82" s="2108"/>
      <c r="BI82" s="57">
        <f xml:space="preserve"> IF( ISNUMBER(#REF! ), 0, 1 )</f>
        <v>1</v>
      </c>
      <c r="BJ82" s="57">
        <f xml:space="preserve"> IF( ISNUMBER(#REF! ), 0, 1 )</f>
        <v>1</v>
      </c>
      <c r="BK82" s="57">
        <f xml:space="preserve"> IF( ISNUMBER(#REF! ), 0, 1 )</f>
        <v>1</v>
      </c>
      <c r="BL82" s="57">
        <f xml:space="preserve"> IF( ISNUMBER(#REF! ), 0, 1 )</f>
        <v>1</v>
      </c>
      <c r="BM82" s="57">
        <f xml:space="preserve"> IF( ISNUMBER(#REF! ), 0, 1 )</f>
        <v>1</v>
      </c>
      <c r="BN82" s="57">
        <f xml:space="preserve"> IF( ISNUMBER(#REF! ), 0, 1 )</f>
        <v>1</v>
      </c>
      <c r="BO82" s="2629"/>
      <c r="BP82" s="2625"/>
      <c r="BQ82" s="2625"/>
      <c r="BR82" s="2643"/>
      <c r="BS82" s="2643"/>
      <c r="BT82" s="2643"/>
    </row>
    <row r="83" spans="1:72" s="2648" customFormat="1" ht="15.75" hidden="1" customHeight="1" outlineLevel="1">
      <c r="A83" s="2643"/>
      <c r="B83" s="2673"/>
      <c r="C83" s="2674"/>
      <c r="D83" s="2675"/>
      <c r="E83" s="2675"/>
      <c r="F83" s="2674"/>
      <c r="G83" s="2675"/>
      <c r="H83" s="2674"/>
      <c r="I83" s="2674"/>
      <c r="J83" s="2676"/>
      <c r="K83" s="2677"/>
      <c r="L83" s="2676"/>
      <c r="M83" s="2678"/>
      <c r="N83" s="2677"/>
      <c r="O83" s="2679"/>
      <c r="P83" s="2679"/>
      <c r="Q83" s="2680">
        <v>0</v>
      </c>
      <c r="R83" s="2682"/>
      <c r="S83" s="2681"/>
      <c r="T83" s="2681"/>
      <c r="U83" s="2681"/>
      <c r="V83" s="2681"/>
      <c r="W83" s="163">
        <v>0</v>
      </c>
      <c r="X83" s="2683">
        <v>0</v>
      </c>
      <c r="Y83" s="2683">
        <v>0</v>
      </c>
      <c r="Z83" s="2682"/>
      <c r="AA83" s="2682"/>
      <c r="AB83" s="2677"/>
      <c r="AC83" s="2677"/>
      <c r="AD83" s="2677"/>
      <c r="AE83" s="2684"/>
      <c r="AF83" s="2670"/>
      <c r="AG83" s="2685" t="s">
        <v>9452</v>
      </c>
      <c r="AH83" s="12"/>
      <c r="AI83" s="2629"/>
      <c r="AJ83" s="2116" t="str">
        <f t="shared" si="23"/>
        <v>Please complete all cells in row</v>
      </c>
      <c r="AK83" s="2629"/>
      <c r="AL83" s="2625"/>
      <c r="AM83" s="2625"/>
      <c r="AN83" s="2625"/>
      <c r="AO83" s="2625"/>
      <c r="AP83" s="2625"/>
      <c r="AQ83" s="2625"/>
      <c r="AR83" s="2625"/>
      <c r="AS83" s="57">
        <f xml:space="preserve"> IF( ISNUMBER(#REF! ), 0, 1 )</f>
        <v>1</v>
      </c>
      <c r="AT83" s="57">
        <f xml:space="preserve"> IF( ISNUMBER(#REF! ), 0, 1 )</f>
        <v>1</v>
      </c>
      <c r="AU83" s="57">
        <f xml:space="preserve"> IF( ISNUMBER(#REF! ), 0, 1 )</f>
        <v>1</v>
      </c>
      <c r="AV83" s="57">
        <f xml:space="preserve"> IF( ISNUMBER(#REF! ), 0, 1 )</f>
        <v>1</v>
      </c>
      <c r="AW83" s="57">
        <f xml:space="preserve"> IF( ISNUMBER(#REF! ), 0, 1 )</f>
        <v>1</v>
      </c>
      <c r="AX83" s="57">
        <f xml:space="preserve"> IF( ISNUMBER(#REF! ), 0, 1 )</f>
        <v>1</v>
      </c>
      <c r="AY83" s="57">
        <f xml:space="preserve"> IF( ISNUMBER(#REF! ), 0, 1 )</f>
        <v>1</v>
      </c>
      <c r="AZ83" s="2108"/>
      <c r="BA83" s="2108"/>
      <c r="BB83" s="2625"/>
      <c r="BC83" s="2625"/>
      <c r="BD83" s="2625"/>
      <c r="BE83" s="2625"/>
      <c r="BF83" s="57">
        <f xml:space="preserve"> IF( ISNUMBER(#REF! ), 0, 1 )</f>
        <v>1</v>
      </c>
      <c r="BG83" s="2625"/>
      <c r="BH83" s="2108"/>
      <c r="BI83" s="57">
        <f xml:space="preserve"> IF( ISNUMBER(#REF! ), 0, 1 )</f>
        <v>1</v>
      </c>
      <c r="BJ83" s="57">
        <f xml:space="preserve"> IF( ISNUMBER(#REF! ), 0, 1 )</f>
        <v>1</v>
      </c>
      <c r="BK83" s="57">
        <f xml:space="preserve"> IF( ISNUMBER(#REF! ), 0, 1 )</f>
        <v>1</v>
      </c>
      <c r="BL83" s="57">
        <f xml:space="preserve"> IF( ISNUMBER(#REF! ), 0, 1 )</f>
        <v>1</v>
      </c>
      <c r="BM83" s="57">
        <f xml:space="preserve"> IF( ISNUMBER(#REF! ), 0, 1 )</f>
        <v>1</v>
      </c>
      <c r="BN83" s="57">
        <f xml:space="preserve"> IF( ISNUMBER(#REF! ), 0, 1 )</f>
        <v>1</v>
      </c>
      <c r="BO83" s="2629"/>
      <c r="BP83" s="2625"/>
      <c r="BQ83" s="2625"/>
      <c r="BR83" s="2643"/>
      <c r="BS83" s="2643"/>
      <c r="BT83" s="2643"/>
    </row>
    <row r="84" spans="1:72" s="2648" customFormat="1" ht="15.75" hidden="1" customHeight="1" outlineLevel="1">
      <c r="A84" s="2643"/>
      <c r="B84" s="2673"/>
      <c r="C84" s="2674"/>
      <c r="D84" s="2675"/>
      <c r="E84" s="2675"/>
      <c r="F84" s="2674"/>
      <c r="G84" s="2675"/>
      <c r="H84" s="2674"/>
      <c r="I84" s="2674"/>
      <c r="J84" s="2676"/>
      <c r="K84" s="2677"/>
      <c r="L84" s="2676"/>
      <c r="M84" s="2678"/>
      <c r="N84" s="2677"/>
      <c r="O84" s="2679"/>
      <c r="P84" s="2679"/>
      <c r="Q84" s="2680">
        <v>0</v>
      </c>
      <c r="R84" s="2682"/>
      <c r="S84" s="2681"/>
      <c r="T84" s="2681"/>
      <c r="U84" s="2681"/>
      <c r="V84" s="2681"/>
      <c r="W84" s="163">
        <v>0</v>
      </c>
      <c r="X84" s="2683">
        <v>0</v>
      </c>
      <c r="Y84" s="2683">
        <v>0</v>
      </c>
      <c r="Z84" s="2682"/>
      <c r="AA84" s="2682"/>
      <c r="AB84" s="2677"/>
      <c r="AC84" s="2677"/>
      <c r="AD84" s="2677"/>
      <c r="AE84" s="2684"/>
      <c r="AF84" s="2670"/>
      <c r="AG84" s="2685" t="s">
        <v>9453</v>
      </c>
      <c r="AH84" s="12"/>
      <c r="AI84" s="2629"/>
      <c r="AJ84" s="2116" t="str">
        <f t="shared" si="23"/>
        <v>Please complete all cells in row</v>
      </c>
      <c r="AK84" s="2629"/>
      <c r="AL84" s="2625"/>
      <c r="AM84" s="2625"/>
      <c r="AN84" s="2625"/>
      <c r="AO84" s="2625"/>
      <c r="AP84" s="2625"/>
      <c r="AQ84" s="2625"/>
      <c r="AR84" s="2625"/>
      <c r="AS84" s="57">
        <f xml:space="preserve"> IF( ISNUMBER(#REF! ), 0, 1 )</f>
        <v>1</v>
      </c>
      <c r="AT84" s="57">
        <f xml:space="preserve"> IF( ISNUMBER(#REF! ), 0, 1 )</f>
        <v>1</v>
      </c>
      <c r="AU84" s="57">
        <f xml:space="preserve"> IF( ISNUMBER(#REF! ), 0, 1 )</f>
        <v>1</v>
      </c>
      <c r="AV84" s="57">
        <f xml:space="preserve"> IF( ISNUMBER(#REF! ), 0, 1 )</f>
        <v>1</v>
      </c>
      <c r="AW84" s="57">
        <f xml:space="preserve"> IF( ISNUMBER(#REF! ), 0, 1 )</f>
        <v>1</v>
      </c>
      <c r="AX84" s="57">
        <f xml:space="preserve"> IF( ISNUMBER(#REF! ), 0, 1 )</f>
        <v>1</v>
      </c>
      <c r="AY84" s="57">
        <f xml:space="preserve"> IF( ISNUMBER(#REF! ), 0, 1 )</f>
        <v>1</v>
      </c>
      <c r="AZ84" s="2108"/>
      <c r="BA84" s="2108"/>
      <c r="BB84" s="2625"/>
      <c r="BC84" s="2625"/>
      <c r="BD84" s="2625"/>
      <c r="BE84" s="2625"/>
      <c r="BF84" s="57">
        <f xml:space="preserve"> IF( ISNUMBER(#REF! ), 0, 1 )</f>
        <v>1</v>
      </c>
      <c r="BG84" s="2625"/>
      <c r="BH84" s="2108"/>
      <c r="BI84" s="57">
        <f xml:space="preserve"> IF( ISNUMBER(#REF! ), 0, 1 )</f>
        <v>1</v>
      </c>
      <c r="BJ84" s="57">
        <f xml:space="preserve"> IF( ISNUMBER(#REF! ), 0, 1 )</f>
        <v>1</v>
      </c>
      <c r="BK84" s="57">
        <f xml:space="preserve"> IF( ISNUMBER(#REF! ), 0, 1 )</f>
        <v>1</v>
      </c>
      <c r="BL84" s="57">
        <f xml:space="preserve"> IF( ISNUMBER(#REF! ), 0, 1 )</f>
        <v>1</v>
      </c>
      <c r="BM84" s="57">
        <f xml:space="preserve"> IF( ISNUMBER(#REF! ), 0, 1 )</f>
        <v>1</v>
      </c>
      <c r="BN84" s="57">
        <f xml:space="preserve"> IF( ISNUMBER(#REF! ), 0, 1 )</f>
        <v>1</v>
      </c>
      <c r="BO84" s="2629"/>
      <c r="BP84" s="2625"/>
      <c r="BQ84" s="2625"/>
      <c r="BR84" s="2643"/>
      <c r="BS84" s="2643"/>
      <c r="BT84" s="2643"/>
    </row>
    <row r="85" spans="1:72" s="2648" customFormat="1" ht="15.75" hidden="1" customHeight="1" outlineLevel="1">
      <c r="A85" s="2643"/>
      <c r="B85" s="2673"/>
      <c r="C85" s="2674"/>
      <c r="D85" s="2675"/>
      <c r="E85" s="2675"/>
      <c r="F85" s="2674"/>
      <c r="G85" s="2675"/>
      <c r="H85" s="2674"/>
      <c r="I85" s="2674"/>
      <c r="J85" s="2676"/>
      <c r="K85" s="2677"/>
      <c r="L85" s="2676"/>
      <c r="M85" s="2678"/>
      <c r="N85" s="2677"/>
      <c r="O85" s="2679"/>
      <c r="P85" s="2679"/>
      <c r="Q85" s="2680">
        <v>0</v>
      </c>
      <c r="R85" s="2682"/>
      <c r="S85" s="2681"/>
      <c r="T85" s="2681"/>
      <c r="U85" s="2681"/>
      <c r="V85" s="2681"/>
      <c r="W85" s="163">
        <v>0</v>
      </c>
      <c r="X85" s="2683">
        <v>0</v>
      </c>
      <c r="Y85" s="2683">
        <v>0</v>
      </c>
      <c r="Z85" s="2682"/>
      <c r="AA85" s="2682"/>
      <c r="AB85" s="2677"/>
      <c r="AC85" s="2677"/>
      <c r="AD85" s="2677"/>
      <c r="AE85" s="2684"/>
      <c r="AF85" s="2670"/>
      <c r="AG85" s="2685" t="s">
        <v>9454</v>
      </c>
      <c r="AH85" s="12"/>
      <c r="AI85" s="2629"/>
      <c r="AJ85" s="2116" t="str">
        <f t="shared" si="23"/>
        <v>Please complete all cells in row</v>
      </c>
      <c r="AK85" s="2629"/>
      <c r="AL85" s="2625"/>
      <c r="AM85" s="2625"/>
      <c r="AN85" s="2625"/>
      <c r="AO85" s="2625"/>
      <c r="AP85" s="2625"/>
      <c r="AQ85" s="2625"/>
      <c r="AR85" s="2625"/>
      <c r="AS85" s="57">
        <f xml:space="preserve"> IF( ISNUMBER(#REF! ), 0, 1 )</f>
        <v>1</v>
      </c>
      <c r="AT85" s="57">
        <f xml:space="preserve"> IF( ISNUMBER(#REF! ), 0, 1 )</f>
        <v>1</v>
      </c>
      <c r="AU85" s="57">
        <f xml:space="preserve"> IF( ISNUMBER(#REF! ), 0, 1 )</f>
        <v>1</v>
      </c>
      <c r="AV85" s="57">
        <f xml:space="preserve"> IF( ISNUMBER(#REF! ), 0, 1 )</f>
        <v>1</v>
      </c>
      <c r="AW85" s="57">
        <f xml:space="preserve"> IF( ISNUMBER(#REF! ), 0, 1 )</f>
        <v>1</v>
      </c>
      <c r="AX85" s="57">
        <f xml:space="preserve"> IF( ISNUMBER(#REF! ), 0, 1 )</f>
        <v>1</v>
      </c>
      <c r="AY85" s="57">
        <f xml:space="preserve"> IF( ISNUMBER(#REF! ), 0, 1 )</f>
        <v>1</v>
      </c>
      <c r="AZ85" s="2108"/>
      <c r="BA85" s="2108"/>
      <c r="BB85" s="2625"/>
      <c r="BC85" s="2625"/>
      <c r="BD85" s="2625"/>
      <c r="BE85" s="2625"/>
      <c r="BF85" s="57">
        <f xml:space="preserve"> IF( ISNUMBER(#REF! ), 0, 1 )</f>
        <v>1</v>
      </c>
      <c r="BG85" s="2625"/>
      <c r="BH85" s="2108"/>
      <c r="BI85" s="57">
        <f xml:space="preserve"> IF( ISNUMBER(#REF! ), 0, 1 )</f>
        <v>1</v>
      </c>
      <c r="BJ85" s="57">
        <f xml:space="preserve"> IF( ISNUMBER(#REF! ), 0, 1 )</f>
        <v>1</v>
      </c>
      <c r="BK85" s="57">
        <f xml:space="preserve"> IF( ISNUMBER(#REF! ), 0, 1 )</f>
        <v>1</v>
      </c>
      <c r="BL85" s="57">
        <f xml:space="preserve"> IF( ISNUMBER(#REF! ), 0, 1 )</f>
        <v>1</v>
      </c>
      <c r="BM85" s="57">
        <f xml:space="preserve"> IF( ISNUMBER(#REF! ), 0, 1 )</f>
        <v>1</v>
      </c>
      <c r="BN85" s="57">
        <f xml:space="preserve"> IF( ISNUMBER(#REF! ), 0, 1 )</f>
        <v>1</v>
      </c>
      <c r="BO85" s="2629"/>
      <c r="BP85" s="2625"/>
      <c r="BQ85" s="2625"/>
      <c r="BR85" s="2643"/>
      <c r="BS85" s="2643"/>
      <c r="BT85" s="2643"/>
    </row>
    <row r="86" spans="1:72" s="2648" customFormat="1" ht="15.75" hidden="1" customHeight="1" outlineLevel="1">
      <c r="A86" s="2643"/>
      <c r="B86" s="2673"/>
      <c r="C86" s="2674"/>
      <c r="D86" s="2675"/>
      <c r="E86" s="2675"/>
      <c r="F86" s="2674"/>
      <c r="G86" s="2675"/>
      <c r="H86" s="2674"/>
      <c r="I86" s="2674"/>
      <c r="J86" s="2676"/>
      <c r="K86" s="2677"/>
      <c r="L86" s="2676"/>
      <c r="M86" s="2678"/>
      <c r="N86" s="2677"/>
      <c r="O86" s="2679"/>
      <c r="P86" s="2679"/>
      <c r="Q86" s="2680">
        <v>0</v>
      </c>
      <c r="R86" s="2682"/>
      <c r="S86" s="2681"/>
      <c r="T86" s="2681"/>
      <c r="U86" s="2681"/>
      <c r="V86" s="2681"/>
      <c r="W86" s="163">
        <v>0</v>
      </c>
      <c r="X86" s="2683">
        <v>0</v>
      </c>
      <c r="Y86" s="2683">
        <v>0</v>
      </c>
      <c r="Z86" s="2682"/>
      <c r="AA86" s="2682"/>
      <c r="AB86" s="2677"/>
      <c r="AC86" s="2677"/>
      <c r="AD86" s="2677"/>
      <c r="AE86" s="2684"/>
      <c r="AF86" s="2670"/>
      <c r="AG86" s="2685" t="s">
        <v>9455</v>
      </c>
      <c r="AH86" s="12"/>
      <c r="AI86" s="2629"/>
      <c r="AJ86" s="2116" t="str">
        <f t="shared" si="23"/>
        <v>Please complete all cells in row</v>
      </c>
      <c r="AK86" s="2629"/>
      <c r="AL86" s="2625"/>
      <c r="AM86" s="2625"/>
      <c r="AN86" s="2625"/>
      <c r="AO86" s="2625"/>
      <c r="AP86" s="2625"/>
      <c r="AQ86" s="2625"/>
      <c r="AR86" s="2625"/>
      <c r="AS86" s="57">
        <f xml:space="preserve"> IF( ISNUMBER(#REF! ), 0, 1 )</f>
        <v>1</v>
      </c>
      <c r="AT86" s="57">
        <f xml:space="preserve"> IF( ISNUMBER(#REF! ), 0, 1 )</f>
        <v>1</v>
      </c>
      <c r="AU86" s="57">
        <f xml:space="preserve"> IF( ISNUMBER(#REF! ), 0, 1 )</f>
        <v>1</v>
      </c>
      <c r="AV86" s="57">
        <f xml:space="preserve"> IF( ISNUMBER(#REF! ), 0, 1 )</f>
        <v>1</v>
      </c>
      <c r="AW86" s="57">
        <f xml:space="preserve"> IF( ISNUMBER(#REF! ), 0, 1 )</f>
        <v>1</v>
      </c>
      <c r="AX86" s="57">
        <f xml:space="preserve"> IF( ISNUMBER(#REF! ), 0, 1 )</f>
        <v>1</v>
      </c>
      <c r="AY86" s="57">
        <f xml:space="preserve"> IF( ISNUMBER(#REF! ), 0, 1 )</f>
        <v>1</v>
      </c>
      <c r="AZ86" s="2108"/>
      <c r="BA86" s="2108"/>
      <c r="BB86" s="2625"/>
      <c r="BC86" s="2625"/>
      <c r="BD86" s="2625"/>
      <c r="BE86" s="2625"/>
      <c r="BF86" s="57">
        <f xml:space="preserve"> IF( ISNUMBER(#REF! ), 0, 1 )</f>
        <v>1</v>
      </c>
      <c r="BG86" s="2625"/>
      <c r="BH86" s="2108"/>
      <c r="BI86" s="57">
        <f xml:space="preserve"> IF( ISNUMBER(#REF! ), 0, 1 )</f>
        <v>1</v>
      </c>
      <c r="BJ86" s="57">
        <f xml:space="preserve"> IF( ISNUMBER(#REF! ), 0, 1 )</f>
        <v>1</v>
      </c>
      <c r="BK86" s="57">
        <f xml:space="preserve"> IF( ISNUMBER(#REF! ), 0, 1 )</f>
        <v>1</v>
      </c>
      <c r="BL86" s="57">
        <f xml:space="preserve"> IF( ISNUMBER(#REF! ), 0, 1 )</f>
        <v>1</v>
      </c>
      <c r="BM86" s="57">
        <f xml:space="preserve"> IF( ISNUMBER(#REF! ), 0, 1 )</f>
        <v>1</v>
      </c>
      <c r="BN86" s="57">
        <f xml:space="preserve"> IF( ISNUMBER(#REF! ), 0, 1 )</f>
        <v>1</v>
      </c>
      <c r="BO86" s="2629"/>
      <c r="BP86" s="2625"/>
      <c r="BQ86" s="2625"/>
      <c r="BR86" s="2643"/>
      <c r="BS86" s="2643"/>
      <c r="BT86" s="2643"/>
    </row>
    <row r="87" spans="1:72" s="2648" customFormat="1" ht="15.75" hidden="1" customHeight="1" outlineLevel="1">
      <c r="A87" s="2643"/>
      <c r="B87" s="2673"/>
      <c r="C87" s="2674"/>
      <c r="D87" s="2675"/>
      <c r="E87" s="2675"/>
      <c r="F87" s="2674"/>
      <c r="G87" s="2675"/>
      <c r="H87" s="2674"/>
      <c r="I87" s="2674"/>
      <c r="J87" s="2676"/>
      <c r="K87" s="2677"/>
      <c r="L87" s="2676"/>
      <c r="M87" s="2678"/>
      <c r="N87" s="2677"/>
      <c r="O87" s="2679"/>
      <c r="P87" s="2679"/>
      <c r="Q87" s="2680">
        <v>0</v>
      </c>
      <c r="R87" s="2682"/>
      <c r="S87" s="2681"/>
      <c r="T87" s="2681"/>
      <c r="U87" s="2681"/>
      <c r="V87" s="2681"/>
      <c r="W87" s="163">
        <v>0</v>
      </c>
      <c r="X87" s="2683">
        <v>0</v>
      </c>
      <c r="Y87" s="2683">
        <v>0</v>
      </c>
      <c r="Z87" s="2682"/>
      <c r="AA87" s="2682"/>
      <c r="AB87" s="2677"/>
      <c r="AC87" s="2677"/>
      <c r="AD87" s="2677"/>
      <c r="AE87" s="2684"/>
      <c r="AF87" s="2670"/>
      <c r="AG87" s="2685" t="s">
        <v>9456</v>
      </c>
      <c r="AH87" s="12"/>
      <c r="AI87" s="2629"/>
      <c r="AJ87" s="2116" t="str">
        <f t="shared" si="23"/>
        <v>Please complete all cells in row</v>
      </c>
      <c r="AK87" s="2629"/>
      <c r="AL87" s="2625"/>
      <c r="AM87" s="2625"/>
      <c r="AN87" s="2625"/>
      <c r="AO87" s="2625"/>
      <c r="AP87" s="2625"/>
      <c r="AQ87" s="2625"/>
      <c r="AR87" s="2625"/>
      <c r="AS87" s="57">
        <f xml:space="preserve"> IF( ISNUMBER(#REF! ), 0, 1 )</f>
        <v>1</v>
      </c>
      <c r="AT87" s="57">
        <f xml:space="preserve"> IF( ISNUMBER(#REF! ), 0, 1 )</f>
        <v>1</v>
      </c>
      <c r="AU87" s="57">
        <f xml:space="preserve"> IF( ISNUMBER(#REF! ), 0, 1 )</f>
        <v>1</v>
      </c>
      <c r="AV87" s="57">
        <f xml:space="preserve"> IF( ISNUMBER(#REF! ), 0, 1 )</f>
        <v>1</v>
      </c>
      <c r="AW87" s="57">
        <f xml:space="preserve"> IF( ISNUMBER(#REF! ), 0, 1 )</f>
        <v>1</v>
      </c>
      <c r="AX87" s="57">
        <f xml:space="preserve"> IF( ISNUMBER(#REF! ), 0, 1 )</f>
        <v>1</v>
      </c>
      <c r="AY87" s="57">
        <f xml:space="preserve"> IF( ISNUMBER(#REF! ), 0, 1 )</f>
        <v>1</v>
      </c>
      <c r="AZ87" s="2108"/>
      <c r="BA87" s="2108"/>
      <c r="BB87" s="2625"/>
      <c r="BC87" s="2625"/>
      <c r="BD87" s="2625"/>
      <c r="BE87" s="2625"/>
      <c r="BF87" s="57">
        <f xml:space="preserve"> IF( ISNUMBER(#REF! ), 0, 1 )</f>
        <v>1</v>
      </c>
      <c r="BG87" s="2625"/>
      <c r="BH87" s="2108"/>
      <c r="BI87" s="57">
        <f xml:space="preserve"> IF( ISNUMBER(#REF! ), 0, 1 )</f>
        <v>1</v>
      </c>
      <c r="BJ87" s="57">
        <f xml:space="preserve"> IF( ISNUMBER(#REF! ), 0, 1 )</f>
        <v>1</v>
      </c>
      <c r="BK87" s="57">
        <f xml:space="preserve"> IF( ISNUMBER(#REF! ), 0, 1 )</f>
        <v>1</v>
      </c>
      <c r="BL87" s="57">
        <f xml:space="preserve"> IF( ISNUMBER(#REF! ), 0, 1 )</f>
        <v>1</v>
      </c>
      <c r="BM87" s="57">
        <f xml:space="preserve"> IF( ISNUMBER(#REF! ), 0, 1 )</f>
        <v>1</v>
      </c>
      <c r="BN87" s="57">
        <f xml:space="preserve"> IF( ISNUMBER(#REF! ), 0, 1 )</f>
        <v>1</v>
      </c>
      <c r="BO87" s="2629"/>
      <c r="BP87" s="2625"/>
      <c r="BQ87" s="2625"/>
      <c r="BR87" s="2643"/>
      <c r="BS87" s="2643"/>
      <c r="BT87" s="2643"/>
    </row>
    <row r="88" spans="1:72" s="2648" customFormat="1" ht="15.75" hidden="1" customHeight="1" outlineLevel="1">
      <c r="A88" s="2643"/>
      <c r="B88" s="2673"/>
      <c r="C88" s="2674"/>
      <c r="D88" s="2675"/>
      <c r="E88" s="2675"/>
      <c r="F88" s="2674"/>
      <c r="G88" s="2675"/>
      <c r="H88" s="2674"/>
      <c r="I88" s="2674"/>
      <c r="J88" s="2676"/>
      <c r="K88" s="2677"/>
      <c r="L88" s="2676"/>
      <c r="M88" s="2678"/>
      <c r="N88" s="2677"/>
      <c r="O88" s="2679"/>
      <c r="P88" s="2679"/>
      <c r="Q88" s="2680">
        <v>0</v>
      </c>
      <c r="R88" s="2682"/>
      <c r="S88" s="2681"/>
      <c r="T88" s="2681"/>
      <c r="U88" s="2681"/>
      <c r="V88" s="2681"/>
      <c r="W88" s="163">
        <v>0</v>
      </c>
      <c r="X88" s="2683">
        <v>0</v>
      </c>
      <c r="Y88" s="2683">
        <v>0</v>
      </c>
      <c r="Z88" s="2682"/>
      <c r="AA88" s="2682"/>
      <c r="AB88" s="2677"/>
      <c r="AC88" s="2677"/>
      <c r="AD88" s="2677"/>
      <c r="AE88" s="2684"/>
      <c r="AF88" s="2670"/>
      <c r="AG88" s="2685" t="s">
        <v>9457</v>
      </c>
      <c r="AH88" s="12"/>
      <c r="AI88" s="2629"/>
      <c r="AJ88" s="2116" t="str">
        <f t="shared" si="23"/>
        <v>Please complete all cells in row</v>
      </c>
      <c r="AK88" s="2629"/>
      <c r="AL88" s="2625"/>
      <c r="AM88" s="2625"/>
      <c r="AN88" s="2625"/>
      <c r="AO88" s="2625"/>
      <c r="AP88" s="2625"/>
      <c r="AQ88" s="2625"/>
      <c r="AR88" s="2625"/>
      <c r="AS88" s="57">
        <f xml:space="preserve"> IF( ISNUMBER(#REF! ), 0, 1 )</f>
        <v>1</v>
      </c>
      <c r="AT88" s="57">
        <f xml:space="preserve"> IF( ISNUMBER(#REF! ), 0, 1 )</f>
        <v>1</v>
      </c>
      <c r="AU88" s="57">
        <f xml:space="preserve"> IF( ISNUMBER(#REF! ), 0, 1 )</f>
        <v>1</v>
      </c>
      <c r="AV88" s="57">
        <f xml:space="preserve"> IF( ISNUMBER(#REF! ), 0, 1 )</f>
        <v>1</v>
      </c>
      <c r="AW88" s="57">
        <f xml:space="preserve"> IF( ISNUMBER(#REF! ), 0, 1 )</f>
        <v>1</v>
      </c>
      <c r="AX88" s="57">
        <f xml:space="preserve"> IF( ISNUMBER(#REF! ), 0, 1 )</f>
        <v>1</v>
      </c>
      <c r="AY88" s="57">
        <f xml:space="preserve"> IF( ISNUMBER(#REF! ), 0, 1 )</f>
        <v>1</v>
      </c>
      <c r="AZ88" s="2108"/>
      <c r="BA88" s="2108"/>
      <c r="BB88" s="2625"/>
      <c r="BC88" s="2625"/>
      <c r="BD88" s="2625"/>
      <c r="BE88" s="2625"/>
      <c r="BF88" s="57">
        <f xml:space="preserve"> IF( ISNUMBER(#REF! ), 0, 1 )</f>
        <v>1</v>
      </c>
      <c r="BG88" s="2625"/>
      <c r="BH88" s="2108"/>
      <c r="BI88" s="57">
        <f xml:space="preserve"> IF( ISNUMBER(#REF! ), 0, 1 )</f>
        <v>1</v>
      </c>
      <c r="BJ88" s="57">
        <f xml:space="preserve"> IF( ISNUMBER(#REF! ), 0, 1 )</f>
        <v>1</v>
      </c>
      <c r="BK88" s="57">
        <f xml:space="preserve"> IF( ISNUMBER(#REF! ), 0, 1 )</f>
        <v>1</v>
      </c>
      <c r="BL88" s="57">
        <f xml:space="preserve"> IF( ISNUMBER(#REF! ), 0, 1 )</f>
        <v>1</v>
      </c>
      <c r="BM88" s="57">
        <f xml:space="preserve"> IF( ISNUMBER(#REF! ), 0, 1 )</f>
        <v>1</v>
      </c>
      <c r="BN88" s="57">
        <f xml:space="preserve"> IF( ISNUMBER(#REF! ), 0, 1 )</f>
        <v>1</v>
      </c>
      <c r="BO88" s="2629"/>
      <c r="BP88" s="2625"/>
      <c r="BQ88" s="2625"/>
      <c r="BR88" s="2643"/>
      <c r="BS88" s="2643"/>
      <c r="BT88" s="2643"/>
    </row>
    <row r="89" spans="1:72" s="2648" customFormat="1" ht="15.75" hidden="1" customHeight="1" outlineLevel="1">
      <c r="A89" s="2643"/>
      <c r="B89" s="2673"/>
      <c r="C89" s="2674"/>
      <c r="D89" s="2675"/>
      <c r="E89" s="2675"/>
      <c r="F89" s="2674"/>
      <c r="G89" s="2675"/>
      <c r="H89" s="2674"/>
      <c r="I89" s="2674"/>
      <c r="J89" s="2676"/>
      <c r="K89" s="2677"/>
      <c r="L89" s="2676"/>
      <c r="M89" s="2678"/>
      <c r="N89" s="2677"/>
      <c r="O89" s="2679"/>
      <c r="P89" s="2679"/>
      <c r="Q89" s="2680">
        <v>0</v>
      </c>
      <c r="R89" s="2682"/>
      <c r="S89" s="2681"/>
      <c r="T89" s="2681"/>
      <c r="U89" s="2681"/>
      <c r="V89" s="2681"/>
      <c r="W89" s="163">
        <v>0</v>
      </c>
      <c r="X89" s="2683">
        <v>0</v>
      </c>
      <c r="Y89" s="2683">
        <v>0</v>
      </c>
      <c r="Z89" s="2682"/>
      <c r="AA89" s="2682"/>
      <c r="AB89" s="2677"/>
      <c r="AC89" s="2677"/>
      <c r="AD89" s="2677"/>
      <c r="AE89" s="2684"/>
      <c r="AF89" s="2670"/>
      <c r="AG89" s="2685" t="s">
        <v>9458</v>
      </c>
      <c r="AH89" s="12"/>
      <c r="AI89" s="2629"/>
      <c r="AJ89" s="2116" t="str">
        <f t="shared" si="23"/>
        <v>Please complete all cells in row</v>
      </c>
      <c r="AK89" s="2629"/>
      <c r="AL89" s="2625"/>
      <c r="AM89" s="2625"/>
      <c r="AN89" s="2625"/>
      <c r="AO89" s="2625"/>
      <c r="AP89" s="2625"/>
      <c r="AQ89" s="2625"/>
      <c r="AR89" s="2625"/>
      <c r="AS89" s="57">
        <f xml:space="preserve"> IF( ISNUMBER(#REF! ), 0, 1 )</f>
        <v>1</v>
      </c>
      <c r="AT89" s="57">
        <f xml:space="preserve"> IF( ISNUMBER(#REF! ), 0, 1 )</f>
        <v>1</v>
      </c>
      <c r="AU89" s="57">
        <f xml:space="preserve"> IF( ISNUMBER(#REF! ), 0, 1 )</f>
        <v>1</v>
      </c>
      <c r="AV89" s="57">
        <f xml:space="preserve"> IF( ISNUMBER(#REF! ), 0, 1 )</f>
        <v>1</v>
      </c>
      <c r="AW89" s="57">
        <f xml:space="preserve"> IF( ISNUMBER(#REF! ), 0, 1 )</f>
        <v>1</v>
      </c>
      <c r="AX89" s="57">
        <f xml:space="preserve"> IF( ISNUMBER(#REF! ), 0, 1 )</f>
        <v>1</v>
      </c>
      <c r="AY89" s="57">
        <f xml:space="preserve"> IF( ISNUMBER(#REF! ), 0, 1 )</f>
        <v>1</v>
      </c>
      <c r="AZ89" s="2108"/>
      <c r="BA89" s="2108"/>
      <c r="BB89" s="2625"/>
      <c r="BC89" s="2625"/>
      <c r="BD89" s="2625"/>
      <c r="BE89" s="2625"/>
      <c r="BF89" s="57">
        <f xml:space="preserve"> IF( ISNUMBER(#REF! ), 0, 1 )</f>
        <v>1</v>
      </c>
      <c r="BG89" s="2625"/>
      <c r="BH89" s="2108"/>
      <c r="BI89" s="57">
        <f xml:space="preserve"> IF( ISNUMBER(#REF! ), 0, 1 )</f>
        <v>1</v>
      </c>
      <c r="BJ89" s="57">
        <f xml:space="preserve"> IF( ISNUMBER(#REF! ), 0, 1 )</f>
        <v>1</v>
      </c>
      <c r="BK89" s="57">
        <f xml:space="preserve"> IF( ISNUMBER(#REF! ), 0, 1 )</f>
        <v>1</v>
      </c>
      <c r="BL89" s="57">
        <f xml:space="preserve"> IF( ISNUMBER(#REF! ), 0, 1 )</f>
        <v>1</v>
      </c>
      <c r="BM89" s="57">
        <f xml:space="preserve"> IF( ISNUMBER(#REF! ), 0, 1 )</f>
        <v>1</v>
      </c>
      <c r="BN89" s="57">
        <f xml:space="preserve"> IF( ISNUMBER(#REF! ), 0, 1 )</f>
        <v>1</v>
      </c>
      <c r="BO89" s="2629"/>
      <c r="BP89" s="2625"/>
      <c r="BQ89" s="2625"/>
      <c r="BR89" s="2643"/>
      <c r="BS89" s="2643"/>
      <c r="BT89" s="2643"/>
    </row>
    <row r="90" spans="1:72" s="2648" customFormat="1" ht="15.75" hidden="1" customHeight="1" outlineLevel="1">
      <c r="A90" s="2643"/>
      <c r="B90" s="2673"/>
      <c r="C90" s="2674"/>
      <c r="D90" s="2675"/>
      <c r="E90" s="2675"/>
      <c r="F90" s="2674"/>
      <c r="G90" s="2675"/>
      <c r="H90" s="2674"/>
      <c r="I90" s="2674"/>
      <c r="J90" s="2676"/>
      <c r="K90" s="2677"/>
      <c r="L90" s="2676"/>
      <c r="M90" s="2678"/>
      <c r="N90" s="2677"/>
      <c r="O90" s="2679"/>
      <c r="P90" s="2679"/>
      <c r="Q90" s="2680">
        <v>0</v>
      </c>
      <c r="R90" s="2682"/>
      <c r="S90" s="2681"/>
      <c r="T90" s="2681"/>
      <c r="U90" s="2681"/>
      <c r="V90" s="2681"/>
      <c r="W90" s="163">
        <v>0</v>
      </c>
      <c r="X90" s="2683">
        <v>0</v>
      </c>
      <c r="Y90" s="2683">
        <v>0</v>
      </c>
      <c r="Z90" s="2682"/>
      <c r="AA90" s="2682"/>
      <c r="AB90" s="2677"/>
      <c r="AC90" s="2677"/>
      <c r="AD90" s="2677"/>
      <c r="AE90" s="2684"/>
      <c r="AF90" s="2670"/>
      <c r="AG90" s="2685" t="s">
        <v>9459</v>
      </c>
      <c r="AH90" s="12"/>
      <c r="AI90" s="2629"/>
      <c r="AJ90" s="2116" t="str">
        <f t="shared" si="23"/>
        <v>Please complete all cells in row</v>
      </c>
      <c r="AK90" s="2629"/>
      <c r="AL90" s="2625"/>
      <c r="AM90" s="2625"/>
      <c r="AN90" s="2625"/>
      <c r="AO90" s="2625"/>
      <c r="AP90" s="2625"/>
      <c r="AQ90" s="2625"/>
      <c r="AR90" s="2625"/>
      <c r="AS90" s="57">
        <f xml:space="preserve"> IF( ISNUMBER(#REF! ), 0, 1 )</f>
        <v>1</v>
      </c>
      <c r="AT90" s="57">
        <f xml:space="preserve"> IF( ISNUMBER(#REF! ), 0, 1 )</f>
        <v>1</v>
      </c>
      <c r="AU90" s="57">
        <f xml:space="preserve"> IF( ISNUMBER(#REF! ), 0, 1 )</f>
        <v>1</v>
      </c>
      <c r="AV90" s="57">
        <f xml:space="preserve"> IF( ISNUMBER(#REF! ), 0, 1 )</f>
        <v>1</v>
      </c>
      <c r="AW90" s="57">
        <f xml:space="preserve"> IF( ISNUMBER(#REF! ), 0, 1 )</f>
        <v>1</v>
      </c>
      <c r="AX90" s="57">
        <f xml:space="preserve"> IF( ISNUMBER(#REF! ), 0, 1 )</f>
        <v>1</v>
      </c>
      <c r="AY90" s="57">
        <f xml:space="preserve"> IF( ISNUMBER(#REF! ), 0, 1 )</f>
        <v>1</v>
      </c>
      <c r="AZ90" s="2108"/>
      <c r="BA90" s="2108"/>
      <c r="BB90" s="2625"/>
      <c r="BC90" s="2625"/>
      <c r="BD90" s="2625"/>
      <c r="BE90" s="2625"/>
      <c r="BF90" s="57">
        <f xml:space="preserve"> IF( ISNUMBER(#REF! ), 0, 1 )</f>
        <v>1</v>
      </c>
      <c r="BG90" s="2625"/>
      <c r="BH90" s="2108"/>
      <c r="BI90" s="57">
        <f xml:space="preserve"> IF( ISNUMBER(#REF! ), 0, 1 )</f>
        <v>1</v>
      </c>
      <c r="BJ90" s="57">
        <f xml:space="preserve"> IF( ISNUMBER(#REF! ), 0, 1 )</f>
        <v>1</v>
      </c>
      <c r="BK90" s="57">
        <f xml:space="preserve"> IF( ISNUMBER(#REF! ), 0, 1 )</f>
        <v>1</v>
      </c>
      <c r="BL90" s="57">
        <f xml:space="preserve"> IF( ISNUMBER(#REF! ), 0, 1 )</f>
        <v>1</v>
      </c>
      <c r="BM90" s="57">
        <f xml:space="preserve"> IF( ISNUMBER(#REF! ), 0, 1 )</f>
        <v>1</v>
      </c>
      <c r="BN90" s="57">
        <f xml:space="preserve"> IF( ISNUMBER(#REF! ), 0, 1 )</f>
        <v>1</v>
      </c>
      <c r="BO90" s="2629"/>
      <c r="BP90" s="2625"/>
      <c r="BQ90" s="2625"/>
      <c r="BR90" s="2643"/>
      <c r="BS90" s="2643"/>
      <c r="BT90" s="2643"/>
    </row>
    <row r="91" spans="1:72" s="2648" customFormat="1" ht="15.75" hidden="1" customHeight="1" outlineLevel="1">
      <c r="A91" s="2643"/>
      <c r="B91" s="2673"/>
      <c r="C91" s="2674"/>
      <c r="D91" s="2675"/>
      <c r="E91" s="2675"/>
      <c r="F91" s="2674"/>
      <c r="G91" s="2675"/>
      <c r="H91" s="2674"/>
      <c r="I91" s="2674"/>
      <c r="J91" s="2676"/>
      <c r="K91" s="2677"/>
      <c r="L91" s="2676"/>
      <c r="M91" s="2678"/>
      <c r="N91" s="2677"/>
      <c r="O91" s="2679"/>
      <c r="P91" s="2679"/>
      <c r="Q91" s="2680">
        <v>0</v>
      </c>
      <c r="R91" s="2682"/>
      <c r="S91" s="2681"/>
      <c r="T91" s="2681"/>
      <c r="U91" s="2681"/>
      <c r="V91" s="2681"/>
      <c r="W91" s="163">
        <v>0</v>
      </c>
      <c r="X91" s="2683">
        <v>0</v>
      </c>
      <c r="Y91" s="2683">
        <v>0</v>
      </c>
      <c r="Z91" s="2682"/>
      <c r="AA91" s="2682"/>
      <c r="AB91" s="2677"/>
      <c r="AC91" s="2677"/>
      <c r="AD91" s="2677"/>
      <c r="AE91" s="2684"/>
      <c r="AF91" s="2670"/>
      <c r="AG91" s="2685" t="s">
        <v>9460</v>
      </c>
      <c r="AH91" s="12"/>
      <c r="AI91" s="2629"/>
      <c r="AJ91" s="2116" t="str">
        <f t="shared" si="23"/>
        <v>Please complete all cells in row</v>
      </c>
      <c r="AK91" s="2629"/>
      <c r="AL91" s="2625"/>
      <c r="AM91" s="2625"/>
      <c r="AN91" s="2625"/>
      <c r="AO91" s="2625"/>
      <c r="AP91" s="2625"/>
      <c r="AQ91" s="2625"/>
      <c r="AR91" s="2625"/>
      <c r="AS91" s="57">
        <f xml:space="preserve"> IF( ISNUMBER(#REF! ), 0, 1 )</f>
        <v>1</v>
      </c>
      <c r="AT91" s="57">
        <f xml:space="preserve"> IF( ISNUMBER(#REF! ), 0, 1 )</f>
        <v>1</v>
      </c>
      <c r="AU91" s="57">
        <f xml:space="preserve"> IF( ISNUMBER(#REF! ), 0, 1 )</f>
        <v>1</v>
      </c>
      <c r="AV91" s="57">
        <f xml:space="preserve"> IF( ISNUMBER(#REF! ), 0, 1 )</f>
        <v>1</v>
      </c>
      <c r="AW91" s="57">
        <f xml:space="preserve"> IF( ISNUMBER(#REF! ), 0, 1 )</f>
        <v>1</v>
      </c>
      <c r="AX91" s="57">
        <f xml:space="preserve"> IF( ISNUMBER(#REF! ), 0, 1 )</f>
        <v>1</v>
      </c>
      <c r="AY91" s="57">
        <f xml:space="preserve"> IF( ISNUMBER(#REF! ), 0, 1 )</f>
        <v>1</v>
      </c>
      <c r="AZ91" s="2108"/>
      <c r="BA91" s="2108"/>
      <c r="BB91" s="2625"/>
      <c r="BC91" s="2625"/>
      <c r="BD91" s="2625"/>
      <c r="BE91" s="2625"/>
      <c r="BF91" s="57">
        <f xml:space="preserve"> IF( ISNUMBER(#REF! ), 0, 1 )</f>
        <v>1</v>
      </c>
      <c r="BG91" s="2625"/>
      <c r="BH91" s="2108"/>
      <c r="BI91" s="57">
        <f xml:space="preserve"> IF( ISNUMBER(#REF! ), 0, 1 )</f>
        <v>1</v>
      </c>
      <c r="BJ91" s="57">
        <f xml:space="preserve"> IF( ISNUMBER(#REF! ), 0, 1 )</f>
        <v>1</v>
      </c>
      <c r="BK91" s="57">
        <f xml:space="preserve"> IF( ISNUMBER(#REF! ), 0, 1 )</f>
        <v>1</v>
      </c>
      <c r="BL91" s="57">
        <f xml:space="preserve"> IF( ISNUMBER(#REF! ), 0, 1 )</f>
        <v>1</v>
      </c>
      <c r="BM91" s="57">
        <f xml:space="preserve"> IF( ISNUMBER(#REF! ), 0, 1 )</f>
        <v>1</v>
      </c>
      <c r="BN91" s="57">
        <f xml:space="preserve"> IF( ISNUMBER(#REF! ), 0, 1 )</f>
        <v>1</v>
      </c>
      <c r="BO91" s="2629"/>
      <c r="BP91" s="2625"/>
      <c r="BQ91" s="2625"/>
      <c r="BR91" s="2643"/>
      <c r="BS91" s="2643"/>
      <c r="BT91" s="2643"/>
    </row>
    <row r="92" spans="1:72" s="2648" customFormat="1" ht="15.75" hidden="1" customHeight="1" outlineLevel="1">
      <c r="A92" s="2643"/>
      <c r="B92" s="2673"/>
      <c r="C92" s="2674"/>
      <c r="D92" s="2675"/>
      <c r="E92" s="2675"/>
      <c r="F92" s="2674"/>
      <c r="G92" s="2675"/>
      <c r="H92" s="2674"/>
      <c r="I92" s="2674"/>
      <c r="J92" s="2676"/>
      <c r="K92" s="2677"/>
      <c r="L92" s="2676"/>
      <c r="M92" s="2678"/>
      <c r="N92" s="2677"/>
      <c r="O92" s="2679"/>
      <c r="P92" s="2679"/>
      <c r="Q92" s="2680">
        <v>0</v>
      </c>
      <c r="R92" s="2682"/>
      <c r="S92" s="2681"/>
      <c r="T92" s="2681"/>
      <c r="U92" s="2681"/>
      <c r="V92" s="2681"/>
      <c r="W92" s="163">
        <v>0</v>
      </c>
      <c r="X92" s="2683">
        <v>0</v>
      </c>
      <c r="Y92" s="2683">
        <v>0</v>
      </c>
      <c r="Z92" s="2682"/>
      <c r="AA92" s="2682"/>
      <c r="AB92" s="2677"/>
      <c r="AC92" s="2677"/>
      <c r="AD92" s="2677"/>
      <c r="AE92" s="2684"/>
      <c r="AF92" s="2670"/>
      <c r="AG92" s="2685" t="s">
        <v>9461</v>
      </c>
      <c r="AH92" s="12"/>
      <c r="AI92" s="2629"/>
      <c r="AJ92" s="2116" t="str">
        <f t="shared" si="23"/>
        <v>Please complete all cells in row</v>
      </c>
      <c r="AK92" s="2629"/>
      <c r="AL92" s="2625"/>
      <c r="AM92" s="2625"/>
      <c r="AN92" s="2625"/>
      <c r="AO92" s="2625"/>
      <c r="AP92" s="2625"/>
      <c r="AQ92" s="2625"/>
      <c r="AR92" s="2625"/>
      <c r="AS92" s="57">
        <f xml:space="preserve"> IF( ISNUMBER(#REF! ), 0, 1 )</f>
        <v>1</v>
      </c>
      <c r="AT92" s="57">
        <f xml:space="preserve"> IF( ISNUMBER(#REF! ), 0, 1 )</f>
        <v>1</v>
      </c>
      <c r="AU92" s="57">
        <f xml:space="preserve"> IF( ISNUMBER(#REF! ), 0, 1 )</f>
        <v>1</v>
      </c>
      <c r="AV92" s="57">
        <f xml:space="preserve"> IF( ISNUMBER(#REF! ), 0, 1 )</f>
        <v>1</v>
      </c>
      <c r="AW92" s="57">
        <f xml:space="preserve"> IF( ISNUMBER(#REF! ), 0, 1 )</f>
        <v>1</v>
      </c>
      <c r="AX92" s="57">
        <f xml:space="preserve"> IF( ISNUMBER(#REF! ), 0, 1 )</f>
        <v>1</v>
      </c>
      <c r="AY92" s="57">
        <f xml:space="preserve"> IF( ISNUMBER(#REF! ), 0, 1 )</f>
        <v>1</v>
      </c>
      <c r="AZ92" s="2108"/>
      <c r="BA92" s="2108"/>
      <c r="BB92" s="2625"/>
      <c r="BC92" s="2625"/>
      <c r="BD92" s="2625"/>
      <c r="BE92" s="2625"/>
      <c r="BF92" s="57">
        <f xml:space="preserve"> IF( ISNUMBER(#REF! ), 0, 1 )</f>
        <v>1</v>
      </c>
      <c r="BG92" s="2625"/>
      <c r="BH92" s="2108"/>
      <c r="BI92" s="57">
        <f xml:space="preserve"> IF( ISNUMBER(#REF! ), 0, 1 )</f>
        <v>1</v>
      </c>
      <c r="BJ92" s="57">
        <f xml:space="preserve"> IF( ISNUMBER(#REF! ), 0, 1 )</f>
        <v>1</v>
      </c>
      <c r="BK92" s="57">
        <f xml:space="preserve"> IF( ISNUMBER(#REF! ), 0, 1 )</f>
        <v>1</v>
      </c>
      <c r="BL92" s="57">
        <f xml:space="preserve"> IF( ISNUMBER(#REF! ), 0, 1 )</f>
        <v>1</v>
      </c>
      <c r="BM92" s="57">
        <f xml:space="preserve"> IF( ISNUMBER(#REF! ), 0, 1 )</f>
        <v>1</v>
      </c>
      <c r="BN92" s="57">
        <f xml:space="preserve"> IF( ISNUMBER(#REF! ), 0, 1 )</f>
        <v>1</v>
      </c>
      <c r="BO92" s="2629"/>
      <c r="BP92" s="2625"/>
      <c r="BQ92" s="2625"/>
      <c r="BR92" s="2643"/>
      <c r="BS92" s="2643"/>
      <c r="BT92" s="2643"/>
    </row>
    <row r="93" spans="1:72" s="2648" customFormat="1" ht="15.75" hidden="1" customHeight="1" outlineLevel="1">
      <c r="A93" s="2643"/>
      <c r="B93" s="2673"/>
      <c r="C93" s="2674"/>
      <c r="D93" s="2675"/>
      <c r="E93" s="2675"/>
      <c r="F93" s="2674"/>
      <c r="G93" s="2675"/>
      <c r="H93" s="2674"/>
      <c r="I93" s="2674"/>
      <c r="J93" s="2676"/>
      <c r="K93" s="2677"/>
      <c r="L93" s="2676"/>
      <c r="M93" s="2678"/>
      <c r="N93" s="2677"/>
      <c r="O93" s="2679"/>
      <c r="P93" s="2679"/>
      <c r="Q93" s="2680">
        <v>0</v>
      </c>
      <c r="R93" s="2682"/>
      <c r="S93" s="2681"/>
      <c r="T93" s="2681"/>
      <c r="U93" s="2681"/>
      <c r="V93" s="2681"/>
      <c r="W93" s="163">
        <v>0</v>
      </c>
      <c r="X93" s="2683">
        <v>0</v>
      </c>
      <c r="Y93" s="2683">
        <v>0</v>
      </c>
      <c r="Z93" s="2682"/>
      <c r="AA93" s="2682"/>
      <c r="AB93" s="2677"/>
      <c r="AC93" s="2677"/>
      <c r="AD93" s="2677"/>
      <c r="AE93" s="2684"/>
      <c r="AF93" s="2670"/>
      <c r="AG93" s="2685" t="s">
        <v>9462</v>
      </c>
      <c r="AH93" s="12"/>
      <c r="AI93" s="2629"/>
      <c r="AJ93" s="2116" t="str">
        <f t="shared" si="23"/>
        <v>Please complete all cells in row</v>
      </c>
      <c r="AK93" s="2629"/>
      <c r="AL93" s="2625"/>
      <c r="AM93" s="2625"/>
      <c r="AN93" s="2625"/>
      <c r="AO93" s="2625"/>
      <c r="AP93" s="2625"/>
      <c r="AQ93" s="2625"/>
      <c r="AR93" s="2625"/>
      <c r="AS93" s="57">
        <f xml:space="preserve"> IF( ISNUMBER(#REF! ), 0, 1 )</f>
        <v>1</v>
      </c>
      <c r="AT93" s="57">
        <f xml:space="preserve"> IF( ISNUMBER(#REF! ), 0, 1 )</f>
        <v>1</v>
      </c>
      <c r="AU93" s="57">
        <f xml:space="preserve"> IF( ISNUMBER(#REF! ), 0, 1 )</f>
        <v>1</v>
      </c>
      <c r="AV93" s="57">
        <f xml:space="preserve"> IF( ISNUMBER(#REF! ), 0, 1 )</f>
        <v>1</v>
      </c>
      <c r="AW93" s="57">
        <f xml:space="preserve"> IF( ISNUMBER(#REF! ), 0, 1 )</f>
        <v>1</v>
      </c>
      <c r="AX93" s="57">
        <f xml:space="preserve"> IF( ISNUMBER(#REF! ), 0, 1 )</f>
        <v>1</v>
      </c>
      <c r="AY93" s="57">
        <f xml:space="preserve"> IF( ISNUMBER(#REF! ), 0, 1 )</f>
        <v>1</v>
      </c>
      <c r="AZ93" s="2108"/>
      <c r="BA93" s="2108"/>
      <c r="BB93" s="2625"/>
      <c r="BC93" s="2625"/>
      <c r="BD93" s="2625"/>
      <c r="BE93" s="2625"/>
      <c r="BF93" s="57">
        <f xml:space="preserve"> IF( ISNUMBER(#REF! ), 0, 1 )</f>
        <v>1</v>
      </c>
      <c r="BG93" s="2625"/>
      <c r="BH93" s="2108"/>
      <c r="BI93" s="57">
        <f xml:space="preserve"> IF( ISNUMBER(#REF! ), 0, 1 )</f>
        <v>1</v>
      </c>
      <c r="BJ93" s="57">
        <f xml:space="preserve"> IF( ISNUMBER(#REF! ), 0, 1 )</f>
        <v>1</v>
      </c>
      <c r="BK93" s="57">
        <f xml:space="preserve"> IF( ISNUMBER(#REF! ), 0, 1 )</f>
        <v>1</v>
      </c>
      <c r="BL93" s="57">
        <f xml:space="preserve"> IF( ISNUMBER(#REF! ), 0, 1 )</f>
        <v>1</v>
      </c>
      <c r="BM93" s="57">
        <f xml:space="preserve"> IF( ISNUMBER(#REF! ), 0, 1 )</f>
        <v>1</v>
      </c>
      <c r="BN93" s="57">
        <f xml:space="preserve"> IF( ISNUMBER(#REF! ), 0, 1 )</f>
        <v>1</v>
      </c>
      <c r="BO93" s="2629"/>
      <c r="BP93" s="2625"/>
      <c r="BQ93" s="2625"/>
      <c r="BR93" s="2643"/>
      <c r="BS93" s="2643"/>
      <c r="BT93" s="2643"/>
    </row>
    <row r="94" spans="1:72" s="2648" customFormat="1" ht="15.75" hidden="1" customHeight="1" outlineLevel="1">
      <c r="A94" s="2643"/>
      <c r="B94" s="2673"/>
      <c r="C94" s="2674"/>
      <c r="D94" s="2675"/>
      <c r="E94" s="2675"/>
      <c r="F94" s="2674"/>
      <c r="G94" s="2675"/>
      <c r="H94" s="2674"/>
      <c r="I94" s="2674"/>
      <c r="J94" s="2676"/>
      <c r="K94" s="2677"/>
      <c r="L94" s="2676"/>
      <c r="M94" s="2678"/>
      <c r="N94" s="2677"/>
      <c r="O94" s="2679"/>
      <c r="P94" s="2679"/>
      <c r="Q94" s="2680">
        <v>0</v>
      </c>
      <c r="R94" s="2682"/>
      <c r="S94" s="2681"/>
      <c r="T94" s="2681"/>
      <c r="U94" s="2681"/>
      <c r="V94" s="2681"/>
      <c r="W94" s="163">
        <v>0</v>
      </c>
      <c r="X94" s="2683">
        <v>0</v>
      </c>
      <c r="Y94" s="2683">
        <v>0</v>
      </c>
      <c r="Z94" s="2682"/>
      <c r="AA94" s="2682"/>
      <c r="AB94" s="2677"/>
      <c r="AC94" s="2677"/>
      <c r="AD94" s="2677"/>
      <c r="AE94" s="2684"/>
      <c r="AF94" s="2670"/>
      <c r="AG94" s="2685" t="s">
        <v>9463</v>
      </c>
      <c r="AH94" s="12"/>
      <c r="AI94" s="2629"/>
      <c r="AJ94" s="2116" t="str">
        <f t="shared" si="23"/>
        <v>Please complete all cells in row</v>
      </c>
      <c r="AK94" s="2629"/>
      <c r="AL94" s="2625"/>
      <c r="AM94" s="2625"/>
      <c r="AN94" s="2625"/>
      <c r="AO94" s="2625"/>
      <c r="AP94" s="2625"/>
      <c r="AQ94" s="2625"/>
      <c r="AR94" s="2625"/>
      <c r="AS94" s="57">
        <f xml:space="preserve"> IF( ISNUMBER(#REF! ), 0, 1 )</f>
        <v>1</v>
      </c>
      <c r="AT94" s="57">
        <f xml:space="preserve"> IF( ISNUMBER(#REF! ), 0, 1 )</f>
        <v>1</v>
      </c>
      <c r="AU94" s="57">
        <f xml:space="preserve"> IF( ISNUMBER(#REF! ), 0, 1 )</f>
        <v>1</v>
      </c>
      <c r="AV94" s="57">
        <f xml:space="preserve"> IF( ISNUMBER(#REF! ), 0, 1 )</f>
        <v>1</v>
      </c>
      <c r="AW94" s="57">
        <f xml:space="preserve"> IF( ISNUMBER(#REF! ), 0, 1 )</f>
        <v>1</v>
      </c>
      <c r="AX94" s="57">
        <f xml:space="preserve"> IF( ISNUMBER(#REF! ), 0, 1 )</f>
        <v>1</v>
      </c>
      <c r="AY94" s="57">
        <f xml:space="preserve"> IF( ISNUMBER(#REF! ), 0, 1 )</f>
        <v>1</v>
      </c>
      <c r="AZ94" s="2108"/>
      <c r="BA94" s="2108"/>
      <c r="BB94" s="2625"/>
      <c r="BC94" s="2625"/>
      <c r="BD94" s="2625"/>
      <c r="BE94" s="2625"/>
      <c r="BF94" s="57">
        <f xml:space="preserve"> IF( ISNUMBER(#REF! ), 0, 1 )</f>
        <v>1</v>
      </c>
      <c r="BG94" s="2625"/>
      <c r="BH94" s="2108"/>
      <c r="BI94" s="57">
        <f xml:space="preserve"> IF( ISNUMBER(#REF! ), 0, 1 )</f>
        <v>1</v>
      </c>
      <c r="BJ94" s="57">
        <f xml:space="preserve"> IF( ISNUMBER(#REF! ), 0, 1 )</f>
        <v>1</v>
      </c>
      <c r="BK94" s="57">
        <f xml:space="preserve"> IF( ISNUMBER(#REF! ), 0, 1 )</f>
        <v>1</v>
      </c>
      <c r="BL94" s="57">
        <f xml:space="preserve"> IF( ISNUMBER(#REF! ), 0, 1 )</f>
        <v>1</v>
      </c>
      <c r="BM94" s="57">
        <f xml:space="preserve"> IF( ISNUMBER(#REF! ), 0, 1 )</f>
        <v>1</v>
      </c>
      <c r="BN94" s="57">
        <f xml:space="preserve"> IF( ISNUMBER(#REF! ), 0, 1 )</f>
        <v>1</v>
      </c>
      <c r="BO94" s="2629"/>
      <c r="BP94" s="2625"/>
      <c r="BQ94" s="2625"/>
      <c r="BR94" s="2643"/>
      <c r="BS94" s="2643"/>
      <c r="BT94" s="2643"/>
    </row>
    <row r="95" spans="1:72" s="2648" customFormat="1" ht="15.75" hidden="1" customHeight="1" outlineLevel="1">
      <c r="A95" s="2643"/>
      <c r="B95" s="2673"/>
      <c r="C95" s="2674"/>
      <c r="D95" s="2675"/>
      <c r="E95" s="2675"/>
      <c r="F95" s="2674"/>
      <c r="G95" s="2675"/>
      <c r="H95" s="2674"/>
      <c r="I95" s="2674"/>
      <c r="J95" s="2676"/>
      <c r="K95" s="2677"/>
      <c r="L95" s="2676"/>
      <c r="M95" s="2678"/>
      <c r="N95" s="2677"/>
      <c r="O95" s="2679"/>
      <c r="P95" s="2679"/>
      <c r="Q95" s="2680">
        <v>0</v>
      </c>
      <c r="R95" s="2682"/>
      <c r="S95" s="2681"/>
      <c r="T95" s="2681"/>
      <c r="U95" s="2681"/>
      <c r="V95" s="2681"/>
      <c r="W95" s="163">
        <v>0</v>
      </c>
      <c r="X95" s="2683">
        <v>0</v>
      </c>
      <c r="Y95" s="2683">
        <v>0</v>
      </c>
      <c r="Z95" s="2682"/>
      <c r="AA95" s="2682"/>
      <c r="AB95" s="2677"/>
      <c r="AC95" s="2677"/>
      <c r="AD95" s="2677"/>
      <c r="AE95" s="2684"/>
      <c r="AF95" s="2670"/>
      <c r="AG95" s="2685" t="s">
        <v>9464</v>
      </c>
      <c r="AH95" s="12"/>
      <c r="AI95" s="2629"/>
      <c r="AJ95" s="2116" t="str">
        <f t="shared" si="23"/>
        <v>Please complete all cells in row</v>
      </c>
      <c r="AK95" s="2629"/>
      <c r="AL95" s="2625"/>
      <c r="AM95" s="2625"/>
      <c r="AN95" s="2625"/>
      <c r="AO95" s="2625"/>
      <c r="AP95" s="2625"/>
      <c r="AQ95" s="2625"/>
      <c r="AR95" s="2625"/>
      <c r="AS95" s="57">
        <f xml:space="preserve"> IF( ISNUMBER(#REF! ), 0, 1 )</f>
        <v>1</v>
      </c>
      <c r="AT95" s="57">
        <f xml:space="preserve"> IF( ISNUMBER(#REF! ), 0, 1 )</f>
        <v>1</v>
      </c>
      <c r="AU95" s="57">
        <f xml:space="preserve"> IF( ISNUMBER(#REF! ), 0, 1 )</f>
        <v>1</v>
      </c>
      <c r="AV95" s="57">
        <f xml:space="preserve"> IF( ISNUMBER(#REF! ), 0, 1 )</f>
        <v>1</v>
      </c>
      <c r="AW95" s="57">
        <f xml:space="preserve"> IF( ISNUMBER(#REF! ), 0, 1 )</f>
        <v>1</v>
      </c>
      <c r="AX95" s="57">
        <f xml:space="preserve"> IF( ISNUMBER(#REF! ), 0, 1 )</f>
        <v>1</v>
      </c>
      <c r="AY95" s="57">
        <f xml:space="preserve"> IF( ISNUMBER(#REF! ), 0, 1 )</f>
        <v>1</v>
      </c>
      <c r="AZ95" s="2108"/>
      <c r="BA95" s="2108"/>
      <c r="BB95" s="2625"/>
      <c r="BC95" s="2625"/>
      <c r="BD95" s="2625"/>
      <c r="BE95" s="2625"/>
      <c r="BF95" s="57">
        <f xml:space="preserve"> IF( ISNUMBER(#REF! ), 0, 1 )</f>
        <v>1</v>
      </c>
      <c r="BG95" s="2625"/>
      <c r="BH95" s="2108"/>
      <c r="BI95" s="57">
        <f xml:space="preserve"> IF( ISNUMBER(#REF! ), 0, 1 )</f>
        <v>1</v>
      </c>
      <c r="BJ95" s="57">
        <f xml:space="preserve"> IF( ISNUMBER(#REF! ), 0, 1 )</f>
        <v>1</v>
      </c>
      <c r="BK95" s="57">
        <f xml:space="preserve"> IF( ISNUMBER(#REF! ), 0, 1 )</f>
        <v>1</v>
      </c>
      <c r="BL95" s="57">
        <f xml:space="preserve"> IF( ISNUMBER(#REF! ), 0, 1 )</f>
        <v>1</v>
      </c>
      <c r="BM95" s="57">
        <f xml:space="preserve"> IF( ISNUMBER(#REF! ), 0, 1 )</f>
        <v>1</v>
      </c>
      <c r="BN95" s="57">
        <f xml:space="preserve"> IF( ISNUMBER(#REF! ), 0, 1 )</f>
        <v>1</v>
      </c>
      <c r="BO95" s="2629"/>
      <c r="BP95" s="2625"/>
      <c r="BQ95" s="2625"/>
      <c r="BR95" s="2643"/>
      <c r="BS95" s="2643"/>
      <c r="BT95" s="2643"/>
    </row>
    <row r="96" spans="1:72" s="2648" customFormat="1" ht="15.75" hidden="1" customHeight="1" outlineLevel="1">
      <c r="A96" s="2643"/>
      <c r="B96" s="2673"/>
      <c r="C96" s="2674"/>
      <c r="D96" s="2675"/>
      <c r="E96" s="2675"/>
      <c r="F96" s="2674"/>
      <c r="G96" s="2675"/>
      <c r="H96" s="2674"/>
      <c r="I96" s="2674"/>
      <c r="J96" s="2676"/>
      <c r="K96" s="2677"/>
      <c r="L96" s="2676"/>
      <c r="M96" s="2678"/>
      <c r="N96" s="2677"/>
      <c r="O96" s="2679"/>
      <c r="P96" s="2679"/>
      <c r="Q96" s="2680">
        <v>0</v>
      </c>
      <c r="R96" s="2682"/>
      <c r="S96" s="2681"/>
      <c r="T96" s="2681"/>
      <c r="U96" s="2681"/>
      <c r="V96" s="2681"/>
      <c r="W96" s="163">
        <v>0</v>
      </c>
      <c r="X96" s="2683">
        <v>0</v>
      </c>
      <c r="Y96" s="2683">
        <v>0</v>
      </c>
      <c r="Z96" s="2682"/>
      <c r="AA96" s="2682"/>
      <c r="AB96" s="2677"/>
      <c r="AC96" s="2677"/>
      <c r="AD96" s="2677"/>
      <c r="AE96" s="2684"/>
      <c r="AF96" s="2670"/>
      <c r="AG96" s="2685" t="s">
        <v>9465</v>
      </c>
      <c r="AH96" s="12"/>
      <c r="AI96" s="2629"/>
      <c r="AJ96" s="2116" t="str">
        <f t="shared" si="23"/>
        <v>Please complete all cells in row</v>
      </c>
      <c r="AK96" s="2629"/>
      <c r="AL96" s="2625"/>
      <c r="AM96" s="2625"/>
      <c r="AN96" s="2625"/>
      <c r="AO96" s="2625"/>
      <c r="AP96" s="2625"/>
      <c r="AQ96" s="2625"/>
      <c r="AR96" s="2625"/>
      <c r="AS96" s="57">
        <f xml:space="preserve"> IF( ISNUMBER(#REF! ), 0, 1 )</f>
        <v>1</v>
      </c>
      <c r="AT96" s="57">
        <f xml:space="preserve"> IF( ISNUMBER(#REF! ), 0, 1 )</f>
        <v>1</v>
      </c>
      <c r="AU96" s="57">
        <f xml:space="preserve"> IF( ISNUMBER(#REF! ), 0, 1 )</f>
        <v>1</v>
      </c>
      <c r="AV96" s="57">
        <f xml:space="preserve"> IF( ISNUMBER(#REF! ), 0, 1 )</f>
        <v>1</v>
      </c>
      <c r="AW96" s="57">
        <f xml:space="preserve"> IF( ISNUMBER(#REF! ), 0, 1 )</f>
        <v>1</v>
      </c>
      <c r="AX96" s="57">
        <f xml:space="preserve"> IF( ISNUMBER(#REF! ), 0, 1 )</f>
        <v>1</v>
      </c>
      <c r="AY96" s="57">
        <f xml:space="preserve"> IF( ISNUMBER(#REF! ), 0, 1 )</f>
        <v>1</v>
      </c>
      <c r="AZ96" s="2108"/>
      <c r="BA96" s="2108"/>
      <c r="BB96" s="2625"/>
      <c r="BC96" s="2625"/>
      <c r="BD96" s="2625"/>
      <c r="BE96" s="2625"/>
      <c r="BF96" s="57">
        <f xml:space="preserve"> IF( ISNUMBER(#REF! ), 0, 1 )</f>
        <v>1</v>
      </c>
      <c r="BG96" s="2625"/>
      <c r="BH96" s="2108"/>
      <c r="BI96" s="57">
        <f xml:space="preserve"> IF( ISNUMBER(#REF! ), 0, 1 )</f>
        <v>1</v>
      </c>
      <c r="BJ96" s="57">
        <f xml:space="preserve"> IF( ISNUMBER(#REF! ), 0, 1 )</f>
        <v>1</v>
      </c>
      <c r="BK96" s="57">
        <f xml:space="preserve"> IF( ISNUMBER(#REF! ), 0, 1 )</f>
        <v>1</v>
      </c>
      <c r="BL96" s="57">
        <f xml:space="preserve"> IF( ISNUMBER(#REF! ), 0, 1 )</f>
        <v>1</v>
      </c>
      <c r="BM96" s="57">
        <f xml:space="preserve"> IF( ISNUMBER(#REF! ), 0, 1 )</f>
        <v>1</v>
      </c>
      <c r="BN96" s="57">
        <f xml:space="preserve"> IF( ISNUMBER(#REF! ), 0, 1 )</f>
        <v>1</v>
      </c>
      <c r="BO96" s="2629"/>
      <c r="BP96" s="2625"/>
      <c r="BQ96" s="2625"/>
      <c r="BR96" s="2643"/>
      <c r="BS96" s="2643"/>
      <c r="BT96" s="2643"/>
    </row>
    <row r="97" spans="1:72" s="2648" customFormat="1" ht="15.75" hidden="1" customHeight="1" outlineLevel="1">
      <c r="A97" s="2643"/>
      <c r="B97" s="2673"/>
      <c r="C97" s="2674"/>
      <c r="D97" s="2675"/>
      <c r="E97" s="2675"/>
      <c r="F97" s="2674"/>
      <c r="G97" s="2675"/>
      <c r="H97" s="2674"/>
      <c r="I97" s="2674"/>
      <c r="J97" s="2676"/>
      <c r="K97" s="2677"/>
      <c r="L97" s="2676"/>
      <c r="M97" s="2678"/>
      <c r="N97" s="2677"/>
      <c r="O97" s="2679"/>
      <c r="P97" s="2679"/>
      <c r="Q97" s="2680">
        <v>0</v>
      </c>
      <c r="R97" s="2682"/>
      <c r="S97" s="2681"/>
      <c r="T97" s="2681"/>
      <c r="U97" s="2681"/>
      <c r="V97" s="2681"/>
      <c r="W97" s="163">
        <v>0</v>
      </c>
      <c r="X97" s="2683">
        <v>0</v>
      </c>
      <c r="Y97" s="2683">
        <v>0</v>
      </c>
      <c r="Z97" s="2682"/>
      <c r="AA97" s="2682"/>
      <c r="AB97" s="2677"/>
      <c r="AC97" s="2677"/>
      <c r="AD97" s="2677"/>
      <c r="AE97" s="2684"/>
      <c r="AF97" s="2670"/>
      <c r="AG97" s="2685" t="s">
        <v>9466</v>
      </c>
      <c r="AH97" s="12"/>
      <c r="AI97" s="2629"/>
      <c r="AJ97" s="2116" t="str">
        <f t="shared" si="23"/>
        <v>Please complete all cells in row</v>
      </c>
      <c r="AK97" s="2629"/>
      <c r="AL97" s="2625"/>
      <c r="AM97" s="2625"/>
      <c r="AN97" s="2625"/>
      <c r="AO97" s="2625"/>
      <c r="AP97" s="2625"/>
      <c r="AQ97" s="2625"/>
      <c r="AR97" s="2625"/>
      <c r="AS97" s="57">
        <f xml:space="preserve"> IF( ISNUMBER(#REF! ), 0, 1 )</f>
        <v>1</v>
      </c>
      <c r="AT97" s="57">
        <f xml:space="preserve"> IF( ISNUMBER(#REF! ), 0, 1 )</f>
        <v>1</v>
      </c>
      <c r="AU97" s="57">
        <f xml:space="preserve"> IF( ISNUMBER(#REF! ), 0, 1 )</f>
        <v>1</v>
      </c>
      <c r="AV97" s="57">
        <f xml:space="preserve"> IF( ISNUMBER(#REF! ), 0, 1 )</f>
        <v>1</v>
      </c>
      <c r="AW97" s="57">
        <f xml:space="preserve"> IF( ISNUMBER(#REF! ), 0, 1 )</f>
        <v>1</v>
      </c>
      <c r="AX97" s="57">
        <f xml:space="preserve"> IF( ISNUMBER(#REF! ), 0, 1 )</f>
        <v>1</v>
      </c>
      <c r="AY97" s="57">
        <f xml:space="preserve"> IF( ISNUMBER(#REF! ), 0, 1 )</f>
        <v>1</v>
      </c>
      <c r="AZ97" s="2108"/>
      <c r="BA97" s="2108"/>
      <c r="BB97" s="2625"/>
      <c r="BC97" s="2625"/>
      <c r="BD97" s="2625"/>
      <c r="BE97" s="2625"/>
      <c r="BF97" s="57">
        <f xml:space="preserve"> IF( ISNUMBER(#REF! ), 0, 1 )</f>
        <v>1</v>
      </c>
      <c r="BG97" s="2625"/>
      <c r="BH97" s="2108"/>
      <c r="BI97" s="57">
        <f xml:space="preserve"> IF( ISNUMBER(#REF! ), 0, 1 )</f>
        <v>1</v>
      </c>
      <c r="BJ97" s="57">
        <f xml:space="preserve"> IF( ISNUMBER(#REF! ), 0, 1 )</f>
        <v>1</v>
      </c>
      <c r="BK97" s="57">
        <f xml:space="preserve"> IF( ISNUMBER(#REF! ), 0, 1 )</f>
        <v>1</v>
      </c>
      <c r="BL97" s="57">
        <f xml:space="preserve"> IF( ISNUMBER(#REF! ), 0, 1 )</f>
        <v>1</v>
      </c>
      <c r="BM97" s="57">
        <f xml:space="preserve"> IF( ISNUMBER(#REF! ), 0, 1 )</f>
        <v>1</v>
      </c>
      <c r="BN97" s="57">
        <f xml:space="preserve"> IF( ISNUMBER(#REF! ), 0, 1 )</f>
        <v>1</v>
      </c>
      <c r="BO97" s="2629"/>
      <c r="BP97" s="2625"/>
      <c r="BQ97" s="2625"/>
      <c r="BR97" s="2643"/>
      <c r="BS97" s="2643"/>
      <c r="BT97" s="2643"/>
    </row>
    <row r="98" spans="1:72" s="2648" customFormat="1" ht="15.75" hidden="1" customHeight="1" outlineLevel="1">
      <c r="A98" s="2643"/>
      <c r="B98" s="2673"/>
      <c r="C98" s="2674"/>
      <c r="D98" s="2675"/>
      <c r="E98" s="2675"/>
      <c r="F98" s="2674"/>
      <c r="G98" s="2675"/>
      <c r="H98" s="2674"/>
      <c r="I98" s="2674"/>
      <c r="J98" s="2676"/>
      <c r="K98" s="2677"/>
      <c r="L98" s="2676"/>
      <c r="M98" s="2678"/>
      <c r="N98" s="2677"/>
      <c r="O98" s="2679"/>
      <c r="P98" s="2679"/>
      <c r="Q98" s="2680">
        <v>0</v>
      </c>
      <c r="R98" s="2682"/>
      <c r="S98" s="2681"/>
      <c r="T98" s="2681"/>
      <c r="U98" s="2681"/>
      <c r="V98" s="2681"/>
      <c r="W98" s="163">
        <v>0</v>
      </c>
      <c r="X98" s="2683">
        <v>0</v>
      </c>
      <c r="Y98" s="2683">
        <v>0</v>
      </c>
      <c r="Z98" s="2682"/>
      <c r="AA98" s="2682"/>
      <c r="AB98" s="2677"/>
      <c r="AC98" s="2677"/>
      <c r="AD98" s="2677"/>
      <c r="AE98" s="2684"/>
      <c r="AF98" s="2670"/>
      <c r="AG98" s="2685" t="s">
        <v>9467</v>
      </c>
      <c r="AH98" s="12"/>
      <c r="AI98" s="2629"/>
      <c r="AJ98" s="2116" t="str">
        <f t="shared" si="23"/>
        <v>Please complete all cells in row</v>
      </c>
      <c r="AK98" s="2629"/>
      <c r="AL98" s="2625"/>
      <c r="AM98" s="2625"/>
      <c r="AN98" s="2625"/>
      <c r="AO98" s="2625"/>
      <c r="AP98" s="2625"/>
      <c r="AQ98" s="2625"/>
      <c r="AR98" s="2625"/>
      <c r="AS98" s="57">
        <f xml:space="preserve"> IF( ISNUMBER(#REF! ), 0, 1 )</f>
        <v>1</v>
      </c>
      <c r="AT98" s="57">
        <f xml:space="preserve"> IF( ISNUMBER(#REF! ), 0, 1 )</f>
        <v>1</v>
      </c>
      <c r="AU98" s="57">
        <f xml:space="preserve"> IF( ISNUMBER(#REF! ), 0, 1 )</f>
        <v>1</v>
      </c>
      <c r="AV98" s="57">
        <f xml:space="preserve"> IF( ISNUMBER(#REF! ), 0, 1 )</f>
        <v>1</v>
      </c>
      <c r="AW98" s="57">
        <f xml:space="preserve"> IF( ISNUMBER(#REF! ), 0, 1 )</f>
        <v>1</v>
      </c>
      <c r="AX98" s="57">
        <f xml:space="preserve"> IF( ISNUMBER(#REF! ), 0, 1 )</f>
        <v>1</v>
      </c>
      <c r="AY98" s="57">
        <f xml:space="preserve"> IF( ISNUMBER(#REF! ), 0, 1 )</f>
        <v>1</v>
      </c>
      <c r="AZ98" s="2108"/>
      <c r="BA98" s="2108"/>
      <c r="BB98" s="2625"/>
      <c r="BC98" s="2625"/>
      <c r="BD98" s="2625"/>
      <c r="BE98" s="2625"/>
      <c r="BF98" s="57">
        <f xml:space="preserve"> IF( ISNUMBER(#REF! ), 0, 1 )</f>
        <v>1</v>
      </c>
      <c r="BG98" s="2625"/>
      <c r="BH98" s="2108"/>
      <c r="BI98" s="57">
        <f xml:space="preserve"> IF( ISNUMBER(#REF! ), 0, 1 )</f>
        <v>1</v>
      </c>
      <c r="BJ98" s="57">
        <f xml:space="preserve"> IF( ISNUMBER(#REF! ), 0, 1 )</f>
        <v>1</v>
      </c>
      <c r="BK98" s="57">
        <f xml:space="preserve"> IF( ISNUMBER(#REF! ), 0, 1 )</f>
        <v>1</v>
      </c>
      <c r="BL98" s="57">
        <f xml:space="preserve"> IF( ISNUMBER(#REF! ), 0, 1 )</f>
        <v>1</v>
      </c>
      <c r="BM98" s="57">
        <f xml:space="preserve"> IF( ISNUMBER(#REF! ), 0, 1 )</f>
        <v>1</v>
      </c>
      <c r="BN98" s="57">
        <f xml:space="preserve"> IF( ISNUMBER(#REF! ), 0, 1 )</f>
        <v>1</v>
      </c>
      <c r="BO98" s="2629"/>
      <c r="BP98" s="2625"/>
      <c r="BQ98" s="2625"/>
      <c r="BR98" s="2643"/>
      <c r="BS98" s="2643"/>
      <c r="BT98" s="2643"/>
    </row>
    <row r="99" spans="1:72" s="2648" customFormat="1" ht="15.75" hidden="1" customHeight="1" outlineLevel="1">
      <c r="A99" s="2643"/>
      <c r="B99" s="2673"/>
      <c r="C99" s="2674"/>
      <c r="D99" s="2675"/>
      <c r="E99" s="2675"/>
      <c r="F99" s="2674"/>
      <c r="G99" s="2675"/>
      <c r="H99" s="2674"/>
      <c r="I99" s="2674"/>
      <c r="J99" s="2676"/>
      <c r="K99" s="2677"/>
      <c r="L99" s="2676"/>
      <c r="M99" s="2678"/>
      <c r="N99" s="2677"/>
      <c r="O99" s="2679"/>
      <c r="P99" s="2679"/>
      <c r="Q99" s="2680">
        <v>0</v>
      </c>
      <c r="R99" s="2682"/>
      <c r="S99" s="2681"/>
      <c r="T99" s="2681"/>
      <c r="U99" s="2681"/>
      <c r="V99" s="2681"/>
      <c r="W99" s="163">
        <v>0</v>
      </c>
      <c r="X99" s="2683">
        <v>0</v>
      </c>
      <c r="Y99" s="2683">
        <v>0</v>
      </c>
      <c r="Z99" s="2682"/>
      <c r="AA99" s="2682"/>
      <c r="AB99" s="2677"/>
      <c r="AC99" s="2677"/>
      <c r="AD99" s="2677"/>
      <c r="AE99" s="2684"/>
      <c r="AF99" s="2670"/>
      <c r="AG99" s="2685" t="s">
        <v>9468</v>
      </c>
      <c r="AH99" s="12"/>
      <c r="AI99" s="2629"/>
      <c r="AJ99" s="2116" t="str">
        <f t="shared" si="23"/>
        <v>Please complete all cells in row</v>
      </c>
      <c r="AK99" s="2629"/>
      <c r="AL99" s="2625"/>
      <c r="AM99" s="2625"/>
      <c r="AN99" s="2625"/>
      <c r="AO99" s="2625"/>
      <c r="AP99" s="2625"/>
      <c r="AQ99" s="2625"/>
      <c r="AR99" s="2625"/>
      <c r="AS99" s="57">
        <f xml:space="preserve"> IF( ISNUMBER(#REF! ), 0, 1 )</f>
        <v>1</v>
      </c>
      <c r="AT99" s="57">
        <f xml:space="preserve"> IF( ISNUMBER(#REF! ), 0, 1 )</f>
        <v>1</v>
      </c>
      <c r="AU99" s="57">
        <f xml:space="preserve"> IF( ISNUMBER(#REF! ), 0, 1 )</f>
        <v>1</v>
      </c>
      <c r="AV99" s="57">
        <f xml:space="preserve"> IF( ISNUMBER(#REF! ), 0, 1 )</f>
        <v>1</v>
      </c>
      <c r="AW99" s="57">
        <f xml:space="preserve"> IF( ISNUMBER(#REF! ), 0, 1 )</f>
        <v>1</v>
      </c>
      <c r="AX99" s="57">
        <f xml:space="preserve"> IF( ISNUMBER(#REF! ), 0, 1 )</f>
        <v>1</v>
      </c>
      <c r="AY99" s="57">
        <f xml:space="preserve"> IF( ISNUMBER(#REF! ), 0, 1 )</f>
        <v>1</v>
      </c>
      <c r="AZ99" s="2108"/>
      <c r="BA99" s="2108"/>
      <c r="BB99" s="2625"/>
      <c r="BC99" s="2625"/>
      <c r="BD99" s="2625"/>
      <c r="BE99" s="2625"/>
      <c r="BF99" s="57">
        <f xml:space="preserve"> IF( ISNUMBER(#REF! ), 0, 1 )</f>
        <v>1</v>
      </c>
      <c r="BG99" s="2625"/>
      <c r="BH99" s="2108"/>
      <c r="BI99" s="57">
        <f xml:space="preserve"> IF( ISNUMBER(#REF! ), 0, 1 )</f>
        <v>1</v>
      </c>
      <c r="BJ99" s="57">
        <f xml:space="preserve"> IF( ISNUMBER(#REF! ), 0, 1 )</f>
        <v>1</v>
      </c>
      <c r="BK99" s="57">
        <f xml:space="preserve"> IF( ISNUMBER(#REF! ), 0, 1 )</f>
        <v>1</v>
      </c>
      <c r="BL99" s="57">
        <f xml:space="preserve"> IF( ISNUMBER(#REF! ), 0, 1 )</f>
        <v>1</v>
      </c>
      <c r="BM99" s="57">
        <f xml:space="preserve"> IF( ISNUMBER(#REF! ), 0, 1 )</f>
        <v>1</v>
      </c>
      <c r="BN99" s="57">
        <f xml:space="preserve"> IF( ISNUMBER(#REF! ), 0, 1 )</f>
        <v>1</v>
      </c>
      <c r="BO99" s="2629"/>
      <c r="BP99" s="2625"/>
      <c r="BQ99" s="2625"/>
      <c r="BR99" s="2643"/>
      <c r="BS99" s="2643"/>
      <c r="BT99" s="2643"/>
    </row>
    <row r="100" spans="1:72" s="2648" customFormat="1" ht="15.75" hidden="1" customHeight="1" outlineLevel="1">
      <c r="A100" s="2643"/>
      <c r="B100" s="2673"/>
      <c r="C100" s="2674"/>
      <c r="D100" s="2675"/>
      <c r="E100" s="2675"/>
      <c r="F100" s="2674"/>
      <c r="G100" s="2675"/>
      <c r="H100" s="2674"/>
      <c r="I100" s="2674"/>
      <c r="J100" s="2676"/>
      <c r="K100" s="2677"/>
      <c r="L100" s="2676"/>
      <c r="M100" s="2678"/>
      <c r="N100" s="2677"/>
      <c r="O100" s="2679"/>
      <c r="P100" s="2679"/>
      <c r="Q100" s="2680">
        <v>0</v>
      </c>
      <c r="R100" s="2682"/>
      <c r="S100" s="2681"/>
      <c r="T100" s="2681"/>
      <c r="U100" s="2681"/>
      <c r="V100" s="2681"/>
      <c r="W100" s="163">
        <v>0</v>
      </c>
      <c r="X100" s="2683">
        <v>0</v>
      </c>
      <c r="Y100" s="2683">
        <v>0</v>
      </c>
      <c r="Z100" s="2682"/>
      <c r="AA100" s="2682"/>
      <c r="AB100" s="2677"/>
      <c r="AC100" s="2677"/>
      <c r="AD100" s="2677"/>
      <c r="AE100" s="2684"/>
      <c r="AF100" s="2670"/>
      <c r="AG100" s="2685" t="s">
        <v>9469</v>
      </c>
      <c r="AH100" s="12"/>
      <c r="AI100" s="2629"/>
      <c r="AJ100" s="2116" t="str">
        <f t="shared" si="23"/>
        <v>Please complete all cells in row</v>
      </c>
      <c r="AK100" s="2629"/>
      <c r="AL100" s="2625"/>
      <c r="AM100" s="2625"/>
      <c r="AN100" s="2625"/>
      <c r="AO100" s="2625"/>
      <c r="AP100" s="2625"/>
      <c r="AQ100" s="2625"/>
      <c r="AR100" s="2625"/>
      <c r="AS100" s="57">
        <f xml:space="preserve"> IF( ISNUMBER(#REF! ), 0, 1 )</f>
        <v>1</v>
      </c>
      <c r="AT100" s="57">
        <f xml:space="preserve"> IF( ISNUMBER(#REF! ), 0, 1 )</f>
        <v>1</v>
      </c>
      <c r="AU100" s="57">
        <f xml:space="preserve"> IF( ISNUMBER(#REF! ), 0, 1 )</f>
        <v>1</v>
      </c>
      <c r="AV100" s="57">
        <f xml:space="preserve"> IF( ISNUMBER(#REF! ), 0, 1 )</f>
        <v>1</v>
      </c>
      <c r="AW100" s="57">
        <f xml:space="preserve"> IF( ISNUMBER(#REF! ), 0, 1 )</f>
        <v>1</v>
      </c>
      <c r="AX100" s="57">
        <f xml:space="preserve"> IF( ISNUMBER(#REF! ), 0, 1 )</f>
        <v>1</v>
      </c>
      <c r="AY100" s="57">
        <f xml:space="preserve"> IF( ISNUMBER(#REF! ), 0, 1 )</f>
        <v>1</v>
      </c>
      <c r="AZ100" s="2108"/>
      <c r="BA100" s="2108"/>
      <c r="BB100" s="2625"/>
      <c r="BC100" s="2625"/>
      <c r="BD100" s="2625"/>
      <c r="BE100" s="2625"/>
      <c r="BF100" s="57">
        <f xml:space="preserve"> IF( ISNUMBER(#REF! ), 0, 1 )</f>
        <v>1</v>
      </c>
      <c r="BG100" s="2625"/>
      <c r="BH100" s="2108"/>
      <c r="BI100" s="57">
        <f xml:space="preserve"> IF( ISNUMBER(#REF! ), 0, 1 )</f>
        <v>1</v>
      </c>
      <c r="BJ100" s="57">
        <f xml:space="preserve"> IF( ISNUMBER(#REF! ), 0, 1 )</f>
        <v>1</v>
      </c>
      <c r="BK100" s="57">
        <f xml:space="preserve"> IF( ISNUMBER(#REF! ), 0, 1 )</f>
        <v>1</v>
      </c>
      <c r="BL100" s="57">
        <f xml:space="preserve"> IF( ISNUMBER(#REF! ), 0, 1 )</f>
        <v>1</v>
      </c>
      <c r="BM100" s="57">
        <f xml:space="preserve"> IF( ISNUMBER(#REF! ), 0, 1 )</f>
        <v>1</v>
      </c>
      <c r="BN100" s="57">
        <f xml:space="preserve"> IF( ISNUMBER(#REF! ), 0, 1 )</f>
        <v>1</v>
      </c>
      <c r="BO100" s="2629"/>
      <c r="BP100" s="2625"/>
      <c r="BQ100" s="2625"/>
      <c r="BR100" s="2643"/>
      <c r="BS100" s="2643"/>
      <c r="BT100" s="2643"/>
    </row>
    <row r="101" spans="1:72" s="2648" customFormat="1" ht="15.75" customHeight="1" thickBot="1">
      <c r="A101" s="2643"/>
      <c r="B101" s="2697" t="s">
        <v>9470</v>
      </c>
      <c r="C101" s="2698"/>
      <c r="D101" s="2698"/>
      <c r="E101" s="2698"/>
      <c r="F101" s="2699"/>
      <c r="G101" s="2699"/>
      <c r="H101" s="2700"/>
      <c r="I101" s="2700"/>
      <c r="J101" s="2701"/>
      <c r="K101" s="2702"/>
      <c r="L101" s="2701"/>
      <c r="M101" s="2703"/>
      <c r="N101" s="2704">
        <f>SUM(N38:N100)</f>
        <v>2155.6370000000002</v>
      </c>
      <c r="O101" s="2704">
        <f t="shared" ref="O101:Q101" si="28">SUM(O38:O100)</f>
        <v>2623.0479999999998</v>
      </c>
      <c r="P101" s="2704">
        <f t="shared" si="28"/>
        <v>2602.8110000000001</v>
      </c>
      <c r="Q101" s="2704">
        <f t="shared" si="28"/>
        <v>47665.680500000002</v>
      </c>
      <c r="R101" s="2703"/>
      <c r="S101" s="2703"/>
      <c r="T101" s="2703"/>
      <c r="U101" s="2703"/>
      <c r="V101" s="2703"/>
      <c r="W101" s="2703"/>
      <c r="X101" s="2704">
        <f t="shared" ref="X101:Y101" si="29">SUM(X38:X100)</f>
        <v>307.32412967649577</v>
      </c>
      <c r="Y101" s="2704">
        <f t="shared" si="29"/>
        <v>73.615561010000008</v>
      </c>
      <c r="Z101" s="2703"/>
      <c r="AA101" s="2703"/>
      <c r="AB101" s="2704">
        <v>5.6559999999999997</v>
      </c>
      <c r="AC101" s="2704">
        <v>3330.5729999999999</v>
      </c>
      <c r="AD101" s="2704">
        <v>1385.8507500000003</v>
      </c>
      <c r="AE101" s="2706"/>
      <c r="AF101" s="2670"/>
      <c r="AG101" s="2707" t="s">
        <v>9471</v>
      </c>
      <c r="AH101" s="12"/>
      <c r="AI101" s="2629"/>
      <c r="AJ101" s="2116" t="str">
        <f t="shared" si="23"/>
        <v>Please complete all cells in row</v>
      </c>
      <c r="AK101" s="2629"/>
      <c r="AL101" s="2625"/>
      <c r="AM101" s="2625"/>
      <c r="AN101" s="2625"/>
      <c r="AO101" s="2625"/>
      <c r="AP101" s="2625"/>
      <c r="AQ101" s="2625"/>
      <c r="AR101" s="2625"/>
      <c r="AS101" s="2625"/>
      <c r="AT101" s="2625"/>
      <c r="AU101" s="2625"/>
      <c r="AV101" s="2625"/>
      <c r="AW101" s="2625"/>
      <c r="AX101" s="2625"/>
      <c r="AY101" s="2625"/>
      <c r="AZ101" s="2625"/>
      <c r="BA101" s="2625"/>
      <c r="BB101" s="2625"/>
      <c r="BC101" s="2625"/>
      <c r="BD101" s="2625"/>
      <c r="BE101" s="2625"/>
      <c r="BF101" s="2625"/>
      <c r="BG101" s="2625"/>
      <c r="BH101" s="2625"/>
      <c r="BI101" s="2625"/>
      <c r="BJ101" s="2625"/>
      <c r="BK101" s="2625"/>
      <c r="BL101" s="2625"/>
      <c r="BM101" s="2625"/>
      <c r="BN101" s="57">
        <f t="shared" ref="BN101" si="30" xml:space="preserve"> IF( ISNUMBER(AE101 ), 0, 1 )</f>
        <v>1</v>
      </c>
      <c r="BO101" s="2629"/>
      <c r="BP101" s="2625"/>
      <c r="BQ101" s="2625"/>
      <c r="BR101" s="2643"/>
      <c r="BS101" s="2643"/>
      <c r="BT101" s="2643"/>
    </row>
    <row r="102" spans="1:72" s="2648" customFormat="1" ht="15.75" customHeight="1" thickTop="1" thickBot="1">
      <c r="A102" s="2643"/>
      <c r="B102" s="2716"/>
      <c r="C102" s="2717"/>
      <c r="D102" s="2717"/>
      <c r="E102" s="2717"/>
      <c r="F102" s="2710"/>
      <c r="G102" s="2710"/>
      <c r="H102" s="2710"/>
      <c r="I102" s="2710"/>
      <c r="J102" s="2711"/>
      <c r="K102" s="2712"/>
      <c r="L102" s="2711"/>
      <c r="M102" s="2712"/>
      <c r="N102" s="2712"/>
      <c r="O102" s="2713"/>
      <c r="P102" s="2713"/>
      <c r="Q102" s="2713"/>
      <c r="R102" s="2712"/>
      <c r="S102" s="2712"/>
      <c r="T102" s="2712"/>
      <c r="U102" s="2712"/>
      <c r="V102" s="2712"/>
      <c r="W102" s="2712"/>
      <c r="X102" s="2713"/>
      <c r="Y102" s="2713"/>
      <c r="Z102" s="2713"/>
      <c r="AA102" s="2713"/>
      <c r="AB102" s="2718"/>
      <c r="AC102" s="2718"/>
      <c r="AD102" s="2718"/>
      <c r="AE102" s="2718"/>
      <c r="AF102" s="2670"/>
      <c r="AG102" s="2654"/>
      <c r="AH102" s="12"/>
      <c r="AI102" s="2629"/>
      <c r="AJ102" s="2625"/>
      <c r="AK102" s="2629"/>
      <c r="AL102" s="2625"/>
      <c r="AM102" s="2625"/>
      <c r="AN102" s="2625"/>
      <c r="AO102" s="2625"/>
      <c r="AP102" s="2625"/>
      <c r="AQ102" s="2625"/>
      <c r="AR102" s="2625"/>
      <c r="AS102" s="2625"/>
      <c r="AT102" s="2625"/>
      <c r="AU102" s="2625"/>
      <c r="AV102" s="2625"/>
      <c r="AW102" s="2625"/>
      <c r="AX102" s="2625"/>
      <c r="AY102" s="2625"/>
      <c r="AZ102" s="2625"/>
      <c r="BA102" s="2625"/>
      <c r="BB102" s="2625"/>
      <c r="BC102" s="2625"/>
      <c r="BD102" s="2625"/>
      <c r="BE102" s="2625"/>
      <c r="BF102" s="2625"/>
      <c r="BG102" s="2625"/>
      <c r="BH102" s="2625"/>
      <c r="BI102" s="2625"/>
      <c r="BJ102" s="2625"/>
      <c r="BK102" s="2625"/>
      <c r="BL102" s="2625"/>
      <c r="BM102" s="2625"/>
      <c r="BN102" s="2625"/>
      <c r="BO102" s="2629"/>
      <c r="BP102" s="2625"/>
      <c r="BQ102" s="2625"/>
      <c r="BR102" s="2643"/>
      <c r="BS102" s="2643"/>
      <c r="BT102" s="2643"/>
    </row>
    <row r="103" spans="1:72" s="2648" customFormat="1" ht="15.75" customHeight="1" thickTop="1">
      <c r="A103" s="2643"/>
      <c r="B103" s="2439" t="s">
        <v>9472</v>
      </c>
      <c r="C103" s="2710"/>
      <c r="D103" s="2710"/>
      <c r="E103" s="2710"/>
      <c r="F103" s="2710"/>
      <c r="G103" s="2710"/>
      <c r="H103" s="2710"/>
      <c r="I103" s="2710"/>
      <c r="J103" s="2711"/>
      <c r="K103" s="2712"/>
      <c r="L103" s="2711"/>
      <c r="M103" s="2712"/>
      <c r="N103" s="2712"/>
      <c r="O103" s="2713"/>
      <c r="P103" s="2713"/>
      <c r="Q103" s="2713"/>
      <c r="R103" s="2712"/>
      <c r="S103" s="2712"/>
      <c r="T103" s="2712"/>
      <c r="U103" s="2712"/>
      <c r="V103" s="2712"/>
      <c r="W103" s="2712"/>
      <c r="X103" s="2713"/>
      <c r="Y103" s="2713"/>
      <c r="Z103" s="2713"/>
      <c r="AA103" s="2713"/>
      <c r="AB103" s="2718"/>
      <c r="AC103" s="2718"/>
      <c r="AD103" s="2718"/>
      <c r="AE103" s="2718"/>
      <c r="AF103" s="2670"/>
      <c r="AG103" s="2654"/>
      <c r="AH103" s="12"/>
      <c r="AI103" s="2629"/>
      <c r="AJ103" s="2625"/>
      <c r="AK103" s="2629"/>
      <c r="AL103" s="2625"/>
      <c r="AM103" s="2625"/>
      <c r="AN103" s="2625"/>
      <c r="AO103" s="2625"/>
      <c r="AP103" s="2625"/>
      <c r="AQ103" s="2625"/>
      <c r="AR103" s="2625"/>
      <c r="AS103" s="2625"/>
      <c r="AT103" s="2625"/>
      <c r="AU103" s="2625"/>
      <c r="AV103" s="2625"/>
      <c r="AW103" s="2625"/>
      <c r="AX103" s="2625"/>
      <c r="AY103" s="2625"/>
      <c r="AZ103" s="2625"/>
      <c r="BA103" s="2625"/>
      <c r="BB103" s="2625"/>
      <c r="BC103" s="2625"/>
      <c r="BD103" s="2625"/>
      <c r="BE103" s="2625"/>
      <c r="BF103" s="2625"/>
      <c r="BG103" s="2625"/>
      <c r="BH103" s="2625"/>
      <c r="BI103" s="2625"/>
      <c r="BJ103" s="2625"/>
      <c r="BK103" s="2625"/>
      <c r="BL103" s="2625"/>
      <c r="BM103" s="2625"/>
      <c r="BN103" s="2625"/>
      <c r="BO103" s="2629"/>
      <c r="BP103" s="2625"/>
      <c r="BQ103" s="2625"/>
      <c r="BR103" s="2643"/>
      <c r="BS103" s="2643"/>
      <c r="BT103" s="2643"/>
    </row>
    <row r="104" spans="1:72" s="2648" customFormat="1" ht="15.75" hidden="1" customHeight="1" outlineLevel="1">
      <c r="A104" s="2643"/>
      <c r="B104" s="2673"/>
      <c r="C104" s="2674"/>
      <c r="D104" s="2675"/>
      <c r="E104" s="2675"/>
      <c r="F104" s="2674"/>
      <c r="G104" s="2675"/>
      <c r="H104" s="2674"/>
      <c r="I104" s="2674"/>
      <c r="J104" s="2676"/>
      <c r="K104" s="2677"/>
      <c r="L104" s="2676"/>
      <c r="M104" s="2678"/>
      <c r="N104" s="2677"/>
      <c r="O104" s="2679"/>
      <c r="P104" s="2679"/>
      <c r="Q104" s="2680">
        <f t="shared" ref="Q104:Q152" si="31">IFERROR(M104*O104,"")</f>
        <v>0</v>
      </c>
      <c r="R104" s="2721"/>
      <c r="S104" s="2682"/>
      <c r="T104" s="2722"/>
      <c r="U104" s="2721"/>
      <c r="V104" s="2721"/>
      <c r="W104" s="163">
        <f t="shared" ref="W104:W152" si="32">IF(S104=0,0,((1+S104)*(1+C$162))-1)</f>
        <v>0</v>
      </c>
      <c r="X104" s="2683">
        <f t="shared" ref="X104:X152" si="33">W104*P104</f>
        <v>0</v>
      </c>
      <c r="Y104" s="2683">
        <f t="shared" ref="Y104:Y152" si="34" xml:space="preserve"> S104*P104</f>
        <v>0</v>
      </c>
      <c r="Z104" s="2682"/>
      <c r="AA104" s="2682"/>
      <c r="AB104" s="2677"/>
      <c r="AC104" s="2677"/>
      <c r="AD104" s="2677"/>
      <c r="AE104" s="2684"/>
      <c r="AF104" s="2670"/>
      <c r="AG104" s="2685" t="s">
        <v>9473</v>
      </c>
      <c r="AH104" s="12"/>
      <c r="AI104" s="2629"/>
      <c r="AJ104" s="2116" t="str">
        <f t="shared" ref="AJ104:AJ155" si="35">IF( SUM( AL104:BN104 ) = 0, 0, $AL$5 )</f>
        <v>Please complete all cells in row</v>
      </c>
      <c r="AK104" s="2629"/>
      <c r="AL104" s="57">
        <f xml:space="preserve"> IF( ISNUMBER(#REF! ), 0, 1 )</f>
        <v>1</v>
      </c>
      <c r="AM104" s="57">
        <f xml:space="preserve"> IF( ISNUMBER(#REF! ), 0, 1 )</f>
        <v>1</v>
      </c>
      <c r="AN104" s="57">
        <f xml:space="preserve"> IF( ISNUMBER(#REF! ), 0, 1 )</f>
        <v>1</v>
      </c>
      <c r="AO104" s="57">
        <f xml:space="preserve"> IF( ISNUMBER(#REF! ), 0, 1 )</f>
        <v>1</v>
      </c>
      <c r="AP104" s="57">
        <f xml:space="preserve"> IF( ISNUMBER(#REF! ), 0, 1 )</f>
        <v>1</v>
      </c>
      <c r="AQ104" s="57">
        <f xml:space="preserve"> IF( ISNUMBER(#REF! ), 0, 1 )</f>
        <v>1</v>
      </c>
      <c r="AR104" s="57">
        <f xml:space="preserve"> IF( ISNUMBER(#REF! ), 0, 1 )</f>
        <v>1</v>
      </c>
      <c r="AS104" s="57">
        <f xml:space="preserve"> IF( ISNUMBER(#REF! ), 0, 1 )</f>
        <v>1</v>
      </c>
      <c r="AT104" s="57">
        <f xml:space="preserve"> IF( ISNUMBER(#REF! ), 0, 1 )</f>
        <v>1</v>
      </c>
      <c r="AU104" s="57">
        <f xml:space="preserve"> IF( ISNUMBER(#REF! ), 0, 1 )</f>
        <v>1</v>
      </c>
      <c r="AV104" s="57">
        <f xml:space="preserve"> IF( ISNUMBER(#REF! ), 0, 1 )</f>
        <v>1</v>
      </c>
      <c r="AW104" s="57">
        <f xml:space="preserve"> IF( ISNUMBER(#REF! ), 0, 1 )</f>
        <v>1</v>
      </c>
      <c r="AX104" s="57">
        <f xml:space="preserve"> IF( ISNUMBER(#REF! ), 0, 1 )</f>
        <v>1</v>
      </c>
      <c r="AY104" s="57">
        <f xml:space="preserve"> IF( ISNUMBER(#REF! ), 0, 1 )</f>
        <v>1</v>
      </c>
      <c r="AZ104" s="2108"/>
      <c r="BA104" s="2108"/>
      <c r="BB104" s="2625"/>
      <c r="BC104" s="2625"/>
      <c r="BD104" s="2625"/>
      <c r="BE104" s="2625"/>
      <c r="BF104" s="57">
        <f xml:space="preserve"> IF( ISNUMBER(#REF! ), 0, 1 )</f>
        <v>1</v>
      </c>
      <c r="BG104" s="2625"/>
      <c r="BH104" s="2108"/>
      <c r="BI104" s="57">
        <f xml:space="preserve"> IF( ISNUMBER(#REF! ), 0, 1 )</f>
        <v>1</v>
      </c>
      <c r="BJ104" s="57">
        <f xml:space="preserve"> IF( ISNUMBER(#REF! ), 0, 1 )</f>
        <v>1</v>
      </c>
      <c r="BK104" s="57">
        <f xml:space="preserve"> IF( ISNUMBER(#REF! ), 0, 1 )</f>
        <v>1</v>
      </c>
      <c r="BL104" s="57">
        <f xml:space="preserve"> IF( ISNUMBER(#REF! ), 0, 1 )</f>
        <v>1</v>
      </c>
      <c r="BM104" s="57">
        <f xml:space="preserve"> IF( ISNUMBER(#REF! ), 0, 1 )</f>
        <v>1</v>
      </c>
      <c r="BN104" s="57">
        <f xml:space="preserve"> IF( ISNUMBER(#REF! ), 0, 1 )</f>
        <v>1</v>
      </c>
      <c r="BO104" s="2629"/>
      <c r="BP104" s="2625"/>
      <c r="BQ104" s="2625"/>
      <c r="BR104" s="2643"/>
      <c r="BS104" s="2643"/>
      <c r="BT104" s="2643"/>
    </row>
    <row r="105" spans="1:72" s="2648" customFormat="1" ht="15.75" hidden="1" customHeight="1" outlineLevel="1">
      <c r="A105" s="2643"/>
      <c r="B105" s="2673"/>
      <c r="C105" s="2674"/>
      <c r="D105" s="2675"/>
      <c r="E105" s="2675"/>
      <c r="F105" s="2674"/>
      <c r="G105" s="2675"/>
      <c r="H105" s="2674"/>
      <c r="I105" s="2674"/>
      <c r="J105" s="2676"/>
      <c r="K105" s="2677"/>
      <c r="L105" s="2676"/>
      <c r="M105" s="2678"/>
      <c r="N105" s="2677"/>
      <c r="O105" s="2679"/>
      <c r="P105" s="2679"/>
      <c r="Q105" s="2680">
        <f t="shared" si="31"/>
        <v>0</v>
      </c>
      <c r="R105" s="2721"/>
      <c r="S105" s="2682"/>
      <c r="T105" s="2722"/>
      <c r="U105" s="2721"/>
      <c r="V105" s="2721"/>
      <c r="W105" s="163">
        <f t="shared" si="32"/>
        <v>0</v>
      </c>
      <c r="X105" s="2683">
        <f t="shared" si="33"/>
        <v>0</v>
      </c>
      <c r="Y105" s="2683">
        <f t="shared" si="34"/>
        <v>0</v>
      </c>
      <c r="Z105" s="2682"/>
      <c r="AA105" s="2682"/>
      <c r="AB105" s="2677"/>
      <c r="AC105" s="2677"/>
      <c r="AD105" s="2677"/>
      <c r="AE105" s="2684"/>
      <c r="AF105" s="2670"/>
      <c r="AG105" s="2685" t="s">
        <v>9474</v>
      </c>
      <c r="AH105" s="12"/>
      <c r="AI105" s="2629"/>
      <c r="AJ105" s="2116" t="str">
        <f t="shared" si="35"/>
        <v>Please complete all cells in row</v>
      </c>
      <c r="AK105" s="2629"/>
      <c r="AL105" s="57">
        <f xml:space="preserve"> IF( ISNUMBER(#REF! ), 0, 1 )</f>
        <v>1</v>
      </c>
      <c r="AM105" s="57">
        <f xml:space="preserve"> IF( ISNUMBER(#REF! ), 0, 1 )</f>
        <v>1</v>
      </c>
      <c r="AN105" s="57">
        <f xml:space="preserve"> IF( ISNUMBER(#REF! ), 0, 1 )</f>
        <v>1</v>
      </c>
      <c r="AO105" s="57">
        <f xml:space="preserve"> IF( ISNUMBER(#REF! ), 0, 1 )</f>
        <v>1</v>
      </c>
      <c r="AP105" s="57">
        <f xml:space="preserve"> IF( ISNUMBER(#REF! ), 0, 1 )</f>
        <v>1</v>
      </c>
      <c r="AQ105" s="57">
        <f xml:space="preserve"> IF( ISNUMBER(#REF! ), 0, 1 )</f>
        <v>1</v>
      </c>
      <c r="AR105" s="57">
        <f xml:space="preserve"> IF( ISNUMBER(#REF! ), 0, 1 )</f>
        <v>1</v>
      </c>
      <c r="AS105" s="57">
        <f xml:space="preserve"> IF( ISNUMBER(#REF! ), 0, 1 )</f>
        <v>1</v>
      </c>
      <c r="AT105" s="57">
        <f xml:space="preserve"> IF( ISNUMBER(#REF! ), 0, 1 )</f>
        <v>1</v>
      </c>
      <c r="AU105" s="57">
        <f xml:space="preserve"> IF( ISNUMBER(#REF! ), 0, 1 )</f>
        <v>1</v>
      </c>
      <c r="AV105" s="57">
        <f xml:space="preserve"> IF( ISNUMBER(#REF! ), 0, 1 )</f>
        <v>1</v>
      </c>
      <c r="AW105" s="57">
        <f xml:space="preserve"> IF( ISNUMBER(#REF! ), 0, 1 )</f>
        <v>1</v>
      </c>
      <c r="AX105" s="57">
        <f xml:space="preserve"> IF( ISNUMBER(#REF! ), 0, 1 )</f>
        <v>1</v>
      </c>
      <c r="AY105" s="57">
        <f xml:space="preserve"> IF( ISNUMBER(#REF! ), 0, 1 )</f>
        <v>1</v>
      </c>
      <c r="AZ105" s="2108"/>
      <c r="BA105" s="2108"/>
      <c r="BB105" s="2625"/>
      <c r="BC105" s="2625"/>
      <c r="BD105" s="2625"/>
      <c r="BE105" s="2625"/>
      <c r="BF105" s="57">
        <f xml:space="preserve"> IF( ISNUMBER(#REF! ), 0, 1 )</f>
        <v>1</v>
      </c>
      <c r="BG105" s="2625"/>
      <c r="BH105" s="2108"/>
      <c r="BI105" s="57">
        <f xml:space="preserve"> IF( ISNUMBER(#REF! ), 0, 1 )</f>
        <v>1</v>
      </c>
      <c r="BJ105" s="57">
        <f xml:space="preserve"> IF( ISNUMBER(#REF! ), 0, 1 )</f>
        <v>1</v>
      </c>
      <c r="BK105" s="57">
        <f xml:space="preserve"> IF( ISNUMBER(#REF! ), 0, 1 )</f>
        <v>1</v>
      </c>
      <c r="BL105" s="57">
        <f xml:space="preserve"> IF( ISNUMBER(#REF! ), 0, 1 )</f>
        <v>1</v>
      </c>
      <c r="BM105" s="57">
        <f xml:space="preserve"> IF( ISNUMBER(#REF! ), 0, 1 )</f>
        <v>1</v>
      </c>
      <c r="BN105" s="57">
        <f xml:space="preserve"> IF( ISNUMBER(#REF! ), 0, 1 )</f>
        <v>1</v>
      </c>
      <c r="BO105" s="2629"/>
      <c r="BP105" s="2625"/>
      <c r="BQ105" s="2625"/>
      <c r="BR105" s="2643"/>
      <c r="BS105" s="2643"/>
      <c r="BT105" s="2643"/>
    </row>
    <row r="106" spans="1:72" s="2648" customFormat="1" ht="15.75" hidden="1" customHeight="1" outlineLevel="1">
      <c r="A106" s="2643"/>
      <c r="B106" s="2673"/>
      <c r="C106" s="2674"/>
      <c r="D106" s="2675"/>
      <c r="E106" s="2675"/>
      <c r="F106" s="2674"/>
      <c r="G106" s="2675"/>
      <c r="H106" s="2674"/>
      <c r="I106" s="2674"/>
      <c r="J106" s="2676"/>
      <c r="K106" s="2677"/>
      <c r="L106" s="2676"/>
      <c r="M106" s="2678"/>
      <c r="N106" s="2677"/>
      <c r="O106" s="2679"/>
      <c r="P106" s="2679"/>
      <c r="Q106" s="2680">
        <f t="shared" si="31"/>
        <v>0</v>
      </c>
      <c r="R106" s="2721"/>
      <c r="S106" s="2682"/>
      <c r="T106" s="2722"/>
      <c r="U106" s="2721"/>
      <c r="V106" s="2721"/>
      <c r="W106" s="163">
        <f t="shared" si="32"/>
        <v>0</v>
      </c>
      <c r="X106" s="2683">
        <f t="shared" si="33"/>
        <v>0</v>
      </c>
      <c r="Y106" s="2683">
        <f t="shared" si="34"/>
        <v>0</v>
      </c>
      <c r="Z106" s="2682"/>
      <c r="AA106" s="2682"/>
      <c r="AB106" s="2677"/>
      <c r="AC106" s="2677"/>
      <c r="AD106" s="2677"/>
      <c r="AE106" s="2684"/>
      <c r="AF106" s="2670"/>
      <c r="AG106" s="2685" t="s">
        <v>9475</v>
      </c>
      <c r="AH106" s="12"/>
      <c r="AI106" s="2629"/>
      <c r="AJ106" s="2116" t="str">
        <f t="shared" si="35"/>
        <v>Please complete all cells in row</v>
      </c>
      <c r="AK106" s="2629"/>
      <c r="AL106" s="57">
        <f xml:space="preserve"> IF( ISNUMBER(#REF! ), 0, 1 )</f>
        <v>1</v>
      </c>
      <c r="AM106" s="57">
        <f xml:space="preserve"> IF( ISNUMBER(#REF! ), 0, 1 )</f>
        <v>1</v>
      </c>
      <c r="AN106" s="57">
        <f xml:space="preserve"> IF( ISNUMBER(#REF! ), 0, 1 )</f>
        <v>1</v>
      </c>
      <c r="AO106" s="57">
        <f xml:space="preserve"> IF( ISNUMBER(#REF! ), 0, 1 )</f>
        <v>1</v>
      </c>
      <c r="AP106" s="57">
        <f xml:space="preserve"> IF( ISNUMBER(#REF! ), 0, 1 )</f>
        <v>1</v>
      </c>
      <c r="AQ106" s="57">
        <f xml:space="preserve"> IF( ISNUMBER(#REF! ), 0, 1 )</f>
        <v>1</v>
      </c>
      <c r="AR106" s="57">
        <f xml:space="preserve"> IF( ISNUMBER(#REF! ), 0, 1 )</f>
        <v>1</v>
      </c>
      <c r="AS106" s="57">
        <f xml:space="preserve"> IF( ISNUMBER(#REF! ), 0, 1 )</f>
        <v>1</v>
      </c>
      <c r="AT106" s="57">
        <f xml:space="preserve"> IF( ISNUMBER(#REF! ), 0, 1 )</f>
        <v>1</v>
      </c>
      <c r="AU106" s="57">
        <f xml:space="preserve"> IF( ISNUMBER(#REF! ), 0, 1 )</f>
        <v>1</v>
      </c>
      <c r="AV106" s="57">
        <f xml:space="preserve"> IF( ISNUMBER(#REF! ), 0, 1 )</f>
        <v>1</v>
      </c>
      <c r="AW106" s="57">
        <f xml:space="preserve"> IF( ISNUMBER(#REF! ), 0, 1 )</f>
        <v>1</v>
      </c>
      <c r="AX106" s="57">
        <f xml:space="preserve"> IF( ISNUMBER(#REF! ), 0, 1 )</f>
        <v>1</v>
      </c>
      <c r="AY106" s="57">
        <f xml:space="preserve"> IF( ISNUMBER(#REF! ), 0, 1 )</f>
        <v>1</v>
      </c>
      <c r="AZ106" s="2108"/>
      <c r="BA106" s="2108"/>
      <c r="BB106" s="2625"/>
      <c r="BC106" s="2625"/>
      <c r="BD106" s="2625"/>
      <c r="BE106" s="2625"/>
      <c r="BF106" s="57">
        <f xml:space="preserve"> IF( ISNUMBER(#REF! ), 0, 1 )</f>
        <v>1</v>
      </c>
      <c r="BG106" s="2625"/>
      <c r="BH106" s="2108"/>
      <c r="BI106" s="57">
        <f xml:space="preserve"> IF( ISNUMBER(#REF! ), 0, 1 )</f>
        <v>1</v>
      </c>
      <c r="BJ106" s="57">
        <f xml:space="preserve"> IF( ISNUMBER(#REF! ), 0, 1 )</f>
        <v>1</v>
      </c>
      <c r="BK106" s="57">
        <f xml:space="preserve"> IF( ISNUMBER(#REF! ), 0, 1 )</f>
        <v>1</v>
      </c>
      <c r="BL106" s="57">
        <f xml:space="preserve"> IF( ISNUMBER(#REF! ), 0, 1 )</f>
        <v>1</v>
      </c>
      <c r="BM106" s="57">
        <f xml:space="preserve"> IF( ISNUMBER(#REF! ), 0, 1 )</f>
        <v>1</v>
      </c>
      <c r="BN106" s="57">
        <f xml:space="preserve"> IF( ISNUMBER(#REF! ), 0, 1 )</f>
        <v>1</v>
      </c>
      <c r="BO106" s="2629"/>
      <c r="BP106" s="2625"/>
      <c r="BQ106" s="2625"/>
      <c r="BR106" s="2643"/>
      <c r="BS106" s="2643"/>
      <c r="BT106" s="2643"/>
    </row>
    <row r="107" spans="1:72" s="2648" customFormat="1" ht="15.75" hidden="1" customHeight="1" outlineLevel="1">
      <c r="A107" s="2643"/>
      <c r="B107" s="2673"/>
      <c r="C107" s="2674"/>
      <c r="D107" s="2675"/>
      <c r="E107" s="2675"/>
      <c r="F107" s="2674"/>
      <c r="G107" s="2675"/>
      <c r="H107" s="2674"/>
      <c r="I107" s="2674"/>
      <c r="J107" s="2676"/>
      <c r="K107" s="2677"/>
      <c r="L107" s="2676"/>
      <c r="M107" s="2678"/>
      <c r="N107" s="2677"/>
      <c r="O107" s="2679"/>
      <c r="P107" s="2679"/>
      <c r="Q107" s="2680">
        <f t="shared" si="31"/>
        <v>0</v>
      </c>
      <c r="R107" s="2721"/>
      <c r="S107" s="2682"/>
      <c r="T107" s="2722"/>
      <c r="U107" s="2721"/>
      <c r="V107" s="2721"/>
      <c r="W107" s="163">
        <f t="shared" si="32"/>
        <v>0</v>
      </c>
      <c r="X107" s="2683">
        <f t="shared" si="33"/>
        <v>0</v>
      </c>
      <c r="Y107" s="2683">
        <f t="shared" si="34"/>
        <v>0</v>
      </c>
      <c r="Z107" s="2682"/>
      <c r="AA107" s="2682"/>
      <c r="AB107" s="2677"/>
      <c r="AC107" s="2677"/>
      <c r="AD107" s="2677"/>
      <c r="AE107" s="2684"/>
      <c r="AF107" s="2670"/>
      <c r="AG107" s="2685" t="s">
        <v>9476</v>
      </c>
      <c r="AH107" s="12"/>
      <c r="AI107" s="2629"/>
      <c r="AJ107" s="2116" t="str">
        <f t="shared" si="35"/>
        <v>Please complete all cells in row</v>
      </c>
      <c r="AK107" s="2629"/>
      <c r="AL107" s="57">
        <f xml:space="preserve"> IF( ISNUMBER(#REF! ), 0, 1 )</f>
        <v>1</v>
      </c>
      <c r="AM107" s="57">
        <f xml:space="preserve"> IF( ISNUMBER(#REF! ), 0, 1 )</f>
        <v>1</v>
      </c>
      <c r="AN107" s="57">
        <f xml:space="preserve"> IF( ISNUMBER(#REF! ), 0, 1 )</f>
        <v>1</v>
      </c>
      <c r="AO107" s="57">
        <f xml:space="preserve"> IF( ISNUMBER(#REF! ), 0, 1 )</f>
        <v>1</v>
      </c>
      <c r="AP107" s="57">
        <f xml:space="preserve"> IF( ISNUMBER(#REF! ), 0, 1 )</f>
        <v>1</v>
      </c>
      <c r="AQ107" s="57">
        <f xml:space="preserve"> IF( ISNUMBER(#REF! ), 0, 1 )</f>
        <v>1</v>
      </c>
      <c r="AR107" s="57">
        <f xml:space="preserve"> IF( ISNUMBER(#REF! ), 0, 1 )</f>
        <v>1</v>
      </c>
      <c r="AS107" s="57">
        <f xml:space="preserve"> IF( ISNUMBER(#REF! ), 0, 1 )</f>
        <v>1</v>
      </c>
      <c r="AT107" s="57">
        <f xml:space="preserve"> IF( ISNUMBER(#REF! ), 0, 1 )</f>
        <v>1</v>
      </c>
      <c r="AU107" s="57">
        <f xml:space="preserve"> IF( ISNUMBER(#REF! ), 0, 1 )</f>
        <v>1</v>
      </c>
      <c r="AV107" s="57">
        <f xml:space="preserve"> IF( ISNUMBER(#REF! ), 0, 1 )</f>
        <v>1</v>
      </c>
      <c r="AW107" s="57">
        <f xml:space="preserve"> IF( ISNUMBER(#REF! ), 0, 1 )</f>
        <v>1</v>
      </c>
      <c r="AX107" s="57">
        <f xml:space="preserve"> IF( ISNUMBER(#REF! ), 0, 1 )</f>
        <v>1</v>
      </c>
      <c r="AY107" s="57">
        <f xml:space="preserve"> IF( ISNUMBER(#REF! ), 0, 1 )</f>
        <v>1</v>
      </c>
      <c r="AZ107" s="2108"/>
      <c r="BA107" s="2108"/>
      <c r="BB107" s="2625"/>
      <c r="BC107" s="2625"/>
      <c r="BD107" s="2625"/>
      <c r="BE107" s="2625"/>
      <c r="BF107" s="57">
        <f xml:space="preserve"> IF( ISNUMBER(#REF! ), 0, 1 )</f>
        <v>1</v>
      </c>
      <c r="BG107" s="2625"/>
      <c r="BH107" s="2108"/>
      <c r="BI107" s="57">
        <f xml:space="preserve"> IF( ISNUMBER(#REF! ), 0, 1 )</f>
        <v>1</v>
      </c>
      <c r="BJ107" s="57">
        <f xml:space="preserve"> IF( ISNUMBER(#REF! ), 0, 1 )</f>
        <v>1</v>
      </c>
      <c r="BK107" s="57">
        <f xml:space="preserve"> IF( ISNUMBER(#REF! ), 0, 1 )</f>
        <v>1</v>
      </c>
      <c r="BL107" s="57">
        <f xml:space="preserve"> IF( ISNUMBER(#REF! ), 0, 1 )</f>
        <v>1</v>
      </c>
      <c r="BM107" s="57">
        <f xml:space="preserve"> IF( ISNUMBER(#REF! ), 0, 1 )</f>
        <v>1</v>
      </c>
      <c r="BN107" s="57">
        <f xml:space="preserve"> IF( ISNUMBER(#REF! ), 0, 1 )</f>
        <v>1</v>
      </c>
      <c r="BO107" s="2629"/>
      <c r="BP107" s="2625"/>
      <c r="BQ107" s="2625"/>
      <c r="BR107" s="2643"/>
      <c r="BS107" s="2643"/>
      <c r="BT107" s="2643"/>
    </row>
    <row r="108" spans="1:72" s="2648" customFormat="1" ht="15.75" hidden="1" customHeight="1" outlineLevel="1">
      <c r="A108" s="2643"/>
      <c r="B108" s="2673"/>
      <c r="C108" s="2674"/>
      <c r="D108" s="2675"/>
      <c r="E108" s="2675"/>
      <c r="F108" s="2674"/>
      <c r="G108" s="2675"/>
      <c r="H108" s="2674"/>
      <c r="I108" s="2674"/>
      <c r="J108" s="2676"/>
      <c r="K108" s="2677"/>
      <c r="L108" s="2676"/>
      <c r="M108" s="2678"/>
      <c r="N108" s="2677"/>
      <c r="O108" s="2679"/>
      <c r="P108" s="2679"/>
      <c r="Q108" s="2680">
        <f t="shared" si="31"/>
        <v>0</v>
      </c>
      <c r="R108" s="2721"/>
      <c r="S108" s="2682"/>
      <c r="T108" s="2722"/>
      <c r="U108" s="2721"/>
      <c r="V108" s="2721"/>
      <c r="W108" s="163">
        <f t="shared" si="32"/>
        <v>0</v>
      </c>
      <c r="X108" s="2683">
        <f t="shared" si="33"/>
        <v>0</v>
      </c>
      <c r="Y108" s="2683">
        <f t="shared" si="34"/>
        <v>0</v>
      </c>
      <c r="Z108" s="2682"/>
      <c r="AA108" s="2682"/>
      <c r="AB108" s="2677"/>
      <c r="AC108" s="2677"/>
      <c r="AD108" s="2677"/>
      <c r="AE108" s="2684"/>
      <c r="AF108" s="2670"/>
      <c r="AG108" s="2685" t="s">
        <v>9477</v>
      </c>
      <c r="AH108" s="12"/>
      <c r="AI108" s="2629"/>
      <c r="AJ108" s="2116" t="str">
        <f t="shared" si="35"/>
        <v>Please complete all cells in row</v>
      </c>
      <c r="AK108" s="2629"/>
      <c r="AL108" s="57">
        <f xml:space="preserve"> IF( ISNUMBER(#REF! ), 0, 1 )</f>
        <v>1</v>
      </c>
      <c r="AM108" s="57">
        <f xml:space="preserve"> IF( ISNUMBER(#REF! ), 0, 1 )</f>
        <v>1</v>
      </c>
      <c r="AN108" s="57">
        <f xml:space="preserve"> IF( ISNUMBER(#REF! ), 0, 1 )</f>
        <v>1</v>
      </c>
      <c r="AO108" s="57">
        <f xml:space="preserve"> IF( ISNUMBER(#REF! ), 0, 1 )</f>
        <v>1</v>
      </c>
      <c r="AP108" s="57">
        <f xml:space="preserve"> IF( ISNUMBER(#REF! ), 0, 1 )</f>
        <v>1</v>
      </c>
      <c r="AQ108" s="57">
        <f xml:space="preserve"> IF( ISNUMBER(#REF! ), 0, 1 )</f>
        <v>1</v>
      </c>
      <c r="AR108" s="57">
        <f xml:space="preserve"> IF( ISNUMBER(#REF! ), 0, 1 )</f>
        <v>1</v>
      </c>
      <c r="AS108" s="57">
        <f xml:space="preserve"> IF( ISNUMBER(#REF! ), 0, 1 )</f>
        <v>1</v>
      </c>
      <c r="AT108" s="57">
        <f xml:space="preserve"> IF( ISNUMBER(#REF! ), 0, 1 )</f>
        <v>1</v>
      </c>
      <c r="AU108" s="57">
        <f xml:space="preserve"> IF( ISNUMBER(#REF! ), 0, 1 )</f>
        <v>1</v>
      </c>
      <c r="AV108" s="57">
        <f xml:space="preserve"> IF( ISNUMBER(#REF! ), 0, 1 )</f>
        <v>1</v>
      </c>
      <c r="AW108" s="57">
        <f xml:space="preserve"> IF( ISNUMBER(#REF! ), 0, 1 )</f>
        <v>1</v>
      </c>
      <c r="AX108" s="57">
        <f xml:space="preserve"> IF( ISNUMBER(#REF! ), 0, 1 )</f>
        <v>1</v>
      </c>
      <c r="AY108" s="57">
        <f xml:space="preserve"> IF( ISNUMBER(#REF! ), 0, 1 )</f>
        <v>1</v>
      </c>
      <c r="AZ108" s="2108"/>
      <c r="BA108" s="2108"/>
      <c r="BB108" s="2625"/>
      <c r="BC108" s="2625"/>
      <c r="BD108" s="2625"/>
      <c r="BE108" s="2625"/>
      <c r="BF108" s="57">
        <f xml:space="preserve"> IF( ISNUMBER(#REF! ), 0, 1 )</f>
        <v>1</v>
      </c>
      <c r="BG108" s="2625"/>
      <c r="BH108" s="2108"/>
      <c r="BI108" s="57">
        <f xml:space="preserve"> IF( ISNUMBER(#REF! ), 0, 1 )</f>
        <v>1</v>
      </c>
      <c r="BJ108" s="57">
        <f xml:space="preserve"> IF( ISNUMBER(#REF! ), 0, 1 )</f>
        <v>1</v>
      </c>
      <c r="BK108" s="57">
        <f xml:space="preserve"> IF( ISNUMBER(#REF! ), 0, 1 )</f>
        <v>1</v>
      </c>
      <c r="BL108" s="57">
        <f xml:space="preserve"> IF( ISNUMBER(#REF! ), 0, 1 )</f>
        <v>1</v>
      </c>
      <c r="BM108" s="57">
        <f xml:space="preserve"> IF( ISNUMBER(#REF! ), 0, 1 )</f>
        <v>1</v>
      </c>
      <c r="BN108" s="57">
        <f xml:space="preserve"> IF( ISNUMBER(#REF! ), 0, 1 )</f>
        <v>1</v>
      </c>
      <c r="BO108" s="2629"/>
      <c r="BP108" s="2625"/>
      <c r="BQ108" s="2625"/>
      <c r="BR108" s="2643"/>
      <c r="BS108" s="2643"/>
      <c r="BT108" s="2643"/>
    </row>
    <row r="109" spans="1:72" s="2648" customFormat="1" ht="15.75" hidden="1" customHeight="1" outlineLevel="1">
      <c r="A109" s="2643"/>
      <c r="B109" s="2673"/>
      <c r="C109" s="2674"/>
      <c r="D109" s="2675"/>
      <c r="E109" s="2675"/>
      <c r="F109" s="2674"/>
      <c r="G109" s="2675"/>
      <c r="H109" s="2674"/>
      <c r="I109" s="2674"/>
      <c r="J109" s="2676"/>
      <c r="K109" s="2677"/>
      <c r="L109" s="2676"/>
      <c r="M109" s="2678"/>
      <c r="N109" s="2677"/>
      <c r="O109" s="2679"/>
      <c r="P109" s="2679"/>
      <c r="Q109" s="2680">
        <f t="shared" si="31"/>
        <v>0</v>
      </c>
      <c r="R109" s="2721"/>
      <c r="S109" s="2682"/>
      <c r="T109" s="2722"/>
      <c r="U109" s="2721"/>
      <c r="V109" s="2721"/>
      <c r="W109" s="163">
        <f t="shared" si="32"/>
        <v>0</v>
      </c>
      <c r="X109" s="2683">
        <f t="shared" si="33"/>
        <v>0</v>
      </c>
      <c r="Y109" s="2683">
        <f t="shared" si="34"/>
        <v>0</v>
      </c>
      <c r="Z109" s="2682"/>
      <c r="AA109" s="2682"/>
      <c r="AB109" s="2677"/>
      <c r="AC109" s="2677"/>
      <c r="AD109" s="2677"/>
      <c r="AE109" s="2684"/>
      <c r="AF109" s="2670"/>
      <c r="AG109" s="2685" t="s">
        <v>9478</v>
      </c>
      <c r="AH109" s="12"/>
      <c r="AI109" s="2629"/>
      <c r="AJ109" s="2116" t="str">
        <f t="shared" si="35"/>
        <v>Please complete all cells in row</v>
      </c>
      <c r="AK109" s="2629"/>
      <c r="AL109" s="57">
        <f xml:space="preserve"> IF( ISNUMBER(#REF! ), 0, 1 )</f>
        <v>1</v>
      </c>
      <c r="AM109" s="57">
        <f xml:space="preserve"> IF( ISNUMBER(#REF! ), 0, 1 )</f>
        <v>1</v>
      </c>
      <c r="AN109" s="57">
        <f xml:space="preserve"> IF( ISNUMBER(#REF! ), 0, 1 )</f>
        <v>1</v>
      </c>
      <c r="AO109" s="57">
        <f xml:space="preserve"> IF( ISNUMBER(#REF! ), 0, 1 )</f>
        <v>1</v>
      </c>
      <c r="AP109" s="57">
        <f xml:space="preserve"> IF( ISNUMBER(#REF! ), 0, 1 )</f>
        <v>1</v>
      </c>
      <c r="AQ109" s="57">
        <f xml:space="preserve"> IF( ISNUMBER(#REF! ), 0, 1 )</f>
        <v>1</v>
      </c>
      <c r="AR109" s="57">
        <f xml:space="preserve"> IF( ISNUMBER(#REF! ), 0, 1 )</f>
        <v>1</v>
      </c>
      <c r="AS109" s="57">
        <f xml:space="preserve"> IF( ISNUMBER(#REF! ), 0, 1 )</f>
        <v>1</v>
      </c>
      <c r="AT109" s="57">
        <f xml:space="preserve"> IF( ISNUMBER(#REF! ), 0, 1 )</f>
        <v>1</v>
      </c>
      <c r="AU109" s="57">
        <f xml:space="preserve"> IF( ISNUMBER(#REF! ), 0, 1 )</f>
        <v>1</v>
      </c>
      <c r="AV109" s="57">
        <f xml:space="preserve"> IF( ISNUMBER(#REF! ), 0, 1 )</f>
        <v>1</v>
      </c>
      <c r="AW109" s="57">
        <f xml:space="preserve"> IF( ISNUMBER(#REF! ), 0, 1 )</f>
        <v>1</v>
      </c>
      <c r="AX109" s="57">
        <f xml:space="preserve"> IF( ISNUMBER(#REF! ), 0, 1 )</f>
        <v>1</v>
      </c>
      <c r="AY109" s="57">
        <f xml:space="preserve"> IF( ISNUMBER(#REF! ), 0, 1 )</f>
        <v>1</v>
      </c>
      <c r="AZ109" s="2108"/>
      <c r="BA109" s="2108"/>
      <c r="BB109" s="2625"/>
      <c r="BC109" s="2625"/>
      <c r="BD109" s="2625"/>
      <c r="BE109" s="2625"/>
      <c r="BF109" s="57">
        <f xml:space="preserve"> IF( ISNUMBER(#REF! ), 0, 1 )</f>
        <v>1</v>
      </c>
      <c r="BG109" s="2625"/>
      <c r="BH109" s="2108"/>
      <c r="BI109" s="57">
        <f xml:space="preserve"> IF( ISNUMBER(#REF! ), 0, 1 )</f>
        <v>1</v>
      </c>
      <c r="BJ109" s="57">
        <f xml:space="preserve"> IF( ISNUMBER(#REF! ), 0, 1 )</f>
        <v>1</v>
      </c>
      <c r="BK109" s="57">
        <f xml:space="preserve"> IF( ISNUMBER(#REF! ), 0, 1 )</f>
        <v>1</v>
      </c>
      <c r="BL109" s="57">
        <f xml:space="preserve"> IF( ISNUMBER(#REF! ), 0, 1 )</f>
        <v>1</v>
      </c>
      <c r="BM109" s="57">
        <f xml:space="preserve"> IF( ISNUMBER(#REF! ), 0, 1 )</f>
        <v>1</v>
      </c>
      <c r="BN109" s="57">
        <f xml:space="preserve"> IF( ISNUMBER(#REF! ), 0, 1 )</f>
        <v>1</v>
      </c>
      <c r="BO109" s="2629"/>
      <c r="BP109" s="2625"/>
      <c r="BQ109" s="2625"/>
      <c r="BR109" s="2643"/>
      <c r="BS109" s="2643"/>
      <c r="BT109" s="2643"/>
    </row>
    <row r="110" spans="1:72" s="2648" customFormat="1" ht="15.75" hidden="1" customHeight="1" outlineLevel="1">
      <c r="A110" s="2643"/>
      <c r="B110" s="2673"/>
      <c r="C110" s="2674"/>
      <c r="D110" s="2675"/>
      <c r="E110" s="2675"/>
      <c r="F110" s="2674"/>
      <c r="G110" s="2675"/>
      <c r="H110" s="2674"/>
      <c r="I110" s="2674"/>
      <c r="J110" s="2676"/>
      <c r="K110" s="2677"/>
      <c r="L110" s="2676"/>
      <c r="M110" s="2678"/>
      <c r="N110" s="2677"/>
      <c r="O110" s="2679"/>
      <c r="P110" s="2679"/>
      <c r="Q110" s="2680">
        <f t="shared" si="31"/>
        <v>0</v>
      </c>
      <c r="R110" s="2721"/>
      <c r="S110" s="2682"/>
      <c r="T110" s="2722"/>
      <c r="U110" s="2721"/>
      <c r="V110" s="2721"/>
      <c r="W110" s="163">
        <f t="shared" si="32"/>
        <v>0</v>
      </c>
      <c r="X110" s="2683">
        <f t="shared" si="33"/>
        <v>0</v>
      </c>
      <c r="Y110" s="2683">
        <f t="shared" si="34"/>
        <v>0</v>
      </c>
      <c r="Z110" s="2682"/>
      <c r="AA110" s="2682"/>
      <c r="AB110" s="2677"/>
      <c r="AC110" s="2677"/>
      <c r="AD110" s="2677"/>
      <c r="AE110" s="2684"/>
      <c r="AF110" s="2670"/>
      <c r="AG110" s="2685" t="s">
        <v>9479</v>
      </c>
      <c r="AH110" s="12"/>
      <c r="AI110" s="2629"/>
      <c r="AJ110" s="2116" t="str">
        <f t="shared" si="35"/>
        <v>Please complete all cells in row</v>
      </c>
      <c r="AK110" s="2629"/>
      <c r="AL110" s="57">
        <f xml:space="preserve"> IF( ISNUMBER(#REF! ), 0, 1 )</f>
        <v>1</v>
      </c>
      <c r="AM110" s="57">
        <f xml:space="preserve"> IF( ISNUMBER(#REF! ), 0, 1 )</f>
        <v>1</v>
      </c>
      <c r="AN110" s="57">
        <f xml:space="preserve"> IF( ISNUMBER(#REF! ), 0, 1 )</f>
        <v>1</v>
      </c>
      <c r="AO110" s="57">
        <f xml:space="preserve"> IF( ISNUMBER(#REF! ), 0, 1 )</f>
        <v>1</v>
      </c>
      <c r="AP110" s="57">
        <f xml:space="preserve"> IF( ISNUMBER(#REF! ), 0, 1 )</f>
        <v>1</v>
      </c>
      <c r="AQ110" s="57">
        <f xml:space="preserve"> IF( ISNUMBER(#REF! ), 0, 1 )</f>
        <v>1</v>
      </c>
      <c r="AR110" s="57">
        <f xml:space="preserve"> IF( ISNUMBER(#REF! ), 0, 1 )</f>
        <v>1</v>
      </c>
      <c r="AS110" s="57">
        <f xml:space="preserve"> IF( ISNUMBER(#REF! ), 0, 1 )</f>
        <v>1</v>
      </c>
      <c r="AT110" s="57">
        <f xml:space="preserve"> IF( ISNUMBER(#REF! ), 0, 1 )</f>
        <v>1</v>
      </c>
      <c r="AU110" s="57">
        <f xml:space="preserve"> IF( ISNUMBER(#REF! ), 0, 1 )</f>
        <v>1</v>
      </c>
      <c r="AV110" s="57">
        <f xml:space="preserve"> IF( ISNUMBER(#REF! ), 0, 1 )</f>
        <v>1</v>
      </c>
      <c r="AW110" s="57">
        <f xml:space="preserve"> IF( ISNUMBER(#REF! ), 0, 1 )</f>
        <v>1</v>
      </c>
      <c r="AX110" s="57">
        <f xml:space="preserve"> IF( ISNUMBER(#REF! ), 0, 1 )</f>
        <v>1</v>
      </c>
      <c r="AY110" s="57">
        <f xml:space="preserve"> IF( ISNUMBER(#REF! ), 0, 1 )</f>
        <v>1</v>
      </c>
      <c r="AZ110" s="2108"/>
      <c r="BA110" s="2108"/>
      <c r="BB110" s="2625"/>
      <c r="BC110" s="2625"/>
      <c r="BD110" s="2625"/>
      <c r="BE110" s="2625"/>
      <c r="BF110" s="57">
        <f xml:space="preserve"> IF( ISNUMBER(#REF! ), 0, 1 )</f>
        <v>1</v>
      </c>
      <c r="BG110" s="2625"/>
      <c r="BH110" s="2108"/>
      <c r="BI110" s="57">
        <f xml:space="preserve"> IF( ISNUMBER(#REF! ), 0, 1 )</f>
        <v>1</v>
      </c>
      <c r="BJ110" s="57">
        <f xml:space="preserve"> IF( ISNUMBER(#REF! ), 0, 1 )</f>
        <v>1</v>
      </c>
      <c r="BK110" s="57">
        <f xml:space="preserve"> IF( ISNUMBER(#REF! ), 0, 1 )</f>
        <v>1</v>
      </c>
      <c r="BL110" s="57">
        <f xml:space="preserve"> IF( ISNUMBER(#REF! ), 0, 1 )</f>
        <v>1</v>
      </c>
      <c r="BM110" s="57">
        <f xml:space="preserve"> IF( ISNUMBER(#REF! ), 0, 1 )</f>
        <v>1</v>
      </c>
      <c r="BN110" s="57">
        <f xml:space="preserve"> IF( ISNUMBER(#REF! ), 0, 1 )</f>
        <v>1</v>
      </c>
      <c r="BO110" s="2629"/>
      <c r="BP110" s="2625"/>
      <c r="BQ110" s="2625"/>
      <c r="BR110" s="2643"/>
      <c r="BS110" s="2643"/>
      <c r="BT110" s="2643"/>
    </row>
    <row r="111" spans="1:72" s="2648" customFormat="1" ht="15.75" hidden="1" customHeight="1" outlineLevel="1">
      <c r="A111" s="2643"/>
      <c r="B111" s="2673"/>
      <c r="C111" s="2674"/>
      <c r="D111" s="2675"/>
      <c r="E111" s="2675"/>
      <c r="F111" s="2674"/>
      <c r="G111" s="2675"/>
      <c r="H111" s="2674"/>
      <c r="I111" s="2674"/>
      <c r="J111" s="2676"/>
      <c r="K111" s="2677"/>
      <c r="L111" s="2676"/>
      <c r="M111" s="2678"/>
      <c r="N111" s="2677"/>
      <c r="O111" s="2679"/>
      <c r="P111" s="2679"/>
      <c r="Q111" s="2680">
        <f t="shared" si="31"/>
        <v>0</v>
      </c>
      <c r="R111" s="2721"/>
      <c r="S111" s="2682"/>
      <c r="T111" s="2722"/>
      <c r="U111" s="2721"/>
      <c r="V111" s="2721"/>
      <c r="W111" s="163">
        <f t="shared" si="32"/>
        <v>0</v>
      </c>
      <c r="X111" s="2683">
        <f t="shared" si="33"/>
        <v>0</v>
      </c>
      <c r="Y111" s="2683">
        <f t="shared" si="34"/>
        <v>0</v>
      </c>
      <c r="Z111" s="2682"/>
      <c r="AA111" s="2682"/>
      <c r="AB111" s="2677"/>
      <c r="AC111" s="2677"/>
      <c r="AD111" s="2677"/>
      <c r="AE111" s="2684"/>
      <c r="AF111" s="2670"/>
      <c r="AG111" s="2685" t="s">
        <v>9480</v>
      </c>
      <c r="AH111" s="12"/>
      <c r="AI111" s="2629"/>
      <c r="AJ111" s="2116" t="str">
        <f t="shared" si="35"/>
        <v>Please complete all cells in row</v>
      </c>
      <c r="AK111" s="2629"/>
      <c r="AL111" s="57">
        <f xml:space="preserve"> IF( ISNUMBER(#REF! ), 0, 1 )</f>
        <v>1</v>
      </c>
      <c r="AM111" s="57">
        <f xml:space="preserve"> IF( ISNUMBER(#REF! ), 0, 1 )</f>
        <v>1</v>
      </c>
      <c r="AN111" s="57">
        <f xml:space="preserve"> IF( ISNUMBER(#REF! ), 0, 1 )</f>
        <v>1</v>
      </c>
      <c r="AO111" s="57">
        <f xml:space="preserve"> IF( ISNUMBER(#REF! ), 0, 1 )</f>
        <v>1</v>
      </c>
      <c r="AP111" s="57">
        <f xml:space="preserve"> IF( ISNUMBER(#REF! ), 0, 1 )</f>
        <v>1</v>
      </c>
      <c r="AQ111" s="57">
        <f xml:space="preserve"> IF( ISNUMBER(#REF! ), 0, 1 )</f>
        <v>1</v>
      </c>
      <c r="AR111" s="57">
        <f xml:space="preserve"> IF( ISNUMBER(#REF! ), 0, 1 )</f>
        <v>1</v>
      </c>
      <c r="AS111" s="57">
        <f xml:space="preserve"> IF( ISNUMBER(#REF! ), 0, 1 )</f>
        <v>1</v>
      </c>
      <c r="AT111" s="57">
        <f xml:space="preserve"> IF( ISNUMBER(#REF! ), 0, 1 )</f>
        <v>1</v>
      </c>
      <c r="AU111" s="57">
        <f xml:space="preserve"> IF( ISNUMBER(#REF! ), 0, 1 )</f>
        <v>1</v>
      </c>
      <c r="AV111" s="57">
        <f xml:space="preserve"> IF( ISNUMBER(#REF! ), 0, 1 )</f>
        <v>1</v>
      </c>
      <c r="AW111" s="57">
        <f xml:space="preserve"> IF( ISNUMBER(#REF! ), 0, 1 )</f>
        <v>1</v>
      </c>
      <c r="AX111" s="57">
        <f xml:space="preserve"> IF( ISNUMBER(#REF! ), 0, 1 )</f>
        <v>1</v>
      </c>
      <c r="AY111" s="57">
        <f xml:space="preserve"> IF( ISNUMBER(#REF! ), 0, 1 )</f>
        <v>1</v>
      </c>
      <c r="AZ111" s="2108"/>
      <c r="BA111" s="2108"/>
      <c r="BB111" s="2625"/>
      <c r="BC111" s="2625"/>
      <c r="BD111" s="2625"/>
      <c r="BE111" s="2625"/>
      <c r="BF111" s="57">
        <f xml:space="preserve"> IF( ISNUMBER(#REF! ), 0, 1 )</f>
        <v>1</v>
      </c>
      <c r="BG111" s="2625"/>
      <c r="BH111" s="2108"/>
      <c r="BI111" s="57">
        <f xml:space="preserve"> IF( ISNUMBER(#REF! ), 0, 1 )</f>
        <v>1</v>
      </c>
      <c r="BJ111" s="57">
        <f xml:space="preserve"> IF( ISNUMBER(#REF! ), 0, 1 )</f>
        <v>1</v>
      </c>
      <c r="BK111" s="57">
        <f xml:space="preserve"> IF( ISNUMBER(#REF! ), 0, 1 )</f>
        <v>1</v>
      </c>
      <c r="BL111" s="57">
        <f xml:space="preserve"> IF( ISNUMBER(#REF! ), 0, 1 )</f>
        <v>1</v>
      </c>
      <c r="BM111" s="57">
        <f xml:space="preserve"> IF( ISNUMBER(#REF! ), 0, 1 )</f>
        <v>1</v>
      </c>
      <c r="BN111" s="57">
        <f xml:space="preserve"> IF( ISNUMBER(#REF! ), 0, 1 )</f>
        <v>1</v>
      </c>
      <c r="BO111" s="2629"/>
      <c r="BP111" s="2625"/>
      <c r="BQ111" s="2625"/>
      <c r="BR111" s="2643"/>
      <c r="BS111" s="2643"/>
      <c r="BT111" s="2643"/>
    </row>
    <row r="112" spans="1:72" s="2648" customFormat="1" ht="15.75" hidden="1" customHeight="1" outlineLevel="1">
      <c r="A112" s="2643"/>
      <c r="B112" s="2673"/>
      <c r="C112" s="2674"/>
      <c r="D112" s="2675"/>
      <c r="E112" s="2675"/>
      <c r="F112" s="2674"/>
      <c r="G112" s="2675"/>
      <c r="H112" s="2674"/>
      <c r="I112" s="2674"/>
      <c r="J112" s="2676"/>
      <c r="K112" s="2677"/>
      <c r="L112" s="2676"/>
      <c r="M112" s="2678"/>
      <c r="N112" s="2677"/>
      <c r="O112" s="2679"/>
      <c r="P112" s="2679"/>
      <c r="Q112" s="2680">
        <f t="shared" si="31"/>
        <v>0</v>
      </c>
      <c r="R112" s="2721"/>
      <c r="S112" s="2682"/>
      <c r="T112" s="2722"/>
      <c r="U112" s="2721"/>
      <c r="V112" s="2721"/>
      <c r="W112" s="163">
        <f t="shared" si="32"/>
        <v>0</v>
      </c>
      <c r="X112" s="2683">
        <f t="shared" si="33"/>
        <v>0</v>
      </c>
      <c r="Y112" s="2683">
        <f t="shared" si="34"/>
        <v>0</v>
      </c>
      <c r="Z112" s="2682"/>
      <c r="AA112" s="2682"/>
      <c r="AB112" s="2677"/>
      <c r="AC112" s="2677"/>
      <c r="AD112" s="2677"/>
      <c r="AE112" s="2684"/>
      <c r="AF112" s="2670"/>
      <c r="AG112" s="2685" t="s">
        <v>9481</v>
      </c>
      <c r="AH112" s="12"/>
      <c r="AI112" s="2629"/>
      <c r="AJ112" s="2116" t="str">
        <f t="shared" si="35"/>
        <v>Please complete all cells in row</v>
      </c>
      <c r="AK112" s="2629"/>
      <c r="AL112" s="57">
        <f xml:space="preserve"> IF( ISNUMBER(#REF! ), 0, 1 )</f>
        <v>1</v>
      </c>
      <c r="AM112" s="57">
        <f xml:space="preserve"> IF( ISNUMBER(#REF! ), 0, 1 )</f>
        <v>1</v>
      </c>
      <c r="AN112" s="57">
        <f xml:space="preserve"> IF( ISNUMBER(#REF! ), 0, 1 )</f>
        <v>1</v>
      </c>
      <c r="AO112" s="57">
        <f xml:space="preserve"> IF( ISNUMBER(#REF! ), 0, 1 )</f>
        <v>1</v>
      </c>
      <c r="AP112" s="57">
        <f xml:space="preserve"> IF( ISNUMBER(#REF! ), 0, 1 )</f>
        <v>1</v>
      </c>
      <c r="AQ112" s="57">
        <f xml:space="preserve"> IF( ISNUMBER(#REF! ), 0, 1 )</f>
        <v>1</v>
      </c>
      <c r="AR112" s="57">
        <f xml:space="preserve"> IF( ISNUMBER(#REF! ), 0, 1 )</f>
        <v>1</v>
      </c>
      <c r="AS112" s="57">
        <f xml:space="preserve"> IF( ISNUMBER(#REF! ), 0, 1 )</f>
        <v>1</v>
      </c>
      <c r="AT112" s="57">
        <f xml:space="preserve"> IF( ISNUMBER(#REF! ), 0, 1 )</f>
        <v>1</v>
      </c>
      <c r="AU112" s="57">
        <f xml:space="preserve"> IF( ISNUMBER(#REF! ), 0, 1 )</f>
        <v>1</v>
      </c>
      <c r="AV112" s="57">
        <f xml:space="preserve"> IF( ISNUMBER(#REF! ), 0, 1 )</f>
        <v>1</v>
      </c>
      <c r="AW112" s="57">
        <f xml:space="preserve"> IF( ISNUMBER(#REF! ), 0, 1 )</f>
        <v>1</v>
      </c>
      <c r="AX112" s="57">
        <f xml:space="preserve"> IF( ISNUMBER(#REF! ), 0, 1 )</f>
        <v>1</v>
      </c>
      <c r="AY112" s="57">
        <f xml:space="preserve"> IF( ISNUMBER(#REF! ), 0, 1 )</f>
        <v>1</v>
      </c>
      <c r="AZ112" s="2108"/>
      <c r="BA112" s="2108"/>
      <c r="BB112" s="2625"/>
      <c r="BC112" s="2625"/>
      <c r="BD112" s="2625"/>
      <c r="BE112" s="2625"/>
      <c r="BF112" s="57">
        <f xml:space="preserve"> IF( ISNUMBER(#REF! ), 0, 1 )</f>
        <v>1</v>
      </c>
      <c r="BG112" s="2625"/>
      <c r="BH112" s="2108"/>
      <c r="BI112" s="57">
        <f xml:space="preserve"> IF( ISNUMBER(#REF! ), 0, 1 )</f>
        <v>1</v>
      </c>
      <c r="BJ112" s="57">
        <f xml:space="preserve"> IF( ISNUMBER(#REF! ), 0, 1 )</f>
        <v>1</v>
      </c>
      <c r="BK112" s="57">
        <f xml:space="preserve"> IF( ISNUMBER(#REF! ), 0, 1 )</f>
        <v>1</v>
      </c>
      <c r="BL112" s="57">
        <f xml:space="preserve"> IF( ISNUMBER(#REF! ), 0, 1 )</f>
        <v>1</v>
      </c>
      <c r="BM112" s="57">
        <f xml:space="preserve"> IF( ISNUMBER(#REF! ), 0, 1 )</f>
        <v>1</v>
      </c>
      <c r="BN112" s="57">
        <f xml:space="preserve"> IF( ISNUMBER(#REF! ), 0, 1 )</f>
        <v>1</v>
      </c>
      <c r="BO112" s="2629"/>
      <c r="BP112" s="2625"/>
      <c r="BQ112" s="2625"/>
      <c r="BR112" s="2643"/>
      <c r="BS112" s="2643"/>
      <c r="BT112" s="2643"/>
    </row>
    <row r="113" spans="1:72" s="2648" customFormat="1" ht="15.75" hidden="1" customHeight="1" outlineLevel="1">
      <c r="A113" s="2643"/>
      <c r="B113" s="2673"/>
      <c r="C113" s="2674"/>
      <c r="D113" s="2675"/>
      <c r="E113" s="2675"/>
      <c r="F113" s="2674"/>
      <c r="G113" s="2675"/>
      <c r="H113" s="2674"/>
      <c r="I113" s="2674"/>
      <c r="J113" s="2676"/>
      <c r="K113" s="2677"/>
      <c r="L113" s="2676"/>
      <c r="M113" s="2678"/>
      <c r="N113" s="2677"/>
      <c r="O113" s="2679"/>
      <c r="P113" s="2679"/>
      <c r="Q113" s="2680">
        <f t="shared" si="31"/>
        <v>0</v>
      </c>
      <c r="R113" s="2721"/>
      <c r="S113" s="2682"/>
      <c r="T113" s="2722"/>
      <c r="U113" s="2721"/>
      <c r="V113" s="2721"/>
      <c r="W113" s="163">
        <f t="shared" si="32"/>
        <v>0</v>
      </c>
      <c r="X113" s="2683">
        <f t="shared" si="33"/>
        <v>0</v>
      </c>
      <c r="Y113" s="2683">
        <f t="shared" si="34"/>
        <v>0</v>
      </c>
      <c r="Z113" s="2682"/>
      <c r="AA113" s="2682"/>
      <c r="AB113" s="2677"/>
      <c r="AC113" s="2677"/>
      <c r="AD113" s="2677"/>
      <c r="AE113" s="2684"/>
      <c r="AF113" s="2670"/>
      <c r="AG113" s="2685" t="s">
        <v>9482</v>
      </c>
      <c r="AH113" s="12"/>
      <c r="AI113" s="2629"/>
      <c r="AJ113" s="2116" t="str">
        <f t="shared" si="35"/>
        <v>Please complete all cells in row</v>
      </c>
      <c r="AK113" s="2629"/>
      <c r="AL113" s="57">
        <f xml:space="preserve"> IF( ISNUMBER(#REF! ), 0, 1 )</f>
        <v>1</v>
      </c>
      <c r="AM113" s="57">
        <f xml:space="preserve"> IF( ISNUMBER(#REF! ), 0, 1 )</f>
        <v>1</v>
      </c>
      <c r="AN113" s="57">
        <f xml:space="preserve"> IF( ISNUMBER(#REF! ), 0, 1 )</f>
        <v>1</v>
      </c>
      <c r="AO113" s="57">
        <f xml:space="preserve"> IF( ISNUMBER(#REF! ), 0, 1 )</f>
        <v>1</v>
      </c>
      <c r="AP113" s="57">
        <f xml:space="preserve"> IF( ISNUMBER(#REF! ), 0, 1 )</f>
        <v>1</v>
      </c>
      <c r="AQ113" s="57">
        <f xml:space="preserve"> IF( ISNUMBER(#REF! ), 0, 1 )</f>
        <v>1</v>
      </c>
      <c r="AR113" s="57">
        <f xml:space="preserve"> IF( ISNUMBER(#REF! ), 0, 1 )</f>
        <v>1</v>
      </c>
      <c r="AS113" s="57">
        <f xml:space="preserve"> IF( ISNUMBER(#REF! ), 0, 1 )</f>
        <v>1</v>
      </c>
      <c r="AT113" s="57">
        <f xml:space="preserve"> IF( ISNUMBER(#REF! ), 0, 1 )</f>
        <v>1</v>
      </c>
      <c r="AU113" s="57">
        <f xml:space="preserve"> IF( ISNUMBER(#REF! ), 0, 1 )</f>
        <v>1</v>
      </c>
      <c r="AV113" s="57">
        <f xml:space="preserve"> IF( ISNUMBER(#REF! ), 0, 1 )</f>
        <v>1</v>
      </c>
      <c r="AW113" s="57">
        <f xml:space="preserve"> IF( ISNUMBER(#REF! ), 0, 1 )</f>
        <v>1</v>
      </c>
      <c r="AX113" s="57">
        <f xml:space="preserve"> IF( ISNUMBER(#REF! ), 0, 1 )</f>
        <v>1</v>
      </c>
      <c r="AY113" s="57">
        <f xml:space="preserve"> IF( ISNUMBER(#REF! ), 0, 1 )</f>
        <v>1</v>
      </c>
      <c r="AZ113" s="2108"/>
      <c r="BA113" s="2108"/>
      <c r="BB113" s="2625"/>
      <c r="BC113" s="2625"/>
      <c r="BD113" s="2625"/>
      <c r="BE113" s="2625"/>
      <c r="BF113" s="57">
        <f xml:space="preserve"> IF( ISNUMBER(#REF! ), 0, 1 )</f>
        <v>1</v>
      </c>
      <c r="BG113" s="2625"/>
      <c r="BH113" s="2108"/>
      <c r="BI113" s="57">
        <f xml:space="preserve"> IF( ISNUMBER(#REF! ), 0, 1 )</f>
        <v>1</v>
      </c>
      <c r="BJ113" s="57">
        <f xml:space="preserve"> IF( ISNUMBER(#REF! ), 0, 1 )</f>
        <v>1</v>
      </c>
      <c r="BK113" s="57">
        <f xml:space="preserve"> IF( ISNUMBER(#REF! ), 0, 1 )</f>
        <v>1</v>
      </c>
      <c r="BL113" s="57">
        <f xml:space="preserve"> IF( ISNUMBER(#REF! ), 0, 1 )</f>
        <v>1</v>
      </c>
      <c r="BM113" s="57">
        <f xml:space="preserve"> IF( ISNUMBER(#REF! ), 0, 1 )</f>
        <v>1</v>
      </c>
      <c r="BN113" s="57">
        <f xml:space="preserve"> IF( ISNUMBER(#REF! ), 0, 1 )</f>
        <v>1</v>
      </c>
      <c r="BO113" s="2629"/>
      <c r="BP113" s="2625"/>
      <c r="BQ113" s="2625"/>
      <c r="BR113" s="2643"/>
      <c r="BS113" s="2643"/>
      <c r="BT113" s="2643"/>
    </row>
    <row r="114" spans="1:72" s="2648" customFormat="1" ht="15.75" hidden="1" customHeight="1" outlineLevel="1">
      <c r="A114" s="2643"/>
      <c r="B114" s="2673"/>
      <c r="C114" s="2674"/>
      <c r="D114" s="2675"/>
      <c r="E114" s="2675"/>
      <c r="F114" s="2674"/>
      <c r="G114" s="2675"/>
      <c r="H114" s="2674"/>
      <c r="I114" s="2674"/>
      <c r="J114" s="2676"/>
      <c r="K114" s="2677"/>
      <c r="L114" s="2676"/>
      <c r="M114" s="2678"/>
      <c r="N114" s="2677"/>
      <c r="O114" s="2679"/>
      <c r="P114" s="2679"/>
      <c r="Q114" s="2680">
        <f t="shared" si="31"/>
        <v>0</v>
      </c>
      <c r="R114" s="2721"/>
      <c r="S114" s="2682"/>
      <c r="T114" s="2722"/>
      <c r="U114" s="2721"/>
      <c r="V114" s="2721"/>
      <c r="W114" s="163">
        <f t="shared" si="32"/>
        <v>0</v>
      </c>
      <c r="X114" s="2683">
        <f t="shared" si="33"/>
        <v>0</v>
      </c>
      <c r="Y114" s="2683">
        <f t="shared" si="34"/>
        <v>0</v>
      </c>
      <c r="Z114" s="2682"/>
      <c r="AA114" s="2682"/>
      <c r="AB114" s="2677"/>
      <c r="AC114" s="2677"/>
      <c r="AD114" s="2677"/>
      <c r="AE114" s="2684"/>
      <c r="AF114" s="2670"/>
      <c r="AG114" s="2685" t="s">
        <v>9483</v>
      </c>
      <c r="AH114" s="12"/>
      <c r="AI114" s="2629"/>
      <c r="AJ114" s="2116" t="str">
        <f t="shared" si="35"/>
        <v>Please complete all cells in row</v>
      </c>
      <c r="AK114" s="2629"/>
      <c r="AL114" s="57">
        <f xml:space="preserve"> IF( ISNUMBER(#REF! ), 0, 1 )</f>
        <v>1</v>
      </c>
      <c r="AM114" s="57">
        <f xml:space="preserve"> IF( ISNUMBER(#REF! ), 0, 1 )</f>
        <v>1</v>
      </c>
      <c r="AN114" s="57">
        <f xml:space="preserve"> IF( ISNUMBER(#REF! ), 0, 1 )</f>
        <v>1</v>
      </c>
      <c r="AO114" s="57">
        <f xml:space="preserve"> IF( ISNUMBER(#REF! ), 0, 1 )</f>
        <v>1</v>
      </c>
      <c r="AP114" s="57">
        <f xml:space="preserve"> IF( ISNUMBER(#REF! ), 0, 1 )</f>
        <v>1</v>
      </c>
      <c r="AQ114" s="57">
        <f xml:space="preserve"> IF( ISNUMBER(#REF! ), 0, 1 )</f>
        <v>1</v>
      </c>
      <c r="AR114" s="57">
        <f xml:space="preserve"> IF( ISNUMBER(#REF! ), 0, 1 )</f>
        <v>1</v>
      </c>
      <c r="AS114" s="57">
        <f xml:space="preserve"> IF( ISNUMBER(#REF! ), 0, 1 )</f>
        <v>1</v>
      </c>
      <c r="AT114" s="57">
        <f xml:space="preserve"> IF( ISNUMBER(#REF! ), 0, 1 )</f>
        <v>1</v>
      </c>
      <c r="AU114" s="57">
        <f xml:space="preserve"> IF( ISNUMBER(#REF! ), 0, 1 )</f>
        <v>1</v>
      </c>
      <c r="AV114" s="57">
        <f xml:space="preserve"> IF( ISNUMBER(#REF! ), 0, 1 )</f>
        <v>1</v>
      </c>
      <c r="AW114" s="57">
        <f xml:space="preserve"> IF( ISNUMBER(#REF! ), 0, 1 )</f>
        <v>1</v>
      </c>
      <c r="AX114" s="57">
        <f xml:space="preserve"> IF( ISNUMBER(#REF! ), 0, 1 )</f>
        <v>1</v>
      </c>
      <c r="AY114" s="57">
        <f xml:space="preserve"> IF( ISNUMBER(#REF! ), 0, 1 )</f>
        <v>1</v>
      </c>
      <c r="AZ114" s="2108"/>
      <c r="BA114" s="2108"/>
      <c r="BB114" s="2625"/>
      <c r="BC114" s="2625"/>
      <c r="BD114" s="2625"/>
      <c r="BE114" s="2625"/>
      <c r="BF114" s="57">
        <f xml:space="preserve"> IF( ISNUMBER(#REF! ), 0, 1 )</f>
        <v>1</v>
      </c>
      <c r="BG114" s="2625"/>
      <c r="BH114" s="2108"/>
      <c r="BI114" s="57">
        <f xml:space="preserve"> IF( ISNUMBER(#REF! ), 0, 1 )</f>
        <v>1</v>
      </c>
      <c r="BJ114" s="57">
        <f xml:space="preserve"> IF( ISNUMBER(#REF! ), 0, 1 )</f>
        <v>1</v>
      </c>
      <c r="BK114" s="57">
        <f xml:space="preserve"> IF( ISNUMBER(#REF! ), 0, 1 )</f>
        <v>1</v>
      </c>
      <c r="BL114" s="57">
        <f xml:space="preserve"> IF( ISNUMBER(#REF! ), 0, 1 )</f>
        <v>1</v>
      </c>
      <c r="BM114" s="57">
        <f xml:space="preserve"> IF( ISNUMBER(#REF! ), 0, 1 )</f>
        <v>1</v>
      </c>
      <c r="BN114" s="57">
        <f xml:space="preserve"> IF( ISNUMBER(#REF! ), 0, 1 )</f>
        <v>1</v>
      </c>
      <c r="BO114" s="2629"/>
      <c r="BP114" s="2625"/>
      <c r="BQ114" s="2625"/>
      <c r="BR114" s="2643"/>
      <c r="BS114" s="2643"/>
      <c r="BT114" s="2643"/>
    </row>
    <row r="115" spans="1:72" s="2648" customFormat="1" ht="15.75" hidden="1" customHeight="1" outlineLevel="1">
      <c r="A115" s="2643"/>
      <c r="B115" s="2673"/>
      <c r="C115" s="2674"/>
      <c r="D115" s="2675"/>
      <c r="E115" s="2675"/>
      <c r="F115" s="2674"/>
      <c r="G115" s="2675"/>
      <c r="H115" s="2674"/>
      <c r="I115" s="2674"/>
      <c r="J115" s="2676"/>
      <c r="K115" s="2677"/>
      <c r="L115" s="2676"/>
      <c r="M115" s="2678"/>
      <c r="N115" s="2677"/>
      <c r="O115" s="2679"/>
      <c r="P115" s="2679"/>
      <c r="Q115" s="2680">
        <f t="shared" si="31"/>
        <v>0</v>
      </c>
      <c r="R115" s="2721"/>
      <c r="S115" s="2682"/>
      <c r="T115" s="2722"/>
      <c r="U115" s="2721"/>
      <c r="V115" s="2721"/>
      <c r="W115" s="163">
        <f t="shared" si="32"/>
        <v>0</v>
      </c>
      <c r="X115" s="2683">
        <f t="shared" si="33"/>
        <v>0</v>
      </c>
      <c r="Y115" s="2683">
        <f t="shared" si="34"/>
        <v>0</v>
      </c>
      <c r="Z115" s="2682"/>
      <c r="AA115" s="2682"/>
      <c r="AB115" s="2677"/>
      <c r="AC115" s="2677"/>
      <c r="AD115" s="2677"/>
      <c r="AE115" s="2684"/>
      <c r="AF115" s="2670"/>
      <c r="AG115" s="2685" t="s">
        <v>9484</v>
      </c>
      <c r="AH115" s="12"/>
      <c r="AI115" s="2629"/>
      <c r="AJ115" s="2116" t="str">
        <f t="shared" si="35"/>
        <v>Please complete all cells in row</v>
      </c>
      <c r="AK115" s="2629"/>
      <c r="AL115" s="57">
        <f xml:space="preserve"> IF( ISNUMBER(#REF! ), 0, 1 )</f>
        <v>1</v>
      </c>
      <c r="AM115" s="57">
        <f xml:space="preserve"> IF( ISNUMBER(#REF! ), 0, 1 )</f>
        <v>1</v>
      </c>
      <c r="AN115" s="57">
        <f xml:space="preserve"> IF( ISNUMBER(#REF! ), 0, 1 )</f>
        <v>1</v>
      </c>
      <c r="AO115" s="57">
        <f xml:space="preserve"> IF( ISNUMBER(#REF! ), 0, 1 )</f>
        <v>1</v>
      </c>
      <c r="AP115" s="57">
        <f xml:space="preserve"> IF( ISNUMBER(#REF! ), 0, 1 )</f>
        <v>1</v>
      </c>
      <c r="AQ115" s="57">
        <f xml:space="preserve"> IF( ISNUMBER(#REF! ), 0, 1 )</f>
        <v>1</v>
      </c>
      <c r="AR115" s="57">
        <f xml:space="preserve"> IF( ISNUMBER(#REF! ), 0, 1 )</f>
        <v>1</v>
      </c>
      <c r="AS115" s="57">
        <f xml:space="preserve"> IF( ISNUMBER(#REF! ), 0, 1 )</f>
        <v>1</v>
      </c>
      <c r="AT115" s="57">
        <f xml:space="preserve"> IF( ISNUMBER(#REF! ), 0, 1 )</f>
        <v>1</v>
      </c>
      <c r="AU115" s="57">
        <f xml:space="preserve"> IF( ISNUMBER(#REF! ), 0, 1 )</f>
        <v>1</v>
      </c>
      <c r="AV115" s="57">
        <f xml:space="preserve"> IF( ISNUMBER(#REF! ), 0, 1 )</f>
        <v>1</v>
      </c>
      <c r="AW115" s="57">
        <f xml:space="preserve"> IF( ISNUMBER(#REF! ), 0, 1 )</f>
        <v>1</v>
      </c>
      <c r="AX115" s="57">
        <f xml:space="preserve"> IF( ISNUMBER(#REF! ), 0, 1 )</f>
        <v>1</v>
      </c>
      <c r="AY115" s="57">
        <f xml:space="preserve"> IF( ISNUMBER(#REF! ), 0, 1 )</f>
        <v>1</v>
      </c>
      <c r="AZ115" s="2108"/>
      <c r="BA115" s="2108"/>
      <c r="BB115" s="2625"/>
      <c r="BC115" s="2625"/>
      <c r="BD115" s="2625"/>
      <c r="BE115" s="2625"/>
      <c r="BF115" s="57">
        <f xml:space="preserve"> IF( ISNUMBER(#REF! ), 0, 1 )</f>
        <v>1</v>
      </c>
      <c r="BG115" s="2625"/>
      <c r="BH115" s="2108"/>
      <c r="BI115" s="57">
        <f xml:space="preserve"> IF( ISNUMBER(#REF! ), 0, 1 )</f>
        <v>1</v>
      </c>
      <c r="BJ115" s="57">
        <f xml:space="preserve"> IF( ISNUMBER(#REF! ), 0, 1 )</f>
        <v>1</v>
      </c>
      <c r="BK115" s="57">
        <f xml:space="preserve"> IF( ISNUMBER(#REF! ), 0, 1 )</f>
        <v>1</v>
      </c>
      <c r="BL115" s="57">
        <f xml:space="preserve"> IF( ISNUMBER(#REF! ), 0, 1 )</f>
        <v>1</v>
      </c>
      <c r="BM115" s="57">
        <f xml:space="preserve"> IF( ISNUMBER(#REF! ), 0, 1 )</f>
        <v>1</v>
      </c>
      <c r="BN115" s="57">
        <f xml:space="preserve"> IF( ISNUMBER(#REF! ), 0, 1 )</f>
        <v>1</v>
      </c>
      <c r="BO115" s="2629"/>
      <c r="BP115" s="2625"/>
      <c r="BQ115" s="2625"/>
      <c r="BR115" s="2643"/>
      <c r="BS115" s="2643"/>
      <c r="BT115" s="2643"/>
    </row>
    <row r="116" spans="1:72" s="2648" customFormat="1" ht="15.75" hidden="1" customHeight="1" outlineLevel="1">
      <c r="A116" s="2643"/>
      <c r="B116" s="2673"/>
      <c r="C116" s="2674"/>
      <c r="D116" s="2675"/>
      <c r="E116" s="2675"/>
      <c r="F116" s="2674"/>
      <c r="G116" s="2675"/>
      <c r="H116" s="2674"/>
      <c r="I116" s="2674"/>
      <c r="J116" s="2676"/>
      <c r="K116" s="2677"/>
      <c r="L116" s="2676"/>
      <c r="M116" s="2678"/>
      <c r="N116" s="2677"/>
      <c r="O116" s="2679"/>
      <c r="P116" s="2679"/>
      <c r="Q116" s="2680">
        <f t="shared" si="31"/>
        <v>0</v>
      </c>
      <c r="R116" s="2721"/>
      <c r="S116" s="2682"/>
      <c r="T116" s="2722"/>
      <c r="U116" s="2721"/>
      <c r="V116" s="2721"/>
      <c r="W116" s="163">
        <f t="shared" si="32"/>
        <v>0</v>
      </c>
      <c r="X116" s="2683">
        <f t="shared" si="33"/>
        <v>0</v>
      </c>
      <c r="Y116" s="2683">
        <f t="shared" si="34"/>
        <v>0</v>
      </c>
      <c r="Z116" s="2682"/>
      <c r="AA116" s="2682"/>
      <c r="AB116" s="2677"/>
      <c r="AC116" s="2677"/>
      <c r="AD116" s="2677"/>
      <c r="AE116" s="2684"/>
      <c r="AF116" s="2670"/>
      <c r="AG116" s="2685" t="s">
        <v>9485</v>
      </c>
      <c r="AH116" s="12"/>
      <c r="AI116" s="2629"/>
      <c r="AJ116" s="2116" t="str">
        <f t="shared" si="35"/>
        <v>Please complete all cells in row</v>
      </c>
      <c r="AK116" s="2629"/>
      <c r="AL116" s="57">
        <f xml:space="preserve"> IF( ISNUMBER(#REF! ), 0, 1 )</f>
        <v>1</v>
      </c>
      <c r="AM116" s="57">
        <f xml:space="preserve"> IF( ISNUMBER(#REF! ), 0, 1 )</f>
        <v>1</v>
      </c>
      <c r="AN116" s="57">
        <f xml:space="preserve"> IF( ISNUMBER(#REF! ), 0, 1 )</f>
        <v>1</v>
      </c>
      <c r="AO116" s="57">
        <f xml:space="preserve"> IF( ISNUMBER(#REF! ), 0, 1 )</f>
        <v>1</v>
      </c>
      <c r="AP116" s="57">
        <f xml:space="preserve"> IF( ISNUMBER(#REF! ), 0, 1 )</f>
        <v>1</v>
      </c>
      <c r="AQ116" s="57">
        <f xml:space="preserve"> IF( ISNUMBER(#REF! ), 0, 1 )</f>
        <v>1</v>
      </c>
      <c r="AR116" s="57">
        <f xml:space="preserve"> IF( ISNUMBER(#REF! ), 0, 1 )</f>
        <v>1</v>
      </c>
      <c r="AS116" s="57">
        <f xml:space="preserve"> IF( ISNUMBER(#REF! ), 0, 1 )</f>
        <v>1</v>
      </c>
      <c r="AT116" s="57">
        <f xml:space="preserve"> IF( ISNUMBER(#REF! ), 0, 1 )</f>
        <v>1</v>
      </c>
      <c r="AU116" s="57">
        <f xml:space="preserve"> IF( ISNUMBER(#REF! ), 0, 1 )</f>
        <v>1</v>
      </c>
      <c r="AV116" s="57">
        <f xml:space="preserve"> IF( ISNUMBER(#REF! ), 0, 1 )</f>
        <v>1</v>
      </c>
      <c r="AW116" s="57">
        <f xml:space="preserve"> IF( ISNUMBER(#REF! ), 0, 1 )</f>
        <v>1</v>
      </c>
      <c r="AX116" s="57">
        <f xml:space="preserve"> IF( ISNUMBER(#REF! ), 0, 1 )</f>
        <v>1</v>
      </c>
      <c r="AY116" s="57">
        <f xml:space="preserve"> IF( ISNUMBER(#REF! ), 0, 1 )</f>
        <v>1</v>
      </c>
      <c r="AZ116" s="2108"/>
      <c r="BA116" s="2108"/>
      <c r="BB116" s="2625"/>
      <c r="BC116" s="2625"/>
      <c r="BD116" s="2625"/>
      <c r="BE116" s="2625"/>
      <c r="BF116" s="57">
        <f xml:space="preserve"> IF( ISNUMBER(#REF! ), 0, 1 )</f>
        <v>1</v>
      </c>
      <c r="BG116" s="2625"/>
      <c r="BH116" s="2108"/>
      <c r="BI116" s="57">
        <f xml:space="preserve"> IF( ISNUMBER(#REF! ), 0, 1 )</f>
        <v>1</v>
      </c>
      <c r="BJ116" s="57">
        <f xml:space="preserve"> IF( ISNUMBER(#REF! ), 0, 1 )</f>
        <v>1</v>
      </c>
      <c r="BK116" s="57">
        <f xml:space="preserve"> IF( ISNUMBER(#REF! ), 0, 1 )</f>
        <v>1</v>
      </c>
      <c r="BL116" s="57">
        <f xml:space="preserve"> IF( ISNUMBER(#REF! ), 0, 1 )</f>
        <v>1</v>
      </c>
      <c r="BM116" s="57">
        <f xml:space="preserve"> IF( ISNUMBER(#REF! ), 0, 1 )</f>
        <v>1</v>
      </c>
      <c r="BN116" s="57">
        <f xml:space="preserve"> IF( ISNUMBER(#REF! ), 0, 1 )</f>
        <v>1</v>
      </c>
      <c r="BO116" s="2629"/>
      <c r="BP116" s="2625"/>
      <c r="BQ116" s="2625"/>
      <c r="BR116" s="2643"/>
      <c r="BS116" s="2643"/>
      <c r="BT116" s="2643"/>
    </row>
    <row r="117" spans="1:72" s="2648" customFormat="1" ht="15.75" hidden="1" customHeight="1" outlineLevel="1">
      <c r="A117" s="2643"/>
      <c r="B117" s="2673"/>
      <c r="C117" s="2674"/>
      <c r="D117" s="2675"/>
      <c r="E117" s="2675"/>
      <c r="F117" s="2674"/>
      <c r="G117" s="2675"/>
      <c r="H117" s="2674"/>
      <c r="I117" s="2674"/>
      <c r="J117" s="2676"/>
      <c r="K117" s="2677"/>
      <c r="L117" s="2676"/>
      <c r="M117" s="2678"/>
      <c r="N117" s="2677"/>
      <c r="O117" s="2679"/>
      <c r="P117" s="2679"/>
      <c r="Q117" s="2680">
        <f t="shared" si="31"/>
        <v>0</v>
      </c>
      <c r="R117" s="2721"/>
      <c r="S117" s="2682"/>
      <c r="T117" s="2722"/>
      <c r="U117" s="2721"/>
      <c r="V117" s="2721"/>
      <c r="W117" s="163">
        <f t="shared" si="32"/>
        <v>0</v>
      </c>
      <c r="X117" s="2683">
        <f t="shared" si="33"/>
        <v>0</v>
      </c>
      <c r="Y117" s="2683">
        <f t="shared" si="34"/>
        <v>0</v>
      </c>
      <c r="Z117" s="2682"/>
      <c r="AA117" s="2682"/>
      <c r="AB117" s="2677"/>
      <c r="AC117" s="2677"/>
      <c r="AD117" s="2677"/>
      <c r="AE117" s="2684"/>
      <c r="AF117" s="2670"/>
      <c r="AG117" s="2685" t="s">
        <v>9486</v>
      </c>
      <c r="AH117" s="12"/>
      <c r="AI117" s="2629"/>
      <c r="AJ117" s="2116" t="str">
        <f t="shared" si="35"/>
        <v>Please complete all cells in row</v>
      </c>
      <c r="AK117" s="2629"/>
      <c r="AL117" s="57">
        <f xml:space="preserve"> IF( ISNUMBER(#REF! ), 0, 1 )</f>
        <v>1</v>
      </c>
      <c r="AM117" s="57">
        <f xml:space="preserve"> IF( ISNUMBER(#REF! ), 0, 1 )</f>
        <v>1</v>
      </c>
      <c r="AN117" s="57">
        <f xml:space="preserve"> IF( ISNUMBER(#REF! ), 0, 1 )</f>
        <v>1</v>
      </c>
      <c r="AO117" s="57">
        <f xml:space="preserve"> IF( ISNUMBER(#REF! ), 0, 1 )</f>
        <v>1</v>
      </c>
      <c r="AP117" s="57">
        <f xml:space="preserve"> IF( ISNUMBER(#REF! ), 0, 1 )</f>
        <v>1</v>
      </c>
      <c r="AQ117" s="57">
        <f xml:space="preserve"> IF( ISNUMBER(#REF! ), 0, 1 )</f>
        <v>1</v>
      </c>
      <c r="AR117" s="57">
        <f xml:space="preserve"> IF( ISNUMBER(#REF! ), 0, 1 )</f>
        <v>1</v>
      </c>
      <c r="AS117" s="57">
        <f xml:space="preserve"> IF( ISNUMBER(#REF! ), 0, 1 )</f>
        <v>1</v>
      </c>
      <c r="AT117" s="57">
        <f xml:space="preserve"> IF( ISNUMBER(#REF! ), 0, 1 )</f>
        <v>1</v>
      </c>
      <c r="AU117" s="57">
        <f xml:space="preserve"> IF( ISNUMBER(#REF! ), 0, 1 )</f>
        <v>1</v>
      </c>
      <c r="AV117" s="57">
        <f xml:space="preserve"> IF( ISNUMBER(#REF! ), 0, 1 )</f>
        <v>1</v>
      </c>
      <c r="AW117" s="57">
        <f xml:space="preserve"> IF( ISNUMBER(#REF! ), 0, 1 )</f>
        <v>1</v>
      </c>
      <c r="AX117" s="57">
        <f xml:space="preserve"> IF( ISNUMBER(#REF! ), 0, 1 )</f>
        <v>1</v>
      </c>
      <c r="AY117" s="57">
        <f xml:space="preserve"> IF( ISNUMBER(#REF! ), 0, 1 )</f>
        <v>1</v>
      </c>
      <c r="AZ117" s="2108"/>
      <c r="BA117" s="2108"/>
      <c r="BB117" s="2625"/>
      <c r="BC117" s="2625"/>
      <c r="BD117" s="2625"/>
      <c r="BE117" s="2625"/>
      <c r="BF117" s="57">
        <f xml:space="preserve"> IF( ISNUMBER(#REF! ), 0, 1 )</f>
        <v>1</v>
      </c>
      <c r="BG117" s="2625"/>
      <c r="BH117" s="2108"/>
      <c r="BI117" s="57">
        <f xml:space="preserve"> IF( ISNUMBER(#REF! ), 0, 1 )</f>
        <v>1</v>
      </c>
      <c r="BJ117" s="57">
        <f xml:space="preserve"> IF( ISNUMBER(#REF! ), 0, 1 )</f>
        <v>1</v>
      </c>
      <c r="BK117" s="57">
        <f xml:space="preserve"> IF( ISNUMBER(#REF! ), 0, 1 )</f>
        <v>1</v>
      </c>
      <c r="BL117" s="57">
        <f xml:space="preserve"> IF( ISNUMBER(#REF! ), 0, 1 )</f>
        <v>1</v>
      </c>
      <c r="BM117" s="57">
        <f xml:space="preserve"> IF( ISNUMBER(#REF! ), 0, 1 )</f>
        <v>1</v>
      </c>
      <c r="BN117" s="57">
        <f xml:space="preserve"> IF( ISNUMBER(#REF! ), 0, 1 )</f>
        <v>1</v>
      </c>
      <c r="BO117" s="2629"/>
      <c r="BP117" s="2625"/>
      <c r="BQ117" s="2625"/>
      <c r="BR117" s="2643"/>
      <c r="BS117" s="2643"/>
      <c r="BT117" s="2643"/>
    </row>
    <row r="118" spans="1:72" s="2648" customFormat="1" ht="15.75" hidden="1" customHeight="1" outlineLevel="1">
      <c r="A118" s="2643"/>
      <c r="B118" s="2673"/>
      <c r="C118" s="2674"/>
      <c r="D118" s="2675"/>
      <c r="E118" s="2675"/>
      <c r="F118" s="2674"/>
      <c r="G118" s="2675"/>
      <c r="H118" s="2674"/>
      <c r="I118" s="2674"/>
      <c r="J118" s="2676"/>
      <c r="K118" s="2677"/>
      <c r="L118" s="2676"/>
      <c r="M118" s="2678"/>
      <c r="N118" s="2677"/>
      <c r="O118" s="2679"/>
      <c r="P118" s="2679"/>
      <c r="Q118" s="2680">
        <f t="shared" si="31"/>
        <v>0</v>
      </c>
      <c r="R118" s="2721"/>
      <c r="S118" s="2682"/>
      <c r="T118" s="2722"/>
      <c r="U118" s="2721"/>
      <c r="V118" s="2721"/>
      <c r="W118" s="163">
        <f t="shared" si="32"/>
        <v>0</v>
      </c>
      <c r="X118" s="2683">
        <f t="shared" si="33"/>
        <v>0</v>
      </c>
      <c r="Y118" s="2683">
        <f t="shared" si="34"/>
        <v>0</v>
      </c>
      <c r="Z118" s="2682"/>
      <c r="AA118" s="2682"/>
      <c r="AB118" s="2677"/>
      <c r="AC118" s="2677"/>
      <c r="AD118" s="2677"/>
      <c r="AE118" s="2684"/>
      <c r="AF118" s="2670"/>
      <c r="AG118" s="2685" t="s">
        <v>9487</v>
      </c>
      <c r="AH118" s="12"/>
      <c r="AI118" s="2629"/>
      <c r="AJ118" s="2116" t="str">
        <f t="shared" si="35"/>
        <v>Please complete all cells in row</v>
      </c>
      <c r="AK118" s="2629"/>
      <c r="AL118" s="57">
        <f xml:space="preserve"> IF( ISNUMBER(#REF! ), 0, 1 )</f>
        <v>1</v>
      </c>
      <c r="AM118" s="57">
        <f xml:space="preserve"> IF( ISNUMBER(#REF! ), 0, 1 )</f>
        <v>1</v>
      </c>
      <c r="AN118" s="57">
        <f xml:space="preserve"> IF( ISNUMBER(#REF! ), 0, 1 )</f>
        <v>1</v>
      </c>
      <c r="AO118" s="57">
        <f xml:space="preserve"> IF( ISNUMBER(#REF! ), 0, 1 )</f>
        <v>1</v>
      </c>
      <c r="AP118" s="57">
        <f xml:space="preserve"> IF( ISNUMBER(#REF! ), 0, 1 )</f>
        <v>1</v>
      </c>
      <c r="AQ118" s="57">
        <f xml:space="preserve"> IF( ISNUMBER(#REF! ), 0, 1 )</f>
        <v>1</v>
      </c>
      <c r="AR118" s="57">
        <f xml:space="preserve"> IF( ISNUMBER(#REF! ), 0, 1 )</f>
        <v>1</v>
      </c>
      <c r="AS118" s="57">
        <f xml:space="preserve"> IF( ISNUMBER(#REF! ), 0, 1 )</f>
        <v>1</v>
      </c>
      <c r="AT118" s="57">
        <f xml:space="preserve"> IF( ISNUMBER(#REF! ), 0, 1 )</f>
        <v>1</v>
      </c>
      <c r="AU118" s="57">
        <f xml:space="preserve"> IF( ISNUMBER(#REF! ), 0, 1 )</f>
        <v>1</v>
      </c>
      <c r="AV118" s="57">
        <f xml:space="preserve"> IF( ISNUMBER(#REF! ), 0, 1 )</f>
        <v>1</v>
      </c>
      <c r="AW118" s="57">
        <f xml:space="preserve"> IF( ISNUMBER(#REF! ), 0, 1 )</f>
        <v>1</v>
      </c>
      <c r="AX118" s="57">
        <f xml:space="preserve"> IF( ISNUMBER(#REF! ), 0, 1 )</f>
        <v>1</v>
      </c>
      <c r="AY118" s="57">
        <f xml:space="preserve"> IF( ISNUMBER(#REF! ), 0, 1 )</f>
        <v>1</v>
      </c>
      <c r="AZ118" s="2108"/>
      <c r="BA118" s="2108"/>
      <c r="BB118" s="2625"/>
      <c r="BC118" s="2625"/>
      <c r="BD118" s="2625"/>
      <c r="BE118" s="2625"/>
      <c r="BF118" s="57">
        <f xml:space="preserve"> IF( ISNUMBER(#REF! ), 0, 1 )</f>
        <v>1</v>
      </c>
      <c r="BG118" s="2625"/>
      <c r="BH118" s="2108"/>
      <c r="BI118" s="57">
        <f xml:space="preserve"> IF( ISNUMBER(#REF! ), 0, 1 )</f>
        <v>1</v>
      </c>
      <c r="BJ118" s="57">
        <f xml:space="preserve"> IF( ISNUMBER(#REF! ), 0, 1 )</f>
        <v>1</v>
      </c>
      <c r="BK118" s="57">
        <f xml:space="preserve"> IF( ISNUMBER(#REF! ), 0, 1 )</f>
        <v>1</v>
      </c>
      <c r="BL118" s="57">
        <f xml:space="preserve"> IF( ISNUMBER(#REF! ), 0, 1 )</f>
        <v>1</v>
      </c>
      <c r="BM118" s="57">
        <f xml:space="preserve"> IF( ISNUMBER(#REF! ), 0, 1 )</f>
        <v>1</v>
      </c>
      <c r="BN118" s="57">
        <f xml:space="preserve"> IF( ISNUMBER(#REF! ), 0, 1 )</f>
        <v>1</v>
      </c>
      <c r="BO118" s="2629"/>
      <c r="BP118" s="2625"/>
      <c r="BQ118" s="2625"/>
      <c r="BR118" s="2643"/>
      <c r="BS118" s="2643"/>
      <c r="BT118" s="2643"/>
    </row>
    <row r="119" spans="1:72" s="2648" customFormat="1" ht="15.75" hidden="1" customHeight="1" outlineLevel="1">
      <c r="A119" s="2643"/>
      <c r="B119" s="2673"/>
      <c r="C119" s="2674"/>
      <c r="D119" s="2675"/>
      <c r="E119" s="2675"/>
      <c r="F119" s="2674"/>
      <c r="G119" s="2675"/>
      <c r="H119" s="2674"/>
      <c r="I119" s="2674"/>
      <c r="J119" s="2676"/>
      <c r="K119" s="2677"/>
      <c r="L119" s="2676"/>
      <c r="M119" s="2678"/>
      <c r="N119" s="2677"/>
      <c r="O119" s="2679"/>
      <c r="P119" s="2679"/>
      <c r="Q119" s="2680">
        <f t="shared" si="31"/>
        <v>0</v>
      </c>
      <c r="R119" s="2721"/>
      <c r="S119" s="2682"/>
      <c r="T119" s="2722"/>
      <c r="U119" s="2721"/>
      <c r="V119" s="2721"/>
      <c r="W119" s="163">
        <f t="shared" si="32"/>
        <v>0</v>
      </c>
      <c r="X119" s="2683">
        <f t="shared" si="33"/>
        <v>0</v>
      </c>
      <c r="Y119" s="2683">
        <f t="shared" si="34"/>
        <v>0</v>
      </c>
      <c r="Z119" s="2682"/>
      <c r="AA119" s="2682"/>
      <c r="AB119" s="2677"/>
      <c r="AC119" s="2677"/>
      <c r="AD119" s="2677"/>
      <c r="AE119" s="2684"/>
      <c r="AF119" s="2670"/>
      <c r="AG119" s="2685" t="s">
        <v>9488</v>
      </c>
      <c r="AH119" s="12"/>
      <c r="AI119" s="2629"/>
      <c r="AJ119" s="2116" t="str">
        <f t="shared" si="35"/>
        <v>Please complete all cells in row</v>
      </c>
      <c r="AK119" s="2629"/>
      <c r="AL119" s="57">
        <f xml:space="preserve"> IF( ISNUMBER(#REF! ), 0, 1 )</f>
        <v>1</v>
      </c>
      <c r="AM119" s="57">
        <f xml:space="preserve"> IF( ISNUMBER(#REF! ), 0, 1 )</f>
        <v>1</v>
      </c>
      <c r="AN119" s="57">
        <f xml:space="preserve"> IF( ISNUMBER(#REF! ), 0, 1 )</f>
        <v>1</v>
      </c>
      <c r="AO119" s="57">
        <f xml:space="preserve"> IF( ISNUMBER(#REF! ), 0, 1 )</f>
        <v>1</v>
      </c>
      <c r="AP119" s="57">
        <f xml:space="preserve"> IF( ISNUMBER(#REF! ), 0, 1 )</f>
        <v>1</v>
      </c>
      <c r="AQ119" s="57">
        <f xml:space="preserve"> IF( ISNUMBER(#REF! ), 0, 1 )</f>
        <v>1</v>
      </c>
      <c r="AR119" s="57">
        <f xml:space="preserve"> IF( ISNUMBER(#REF! ), 0, 1 )</f>
        <v>1</v>
      </c>
      <c r="AS119" s="57">
        <f xml:space="preserve"> IF( ISNUMBER(#REF! ), 0, 1 )</f>
        <v>1</v>
      </c>
      <c r="AT119" s="57">
        <f xml:space="preserve"> IF( ISNUMBER(#REF! ), 0, 1 )</f>
        <v>1</v>
      </c>
      <c r="AU119" s="57">
        <f xml:space="preserve"> IF( ISNUMBER(#REF! ), 0, 1 )</f>
        <v>1</v>
      </c>
      <c r="AV119" s="57">
        <f xml:space="preserve"> IF( ISNUMBER(#REF! ), 0, 1 )</f>
        <v>1</v>
      </c>
      <c r="AW119" s="57">
        <f xml:space="preserve"> IF( ISNUMBER(#REF! ), 0, 1 )</f>
        <v>1</v>
      </c>
      <c r="AX119" s="57">
        <f xml:space="preserve"> IF( ISNUMBER(#REF! ), 0, 1 )</f>
        <v>1</v>
      </c>
      <c r="AY119" s="57">
        <f xml:space="preserve"> IF( ISNUMBER(#REF! ), 0, 1 )</f>
        <v>1</v>
      </c>
      <c r="AZ119" s="2108"/>
      <c r="BA119" s="2108"/>
      <c r="BB119" s="2625"/>
      <c r="BC119" s="2625"/>
      <c r="BD119" s="2625"/>
      <c r="BE119" s="2625"/>
      <c r="BF119" s="57">
        <f xml:space="preserve"> IF( ISNUMBER(#REF! ), 0, 1 )</f>
        <v>1</v>
      </c>
      <c r="BG119" s="2625"/>
      <c r="BH119" s="2108"/>
      <c r="BI119" s="57">
        <f xml:space="preserve"> IF( ISNUMBER(#REF! ), 0, 1 )</f>
        <v>1</v>
      </c>
      <c r="BJ119" s="57">
        <f xml:space="preserve"> IF( ISNUMBER(#REF! ), 0, 1 )</f>
        <v>1</v>
      </c>
      <c r="BK119" s="57">
        <f xml:space="preserve"> IF( ISNUMBER(#REF! ), 0, 1 )</f>
        <v>1</v>
      </c>
      <c r="BL119" s="57">
        <f xml:space="preserve"> IF( ISNUMBER(#REF! ), 0, 1 )</f>
        <v>1</v>
      </c>
      <c r="BM119" s="57">
        <f xml:space="preserve"> IF( ISNUMBER(#REF! ), 0, 1 )</f>
        <v>1</v>
      </c>
      <c r="BN119" s="57">
        <f xml:space="preserve"> IF( ISNUMBER(#REF! ), 0, 1 )</f>
        <v>1</v>
      </c>
      <c r="BO119" s="2629"/>
      <c r="BP119" s="2625"/>
      <c r="BQ119" s="2625"/>
      <c r="BR119" s="2643"/>
      <c r="BS119" s="2643"/>
      <c r="BT119" s="2643"/>
    </row>
    <row r="120" spans="1:72" s="2648" customFormat="1" ht="15.75" hidden="1" customHeight="1" outlineLevel="1">
      <c r="A120" s="2643"/>
      <c r="B120" s="2673"/>
      <c r="C120" s="2674"/>
      <c r="D120" s="2675"/>
      <c r="E120" s="2675"/>
      <c r="F120" s="2674"/>
      <c r="G120" s="2675"/>
      <c r="H120" s="2674"/>
      <c r="I120" s="2674"/>
      <c r="J120" s="2676"/>
      <c r="K120" s="2677"/>
      <c r="L120" s="2676"/>
      <c r="M120" s="2678"/>
      <c r="N120" s="2677"/>
      <c r="O120" s="2679"/>
      <c r="P120" s="2679"/>
      <c r="Q120" s="2680">
        <f t="shared" si="31"/>
        <v>0</v>
      </c>
      <c r="R120" s="2721"/>
      <c r="S120" s="2682"/>
      <c r="T120" s="2722"/>
      <c r="U120" s="2721"/>
      <c r="V120" s="2721"/>
      <c r="W120" s="163">
        <f t="shared" si="32"/>
        <v>0</v>
      </c>
      <c r="X120" s="2683">
        <f t="shared" si="33"/>
        <v>0</v>
      </c>
      <c r="Y120" s="2683">
        <f t="shared" si="34"/>
        <v>0</v>
      </c>
      <c r="Z120" s="2682"/>
      <c r="AA120" s="2682"/>
      <c r="AB120" s="2677"/>
      <c r="AC120" s="2677"/>
      <c r="AD120" s="2677"/>
      <c r="AE120" s="2684"/>
      <c r="AF120" s="2670"/>
      <c r="AG120" s="2685" t="s">
        <v>9489</v>
      </c>
      <c r="AH120" s="12"/>
      <c r="AI120" s="2629"/>
      <c r="AJ120" s="2116" t="str">
        <f t="shared" si="35"/>
        <v>Please complete all cells in row</v>
      </c>
      <c r="AK120" s="2629"/>
      <c r="AL120" s="57">
        <f xml:space="preserve"> IF( ISNUMBER(#REF! ), 0, 1 )</f>
        <v>1</v>
      </c>
      <c r="AM120" s="57">
        <f xml:space="preserve"> IF( ISNUMBER(#REF! ), 0, 1 )</f>
        <v>1</v>
      </c>
      <c r="AN120" s="57">
        <f xml:space="preserve"> IF( ISNUMBER(#REF! ), 0, 1 )</f>
        <v>1</v>
      </c>
      <c r="AO120" s="57">
        <f xml:space="preserve"> IF( ISNUMBER(#REF! ), 0, 1 )</f>
        <v>1</v>
      </c>
      <c r="AP120" s="57">
        <f xml:space="preserve"> IF( ISNUMBER(#REF! ), 0, 1 )</f>
        <v>1</v>
      </c>
      <c r="AQ120" s="57">
        <f xml:space="preserve"> IF( ISNUMBER(#REF! ), 0, 1 )</f>
        <v>1</v>
      </c>
      <c r="AR120" s="57">
        <f xml:space="preserve"> IF( ISNUMBER(#REF! ), 0, 1 )</f>
        <v>1</v>
      </c>
      <c r="AS120" s="57">
        <f xml:space="preserve"> IF( ISNUMBER(#REF! ), 0, 1 )</f>
        <v>1</v>
      </c>
      <c r="AT120" s="57">
        <f xml:space="preserve"> IF( ISNUMBER(#REF! ), 0, 1 )</f>
        <v>1</v>
      </c>
      <c r="AU120" s="57">
        <f xml:space="preserve"> IF( ISNUMBER(#REF! ), 0, 1 )</f>
        <v>1</v>
      </c>
      <c r="AV120" s="57">
        <f xml:space="preserve"> IF( ISNUMBER(#REF! ), 0, 1 )</f>
        <v>1</v>
      </c>
      <c r="AW120" s="57">
        <f xml:space="preserve"> IF( ISNUMBER(#REF! ), 0, 1 )</f>
        <v>1</v>
      </c>
      <c r="AX120" s="57">
        <f xml:space="preserve"> IF( ISNUMBER(#REF! ), 0, 1 )</f>
        <v>1</v>
      </c>
      <c r="AY120" s="57">
        <f xml:space="preserve"> IF( ISNUMBER(#REF! ), 0, 1 )</f>
        <v>1</v>
      </c>
      <c r="AZ120" s="2108"/>
      <c r="BA120" s="2108"/>
      <c r="BB120" s="2625"/>
      <c r="BC120" s="2625"/>
      <c r="BD120" s="2625"/>
      <c r="BE120" s="2625"/>
      <c r="BF120" s="57">
        <f xml:space="preserve"> IF( ISNUMBER(#REF! ), 0, 1 )</f>
        <v>1</v>
      </c>
      <c r="BG120" s="2625"/>
      <c r="BH120" s="2108"/>
      <c r="BI120" s="57">
        <f xml:space="preserve"> IF( ISNUMBER(#REF! ), 0, 1 )</f>
        <v>1</v>
      </c>
      <c r="BJ120" s="57">
        <f xml:space="preserve"> IF( ISNUMBER(#REF! ), 0, 1 )</f>
        <v>1</v>
      </c>
      <c r="BK120" s="57">
        <f xml:space="preserve"> IF( ISNUMBER(#REF! ), 0, 1 )</f>
        <v>1</v>
      </c>
      <c r="BL120" s="57">
        <f xml:space="preserve"> IF( ISNUMBER(#REF! ), 0, 1 )</f>
        <v>1</v>
      </c>
      <c r="BM120" s="57">
        <f xml:space="preserve"> IF( ISNUMBER(#REF! ), 0, 1 )</f>
        <v>1</v>
      </c>
      <c r="BN120" s="57">
        <f xml:space="preserve"> IF( ISNUMBER(#REF! ), 0, 1 )</f>
        <v>1</v>
      </c>
      <c r="BO120" s="2629"/>
      <c r="BP120" s="2625"/>
      <c r="BQ120" s="2625"/>
      <c r="BR120" s="2643"/>
      <c r="BS120" s="2643"/>
      <c r="BT120" s="2643"/>
    </row>
    <row r="121" spans="1:72" s="2648" customFormat="1" ht="15.75" hidden="1" customHeight="1" outlineLevel="1">
      <c r="A121" s="2643"/>
      <c r="B121" s="2673"/>
      <c r="C121" s="2674"/>
      <c r="D121" s="2675"/>
      <c r="E121" s="2675"/>
      <c r="F121" s="2674"/>
      <c r="G121" s="2675"/>
      <c r="H121" s="2674"/>
      <c r="I121" s="2674"/>
      <c r="J121" s="2676"/>
      <c r="K121" s="2677"/>
      <c r="L121" s="2676"/>
      <c r="M121" s="2678"/>
      <c r="N121" s="2677"/>
      <c r="O121" s="2679"/>
      <c r="P121" s="2679"/>
      <c r="Q121" s="2680">
        <f t="shared" si="31"/>
        <v>0</v>
      </c>
      <c r="R121" s="2721"/>
      <c r="S121" s="2682"/>
      <c r="T121" s="2722"/>
      <c r="U121" s="2721"/>
      <c r="V121" s="2721"/>
      <c r="W121" s="163">
        <f t="shared" si="32"/>
        <v>0</v>
      </c>
      <c r="X121" s="2683">
        <f t="shared" si="33"/>
        <v>0</v>
      </c>
      <c r="Y121" s="2683">
        <f t="shared" si="34"/>
        <v>0</v>
      </c>
      <c r="Z121" s="2682"/>
      <c r="AA121" s="2682"/>
      <c r="AB121" s="2677"/>
      <c r="AC121" s="2677"/>
      <c r="AD121" s="2677"/>
      <c r="AE121" s="2684"/>
      <c r="AF121" s="2670"/>
      <c r="AG121" s="2685" t="s">
        <v>9490</v>
      </c>
      <c r="AH121" s="12"/>
      <c r="AI121" s="2629"/>
      <c r="AJ121" s="2116" t="str">
        <f t="shared" si="35"/>
        <v>Please complete all cells in row</v>
      </c>
      <c r="AK121" s="2629"/>
      <c r="AL121" s="57">
        <f xml:space="preserve"> IF( ISNUMBER(#REF! ), 0, 1 )</f>
        <v>1</v>
      </c>
      <c r="AM121" s="57">
        <f xml:space="preserve"> IF( ISNUMBER(#REF! ), 0, 1 )</f>
        <v>1</v>
      </c>
      <c r="AN121" s="57">
        <f xml:space="preserve"> IF( ISNUMBER(#REF! ), 0, 1 )</f>
        <v>1</v>
      </c>
      <c r="AO121" s="57">
        <f xml:space="preserve"> IF( ISNUMBER(#REF! ), 0, 1 )</f>
        <v>1</v>
      </c>
      <c r="AP121" s="57">
        <f xml:space="preserve"> IF( ISNUMBER(#REF! ), 0, 1 )</f>
        <v>1</v>
      </c>
      <c r="AQ121" s="57">
        <f xml:space="preserve"> IF( ISNUMBER(#REF! ), 0, 1 )</f>
        <v>1</v>
      </c>
      <c r="AR121" s="57">
        <f xml:space="preserve"> IF( ISNUMBER(#REF! ), 0, 1 )</f>
        <v>1</v>
      </c>
      <c r="AS121" s="57">
        <f xml:space="preserve"> IF( ISNUMBER(#REF! ), 0, 1 )</f>
        <v>1</v>
      </c>
      <c r="AT121" s="57">
        <f xml:space="preserve"> IF( ISNUMBER(#REF! ), 0, 1 )</f>
        <v>1</v>
      </c>
      <c r="AU121" s="57">
        <f xml:space="preserve"> IF( ISNUMBER(#REF! ), 0, 1 )</f>
        <v>1</v>
      </c>
      <c r="AV121" s="57">
        <f xml:space="preserve"> IF( ISNUMBER(#REF! ), 0, 1 )</f>
        <v>1</v>
      </c>
      <c r="AW121" s="57">
        <f xml:space="preserve"> IF( ISNUMBER(#REF! ), 0, 1 )</f>
        <v>1</v>
      </c>
      <c r="AX121" s="57">
        <f xml:space="preserve"> IF( ISNUMBER(#REF! ), 0, 1 )</f>
        <v>1</v>
      </c>
      <c r="AY121" s="57">
        <f xml:space="preserve"> IF( ISNUMBER(#REF! ), 0, 1 )</f>
        <v>1</v>
      </c>
      <c r="AZ121" s="2108"/>
      <c r="BA121" s="2108"/>
      <c r="BB121" s="2625"/>
      <c r="BC121" s="2625"/>
      <c r="BD121" s="2625"/>
      <c r="BE121" s="2625"/>
      <c r="BF121" s="57">
        <f xml:space="preserve"> IF( ISNUMBER(#REF! ), 0, 1 )</f>
        <v>1</v>
      </c>
      <c r="BG121" s="2625"/>
      <c r="BH121" s="2108"/>
      <c r="BI121" s="57">
        <f xml:space="preserve"> IF( ISNUMBER(#REF! ), 0, 1 )</f>
        <v>1</v>
      </c>
      <c r="BJ121" s="57">
        <f xml:space="preserve"> IF( ISNUMBER(#REF! ), 0, 1 )</f>
        <v>1</v>
      </c>
      <c r="BK121" s="57">
        <f xml:space="preserve"> IF( ISNUMBER(#REF! ), 0, 1 )</f>
        <v>1</v>
      </c>
      <c r="BL121" s="57">
        <f xml:space="preserve"> IF( ISNUMBER(#REF! ), 0, 1 )</f>
        <v>1</v>
      </c>
      <c r="BM121" s="57">
        <f xml:space="preserve"> IF( ISNUMBER(#REF! ), 0, 1 )</f>
        <v>1</v>
      </c>
      <c r="BN121" s="57">
        <f xml:space="preserve"> IF( ISNUMBER(#REF! ), 0, 1 )</f>
        <v>1</v>
      </c>
      <c r="BO121" s="2629"/>
      <c r="BP121" s="2625"/>
      <c r="BQ121" s="2625"/>
      <c r="BR121" s="2643"/>
      <c r="BS121" s="2643"/>
      <c r="BT121" s="2643"/>
    </row>
    <row r="122" spans="1:72" s="2648" customFormat="1" ht="15.75" hidden="1" customHeight="1" outlineLevel="1">
      <c r="A122" s="2643"/>
      <c r="B122" s="2673"/>
      <c r="C122" s="2674"/>
      <c r="D122" s="2675"/>
      <c r="E122" s="2675"/>
      <c r="F122" s="2674"/>
      <c r="G122" s="2675"/>
      <c r="H122" s="2674"/>
      <c r="I122" s="2674"/>
      <c r="J122" s="2676"/>
      <c r="K122" s="2677"/>
      <c r="L122" s="2676"/>
      <c r="M122" s="2678"/>
      <c r="N122" s="2677"/>
      <c r="O122" s="2679"/>
      <c r="P122" s="2679"/>
      <c r="Q122" s="2680">
        <f t="shared" si="31"/>
        <v>0</v>
      </c>
      <c r="R122" s="2721"/>
      <c r="S122" s="2682"/>
      <c r="T122" s="2722"/>
      <c r="U122" s="2721"/>
      <c r="V122" s="2721"/>
      <c r="W122" s="163">
        <f t="shared" si="32"/>
        <v>0</v>
      </c>
      <c r="X122" s="2683">
        <f t="shared" si="33"/>
        <v>0</v>
      </c>
      <c r="Y122" s="2683">
        <f t="shared" si="34"/>
        <v>0</v>
      </c>
      <c r="Z122" s="2682"/>
      <c r="AA122" s="2682"/>
      <c r="AB122" s="2677"/>
      <c r="AC122" s="2677"/>
      <c r="AD122" s="2677"/>
      <c r="AE122" s="2684"/>
      <c r="AF122" s="2670"/>
      <c r="AG122" s="2685" t="s">
        <v>9491</v>
      </c>
      <c r="AH122" s="12"/>
      <c r="AI122" s="2629"/>
      <c r="AJ122" s="2116" t="str">
        <f t="shared" si="35"/>
        <v>Please complete all cells in row</v>
      </c>
      <c r="AK122" s="2629"/>
      <c r="AL122" s="57">
        <f xml:space="preserve"> IF( ISNUMBER(#REF! ), 0, 1 )</f>
        <v>1</v>
      </c>
      <c r="AM122" s="57">
        <f xml:space="preserve"> IF( ISNUMBER(#REF! ), 0, 1 )</f>
        <v>1</v>
      </c>
      <c r="AN122" s="57">
        <f xml:space="preserve"> IF( ISNUMBER(#REF! ), 0, 1 )</f>
        <v>1</v>
      </c>
      <c r="AO122" s="57">
        <f xml:space="preserve"> IF( ISNUMBER(#REF! ), 0, 1 )</f>
        <v>1</v>
      </c>
      <c r="AP122" s="57">
        <f xml:space="preserve"> IF( ISNUMBER(#REF! ), 0, 1 )</f>
        <v>1</v>
      </c>
      <c r="AQ122" s="57">
        <f xml:space="preserve"> IF( ISNUMBER(#REF! ), 0, 1 )</f>
        <v>1</v>
      </c>
      <c r="AR122" s="57">
        <f xml:space="preserve"> IF( ISNUMBER(#REF! ), 0, 1 )</f>
        <v>1</v>
      </c>
      <c r="AS122" s="57">
        <f xml:space="preserve"> IF( ISNUMBER(#REF! ), 0, 1 )</f>
        <v>1</v>
      </c>
      <c r="AT122" s="57">
        <f xml:space="preserve"> IF( ISNUMBER(#REF! ), 0, 1 )</f>
        <v>1</v>
      </c>
      <c r="AU122" s="57">
        <f xml:space="preserve"> IF( ISNUMBER(#REF! ), 0, 1 )</f>
        <v>1</v>
      </c>
      <c r="AV122" s="57">
        <f xml:space="preserve"> IF( ISNUMBER(#REF! ), 0, 1 )</f>
        <v>1</v>
      </c>
      <c r="AW122" s="57">
        <f xml:space="preserve"> IF( ISNUMBER(#REF! ), 0, 1 )</f>
        <v>1</v>
      </c>
      <c r="AX122" s="57">
        <f xml:space="preserve"> IF( ISNUMBER(#REF! ), 0, 1 )</f>
        <v>1</v>
      </c>
      <c r="AY122" s="57">
        <f xml:space="preserve"> IF( ISNUMBER(#REF! ), 0, 1 )</f>
        <v>1</v>
      </c>
      <c r="AZ122" s="2108"/>
      <c r="BA122" s="2108"/>
      <c r="BB122" s="2625"/>
      <c r="BC122" s="2625"/>
      <c r="BD122" s="2625"/>
      <c r="BE122" s="2625"/>
      <c r="BF122" s="57">
        <f xml:space="preserve"> IF( ISNUMBER(#REF! ), 0, 1 )</f>
        <v>1</v>
      </c>
      <c r="BG122" s="2625"/>
      <c r="BH122" s="2108"/>
      <c r="BI122" s="57">
        <f xml:space="preserve"> IF( ISNUMBER(#REF! ), 0, 1 )</f>
        <v>1</v>
      </c>
      <c r="BJ122" s="57">
        <f xml:space="preserve"> IF( ISNUMBER(#REF! ), 0, 1 )</f>
        <v>1</v>
      </c>
      <c r="BK122" s="57">
        <f xml:space="preserve"> IF( ISNUMBER(#REF! ), 0, 1 )</f>
        <v>1</v>
      </c>
      <c r="BL122" s="57">
        <f xml:space="preserve"> IF( ISNUMBER(#REF! ), 0, 1 )</f>
        <v>1</v>
      </c>
      <c r="BM122" s="57">
        <f xml:space="preserve"> IF( ISNUMBER(#REF! ), 0, 1 )</f>
        <v>1</v>
      </c>
      <c r="BN122" s="57">
        <f xml:space="preserve"> IF( ISNUMBER(#REF! ), 0, 1 )</f>
        <v>1</v>
      </c>
      <c r="BO122" s="2629"/>
      <c r="BP122" s="2625"/>
      <c r="BQ122" s="2625"/>
      <c r="BR122" s="2643"/>
      <c r="BS122" s="2643"/>
      <c r="BT122" s="2643"/>
    </row>
    <row r="123" spans="1:72" s="2648" customFormat="1" ht="15.75" hidden="1" customHeight="1" outlineLevel="1">
      <c r="A123" s="2643"/>
      <c r="B123" s="2673"/>
      <c r="C123" s="2674"/>
      <c r="D123" s="2675"/>
      <c r="E123" s="2675"/>
      <c r="F123" s="2674"/>
      <c r="G123" s="2675"/>
      <c r="H123" s="2674"/>
      <c r="I123" s="2674"/>
      <c r="J123" s="2676"/>
      <c r="K123" s="2677"/>
      <c r="L123" s="2676"/>
      <c r="M123" s="2678"/>
      <c r="N123" s="2677"/>
      <c r="O123" s="2679"/>
      <c r="P123" s="2679"/>
      <c r="Q123" s="2680">
        <f t="shared" si="31"/>
        <v>0</v>
      </c>
      <c r="R123" s="2721"/>
      <c r="S123" s="2682"/>
      <c r="T123" s="2722"/>
      <c r="U123" s="2721"/>
      <c r="V123" s="2721"/>
      <c r="W123" s="163">
        <f t="shared" si="32"/>
        <v>0</v>
      </c>
      <c r="X123" s="2683">
        <f t="shared" si="33"/>
        <v>0</v>
      </c>
      <c r="Y123" s="2683">
        <f t="shared" si="34"/>
        <v>0</v>
      </c>
      <c r="Z123" s="2682"/>
      <c r="AA123" s="2682"/>
      <c r="AB123" s="2677"/>
      <c r="AC123" s="2677"/>
      <c r="AD123" s="2677"/>
      <c r="AE123" s="2684"/>
      <c r="AF123" s="2670"/>
      <c r="AG123" s="2685" t="s">
        <v>9492</v>
      </c>
      <c r="AH123" s="12"/>
      <c r="AI123" s="2629"/>
      <c r="AJ123" s="2116" t="str">
        <f t="shared" si="35"/>
        <v>Please complete all cells in row</v>
      </c>
      <c r="AK123" s="2629"/>
      <c r="AL123" s="57">
        <f xml:space="preserve"> IF( ISNUMBER(#REF! ), 0, 1 )</f>
        <v>1</v>
      </c>
      <c r="AM123" s="57">
        <f xml:space="preserve"> IF( ISNUMBER(#REF! ), 0, 1 )</f>
        <v>1</v>
      </c>
      <c r="AN123" s="57">
        <f xml:space="preserve"> IF( ISNUMBER(#REF! ), 0, 1 )</f>
        <v>1</v>
      </c>
      <c r="AO123" s="57">
        <f xml:space="preserve"> IF( ISNUMBER(#REF! ), 0, 1 )</f>
        <v>1</v>
      </c>
      <c r="AP123" s="57">
        <f xml:space="preserve"> IF( ISNUMBER(#REF! ), 0, 1 )</f>
        <v>1</v>
      </c>
      <c r="AQ123" s="57">
        <f xml:space="preserve"> IF( ISNUMBER(#REF! ), 0, 1 )</f>
        <v>1</v>
      </c>
      <c r="AR123" s="57">
        <f xml:space="preserve"> IF( ISNUMBER(#REF! ), 0, 1 )</f>
        <v>1</v>
      </c>
      <c r="AS123" s="57">
        <f xml:space="preserve"> IF( ISNUMBER(#REF! ), 0, 1 )</f>
        <v>1</v>
      </c>
      <c r="AT123" s="57">
        <f xml:space="preserve"> IF( ISNUMBER(#REF! ), 0, 1 )</f>
        <v>1</v>
      </c>
      <c r="AU123" s="57">
        <f xml:space="preserve"> IF( ISNUMBER(#REF! ), 0, 1 )</f>
        <v>1</v>
      </c>
      <c r="AV123" s="57">
        <f xml:space="preserve"> IF( ISNUMBER(#REF! ), 0, 1 )</f>
        <v>1</v>
      </c>
      <c r="AW123" s="57">
        <f xml:space="preserve"> IF( ISNUMBER(#REF! ), 0, 1 )</f>
        <v>1</v>
      </c>
      <c r="AX123" s="57">
        <f xml:space="preserve"> IF( ISNUMBER(#REF! ), 0, 1 )</f>
        <v>1</v>
      </c>
      <c r="AY123" s="57">
        <f xml:space="preserve"> IF( ISNUMBER(#REF! ), 0, 1 )</f>
        <v>1</v>
      </c>
      <c r="AZ123" s="2108"/>
      <c r="BA123" s="2108"/>
      <c r="BB123" s="2625"/>
      <c r="BC123" s="2625"/>
      <c r="BD123" s="2625"/>
      <c r="BE123" s="2625"/>
      <c r="BF123" s="57">
        <f xml:space="preserve"> IF( ISNUMBER(#REF! ), 0, 1 )</f>
        <v>1</v>
      </c>
      <c r="BG123" s="2625"/>
      <c r="BH123" s="2108"/>
      <c r="BI123" s="57">
        <f xml:space="preserve"> IF( ISNUMBER(#REF! ), 0, 1 )</f>
        <v>1</v>
      </c>
      <c r="BJ123" s="57">
        <f xml:space="preserve"> IF( ISNUMBER(#REF! ), 0, 1 )</f>
        <v>1</v>
      </c>
      <c r="BK123" s="57">
        <f xml:space="preserve"> IF( ISNUMBER(#REF! ), 0, 1 )</f>
        <v>1</v>
      </c>
      <c r="BL123" s="57">
        <f xml:space="preserve"> IF( ISNUMBER(#REF! ), 0, 1 )</f>
        <v>1</v>
      </c>
      <c r="BM123" s="57">
        <f xml:space="preserve"> IF( ISNUMBER(#REF! ), 0, 1 )</f>
        <v>1</v>
      </c>
      <c r="BN123" s="57">
        <f xml:space="preserve"> IF( ISNUMBER(#REF! ), 0, 1 )</f>
        <v>1</v>
      </c>
      <c r="BO123" s="2629"/>
      <c r="BP123" s="2625"/>
      <c r="BQ123" s="2625"/>
      <c r="BR123" s="2643"/>
      <c r="BS123" s="2643"/>
      <c r="BT123" s="2643"/>
    </row>
    <row r="124" spans="1:72" s="2648" customFormat="1" ht="15.75" hidden="1" customHeight="1" outlineLevel="1">
      <c r="A124" s="2643"/>
      <c r="B124" s="2673"/>
      <c r="C124" s="2674"/>
      <c r="D124" s="2675"/>
      <c r="E124" s="2675"/>
      <c r="F124" s="2674"/>
      <c r="G124" s="2675"/>
      <c r="H124" s="2674"/>
      <c r="I124" s="2674"/>
      <c r="J124" s="2676"/>
      <c r="K124" s="2677"/>
      <c r="L124" s="2676"/>
      <c r="M124" s="2678"/>
      <c r="N124" s="2677"/>
      <c r="O124" s="2679"/>
      <c r="P124" s="2679"/>
      <c r="Q124" s="2680">
        <f t="shared" si="31"/>
        <v>0</v>
      </c>
      <c r="R124" s="2721"/>
      <c r="S124" s="2682"/>
      <c r="T124" s="2722"/>
      <c r="U124" s="2721"/>
      <c r="V124" s="2721"/>
      <c r="W124" s="163">
        <f t="shared" si="32"/>
        <v>0</v>
      </c>
      <c r="X124" s="2683">
        <f t="shared" si="33"/>
        <v>0</v>
      </c>
      <c r="Y124" s="2683">
        <f t="shared" si="34"/>
        <v>0</v>
      </c>
      <c r="Z124" s="2682"/>
      <c r="AA124" s="2682"/>
      <c r="AB124" s="2677"/>
      <c r="AC124" s="2677"/>
      <c r="AD124" s="2677"/>
      <c r="AE124" s="2684"/>
      <c r="AF124" s="2670"/>
      <c r="AG124" s="2685" t="s">
        <v>9493</v>
      </c>
      <c r="AH124" s="12"/>
      <c r="AI124" s="2629"/>
      <c r="AJ124" s="2116" t="str">
        <f t="shared" si="35"/>
        <v>Please complete all cells in row</v>
      </c>
      <c r="AK124" s="2629"/>
      <c r="AL124" s="57">
        <f xml:space="preserve"> IF( ISNUMBER(#REF! ), 0, 1 )</f>
        <v>1</v>
      </c>
      <c r="AM124" s="57">
        <f xml:space="preserve"> IF( ISNUMBER(#REF! ), 0, 1 )</f>
        <v>1</v>
      </c>
      <c r="AN124" s="57">
        <f xml:space="preserve"> IF( ISNUMBER(#REF! ), 0, 1 )</f>
        <v>1</v>
      </c>
      <c r="AO124" s="57">
        <f xml:space="preserve"> IF( ISNUMBER(#REF! ), 0, 1 )</f>
        <v>1</v>
      </c>
      <c r="AP124" s="57">
        <f xml:space="preserve"> IF( ISNUMBER(#REF! ), 0, 1 )</f>
        <v>1</v>
      </c>
      <c r="AQ124" s="57">
        <f xml:space="preserve"> IF( ISNUMBER(#REF! ), 0, 1 )</f>
        <v>1</v>
      </c>
      <c r="AR124" s="57">
        <f xml:space="preserve"> IF( ISNUMBER(#REF! ), 0, 1 )</f>
        <v>1</v>
      </c>
      <c r="AS124" s="57">
        <f xml:space="preserve"> IF( ISNUMBER(#REF! ), 0, 1 )</f>
        <v>1</v>
      </c>
      <c r="AT124" s="57">
        <f xml:space="preserve"> IF( ISNUMBER(#REF! ), 0, 1 )</f>
        <v>1</v>
      </c>
      <c r="AU124" s="57">
        <f xml:space="preserve"> IF( ISNUMBER(#REF! ), 0, 1 )</f>
        <v>1</v>
      </c>
      <c r="AV124" s="57">
        <f xml:space="preserve"> IF( ISNUMBER(#REF! ), 0, 1 )</f>
        <v>1</v>
      </c>
      <c r="AW124" s="57">
        <f xml:space="preserve"> IF( ISNUMBER(#REF! ), 0, 1 )</f>
        <v>1</v>
      </c>
      <c r="AX124" s="57">
        <f xml:space="preserve"> IF( ISNUMBER(#REF! ), 0, 1 )</f>
        <v>1</v>
      </c>
      <c r="AY124" s="57">
        <f xml:space="preserve"> IF( ISNUMBER(#REF! ), 0, 1 )</f>
        <v>1</v>
      </c>
      <c r="AZ124" s="2108"/>
      <c r="BA124" s="2108"/>
      <c r="BB124" s="2625"/>
      <c r="BC124" s="2625"/>
      <c r="BD124" s="2625"/>
      <c r="BE124" s="2625"/>
      <c r="BF124" s="57">
        <f xml:space="preserve"> IF( ISNUMBER(#REF! ), 0, 1 )</f>
        <v>1</v>
      </c>
      <c r="BG124" s="2625"/>
      <c r="BH124" s="2108"/>
      <c r="BI124" s="57">
        <f xml:space="preserve"> IF( ISNUMBER(#REF! ), 0, 1 )</f>
        <v>1</v>
      </c>
      <c r="BJ124" s="57">
        <f xml:space="preserve"> IF( ISNUMBER(#REF! ), 0, 1 )</f>
        <v>1</v>
      </c>
      <c r="BK124" s="57">
        <f xml:space="preserve"> IF( ISNUMBER(#REF! ), 0, 1 )</f>
        <v>1</v>
      </c>
      <c r="BL124" s="57">
        <f xml:space="preserve"> IF( ISNUMBER(#REF! ), 0, 1 )</f>
        <v>1</v>
      </c>
      <c r="BM124" s="57">
        <f xml:space="preserve"> IF( ISNUMBER(#REF! ), 0, 1 )</f>
        <v>1</v>
      </c>
      <c r="BN124" s="57">
        <f xml:space="preserve"> IF( ISNUMBER(#REF! ), 0, 1 )</f>
        <v>1</v>
      </c>
      <c r="BO124" s="2629"/>
      <c r="BP124" s="2625"/>
      <c r="BQ124" s="2625"/>
      <c r="BR124" s="2643"/>
      <c r="BS124" s="2643"/>
      <c r="BT124" s="2643"/>
    </row>
    <row r="125" spans="1:72" s="2648" customFormat="1" ht="15.75" hidden="1" customHeight="1" outlineLevel="1">
      <c r="A125" s="2643"/>
      <c r="B125" s="2673"/>
      <c r="C125" s="2674"/>
      <c r="D125" s="2675"/>
      <c r="E125" s="2675"/>
      <c r="F125" s="2674"/>
      <c r="G125" s="2675"/>
      <c r="H125" s="2674"/>
      <c r="I125" s="2674"/>
      <c r="J125" s="2676"/>
      <c r="K125" s="2677"/>
      <c r="L125" s="2676"/>
      <c r="M125" s="2678"/>
      <c r="N125" s="2677"/>
      <c r="O125" s="2679"/>
      <c r="P125" s="2679"/>
      <c r="Q125" s="2680">
        <f t="shared" si="31"/>
        <v>0</v>
      </c>
      <c r="R125" s="2721"/>
      <c r="S125" s="2682"/>
      <c r="T125" s="2722"/>
      <c r="U125" s="2721"/>
      <c r="V125" s="2721"/>
      <c r="W125" s="163">
        <f t="shared" si="32"/>
        <v>0</v>
      </c>
      <c r="X125" s="2683">
        <f t="shared" si="33"/>
        <v>0</v>
      </c>
      <c r="Y125" s="2683">
        <f t="shared" si="34"/>
        <v>0</v>
      </c>
      <c r="Z125" s="2682"/>
      <c r="AA125" s="2682"/>
      <c r="AB125" s="2677"/>
      <c r="AC125" s="2677"/>
      <c r="AD125" s="2677"/>
      <c r="AE125" s="2684"/>
      <c r="AF125" s="2670"/>
      <c r="AG125" s="2685" t="s">
        <v>9494</v>
      </c>
      <c r="AH125" s="12"/>
      <c r="AI125" s="2629"/>
      <c r="AJ125" s="2116" t="str">
        <f t="shared" si="35"/>
        <v>Please complete all cells in row</v>
      </c>
      <c r="AK125" s="2629"/>
      <c r="AL125" s="57">
        <f xml:space="preserve"> IF( ISNUMBER(#REF! ), 0, 1 )</f>
        <v>1</v>
      </c>
      <c r="AM125" s="57">
        <f xml:space="preserve"> IF( ISNUMBER(#REF! ), 0, 1 )</f>
        <v>1</v>
      </c>
      <c r="AN125" s="57">
        <f xml:space="preserve"> IF( ISNUMBER(#REF! ), 0, 1 )</f>
        <v>1</v>
      </c>
      <c r="AO125" s="57">
        <f xml:space="preserve"> IF( ISNUMBER(#REF! ), 0, 1 )</f>
        <v>1</v>
      </c>
      <c r="AP125" s="57">
        <f xml:space="preserve"> IF( ISNUMBER(#REF! ), 0, 1 )</f>
        <v>1</v>
      </c>
      <c r="AQ125" s="57">
        <f xml:space="preserve"> IF( ISNUMBER(#REF! ), 0, 1 )</f>
        <v>1</v>
      </c>
      <c r="AR125" s="57">
        <f xml:space="preserve"> IF( ISNUMBER(#REF! ), 0, 1 )</f>
        <v>1</v>
      </c>
      <c r="AS125" s="57">
        <f xml:space="preserve"> IF( ISNUMBER(#REF! ), 0, 1 )</f>
        <v>1</v>
      </c>
      <c r="AT125" s="57">
        <f xml:space="preserve"> IF( ISNUMBER(#REF! ), 0, 1 )</f>
        <v>1</v>
      </c>
      <c r="AU125" s="57">
        <f xml:space="preserve"> IF( ISNUMBER(#REF! ), 0, 1 )</f>
        <v>1</v>
      </c>
      <c r="AV125" s="57">
        <f xml:space="preserve"> IF( ISNUMBER(#REF! ), 0, 1 )</f>
        <v>1</v>
      </c>
      <c r="AW125" s="57">
        <f xml:space="preserve"> IF( ISNUMBER(#REF! ), 0, 1 )</f>
        <v>1</v>
      </c>
      <c r="AX125" s="57">
        <f xml:space="preserve"> IF( ISNUMBER(#REF! ), 0, 1 )</f>
        <v>1</v>
      </c>
      <c r="AY125" s="57">
        <f xml:space="preserve"> IF( ISNUMBER(#REF! ), 0, 1 )</f>
        <v>1</v>
      </c>
      <c r="AZ125" s="2108"/>
      <c r="BA125" s="2108"/>
      <c r="BB125" s="2625"/>
      <c r="BC125" s="2625"/>
      <c r="BD125" s="2625"/>
      <c r="BE125" s="2625"/>
      <c r="BF125" s="57">
        <f xml:space="preserve"> IF( ISNUMBER(#REF! ), 0, 1 )</f>
        <v>1</v>
      </c>
      <c r="BG125" s="2625"/>
      <c r="BH125" s="2108"/>
      <c r="BI125" s="57">
        <f xml:space="preserve"> IF( ISNUMBER(#REF! ), 0, 1 )</f>
        <v>1</v>
      </c>
      <c r="BJ125" s="57">
        <f xml:space="preserve"> IF( ISNUMBER(#REF! ), 0, 1 )</f>
        <v>1</v>
      </c>
      <c r="BK125" s="57">
        <f xml:space="preserve"> IF( ISNUMBER(#REF! ), 0, 1 )</f>
        <v>1</v>
      </c>
      <c r="BL125" s="57">
        <f xml:space="preserve"> IF( ISNUMBER(#REF! ), 0, 1 )</f>
        <v>1</v>
      </c>
      <c r="BM125" s="57">
        <f xml:space="preserve"> IF( ISNUMBER(#REF! ), 0, 1 )</f>
        <v>1</v>
      </c>
      <c r="BN125" s="57">
        <f xml:space="preserve"> IF( ISNUMBER(#REF! ), 0, 1 )</f>
        <v>1</v>
      </c>
      <c r="BO125" s="2629"/>
      <c r="BP125" s="2625"/>
      <c r="BQ125" s="2625"/>
      <c r="BR125" s="2643"/>
      <c r="BS125" s="2643"/>
      <c r="BT125" s="2643"/>
    </row>
    <row r="126" spans="1:72" s="2648" customFormat="1" ht="15.75" hidden="1" customHeight="1" outlineLevel="1">
      <c r="A126" s="2643"/>
      <c r="B126" s="2673"/>
      <c r="C126" s="2674"/>
      <c r="D126" s="2675"/>
      <c r="E126" s="2675"/>
      <c r="F126" s="2674"/>
      <c r="G126" s="2675"/>
      <c r="H126" s="2674"/>
      <c r="I126" s="2674"/>
      <c r="J126" s="2676"/>
      <c r="K126" s="2677"/>
      <c r="L126" s="2676"/>
      <c r="M126" s="2678"/>
      <c r="N126" s="2677"/>
      <c r="O126" s="2679"/>
      <c r="P126" s="2679"/>
      <c r="Q126" s="2680">
        <f t="shared" si="31"/>
        <v>0</v>
      </c>
      <c r="R126" s="2721"/>
      <c r="S126" s="2682"/>
      <c r="T126" s="2722"/>
      <c r="U126" s="2721"/>
      <c r="V126" s="2721"/>
      <c r="W126" s="163">
        <f t="shared" si="32"/>
        <v>0</v>
      </c>
      <c r="X126" s="2683">
        <f t="shared" si="33"/>
        <v>0</v>
      </c>
      <c r="Y126" s="2683">
        <f t="shared" si="34"/>
        <v>0</v>
      </c>
      <c r="Z126" s="2682"/>
      <c r="AA126" s="2682"/>
      <c r="AB126" s="2677"/>
      <c r="AC126" s="2677"/>
      <c r="AD126" s="2677"/>
      <c r="AE126" s="2684"/>
      <c r="AF126" s="2670"/>
      <c r="AG126" s="2685" t="s">
        <v>9495</v>
      </c>
      <c r="AH126" s="12"/>
      <c r="AI126" s="2629"/>
      <c r="AJ126" s="2116" t="str">
        <f t="shared" si="35"/>
        <v>Please complete all cells in row</v>
      </c>
      <c r="AK126" s="2629"/>
      <c r="AL126" s="57">
        <f xml:space="preserve"> IF( ISNUMBER(#REF! ), 0, 1 )</f>
        <v>1</v>
      </c>
      <c r="AM126" s="57">
        <f xml:space="preserve"> IF( ISNUMBER(#REF! ), 0, 1 )</f>
        <v>1</v>
      </c>
      <c r="AN126" s="57">
        <f xml:space="preserve"> IF( ISNUMBER(#REF! ), 0, 1 )</f>
        <v>1</v>
      </c>
      <c r="AO126" s="57">
        <f xml:space="preserve"> IF( ISNUMBER(#REF! ), 0, 1 )</f>
        <v>1</v>
      </c>
      <c r="AP126" s="57">
        <f xml:space="preserve"> IF( ISNUMBER(#REF! ), 0, 1 )</f>
        <v>1</v>
      </c>
      <c r="AQ126" s="57">
        <f xml:space="preserve"> IF( ISNUMBER(#REF! ), 0, 1 )</f>
        <v>1</v>
      </c>
      <c r="AR126" s="57">
        <f xml:space="preserve"> IF( ISNUMBER(#REF! ), 0, 1 )</f>
        <v>1</v>
      </c>
      <c r="AS126" s="57">
        <f xml:space="preserve"> IF( ISNUMBER(#REF! ), 0, 1 )</f>
        <v>1</v>
      </c>
      <c r="AT126" s="57">
        <f xml:space="preserve"> IF( ISNUMBER(#REF! ), 0, 1 )</f>
        <v>1</v>
      </c>
      <c r="AU126" s="57">
        <f xml:space="preserve"> IF( ISNUMBER(#REF! ), 0, 1 )</f>
        <v>1</v>
      </c>
      <c r="AV126" s="57">
        <f xml:space="preserve"> IF( ISNUMBER(#REF! ), 0, 1 )</f>
        <v>1</v>
      </c>
      <c r="AW126" s="57">
        <f xml:space="preserve"> IF( ISNUMBER(#REF! ), 0, 1 )</f>
        <v>1</v>
      </c>
      <c r="AX126" s="57">
        <f xml:space="preserve"> IF( ISNUMBER(#REF! ), 0, 1 )</f>
        <v>1</v>
      </c>
      <c r="AY126" s="57">
        <f xml:space="preserve"> IF( ISNUMBER(#REF! ), 0, 1 )</f>
        <v>1</v>
      </c>
      <c r="AZ126" s="2108"/>
      <c r="BA126" s="2108"/>
      <c r="BB126" s="2625"/>
      <c r="BC126" s="2625"/>
      <c r="BD126" s="2625"/>
      <c r="BE126" s="2625"/>
      <c r="BF126" s="57">
        <f xml:space="preserve"> IF( ISNUMBER(#REF! ), 0, 1 )</f>
        <v>1</v>
      </c>
      <c r="BG126" s="2625"/>
      <c r="BH126" s="2108"/>
      <c r="BI126" s="57">
        <f xml:space="preserve"> IF( ISNUMBER(#REF! ), 0, 1 )</f>
        <v>1</v>
      </c>
      <c r="BJ126" s="57">
        <f xml:space="preserve"> IF( ISNUMBER(#REF! ), 0, 1 )</f>
        <v>1</v>
      </c>
      <c r="BK126" s="57">
        <f xml:space="preserve"> IF( ISNUMBER(#REF! ), 0, 1 )</f>
        <v>1</v>
      </c>
      <c r="BL126" s="57">
        <f xml:space="preserve"> IF( ISNUMBER(#REF! ), 0, 1 )</f>
        <v>1</v>
      </c>
      <c r="BM126" s="57">
        <f xml:space="preserve"> IF( ISNUMBER(#REF! ), 0, 1 )</f>
        <v>1</v>
      </c>
      <c r="BN126" s="57">
        <f xml:space="preserve"> IF( ISNUMBER(#REF! ), 0, 1 )</f>
        <v>1</v>
      </c>
      <c r="BO126" s="2629"/>
      <c r="BP126" s="2625"/>
      <c r="BQ126" s="2625"/>
      <c r="BR126" s="2643"/>
      <c r="BS126" s="2643"/>
      <c r="BT126" s="2643"/>
    </row>
    <row r="127" spans="1:72" s="2648" customFormat="1" ht="15.75" hidden="1" customHeight="1" outlineLevel="1">
      <c r="A127" s="2643"/>
      <c r="B127" s="2673"/>
      <c r="C127" s="2674"/>
      <c r="D127" s="2675"/>
      <c r="E127" s="2675"/>
      <c r="F127" s="2674"/>
      <c r="G127" s="2675"/>
      <c r="H127" s="2674"/>
      <c r="I127" s="2674"/>
      <c r="J127" s="2676"/>
      <c r="K127" s="2677"/>
      <c r="L127" s="2676"/>
      <c r="M127" s="2678"/>
      <c r="N127" s="2677"/>
      <c r="O127" s="2679"/>
      <c r="P127" s="2679"/>
      <c r="Q127" s="2680">
        <f t="shared" si="31"/>
        <v>0</v>
      </c>
      <c r="R127" s="2721"/>
      <c r="S127" s="2682"/>
      <c r="T127" s="2722"/>
      <c r="U127" s="2721"/>
      <c r="V127" s="2721"/>
      <c r="W127" s="163">
        <f t="shared" si="32"/>
        <v>0</v>
      </c>
      <c r="X127" s="2683">
        <f t="shared" si="33"/>
        <v>0</v>
      </c>
      <c r="Y127" s="2683">
        <f t="shared" si="34"/>
        <v>0</v>
      </c>
      <c r="Z127" s="2682"/>
      <c r="AA127" s="2682"/>
      <c r="AB127" s="2677"/>
      <c r="AC127" s="2677"/>
      <c r="AD127" s="2677"/>
      <c r="AE127" s="2684"/>
      <c r="AF127" s="2670"/>
      <c r="AG127" s="2685" t="s">
        <v>9496</v>
      </c>
      <c r="AH127" s="12"/>
      <c r="AI127" s="2629"/>
      <c r="AJ127" s="2116" t="str">
        <f t="shared" si="35"/>
        <v>Please complete all cells in row</v>
      </c>
      <c r="AK127" s="2629"/>
      <c r="AL127" s="57">
        <f xml:space="preserve"> IF( ISNUMBER(#REF! ), 0, 1 )</f>
        <v>1</v>
      </c>
      <c r="AM127" s="57">
        <f xml:space="preserve"> IF( ISNUMBER(#REF! ), 0, 1 )</f>
        <v>1</v>
      </c>
      <c r="AN127" s="57">
        <f xml:space="preserve"> IF( ISNUMBER(#REF! ), 0, 1 )</f>
        <v>1</v>
      </c>
      <c r="AO127" s="57">
        <f xml:space="preserve"> IF( ISNUMBER(#REF! ), 0, 1 )</f>
        <v>1</v>
      </c>
      <c r="AP127" s="57">
        <f xml:space="preserve"> IF( ISNUMBER(#REF! ), 0, 1 )</f>
        <v>1</v>
      </c>
      <c r="AQ127" s="57">
        <f xml:space="preserve"> IF( ISNUMBER(#REF! ), 0, 1 )</f>
        <v>1</v>
      </c>
      <c r="AR127" s="57">
        <f xml:space="preserve"> IF( ISNUMBER(#REF! ), 0, 1 )</f>
        <v>1</v>
      </c>
      <c r="AS127" s="57">
        <f xml:space="preserve"> IF( ISNUMBER(#REF! ), 0, 1 )</f>
        <v>1</v>
      </c>
      <c r="AT127" s="57">
        <f xml:space="preserve"> IF( ISNUMBER(#REF! ), 0, 1 )</f>
        <v>1</v>
      </c>
      <c r="AU127" s="57">
        <f xml:space="preserve"> IF( ISNUMBER(#REF! ), 0, 1 )</f>
        <v>1</v>
      </c>
      <c r="AV127" s="57">
        <f xml:space="preserve"> IF( ISNUMBER(#REF! ), 0, 1 )</f>
        <v>1</v>
      </c>
      <c r="AW127" s="57">
        <f xml:space="preserve"> IF( ISNUMBER(#REF! ), 0, 1 )</f>
        <v>1</v>
      </c>
      <c r="AX127" s="57">
        <f xml:space="preserve"> IF( ISNUMBER(#REF! ), 0, 1 )</f>
        <v>1</v>
      </c>
      <c r="AY127" s="57">
        <f xml:space="preserve"> IF( ISNUMBER(#REF! ), 0, 1 )</f>
        <v>1</v>
      </c>
      <c r="AZ127" s="2108"/>
      <c r="BA127" s="2108"/>
      <c r="BB127" s="2625"/>
      <c r="BC127" s="2625"/>
      <c r="BD127" s="2625"/>
      <c r="BE127" s="2625"/>
      <c r="BF127" s="57">
        <f xml:space="preserve"> IF( ISNUMBER(#REF! ), 0, 1 )</f>
        <v>1</v>
      </c>
      <c r="BG127" s="2625"/>
      <c r="BH127" s="2108"/>
      <c r="BI127" s="57">
        <f xml:space="preserve"> IF( ISNUMBER(#REF! ), 0, 1 )</f>
        <v>1</v>
      </c>
      <c r="BJ127" s="57">
        <f xml:space="preserve"> IF( ISNUMBER(#REF! ), 0, 1 )</f>
        <v>1</v>
      </c>
      <c r="BK127" s="57">
        <f xml:space="preserve"> IF( ISNUMBER(#REF! ), 0, 1 )</f>
        <v>1</v>
      </c>
      <c r="BL127" s="57">
        <f xml:space="preserve"> IF( ISNUMBER(#REF! ), 0, 1 )</f>
        <v>1</v>
      </c>
      <c r="BM127" s="57">
        <f xml:space="preserve"> IF( ISNUMBER(#REF! ), 0, 1 )</f>
        <v>1</v>
      </c>
      <c r="BN127" s="57">
        <f xml:space="preserve"> IF( ISNUMBER(#REF! ), 0, 1 )</f>
        <v>1</v>
      </c>
      <c r="BO127" s="2629"/>
      <c r="BP127" s="2625"/>
      <c r="BQ127" s="2625"/>
      <c r="BR127" s="2643"/>
      <c r="BS127" s="2643"/>
      <c r="BT127" s="2643"/>
    </row>
    <row r="128" spans="1:72" s="2648" customFormat="1" ht="15.75" hidden="1" customHeight="1" outlineLevel="1">
      <c r="A128" s="2643"/>
      <c r="B128" s="2673"/>
      <c r="C128" s="2674"/>
      <c r="D128" s="2675"/>
      <c r="E128" s="2675"/>
      <c r="F128" s="2674"/>
      <c r="G128" s="2675"/>
      <c r="H128" s="2674"/>
      <c r="I128" s="2674"/>
      <c r="J128" s="2676"/>
      <c r="K128" s="2677"/>
      <c r="L128" s="2676"/>
      <c r="M128" s="2678"/>
      <c r="N128" s="2677"/>
      <c r="O128" s="2679"/>
      <c r="P128" s="2679"/>
      <c r="Q128" s="2680">
        <f t="shared" si="31"/>
        <v>0</v>
      </c>
      <c r="R128" s="2721"/>
      <c r="S128" s="2682"/>
      <c r="T128" s="2722"/>
      <c r="U128" s="2721"/>
      <c r="V128" s="2721"/>
      <c r="W128" s="163">
        <f t="shared" si="32"/>
        <v>0</v>
      </c>
      <c r="X128" s="2683">
        <f t="shared" si="33"/>
        <v>0</v>
      </c>
      <c r="Y128" s="2683">
        <f t="shared" si="34"/>
        <v>0</v>
      </c>
      <c r="Z128" s="2682"/>
      <c r="AA128" s="2682"/>
      <c r="AB128" s="2677"/>
      <c r="AC128" s="2677"/>
      <c r="AD128" s="2677"/>
      <c r="AE128" s="2684"/>
      <c r="AF128" s="2670"/>
      <c r="AG128" s="2685" t="s">
        <v>9497</v>
      </c>
      <c r="AH128" s="12"/>
      <c r="AI128" s="2629"/>
      <c r="AJ128" s="2116" t="str">
        <f t="shared" si="35"/>
        <v>Please complete all cells in row</v>
      </c>
      <c r="AK128" s="2629"/>
      <c r="AL128" s="57">
        <f xml:space="preserve"> IF( ISNUMBER(#REF! ), 0, 1 )</f>
        <v>1</v>
      </c>
      <c r="AM128" s="57">
        <f xml:space="preserve"> IF( ISNUMBER(#REF! ), 0, 1 )</f>
        <v>1</v>
      </c>
      <c r="AN128" s="57">
        <f xml:space="preserve"> IF( ISNUMBER(#REF! ), 0, 1 )</f>
        <v>1</v>
      </c>
      <c r="AO128" s="57">
        <f xml:space="preserve"> IF( ISNUMBER(#REF! ), 0, 1 )</f>
        <v>1</v>
      </c>
      <c r="AP128" s="57">
        <f xml:space="preserve"> IF( ISNUMBER(#REF! ), 0, 1 )</f>
        <v>1</v>
      </c>
      <c r="AQ128" s="57">
        <f xml:space="preserve"> IF( ISNUMBER(#REF! ), 0, 1 )</f>
        <v>1</v>
      </c>
      <c r="AR128" s="57">
        <f xml:space="preserve"> IF( ISNUMBER(#REF! ), 0, 1 )</f>
        <v>1</v>
      </c>
      <c r="AS128" s="57">
        <f xml:space="preserve"> IF( ISNUMBER(#REF! ), 0, 1 )</f>
        <v>1</v>
      </c>
      <c r="AT128" s="57">
        <f xml:space="preserve"> IF( ISNUMBER(#REF! ), 0, 1 )</f>
        <v>1</v>
      </c>
      <c r="AU128" s="57">
        <f xml:space="preserve"> IF( ISNUMBER(#REF! ), 0, 1 )</f>
        <v>1</v>
      </c>
      <c r="AV128" s="57">
        <f xml:space="preserve"> IF( ISNUMBER(#REF! ), 0, 1 )</f>
        <v>1</v>
      </c>
      <c r="AW128" s="57">
        <f xml:space="preserve"> IF( ISNUMBER(#REF! ), 0, 1 )</f>
        <v>1</v>
      </c>
      <c r="AX128" s="57">
        <f xml:space="preserve"> IF( ISNUMBER(#REF! ), 0, 1 )</f>
        <v>1</v>
      </c>
      <c r="AY128" s="57">
        <f xml:space="preserve"> IF( ISNUMBER(#REF! ), 0, 1 )</f>
        <v>1</v>
      </c>
      <c r="AZ128" s="2108"/>
      <c r="BA128" s="2108"/>
      <c r="BB128" s="2625"/>
      <c r="BC128" s="2625"/>
      <c r="BD128" s="2625"/>
      <c r="BE128" s="2625"/>
      <c r="BF128" s="57">
        <f xml:space="preserve"> IF( ISNUMBER(#REF! ), 0, 1 )</f>
        <v>1</v>
      </c>
      <c r="BG128" s="2625"/>
      <c r="BH128" s="2108"/>
      <c r="BI128" s="57">
        <f xml:space="preserve"> IF( ISNUMBER(#REF! ), 0, 1 )</f>
        <v>1</v>
      </c>
      <c r="BJ128" s="57">
        <f xml:space="preserve"> IF( ISNUMBER(#REF! ), 0, 1 )</f>
        <v>1</v>
      </c>
      <c r="BK128" s="57">
        <f xml:space="preserve"> IF( ISNUMBER(#REF! ), 0, 1 )</f>
        <v>1</v>
      </c>
      <c r="BL128" s="57">
        <f xml:space="preserve"> IF( ISNUMBER(#REF! ), 0, 1 )</f>
        <v>1</v>
      </c>
      <c r="BM128" s="57">
        <f xml:space="preserve"> IF( ISNUMBER(#REF! ), 0, 1 )</f>
        <v>1</v>
      </c>
      <c r="BN128" s="57">
        <f xml:space="preserve"> IF( ISNUMBER(#REF! ), 0, 1 )</f>
        <v>1</v>
      </c>
      <c r="BO128" s="2629"/>
      <c r="BP128" s="2625"/>
      <c r="BQ128" s="2625"/>
      <c r="BR128" s="2643"/>
      <c r="BS128" s="2643"/>
      <c r="BT128" s="2643"/>
    </row>
    <row r="129" spans="1:72" s="2648" customFormat="1" ht="15.75" hidden="1" customHeight="1" outlineLevel="1">
      <c r="A129" s="2643"/>
      <c r="B129" s="2673"/>
      <c r="C129" s="2674"/>
      <c r="D129" s="2675"/>
      <c r="E129" s="2675"/>
      <c r="F129" s="2674"/>
      <c r="G129" s="2675"/>
      <c r="H129" s="2674"/>
      <c r="I129" s="2674"/>
      <c r="J129" s="2676"/>
      <c r="K129" s="2677"/>
      <c r="L129" s="2676"/>
      <c r="M129" s="2678"/>
      <c r="N129" s="2677"/>
      <c r="O129" s="2679"/>
      <c r="P129" s="2679"/>
      <c r="Q129" s="2680">
        <f t="shared" si="31"/>
        <v>0</v>
      </c>
      <c r="R129" s="2721"/>
      <c r="S129" s="2682"/>
      <c r="T129" s="2722"/>
      <c r="U129" s="2721"/>
      <c r="V129" s="2721"/>
      <c r="W129" s="163">
        <f t="shared" si="32"/>
        <v>0</v>
      </c>
      <c r="X129" s="2683">
        <f t="shared" si="33"/>
        <v>0</v>
      </c>
      <c r="Y129" s="2683">
        <f t="shared" si="34"/>
        <v>0</v>
      </c>
      <c r="Z129" s="2682"/>
      <c r="AA129" s="2682"/>
      <c r="AB129" s="2677"/>
      <c r="AC129" s="2677"/>
      <c r="AD129" s="2677"/>
      <c r="AE129" s="2684"/>
      <c r="AF129" s="2670"/>
      <c r="AG129" s="2685" t="s">
        <v>9498</v>
      </c>
      <c r="AH129" s="12"/>
      <c r="AI129" s="2629"/>
      <c r="AJ129" s="2116" t="str">
        <f t="shared" si="35"/>
        <v>Please complete all cells in row</v>
      </c>
      <c r="AK129" s="2629"/>
      <c r="AL129" s="57">
        <f xml:space="preserve"> IF( ISNUMBER(#REF! ), 0, 1 )</f>
        <v>1</v>
      </c>
      <c r="AM129" s="57">
        <f xml:space="preserve"> IF( ISNUMBER(#REF! ), 0, 1 )</f>
        <v>1</v>
      </c>
      <c r="AN129" s="57">
        <f xml:space="preserve"> IF( ISNUMBER(#REF! ), 0, 1 )</f>
        <v>1</v>
      </c>
      <c r="AO129" s="57">
        <f xml:space="preserve"> IF( ISNUMBER(#REF! ), 0, 1 )</f>
        <v>1</v>
      </c>
      <c r="AP129" s="57">
        <f xml:space="preserve"> IF( ISNUMBER(#REF! ), 0, 1 )</f>
        <v>1</v>
      </c>
      <c r="AQ129" s="57">
        <f xml:space="preserve"> IF( ISNUMBER(#REF! ), 0, 1 )</f>
        <v>1</v>
      </c>
      <c r="AR129" s="57">
        <f xml:space="preserve"> IF( ISNUMBER(#REF! ), 0, 1 )</f>
        <v>1</v>
      </c>
      <c r="AS129" s="57">
        <f xml:space="preserve"> IF( ISNUMBER(#REF! ), 0, 1 )</f>
        <v>1</v>
      </c>
      <c r="AT129" s="57">
        <f xml:space="preserve"> IF( ISNUMBER(#REF! ), 0, 1 )</f>
        <v>1</v>
      </c>
      <c r="AU129" s="57">
        <f xml:space="preserve"> IF( ISNUMBER(#REF! ), 0, 1 )</f>
        <v>1</v>
      </c>
      <c r="AV129" s="57">
        <f xml:space="preserve"> IF( ISNUMBER(#REF! ), 0, 1 )</f>
        <v>1</v>
      </c>
      <c r="AW129" s="57">
        <f xml:space="preserve"> IF( ISNUMBER(#REF! ), 0, 1 )</f>
        <v>1</v>
      </c>
      <c r="AX129" s="57">
        <f xml:space="preserve"> IF( ISNUMBER(#REF! ), 0, 1 )</f>
        <v>1</v>
      </c>
      <c r="AY129" s="57">
        <f xml:space="preserve"> IF( ISNUMBER(#REF! ), 0, 1 )</f>
        <v>1</v>
      </c>
      <c r="AZ129" s="2108"/>
      <c r="BA129" s="2108"/>
      <c r="BB129" s="2625"/>
      <c r="BC129" s="2625"/>
      <c r="BD129" s="2625"/>
      <c r="BE129" s="2625"/>
      <c r="BF129" s="57">
        <f xml:space="preserve"> IF( ISNUMBER(#REF! ), 0, 1 )</f>
        <v>1</v>
      </c>
      <c r="BG129" s="2625"/>
      <c r="BH129" s="2108"/>
      <c r="BI129" s="57">
        <f xml:space="preserve"> IF( ISNUMBER(#REF! ), 0, 1 )</f>
        <v>1</v>
      </c>
      <c r="BJ129" s="57">
        <f xml:space="preserve"> IF( ISNUMBER(#REF! ), 0, 1 )</f>
        <v>1</v>
      </c>
      <c r="BK129" s="57">
        <f xml:space="preserve"> IF( ISNUMBER(#REF! ), 0, 1 )</f>
        <v>1</v>
      </c>
      <c r="BL129" s="57">
        <f xml:space="preserve"> IF( ISNUMBER(#REF! ), 0, 1 )</f>
        <v>1</v>
      </c>
      <c r="BM129" s="57">
        <f xml:space="preserve"> IF( ISNUMBER(#REF! ), 0, 1 )</f>
        <v>1</v>
      </c>
      <c r="BN129" s="57">
        <f xml:space="preserve"> IF( ISNUMBER(#REF! ), 0, 1 )</f>
        <v>1</v>
      </c>
      <c r="BO129" s="2629"/>
      <c r="BP129" s="2625"/>
      <c r="BQ129" s="2625"/>
      <c r="BR129" s="2643"/>
      <c r="BS129" s="2643"/>
      <c r="BT129" s="2643"/>
    </row>
    <row r="130" spans="1:72" s="2648" customFormat="1" ht="15.75" hidden="1" customHeight="1" outlineLevel="1">
      <c r="A130" s="2643"/>
      <c r="B130" s="2673"/>
      <c r="C130" s="2674"/>
      <c r="D130" s="2675"/>
      <c r="E130" s="2675"/>
      <c r="F130" s="2674"/>
      <c r="G130" s="2675"/>
      <c r="H130" s="2674"/>
      <c r="I130" s="2674"/>
      <c r="J130" s="2676"/>
      <c r="K130" s="2677"/>
      <c r="L130" s="2676"/>
      <c r="M130" s="2678"/>
      <c r="N130" s="2677"/>
      <c r="O130" s="2679"/>
      <c r="P130" s="2679"/>
      <c r="Q130" s="2680">
        <f t="shared" si="31"/>
        <v>0</v>
      </c>
      <c r="R130" s="2721"/>
      <c r="S130" s="2682"/>
      <c r="T130" s="2722"/>
      <c r="U130" s="2721"/>
      <c r="V130" s="2721"/>
      <c r="W130" s="163">
        <f t="shared" si="32"/>
        <v>0</v>
      </c>
      <c r="X130" s="2683">
        <f t="shared" si="33"/>
        <v>0</v>
      </c>
      <c r="Y130" s="2683">
        <f t="shared" si="34"/>
        <v>0</v>
      </c>
      <c r="Z130" s="2682"/>
      <c r="AA130" s="2682"/>
      <c r="AB130" s="2677"/>
      <c r="AC130" s="2677"/>
      <c r="AD130" s="2677"/>
      <c r="AE130" s="2684"/>
      <c r="AF130" s="2670"/>
      <c r="AG130" s="2685" t="s">
        <v>9499</v>
      </c>
      <c r="AH130" s="12"/>
      <c r="AI130" s="2629"/>
      <c r="AJ130" s="2116" t="str">
        <f t="shared" si="35"/>
        <v>Please complete all cells in row</v>
      </c>
      <c r="AK130" s="2629"/>
      <c r="AL130" s="57">
        <f xml:space="preserve"> IF( ISNUMBER(#REF! ), 0, 1 )</f>
        <v>1</v>
      </c>
      <c r="AM130" s="57">
        <f xml:space="preserve"> IF( ISNUMBER(#REF! ), 0, 1 )</f>
        <v>1</v>
      </c>
      <c r="AN130" s="57">
        <f xml:space="preserve"> IF( ISNUMBER(#REF! ), 0, 1 )</f>
        <v>1</v>
      </c>
      <c r="AO130" s="57">
        <f xml:space="preserve"> IF( ISNUMBER(#REF! ), 0, 1 )</f>
        <v>1</v>
      </c>
      <c r="AP130" s="57">
        <f xml:space="preserve"> IF( ISNUMBER(#REF! ), 0, 1 )</f>
        <v>1</v>
      </c>
      <c r="AQ130" s="57">
        <f xml:space="preserve"> IF( ISNUMBER(#REF! ), 0, 1 )</f>
        <v>1</v>
      </c>
      <c r="AR130" s="57">
        <f xml:space="preserve"> IF( ISNUMBER(#REF! ), 0, 1 )</f>
        <v>1</v>
      </c>
      <c r="AS130" s="57">
        <f xml:space="preserve"> IF( ISNUMBER(#REF! ), 0, 1 )</f>
        <v>1</v>
      </c>
      <c r="AT130" s="57">
        <f xml:space="preserve"> IF( ISNUMBER(#REF! ), 0, 1 )</f>
        <v>1</v>
      </c>
      <c r="AU130" s="57">
        <f xml:space="preserve"> IF( ISNUMBER(#REF! ), 0, 1 )</f>
        <v>1</v>
      </c>
      <c r="AV130" s="57">
        <f xml:space="preserve"> IF( ISNUMBER(#REF! ), 0, 1 )</f>
        <v>1</v>
      </c>
      <c r="AW130" s="57">
        <f xml:space="preserve"> IF( ISNUMBER(#REF! ), 0, 1 )</f>
        <v>1</v>
      </c>
      <c r="AX130" s="57">
        <f xml:space="preserve"> IF( ISNUMBER(#REF! ), 0, 1 )</f>
        <v>1</v>
      </c>
      <c r="AY130" s="57">
        <f xml:space="preserve"> IF( ISNUMBER(#REF! ), 0, 1 )</f>
        <v>1</v>
      </c>
      <c r="AZ130" s="2108"/>
      <c r="BA130" s="2108"/>
      <c r="BB130" s="2625"/>
      <c r="BC130" s="2625"/>
      <c r="BD130" s="2625"/>
      <c r="BE130" s="2625"/>
      <c r="BF130" s="57">
        <f xml:space="preserve"> IF( ISNUMBER(#REF! ), 0, 1 )</f>
        <v>1</v>
      </c>
      <c r="BG130" s="2625"/>
      <c r="BH130" s="2108"/>
      <c r="BI130" s="57">
        <f xml:space="preserve"> IF( ISNUMBER(#REF! ), 0, 1 )</f>
        <v>1</v>
      </c>
      <c r="BJ130" s="57">
        <f xml:space="preserve"> IF( ISNUMBER(#REF! ), 0, 1 )</f>
        <v>1</v>
      </c>
      <c r="BK130" s="57">
        <f xml:space="preserve"> IF( ISNUMBER(#REF! ), 0, 1 )</f>
        <v>1</v>
      </c>
      <c r="BL130" s="57">
        <f xml:space="preserve"> IF( ISNUMBER(#REF! ), 0, 1 )</f>
        <v>1</v>
      </c>
      <c r="BM130" s="57">
        <f xml:space="preserve"> IF( ISNUMBER(#REF! ), 0, 1 )</f>
        <v>1</v>
      </c>
      <c r="BN130" s="57">
        <f xml:space="preserve"> IF( ISNUMBER(#REF! ), 0, 1 )</f>
        <v>1</v>
      </c>
      <c r="BO130" s="2629"/>
      <c r="BP130" s="2625"/>
      <c r="BQ130" s="2625"/>
      <c r="BR130" s="2643"/>
      <c r="BS130" s="2643"/>
      <c r="BT130" s="2643"/>
    </row>
    <row r="131" spans="1:72" s="2648" customFormat="1" ht="15.75" hidden="1" customHeight="1" outlineLevel="1">
      <c r="A131" s="2643"/>
      <c r="B131" s="2673"/>
      <c r="C131" s="2674"/>
      <c r="D131" s="2675"/>
      <c r="E131" s="2675"/>
      <c r="F131" s="2674"/>
      <c r="G131" s="2675"/>
      <c r="H131" s="2674"/>
      <c r="I131" s="2674"/>
      <c r="J131" s="2676"/>
      <c r="K131" s="2677"/>
      <c r="L131" s="2676"/>
      <c r="M131" s="2678"/>
      <c r="N131" s="2677"/>
      <c r="O131" s="2679"/>
      <c r="P131" s="2679"/>
      <c r="Q131" s="2680">
        <f t="shared" si="31"/>
        <v>0</v>
      </c>
      <c r="R131" s="2721"/>
      <c r="S131" s="2682"/>
      <c r="T131" s="2722"/>
      <c r="U131" s="2721"/>
      <c r="V131" s="2721"/>
      <c r="W131" s="163">
        <f t="shared" si="32"/>
        <v>0</v>
      </c>
      <c r="X131" s="2683">
        <f t="shared" si="33"/>
        <v>0</v>
      </c>
      <c r="Y131" s="2683">
        <f t="shared" si="34"/>
        <v>0</v>
      </c>
      <c r="Z131" s="2682"/>
      <c r="AA131" s="2682"/>
      <c r="AB131" s="2677"/>
      <c r="AC131" s="2677"/>
      <c r="AD131" s="2677"/>
      <c r="AE131" s="2684"/>
      <c r="AF131" s="2670"/>
      <c r="AG131" s="2685" t="s">
        <v>9500</v>
      </c>
      <c r="AH131" s="12"/>
      <c r="AI131" s="2629"/>
      <c r="AJ131" s="2116" t="str">
        <f t="shared" si="35"/>
        <v>Please complete all cells in row</v>
      </c>
      <c r="AK131" s="2629"/>
      <c r="AL131" s="57">
        <f xml:space="preserve"> IF( ISNUMBER(#REF! ), 0, 1 )</f>
        <v>1</v>
      </c>
      <c r="AM131" s="57">
        <f xml:space="preserve"> IF( ISNUMBER(#REF! ), 0, 1 )</f>
        <v>1</v>
      </c>
      <c r="AN131" s="57">
        <f xml:space="preserve"> IF( ISNUMBER(#REF! ), 0, 1 )</f>
        <v>1</v>
      </c>
      <c r="AO131" s="57">
        <f xml:space="preserve"> IF( ISNUMBER(#REF! ), 0, 1 )</f>
        <v>1</v>
      </c>
      <c r="AP131" s="57">
        <f xml:space="preserve"> IF( ISNUMBER(#REF! ), 0, 1 )</f>
        <v>1</v>
      </c>
      <c r="AQ131" s="57">
        <f xml:space="preserve"> IF( ISNUMBER(#REF! ), 0, 1 )</f>
        <v>1</v>
      </c>
      <c r="AR131" s="57">
        <f xml:space="preserve"> IF( ISNUMBER(#REF! ), 0, 1 )</f>
        <v>1</v>
      </c>
      <c r="AS131" s="57">
        <f xml:space="preserve"> IF( ISNUMBER(#REF! ), 0, 1 )</f>
        <v>1</v>
      </c>
      <c r="AT131" s="57">
        <f xml:space="preserve"> IF( ISNUMBER(#REF! ), 0, 1 )</f>
        <v>1</v>
      </c>
      <c r="AU131" s="57">
        <f xml:space="preserve"> IF( ISNUMBER(#REF! ), 0, 1 )</f>
        <v>1</v>
      </c>
      <c r="AV131" s="57">
        <f xml:space="preserve"> IF( ISNUMBER(#REF! ), 0, 1 )</f>
        <v>1</v>
      </c>
      <c r="AW131" s="57">
        <f xml:space="preserve"> IF( ISNUMBER(#REF! ), 0, 1 )</f>
        <v>1</v>
      </c>
      <c r="AX131" s="57">
        <f xml:space="preserve"> IF( ISNUMBER(#REF! ), 0, 1 )</f>
        <v>1</v>
      </c>
      <c r="AY131" s="57">
        <f xml:space="preserve"> IF( ISNUMBER(#REF! ), 0, 1 )</f>
        <v>1</v>
      </c>
      <c r="AZ131" s="2108"/>
      <c r="BA131" s="2108"/>
      <c r="BB131" s="2625"/>
      <c r="BC131" s="2625"/>
      <c r="BD131" s="2625"/>
      <c r="BE131" s="2625"/>
      <c r="BF131" s="57">
        <f xml:space="preserve"> IF( ISNUMBER(#REF! ), 0, 1 )</f>
        <v>1</v>
      </c>
      <c r="BG131" s="2625"/>
      <c r="BH131" s="2108"/>
      <c r="BI131" s="57">
        <f xml:space="preserve"> IF( ISNUMBER(#REF! ), 0, 1 )</f>
        <v>1</v>
      </c>
      <c r="BJ131" s="57">
        <f xml:space="preserve"> IF( ISNUMBER(#REF! ), 0, 1 )</f>
        <v>1</v>
      </c>
      <c r="BK131" s="57">
        <f xml:space="preserve"> IF( ISNUMBER(#REF! ), 0, 1 )</f>
        <v>1</v>
      </c>
      <c r="BL131" s="57">
        <f xml:space="preserve"> IF( ISNUMBER(#REF! ), 0, 1 )</f>
        <v>1</v>
      </c>
      <c r="BM131" s="57">
        <f xml:space="preserve"> IF( ISNUMBER(#REF! ), 0, 1 )</f>
        <v>1</v>
      </c>
      <c r="BN131" s="57">
        <f xml:space="preserve"> IF( ISNUMBER(#REF! ), 0, 1 )</f>
        <v>1</v>
      </c>
      <c r="BO131" s="2629"/>
      <c r="BP131" s="2625"/>
      <c r="BQ131" s="2625"/>
      <c r="BR131" s="2643"/>
      <c r="BS131" s="2643"/>
      <c r="BT131" s="2643"/>
    </row>
    <row r="132" spans="1:72" s="2648" customFormat="1" ht="15.75" hidden="1" customHeight="1" outlineLevel="1">
      <c r="A132" s="2643"/>
      <c r="B132" s="2673"/>
      <c r="C132" s="2674"/>
      <c r="D132" s="2675"/>
      <c r="E132" s="2675"/>
      <c r="F132" s="2674"/>
      <c r="G132" s="2675"/>
      <c r="H132" s="2674"/>
      <c r="I132" s="2674"/>
      <c r="J132" s="2676"/>
      <c r="K132" s="2677"/>
      <c r="L132" s="2676"/>
      <c r="M132" s="2678"/>
      <c r="N132" s="2677"/>
      <c r="O132" s="2679"/>
      <c r="P132" s="2679"/>
      <c r="Q132" s="2680">
        <f t="shared" si="31"/>
        <v>0</v>
      </c>
      <c r="R132" s="2721"/>
      <c r="S132" s="2682"/>
      <c r="T132" s="2722"/>
      <c r="U132" s="2721"/>
      <c r="V132" s="2721"/>
      <c r="W132" s="163">
        <f t="shared" si="32"/>
        <v>0</v>
      </c>
      <c r="X132" s="2683">
        <f t="shared" si="33"/>
        <v>0</v>
      </c>
      <c r="Y132" s="2683">
        <f t="shared" si="34"/>
        <v>0</v>
      </c>
      <c r="Z132" s="2682"/>
      <c r="AA132" s="2682"/>
      <c r="AB132" s="2677"/>
      <c r="AC132" s="2677"/>
      <c r="AD132" s="2677"/>
      <c r="AE132" s="2684"/>
      <c r="AF132" s="2670"/>
      <c r="AG132" s="2685" t="s">
        <v>9501</v>
      </c>
      <c r="AH132" s="12"/>
      <c r="AI132" s="2629"/>
      <c r="AJ132" s="2116" t="str">
        <f t="shared" si="35"/>
        <v>Please complete all cells in row</v>
      </c>
      <c r="AK132" s="2629"/>
      <c r="AL132" s="57">
        <f xml:space="preserve"> IF( ISNUMBER(#REF! ), 0, 1 )</f>
        <v>1</v>
      </c>
      <c r="AM132" s="57">
        <f xml:space="preserve"> IF( ISNUMBER(#REF! ), 0, 1 )</f>
        <v>1</v>
      </c>
      <c r="AN132" s="57">
        <f xml:space="preserve"> IF( ISNUMBER(#REF! ), 0, 1 )</f>
        <v>1</v>
      </c>
      <c r="AO132" s="57">
        <f xml:space="preserve"> IF( ISNUMBER(#REF! ), 0, 1 )</f>
        <v>1</v>
      </c>
      <c r="AP132" s="57">
        <f xml:space="preserve"> IF( ISNUMBER(#REF! ), 0, 1 )</f>
        <v>1</v>
      </c>
      <c r="AQ132" s="57">
        <f xml:space="preserve"> IF( ISNUMBER(#REF! ), 0, 1 )</f>
        <v>1</v>
      </c>
      <c r="AR132" s="57">
        <f xml:space="preserve"> IF( ISNUMBER(#REF! ), 0, 1 )</f>
        <v>1</v>
      </c>
      <c r="AS132" s="57">
        <f xml:space="preserve"> IF( ISNUMBER(#REF! ), 0, 1 )</f>
        <v>1</v>
      </c>
      <c r="AT132" s="57">
        <f xml:space="preserve"> IF( ISNUMBER(#REF! ), 0, 1 )</f>
        <v>1</v>
      </c>
      <c r="AU132" s="57">
        <f xml:space="preserve"> IF( ISNUMBER(#REF! ), 0, 1 )</f>
        <v>1</v>
      </c>
      <c r="AV132" s="57">
        <f xml:space="preserve"> IF( ISNUMBER(#REF! ), 0, 1 )</f>
        <v>1</v>
      </c>
      <c r="AW132" s="57">
        <f xml:space="preserve"> IF( ISNUMBER(#REF! ), 0, 1 )</f>
        <v>1</v>
      </c>
      <c r="AX132" s="57">
        <f xml:space="preserve"> IF( ISNUMBER(#REF! ), 0, 1 )</f>
        <v>1</v>
      </c>
      <c r="AY132" s="57">
        <f xml:space="preserve"> IF( ISNUMBER(#REF! ), 0, 1 )</f>
        <v>1</v>
      </c>
      <c r="AZ132" s="2108"/>
      <c r="BA132" s="2108"/>
      <c r="BB132" s="2625"/>
      <c r="BC132" s="2625"/>
      <c r="BD132" s="2625"/>
      <c r="BE132" s="2625"/>
      <c r="BF132" s="57">
        <f xml:space="preserve"> IF( ISNUMBER(#REF! ), 0, 1 )</f>
        <v>1</v>
      </c>
      <c r="BG132" s="2625"/>
      <c r="BH132" s="2108"/>
      <c r="BI132" s="57">
        <f xml:space="preserve"> IF( ISNUMBER(#REF! ), 0, 1 )</f>
        <v>1</v>
      </c>
      <c r="BJ132" s="57">
        <f xml:space="preserve"> IF( ISNUMBER(#REF! ), 0, 1 )</f>
        <v>1</v>
      </c>
      <c r="BK132" s="57">
        <f xml:space="preserve"> IF( ISNUMBER(#REF! ), 0, 1 )</f>
        <v>1</v>
      </c>
      <c r="BL132" s="57">
        <f xml:space="preserve"> IF( ISNUMBER(#REF! ), 0, 1 )</f>
        <v>1</v>
      </c>
      <c r="BM132" s="57">
        <f xml:space="preserve"> IF( ISNUMBER(#REF! ), 0, 1 )</f>
        <v>1</v>
      </c>
      <c r="BN132" s="57">
        <f xml:space="preserve"> IF( ISNUMBER(#REF! ), 0, 1 )</f>
        <v>1</v>
      </c>
      <c r="BO132" s="2629"/>
      <c r="BP132" s="2625"/>
      <c r="BQ132" s="2625"/>
      <c r="BR132" s="2643"/>
      <c r="BS132" s="2643"/>
      <c r="BT132" s="2643"/>
    </row>
    <row r="133" spans="1:72" s="2648" customFormat="1" ht="15.75" hidden="1" customHeight="1" outlineLevel="1">
      <c r="A133" s="2643"/>
      <c r="B133" s="2673"/>
      <c r="C133" s="2674"/>
      <c r="D133" s="2675"/>
      <c r="E133" s="2675"/>
      <c r="F133" s="2674"/>
      <c r="G133" s="2675"/>
      <c r="H133" s="2674"/>
      <c r="I133" s="2674"/>
      <c r="J133" s="2676"/>
      <c r="K133" s="2677"/>
      <c r="L133" s="2676"/>
      <c r="M133" s="2678"/>
      <c r="N133" s="2677"/>
      <c r="O133" s="2679"/>
      <c r="P133" s="2679"/>
      <c r="Q133" s="2680">
        <f t="shared" si="31"/>
        <v>0</v>
      </c>
      <c r="R133" s="2721"/>
      <c r="S133" s="2682"/>
      <c r="T133" s="2722"/>
      <c r="U133" s="2721"/>
      <c r="V133" s="2721"/>
      <c r="W133" s="163">
        <f t="shared" si="32"/>
        <v>0</v>
      </c>
      <c r="X133" s="2683">
        <f t="shared" si="33"/>
        <v>0</v>
      </c>
      <c r="Y133" s="2683">
        <f t="shared" si="34"/>
        <v>0</v>
      </c>
      <c r="Z133" s="2682"/>
      <c r="AA133" s="2682"/>
      <c r="AB133" s="2677"/>
      <c r="AC133" s="2677"/>
      <c r="AD133" s="2677"/>
      <c r="AE133" s="2684"/>
      <c r="AF133" s="2670"/>
      <c r="AG133" s="2685" t="s">
        <v>9502</v>
      </c>
      <c r="AH133" s="12"/>
      <c r="AI133" s="2629"/>
      <c r="AJ133" s="2116" t="str">
        <f t="shared" si="35"/>
        <v>Please complete all cells in row</v>
      </c>
      <c r="AK133" s="2629"/>
      <c r="AL133" s="57">
        <f xml:space="preserve"> IF( ISNUMBER(#REF! ), 0, 1 )</f>
        <v>1</v>
      </c>
      <c r="AM133" s="57">
        <f xml:space="preserve"> IF( ISNUMBER(#REF! ), 0, 1 )</f>
        <v>1</v>
      </c>
      <c r="AN133" s="57">
        <f xml:space="preserve"> IF( ISNUMBER(#REF! ), 0, 1 )</f>
        <v>1</v>
      </c>
      <c r="AO133" s="57">
        <f xml:space="preserve"> IF( ISNUMBER(#REF! ), 0, 1 )</f>
        <v>1</v>
      </c>
      <c r="AP133" s="57">
        <f xml:space="preserve"> IF( ISNUMBER(#REF! ), 0, 1 )</f>
        <v>1</v>
      </c>
      <c r="AQ133" s="57">
        <f xml:space="preserve"> IF( ISNUMBER(#REF! ), 0, 1 )</f>
        <v>1</v>
      </c>
      <c r="AR133" s="57">
        <f xml:space="preserve"> IF( ISNUMBER(#REF! ), 0, 1 )</f>
        <v>1</v>
      </c>
      <c r="AS133" s="57">
        <f xml:space="preserve"> IF( ISNUMBER(#REF! ), 0, 1 )</f>
        <v>1</v>
      </c>
      <c r="AT133" s="57">
        <f xml:space="preserve"> IF( ISNUMBER(#REF! ), 0, 1 )</f>
        <v>1</v>
      </c>
      <c r="AU133" s="57">
        <f xml:space="preserve"> IF( ISNUMBER(#REF! ), 0, 1 )</f>
        <v>1</v>
      </c>
      <c r="AV133" s="57">
        <f xml:space="preserve"> IF( ISNUMBER(#REF! ), 0, 1 )</f>
        <v>1</v>
      </c>
      <c r="AW133" s="57">
        <f xml:space="preserve"> IF( ISNUMBER(#REF! ), 0, 1 )</f>
        <v>1</v>
      </c>
      <c r="AX133" s="57">
        <f xml:space="preserve"> IF( ISNUMBER(#REF! ), 0, 1 )</f>
        <v>1</v>
      </c>
      <c r="AY133" s="57">
        <f xml:space="preserve"> IF( ISNUMBER(#REF! ), 0, 1 )</f>
        <v>1</v>
      </c>
      <c r="AZ133" s="2108"/>
      <c r="BA133" s="2108"/>
      <c r="BB133" s="2625"/>
      <c r="BC133" s="2625"/>
      <c r="BD133" s="2625"/>
      <c r="BE133" s="2625"/>
      <c r="BF133" s="57">
        <f xml:space="preserve"> IF( ISNUMBER(#REF! ), 0, 1 )</f>
        <v>1</v>
      </c>
      <c r="BG133" s="2625"/>
      <c r="BH133" s="2108"/>
      <c r="BI133" s="57">
        <f xml:space="preserve"> IF( ISNUMBER(#REF! ), 0, 1 )</f>
        <v>1</v>
      </c>
      <c r="BJ133" s="57">
        <f xml:space="preserve"> IF( ISNUMBER(#REF! ), 0, 1 )</f>
        <v>1</v>
      </c>
      <c r="BK133" s="57">
        <f xml:space="preserve"> IF( ISNUMBER(#REF! ), 0, 1 )</f>
        <v>1</v>
      </c>
      <c r="BL133" s="57">
        <f xml:space="preserve"> IF( ISNUMBER(#REF! ), 0, 1 )</f>
        <v>1</v>
      </c>
      <c r="BM133" s="57">
        <f xml:space="preserve"> IF( ISNUMBER(#REF! ), 0, 1 )</f>
        <v>1</v>
      </c>
      <c r="BN133" s="57">
        <f xml:space="preserve"> IF( ISNUMBER(#REF! ), 0, 1 )</f>
        <v>1</v>
      </c>
      <c r="BO133" s="2629"/>
      <c r="BP133" s="2625"/>
      <c r="BQ133" s="2625"/>
      <c r="BR133" s="2643"/>
      <c r="BS133" s="2643"/>
      <c r="BT133" s="2643"/>
    </row>
    <row r="134" spans="1:72" s="2648" customFormat="1" ht="15.75" hidden="1" customHeight="1" outlineLevel="1">
      <c r="A134" s="2643"/>
      <c r="B134" s="2673"/>
      <c r="C134" s="2674"/>
      <c r="D134" s="2675"/>
      <c r="E134" s="2675"/>
      <c r="F134" s="2674"/>
      <c r="G134" s="2675"/>
      <c r="H134" s="2674"/>
      <c r="I134" s="2674"/>
      <c r="J134" s="2676"/>
      <c r="K134" s="2677"/>
      <c r="L134" s="2676"/>
      <c r="M134" s="2678"/>
      <c r="N134" s="2677"/>
      <c r="O134" s="2679"/>
      <c r="P134" s="2679"/>
      <c r="Q134" s="2680">
        <f t="shared" si="31"/>
        <v>0</v>
      </c>
      <c r="R134" s="2721"/>
      <c r="S134" s="2682"/>
      <c r="T134" s="2722"/>
      <c r="U134" s="2721"/>
      <c r="V134" s="2721"/>
      <c r="W134" s="163">
        <f t="shared" si="32"/>
        <v>0</v>
      </c>
      <c r="X134" s="2683">
        <f t="shared" si="33"/>
        <v>0</v>
      </c>
      <c r="Y134" s="2683">
        <f t="shared" si="34"/>
        <v>0</v>
      </c>
      <c r="Z134" s="2682"/>
      <c r="AA134" s="2682"/>
      <c r="AB134" s="2677"/>
      <c r="AC134" s="2677"/>
      <c r="AD134" s="2677"/>
      <c r="AE134" s="2684"/>
      <c r="AF134" s="2670"/>
      <c r="AG134" s="2685" t="s">
        <v>9503</v>
      </c>
      <c r="AH134" s="12"/>
      <c r="AI134" s="2629"/>
      <c r="AJ134" s="2116" t="str">
        <f t="shared" si="35"/>
        <v>Please complete all cells in row</v>
      </c>
      <c r="AK134" s="2629"/>
      <c r="AL134" s="57">
        <f xml:space="preserve"> IF( ISNUMBER(#REF! ), 0, 1 )</f>
        <v>1</v>
      </c>
      <c r="AM134" s="57">
        <f xml:space="preserve"> IF( ISNUMBER(#REF! ), 0, 1 )</f>
        <v>1</v>
      </c>
      <c r="AN134" s="57">
        <f xml:space="preserve"> IF( ISNUMBER(#REF! ), 0, 1 )</f>
        <v>1</v>
      </c>
      <c r="AO134" s="57">
        <f xml:space="preserve"> IF( ISNUMBER(#REF! ), 0, 1 )</f>
        <v>1</v>
      </c>
      <c r="AP134" s="57">
        <f xml:space="preserve"> IF( ISNUMBER(#REF! ), 0, 1 )</f>
        <v>1</v>
      </c>
      <c r="AQ134" s="57">
        <f xml:space="preserve"> IF( ISNUMBER(#REF! ), 0, 1 )</f>
        <v>1</v>
      </c>
      <c r="AR134" s="57">
        <f xml:space="preserve"> IF( ISNUMBER(#REF! ), 0, 1 )</f>
        <v>1</v>
      </c>
      <c r="AS134" s="57">
        <f xml:space="preserve"> IF( ISNUMBER(#REF! ), 0, 1 )</f>
        <v>1</v>
      </c>
      <c r="AT134" s="57">
        <f xml:space="preserve"> IF( ISNUMBER(#REF! ), 0, 1 )</f>
        <v>1</v>
      </c>
      <c r="AU134" s="57">
        <f xml:space="preserve"> IF( ISNUMBER(#REF! ), 0, 1 )</f>
        <v>1</v>
      </c>
      <c r="AV134" s="57">
        <f xml:space="preserve"> IF( ISNUMBER(#REF! ), 0, 1 )</f>
        <v>1</v>
      </c>
      <c r="AW134" s="57">
        <f xml:space="preserve"> IF( ISNUMBER(#REF! ), 0, 1 )</f>
        <v>1</v>
      </c>
      <c r="AX134" s="57">
        <f xml:space="preserve"> IF( ISNUMBER(#REF! ), 0, 1 )</f>
        <v>1</v>
      </c>
      <c r="AY134" s="57">
        <f xml:space="preserve"> IF( ISNUMBER(#REF! ), 0, 1 )</f>
        <v>1</v>
      </c>
      <c r="AZ134" s="2108"/>
      <c r="BA134" s="2108"/>
      <c r="BB134" s="2625"/>
      <c r="BC134" s="2625"/>
      <c r="BD134" s="2625"/>
      <c r="BE134" s="2625"/>
      <c r="BF134" s="57">
        <f xml:space="preserve"> IF( ISNUMBER(#REF! ), 0, 1 )</f>
        <v>1</v>
      </c>
      <c r="BG134" s="2625"/>
      <c r="BH134" s="2108"/>
      <c r="BI134" s="57">
        <f xml:space="preserve"> IF( ISNUMBER(#REF! ), 0, 1 )</f>
        <v>1</v>
      </c>
      <c r="BJ134" s="57">
        <f xml:space="preserve"> IF( ISNUMBER(#REF! ), 0, 1 )</f>
        <v>1</v>
      </c>
      <c r="BK134" s="57">
        <f xml:space="preserve"> IF( ISNUMBER(#REF! ), 0, 1 )</f>
        <v>1</v>
      </c>
      <c r="BL134" s="57">
        <f xml:space="preserve"> IF( ISNUMBER(#REF! ), 0, 1 )</f>
        <v>1</v>
      </c>
      <c r="BM134" s="57">
        <f xml:space="preserve"> IF( ISNUMBER(#REF! ), 0, 1 )</f>
        <v>1</v>
      </c>
      <c r="BN134" s="57">
        <f xml:space="preserve"> IF( ISNUMBER(#REF! ), 0, 1 )</f>
        <v>1</v>
      </c>
      <c r="BO134" s="2629"/>
      <c r="BP134" s="2625"/>
      <c r="BQ134" s="2625"/>
      <c r="BR134" s="2643"/>
      <c r="BS134" s="2643"/>
      <c r="BT134" s="2643"/>
    </row>
    <row r="135" spans="1:72" s="2648" customFormat="1" ht="15.75" hidden="1" customHeight="1" outlineLevel="1">
      <c r="A135" s="2643"/>
      <c r="B135" s="2673"/>
      <c r="C135" s="2674"/>
      <c r="D135" s="2675"/>
      <c r="E135" s="2675"/>
      <c r="F135" s="2674"/>
      <c r="G135" s="2675"/>
      <c r="H135" s="2674"/>
      <c r="I135" s="2674"/>
      <c r="J135" s="2676"/>
      <c r="K135" s="2677"/>
      <c r="L135" s="2676"/>
      <c r="M135" s="2678"/>
      <c r="N135" s="2677"/>
      <c r="O135" s="2679"/>
      <c r="P135" s="2679"/>
      <c r="Q135" s="2680">
        <f t="shared" si="31"/>
        <v>0</v>
      </c>
      <c r="R135" s="2721"/>
      <c r="S135" s="2682"/>
      <c r="T135" s="2722"/>
      <c r="U135" s="2721"/>
      <c r="V135" s="2721"/>
      <c r="W135" s="163">
        <f t="shared" si="32"/>
        <v>0</v>
      </c>
      <c r="X135" s="2683">
        <f t="shared" si="33"/>
        <v>0</v>
      </c>
      <c r="Y135" s="2683">
        <f t="shared" si="34"/>
        <v>0</v>
      </c>
      <c r="Z135" s="2682"/>
      <c r="AA135" s="2682"/>
      <c r="AB135" s="2677"/>
      <c r="AC135" s="2677"/>
      <c r="AD135" s="2677"/>
      <c r="AE135" s="2684"/>
      <c r="AF135" s="2670"/>
      <c r="AG135" s="2685" t="s">
        <v>9504</v>
      </c>
      <c r="AH135" s="12"/>
      <c r="AI135" s="2629"/>
      <c r="AJ135" s="2116" t="str">
        <f t="shared" si="35"/>
        <v>Please complete all cells in row</v>
      </c>
      <c r="AK135" s="2629"/>
      <c r="AL135" s="57">
        <f xml:space="preserve"> IF( ISNUMBER(#REF! ), 0, 1 )</f>
        <v>1</v>
      </c>
      <c r="AM135" s="57">
        <f xml:space="preserve"> IF( ISNUMBER(#REF! ), 0, 1 )</f>
        <v>1</v>
      </c>
      <c r="AN135" s="57">
        <f xml:space="preserve"> IF( ISNUMBER(#REF! ), 0, 1 )</f>
        <v>1</v>
      </c>
      <c r="AO135" s="57">
        <f xml:space="preserve"> IF( ISNUMBER(#REF! ), 0, 1 )</f>
        <v>1</v>
      </c>
      <c r="AP135" s="57">
        <f xml:space="preserve"> IF( ISNUMBER(#REF! ), 0, 1 )</f>
        <v>1</v>
      </c>
      <c r="AQ135" s="57">
        <f xml:space="preserve"> IF( ISNUMBER(#REF! ), 0, 1 )</f>
        <v>1</v>
      </c>
      <c r="AR135" s="57">
        <f xml:space="preserve"> IF( ISNUMBER(#REF! ), 0, 1 )</f>
        <v>1</v>
      </c>
      <c r="AS135" s="57">
        <f xml:space="preserve"> IF( ISNUMBER(#REF! ), 0, 1 )</f>
        <v>1</v>
      </c>
      <c r="AT135" s="57">
        <f xml:space="preserve"> IF( ISNUMBER(#REF! ), 0, 1 )</f>
        <v>1</v>
      </c>
      <c r="AU135" s="57">
        <f xml:space="preserve"> IF( ISNUMBER(#REF! ), 0, 1 )</f>
        <v>1</v>
      </c>
      <c r="AV135" s="57">
        <f xml:space="preserve"> IF( ISNUMBER(#REF! ), 0, 1 )</f>
        <v>1</v>
      </c>
      <c r="AW135" s="57">
        <f xml:space="preserve"> IF( ISNUMBER(#REF! ), 0, 1 )</f>
        <v>1</v>
      </c>
      <c r="AX135" s="57">
        <f xml:space="preserve"> IF( ISNUMBER(#REF! ), 0, 1 )</f>
        <v>1</v>
      </c>
      <c r="AY135" s="57">
        <f xml:space="preserve"> IF( ISNUMBER(#REF! ), 0, 1 )</f>
        <v>1</v>
      </c>
      <c r="AZ135" s="2108"/>
      <c r="BA135" s="2108"/>
      <c r="BB135" s="2625"/>
      <c r="BC135" s="2625"/>
      <c r="BD135" s="2625"/>
      <c r="BE135" s="2625"/>
      <c r="BF135" s="57">
        <f xml:space="preserve"> IF( ISNUMBER(#REF! ), 0, 1 )</f>
        <v>1</v>
      </c>
      <c r="BG135" s="2625"/>
      <c r="BH135" s="2108"/>
      <c r="BI135" s="57">
        <f xml:space="preserve"> IF( ISNUMBER(#REF! ), 0, 1 )</f>
        <v>1</v>
      </c>
      <c r="BJ135" s="57">
        <f xml:space="preserve"> IF( ISNUMBER(#REF! ), 0, 1 )</f>
        <v>1</v>
      </c>
      <c r="BK135" s="57">
        <f xml:space="preserve"> IF( ISNUMBER(#REF! ), 0, 1 )</f>
        <v>1</v>
      </c>
      <c r="BL135" s="57">
        <f xml:space="preserve"> IF( ISNUMBER(#REF! ), 0, 1 )</f>
        <v>1</v>
      </c>
      <c r="BM135" s="57">
        <f xml:space="preserve"> IF( ISNUMBER(#REF! ), 0, 1 )</f>
        <v>1</v>
      </c>
      <c r="BN135" s="57">
        <f xml:space="preserve"> IF( ISNUMBER(#REF! ), 0, 1 )</f>
        <v>1</v>
      </c>
      <c r="BO135" s="2629"/>
      <c r="BP135" s="2625"/>
      <c r="BQ135" s="2625"/>
      <c r="BR135" s="2643"/>
      <c r="BS135" s="2643"/>
      <c r="BT135" s="2643"/>
    </row>
    <row r="136" spans="1:72" s="2648" customFormat="1" ht="15.75" hidden="1" customHeight="1" outlineLevel="1">
      <c r="A136" s="2643"/>
      <c r="B136" s="2673"/>
      <c r="C136" s="2674"/>
      <c r="D136" s="2675"/>
      <c r="E136" s="2675"/>
      <c r="F136" s="2674"/>
      <c r="G136" s="2675"/>
      <c r="H136" s="2674"/>
      <c r="I136" s="2674"/>
      <c r="J136" s="2676"/>
      <c r="K136" s="2677"/>
      <c r="L136" s="2676"/>
      <c r="M136" s="2678"/>
      <c r="N136" s="2677"/>
      <c r="O136" s="2679"/>
      <c r="P136" s="2679"/>
      <c r="Q136" s="2680">
        <f t="shared" si="31"/>
        <v>0</v>
      </c>
      <c r="R136" s="2721"/>
      <c r="S136" s="2682"/>
      <c r="T136" s="2722"/>
      <c r="U136" s="2721"/>
      <c r="V136" s="2721"/>
      <c r="W136" s="163">
        <f t="shared" si="32"/>
        <v>0</v>
      </c>
      <c r="X136" s="2683">
        <f t="shared" si="33"/>
        <v>0</v>
      </c>
      <c r="Y136" s="2683">
        <f t="shared" si="34"/>
        <v>0</v>
      </c>
      <c r="Z136" s="2682"/>
      <c r="AA136" s="2682"/>
      <c r="AB136" s="2677"/>
      <c r="AC136" s="2677"/>
      <c r="AD136" s="2677"/>
      <c r="AE136" s="2684"/>
      <c r="AF136" s="2670"/>
      <c r="AG136" s="2685" t="s">
        <v>9505</v>
      </c>
      <c r="AH136" s="12"/>
      <c r="AI136" s="2629"/>
      <c r="AJ136" s="2116" t="str">
        <f t="shared" si="35"/>
        <v>Please complete all cells in row</v>
      </c>
      <c r="AK136" s="2629"/>
      <c r="AL136" s="57">
        <f xml:space="preserve"> IF( ISNUMBER(#REF! ), 0, 1 )</f>
        <v>1</v>
      </c>
      <c r="AM136" s="57">
        <f xml:space="preserve"> IF( ISNUMBER(#REF! ), 0, 1 )</f>
        <v>1</v>
      </c>
      <c r="AN136" s="57">
        <f xml:space="preserve"> IF( ISNUMBER(#REF! ), 0, 1 )</f>
        <v>1</v>
      </c>
      <c r="AO136" s="57">
        <f xml:space="preserve"> IF( ISNUMBER(#REF! ), 0, 1 )</f>
        <v>1</v>
      </c>
      <c r="AP136" s="57">
        <f xml:space="preserve"> IF( ISNUMBER(#REF! ), 0, 1 )</f>
        <v>1</v>
      </c>
      <c r="AQ136" s="57">
        <f xml:space="preserve"> IF( ISNUMBER(#REF! ), 0, 1 )</f>
        <v>1</v>
      </c>
      <c r="AR136" s="57">
        <f xml:space="preserve"> IF( ISNUMBER(#REF! ), 0, 1 )</f>
        <v>1</v>
      </c>
      <c r="AS136" s="57">
        <f xml:space="preserve"> IF( ISNUMBER(#REF! ), 0, 1 )</f>
        <v>1</v>
      </c>
      <c r="AT136" s="57">
        <f xml:space="preserve"> IF( ISNUMBER(#REF! ), 0, 1 )</f>
        <v>1</v>
      </c>
      <c r="AU136" s="57">
        <f xml:space="preserve"> IF( ISNUMBER(#REF! ), 0, 1 )</f>
        <v>1</v>
      </c>
      <c r="AV136" s="57">
        <f xml:space="preserve"> IF( ISNUMBER(#REF! ), 0, 1 )</f>
        <v>1</v>
      </c>
      <c r="AW136" s="57">
        <f xml:space="preserve"> IF( ISNUMBER(#REF! ), 0, 1 )</f>
        <v>1</v>
      </c>
      <c r="AX136" s="57">
        <f xml:space="preserve"> IF( ISNUMBER(#REF! ), 0, 1 )</f>
        <v>1</v>
      </c>
      <c r="AY136" s="57">
        <f xml:space="preserve"> IF( ISNUMBER(#REF! ), 0, 1 )</f>
        <v>1</v>
      </c>
      <c r="AZ136" s="2108"/>
      <c r="BA136" s="2108"/>
      <c r="BB136" s="2625"/>
      <c r="BC136" s="2625"/>
      <c r="BD136" s="2625"/>
      <c r="BE136" s="2625"/>
      <c r="BF136" s="57">
        <f xml:space="preserve"> IF( ISNUMBER(#REF! ), 0, 1 )</f>
        <v>1</v>
      </c>
      <c r="BG136" s="2625"/>
      <c r="BH136" s="2108"/>
      <c r="BI136" s="57">
        <f xml:space="preserve"> IF( ISNUMBER(#REF! ), 0, 1 )</f>
        <v>1</v>
      </c>
      <c r="BJ136" s="57">
        <f xml:space="preserve"> IF( ISNUMBER(#REF! ), 0, 1 )</f>
        <v>1</v>
      </c>
      <c r="BK136" s="57">
        <f xml:space="preserve"> IF( ISNUMBER(#REF! ), 0, 1 )</f>
        <v>1</v>
      </c>
      <c r="BL136" s="57">
        <f xml:space="preserve"> IF( ISNUMBER(#REF! ), 0, 1 )</f>
        <v>1</v>
      </c>
      <c r="BM136" s="57">
        <f xml:space="preserve"> IF( ISNUMBER(#REF! ), 0, 1 )</f>
        <v>1</v>
      </c>
      <c r="BN136" s="57">
        <f xml:space="preserve"> IF( ISNUMBER(#REF! ), 0, 1 )</f>
        <v>1</v>
      </c>
      <c r="BO136" s="2629"/>
      <c r="BP136" s="2625"/>
      <c r="BQ136" s="2625"/>
      <c r="BR136" s="2643"/>
      <c r="BS136" s="2643"/>
      <c r="BT136" s="2643"/>
    </row>
    <row r="137" spans="1:72" s="2648" customFormat="1" ht="15.75" hidden="1" customHeight="1" outlineLevel="1">
      <c r="A137" s="2643"/>
      <c r="B137" s="2673"/>
      <c r="C137" s="2674"/>
      <c r="D137" s="2675"/>
      <c r="E137" s="2675"/>
      <c r="F137" s="2674"/>
      <c r="G137" s="2675"/>
      <c r="H137" s="2674"/>
      <c r="I137" s="2674"/>
      <c r="J137" s="2676"/>
      <c r="K137" s="2677"/>
      <c r="L137" s="2676"/>
      <c r="M137" s="2678"/>
      <c r="N137" s="2677"/>
      <c r="O137" s="2679"/>
      <c r="P137" s="2679"/>
      <c r="Q137" s="2680">
        <f t="shared" si="31"/>
        <v>0</v>
      </c>
      <c r="R137" s="2721"/>
      <c r="S137" s="2682"/>
      <c r="T137" s="2722"/>
      <c r="U137" s="2721"/>
      <c r="V137" s="2721"/>
      <c r="W137" s="163">
        <f t="shared" si="32"/>
        <v>0</v>
      </c>
      <c r="X137" s="2683">
        <f t="shared" si="33"/>
        <v>0</v>
      </c>
      <c r="Y137" s="2683">
        <f t="shared" si="34"/>
        <v>0</v>
      </c>
      <c r="Z137" s="2682"/>
      <c r="AA137" s="2682"/>
      <c r="AB137" s="2677"/>
      <c r="AC137" s="2677"/>
      <c r="AD137" s="2677"/>
      <c r="AE137" s="2684"/>
      <c r="AF137" s="2670"/>
      <c r="AG137" s="2685" t="s">
        <v>9506</v>
      </c>
      <c r="AH137" s="12"/>
      <c r="AI137" s="2629"/>
      <c r="AJ137" s="2116" t="str">
        <f t="shared" si="35"/>
        <v>Please complete all cells in row</v>
      </c>
      <c r="AK137" s="2629"/>
      <c r="AL137" s="57">
        <f xml:space="preserve"> IF( ISNUMBER(#REF! ), 0, 1 )</f>
        <v>1</v>
      </c>
      <c r="AM137" s="57">
        <f xml:space="preserve"> IF( ISNUMBER(#REF! ), 0, 1 )</f>
        <v>1</v>
      </c>
      <c r="AN137" s="57">
        <f xml:space="preserve"> IF( ISNUMBER(#REF! ), 0, 1 )</f>
        <v>1</v>
      </c>
      <c r="AO137" s="57">
        <f xml:space="preserve"> IF( ISNUMBER(#REF! ), 0, 1 )</f>
        <v>1</v>
      </c>
      <c r="AP137" s="57">
        <f xml:space="preserve"> IF( ISNUMBER(#REF! ), 0, 1 )</f>
        <v>1</v>
      </c>
      <c r="AQ137" s="57">
        <f xml:space="preserve"> IF( ISNUMBER(#REF! ), 0, 1 )</f>
        <v>1</v>
      </c>
      <c r="AR137" s="57">
        <f xml:space="preserve"> IF( ISNUMBER(#REF! ), 0, 1 )</f>
        <v>1</v>
      </c>
      <c r="AS137" s="57">
        <f xml:space="preserve"> IF( ISNUMBER(#REF! ), 0, 1 )</f>
        <v>1</v>
      </c>
      <c r="AT137" s="57">
        <f xml:space="preserve"> IF( ISNUMBER(#REF! ), 0, 1 )</f>
        <v>1</v>
      </c>
      <c r="AU137" s="57">
        <f xml:space="preserve"> IF( ISNUMBER(#REF! ), 0, 1 )</f>
        <v>1</v>
      </c>
      <c r="AV137" s="57">
        <f xml:space="preserve"> IF( ISNUMBER(#REF! ), 0, 1 )</f>
        <v>1</v>
      </c>
      <c r="AW137" s="57">
        <f xml:space="preserve"> IF( ISNUMBER(#REF! ), 0, 1 )</f>
        <v>1</v>
      </c>
      <c r="AX137" s="57">
        <f xml:space="preserve"> IF( ISNUMBER(#REF! ), 0, 1 )</f>
        <v>1</v>
      </c>
      <c r="AY137" s="57">
        <f xml:space="preserve"> IF( ISNUMBER(#REF! ), 0, 1 )</f>
        <v>1</v>
      </c>
      <c r="AZ137" s="2108"/>
      <c r="BA137" s="2108"/>
      <c r="BB137" s="2625"/>
      <c r="BC137" s="2625"/>
      <c r="BD137" s="2625"/>
      <c r="BE137" s="2625"/>
      <c r="BF137" s="57">
        <f xml:space="preserve"> IF( ISNUMBER(#REF! ), 0, 1 )</f>
        <v>1</v>
      </c>
      <c r="BG137" s="2625"/>
      <c r="BH137" s="2108"/>
      <c r="BI137" s="57">
        <f xml:space="preserve"> IF( ISNUMBER(#REF! ), 0, 1 )</f>
        <v>1</v>
      </c>
      <c r="BJ137" s="57">
        <f xml:space="preserve"> IF( ISNUMBER(#REF! ), 0, 1 )</f>
        <v>1</v>
      </c>
      <c r="BK137" s="57">
        <f xml:space="preserve"> IF( ISNUMBER(#REF! ), 0, 1 )</f>
        <v>1</v>
      </c>
      <c r="BL137" s="57">
        <f xml:space="preserve"> IF( ISNUMBER(#REF! ), 0, 1 )</f>
        <v>1</v>
      </c>
      <c r="BM137" s="57">
        <f xml:space="preserve"> IF( ISNUMBER(#REF! ), 0, 1 )</f>
        <v>1</v>
      </c>
      <c r="BN137" s="57">
        <f xml:space="preserve"> IF( ISNUMBER(#REF! ), 0, 1 )</f>
        <v>1</v>
      </c>
      <c r="BO137" s="2629"/>
      <c r="BP137" s="2625"/>
      <c r="BQ137" s="2625"/>
      <c r="BR137" s="2643"/>
      <c r="BS137" s="2643"/>
      <c r="BT137" s="2643"/>
    </row>
    <row r="138" spans="1:72" s="2648" customFormat="1" ht="15.75" hidden="1" customHeight="1" outlineLevel="1">
      <c r="A138" s="2643"/>
      <c r="B138" s="2673"/>
      <c r="C138" s="2674"/>
      <c r="D138" s="2675"/>
      <c r="E138" s="2675"/>
      <c r="F138" s="2674"/>
      <c r="G138" s="2675"/>
      <c r="H138" s="2674"/>
      <c r="I138" s="2674"/>
      <c r="J138" s="2676"/>
      <c r="K138" s="2677"/>
      <c r="L138" s="2676"/>
      <c r="M138" s="2678"/>
      <c r="N138" s="2677"/>
      <c r="O138" s="2679"/>
      <c r="P138" s="2679"/>
      <c r="Q138" s="2680">
        <f t="shared" si="31"/>
        <v>0</v>
      </c>
      <c r="R138" s="2721"/>
      <c r="S138" s="2682"/>
      <c r="T138" s="2722"/>
      <c r="U138" s="2721"/>
      <c r="V138" s="2721"/>
      <c r="W138" s="163">
        <f t="shared" si="32"/>
        <v>0</v>
      </c>
      <c r="X138" s="2683">
        <f t="shared" si="33"/>
        <v>0</v>
      </c>
      <c r="Y138" s="2683">
        <f t="shared" si="34"/>
        <v>0</v>
      </c>
      <c r="Z138" s="2682"/>
      <c r="AA138" s="2682"/>
      <c r="AB138" s="2677"/>
      <c r="AC138" s="2677"/>
      <c r="AD138" s="2677"/>
      <c r="AE138" s="2684"/>
      <c r="AF138" s="2670"/>
      <c r="AG138" s="2685" t="s">
        <v>9507</v>
      </c>
      <c r="AH138" s="12"/>
      <c r="AI138" s="2629"/>
      <c r="AJ138" s="2116" t="str">
        <f t="shared" si="35"/>
        <v>Please complete all cells in row</v>
      </c>
      <c r="AK138" s="2629"/>
      <c r="AL138" s="57">
        <f xml:space="preserve"> IF( ISNUMBER(#REF! ), 0, 1 )</f>
        <v>1</v>
      </c>
      <c r="AM138" s="57">
        <f xml:space="preserve"> IF( ISNUMBER(#REF! ), 0, 1 )</f>
        <v>1</v>
      </c>
      <c r="AN138" s="57">
        <f xml:space="preserve"> IF( ISNUMBER(#REF! ), 0, 1 )</f>
        <v>1</v>
      </c>
      <c r="AO138" s="57">
        <f xml:space="preserve"> IF( ISNUMBER(#REF! ), 0, 1 )</f>
        <v>1</v>
      </c>
      <c r="AP138" s="57">
        <f xml:space="preserve"> IF( ISNUMBER(#REF! ), 0, 1 )</f>
        <v>1</v>
      </c>
      <c r="AQ138" s="57">
        <f xml:space="preserve"> IF( ISNUMBER(#REF! ), 0, 1 )</f>
        <v>1</v>
      </c>
      <c r="AR138" s="57">
        <f xml:space="preserve"> IF( ISNUMBER(#REF! ), 0, 1 )</f>
        <v>1</v>
      </c>
      <c r="AS138" s="57">
        <f xml:space="preserve"> IF( ISNUMBER(#REF! ), 0, 1 )</f>
        <v>1</v>
      </c>
      <c r="AT138" s="57">
        <f xml:space="preserve"> IF( ISNUMBER(#REF! ), 0, 1 )</f>
        <v>1</v>
      </c>
      <c r="AU138" s="57">
        <f xml:space="preserve"> IF( ISNUMBER(#REF! ), 0, 1 )</f>
        <v>1</v>
      </c>
      <c r="AV138" s="57">
        <f xml:space="preserve"> IF( ISNUMBER(#REF! ), 0, 1 )</f>
        <v>1</v>
      </c>
      <c r="AW138" s="57">
        <f xml:space="preserve"> IF( ISNUMBER(#REF! ), 0, 1 )</f>
        <v>1</v>
      </c>
      <c r="AX138" s="57">
        <f xml:space="preserve"> IF( ISNUMBER(#REF! ), 0, 1 )</f>
        <v>1</v>
      </c>
      <c r="AY138" s="57">
        <f xml:space="preserve"> IF( ISNUMBER(#REF! ), 0, 1 )</f>
        <v>1</v>
      </c>
      <c r="AZ138" s="2108"/>
      <c r="BA138" s="2108"/>
      <c r="BB138" s="2625"/>
      <c r="BC138" s="2625"/>
      <c r="BD138" s="2625"/>
      <c r="BE138" s="2625"/>
      <c r="BF138" s="57">
        <f xml:space="preserve"> IF( ISNUMBER(#REF! ), 0, 1 )</f>
        <v>1</v>
      </c>
      <c r="BG138" s="2625"/>
      <c r="BH138" s="2108"/>
      <c r="BI138" s="57">
        <f xml:space="preserve"> IF( ISNUMBER(#REF! ), 0, 1 )</f>
        <v>1</v>
      </c>
      <c r="BJ138" s="57">
        <f xml:space="preserve"> IF( ISNUMBER(#REF! ), 0, 1 )</f>
        <v>1</v>
      </c>
      <c r="BK138" s="57">
        <f xml:space="preserve"> IF( ISNUMBER(#REF! ), 0, 1 )</f>
        <v>1</v>
      </c>
      <c r="BL138" s="57">
        <f xml:space="preserve"> IF( ISNUMBER(#REF! ), 0, 1 )</f>
        <v>1</v>
      </c>
      <c r="BM138" s="57">
        <f xml:space="preserve"> IF( ISNUMBER(#REF! ), 0, 1 )</f>
        <v>1</v>
      </c>
      <c r="BN138" s="57">
        <f xml:space="preserve"> IF( ISNUMBER(#REF! ), 0, 1 )</f>
        <v>1</v>
      </c>
      <c r="BO138" s="2629"/>
      <c r="BP138" s="2625"/>
      <c r="BQ138" s="2625"/>
      <c r="BR138" s="2643"/>
      <c r="BS138" s="2643"/>
      <c r="BT138" s="2643"/>
    </row>
    <row r="139" spans="1:72" s="2648" customFormat="1" ht="15.75" hidden="1" customHeight="1" outlineLevel="1">
      <c r="A139" s="2643"/>
      <c r="B139" s="2673"/>
      <c r="C139" s="2674"/>
      <c r="D139" s="2675"/>
      <c r="E139" s="2675"/>
      <c r="F139" s="2674"/>
      <c r="G139" s="2675"/>
      <c r="H139" s="2674"/>
      <c r="I139" s="2674"/>
      <c r="J139" s="2676"/>
      <c r="K139" s="2677"/>
      <c r="L139" s="2676"/>
      <c r="M139" s="2678"/>
      <c r="N139" s="2677"/>
      <c r="O139" s="2679"/>
      <c r="P139" s="2679"/>
      <c r="Q139" s="2680">
        <f t="shared" si="31"/>
        <v>0</v>
      </c>
      <c r="R139" s="2721"/>
      <c r="S139" s="2682"/>
      <c r="T139" s="2722"/>
      <c r="U139" s="2721"/>
      <c r="V139" s="2721"/>
      <c r="W139" s="163">
        <f t="shared" si="32"/>
        <v>0</v>
      </c>
      <c r="X139" s="2683">
        <f t="shared" si="33"/>
        <v>0</v>
      </c>
      <c r="Y139" s="2683">
        <f t="shared" si="34"/>
        <v>0</v>
      </c>
      <c r="Z139" s="2682"/>
      <c r="AA139" s="2682"/>
      <c r="AB139" s="2677"/>
      <c r="AC139" s="2677"/>
      <c r="AD139" s="2677"/>
      <c r="AE139" s="2684"/>
      <c r="AF139" s="2670"/>
      <c r="AG139" s="2685" t="s">
        <v>9508</v>
      </c>
      <c r="AH139" s="12"/>
      <c r="AI139" s="2629"/>
      <c r="AJ139" s="2116" t="str">
        <f t="shared" si="35"/>
        <v>Please complete all cells in row</v>
      </c>
      <c r="AK139" s="2629"/>
      <c r="AL139" s="57">
        <f xml:space="preserve"> IF( ISNUMBER(#REF! ), 0, 1 )</f>
        <v>1</v>
      </c>
      <c r="AM139" s="57">
        <f xml:space="preserve"> IF( ISNUMBER(#REF! ), 0, 1 )</f>
        <v>1</v>
      </c>
      <c r="AN139" s="57">
        <f xml:space="preserve"> IF( ISNUMBER(#REF! ), 0, 1 )</f>
        <v>1</v>
      </c>
      <c r="AO139" s="57">
        <f xml:space="preserve"> IF( ISNUMBER(#REF! ), 0, 1 )</f>
        <v>1</v>
      </c>
      <c r="AP139" s="57">
        <f xml:space="preserve"> IF( ISNUMBER(#REF! ), 0, 1 )</f>
        <v>1</v>
      </c>
      <c r="AQ139" s="57">
        <f xml:space="preserve"> IF( ISNUMBER(#REF! ), 0, 1 )</f>
        <v>1</v>
      </c>
      <c r="AR139" s="57">
        <f xml:space="preserve"> IF( ISNUMBER(#REF! ), 0, 1 )</f>
        <v>1</v>
      </c>
      <c r="AS139" s="57">
        <f xml:space="preserve"> IF( ISNUMBER(#REF! ), 0, 1 )</f>
        <v>1</v>
      </c>
      <c r="AT139" s="57">
        <f xml:space="preserve"> IF( ISNUMBER(#REF! ), 0, 1 )</f>
        <v>1</v>
      </c>
      <c r="AU139" s="57">
        <f xml:space="preserve"> IF( ISNUMBER(#REF! ), 0, 1 )</f>
        <v>1</v>
      </c>
      <c r="AV139" s="57">
        <f xml:space="preserve"> IF( ISNUMBER(#REF! ), 0, 1 )</f>
        <v>1</v>
      </c>
      <c r="AW139" s="57">
        <f xml:space="preserve"> IF( ISNUMBER(#REF! ), 0, 1 )</f>
        <v>1</v>
      </c>
      <c r="AX139" s="57">
        <f xml:space="preserve"> IF( ISNUMBER(#REF! ), 0, 1 )</f>
        <v>1</v>
      </c>
      <c r="AY139" s="57">
        <f xml:space="preserve"> IF( ISNUMBER(#REF! ), 0, 1 )</f>
        <v>1</v>
      </c>
      <c r="AZ139" s="2108"/>
      <c r="BA139" s="2108"/>
      <c r="BB139" s="2625"/>
      <c r="BC139" s="2625"/>
      <c r="BD139" s="2625"/>
      <c r="BE139" s="2625"/>
      <c r="BF139" s="57">
        <f xml:space="preserve"> IF( ISNUMBER(#REF! ), 0, 1 )</f>
        <v>1</v>
      </c>
      <c r="BG139" s="2625"/>
      <c r="BH139" s="2108"/>
      <c r="BI139" s="57">
        <f xml:space="preserve"> IF( ISNUMBER(#REF! ), 0, 1 )</f>
        <v>1</v>
      </c>
      <c r="BJ139" s="57">
        <f xml:space="preserve"> IF( ISNUMBER(#REF! ), 0, 1 )</f>
        <v>1</v>
      </c>
      <c r="BK139" s="57">
        <f xml:space="preserve"> IF( ISNUMBER(#REF! ), 0, 1 )</f>
        <v>1</v>
      </c>
      <c r="BL139" s="57">
        <f xml:space="preserve"> IF( ISNUMBER(#REF! ), 0, 1 )</f>
        <v>1</v>
      </c>
      <c r="BM139" s="57">
        <f xml:space="preserve"> IF( ISNUMBER(#REF! ), 0, 1 )</f>
        <v>1</v>
      </c>
      <c r="BN139" s="57">
        <f xml:space="preserve"> IF( ISNUMBER(#REF! ), 0, 1 )</f>
        <v>1</v>
      </c>
      <c r="BO139" s="2629"/>
      <c r="BP139" s="2625"/>
      <c r="BQ139" s="2625"/>
      <c r="BR139" s="2643"/>
      <c r="BS139" s="2643"/>
      <c r="BT139" s="2643"/>
    </row>
    <row r="140" spans="1:72" s="2648" customFormat="1" ht="15.75" hidden="1" customHeight="1" outlineLevel="1">
      <c r="A140" s="2643"/>
      <c r="B140" s="2673"/>
      <c r="C140" s="2674"/>
      <c r="D140" s="2675"/>
      <c r="E140" s="2675"/>
      <c r="F140" s="2674"/>
      <c r="G140" s="2675"/>
      <c r="H140" s="2674"/>
      <c r="I140" s="2674"/>
      <c r="J140" s="2676"/>
      <c r="K140" s="2677"/>
      <c r="L140" s="2676"/>
      <c r="M140" s="2678"/>
      <c r="N140" s="2677"/>
      <c r="O140" s="2679"/>
      <c r="P140" s="2679"/>
      <c r="Q140" s="2680">
        <f t="shared" si="31"/>
        <v>0</v>
      </c>
      <c r="R140" s="2721"/>
      <c r="S140" s="2682"/>
      <c r="T140" s="2722"/>
      <c r="U140" s="2721"/>
      <c r="V140" s="2721"/>
      <c r="W140" s="163">
        <f t="shared" si="32"/>
        <v>0</v>
      </c>
      <c r="X140" s="2683">
        <f t="shared" si="33"/>
        <v>0</v>
      </c>
      <c r="Y140" s="2683">
        <f t="shared" si="34"/>
        <v>0</v>
      </c>
      <c r="Z140" s="2682"/>
      <c r="AA140" s="2682"/>
      <c r="AB140" s="2677"/>
      <c r="AC140" s="2677"/>
      <c r="AD140" s="2677"/>
      <c r="AE140" s="2684"/>
      <c r="AF140" s="2670"/>
      <c r="AG140" s="2685" t="s">
        <v>9509</v>
      </c>
      <c r="AH140" s="12"/>
      <c r="AI140" s="2629"/>
      <c r="AJ140" s="2116" t="str">
        <f t="shared" si="35"/>
        <v>Please complete all cells in row</v>
      </c>
      <c r="AK140" s="2629"/>
      <c r="AL140" s="57">
        <f xml:space="preserve"> IF( ISNUMBER(#REF! ), 0, 1 )</f>
        <v>1</v>
      </c>
      <c r="AM140" s="57">
        <f xml:space="preserve"> IF( ISNUMBER(#REF! ), 0, 1 )</f>
        <v>1</v>
      </c>
      <c r="AN140" s="57">
        <f xml:space="preserve"> IF( ISNUMBER(#REF! ), 0, 1 )</f>
        <v>1</v>
      </c>
      <c r="AO140" s="57">
        <f xml:space="preserve"> IF( ISNUMBER(#REF! ), 0, 1 )</f>
        <v>1</v>
      </c>
      <c r="AP140" s="57">
        <f xml:space="preserve"> IF( ISNUMBER(#REF! ), 0, 1 )</f>
        <v>1</v>
      </c>
      <c r="AQ140" s="57">
        <f xml:space="preserve"> IF( ISNUMBER(#REF! ), 0, 1 )</f>
        <v>1</v>
      </c>
      <c r="AR140" s="57">
        <f xml:space="preserve"> IF( ISNUMBER(#REF! ), 0, 1 )</f>
        <v>1</v>
      </c>
      <c r="AS140" s="57">
        <f xml:space="preserve"> IF( ISNUMBER(#REF! ), 0, 1 )</f>
        <v>1</v>
      </c>
      <c r="AT140" s="57">
        <f xml:space="preserve"> IF( ISNUMBER(#REF! ), 0, 1 )</f>
        <v>1</v>
      </c>
      <c r="AU140" s="57">
        <f xml:space="preserve"> IF( ISNUMBER(#REF! ), 0, 1 )</f>
        <v>1</v>
      </c>
      <c r="AV140" s="57">
        <f xml:space="preserve"> IF( ISNUMBER(#REF! ), 0, 1 )</f>
        <v>1</v>
      </c>
      <c r="AW140" s="57">
        <f xml:space="preserve"> IF( ISNUMBER(#REF! ), 0, 1 )</f>
        <v>1</v>
      </c>
      <c r="AX140" s="57">
        <f xml:space="preserve"> IF( ISNUMBER(#REF! ), 0, 1 )</f>
        <v>1</v>
      </c>
      <c r="AY140" s="57">
        <f xml:space="preserve"> IF( ISNUMBER(#REF! ), 0, 1 )</f>
        <v>1</v>
      </c>
      <c r="AZ140" s="2108"/>
      <c r="BA140" s="2108"/>
      <c r="BB140" s="2625"/>
      <c r="BC140" s="2625"/>
      <c r="BD140" s="2625"/>
      <c r="BE140" s="2625"/>
      <c r="BF140" s="57">
        <f xml:space="preserve"> IF( ISNUMBER(#REF! ), 0, 1 )</f>
        <v>1</v>
      </c>
      <c r="BG140" s="2625"/>
      <c r="BH140" s="2108"/>
      <c r="BI140" s="57">
        <f xml:space="preserve"> IF( ISNUMBER(#REF! ), 0, 1 )</f>
        <v>1</v>
      </c>
      <c r="BJ140" s="57">
        <f xml:space="preserve"> IF( ISNUMBER(#REF! ), 0, 1 )</f>
        <v>1</v>
      </c>
      <c r="BK140" s="57">
        <f xml:space="preserve"> IF( ISNUMBER(#REF! ), 0, 1 )</f>
        <v>1</v>
      </c>
      <c r="BL140" s="57">
        <f xml:space="preserve"> IF( ISNUMBER(#REF! ), 0, 1 )</f>
        <v>1</v>
      </c>
      <c r="BM140" s="57">
        <f xml:space="preserve"> IF( ISNUMBER(#REF! ), 0, 1 )</f>
        <v>1</v>
      </c>
      <c r="BN140" s="57">
        <f xml:space="preserve"> IF( ISNUMBER(#REF! ), 0, 1 )</f>
        <v>1</v>
      </c>
      <c r="BO140" s="2629"/>
      <c r="BP140" s="2625"/>
      <c r="BQ140" s="2625"/>
      <c r="BR140" s="2643"/>
      <c r="BS140" s="2643"/>
      <c r="BT140" s="2643"/>
    </row>
    <row r="141" spans="1:72" s="2648" customFormat="1" ht="15.75" hidden="1" customHeight="1" outlineLevel="1">
      <c r="A141" s="2643"/>
      <c r="B141" s="2673"/>
      <c r="C141" s="2674"/>
      <c r="D141" s="2675"/>
      <c r="E141" s="2675"/>
      <c r="F141" s="2674"/>
      <c r="G141" s="2675"/>
      <c r="H141" s="2674"/>
      <c r="I141" s="2674"/>
      <c r="J141" s="2676"/>
      <c r="K141" s="2677"/>
      <c r="L141" s="2676"/>
      <c r="M141" s="2678"/>
      <c r="N141" s="2677"/>
      <c r="O141" s="2679"/>
      <c r="P141" s="2679"/>
      <c r="Q141" s="2680">
        <f t="shared" si="31"/>
        <v>0</v>
      </c>
      <c r="R141" s="2721"/>
      <c r="S141" s="2682"/>
      <c r="T141" s="2722"/>
      <c r="U141" s="2721"/>
      <c r="V141" s="2721"/>
      <c r="W141" s="163">
        <f t="shared" si="32"/>
        <v>0</v>
      </c>
      <c r="X141" s="2683">
        <f t="shared" si="33"/>
        <v>0</v>
      </c>
      <c r="Y141" s="2683">
        <f t="shared" si="34"/>
        <v>0</v>
      </c>
      <c r="Z141" s="2682"/>
      <c r="AA141" s="2682"/>
      <c r="AB141" s="2677"/>
      <c r="AC141" s="2677"/>
      <c r="AD141" s="2677"/>
      <c r="AE141" s="2684"/>
      <c r="AF141" s="2670"/>
      <c r="AG141" s="2685" t="s">
        <v>9510</v>
      </c>
      <c r="AH141" s="12"/>
      <c r="AI141" s="2629"/>
      <c r="AJ141" s="2116" t="str">
        <f t="shared" si="35"/>
        <v>Please complete all cells in row</v>
      </c>
      <c r="AK141" s="2629"/>
      <c r="AL141" s="57">
        <f xml:space="preserve"> IF( ISNUMBER(#REF! ), 0, 1 )</f>
        <v>1</v>
      </c>
      <c r="AM141" s="57">
        <f xml:space="preserve"> IF( ISNUMBER(#REF! ), 0, 1 )</f>
        <v>1</v>
      </c>
      <c r="AN141" s="57">
        <f xml:space="preserve"> IF( ISNUMBER(#REF! ), 0, 1 )</f>
        <v>1</v>
      </c>
      <c r="AO141" s="57">
        <f xml:space="preserve"> IF( ISNUMBER(#REF! ), 0, 1 )</f>
        <v>1</v>
      </c>
      <c r="AP141" s="57">
        <f xml:space="preserve"> IF( ISNUMBER(#REF! ), 0, 1 )</f>
        <v>1</v>
      </c>
      <c r="AQ141" s="57">
        <f xml:space="preserve"> IF( ISNUMBER(#REF! ), 0, 1 )</f>
        <v>1</v>
      </c>
      <c r="AR141" s="57">
        <f xml:space="preserve"> IF( ISNUMBER(#REF! ), 0, 1 )</f>
        <v>1</v>
      </c>
      <c r="AS141" s="57">
        <f xml:space="preserve"> IF( ISNUMBER(#REF! ), 0, 1 )</f>
        <v>1</v>
      </c>
      <c r="AT141" s="57">
        <f xml:space="preserve"> IF( ISNUMBER(#REF! ), 0, 1 )</f>
        <v>1</v>
      </c>
      <c r="AU141" s="57">
        <f xml:space="preserve"> IF( ISNUMBER(#REF! ), 0, 1 )</f>
        <v>1</v>
      </c>
      <c r="AV141" s="57">
        <f xml:space="preserve"> IF( ISNUMBER(#REF! ), 0, 1 )</f>
        <v>1</v>
      </c>
      <c r="AW141" s="57">
        <f xml:space="preserve"> IF( ISNUMBER(#REF! ), 0, 1 )</f>
        <v>1</v>
      </c>
      <c r="AX141" s="57">
        <f xml:space="preserve"> IF( ISNUMBER(#REF! ), 0, 1 )</f>
        <v>1</v>
      </c>
      <c r="AY141" s="57">
        <f xml:space="preserve"> IF( ISNUMBER(#REF! ), 0, 1 )</f>
        <v>1</v>
      </c>
      <c r="AZ141" s="2108"/>
      <c r="BA141" s="2108"/>
      <c r="BB141" s="2625"/>
      <c r="BC141" s="2625"/>
      <c r="BD141" s="2625"/>
      <c r="BE141" s="2625"/>
      <c r="BF141" s="57">
        <f xml:space="preserve"> IF( ISNUMBER(#REF! ), 0, 1 )</f>
        <v>1</v>
      </c>
      <c r="BG141" s="2625"/>
      <c r="BH141" s="2108"/>
      <c r="BI141" s="57">
        <f xml:space="preserve"> IF( ISNUMBER(#REF! ), 0, 1 )</f>
        <v>1</v>
      </c>
      <c r="BJ141" s="57">
        <f xml:space="preserve"> IF( ISNUMBER(#REF! ), 0, 1 )</f>
        <v>1</v>
      </c>
      <c r="BK141" s="57">
        <f xml:space="preserve"> IF( ISNUMBER(#REF! ), 0, 1 )</f>
        <v>1</v>
      </c>
      <c r="BL141" s="57">
        <f xml:space="preserve"> IF( ISNUMBER(#REF! ), 0, 1 )</f>
        <v>1</v>
      </c>
      <c r="BM141" s="57">
        <f xml:space="preserve"> IF( ISNUMBER(#REF! ), 0, 1 )</f>
        <v>1</v>
      </c>
      <c r="BN141" s="57">
        <f xml:space="preserve"> IF( ISNUMBER(#REF! ), 0, 1 )</f>
        <v>1</v>
      </c>
      <c r="BO141" s="2629"/>
      <c r="BP141" s="2625"/>
      <c r="BQ141" s="2625"/>
      <c r="BR141" s="2643"/>
      <c r="BS141" s="2643"/>
      <c r="BT141" s="2643"/>
    </row>
    <row r="142" spans="1:72" s="2648" customFormat="1" ht="15.75" hidden="1" customHeight="1" outlineLevel="1">
      <c r="A142" s="2643"/>
      <c r="B142" s="2673"/>
      <c r="C142" s="2674"/>
      <c r="D142" s="2675"/>
      <c r="E142" s="2675"/>
      <c r="F142" s="2674"/>
      <c r="G142" s="2675"/>
      <c r="H142" s="2674"/>
      <c r="I142" s="2674"/>
      <c r="J142" s="2676"/>
      <c r="K142" s="2677"/>
      <c r="L142" s="2676"/>
      <c r="M142" s="2678"/>
      <c r="N142" s="2677"/>
      <c r="O142" s="2679"/>
      <c r="P142" s="2679"/>
      <c r="Q142" s="2680">
        <f t="shared" si="31"/>
        <v>0</v>
      </c>
      <c r="R142" s="2721"/>
      <c r="S142" s="2682"/>
      <c r="T142" s="2722"/>
      <c r="U142" s="2721"/>
      <c r="V142" s="2721"/>
      <c r="W142" s="163">
        <f t="shared" si="32"/>
        <v>0</v>
      </c>
      <c r="X142" s="2683">
        <f t="shared" si="33"/>
        <v>0</v>
      </c>
      <c r="Y142" s="2683">
        <f t="shared" si="34"/>
        <v>0</v>
      </c>
      <c r="Z142" s="2682"/>
      <c r="AA142" s="2682"/>
      <c r="AB142" s="2677"/>
      <c r="AC142" s="2677"/>
      <c r="AD142" s="2677"/>
      <c r="AE142" s="2684"/>
      <c r="AF142" s="2670"/>
      <c r="AG142" s="2685" t="s">
        <v>9511</v>
      </c>
      <c r="AH142" s="12"/>
      <c r="AI142" s="2629"/>
      <c r="AJ142" s="2116" t="str">
        <f t="shared" si="35"/>
        <v>Please complete all cells in row</v>
      </c>
      <c r="AK142" s="2629"/>
      <c r="AL142" s="57">
        <f xml:space="preserve"> IF( ISNUMBER(#REF! ), 0, 1 )</f>
        <v>1</v>
      </c>
      <c r="AM142" s="57">
        <f xml:space="preserve"> IF( ISNUMBER(#REF! ), 0, 1 )</f>
        <v>1</v>
      </c>
      <c r="AN142" s="57">
        <f xml:space="preserve"> IF( ISNUMBER(#REF! ), 0, 1 )</f>
        <v>1</v>
      </c>
      <c r="AO142" s="57">
        <f xml:space="preserve"> IF( ISNUMBER(#REF! ), 0, 1 )</f>
        <v>1</v>
      </c>
      <c r="AP142" s="57">
        <f xml:space="preserve"> IF( ISNUMBER(#REF! ), 0, 1 )</f>
        <v>1</v>
      </c>
      <c r="AQ142" s="57">
        <f xml:space="preserve"> IF( ISNUMBER(#REF! ), 0, 1 )</f>
        <v>1</v>
      </c>
      <c r="AR142" s="57">
        <f xml:space="preserve"> IF( ISNUMBER(#REF! ), 0, 1 )</f>
        <v>1</v>
      </c>
      <c r="AS142" s="57">
        <f xml:space="preserve"> IF( ISNUMBER(#REF! ), 0, 1 )</f>
        <v>1</v>
      </c>
      <c r="AT142" s="57">
        <f xml:space="preserve"> IF( ISNUMBER(#REF! ), 0, 1 )</f>
        <v>1</v>
      </c>
      <c r="AU142" s="57">
        <f xml:space="preserve"> IF( ISNUMBER(#REF! ), 0, 1 )</f>
        <v>1</v>
      </c>
      <c r="AV142" s="57">
        <f xml:space="preserve"> IF( ISNUMBER(#REF! ), 0, 1 )</f>
        <v>1</v>
      </c>
      <c r="AW142" s="57">
        <f xml:space="preserve"> IF( ISNUMBER(#REF! ), 0, 1 )</f>
        <v>1</v>
      </c>
      <c r="AX142" s="57">
        <f xml:space="preserve"> IF( ISNUMBER(#REF! ), 0, 1 )</f>
        <v>1</v>
      </c>
      <c r="AY142" s="57">
        <f xml:space="preserve"> IF( ISNUMBER(#REF! ), 0, 1 )</f>
        <v>1</v>
      </c>
      <c r="AZ142" s="2108"/>
      <c r="BA142" s="2108"/>
      <c r="BB142" s="2625"/>
      <c r="BC142" s="2625"/>
      <c r="BD142" s="2625"/>
      <c r="BE142" s="2625"/>
      <c r="BF142" s="57">
        <f xml:space="preserve"> IF( ISNUMBER(#REF! ), 0, 1 )</f>
        <v>1</v>
      </c>
      <c r="BG142" s="2625"/>
      <c r="BH142" s="2108"/>
      <c r="BI142" s="57">
        <f xml:space="preserve"> IF( ISNUMBER(#REF! ), 0, 1 )</f>
        <v>1</v>
      </c>
      <c r="BJ142" s="57">
        <f xml:space="preserve"> IF( ISNUMBER(#REF! ), 0, 1 )</f>
        <v>1</v>
      </c>
      <c r="BK142" s="57">
        <f xml:space="preserve"> IF( ISNUMBER(#REF! ), 0, 1 )</f>
        <v>1</v>
      </c>
      <c r="BL142" s="57">
        <f xml:space="preserve"> IF( ISNUMBER(#REF! ), 0, 1 )</f>
        <v>1</v>
      </c>
      <c r="BM142" s="57">
        <f xml:space="preserve"> IF( ISNUMBER(#REF! ), 0, 1 )</f>
        <v>1</v>
      </c>
      <c r="BN142" s="57">
        <f xml:space="preserve"> IF( ISNUMBER(#REF! ), 0, 1 )</f>
        <v>1</v>
      </c>
      <c r="BO142" s="2629"/>
      <c r="BP142" s="2625"/>
      <c r="BQ142" s="2625"/>
      <c r="BR142" s="2643"/>
      <c r="BS142" s="2643"/>
      <c r="BT142" s="2643"/>
    </row>
    <row r="143" spans="1:72" s="2648" customFormat="1" ht="15.75" hidden="1" customHeight="1" outlineLevel="1">
      <c r="A143" s="2643"/>
      <c r="B143" s="2673"/>
      <c r="C143" s="2674"/>
      <c r="D143" s="2675"/>
      <c r="E143" s="2675"/>
      <c r="F143" s="2674"/>
      <c r="G143" s="2675"/>
      <c r="H143" s="2674"/>
      <c r="I143" s="2674"/>
      <c r="J143" s="2676"/>
      <c r="K143" s="2677"/>
      <c r="L143" s="2676"/>
      <c r="M143" s="2678"/>
      <c r="N143" s="2677"/>
      <c r="O143" s="2679"/>
      <c r="P143" s="2679"/>
      <c r="Q143" s="2680">
        <f t="shared" si="31"/>
        <v>0</v>
      </c>
      <c r="R143" s="2721"/>
      <c r="S143" s="2682"/>
      <c r="T143" s="2722"/>
      <c r="U143" s="2721"/>
      <c r="V143" s="2721"/>
      <c r="W143" s="163">
        <f t="shared" si="32"/>
        <v>0</v>
      </c>
      <c r="X143" s="2683">
        <f t="shared" si="33"/>
        <v>0</v>
      </c>
      <c r="Y143" s="2683">
        <f t="shared" si="34"/>
        <v>0</v>
      </c>
      <c r="Z143" s="2682"/>
      <c r="AA143" s="2682"/>
      <c r="AB143" s="2677"/>
      <c r="AC143" s="2677"/>
      <c r="AD143" s="2677"/>
      <c r="AE143" s="2684"/>
      <c r="AF143" s="2670"/>
      <c r="AG143" s="2685" t="s">
        <v>9512</v>
      </c>
      <c r="AH143" s="12"/>
      <c r="AI143" s="2629"/>
      <c r="AJ143" s="2116" t="str">
        <f t="shared" si="35"/>
        <v>Please complete all cells in row</v>
      </c>
      <c r="AK143" s="2629"/>
      <c r="AL143" s="57">
        <f xml:space="preserve"> IF( ISNUMBER(#REF! ), 0, 1 )</f>
        <v>1</v>
      </c>
      <c r="AM143" s="57">
        <f xml:space="preserve"> IF( ISNUMBER(#REF! ), 0, 1 )</f>
        <v>1</v>
      </c>
      <c r="AN143" s="57">
        <f xml:space="preserve"> IF( ISNUMBER(#REF! ), 0, 1 )</f>
        <v>1</v>
      </c>
      <c r="AO143" s="57">
        <f xml:space="preserve"> IF( ISNUMBER(#REF! ), 0, 1 )</f>
        <v>1</v>
      </c>
      <c r="AP143" s="57">
        <f xml:space="preserve"> IF( ISNUMBER(#REF! ), 0, 1 )</f>
        <v>1</v>
      </c>
      <c r="AQ143" s="57">
        <f xml:space="preserve"> IF( ISNUMBER(#REF! ), 0, 1 )</f>
        <v>1</v>
      </c>
      <c r="AR143" s="57">
        <f xml:space="preserve"> IF( ISNUMBER(#REF! ), 0, 1 )</f>
        <v>1</v>
      </c>
      <c r="AS143" s="57">
        <f xml:space="preserve"> IF( ISNUMBER(#REF! ), 0, 1 )</f>
        <v>1</v>
      </c>
      <c r="AT143" s="57">
        <f xml:space="preserve"> IF( ISNUMBER(#REF! ), 0, 1 )</f>
        <v>1</v>
      </c>
      <c r="AU143" s="57">
        <f xml:space="preserve"> IF( ISNUMBER(#REF! ), 0, 1 )</f>
        <v>1</v>
      </c>
      <c r="AV143" s="57">
        <f xml:space="preserve"> IF( ISNUMBER(#REF! ), 0, 1 )</f>
        <v>1</v>
      </c>
      <c r="AW143" s="57">
        <f xml:space="preserve"> IF( ISNUMBER(#REF! ), 0, 1 )</f>
        <v>1</v>
      </c>
      <c r="AX143" s="57">
        <f xml:space="preserve"> IF( ISNUMBER(#REF! ), 0, 1 )</f>
        <v>1</v>
      </c>
      <c r="AY143" s="57">
        <f xml:space="preserve"> IF( ISNUMBER(#REF! ), 0, 1 )</f>
        <v>1</v>
      </c>
      <c r="AZ143" s="2108"/>
      <c r="BA143" s="2108"/>
      <c r="BB143" s="2625"/>
      <c r="BC143" s="2625"/>
      <c r="BD143" s="2625"/>
      <c r="BE143" s="2625"/>
      <c r="BF143" s="57">
        <f xml:space="preserve"> IF( ISNUMBER(#REF! ), 0, 1 )</f>
        <v>1</v>
      </c>
      <c r="BG143" s="2625"/>
      <c r="BH143" s="2108"/>
      <c r="BI143" s="57">
        <f xml:space="preserve"> IF( ISNUMBER(#REF! ), 0, 1 )</f>
        <v>1</v>
      </c>
      <c r="BJ143" s="57">
        <f xml:space="preserve"> IF( ISNUMBER(#REF! ), 0, 1 )</f>
        <v>1</v>
      </c>
      <c r="BK143" s="57">
        <f xml:space="preserve"> IF( ISNUMBER(#REF! ), 0, 1 )</f>
        <v>1</v>
      </c>
      <c r="BL143" s="57">
        <f xml:space="preserve"> IF( ISNUMBER(#REF! ), 0, 1 )</f>
        <v>1</v>
      </c>
      <c r="BM143" s="57">
        <f xml:space="preserve"> IF( ISNUMBER(#REF! ), 0, 1 )</f>
        <v>1</v>
      </c>
      <c r="BN143" s="57">
        <f xml:space="preserve"> IF( ISNUMBER(#REF! ), 0, 1 )</f>
        <v>1</v>
      </c>
      <c r="BO143" s="2629"/>
      <c r="BP143" s="2625"/>
      <c r="BQ143" s="2625"/>
      <c r="BR143" s="2643"/>
      <c r="BS143" s="2643"/>
      <c r="BT143" s="2643"/>
    </row>
    <row r="144" spans="1:72" s="2648" customFormat="1" ht="15.75" hidden="1" customHeight="1" outlineLevel="1">
      <c r="A144" s="2643"/>
      <c r="B144" s="2673"/>
      <c r="C144" s="2674"/>
      <c r="D144" s="2675"/>
      <c r="E144" s="2675"/>
      <c r="F144" s="2674"/>
      <c r="G144" s="2675"/>
      <c r="H144" s="2674"/>
      <c r="I144" s="2674"/>
      <c r="J144" s="2676"/>
      <c r="K144" s="2677"/>
      <c r="L144" s="2676"/>
      <c r="M144" s="2678"/>
      <c r="N144" s="2677"/>
      <c r="O144" s="2679"/>
      <c r="P144" s="2679"/>
      <c r="Q144" s="2680">
        <f t="shared" si="31"/>
        <v>0</v>
      </c>
      <c r="R144" s="2721"/>
      <c r="S144" s="2682"/>
      <c r="T144" s="2722"/>
      <c r="U144" s="2721"/>
      <c r="V144" s="2721"/>
      <c r="W144" s="163">
        <f t="shared" si="32"/>
        <v>0</v>
      </c>
      <c r="X144" s="2683">
        <f t="shared" si="33"/>
        <v>0</v>
      </c>
      <c r="Y144" s="2683">
        <f t="shared" si="34"/>
        <v>0</v>
      </c>
      <c r="Z144" s="2682"/>
      <c r="AA144" s="2682"/>
      <c r="AB144" s="2677"/>
      <c r="AC144" s="2677"/>
      <c r="AD144" s="2677"/>
      <c r="AE144" s="2684"/>
      <c r="AF144" s="2670"/>
      <c r="AG144" s="2685" t="s">
        <v>9513</v>
      </c>
      <c r="AH144" s="12"/>
      <c r="AI144" s="2629"/>
      <c r="AJ144" s="2116" t="str">
        <f t="shared" si="35"/>
        <v>Please complete all cells in row</v>
      </c>
      <c r="AK144" s="2629"/>
      <c r="AL144" s="57">
        <f xml:space="preserve"> IF( ISNUMBER(#REF! ), 0, 1 )</f>
        <v>1</v>
      </c>
      <c r="AM144" s="57">
        <f xml:space="preserve"> IF( ISNUMBER(#REF! ), 0, 1 )</f>
        <v>1</v>
      </c>
      <c r="AN144" s="57">
        <f xml:space="preserve"> IF( ISNUMBER(#REF! ), 0, 1 )</f>
        <v>1</v>
      </c>
      <c r="AO144" s="57">
        <f xml:space="preserve"> IF( ISNUMBER(#REF! ), 0, 1 )</f>
        <v>1</v>
      </c>
      <c r="AP144" s="57">
        <f xml:space="preserve"> IF( ISNUMBER(#REF! ), 0, 1 )</f>
        <v>1</v>
      </c>
      <c r="AQ144" s="57">
        <f xml:space="preserve"> IF( ISNUMBER(#REF! ), 0, 1 )</f>
        <v>1</v>
      </c>
      <c r="AR144" s="57">
        <f xml:space="preserve"> IF( ISNUMBER(#REF! ), 0, 1 )</f>
        <v>1</v>
      </c>
      <c r="AS144" s="57">
        <f xml:space="preserve"> IF( ISNUMBER(#REF! ), 0, 1 )</f>
        <v>1</v>
      </c>
      <c r="AT144" s="57">
        <f xml:space="preserve"> IF( ISNUMBER(#REF! ), 0, 1 )</f>
        <v>1</v>
      </c>
      <c r="AU144" s="57">
        <f xml:space="preserve"> IF( ISNUMBER(#REF! ), 0, 1 )</f>
        <v>1</v>
      </c>
      <c r="AV144" s="57">
        <f xml:space="preserve"> IF( ISNUMBER(#REF! ), 0, 1 )</f>
        <v>1</v>
      </c>
      <c r="AW144" s="57">
        <f xml:space="preserve"> IF( ISNUMBER(#REF! ), 0, 1 )</f>
        <v>1</v>
      </c>
      <c r="AX144" s="57">
        <f xml:space="preserve"> IF( ISNUMBER(#REF! ), 0, 1 )</f>
        <v>1</v>
      </c>
      <c r="AY144" s="57">
        <f xml:space="preserve"> IF( ISNUMBER(#REF! ), 0, 1 )</f>
        <v>1</v>
      </c>
      <c r="AZ144" s="2108"/>
      <c r="BA144" s="2108"/>
      <c r="BB144" s="2625"/>
      <c r="BC144" s="2625"/>
      <c r="BD144" s="2625"/>
      <c r="BE144" s="2625"/>
      <c r="BF144" s="57">
        <f xml:space="preserve"> IF( ISNUMBER(#REF! ), 0, 1 )</f>
        <v>1</v>
      </c>
      <c r="BG144" s="2625"/>
      <c r="BH144" s="2108"/>
      <c r="BI144" s="57">
        <f xml:space="preserve"> IF( ISNUMBER(#REF! ), 0, 1 )</f>
        <v>1</v>
      </c>
      <c r="BJ144" s="57">
        <f xml:space="preserve"> IF( ISNUMBER(#REF! ), 0, 1 )</f>
        <v>1</v>
      </c>
      <c r="BK144" s="57">
        <f xml:space="preserve"> IF( ISNUMBER(#REF! ), 0, 1 )</f>
        <v>1</v>
      </c>
      <c r="BL144" s="57">
        <f xml:space="preserve"> IF( ISNUMBER(#REF! ), 0, 1 )</f>
        <v>1</v>
      </c>
      <c r="BM144" s="57">
        <f xml:space="preserve"> IF( ISNUMBER(#REF! ), 0, 1 )</f>
        <v>1</v>
      </c>
      <c r="BN144" s="57">
        <f xml:space="preserve"> IF( ISNUMBER(#REF! ), 0, 1 )</f>
        <v>1</v>
      </c>
      <c r="BO144" s="2629"/>
      <c r="BP144" s="2625"/>
      <c r="BQ144" s="2625"/>
      <c r="BR144" s="2643"/>
      <c r="BS144" s="2643"/>
      <c r="BT144" s="2643"/>
    </row>
    <row r="145" spans="1:72" s="2648" customFormat="1" ht="15.75" hidden="1" customHeight="1" outlineLevel="1">
      <c r="A145" s="2643"/>
      <c r="B145" s="2673"/>
      <c r="C145" s="2674"/>
      <c r="D145" s="2675"/>
      <c r="E145" s="2675"/>
      <c r="F145" s="2674"/>
      <c r="G145" s="2675"/>
      <c r="H145" s="2674"/>
      <c r="I145" s="2674"/>
      <c r="J145" s="2676"/>
      <c r="K145" s="2677"/>
      <c r="L145" s="2676"/>
      <c r="M145" s="2678"/>
      <c r="N145" s="2677"/>
      <c r="O145" s="2679"/>
      <c r="P145" s="2679"/>
      <c r="Q145" s="2680">
        <f t="shared" si="31"/>
        <v>0</v>
      </c>
      <c r="R145" s="2721"/>
      <c r="S145" s="2682"/>
      <c r="T145" s="2722"/>
      <c r="U145" s="2721"/>
      <c r="V145" s="2721"/>
      <c r="W145" s="163">
        <f t="shared" si="32"/>
        <v>0</v>
      </c>
      <c r="X145" s="2683">
        <f t="shared" si="33"/>
        <v>0</v>
      </c>
      <c r="Y145" s="2683">
        <f t="shared" si="34"/>
        <v>0</v>
      </c>
      <c r="Z145" s="2682"/>
      <c r="AA145" s="2682"/>
      <c r="AB145" s="2677"/>
      <c r="AC145" s="2677"/>
      <c r="AD145" s="2677"/>
      <c r="AE145" s="2684"/>
      <c r="AF145" s="2670"/>
      <c r="AG145" s="2685" t="s">
        <v>9514</v>
      </c>
      <c r="AH145" s="12"/>
      <c r="AI145" s="2629"/>
      <c r="AJ145" s="2116" t="str">
        <f t="shared" si="35"/>
        <v>Please complete all cells in row</v>
      </c>
      <c r="AK145" s="2629"/>
      <c r="AL145" s="57">
        <f xml:space="preserve"> IF( ISNUMBER(#REF! ), 0, 1 )</f>
        <v>1</v>
      </c>
      <c r="AM145" s="57">
        <f xml:space="preserve"> IF( ISNUMBER(#REF! ), 0, 1 )</f>
        <v>1</v>
      </c>
      <c r="AN145" s="57">
        <f xml:space="preserve"> IF( ISNUMBER(#REF! ), 0, 1 )</f>
        <v>1</v>
      </c>
      <c r="AO145" s="57">
        <f xml:space="preserve"> IF( ISNUMBER(#REF! ), 0, 1 )</f>
        <v>1</v>
      </c>
      <c r="AP145" s="57">
        <f xml:space="preserve"> IF( ISNUMBER(#REF! ), 0, 1 )</f>
        <v>1</v>
      </c>
      <c r="AQ145" s="57">
        <f xml:space="preserve"> IF( ISNUMBER(#REF! ), 0, 1 )</f>
        <v>1</v>
      </c>
      <c r="AR145" s="57">
        <f xml:space="preserve"> IF( ISNUMBER(#REF! ), 0, 1 )</f>
        <v>1</v>
      </c>
      <c r="AS145" s="57">
        <f xml:space="preserve"> IF( ISNUMBER(#REF! ), 0, 1 )</f>
        <v>1</v>
      </c>
      <c r="AT145" s="57">
        <f xml:space="preserve"> IF( ISNUMBER(#REF! ), 0, 1 )</f>
        <v>1</v>
      </c>
      <c r="AU145" s="57">
        <f xml:space="preserve"> IF( ISNUMBER(#REF! ), 0, 1 )</f>
        <v>1</v>
      </c>
      <c r="AV145" s="57">
        <f xml:space="preserve"> IF( ISNUMBER(#REF! ), 0, 1 )</f>
        <v>1</v>
      </c>
      <c r="AW145" s="57">
        <f xml:space="preserve"> IF( ISNUMBER(#REF! ), 0, 1 )</f>
        <v>1</v>
      </c>
      <c r="AX145" s="57">
        <f xml:space="preserve"> IF( ISNUMBER(#REF! ), 0, 1 )</f>
        <v>1</v>
      </c>
      <c r="AY145" s="57">
        <f xml:space="preserve"> IF( ISNUMBER(#REF! ), 0, 1 )</f>
        <v>1</v>
      </c>
      <c r="AZ145" s="2108"/>
      <c r="BA145" s="2108"/>
      <c r="BB145" s="2625"/>
      <c r="BC145" s="2625"/>
      <c r="BD145" s="2625"/>
      <c r="BE145" s="2625"/>
      <c r="BF145" s="57">
        <f xml:space="preserve"> IF( ISNUMBER(#REF! ), 0, 1 )</f>
        <v>1</v>
      </c>
      <c r="BG145" s="2625"/>
      <c r="BH145" s="2108"/>
      <c r="BI145" s="57">
        <f xml:space="preserve"> IF( ISNUMBER(#REF! ), 0, 1 )</f>
        <v>1</v>
      </c>
      <c r="BJ145" s="57">
        <f xml:space="preserve"> IF( ISNUMBER(#REF! ), 0, 1 )</f>
        <v>1</v>
      </c>
      <c r="BK145" s="57">
        <f xml:space="preserve"> IF( ISNUMBER(#REF! ), 0, 1 )</f>
        <v>1</v>
      </c>
      <c r="BL145" s="57">
        <f xml:space="preserve"> IF( ISNUMBER(#REF! ), 0, 1 )</f>
        <v>1</v>
      </c>
      <c r="BM145" s="57">
        <f xml:space="preserve"> IF( ISNUMBER(#REF! ), 0, 1 )</f>
        <v>1</v>
      </c>
      <c r="BN145" s="57">
        <f xml:space="preserve"> IF( ISNUMBER(#REF! ), 0, 1 )</f>
        <v>1</v>
      </c>
      <c r="BO145" s="2629"/>
      <c r="BP145" s="2625"/>
      <c r="BQ145" s="2625"/>
      <c r="BR145" s="2643"/>
      <c r="BS145" s="2643"/>
      <c r="BT145" s="2643"/>
    </row>
    <row r="146" spans="1:72" s="2648" customFormat="1" ht="15.75" hidden="1" customHeight="1" outlineLevel="1">
      <c r="A146" s="2643"/>
      <c r="B146" s="2673"/>
      <c r="C146" s="2674"/>
      <c r="D146" s="2675"/>
      <c r="E146" s="2675"/>
      <c r="F146" s="2674"/>
      <c r="G146" s="2675"/>
      <c r="H146" s="2674"/>
      <c r="I146" s="2674"/>
      <c r="J146" s="2676"/>
      <c r="K146" s="2677"/>
      <c r="L146" s="2676"/>
      <c r="M146" s="2678"/>
      <c r="N146" s="2677"/>
      <c r="O146" s="2679"/>
      <c r="P146" s="2679"/>
      <c r="Q146" s="2680">
        <f t="shared" si="31"/>
        <v>0</v>
      </c>
      <c r="R146" s="2721"/>
      <c r="S146" s="2682"/>
      <c r="T146" s="2722"/>
      <c r="U146" s="2721"/>
      <c r="V146" s="2721"/>
      <c r="W146" s="163">
        <f t="shared" si="32"/>
        <v>0</v>
      </c>
      <c r="X146" s="2683">
        <f t="shared" si="33"/>
        <v>0</v>
      </c>
      <c r="Y146" s="2683">
        <f t="shared" si="34"/>
        <v>0</v>
      </c>
      <c r="Z146" s="2682"/>
      <c r="AA146" s="2682"/>
      <c r="AB146" s="2677"/>
      <c r="AC146" s="2677"/>
      <c r="AD146" s="2677"/>
      <c r="AE146" s="2684"/>
      <c r="AF146" s="2670"/>
      <c r="AG146" s="2685" t="s">
        <v>9515</v>
      </c>
      <c r="AH146" s="12"/>
      <c r="AI146" s="2629"/>
      <c r="AJ146" s="2116" t="str">
        <f t="shared" si="35"/>
        <v>Please complete all cells in row</v>
      </c>
      <c r="AK146" s="2629"/>
      <c r="AL146" s="57">
        <f xml:space="preserve"> IF( ISNUMBER(#REF! ), 0, 1 )</f>
        <v>1</v>
      </c>
      <c r="AM146" s="57">
        <f xml:space="preserve"> IF( ISNUMBER(#REF! ), 0, 1 )</f>
        <v>1</v>
      </c>
      <c r="AN146" s="57">
        <f xml:space="preserve"> IF( ISNUMBER(#REF! ), 0, 1 )</f>
        <v>1</v>
      </c>
      <c r="AO146" s="57">
        <f xml:space="preserve"> IF( ISNUMBER(#REF! ), 0, 1 )</f>
        <v>1</v>
      </c>
      <c r="AP146" s="57">
        <f xml:space="preserve"> IF( ISNUMBER(#REF! ), 0, 1 )</f>
        <v>1</v>
      </c>
      <c r="AQ146" s="57">
        <f xml:space="preserve"> IF( ISNUMBER(#REF! ), 0, 1 )</f>
        <v>1</v>
      </c>
      <c r="AR146" s="57">
        <f xml:space="preserve"> IF( ISNUMBER(#REF! ), 0, 1 )</f>
        <v>1</v>
      </c>
      <c r="AS146" s="57">
        <f xml:space="preserve"> IF( ISNUMBER(#REF! ), 0, 1 )</f>
        <v>1</v>
      </c>
      <c r="AT146" s="57">
        <f xml:space="preserve"> IF( ISNUMBER(#REF! ), 0, 1 )</f>
        <v>1</v>
      </c>
      <c r="AU146" s="57">
        <f xml:space="preserve"> IF( ISNUMBER(#REF! ), 0, 1 )</f>
        <v>1</v>
      </c>
      <c r="AV146" s="57">
        <f xml:space="preserve"> IF( ISNUMBER(#REF! ), 0, 1 )</f>
        <v>1</v>
      </c>
      <c r="AW146" s="57">
        <f xml:space="preserve"> IF( ISNUMBER(#REF! ), 0, 1 )</f>
        <v>1</v>
      </c>
      <c r="AX146" s="57">
        <f xml:space="preserve"> IF( ISNUMBER(#REF! ), 0, 1 )</f>
        <v>1</v>
      </c>
      <c r="AY146" s="57">
        <f xml:space="preserve"> IF( ISNUMBER(#REF! ), 0, 1 )</f>
        <v>1</v>
      </c>
      <c r="AZ146" s="2108"/>
      <c r="BA146" s="2108"/>
      <c r="BB146" s="2625"/>
      <c r="BC146" s="2625"/>
      <c r="BD146" s="2625"/>
      <c r="BE146" s="2625"/>
      <c r="BF146" s="57">
        <f xml:space="preserve"> IF( ISNUMBER(#REF! ), 0, 1 )</f>
        <v>1</v>
      </c>
      <c r="BG146" s="2625"/>
      <c r="BH146" s="2108"/>
      <c r="BI146" s="57">
        <f xml:space="preserve"> IF( ISNUMBER(#REF! ), 0, 1 )</f>
        <v>1</v>
      </c>
      <c r="BJ146" s="57">
        <f xml:space="preserve"> IF( ISNUMBER(#REF! ), 0, 1 )</f>
        <v>1</v>
      </c>
      <c r="BK146" s="57">
        <f xml:space="preserve"> IF( ISNUMBER(#REF! ), 0, 1 )</f>
        <v>1</v>
      </c>
      <c r="BL146" s="57">
        <f xml:space="preserve"> IF( ISNUMBER(#REF! ), 0, 1 )</f>
        <v>1</v>
      </c>
      <c r="BM146" s="57">
        <f xml:space="preserve"> IF( ISNUMBER(#REF! ), 0, 1 )</f>
        <v>1</v>
      </c>
      <c r="BN146" s="57">
        <f xml:space="preserve"> IF( ISNUMBER(#REF! ), 0, 1 )</f>
        <v>1</v>
      </c>
      <c r="BO146" s="2629"/>
      <c r="BP146" s="2625"/>
      <c r="BQ146" s="2625"/>
      <c r="BR146" s="2643"/>
      <c r="BS146" s="2643"/>
      <c r="BT146" s="2643"/>
    </row>
    <row r="147" spans="1:72" s="2648" customFormat="1" ht="15.75" hidden="1" customHeight="1" outlineLevel="1">
      <c r="A147" s="2643"/>
      <c r="B147" s="2673"/>
      <c r="C147" s="2674"/>
      <c r="D147" s="2675"/>
      <c r="E147" s="2675"/>
      <c r="F147" s="2674"/>
      <c r="G147" s="2675"/>
      <c r="H147" s="2674"/>
      <c r="I147" s="2674"/>
      <c r="J147" s="2676"/>
      <c r="K147" s="2677"/>
      <c r="L147" s="2676"/>
      <c r="M147" s="2678"/>
      <c r="N147" s="2677"/>
      <c r="O147" s="2679"/>
      <c r="P147" s="2679"/>
      <c r="Q147" s="2680">
        <f t="shared" si="31"/>
        <v>0</v>
      </c>
      <c r="R147" s="2721"/>
      <c r="S147" s="2682"/>
      <c r="T147" s="2722"/>
      <c r="U147" s="2721"/>
      <c r="V147" s="2721"/>
      <c r="W147" s="163">
        <f t="shared" si="32"/>
        <v>0</v>
      </c>
      <c r="X147" s="2683">
        <f t="shared" si="33"/>
        <v>0</v>
      </c>
      <c r="Y147" s="2683">
        <f t="shared" si="34"/>
        <v>0</v>
      </c>
      <c r="Z147" s="2682"/>
      <c r="AA147" s="2682"/>
      <c r="AB147" s="2677"/>
      <c r="AC147" s="2677"/>
      <c r="AD147" s="2677"/>
      <c r="AE147" s="2684"/>
      <c r="AF147" s="2670"/>
      <c r="AG147" s="2685" t="s">
        <v>9516</v>
      </c>
      <c r="AH147" s="12"/>
      <c r="AI147" s="2629"/>
      <c r="AJ147" s="2116" t="str">
        <f t="shared" si="35"/>
        <v>Please complete all cells in row</v>
      </c>
      <c r="AK147" s="2629"/>
      <c r="AL147" s="57">
        <f xml:space="preserve"> IF( ISNUMBER(#REF! ), 0, 1 )</f>
        <v>1</v>
      </c>
      <c r="AM147" s="57">
        <f xml:space="preserve"> IF( ISNUMBER(#REF! ), 0, 1 )</f>
        <v>1</v>
      </c>
      <c r="AN147" s="57">
        <f xml:space="preserve"> IF( ISNUMBER(#REF! ), 0, 1 )</f>
        <v>1</v>
      </c>
      <c r="AO147" s="57">
        <f xml:space="preserve"> IF( ISNUMBER(#REF! ), 0, 1 )</f>
        <v>1</v>
      </c>
      <c r="AP147" s="57">
        <f xml:space="preserve"> IF( ISNUMBER(#REF! ), 0, 1 )</f>
        <v>1</v>
      </c>
      <c r="AQ147" s="57">
        <f xml:space="preserve"> IF( ISNUMBER(#REF! ), 0, 1 )</f>
        <v>1</v>
      </c>
      <c r="AR147" s="57">
        <f xml:space="preserve"> IF( ISNUMBER(#REF! ), 0, 1 )</f>
        <v>1</v>
      </c>
      <c r="AS147" s="57">
        <f xml:space="preserve"> IF( ISNUMBER(#REF! ), 0, 1 )</f>
        <v>1</v>
      </c>
      <c r="AT147" s="57">
        <f xml:space="preserve"> IF( ISNUMBER(#REF! ), 0, 1 )</f>
        <v>1</v>
      </c>
      <c r="AU147" s="57">
        <f xml:space="preserve"> IF( ISNUMBER(#REF! ), 0, 1 )</f>
        <v>1</v>
      </c>
      <c r="AV147" s="57">
        <f xml:space="preserve"> IF( ISNUMBER(#REF! ), 0, 1 )</f>
        <v>1</v>
      </c>
      <c r="AW147" s="57">
        <f xml:space="preserve"> IF( ISNUMBER(#REF! ), 0, 1 )</f>
        <v>1</v>
      </c>
      <c r="AX147" s="57">
        <f xml:space="preserve"> IF( ISNUMBER(#REF! ), 0, 1 )</f>
        <v>1</v>
      </c>
      <c r="AY147" s="57">
        <f xml:space="preserve"> IF( ISNUMBER(#REF! ), 0, 1 )</f>
        <v>1</v>
      </c>
      <c r="AZ147" s="2108"/>
      <c r="BA147" s="2108"/>
      <c r="BB147" s="2625"/>
      <c r="BC147" s="2625"/>
      <c r="BD147" s="2625"/>
      <c r="BE147" s="2625"/>
      <c r="BF147" s="57">
        <f xml:space="preserve"> IF( ISNUMBER(#REF! ), 0, 1 )</f>
        <v>1</v>
      </c>
      <c r="BG147" s="2625"/>
      <c r="BH147" s="2108"/>
      <c r="BI147" s="57">
        <f xml:space="preserve"> IF( ISNUMBER(#REF! ), 0, 1 )</f>
        <v>1</v>
      </c>
      <c r="BJ147" s="57">
        <f xml:space="preserve"> IF( ISNUMBER(#REF! ), 0, 1 )</f>
        <v>1</v>
      </c>
      <c r="BK147" s="57">
        <f xml:space="preserve"> IF( ISNUMBER(#REF! ), 0, 1 )</f>
        <v>1</v>
      </c>
      <c r="BL147" s="57">
        <f xml:space="preserve"> IF( ISNUMBER(#REF! ), 0, 1 )</f>
        <v>1</v>
      </c>
      <c r="BM147" s="57">
        <f xml:space="preserve"> IF( ISNUMBER(#REF! ), 0, 1 )</f>
        <v>1</v>
      </c>
      <c r="BN147" s="57">
        <f xml:space="preserve"> IF( ISNUMBER(#REF! ), 0, 1 )</f>
        <v>1</v>
      </c>
      <c r="BO147" s="2629"/>
      <c r="BP147" s="2625"/>
      <c r="BQ147" s="2625"/>
      <c r="BR147" s="2643"/>
      <c r="BS147" s="2643"/>
      <c r="BT147" s="2643"/>
    </row>
    <row r="148" spans="1:72" s="2648" customFormat="1" ht="15.75" hidden="1" customHeight="1" outlineLevel="1">
      <c r="A148" s="2643"/>
      <c r="B148" s="2673"/>
      <c r="C148" s="2674"/>
      <c r="D148" s="2675"/>
      <c r="E148" s="2675"/>
      <c r="F148" s="2674"/>
      <c r="G148" s="2675"/>
      <c r="H148" s="2674"/>
      <c r="I148" s="2674"/>
      <c r="J148" s="2676"/>
      <c r="K148" s="2677"/>
      <c r="L148" s="2676"/>
      <c r="M148" s="2678"/>
      <c r="N148" s="2677"/>
      <c r="O148" s="2679"/>
      <c r="P148" s="2679"/>
      <c r="Q148" s="2680">
        <f t="shared" si="31"/>
        <v>0</v>
      </c>
      <c r="R148" s="2721"/>
      <c r="S148" s="2682"/>
      <c r="T148" s="2722"/>
      <c r="U148" s="2721"/>
      <c r="V148" s="2721"/>
      <c r="W148" s="163">
        <f t="shared" si="32"/>
        <v>0</v>
      </c>
      <c r="X148" s="2683">
        <f t="shared" si="33"/>
        <v>0</v>
      </c>
      <c r="Y148" s="2683">
        <f t="shared" si="34"/>
        <v>0</v>
      </c>
      <c r="Z148" s="2682"/>
      <c r="AA148" s="2682"/>
      <c r="AB148" s="2677"/>
      <c r="AC148" s="2677"/>
      <c r="AD148" s="2677"/>
      <c r="AE148" s="2684"/>
      <c r="AF148" s="2670"/>
      <c r="AG148" s="2685" t="s">
        <v>9517</v>
      </c>
      <c r="AH148" s="12"/>
      <c r="AI148" s="2629"/>
      <c r="AJ148" s="2116" t="str">
        <f t="shared" si="35"/>
        <v>Please complete all cells in row</v>
      </c>
      <c r="AK148" s="2629"/>
      <c r="AL148" s="57">
        <f xml:space="preserve"> IF( ISNUMBER(#REF! ), 0, 1 )</f>
        <v>1</v>
      </c>
      <c r="AM148" s="57">
        <f xml:space="preserve"> IF( ISNUMBER(#REF! ), 0, 1 )</f>
        <v>1</v>
      </c>
      <c r="AN148" s="57">
        <f xml:space="preserve"> IF( ISNUMBER(#REF! ), 0, 1 )</f>
        <v>1</v>
      </c>
      <c r="AO148" s="57">
        <f xml:space="preserve"> IF( ISNUMBER(#REF! ), 0, 1 )</f>
        <v>1</v>
      </c>
      <c r="AP148" s="57">
        <f xml:space="preserve"> IF( ISNUMBER(#REF! ), 0, 1 )</f>
        <v>1</v>
      </c>
      <c r="AQ148" s="57">
        <f xml:space="preserve"> IF( ISNUMBER(#REF! ), 0, 1 )</f>
        <v>1</v>
      </c>
      <c r="AR148" s="57">
        <f xml:space="preserve"> IF( ISNUMBER(#REF! ), 0, 1 )</f>
        <v>1</v>
      </c>
      <c r="AS148" s="57">
        <f xml:space="preserve"> IF( ISNUMBER(#REF! ), 0, 1 )</f>
        <v>1</v>
      </c>
      <c r="AT148" s="57">
        <f xml:space="preserve"> IF( ISNUMBER(#REF! ), 0, 1 )</f>
        <v>1</v>
      </c>
      <c r="AU148" s="57">
        <f xml:space="preserve"> IF( ISNUMBER(#REF! ), 0, 1 )</f>
        <v>1</v>
      </c>
      <c r="AV148" s="57">
        <f xml:space="preserve"> IF( ISNUMBER(#REF! ), 0, 1 )</f>
        <v>1</v>
      </c>
      <c r="AW148" s="57">
        <f xml:space="preserve"> IF( ISNUMBER(#REF! ), 0, 1 )</f>
        <v>1</v>
      </c>
      <c r="AX148" s="57">
        <f xml:space="preserve"> IF( ISNUMBER(#REF! ), 0, 1 )</f>
        <v>1</v>
      </c>
      <c r="AY148" s="57">
        <f xml:space="preserve"> IF( ISNUMBER(#REF! ), 0, 1 )</f>
        <v>1</v>
      </c>
      <c r="AZ148" s="2108"/>
      <c r="BA148" s="2108"/>
      <c r="BB148" s="2625"/>
      <c r="BC148" s="2625"/>
      <c r="BD148" s="2625"/>
      <c r="BE148" s="2625"/>
      <c r="BF148" s="57">
        <f xml:space="preserve"> IF( ISNUMBER(#REF! ), 0, 1 )</f>
        <v>1</v>
      </c>
      <c r="BG148" s="2625"/>
      <c r="BH148" s="2108"/>
      <c r="BI148" s="57">
        <f xml:space="preserve"> IF( ISNUMBER(#REF! ), 0, 1 )</f>
        <v>1</v>
      </c>
      <c r="BJ148" s="57">
        <f xml:space="preserve"> IF( ISNUMBER(#REF! ), 0, 1 )</f>
        <v>1</v>
      </c>
      <c r="BK148" s="57">
        <f xml:space="preserve"> IF( ISNUMBER(#REF! ), 0, 1 )</f>
        <v>1</v>
      </c>
      <c r="BL148" s="57">
        <f xml:space="preserve"> IF( ISNUMBER(#REF! ), 0, 1 )</f>
        <v>1</v>
      </c>
      <c r="BM148" s="57">
        <f xml:space="preserve"> IF( ISNUMBER(#REF! ), 0, 1 )</f>
        <v>1</v>
      </c>
      <c r="BN148" s="57">
        <f xml:space="preserve"> IF( ISNUMBER(#REF! ), 0, 1 )</f>
        <v>1</v>
      </c>
      <c r="BO148" s="2629"/>
      <c r="BP148" s="2625"/>
      <c r="BQ148" s="2625"/>
      <c r="BR148" s="2643"/>
      <c r="BS148" s="2643"/>
      <c r="BT148" s="2643"/>
    </row>
    <row r="149" spans="1:72" s="2648" customFormat="1" ht="15.75" hidden="1" customHeight="1" outlineLevel="1">
      <c r="A149" s="2643"/>
      <c r="B149" s="2673"/>
      <c r="C149" s="2674"/>
      <c r="D149" s="2675"/>
      <c r="E149" s="2675"/>
      <c r="F149" s="2674"/>
      <c r="G149" s="2675"/>
      <c r="H149" s="2674"/>
      <c r="I149" s="2674"/>
      <c r="J149" s="2676"/>
      <c r="K149" s="2677"/>
      <c r="L149" s="2676"/>
      <c r="M149" s="2678"/>
      <c r="N149" s="2677"/>
      <c r="O149" s="2679"/>
      <c r="P149" s="2679"/>
      <c r="Q149" s="2680">
        <f t="shared" si="31"/>
        <v>0</v>
      </c>
      <c r="R149" s="2721"/>
      <c r="S149" s="2682"/>
      <c r="T149" s="2722"/>
      <c r="U149" s="2721"/>
      <c r="V149" s="2721"/>
      <c r="W149" s="163">
        <f t="shared" si="32"/>
        <v>0</v>
      </c>
      <c r="X149" s="2683">
        <f t="shared" si="33"/>
        <v>0</v>
      </c>
      <c r="Y149" s="2683">
        <f t="shared" si="34"/>
        <v>0</v>
      </c>
      <c r="Z149" s="2682"/>
      <c r="AA149" s="2682"/>
      <c r="AB149" s="2677"/>
      <c r="AC149" s="2677"/>
      <c r="AD149" s="2677"/>
      <c r="AE149" s="2684"/>
      <c r="AF149" s="2670"/>
      <c r="AG149" s="2685" t="s">
        <v>9518</v>
      </c>
      <c r="AH149" s="12"/>
      <c r="AI149" s="2629"/>
      <c r="AJ149" s="2116" t="str">
        <f t="shared" si="35"/>
        <v>Please complete all cells in row</v>
      </c>
      <c r="AK149" s="2629"/>
      <c r="AL149" s="57">
        <f xml:space="preserve"> IF( ISNUMBER(#REF! ), 0, 1 )</f>
        <v>1</v>
      </c>
      <c r="AM149" s="57">
        <f xml:space="preserve"> IF( ISNUMBER(#REF! ), 0, 1 )</f>
        <v>1</v>
      </c>
      <c r="AN149" s="57">
        <f xml:space="preserve"> IF( ISNUMBER(#REF! ), 0, 1 )</f>
        <v>1</v>
      </c>
      <c r="AO149" s="57">
        <f xml:space="preserve"> IF( ISNUMBER(#REF! ), 0, 1 )</f>
        <v>1</v>
      </c>
      <c r="AP149" s="57">
        <f xml:space="preserve"> IF( ISNUMBER(#REF! ), 0, 1 )</f>
        <v>1</v>
      </c>
      <c r="AQ149" s="57">
        <f xml:space="preserve"> IF( ISNUMBER(#REF! ), 0, 1 )</f>
        <v>1</v>
      </c>
      <c r="AR149" s="57">
        <f xml:space="preserve"> IF( ISNUMBER(#REF! ), 0, 1 )</f>
        <v>1</v>
      </c>
      <c r="AS149" s="57">
        <f xml:space="preserve"> IF( ISNUMBER(#REF! ), 0, 1 )</f>
        <v>1</v>
      </c>
      <c r="AT149" s="57">
        <f xml:space="preserve"> IF( ISNUMBER(#REF! ), 0, 1 )</f>
        <v>1</v>
      </c>
      <c r="AU149" s="57">
        <f xml:space="preserve"> IF( ISNUMBER(#REF! ), 0, 1 )</f>
        <v>1</v>
      </c>
      <c r="AV149" s="57">
        <f xml:space="preserve"> IF( ISNUMBER(#REF! ), 0, 1 )</f>
        <v>1</v>
      </c>
      <c r="AW149" s="57">
        <f xml:space="preserve"> IF( ISNUMBER(#REF! ), 0, 1 )</f>
        <v>1</v>
      </c>
      <c r="AX149" s="57">
        <f xml:space="preserve"> IF( ISNUMBER(#REF! ), 0, 1 )</f>
        <v>1</v>
      </c>
      <c r="AY149" s="57">
        <f xml:space="preserve"> IF( ISNUMBER(#REF! ), 0, 1 )</f>
        <v>1</v>
      </c>
      <c r="AZ149" s="2108"/>
      <c r="BA149" s="2108"/>
      <c r="BB149" s="2625"/>
      <c r="BC149" s="2625"/>
      <c r="BD149" s="2625"/>
      <c r="BE149" s="2625"/>
      <c r="BF149" s="57">
        <f xml:space="preserve"> IF( ISNUMBER(#REF! ), 0, 1 )</f>
        <v>1</v>
      </c>
      <c r="BG149" s="2625"/>
      <c r="BH149" s="2108"/>
      <c r="BI149" s="57">
        <f xml:space="preserve"> IF( ISNUMBER(#REF! ), 0, 1 )</f>
        <v>1</v>
      </c>
      <c r="BJ149" s="57">
        <f xml:space="preserve"> IF( ISNUMBER(#REF! ), 0, 1 )</f>
        <v>1</v>
      </c>
      <c r="BK149" s="57">
        <f xml:space="preserve"> IF( ISNUMBER(#REF! ), 0, 1 )</f>
        <v>1</v>
      </c>
      <c r="BL149" s="57">
        <f xml:space="preserve"> IF( ISNUMBER(#REF! ), 0, 1 )</f>
        <v>1</v>
      </c>
      <c r="BM149" s="57">
        <f xml:space="preserve"> IF( ISNUMBER(#REF! ), 0, 1 )</f>
        <v>1</v>
      </c>
      <c r="BN149" s="57">
        <f xml:space="preserve"> IF( ISNUMBER(#REF! ), 0, 1 )</f>
        <v>1</v>
      </c>
      <c r="BO149" s="2629"/>
      <c r="BP149" s="2625"/>
      <c r="BQ149" s="2625"/>
      <c r="BR149" s="2643"/>
      <c r="BS149" s="2643"/>
      <c r="BT149" s="2643"/>
    </row>
    <row r="150" spans="1:72" s="2648" customFormat="1" ht="15.75" hidden="1" customHeight="1" outlineLevel="1">
      <c r="A150" s="2643"/>
      <c r="B150" s="2673"/>
      <c r="C150" s="2674"/>
      <c r="D150" s="2675"/>
      <c r="E150" s="2675"/>
      <c r="F150" s="2674"/>
      <c r="G150" s="2675"/>
      <c r="H150" s="2674"/>
      <c r="I150" s="2674"/>
      <c r="J150" s="2676"/>
      <c r="K150" s="2677"/>
      <c r="L150" s="2676"/>
      <c r="M150" s="2678"/>
      <c r="N150" s="2677"/>
      <c r="O150" s="2679"/>
      <c r="P150" s="2679"/>
      <c r="Q150" s="2680">
        <f t="shared" si="31"/>
        <v>0</v>
      </c>
      <c r="R150" s="2721"/>
      <c r="S150" s="2682"/>
      <c r="T150" s="2722"/>
      <c r="U150" s="2721"/>
      <c r="V150" s="2721"/>
      <c r="W150" s="163">
        <f t="shared" si="32"/>
        <v>0</v>
      </c>
      <c r="X150" s="2683">
        <f t="shared" si="33"/>
        <v>0</v>
      </c>
      <c r="Y150" s="2683">
        <f t="shared" si="34"/>
        <v>0</v>
      </c>
      <c r="Z150" s="2682"/>
      <c r="AA150" s="2682"/>
      <c r="AB150" s="2677"/>
      <c r="AC150" s="2677"/>
      <c r="AD150" s="2677"/>
      <c r="AE150" s="2684"/>
      <c r="AF150" s="2670"/>
      <c r="AG150" s="2685" t="s">
        <v>9519</v>
      </c>
      <c r="AH150" s="12"/>
      <c r="AI150" s="2629"/>
      <c r="AJ150" s="2116" t="str">
        <f t="shared" si="35"/>
        <v>Please complete all cells in row</v>
      </c>
      <c r="AK150" s="2629"/>
      <c r="AL150" s="57">
        <f xml:space="preserve"> IF( ISNUMBER(#REF! ), 0, 1 )</f>
        <v>1</v>
      </c>
      <c r="AM150" s="57">
        <f xml:space="preserve"> IF( ISNUMBER(#REF! ), 0, 1 )</f>
        <v>1</v>
      </c>
      <c r="AN150" s="57">
        <f xml:space="preserve"> IF( ISNUMBER(#REF! ), 0, 1 )</f>
        <v>1</v>
      </c>
      <c r="AO150" s="57">
        <f xml:space="preserve"> IF( ISNUMBER(#REF! ), 0, 1 )</f>
        <v>1</v>
      </c>
      <c r="AP150" s="57">
        <f xml:space="preserve"> IF( ISNUMBER(#REF! ), 0, 1 )</f>
        <v>1</v>
      </c>
      <c r="AQ150" s="57">
        <f xml:space="preserve"> IF( ISNUMBER(#REF! ), 0, 1 )</f>
        <v>1</v>
      </c>
      <c r="AR150" s="57">
        <f xml:space="preserve"> IF( ISNUMBER(#REF! ), 0, 1 )</f>
        <v>1</v>
      </c>
      <c r="AS150" s="57">
        <f xml:space="preserve"> IF( ISNUMBER(#REF! ), 0, 1 )</f>
        <v>1</v>
      </c>
      <c r="AT150" s="57">
        <f xml:space="preserve"> IF( ISNUMBER(#REF! ), 0, 1 )</f>
        <v>1</v>
      </c>
      <c r="AU150" s="57">
        <f xml:space="preserve"> IF( ISNUMBER(#REF! ), 0, 1 )</f>
        <v>1</v>
      </c>
      <c r="AV150" s="57">
        <f xml:space="preserve"> IF( ISNUMBER(#REF! ), 0, 1 )</f>
        <v>1</v>
      </c>
      <c r="AW150" s="57">
        <f xml:space="preserve"> IF( ISNUMBER(#REF! ), 0, 1 )</f>
        <v>1</v>
      </c>
      <c r="AX150" s="57">
        <f xml:space="preserve"> IF( ISNUMBER(#REF! ), 0, 1 )</f>
        <v>1</v>
      </c>
      <c r="AY150" s="57">
        <f xml:space="preserve"> IF( ISNUMBER(#REF! ), 0, 1 )</f>
        <v>1</v>
      </c>
      <c r="AZ150" s="2108"/>
      <c r="BA150" s="2108"/>
      <c r="BB150" s="2625"/>
      <c r="BC150" s="2625"/>
      <c r="BD150" s="2625"/>
      <c r="BE150" s="2625"/>
      <c r="BF150" s="57">
        <f xml:space="preserve"> IF( ISNUMBER(#REF! ), 0, 1 )</f>
        <v>1</v>
      </c>
      <c r="BG150" s="2625"/>
      <c r="BH150" s="2108"/>
      <c r="BI150" s="57">
        <f xml:space="preserve"> IF( ISNUMBER(#REF! ), 0, 1 )</f>
        <v>1</v>
      </c>
      <c r="BJ150" s="57">
        <f xml:space="preserve"> IF( ISNUMBER(#REF! ), 0, 1 )</f>
        <v>1</v>
      </c>
      <c r="BK150" s="57">
        <f xml:space="preserve"> IF( ISNUMBER(#REF! ), 0, 1 )</f>
        <v>1</v>
      </c>
      <c r="BL150" s="57">
        <f xml:space="preserve"> IF( ISNUMBER(#REF! ), 0, 1 )</f>
        <v>1</v>
      </c>
      <c r="BM150" s="57">
        <f xml:space="preserve"> IF( ISNUMBER(#REF! ), 0, 1 )</f>
        <v>1</v>
      </c>
      <c r="BN150" s="57">
        <f xml:space="preserve"> IF( ISNUMBER(#REF! ), 0, 1 )</f>
        <v>1</v>
      </c>
      <c r="BO150" s="2629"/>
      <c r="BP150" s="2625"/>
      <c r="BQ150" s="2625"/>
      <c r="BR150" s="2643"/>
      <c r="BS150" s="2643"/>
      <c r="BT150" s="2643"/>
    </row>
    <row r="151" spans="1:72" s="2648" customFormat="1" ht="15.75" hidden="1" customHeight="1" outlineLevel="1">
      <c r="A151" s="2643"/>
      <c r="B151" s="2673"/>
      <c r="C151" s="2674"/>
      <c r="D151" s="2675"/>
      <c r="E151" s="2675"/>
      <c r="F151" s="2674"/>
      <c r="G151" s="2675"/>
      <c r="H151" s="2674"/>
      <c r="I151" s="2674"/>
      <c r="J151" s="2676"/>
      <c r="K151" s="2677"/>
      <c r="L151" s="2676"/>
      <c r="M151" s="2678"/>
      <c r="N151" s="2677"/>
      <c r="O151" s="2679"/>
      <c r="P151" s="2679"/>
      <c r="Q151" s="2680">
        <f t="shared" si="31"/>
        <v>0</v>
      </c>
      <c r="R151" s="2721"/>
      <c r="S151" s="2682"/>
      <c r="T151" s="2722"/>
      <c r="U151" s="2721"/>
      <c r="V151" s="2721"/>
      <c r="W151" s="163">
        <f t="shared" si="32"/>
        <v>0</v>
      </c>
      <c r="X151" s="2683">
        <f t="shared" si="33"/>
        <v>0</v>
      </c>
      <c r="Y151" s="2683">
        <f t="shared" si="34"/>
        <v>0</v>
      </c>
      <c r="Z151" s="2682"/>
      <c r="AA151" s="2682"/>
      <c r="AB151" s="2677"/>
      <c r="AC151" s="2677"/>
      <c r="AD151" s="2677"/>
      <c r="AE151" s="2684"/>
      <c r="AF151" s="2670"/>
      <c r="AG151" s="2685" t="s">
        <v>9520</v>
      </c>
      <c r="AH151" s="12"/>
      <c r="AI151" s="2629"/>
      <c r="AJ151" s="2116" t="str">
        <f t="shared" si="35"/>
        <v>Please complete all cells in row</v>
      </c>
      <c r="AK151" s="2629"/>
      <c r="AL151" s="57">
        <f xml:space="preserve"> IF( ISNUMBER(#REF! ), 0, 1 )</f>
        <v>1</v>
      </c>
      <c r="AM151" s="57">
        <f xml:space="preserve"> IF( ISNUMBER(#REF! ), 0, 1 )</f>
        <v>1</v>
      </c>
      <c r="AN151" s="57">
        <f xml:space="preserve"> IF( ISNUMBER(#REF! ), 0, 1 )</f>
        <v>1</v>
      </c>
      <c r="AO151" s="57">
        <f xml:space="preserve"> IF( ISNUMBER(#REF! ), 0, 1 )</f>
        <v>1</v>
      </c>
      <c r="AP151" s="57">
        <f xml:space="preserve"> IF( ISNUMBER(#REF! ), 0, 1 )</f>
        <v>1</v>
      </c>
      <c r="AQ151" s="57">
        <f xml:space="preserve"> IF( ISNUMBER(#REF! ), 0, 1 )</f>
        <v>1</v>
      </c>
      <c r="AR151" s="57">
        <f xml:space="preserve"> IF( ISNUMBER(#REF! ), 0, 1 )</f>
        <v>1</v>
      </c>
      <c r="AS151" s="57">
        <f xml:space="preserve"> IF( ISNUMBER(#REF! ), 0, 1 )</f>
        <v>1</v>
      </c>
      <c r="AT151" s="57">
        <f xml:space="preserve"> IF( ISNUMBER(#REF! ), 0, 1 )</f>
        <v>1</v>
      </c>
      <c r="AU151" s="57">
        <f xml:space="preserve"> IF( ISNUMBER(#REF! ), 0, 1 )</f>
        <v>1</v>
      </c>
      <c r="AV151" s="57">
        <f xml:space="preserve"> IF( ISNUMBER(#REF! ), 0, 1 )</f>
        <v>1</v>
      </c>
      <c r="AW151" s="57">
        <f xml:space="preserve"> IF( ISNUMBER(#REF! ), 0, 1 )</f>
        <v>1</v>
      </c>
      <c r="AX151" s="57">
        <f xml:space="preserve"> IF( ISNUMBER(#REF! ), 0, 1 )</f>
        <v>1</v>
      </c>
      <c r="AY151" s="57">
        <f xml:space="preserve"> IF( ISNUMBER(#REF! ), 0, 1 )</f>
        <v>1</v>
      </c>
      <c r="AZ151" s="2108"/>
      <c r="BA151" s="2108"/>
      <c r="BB151" s="2625"/>
      <c r="BC151" s="2625"/>
      <c r="BD151" s="2625"/>
      <c r="BE151" s="2625"/>
      <c r="BF151" s="57">
        <f xml:space="preserve"> IF( ISNUMBER(#REF! ), 0, 1 )</f>
        <v>1</v>
      </c>
      <c r="BG151" s="2625"/>
      <c r="BH151" s="2108"/>
      <c r="BI151" s="57">
        <f xml:space="preserve"> IF( ISNUMBER(#REF! ), 0, 1 )</f>
        <v>1</v>
      </c>
      <c r="BJ151" s="57">
        <f xml:space="preserve"> IF( ISNUMBER(#REF! ), 0, 1 )</f>
        <v>1</v>
      </c>
      <c r="BK151" s="57">
        <f xml:space="preserve"> IF( ISNUMBER(#REF! ), 0, 1 )</f>
        <v>1</v>
      </c>
      <c r="BL151" s="57">
        <f xml:space="preserve"> IF( ISNUMBER(#REF! ), 0, 1 )</f>
        <v>1</v>
      </c>
      <c r="BM151" s="57">
        <f xml:space="preserve"> IF( ISNUMBER(#REF! ), 0, 1 )</f>
        <v>1</v>
      </c>
      <c r="BN151" s="57">
        <f xml:space="preserve"> IF( ISNUMBER(#REF! ), 0, 1 )</f>
        <v>1</v>
      </c>
      <c r="BO151" s="2629"/>
      <c r="BP151" s="2625"/>
      <c r="BQ151" s="2625"/>
      <c r="BR151" s="2643"/>
      <c r="BS151" s="2643"/>
      <c r="BT151" s="2643"/>
    </row>
    <row r="152" spans="1:72" s="2648" customFormat="1" ht="15.75" hidden="1" customHeight="1" outlineLevel="1">
      <c r="A152" s="2643"/>
      <c r="B152" s="2673"/>
      <c r="C152" s="2674"/>
      <c r="D152" s="2675"/>
      <c r="E152" s="2675"/>
      <c r="F152" s="2674"/>
      <c r="G152" s="2675"/>
      <c r="H152" s="2674"/>
      <c r="I152" s="2674"/>
      <c r="J152" s="2676"/>
      <c r="K152" s="2677"/>
      <c r="L152" s="2676"/>
      <c r="M152" s="2678"/>
      <c r="N152" s="2677"/>
      <c r="O152" s="2679"/>
      <c r="P152" s="2679"/>
      <c r="Q152" s="2680">
        <f t="shared" si="31"/>
        <v>0</v>
      </c>
      <c r="R152" s="2721"/>
      <c r="S152" s="2682"/>
      <c r="T152" s="2722"/>
      <c r="U152" s="2721"/>
      <c r="V152" s="2721"/>
      <c r="W152" s="163">
        <f t="shared" si="32"/>
        <v>0</v>
      </c>
      <c r="X152" s="2683">
        <f t="shared" si="33"/>
        <v>0</v>
      </c>
      <c r="Y152" s="2683">
        <f t="shared" si="34"/>
        <v>0</v>
      </c>
      <c r="Z152" s="2682"/>
      <c r="AA152" s="2682"/>
      <c r="AB152" s="2677"/>
      <c r="AC152" s="2677"/>
      <c r="AD152" s="2677"/>
      <c r="AE152" s="2684"/>
      <c r="AF152" s="2670"/>
      <c r="AG152" s="2685" t="s">
        <v>9521</v>
      </c>
      <c r="AH152" s="12"/>
      <c r="AI152" s="2629"/>
      <c r="AJ152" s="2116" t="str">
        <f t="shared" si="35"/>
        <v>Please complete all cells in row</v>
      </c>
      <c r="AK152" s="2629"/>
      <c r="AL152" s="57">
        <f xml:space="preserve"> IF( ISNUMBER(#REF! ), 0, 1 )</f>
        <v>1</v>
      </c>
      <c r="AM152" s="57">
        <f xml:space="preserve"> IF( ISNUMBER(#REF! ), 0, 1 )</f>
        <v>1</v>
      </c>
      <c r="AN152" s="57">
        <f xml:space="preserve"> IF( ISNUMBER(#REF! ), 0, 1 )</f>
        <v>1</v>
      </c>
      <c r="AO152" s="57">
        <f xml:space="preserve"> IF( ISNUMBER(#REF! ), 0, 1 )</f>
        <v>1</v>
      </c>
      <c r="AP152" s="57">
        <f xml:space="preserve"> IF( ISNUMBER(#REF! ), 0, 1 )</f>
        <v>1</v>
      </c>
      <c r="AQ152" s="57">
        <f xml:space="preserve"> IF( ISNUMBER(#REF! ), 0, 1 )</f>
        <v>1</v>
      </c>
      <c r="AR152" s="57">
        <f xml:space="preserve"> IF( ISNUMBER(#REF! ), 0, 1 )</f>
        <v>1</v>
      </c>
      <c r="AS152" s="57">
        <f xml:space="preserve"> IF( ISNUMBER(#REF! ), 0, 1 )</f>
        <v>1</v>
      </c>
      <c r="AT152" s="57">
        <f xml:space="preserve"> IF( ISNUMBER(#REF! ), 0, 1 )</f>
        <v>1</v>
      </c>
      <c r="AU152" s="57">
        <f xml:space="preserve"> IF( ISNUMBER(#REF! ), 0, 1 )</f>
        <v>1</v>
      </c>
      <c r="AV152" s="57">
        <f xml:space="preserve"> IF( ISNUMBER(#REF! ), 0, 1 )</f>
        <v>1</v>
      </c>
      <c r="AW152" s="57">
        <f xml:space="preserve"> IF( ISNUMBER(#REF! ), 0, 1 )</f>
        <v>1</v>
      </c>
      <c r="AX152" s="57">
        <f xml:space="preserve"> IF( ISNUMBER(#REF! ), 0, 1 )</f>
        <v>1</v>
      </c>
      <c r="AY152" s="57">
        <f xml:space="preserve"> IF( ISNUMBER(#REF! ), 0, 1 )</f>
        <v>1</v>
      </c>
      <c r="AZ152" s="2108"/>
      <c r="BA152" s="2108"/>
      <c r="BB152" s="2625"/>
      <c r="BC152" s="2625"/>
      <c r="BD152" s="2625"/>
      <c r="BE152" s="2625"/>
      <c r="BF152" s="57">
        <f xml:space="preserve"> IF( ISNUMBER(#REF! ), 0, 1 )</f>
        <v>1</v>
      </c>
      <c r="BG152" s="2625"/>
      <c r="BH152" s="2108"/>
      <c r="BI152" s="57">
        <f xml:space="preserve"> IF( ISNUMBER(#REF! ), 0, 1 )</f>
        <v>1</v>
      </c>
      <c r="BJ152" s="57">
        <f xml:space="preserve"> IF( ISNUMBER(#REF! ), 0, 1 )</f>
        <v>1</v>
      </c>
      <c r="BK152" s="57">
        <f xml:space="preserve"> IF( ISNUMBER(#REF! ), 0, 1 )</f>
        <v>1</v>
      </c>
      <c r="BL152" s="57">
        <f xml:space="preserve"> IF( ISNUMBER(#REF! ), 0, 1 )</f>
        <v>1</v>
      </c>
      <c r="BM152" s="57">
        <f xml:space="preserve"> IF( ISNUMBER(#REF! ), 0, 1 )</f>
        <v>1</v>
      </c>
      <c r="BN152" s="57">
        <f xml:space="preserve"> IF( ISNUMBER(#REF! ), 0, 1 )</f>
        <v>1</v>
      </c>
      <c r="BO152" s="2629"/>
      <c r="BP152" s="2625"/>
      <c r="BQ152" s="2625"/>
      <c r="BR152" s="2643"/>
      <c r="BS152" s="2643"/>
      <c r="BT152" s="2643"/>
    </row>
    <row r="153" spans="1:72" s="2648" customFormat="1" ht="15.75" customHeight="1" collapsed="1" thickBot="1">
      <c r="A153" s="2643"/>
      <c r="B153" s="2697" t="s">
        <v>9522</v>
      </c>
      <c r="C153" s="2698"/>
      <c r="D153" s="2698"/>
      <c r="E153" s="2698"/>
      <c r="F153" s="2699"/>
      <c r="G153" s="2699"/>
      <c r="H153" s="2700"/>
      <c r="I153" s="2700"/>
      <c r="J153" s="2701"/>
      <c r="K153" s="2702"/>
      <c r="L153" s="2701"/>
      <c r="M153" s="2703"/>
      <c r="N153" s="2704">
        <f>SUM(N104:N152)</f>
        <v>0</v>
      </c>
      <c r="O153" s="2704">
        <f>SUM(O104:O152)</f>
        <v>0</v>
      </c>
      <c r="P153" s="2704">
        <f>SUM(P104:P152)</f>
        <v>0</v>
      </c>
      <c r="Q153" s="2714">
        <f>SUM(Q104:Q152)</f>
        <v>0</v>
      </c>
      <c r="R153" s="2703"/>
      <c r="S153" s="2703"/>
      <c r="T153" s="2703"/>
      <c r="U153" s="2703"/>
      <c r="V153" s="2703"/>
      <c r="W153" s="2703"/>
      <c r="X153" s="2704">
        <f>SUM(X104:X152)</f>
        <v>0</v>
      </c>
      <c r="Y153" s="2704">
        <f>SUM(Y104:Y152)</f>
        <v>0</v>
      </c>
      <c r="Z153" s="2703"/>
      <c r="AA153" s="2703"/>
      <c r="AB153" s="2704">
        <f>SUM(AB104:AB152)</f>
        <v>0</v>
      </c>
      <c r="AC153" s="2704">
        <f>SUM(AC104:AC152)</f>
        <v>0</v>
      </c>
      <c r="AD153" s="2704">
        <f>SUM(AD104:AD152)</f>
        <v>0</v>
      </c>
      <c r="AE153" s="2706"/>
      <c r="AF153" s="2670"/>
      <c r="AG153" s="2707" t="s">
        <v>9523</v>
      </c>
      <c r="AH153" s="12"/>
      <c r="AI153" s="2629"/>
      <c r="AJ153" s="2116" t="str">
        <f t="shared" si="35"/>
        <v>Please complete all cells in row</v>
      </c>
      <c r="AK153" s="2629"/>
      <c r="AL153" s="2625"/>
      <c r="AM153" s="2625"/>
      <c r="AN153" s="2625"/>
      <c r="AO153" s="2625"/>
      <c r="AP153" s="2625"/>
      <c r="AQ153" s="2625"/>
      <c r="AR153" s="2625"/>
      <c r="AS153" s="2625"/>
      <c r="AT153" s="2625"/>
      <c r="AU153" s="2625"/>
      <c r="AV153" s="2625"/>
      <c r="AW153" s="2625"/>
      <c r="AX153" s="2625"/>
      <c r="AY153" s="2625"/>
      <c r="AZ153" s="2625"/>
      <c r="BA153" s="2625"/>
      <c r="BB153" s="2625"/>
      <c r="BC153" s="2625"/>
      <c r="BD153" s="2625"/>
      <c r="BE153" s="2625"/>
      <c r="BF153" s="2625"/>
      <c r="BG153" s="2625"/>
      <c r="BH153" s="2625"/>
      <c r="BI153" s="2625"/>
      <c r="BJ153" s="2625"/>
      <c r="BK153" s="2625"/>
      <c r="BL153" s="2625"/>
      <c r="BM153" s="2625"/>
      <c r="BN153" s="57">
        <f t="shared" ref="BN153:BN155" si="36" xml:space="preserve"> IF( ISNUMBER(AE153 ), 0, 1 )</f>
        <v>1</v>
      </c>
      <c r="BO153" s="2629"/>
      <c r="BP153" s="2625"/>
      <c r="BQ153" s="2625"/>
      <c r="BR153" s="2643"/>
      <c r="BS153" s="2643"/>
      <c r="BT153" s="2643"/>
    </row>
    <row r="154" spans="1:72" s="2648" customFormat="1" ht="15.75" customHeight="1" thickTop="1" thickBot="1">
      <c r="A154" s="2643"/>
      <c r="B154" s="2723"/>
      <c r="C154" s="2724"/>
      <c r="D154" s="2724"/>
      <c r="E154" s="2724"/>
      <c r="F154" s="2724"/>
      <c r="G154" s="2724"/>
      <c r="H154" s="2724"/>
      <c r="I154" s="2724"/>
      <c r="J154" s="2724"/>
      <c r="K154" s="2724"/>
      <c r="L154" s="2724"/>
      <c r="M154" s="2712"/>
      <c r="N154" s="2712"/>
      <c r="O154" s="2725"/>
      <c r="P154" s="2725"/>
      <c r="Q154" s="2713"/>
      <c r="R154" s="2712"/>
      <c r="S154" s="2712"/>
      <c r="T154" s="2712"/>
      <c r="U154" s="2712"/>
      <c r="V154" s="2712"/>
      <c r="W154" s="2712"/>
      <c r="X154" s="2725"/>
      <c r="Y154" s="2725"/>
      <c r="Z154" s="2725"/>
      <c r="AA154" s="2725"/>
      <c r="AB154" s="2725"/>
      <c r="AC154" s="2725"/>
      <c r="AD154" s="2725"/>
      <c r="AE154" s="2725"/>
      <c r="AF154" s="2670"/>
      <c r="AG154" s="2654"/>
      <c r="AH154" s="12"/>
      <c r="AI154" s="2629"/>
      <c r="AJ154" s="2625"/>
      <c r="AK154" s="2629"/>
      <c r="AL154" s="2625"/>
      <c r="AM154" s="2625"/>
      <c r="AN154" s="2625"/>
      <c r="AO154" s="2625"/>
      <c r="AP154" s="2625"/>
      <c r="AQ154" s="2625"/>
      <c r="AR154" s="2625"/>
      <c r="AS154" s="2625"/>
      <c r="AT154" s="2625"/>
      <c r="AU154" s="2625"/>
      <c r="AV154" s="2625"/>
      <c r="AW154" s="2625"/>
      <c r="AX154" s="2625"/>
      <c r="AY154" s="2625"/>
      <c r="AZ154" s="2625"/>
      <c r="BA154" s="2625"/>
      <c r="BB154" s="2625"/>
      <c r="BC154" s="2625"/>
      <c r="BD154" s="2625"/>
      <c r="BE154" s="2625"/>
      <c r="BF154" s="2625"/>
      <c r="BG154" s="2625"/>
      <c r="BH154" s="2625"/>
      <c r="BI154" s="2625"/>
      <c r="BJ154" s="2625"/>
      <c r="BK154" s="2625"/>
      <c r="BL154" s="2625"/>
      <c r="BM154" s="2625"/>
      <c r="BN154" s="2625"/>
      <c r="BO154" s="2629"/>
      <c r="BP154" s="2625"/>
      <c r="BQ154" s="2625"/>
      <c r="BR154" s="2643"/>
      <c r="BS154" s="2643"/>
      <c r="BT154" s="2643"/>
    </row>
    <row r="155" spans="1:72" s="2648" customFormat="1" ht="15.75" customHeight="1" thickTop="1" thickBot="1">
      <c r="A155" s="2643"/>
      <c r="B155" s="2726" t="s">
        <v>9524</v>
      </c>
      <c r="C155" s="2727"/>
      <c r="D155" s="2727"/>
      <c r="E155" s="2727"/>
      <c r="F155" s="2728"/>
      <c r="G155" s="2728"/>
      <c r="H155" s="2729"/>
      <c r="I155" s="2729"/>
      <c r="J155" s="2730"/>
      <c r="K155" s="2731"/>
      <c r="L155" s="2730"/>
      <c r="M155" s="2732"/>
      <c r="N155" s="2733">
        <f>SUM(N30,N35,N101,N153)</f>
        <v>4200.32</v>
      </c>
      <c r="O155" s="2733">
        <f>SUM(O30,O35,O101,O153)</f>
        <v>4164.7609999999995</v>
      </c>
      <c r="P155" s="2733">
        <f>SUM(P30,P35,P101,P153)</f>
        <v>4144.5240000000003</v>
      </c>
      <c r="Q155" s="2734">
        <f>SUM(Q30,Q35,Q101,Q153)</f>
        <v>51508.924500000008</v>
      </c>
      <c r="R155" s="2732"/>
      <c r="S155" s="2732"/>
      <c r="T155" s="2732"/>
      <c r="U155" s="2732"/>
      <c r="V155" s="2732"/>
      <c r="W155" s="2732"/>
      <c r="X155" s="2733">
        <f>SUM(X30,X35,X101,X153)</f>
        <v>295.69842875649579</v>
      </c>
      <c r="Y155" s="2733">
        <f>SUM(Y30,Y35,Y101,Y153)</f>
        <v>61.989860090000008</v>
      </c>
      <c r="Z155" s="2732"/>
      <c r="AA155" s="2732"/>
      <c r="AB155" s="2733">
        <f>SUM(AB30,AB35,AB101,AB153)</f>
        <v>30.154499999999999</v>
      </c>
      <c r="AC155" s="2733">
        <f>SUM(AC30,AC35,AC101,AC153)</f>
        <v>6158.223</v>
      </c>
      <c r="AD155" s="2733">
        <f>SUM(AD30,AD35,AD101,AD153)</f>
        <v>4503.3117499999998</v>
      </c>
      <c r="AE155" s="2735"/>
      <c r="AF155" s="2670"/>
      <c r="AG155" s="2736" t="s">
        <v>9525</v>
      </c>
      <c r="AH155" s="12"/>
      <c r="AI155" s="2629"/>
      <c r="AJ155" s="2116" t="str">
        <f t="shared" si="35"/>
        <v>Please complete all cells in row</v>
      </c>
      <c r="AK155" s="2629"/>
      <c r="AL155" s="2625"/>
      <c r="AM155" s="2625"/>
      <c r="AN155" s="2625"/>
      <c r="AO155" s="2625"/>
      <c r="AP155" s="2625"/>
      <c r="AQ155" s="2625"/>
      <c r="AR155" s="2625"/>
      <c r="AS155" s="2625"/>
      <c r="AT155" s="2625"/>
      <c r="AU155" s="2625"/>
      <c r="AV155" s="2625"/>
      <c r="AW155" s="2625"/>
      <c r="AX155" s="2625"/>
      <c r="AY155" s="2625"/>
      <c r="AZ155" s="2625"/>
      <c r="BA155" s="2625"/>
      <c r="BB155" s="2625"/>
      <c r="BC155" s="2625"/>
      <c r="BD155" s="2625"/>
      <c r="BE155" s="2625"/>
      <c r="BF155" s="2625"/>
      <c r="BG155" s="2625"/>
      <c r="BH155" s="2625"/>
      <c r="BI155" s="2625"/>
      <c r="BJ155" s="2625"/>
      <c r="BK155" s="2625"/>
      <c r="BL155" s="2625"/>
      <c r="BM155" s="2625"/>
      <c r="BN155" s="57">
        <f t="shared" si="36"/>
        <v>1</v>
      </c>
      <c r="BO155" s="2629"/>
      <c r="BP155" s="2625"/>
      <c r="BQ155" s="2625"/>
      <c r="BR155" s="2643"/>
      <c r="BS155" s="2643"/>
      <c r="BT155" s="2643"/>
    </row>
    <row r="156" spans="1:72" s="2648" customFormat="1" ht="15.75" customHeight="1" thickTop="1" thickBot="1">
      <c r="A156" s="2643"/>
      <c r="B156" s="2737"/>
      <c r="C156" s="2738"/>
      <c r="D156" s="2738"/>
      <c r="E156" s="2738"/>
      <c r="F156" s="2739"/>
      <c r="G156" s="2739"/>
      <c r="H156" s="2739"/>
      <c r="I156" s="2739"/>
      <c r="J156" s="2739"/>
      <c r="K156" s="2739"/>
      <c r="L156" s="2739"/>
      <c r="M156" s="2740"/>
      <c r="N156" s="2740"/>
      <c r="O156" s="2740"/>
      <c r="P156" s="2740"/>
      <c r="Q156" s="2741"/>
      <c r="R156" s="2741"/>
      <c r="S156" s="2741"/>
      <c r="T156" s="2741"/>
      <c r="U156" s="2741"/>
      <c r="V156" s="2741"/>
      <c r="W156" s="2741"/>
      <c r="X156" s="2741"/>
      <c r="Y156" s="2741"/>
      <c r="Z156" s="2741"/>
      <c r="AA156" s="2741"/>
      <c r="AB156" s="2741"/>
      <c r="AC156" s="2741"/>
      <c r="AD156" s="2741"/>
      <c r="AE156" s="2741"/>
      <c r="AF156" s="2654"/>
      <c r="AG156" s="2654"/>
      <c r="AH156" s="12"/>
      <c r="AI156" s="2629"/>
      <c r="AJ156" s="2625"/>
      <c r="AK156" s="2629"/>
      <c r="AL156" s="2625"/>
      <c r="AM156" s="2625"/>
      <c r="AN156" s="2625"/>
      <c r="AO156" s="2625"/>
      <c r="AP156" s="2625"/>
      <c r="AQ156" s="2625"/>
      <c r="AR156" s="2625"/>
      <c r="AS156" s="2625"/>
      <c r="AT156" s="2625"/>
      <c r="AU156" s="2625"/>
      <c r="AV156" s="2625"/>
      <c r="AW156" s="2625"/>
      <c r="AX156" s="2625"/>
      <c r="AY156" s="2625"/>
      <c r="AZ156" s="2625"/>
      <c r="BA156" s="2625"/>
      <c r="BB156" s="2625"/>
      <c r="BC156" s="2625"/>
      <c r="BD156" s="2625"/>
      <c r="BE156" s="2625"/>
      <c r="BF156" s="2625"/>
      <c r="BG156" s="2625"/>
      <c r="BH156" s="2625"/>
      <c r="BI156" s="2625"/>
      <c r="BJ156" s="2625"/>
      <c r="BK156" s="2625"/>
      <c r="BL156" s="2625"/>
      <c r="BM156" s="2625"/>
      <c r="BN156" s="2625"/>
      <c r="BO156" s="2629"/>
      <c r="BP156" s="2625"/>
      <c r="BQ156" s="2625"/>
      <c r="BR156" s="2643"/>
      <c r="BS156" s="2643"/>
      <c r="BT156" s="2643"/>
    </row>
    <row r="157" spans="1:72" s="2648" customFormat="1" ht="15.75" customHeight="1" thickTop="1" thickBot="1">
      <c r="A157" s="2643"/>
      <c r="B157" s="2439" t="s">
        <v>9526</v>
      </c>
      <c r="C157" s="2738"/>
      <c r="D157" s="2738"/>
      <c r="E157" s="2738"/>
      <c r="F157" s="2739"/>
      <c r="G157" s="2739"/>
      <c r="H157" s="2739"/>
      <c r="I157" s="2739"/>
      <c r="J157" s="2739"/>
      <c r="K157" s="2739"/>
      <c r="L157" s="2739"/>
      <c r="M157" s="2740"/>
      <c r="N157" s="2740"/>
      <c r="O157" s="2740"/>
      <c r="P157" s="2740"/>
      <c r="Q157" s="2741"/>
      <c r="R157" s="2741"/>
      <c r="S157" s="2741"/>
      <c r="T157" s="2741"/>
      <c r="U157" s="2741"/>
      <c r="V157" s="2741"/>
      <c r="W157" s="2741"/>
      <c r="X157" s="2741"/>
      <c r="Y157" s="2741"/>
      <c r="Z157" s="2741"/>
      <c r="AA157" s="2741"/>
      <c r="AB157" s="2741"/>
      <c r="AC157" s="2741"/>
      <c r="AD157" s="2741"/>
      <c r="AE157" s="2741"/>
      <c r="AF157" s="2654"/>
      <c r="AG157" s="2654"/>
      <c r="AH157" s="12"/>
      <c r="AI157" s="2629"/>
      <c r="AJ157" s="2625"/>
      <c r="AK157" s="2629"/>
      <c r="AL157" s="2625"/>
      <c r="AM157" s="2625"/>
      <c r="AN157" s="2625"/>
      <c r="AO157" s="2625"/>
      <c r="AP157" s="2625"/>
      <c r="AQ157" s="2625"/>
      <c r="AR157" s="2625"/>
      <c r="AS157" s="2625"/>
      <c r="AT157" s="2625"/>
      <c r="AU157" s="2625"/>
      <c r="AV157" s="2625"/>
      <c r="AW157" s="2625"/>
      <c r="AX157" s="2625"/>
      <c r="AY157" s="2625"/>
      <c r="AZ157" s="2625"/>
      <c r="BA157" s="2625"/>
      <c r="BB157" s="2625"/>
      <c r="BC157" s="2625"/>
      <c r="BD157" s="2625"/>
      <c r="BE157" s="2625"/>
      <c r="BF157" s="2625"/>
      <c r="BG157" s="2625"/>
      <c r="BH157" s="2625"/>
      <c r="BI157" s="2625"/>
      <c r="BJ157" s="2625"/>
      <c r="BK157" s="2625"/>
      <c r="BL157" s="2625"/>
      <c r="BM157" s="2625"/>
      <c r="BN157" s="2625"/>
      <c r="BO157" s="2629"/>
      <c r="BP157" s="2625"/>
      <c r="BQ157" s="2625"/>
      <c r="BR157" s="2643"/>
      <c r="BS157" s="2643"/>
      <c r="BT157" s="2643"/>
    </row>
    <row r="158" spans="1:72" s="2648" customFormat="1" ht="15.75" customHeight="1" thickTop="1" thickBot="1">
      <c r="A158" s="2643"/>
      <c r="B158" s="2742" t="s">
        <v>9527</v>
      </c>
      <c r="C158" s="2743">
        <v>44651</v>
      </c>
      <c r="D158" s="2738"/>
      <c r="E158" s="2738"/>
      <c r="F158" s="2739"/>
      <c r="G158" s="2739"/>
      <c r="H158" s="2739"/>
      <c r="I158" s="2739"/>
      <c r="J158" s="2739"/>
      <c r="K158" s="2739"/>
      <c r="L158" s="2739"/>
      <c r="M158" s="2740"/>
      <c r="N158" s="2740"/>
      <c r="O158" s="2740"/>
      <c r="P158" s="2740"/>
      <c r="Q158" s="2741"/>
      <c r="R158" s="2741"/>
      <c r="S158" s="2741"/>
      <c r="T158" s="2741"/>
      <c r="U158" s="2741"/>
      <c r="V158" s="2741"/>
      <c r="W158" s="2741"/>
      <c r="X158" s="2741"/>
      <c r="Y158" s="2741"/>
      <c r="Z158" s="2741"/>
      <c r="AA158" s="2741"/>
      <c r="AB158" s="2741"/>
      <c r="AC158" s="2741"/>
      <c r="AD158" s="2741"/>
      <c r="AE158" s="2741"/>
      <c r="AF158" s="2654"/>
      <c r="AG158" s="2654"/>
      <c r="AH158" s="12"/>
      <c r="AI158" s="2629"/>
      <c r="AJ158" s="2625"/>
      <c r="AK158" s="2629"/>
      <c r="AL158" s="2625"/>
      <c r="AM158" s="2625"/>
      <c r="AN158" s="2625"/>
      <c r="AO158" s="2625"/>
      <c r="AP158" s="2625"/>
      <c r="AQ158" s="2625"/>
      <c r="AR158" s="2625"/>
      <c r="AS158" s="2625"/>
      <c r="AT158" s="2625"/>
      <c r="AU158" s="2625"/>
      <c r="AV158" s="2625"/>
      <c r="AW158" s="2625"/>
      <c r="AX158" s="2625"/>
      <c r="AY158" s="2625"/>
      <c r="AZ158" s="2625"/>
      <c r="BA158" s="2625"/>
      <c r="BB158" s="2625"/>
      <c r="BC158" s="2625"/>
      <c r="BD158" s="2625"/>
      <c r="BE158" s="2625"/>
      <c r="BF158" s="2625"/>
      <c r="BG158" s="2625"/>
      <c r="BH158" s="2625"/>
      <c r="BI158" s="2625"/>
      <c r="BJ158" s="2625"/>
      <c r="BK158" s="2625"/>
      <c r="BL158" s="2625"/>
      <c r="BM158" s="2625"/>
      <c r="BN158" s="2625"/>
      <c r="BO158" s="2629"/>
      <c r="BP158" s="2625"/>
      <c r="BQ158" s="2625"/>
      <c r="BR158" s="2643"/>
      <c r="BS158" s="2643"/>
      <c r="BT158" s="2643"/>
    </row>
    <row r="159" spans="1:72" s="2648" customFormat="1" ht="15.75" customHeight="1" thickTop="1" thickBot="1">
      <c r="A159" s="2643"/>
      <c r="B159" s="2737"/>
      <c r="C159" s="2738"/>
      <c r="D159" s="2738"/>
      <c r="E159" s="2738"/>
      <c r="F159" s="2739"/>
      <c r="G159" s="2739"/>
      <c r="H159" s="2739"/>
      <c r="I159" s="2739"/>
      <c r="J159" s="2739"/>
      <c r="K159" s="2739"/>
      <c r="L159" s="2739"/>
      <c r="M159" s="2740"/>
      <c r="N159" s="2740"/>
      <c r="O159" s="2740"/>
      <c r="P159" s="2740"/>
      <c r="Q159" s="2741"/>
      <c r="R159" s="2741"/>
      <c r="S159" s="2741"/>
      <c r="T159" s="2741"/>
      <c r="U159" s="2741"/>
      <c r="V159" s="2741"/>
      <c r="W159" s="2741"/>
      <c r="X159" s="2741"/>
      <c r="Y159" s="2741"/>
      <c r="Z159" s="2741"/>
      <c r="AA159" s="2741"/>
      <c r="AB159" s="2741"/>
      <c r="AC159" s="2741"/>
      <c r="AD159" s="2741"/>
      <c r="AE159" s="2741"/>
      <c r="AF159" s="2654"/>
      <c r="AG159" s="2654"/>
      <c r="AH159" s="12"/>
      <c r="AI159" s="2629"/>
      <c r="AJ159" s="2625"/>
      <c r="AK159" s="2629"/>
      <c r="AL159" s="2625"/>
      <c r="AM159" s="2625"/>
      <c r="AN159" s="2625"/>
      <c r="AO159" s="2625"/>
      <c r="AP159" s="2625"/>
      <c r="AQ159" s="2625"/>
      <c r="AR159" s="2625"/>
      <c r="AS159" s="2625"/>
      <c r="AT159" s="2625"/>
      <c r="AU159" s="2625"/>
      <c r="AV159" s="2625"/>
      <c r="AW159" s="2625"/>
      <c r="AX159" s="2625"/>
      <c r="AY159" s="2625"/>
      <c r="AZ159" s="2625"/>
      <c r="BA159" s="2625"/>
      <c r="BB159" s="2625"/>
      <c r="BC159" s="2625"/>
      <c r="BD159" s="2625"/>
      <c r="BE159" s="2625"/>
      <c r="BF159" s="2625"/>
      <c r="BG159" s="2625"/>
      <c r="BH159" s="2625"/>
      <c r="BI159" s="2625"/>
      <c r="BJ159" s="2625"/>
      <c r="BK159" s="2625"/>
      <c r="BL159" s="2625"/>
      <c r="BM159" s="2625"/>
      <c r="BN159" s="2625"/>
      <c r="BO159" s="2629"/>
      <c r="BP159" s="2625"/>
      <c r="BQ159" s="2625"/>
      <c r="BR159" s="2643"/>
      <c r="BS159" s="2643"/>
      <c r="BT159" s="2643"/>
    </row>
    <row r="160" spans="1:72" s="2648" customFormat="1" ht="15.75" customHeight="1" thickTop="1" thickBot="1">
      <c r="A160" s="2643"/>
      <c r="B160" s="2439" t="s">
        <v>9528</v>
      </c>
      <c r="C160" s="2744"/>
      <c r="D160" s="2744"/>
      <c r="E160" s="2744"/>
      <c r="F160" s="2740"/>
      <c r="G160" s="2740"/>
      <c r="H160" s="2740"/>
      <c r="I160" s="2740"/>
      <c r="J160" s="2740"/>
      <c r="K160" s="2740"/>
      <c r="L160" s="2740"/>
      <c r="M160" s="2740"/>
      <c r="N160" s="2740"/>
      <c r="O160" s="2740"/>
      <c r="P160" s="2740"/>
      <c r="Q160" s="2741"/>
      <c r="R160" s="2741"/>
      <c r="S160" s="2741"/>
      <c r="T160" s="2741"/>
      <c r="U160" s="2741"/>
      <c r="V160" s="2741"/>
      <c r="W160" s="2741"/>
      <c r="X160" s="2741"/>
      <c r="Y160" s="2741"/>
      <c r="Z160" s="2741"/>
      <c r="AA160" s="2741"/>
      <c r="AB160" s="2741"/>
      <c r="AC160" s="2741"/>
      <c r="AD160" s="2741"/>
      <c r="AE160" s="2741"/>
      <c r="AF160" s="2654"/>
      <c r="AG160" s="2654"/>
      <c r="AH160" s="12"/>
      <c r="AI160" s="2629"/>
      <c r="AJ160" s="2625"/>
      <c r="AK160" s="2629"/>
      <c r="AL160" s="2625"/>
      <c r="AM160" s="2625"/>
      <c r="AN160" s="2625"/>
      <c r="AO160" s="2625"/>
      <c r="AP160" s="2625"/>
      <c r="AQ160" s="2625"/>
      <c r="AR160" s="2625"/>
      <c r="AS160" s="2625"/>
      <c r="AT160" s="2625"/>
      <c r="AU160" s="2625"/>
      <c r="AV160" s="2625"/>
      <c r="AW160" s="2625"/>
      <c r="AX160" s="2625"/>
      <c r="AY160" s="2625"/>
      <c r="AZ160" s="2625"/>
      <c r="BA160" s="2625"/>
      <c r="BB160" s="2625"/>
      <c r="BC160" s="2625"/>
      <c r="BD160" s="2625"/>
      <c r="BE160" s="2625"/>
      <c r="BF160" s="2625"/>
      <c r="BG160" s="2625"/>
      <c r="BH160" s="2625"/>
      <c r="BI160" s="2625"/>
      <c r="BJ160" s="2625"/>
      <c r="BK160" s="2625"/>
      <c r="BL160" s="2625"/>
      <c r="BM160" s="2625"/>
      <c r="BN160" s="2625"/>
      <c r="BO160" s="2629"/>
      <c r="BP160" s="2625"/>
      <c r="BQ160" s="2625"/>
      <c r="BR160" s="2643"/>
      <c r="BS160" s="2643"/>
      <c r="BT160" s="2643"/>
    </row>
    <row r="161" spans="1:72" s="2648" customFormat="1" ht="15.75" customHeight="1" thickTop="1">
      <c r="A161" s="2643"/>
      <c r="B161" s="2745" t="s">
        <v>9529</v>
      </c>
      <c r="C161" s="2746">
        <v>8.9599999999999999E-2</v>
      </c>
      <c r="D161" s="2719"/>
      <c r="E161" s="2719"/>
      <c r="F161" s="2719"/>
      <c r="G161" s="2719"/>
      <c r="H161" s="2719"/>
      <c r="I161" s="2719"/>
      <c r="J161" s="2719"/>
      <c r="K161" s="2719"/>
      <c r="L161" s="2719"/>
      <c r="M161" s="2719"/>
      <c r="N161" s="2719"/>
      <c r="O161" s="2719"/>
      <c r="P161" s="2719"/>
      <c r="Q161" s="2719"/>
      <c r="R161" s="2719"/>
      <c r="S161" s="2719"/>
      <c r="T161" s="2719"/>
      <c r="U161" s="2719"/>
      <c r="V161" s="2719"/>
      <c r="W161" s="2719"/>
      <c r="X161" s="2719"/>
      <c r="Y161" s="2719"/>
      <c r="Z161" s="2719"/>
      <c r="AA161" s="2719"/>
      <c r="AB161" s="2719"/>
      <c r="AC161" s="2719"/>
      <c r="AD161" s="2719"/>
      <c r="AE161" s="2747"/>
      <c r="AF161" s="2654"/>
      <c r="AG161" s="2671" t="s">
        <v>9530</v>
      </c>
      <c r="AH161" s="12"/>
      <c r="AI161" s="2629"/>
      <c r="AJ161" s="2625"/>
      <c r="AK161" s="2629"/>
      <c r="AL161" s="2625"/>
      <c r="AM161" s="2625"/>
      <c r="AN161" s="2625"/>
      <c r="AO161" s="2625"/>
      <c r="AP161" s="2625"/>
      <c r="AQ161" s="2625"/>
      <c r="AR161" s="2625"/>
      <c r="AS161" s="2625"/>
      <c r="AT161" s="2625"/>
      <c r="AU161" s="2625"/>
      <c r="AV161" s="2625"/>
      <c r="AW161" s="2625"/>
      <c r="AX161" s="2625"/>
      <c r="AY161" s="2625"/>
      <c r="AZ161" s="2625"/>
      <c r="BA161" s="2625"/>
      <c r="BB161" s="2625"/>
      <c r="BC161" s="2625"/>
      <c r="BD161" s="2625"/>
      <c r="BE161" s="2625"/>
      <c r="BF161" s="2625"/>
      <c r="BG161" s="2625"/>
      <c r="BH161" s="2625"/>
      <c r="BI161" s="2625"/>
      <c r="BJ161" s="2625"/>
      <c r="BK161" s="2625"/>
      <c r="BL161" s="2625"/>
      <c r="BM161" s="2625"/>
      <c r="BN161" s="2625"/>
      <c r="BO161" s="2629"/>
      <c r="BP161" s="2625"/>
      <c r="BQ161" s="2625"/>
      <c r="BR161" s="2643"/>
      <c r="BS161" s="2643"/>
      <c r="BT161" s="2643"/>
    </row>
    <row r="162" spans="1:72" s="2648" customFormat="1" ht="15.75" customHeight="1" thickBot="1">
      <c r="A162" s="2643"/>
      <c r="B162" s="2748" t="s">
        <v>9531</v>
      </c>
      <c r="C162" s="2749">
        <v>7.0400000000000004E-2</v>
      </c>
      <c r="D162" s="2703"/>
      <c r="E162" s="2703"/>
      <c r="F162" s="2703"/>
      <c r="G162" s="2703"/>
      <c r="H162" s="2703"/>
      <c r="I162" s="2703"/>
      <c r="J162" s="2703"/>
      <c r="K162" s="2703"/>
      <c r="L162" s="2703"/>
      <c r="M162" s="2703"/>
      <c r="N162" s="2703"/>
      <c r="O162" s="2703"/>
      <c r="P162" s="2703"/>
      <c r="Q162" s="2703"/>
      <c r="R162" s="2703"/>
      <c r="S162" s="2703"/>
      <c r="T162" s="2703"/>
      <c r="U162" s="2703"/>
      <c r="V162" s="2703"/>
      <c r="W162" s="2703"/>
      <c r="X162" s="2703"/>
      <c r="Y162" s="2703"/>
      <c r="Z162" s="2703"/>
      <c r="AA162" s="2703"/>
      <c r="AB162" s="2703"/>
      <c r="AC162" s="2703"/>
      <c r="AD162" s="2703"/>
      <c r="AE162" s="2750"/>
      <c r="AF162" s="2654"/>
      <c r="AG162" s="2707" t="s">
        <v>9532</v>
      </c>
      <c r="AH162" s="12"/>
      <c r="AI162" s="2629"/>
      <c r="AJ162" s="2625"/>
      <c r="AK162" s="2629"/>
      <c r="AL162" s="2625"/>
      <c r="AM162" s="2625"/>
      <c r="AN162" s="2625"/>
      <c r="AO162" s="2625"/>
      <c r="AP162" s="2625"/>
      <c r="AQ162" s="2625"/>
      <c r="AR162" s="2625"/>
      <c r="AS162" s="2625"/>
      <c r="AT162" s="2625"/>
      <c r="AU162" s="2625"/>
      <c r="AV162" s="2625"/>
      <c r="AW162" s="2625"/>
      <c r="AX162" s="2625"/>
      <c r="AY162" s="2625"/>
      <c r="AZ162" s="2625"/>
      <c r="BA162" s="2625"/>
      <c r="BB162" s="2625"/>
      <c r="BC162" s="2625"/>
      <c r="BD162" s="2625"/>
      <c r="BE162" s="2625"/>
      <c r="BF162" s="2625"/>
      <c r="BG162" s="2625"/>
      <c r="BH162" s="2625"/>
      <c r="BI162" s="2625"/>
      <c r="BJ162" s="2625"/>
      <c r="BK162" s="2625"/>
      <c r="BL162" s="2625"/>
      <c r="BM162" s="2625"/>
      <c r="BN162" s="2625"/>
      <c r="BO162" s="2629"/>
      <c r="BP162" s="2625"/>
      <c r="BQ162" s="2625"/>
      <c r="BR162" s="2643"/>
      <c r="BS162" s="2643"/>
      <c r="BT162" s="2643"/>
    </row>
    <row r="163" spans="1:72" s="2648" customFormat="1" ht="15.75" customHeight="1" thickTop="1" thickBot="1">
      <c r="A163" s="2643"/>
      <c r="B163" s="2737"/>
      <c r="C163" s="2740"/>
      <c r="D163" s="2751"/>
      <c r="E163" s="2751"/>
      <c r="F163" s="2751"/>
      <c r="G163" s="2740"/>
      <c r="H163" s="2740"/>
      <c r="I163" s="2740"/>
      <c r="J163" s="2740"/>
      <c r="K163" s="2740"/>
      <c r="L163" s="2740"/>
      <c r="M163" s="2740"/>
      <c r="N163" s="2740"/>
      <c r="O163" s="2740"/>
      <c r="P163" s="2740"/>
      <c r="Q163" s="2741"/>
      <c r="R163" s="2741"/>
      <c r="S163" s="2741"/>
      <c r="T163" s="2741"/>
      <c r="U163" s="2741"/>
      <c r="V163" s="2741"/>
      <c r="W163" s="2741"/>
      <c r="X163" s="2741"/>
      <c r="Y163" s="2741"/>
      <c r="Z163" s="2741"/>
      <c r="AA163" s="2741"/>
      <c r="AB163" s="2741"/>
      <c r="AC163" s="2741"/>
      <c r="AD163" s="2741"/>
      <c r="AE163" s="2741"/>
      <c r="AF163" s="2654"/>
      <c r="AG163" s="2654"/>
      <c r="AH163" s="12"/>
      <c r="AI163" s="2629"/>
      <c r="AJ163" s="2625"/>
      <c r="AK163" s="2629"/>
      <c r="AL163" s="2625"/>
      <c r="AM163" s="2625"/>
      <c r="AN163" s="2625"/>
      <c r="AO163" s="2625"/>
      <c r="AP163" s="2625"/>
      <c r="AQ163" s="2625"/>
      <c r="AR163" s="2625"/>
      <c r="AS163" s="2625"/>
      <c r="AT163" s="2625"/>
      <c r="AU163" s="2625"/>
      <c r="AV163" s="2625"/>
      <c r="AW163" s="2625"/>
      <c r="AX163" s="2625"/>
      <c r="AY163" s="2625"/>
      <c r="AZ163" s="2625"/>
      <c r="BA163" s="2625"/>
      <c r="BB163" s="2625"/>
      <c r="BC163" s="2625"/>
      <c r="BD163" s="2625"/>
      <c r="BE163" s="2625"/>
      <c r="BF163" s="2625"/>
      <c r="BG163" s="2625"/>
      <c r="BH163" s="2625"/>
      <c r="BI163" s="2625"/>
      <c r="BJ163" s="2625"/>
      <c r="BK163" s="2625"/>
      <c r="BL163" s="2625"/>
      <c r="BM163" s="2625"/>
      <c r="BN163" s="2625"/>
      <c r="BO163" s="2629"/>
      <c r="BP163" s="2625"/>
      <c r="BQ163" s="2625"/>
      <c r="BR163" s="2643"/>
      <c r="BS163" s="2643"/>
      <c r="BT163" s="2643"/>
    </row>
    <row r="164" spans="1:72" s="2648" customFormat="1" ht="15.75" customHeight="1" thickTop="1" thickBot="1">
      <c r="A164" s="2643"/>
      <c r="B164" s="2439" t="s">
        <v>7360</v>
      </c>
      <c r="C164" s="2740"/>
      <c r="D164" s="2751"/>
      <c r="E164" s="2751"/>
      <c r="F164" s="2751"/>
      <c r="G164" s="2740"/>
      <c r="H164" s="2740"/>
      <c r="I164" s="2740"/>
      <c r="J164" s="2740"/>
      <c r="K164" s="2740"/>
      <c r="L164" s="2740"/>
      <c r="M164" s="2740"/>
      <c r="N164" s="2740"/>
      <c r="O164" s="2740"/>
      <c r="P164" s="2740"/>
      <c r="Q164" s="2741"/>
      <c r="R164" s="2741"/>
      <c r="S164" s="2741"/>
      <c r="T164" s="2741"/>
      <c r="U164" s="2741"/>
      <c r="V164" s="2741"/>
      <c r="W164" s="2741"/>
      <c r="X164" s="2752"/>
      <c r="Y164" s="2741"/>
      <c r="Z164" s="2741"/>
      <c r="AA164" s="2741"/>
      <c r="AB164" s="2741"/>
      <c r="AC164" s="2741"/>
      <c r="AD164" s="2741"/>
      <c r="AE164" s="2741"/>
      <c r="AF164" s="2654"/>
      <c r="AG164" s="2654"/>
      <c r="AH164" s="12"/>
      <c r="AI164" s="2629"/>
      <c r="AJ164" s="2625"/>
      <c r="AK164" s="2629"/>
      <c r="AL164" s="2625"/>
      <c r="AM164" s="2625"/>
      <c r="AN164" s="2625"/>
      <c r="AO164" s="2625"/>
      <c r="AP164" s="2625"/>
      <c r="AQ164" s="2625"/>
      <c r="AR164" s="2625"/>
      <c r="AS164" s="2625"/>
      <c r="AT164" s="2625"/>
      <c r="AU164" s="2625"/>
      <c r="AV164" s="2625"/>
      <c r="AW164" s="2625"/>
      <c r="AX164" s="2625"/>
      <c r="AY164" s="2625"/>
      <c r="AZ164" s="2625"/>
      <c r="BA164" s="2625"/>
      <c r="BB164" s="2625"/>
      <c r="BC164" s="2625"/>
      <c r="BD164" s="2625"/>
      <c r="BE164" s="2625"/>
      <c r="BF164" s="2625"/>
      <c r="BG164" s="2625"/>
      <c r="BH164" s="2625"/>
      <c r="BI164" s="2625"/>
      <c r="BJ164" s="2625"/>
      <c r="BK164" s="2625"/>
      <c r="BL164" s="2625"/>
      <c r="BM164" s="2625"/>
      <c r="BN164" s="2625"/>
      <c r="BO164" s="2629"/>
      <c r="BP164" s="2625"/>
      <c r="BQ164" s="2625"/>
      <c r="BR164" s="2643"/>
      <c r="BS164" s="2643"/>
      <c r="BT164" s="2643"/>
    </row>
    <row r="165" spans="1:72" s="2648" customFormat="1" ht="15.75" customHeight="1" thickTop="1">
      <c r="A165" s="2643"/>
      <c r="B165" s="2745" t="s">
        <v>7361</v>
      </c>
      <c r="C165" s="164">
        <f>IF(X155=0,0,(X155/O155))</f>
        <v>7.100009550523928E-2</v>
      </c>
      <c r="D165" s="2719"/>
      <c r="E165" s="2719"/>
      <c r="F165" s="2719"/>
      <c r="G165" s="2719"/>
      <c r="H165" s="2719"/>
      <c r="I165" s="2719"/>
      <c r="J165" s="2719"/>
      <c r="K165" s="2719"/>
      <c r="L165" s="2719"/>
      <c r="M165" s="2719"/>
      <c r="N165" s="2719"/>
      <c r="O165" s="2719"/>
      <c r="P165" s="2719"/>
      <c r="Q165" s="2719"/>
      <c r="R165" s="2719"/>
      <c r="S165" s="2719"/>
      <c r="T165" s="2719"/>
      <c r="U165" s="2719"/>
      <c r="V165" s="2719"/>
      <c r="W165" s="2719"/>
      <c r="X165" s="2719"/>
      <c r="Y165" s="2719"/>
      <c r="Z165" s="2719"/>
      <c r="AA165" s="2719"/>
      <c r="AB165" s="2719"/>
      <c r="AC165" s="2719"/>
      <c r="AD165" s="2719"/>
      <c r="AE165" s="2747"/>
      <c r="AF165" s="2654"/>
      <c r="AG165" s="2671" t="s">
        <v>9533</v>
      </c>
      <c r="AH165" s="12"/>
      <c r="AI165" s="2629"/>
      <c r="AJ165" s="2625"/>
      <c r="AK165" s="2629"/>
      <c r="AL165" s="2625"/>
      <c r="AM165" s="2625"/>
      <c r="AN165" s="2625"/>
      <c r="AO165" s="2625"/>
      <c r="AP165" s="2625"/>
      <c r="AQ165" s="2625"/>
      <c r="AR165" s="2625"/>
      <c r="AS165" s="2625"/>
      <c r="AT165" s="2625"/>
      <c r="AU165" s="2625"/>
      <c r="AV165" s="2625"/>
      <c r="AW165" s="2625"/>
      <c r="AX165" s="2625"/>
      <c r="AY165" s="2625"/>
      <c r="AZ165" s="2625"/>
      <c r="BA165" s="2625"/>
      <c r="BB165" s="2625"/>
      <c r="BC165" s="2625"/>
      <c r="BD165" s="2625"/>
      <c r="BE165" s="2625"/>
      <c r="BF165" s="2625"/>
      <c r="BG165" s="2625"/>
      <c r="BH165" s="2625"/>
      <c r="BI165" s="2625"/>
      <c r="BJ165" s="2625"/>
      <c r="BK165" s="2625"/>
      <c r="BL165" s="2625"/>
      <c r="BM165" s="2625"/>
      <c r="BN165" s="2625"/>
      <c r="BO165" s="2629"/>
      <c r="BP165" s="2625"/>
      <c r="BQ165" s="2625"/>
      <c r="BR165" s="2643"/>
      <c r="BS165" s="2643"/>
      <c r="BT165" s="2643"/>
    </row>
    <row r="166" spans="1:72" s="2648" customFormat="1" ht="15.75" customHeight="1" thickBot="1">
      <c r="A166" s="2643"/>
      <c r="B166" s="2748" t="s">
        <v>7368</v>
      </c>
      <c r="C166" s="165">
        <f>IF(Y155=0,0,(Y155/O155))</f>
        <v>1.4884373938864683E-2</v>
      </c>
      <c r="D166" s="2703"/>
      <c r="E166" s="2703"/>
      <c r="F166" s="2703"/>
      <c r="G166" s="2703"/>
      <c r="H166" s="2703"/>
      <c r="I166" s="2703"/>
      <c r="J166" s="2703"/>
      <c r="K166" s="2703"/>
      <c r="L166" s="2703"/>
      <c r="M166" s="2703"/>
      <c r="N166" s="2703"/>
      <c r="O166" s="2703"/>
      <c r="P166" s="2703"/>
      <c r="Q166" s="2703"/>
      <c r="R166" s="2703"/>
      <c r="S166" s="2703"/>
      <c r="T166" s="2703"/>
      <c r="U166" s="2703"/>
      <c r="V166" s="2703"/>
      <c r="W166" s="2703"/>
      <c r="X166" s="2703"/>
      <c r="Y166" s="2703"/>
      <c r="Z166" s="2703"/>
      <c r="AA166" s="2703"/>
      <c r="AB166" s="2703"/>
      <c r="AC166" s="2703"/>
      <c r="AD166" s="2703"/>
      <c r="AE166" s="2750"/>
      <c r="AF166" s="2654"/>
      <c r="AG166" s="2707" t="s">
        <v>9534</v>
      </c>
      <c r="AH166" s="12"/>
      <c r="AI166" s="2629"/>
      <c r="AJ166" s="2625"/>
      <c r="AK166" s="2629"/>
      <c r="AL166" s="2625"/>
      <c r="AM166" s="2625"/>
      <c r="AN166" s="2625"/>
      <c r="AO166" s="2625"/>
      <c r="AP166" s="2625"/>
      <c r="AQ166" s="2625"/>
      <c r="AR166" s="2625"/>
      <c r="AS166" s="2625"/>
      <c r="AT166" s="2625"/>
      <c r="AU166" s="2625"/>
      <c r="AV166" s="2625"/>
      <c r="AW166" s="2625"/>
      <c r="AX166" s="2625"/>
      <c r="AY166" s="2625"/>
      <c r="AZ166" s="2625"/>
      <c r="BA166" s="2625"/>
      <c r="BB166" s="2625"/>
      <c r="BC166" s="2625"/>
      <c r="BD166" s="2625"/>
      <c r="BE166" s="2625"/>
      <c r="BF166" s="2625"/>
      <c r="BG166" s="2625"/>
      <c r="BH166" s="2625"/>
      <c r="BI166" s="2625"/>
      <c r="BJ166" s="2625"/>
      <c r="BK166" s="2625"/>
      <c r="BL166" s="2625"/>
      <c r="BM166" s="2625"/>
      <c r="BN166" s="2625"/>
      <c r="BO166" s="2629"/>
      <c r="BP166" s="2625"/>
      <c r="BQ166" s="2625"/>
      <c r="BR166" s="2643"/>
      <c r="BS166" s="2643"/>
      <c r="BT166" s="2643"/>
    </row>
    <row r="167" spans="1:72" s="2648" customFormat="1" ht="15.75" customHeight="1" thickTop="1" thickBot="1">
      <c r="A167" s="2643"/>
      <c r="B167" s="2658"/>
      <c r="C167" s="2740"/>
      <c r="D167" s="2751"/>
      <c r="E167" s="2751"/>
      <c r="F167" s="2751"/>
      <c r="G167" s="2751"/>
      <c r="H167" s="2740"/>
      <c r="I167" s="2740"/>
      <c r="J167" s="2740"/>
      <c r="K167" s="2740"/>
      <c r="L167" s="2740"/>
      <c r="M167" s="2740"/>
      <c r="N167" s="2740"/>
      <c r="O167" s="2740"/>
      <c r="P167" s="2740"/>
      <c r="Q167" s="2741"/>
      <c r="R167" s="2741"/>
      <c r="S167" s="2741"/>
      <c r="T167" s="2741"/>
      <c r="U167" s="2741"/>
      <c r="V167" s="2741"/>
      <c r="W167" s="2741"/>
      <c r="X167" s="2741"/>
      <c r="Y167" s="2752"/>
      <c r="Z167" s="2752"/>
      <c r="AA167" s="2752"/>
      <c r="AB167" s="2741"/>
      <c r="AC167" s="2741"/>
      <c r="AD167" s="2741"/>
      <c r="AE167" s="2741"/>
      <c r="AF167" s="2654"/>
      <c r="AG167" s="2654"/>
      <c r="AH167" s="12"/>
      <c r="AI167" s="2629"/>
      <c r="AJ167" s="2625"/>
      <c r="AK167" s="2629"/>
      <c r="AL167" s="2625"/>
      <c r="AM167" s="2625"/>
      <c r="AN167" s="2625"/>
      <c r="AO167" s="2625"/>
      <c r="AP167" s="2625"/>
      <c r="AQ167" s="2625"/>
      <c r="AR167" s="2625"/>
      <c r="AS167" s="2625"/>
      <c r="AT167" s="2625"/>
      <c r="AU167" s="2625"/>
      <c r="AV167" s="2625"/>
      <c r="AW167" s="2625"/>
      <c r="AX167" s="2625"/>
      <c r="AY167" s="2625"/>
      <c r="AZ167" s="2625"/>
      <c r="BA167" s="2625"/>
      <c r="BB167" s="2625"/>
      <c r="BC167" s="2625"/>
      <c r="BD167" s="2625"/>
      <c r="BE167" s="2625"/>
      <c r="BF167" s="2625"/>
      <c r="BG167" s="2625"/>
      <c r="BH167" s="2625"/>
      <c r="BI167" s="2625"/>
      <c r="BJ167" s="2625"/>
      <c r="BK167" s="2625"/>
      <c r="BL167" s="2625"/>
      <c r="BM167" s="2625"/>
      <c r="BN167" s="2625"/>
      <c r="BO167" s="2629"/>
      <c r="BP167" s="2625"/>
      <c r="BQ167" s="2625"/>
      <c r="BR167" s="2643"/>
      <c r="BS167" s="2643"/>
      <c r="BT167" s="2643"/>
    </row>
    <row r="168" spans="1:72" s="2648" customFormat="1" ht="15.75" customHeight="1" thickTop="1" thickBot="1">
      <c r="A168" s="2643"/>
      <c r="B168" s="2439" t="s">
        <v>9535</v>
      </c>
      <c r="C168" s="2740"/>
      <c r="D168" s="2751"/>
      <c r="E168" s="2751"/>
      <c r="F168" s="2751"/>
      <c r="G168" s="2751"/>
      <c r="H168" s="2740"/>
      <c r="I168" s="2740"/>
      <c r="J168" s="2740"/>
      <c r="K168" s="2740"/>
      <c r="L168" s="2740"/>
      <c r="M168" s="2740"/>
      <c r="N168" s="2740"/>
      <c r="O168" s="2740"/>
      <c r="P168" s="2740"/>
      <c r="Q168" s="2741"/>
      <c r="R168" s="2741"/>
      <c r="S168" s="2741"/>
      <c r="T168" s="2741"/>
      <c r="U168" s="2741"/>
      <c r="V168" s="2741"/>
      <c r="W168" s="2741"/>
      <c r="X168" s="2741"/>
      <c r="Y168" s="2741"/>
      <c r="Z168" s="2741"/>
      <c r="AA168" s="2741"/>
      <c r="AB168" s="2741"/>
      <c r="AC168" s="2741"/>
      <c r="AD168" s="2741"/>
      <c r="AE168" s="2741"/>
      <c r="AF168" s="2654"/>
      <c r="AG168" s="2654"/>
      <c r="AH168" s="12"/>
      <c r="AI168" s="2629"/>
      <c r="AJ168" s="2625"/>
      <c r="AK168" s="2629"/>
      <c r="AL168" s="2625"/>
      <c r="AM168" s="2625"/>
      <c r="AN168" s="2625"/>
      <c r="AO168" s="2625"/>
      <c r="AP168" s="2625"/>
      <c r="AQ168" s="2625"/>
      <c r="AR168" s="2625"/>
      <c r="AS168" s="2625"/>
      <c r="AT168" s="2625"/>
      <c r="AU168" s="2625"/>
      <c r="AV168" s="2625"/>
      <c r="AW168" s="2625"/>
      <c r="AX168" s="2625"/>
      <c r="AY168" s="2625"/>
      <c r="AZ168" s="2625"/>
      <c r="BA168" s="2625"/>
      <c r="BB168" s="2625"/>
      <c r="BC168" s="2625"/>
      <c r="BD168" s="2625"/>
      <c r="BE168" s="2625"/>
      <c r="BF168" s="2625"/>
      <c r="BG168" s="2625"/>
      <c r="BH168" s="2625"/>
      <c r="BI168" s="2625"/>
      <c r="BJ168" s="2625"/>
      <c r="BK168" s="2625"/>
      <c r="BL168" s="2625"/>
      <c r="BM168" s="2625"/>
      <c r="BN168" s="2625"/>
      <c r="BO168" s="2629"/>
      <c r="BP168" s="2625"/>
      <c r="BQ168" s="2625"/>
      <c r="BR168" s="2643"/>
      <c r="BS168" s="2643"/>
      <c r="BT168" s="2643"/>
    </row>
    <row r="169" spans="1:72" s="2648" customFormat="1" ht="15.75" customHeight="1" thickTop="1">
      <c r="A169" s="2643"/>
      <c r="B169" s="2753" t="s">
        <v>9536</v>
      </c>
      <c r="C169" s="166">
        <f>IF($O$35=0,0,$O$35/$O$155)</f>
        <v>0</v>
      </c>
      <c r="D169" s="2719"/>
      <c r="E169" s="2719"/>
      <c r="F169" s="2719"/>
      <c r="G169" s="2719"/>
      <c r="H169" s="2719"/>
      <c r="I169" s="2719"/>
      <c r="J169" s="2719"/>
      <c r="K169" s="2719"/>
      <c r="L169" s="2719"/>
      <c r="M169" s="2719"/>
      <c r="N169" s="2719"/>
      <c r="O169" s="2719"/>
      <c r="P169" s="2719"/>
      <c r="Q169" s="2719"/>
      <c r="R169" s="2719"/>
      <c r="S169" s="2719"/>
      <c r="T169" s="2719"/>
      <c r="U169" s="2719"/>
      <c r="V169" s="2719"/>
      <c r="W169" s="2719"/>
      <c r="X169" s="2719"/>
      <c r="Y169" s="2719"/>
      <c r="Z169" s="2719"/>
      <c r="AA169" s="2719"/>
      <c r="AB169" s="2719"/>
      <c r="AC169" s="2719"/>
      <c r="AD169" s="2719"/>
      <c r="AE169" s="2747"/>
      <c r="AF169" s="2754"/>
      <c r="AG169" s="2671" t="s">
        <v>9537</v>
      </c>
      <c r="AH169" s="12"/>
      <c r="AI169" s="2629"/>
      <c r="AJ169" s="2625"/>
      <c r="AK169" s="2629"/>
      <c r="AL169" s="2625"/>
      <c r="AM169" s="2625"/>
      <c r="AN169" s="2625"/>
      <c r="AO169" s="2625"/>
      <c r="AP169" s="2625"/>
      <c r="AQ169" s="2625"/>
      <c r="AR169" s="2625"/>
      <c r="AS169" s="2625"/>
      <c r="AT169" s="2625"/>
      <c r="AU169" s="2625"/>
      <c r="AV169" s="2625"/>
      <c r="AW169" s="2625"/>
      <c r="AX169" s="2625"/>
      <c r="AY169" s="2625"/>
      <c r="AZ169" s="2625"/>
      <c r="BA169" s="2625"/>
      <c r="BB169" s="2625"/>
      <c r="BC169" s="2625"/>
      <c r="BD169" s="2625"/>
      <c r="BE169" s="2625"/>
      <c r="BF169" s="2625"/>
      <c r="BG169" s="2625"/>
      <c r="BH169" s="2625"/>
      <c r="BI169" s="2625"/>
      <c r="BJ169" s="2625"/>
      <c r="BK169" s="2625"/>
      <c r="BL169" s="2625"/>
      <c r="BM169" s="2625"/>
      <c r="BN169" s="2625"/>
      <c r="BO169" s="2629"/>
      <c r="BP169" s="2625"/>
      <c r="BQ169" s="2625"/>
      <c r="BR169" s="2643"/>
      <c r="BS169" s="2643"/>
      <c r="BT169" s="2643"/>
    </row>
    <row r="170" spans="1:72" s="2648" customFormat="1" ht="15.75" customHeight="1">
      <c r="A170" s="2643"/>
      <c r="B170" s="2755" t="s">
        <v>9538</v>
      </c>
      <c r="C170" s="167">
        <f>IF($O$30=0,0,$O$30/$O$155)</f>
        <v>0.3701804257195071</v>
      </c>
      <c r="D170" s="2720"/>
      <c r="E170" s="2720"/>
      <c r="F170" s="2720"/>
      <c r="G170" s="2720"/>
      <c r="H170" s="2720"/>
      <c r="I170" s="2720"/>
      <c r="J170" s="2720"/>
      <c r="K170" s="2720"/>
      <c r="L170" s="2720"/>
      <c r="M170" s="2720"/>
      <c r="N170" s="2720"/>
      <c r="O170" s="2720"/>
      <c r="P170" s="2720"/>
      <c r="Q170" s="2720"/>
      <c r="R170" s="2720"/>
      <c r="S170" s="2720"/>
      <c r="T170" s="2720"/>
      <c r="U170" s="2720"/>
      <c r="V170" s="2720"/>
      <c r="W170" s="2720"/>
      <c r="X170" s="2720"/>
      <c r="Y170" s="2720"/>
      <c r="Z170" s="2720"/>
      <c r="AA170" s="2720"/>
      <c r="AB170" s="2720"/>
      <c r="AC170" s="2720"/>
      <c r="AD170" s="2720"/>
      <c r="AE170" s="2756"/>
      <c r="AF170" s="2754"/>
      <c r="AG170" s="2685" t="s">
        <v>9539</v>
      </c>
      <c r="AH170" s="12"/>
      <c r="AI170" s="2629"/>
      <c r="AJ170" s="2625"/>
      <c r="AK170" s="2629"/>
      <c r="AL170" s="2625"/>
      <c r="AM170" s="2625"/>
      <c r="AN170" s="2625"/>
      <c r="AO170" s="2625"/>
      <c r="AP170" s="2625"/>
      <c r="AQ170" s="2625"/>
      <c r="AR170" s="2625"/>
      <c r="AS170" s="2625"/>
      <c r="AT170" s="2625"/>
      <c r="AU170" s="2625"/>
      <c r="AV170" s="2625"/>
      <c r="AW170" s="2625"/>
      <c r="AX170" s="2625"/>
      <c r="AY170" s="2625"/>
      <c r="AZ170" s="2625"/>
      <c r="BA170" s="2625"/>
      <c r="BB170" s="2625"/>
      <c r="BC170" s="2625"/>
      <c r="BD170" s="2625"/>
      <c r="BE170" s="2625"/>
      <c r="BF170" s="2625"/>
      <c r="BG170" s="2625"/>
      <c r="BH170" s="2625"/>
      <c r="BI170" s="2625"/>
      <c r="BJ170" s="2625"/>
      <c r="BK170" s="2625"/>
      <c r="BL170" s="2625"/>
      <c r="BM170" s="2625"/>
      <c r="BN170" s="2625"/>
      <c r="BO170" s="2629"/>
      <c r="BP170" s="2625"/>
      <c r="BQ170" s="2625"/>
      <c r="BR170" s="2643"/>
      <c r="BS170" s="2643"/>
      <c r="BT170" s="2643"/>
    </row>
    <row r="171" spans="1:72" s="2648" customFormat="1" ht="15.75" customHeight="1">
      <c r="A171" s="2643"/>
      <c r="B171" s="2755" t="s">
        <v>9540</v>
      </c>
      <c r="C171" s="167">
        <f>IF($O$101=0,0,$O$101/$O$155)</f>
        <v>0.62981957428049296</v>
      </c>
      <c r="D171" s="2720"/>
      <c r="E171" s="2720"/>
      <c r="F171" s="2720"/>
      <c r="G171" s="2720"/>
      <c r="H171" s="2720"/>
      <c r="I171" s="2720"/>
      <c r="J171" s="2720"/>
      <c r="K171" s="2720"/>
      <c r="L171" s="2720"/>
      <c r="M171" s="2720"/>
      <c r="N171" s="2720"/>
      <c r="O171" s="2720"/>
      <c r="P171" s="2720"/>
      <c r="Q171" s="2720"/>
      <c r="R171" s="2720"/>
      <c r="S171" s="2720"/>
      <c r="T171" s="2720"/>
      <c r="U171" s="2720"/>
      <c r="V171" s="2720"/>
      <c r="W171" s="2720"/>
      <c r="X171" s="2720"/>
      <c r="Y171" s="2720"/>
      <c r="Z171" s="2720"/>
      <c r="AA171" s="2720"/>
      <c r="AB171" s="2720"/>
      <c r="AC171" s="2720"/>
      <c r="AD171" s="2720"/>
      <c r="AE171" s="2756"/>
      <c r="AF171" s="2754"/>
      <c r="AG171" s="2685" t="s">
        <v>9541</v>
      </c>
      <c r="AH171" s="12"/>
      <c r="AI171" s="2629"/>
      <c r="AJ171" s="2625"/>
      <c r="AK171" s="2629"/>
      <c r="AL171" s="2625"/>
      <c r="AM171" s="2625"/>
      <c r="AN171" s="2625"/>
      <c r="AO171" s="2625"/>
      <c r="AP171" s="2625"/>
      <c r="AQ171" s="2625"/>
      <c r="AR171" s="2625"/>
      <c r="AS171" s="2625"/>
      <c r="AT171" s="2625"/>
      <c r="AU171" s="2625"/>
      <c r="AV171" s="2625"/>
      <c r="AW171" s="2625"/>
      <c r="AX171" s="2625"/>
      <c r="AY171" s="2625"/>
      <c r="AZ171" s="2625"/>
      <c r="BA171" s="2625"/>
      <c r="BB171" s="2625"/>
      <c r="BC171" s="2625"/>
      <c r="BD171" s="2625"/>
      <c r="BE171" s="2625"/>
      <c r="BF171" s="2625"/>
      <c r="BG171" s="2625"/>
      <c r="BH171" s="2625"/>
      <c r="BI171" s="2625"/>
      <c r="BJ171" s="2625"/>
      <c r="BK171" s="2625"/>
      <c r="BL171" s="2625"/>
      <c r="BM171" s="2625"/>
      <c r="BN171" s="2625"/>
      <c r="BO171" s="2629"/>
      <c r="BP171" s="2625"/>
      <c r="BQ171" s="2625"/>
      <c r="BR171" s="2643"/>
      <c r="BS171" s="2643"/>
      <c r="BT171" s="2643"/>
    </row>
    <row r="172" spans="1:72" s="2648" customFormat="1" ht="15.75" customHeight="1">
      <c r="A172" s="2643"/>
      <c r="B172" s="2755" t="s">
        <v>9542</v>
      </c>
      <c r="C172" s="167">
        <f>IF($O$153=0,0,$O$153/$O$155)</f>
        <v>0</v>
      </c>
      <c r="D172" s="2720"/>
      <c r="E172" s="2720"/>
      <c r="F172" s="2720"/>
      <c r="G172" s="2720"/>
      <c r="H172" s="2720"/>
      <c r="I172" s="2720"/>
      <c r="J172" s="2720"/>
      <c r="K172" s="2720"/>
      <c r="L172" s="2720"/>
      <c r="M172" s="2720"/>
      <c r="N172" s="2720"/>
      <c r="O172" s="2720"/>
      <c r="P172" s="2720"/>
      <c r="Q172" s="2720"/>
      <c r="R172" s="2720"/>
      <c r="S172" s="2720"/>
      <c r="T172" s="2720"/>
      <c r="U172" s="2720"/>
      <c r="V172" s="2720"/>
      <c r="W172" s="2720"/>
      <c r="X172" s="2720"/>
      <c r="Y172" s="2720"/>
      <c r="Z172" s="2720"/>
      <c r="AA172" s="2720"/>
      <c r="AB172" s="2720"/>
      <c r="AC172" s="2720"/>
      <c r="AD172" s="2720"/>
      <c r="AE172" s="2756"/>
      <c r="AF172" s="2754"/>
      <c r="AG172" s="2685" t="s">
        <v>9543</v>
      </c>
      <c r="AH172" s="12"/>
      <c r="AI172" s="2629"/>
      <c r="AJ172" s="2625"/>
      <c r="AK172" s="2629"/>
      <c r="AL172" s="2625"/>
      <c r="AM172" s="2625"/>
      <c r="AN172" s="2625"/>
      <c r="AO172" s="2625"/>
      <c r="AP172" s="2625"/>
      <c r="AQ172" s="2625"/>
      <c r="AR172" s="2625"/>
      <c r="AS172" s="2625"/>
      <c r="AT172" s="2625"/>
      <c r="AU172" s="2625"/>
      <c r="AV172" s="2625"/>
      <c r="AW172" s="2625"/>
      <c r="AX172" s="2625"/>
      <c r="AY172" s="2625"/>
      <c r="AZ172" s="2625"/>
      <c r="BA172" s="2625"/>
      <c r="BB172" s="2625"/>
      <c r="BC172" s="2625"/>
      <c r="BD172" s="2625"/>
      <c r="BE172" s="2625"/>
      <c r="BF172" s="2625"/>
      <c r="BG172" s="2625"/>
      <c r="BH172" s="2625"/>
      <c r="BI172" s="2625"/>
      <c r="BJ172" s="2625"/>
      <c r="BK172" s="2625"/>
      <c r="BL172" s="2625"/>
      <c r="BM172" s="2625"/>
      <c r="BN172" s="2625"/>
      <c r="BO172" s="2629"/>
      <c r="BP172" s="2625"/>
      <c r="BQ172" s="2625"/>
      <c r="BR172" s="2643"/>
      <c r="BS172" s="2643"/>
      <c r="BT172" s="2643"/>
    </row>
    <row r="173" spans="1:72" s="2648" customFormat="1" ht="15.75" customHeight="1">
      <c r="A173" s="2643"/>
      <c r="B173" s="2757" t="s">
        <v>9544</v>
      </c>
      <c r="C173" s="167">
        <f>IF(($O$101+$O$153)=0,0,($O$101+$O$153)/$O$155)</f>
        <v>0.62981957428049296</v>
      </c>
      <c r="D173" s="2720"/>
      <c r="E173" s="2720"/>
      <c r="F173" s="2720"/>
      <c r="G173" s="2720"/>
      <c r="H173" s="2720"/>
      <c r="I173" s="2720"/>
      <c r="J173" s="2720"/>
      <c r="K173" s="2720"/>
      <c r="L173" s="2720"/>
      <c r="M173" s="2720"/>
      <c r="N173" s="2720"/>
      <c r="O173" s="2720"/>
      <c r="P173" s="2720"/>
      <c r="Q173" s="2720"/>
      <c r="R173" s="2720"/>
      <c r="S173" s="2720"/>
      <c r="T173" s="2720"/>
      <c r="U173" s="2720"/>
      <c r="V173" s="2720"/>
      <c r="W173" s="2720"/>
      <c r="X173" s="2720"/>
      <c r="Y173" s="2720"/>
      <c r="Z173" s="2720"/>
      <c r="AA173" s="2720"/>
      <c r="AB173" s="2720"/>
      <c r="AC173" s="2720"/>
      <c r="AD173" s="2720"/>
      <c r="AE173" s="2756"/>
      <c r="AF173" s="2754"/>
      <c r="AG173" s="2685" t="s">
        <v>9545</v>
      </c>
      <c r="AH173" s="12"/>
      <c r="AI173" s="2629"/>
      <c r="AJ173" s="2625"/>
      <c r="AK173" s="2629"/>
      <c r="AL173" s="2625"/>
      <c r="AM173" s="2625"/>
      <c r="AN173" s="2625"/>
      <c r="AO173" s="2625"/>
      <c r="AP173" s="2625"/>
      <c r="AQ173" s="2625"/>
      <c r="AR173" s="2625"/>
      <c r="AS173" s="2625"/>
      <c r="AT173" s="2625"/>
      <c r="AU173" s="2625"/>
      <c r="AV173" s="2625"/>
      <c r="AW173" s="2625"/>
      <c r="AX173" s="2625"/>
      <c r="AY173" s="2625"/>
      <c r="AZ173" s="2625"/>
      <c r="BA173" s="2625"/>
      <c r="BB173" s="2625"/>
      <c r="BC173" s="2625"/>
      <c r="BD173" s="2625"/>
      <c r="BE173" s="2625"/>
      <c r="BF173" s="2625"/>
      <c r="BG173" s="2625"/>
      <c r="BH173" s="2625"/>
      <c r="BI173" s="2625"/>
      <c r="BJ173" s="2625"/>
      <c r="BK173" s="2625"/>
      <c r="BL173" s="2625"/>
      <c r="BM173" s="2625"/>
      <c r="BN173" s="2625"/>
      <c r="BO173" s="2629"/>
      <c r="BP173" s="2625"/>
      <c r="BQ173" s="2625"/>
      <c r="BR173" s="2643"/>
      <c r="BS173" s="2643"/>
      <c r="BT173" s="2643"/>
    </row>
    <row r="174" spans="1:72" s="2648" customFormat="1" ht="15.75" customHeight="1">
      <c r="A174" s="2643"/>
      <c r="B174" s="2757" t="s">
        <v>9546</v>
      </c>
      <c r="C174" s="2758">
        <f>C173+C170</f>
        <v>1</v>
      </c>
      <c r="D174" s="2720"/>
      <c r="E174" s="2720"/>
      <c r="F174" s="2720"/>
      <c r="G174" s="2720"/>
      <c r="H174" s="2720"/>
      <c r="I174" s="2720"/>
      <c r="J174" s="2720"/>
      <c r="K174" s="2720"/>
      <c r="L174" s="2720"/>
      <c r="M174" s="2720"/>
      <c r="N174" s="2720"/>
      <c r="O174" s="2720"/>
      <c r="P174" s="2720"/>
      <c r="Q174" s="2720"/>
      <c r="R174" s="2720"/>
      <c r="S174" s="2720"/>
      <c r="T174" s="2720"/>
      <c r="U174" s="2720"/>
      <c r="V174" s="2720"/>
      <c r="W174" s="2720"/>
      <c r="X174" s="2720"/>
      <c r="Y174" s="2720"/>
      <c r="Z174" s="2720"/>
      <c r="AA174" s="2720"/>
      <c r="AB174" s="2720"/>
      <c r="AC174" s="2720"/>
      <c r="AD174" s="2720"/>
      <c r="AE174" s="2756"/>
      <c r="AF174" s="2754"/>
      <c r="AG174" s="2685" t="s">
        <v>9547</v>
      </c>
      <c r="AH174" s="12"/>
      <c r="AI174" s="2629"/>
      <c r="AJ174" s="2625"/>
      <c r="AK174" s="2629"/>
      <c r="AL174" s="2625"/>
      <c r="AM174" s="2625"/>
      <c r="AN174" s="2625"/>
      <c r="AO174" s="2625"/>
      <c r="AP174" s="2625"/>
      <c r="AQ174" s="2625"/>
      <c r="AR174" s="2625"/>
      <c r="AS174" s="2625"/>
      <c r="AT174" s="2625"/>
      <c r="AU174" s="2625"/>
      <c r="AV174" s="2625"/>
      <c r="AW174" s="2625"/>
      <c r="AX174" s="2625"/>
      <c r="AY174" s="2625"/>
      <c r="AZ174" s="2625"/>
      <c r="BA174" s="2625"/>
      <c r="BB174" s="2625"/>
      <c r="BC174" s="2625"/>
      <c r="BD174" s="2625"/>
      <c r="BE174" s="2625"/>
      <c r="BF174" s="2625"/>
      <c r="BG174" s="2625"/>
      <c r="BH174" s="2625"/>
      <c r="BI174" s="2625"/>
      <c r="BJ174" s="2625"/>
      <c r="BK174" s="2625"/>
      <c r="BL174" s="2625"/>
      <c r="BM174" s="2625"/>
      <c r="BN174" s="2625"/>
      <c r="BO174" s="2629"/>
      <c r="BP174" s="2625"/>
      <c r="BQ174" s="2625"/>
      <c r="BR174" s="2643"/>
      <c r="BS174" s="2643"/>
      <c r="BT174" s="2643"/>
    </row>
    <row r="175" spans="1:72" s="2648" customFormat="1" ht="15.75" customHeight="1" thickBot="1">
      <c r="A175" s="2643"/>
      <c r="B175" s="2759" t="s">
        <v>7376</v>
      </c>
      <c r="C175" s="2760">
        <f>IF($Q$155=0,0,$Q$155/$O$155)</f>
        <v>12.367798416283675</v>
      </c>
      <c r="D175" s="2703"/>
      <c r="E175" s="2703"/>
      <c r="F175" s="2703"/>
      <c r="G175" s="2703"/>
      <c r="H175" s="2703"/>
      <c r="I175" s="2703"/>
      <c r="J175" s="2703"/>
      <c r="K175" s="2703"/>
      <c r="L175" s="2703"/>
      <c r="M175" s="2703"/>
      <c r="N175" s="2703"/>
      <c r="O175" s="2703"/>
      <c r="P175" s="2703"/>
      <c r="Q175" s="2703"/>
      <c r="R175" s="2703"/>
      <c r="S175" s="2703"/>
      <c r="T175" s="2703"/>
      <c r="U175" s="2703"/>
      <c r="V175" s="2703"/>
      <c r="W175" s="2703"/>
      <c r="X175" s="2703"/>
      <c r="Y175" s="2703"/>
      <c r="Z175" s="2703"/>
      <c r="AA175" s="2703"/>
      <c r="AB175" s="2703"/>
      <c r="AC175" s="2703"/>
      <c r="AD175" s="2703"/>
      <c r="AE175" s="2750"/>
      <c r="AF175" s="2754"/>
      <c r="AG175" s="2707" t="s">
        <v>9548</v>
      </c>
      <c r="AH175" s="12"/>
      <c r="AI175" s="2629"/>
      <c r="AJ175" s="2625"/>
      <c r="AK175" s="2629"/>
      <c r="AL175" s="2625"/>
      <c r="AM175" s="2625"/>
      <c r="AN175" s="2625"/>
      <c r="AO175" s="2625"/>
      <c r="AP175" s="2625"/>
      <c r="AQ175" s="2625"/>
      <c r="AR175" s="2625"/>
      <c r="AS175" s="2625"/>
      <c r="AT175" s="2625"/>
      <c r="AU175" s="2625"/>
      <c r="AV175" s="2625"/>
      <c r="AW175" s="2625"/>
      <c r="AX175" s="2625"/>
      <c r="AY175" s="2625"/>
      <c r="AZ175" s="2625"/>
      <c r="BA175" s="2625"/>
      <c r="BB175" s="2625"/>
      <c r="BC175" s="2625"/>
      <c r="BD175" s="2625"/>
      <c r="BE175" s="2625"/>
      <c r="BF175" s="2625"/>
      <c r="BG175" s="2625"/>
      <c r="BH175" s="2625"/>
      <c r="BI175" s="2625"/>
      <c r="BJ175" s="2625"/>
      <c r="BK175" s="2625"/>
      <c r="BL175" s="2625"/>
      <c r="BM175" s="2625"/>
      <c r="BN175" s="2625"/>
      <c r="BO175" s="2629"/>
      <c r="BP175" s="2625"/>
      <c r="BQ175" s="2625"/>
      <c r="BR175" s="2643"/>
      <c r="BS175" s="2643"/>
      <c r="BT175" s="2643"/>
    </row>
    <row r="176" spans="1:72" s="2648" customFormat="1" ht="16.5" thickTop="1">
      <c r="A176" s="2643"/>
      <c r="B176" s="2761"/>
      <c r="C176" s="2761"/>
      <c r="D176" s="2761"/>
      <c r="E176" s="2761"/>
      <c r="F176" s="2761"/>
      <c r="G176" s="2761"/>
      <c r="H176" s="2762"/>
      <c r="I176" s="2762"/>
      <c r="J176" s="2762"/>
      <c r="K176" s="2762"/>
      <c r="L176" s="2762"/>
      <c r="M176" s="2762"/>
      <c r="N176" s="2762"/>
      <c r="O176" s="2761"/>
      <c r="P176" s="2761"/>
      <c r="Q176" s="2761"/>
      <c r="R176" s="2761"/>
      <c r="S176" s="2761"/>
      <c r="T176" s="2761"/>
      <c r="U176" s="2761"/>
      <c r="V176" s="2761"/>
      <c r="W176" s="2761"/>
      <c r="X176" s="2761"/>
      <c r="Y176" s="2761"/>
      <c r="Z176" s="2761"/>
      <c r="AA176" s="2761"/>
      <c r="AB176" s="2761"/>
      <c r="AC176" s="2761"/>
      <c r="AD176" s="2761"/>
      <c r="AE176" s="2761"/>
      <c r="AF176" s="2654"/>
      <c r="AG176" s="2654"/>
      <c r="AH176" s="12"/>
      <c r="AI176" s="2625"/>
      <c r="AJ176" s="2625"/>
      <c r="AK176" s="2625"/>
      <c r="AL176" s="2625"/>
      <c r="AM176" s="2625"/>
      <c r="AN176" s="2625"/>
      <c r="AO176" s="2625"/>
      <c r="AP176" s="2625"/>
      <c r="AQ176" s="2625"/>
      <c r="AR176" s="2625"/>
      <c r="AS176" s="2625"/>
      <c r="AT176" s="2625"/>
      <c r="AU176" s="2625"/>
      <c r="AV176" s="2625"/>
      <c r="AW176" s="2625"/>
      <c r="AX176" s="2625"/>
      <c r="AY176" s="2625"/>
      <c r="AZ176" s="2625"/>
      <c r="BA176" s="2625"/>
      <c r="BB176" s="2625"/>
      <c r="BC176" s="2625"/>
      <c r="BD176" s="2625"/>
      <c r="BE176" s="2625"/>
      <c r="BF176" s="2625"/>
      <c r="BG176" s="2625"/>
      <c r="BH176" s="2625"/>
      <c r="BI176" s="2625"/>
      <c r="BJ176" s="2625"/>
      <c r="BK176" s="2625"/>
      <c r="BL176" s="2625"/>
      <c r="BM176" s="2625"/>
      <c r="BN176" s="2625"/>
      <c r="BO176" s="2625"/>
      <c r="BP176" s="2625"/>
      <c r="BQ176" s="2625"/>
      <c r="BR176" s="2643"/>
      <c r="BS176" s="2643"/>
      <c r="BT176" s="2643"/>
    </row>
    <row r="177" spans="1:72" s="2648" customFormat="1">
      <c r="A177" s="2643"/>
      <c r="B177" s="2654"/>
      <c r="C177" s="2654"/>
      <c r="D177" s="2654"/>
      <c r="E177" s="2654"/>
      <c r="F177" s="2654"/>
      <c r="G177" s="2654"/>
      <c r="H177" s="2654"/>
      <c r="I177" s="2654"/>
      <c r="J177" s="2654"/>
      <c r="K177" s="2654"/>
      <c r="L177" s="2654"/>
      <c r="M177" s="2654"/>
      <c r="N177" s="2654"/>
      <c r="O177" s="2654"/>
      <c r="P177" s="2654"/>
      <c r="Q177" s="2654"/>
      <c r="R177" s="2654"/>
      <c r="S177" s="2654"/>
      <c r="T177" s="2654"/>
      <c r="U177" s="2654"/>
      <c r="V177" s="2654"/>
      <c r="W177" s="2654"/>
      <c r="X177" s="2654"/>
      <c r="Y177" s="2654"/>
      <c r="Z177" s="2654"/>
      <c r="AA177" s="2654"/>
      <c r="AB177" s="2654"/>
      <c r="AC177" s="2654"/>
      <c r="AD177" s="2654"/>
      <c r="AE177" s="2654"/>
      <c r="AF177" s="2654"/>
      <c r="AG177" s="2654"/>
      <c r="AH177" s="12"/>
      <c r="AI177" s="2625"/>
      <c r="AJ177" s="2625"/>
      <c r="AK177" s="2625"/>
      <c r="AL177" s="2625"/>
      <c r="AM177" s="2625"/>
      <c r="AN177" s="2625"/>
      <c r="AO177" s="2625"/>
      <c r="AP177" s="2625"/>
      <c r="AQ177" s="2625"/>
      <c r="AR177" s="2625"/>
      <c r="AS177" s="2625"/>
      <c r="AT177" s="2625"/>
      <c r="AU177" s="2625"/>
      <c r="AV177" s="2625"/>
      <c r="AW177" s="2625"/>
      <c r="AX177" s="2625"/>
      <c r="AY177" s="2625"/>
      <c r="AZ177" s="2625"/>
      <c r="BA177" s="2625"/>
      <c r="BB177" s="2625"/>
      <c r="BC177" s="2625"/>
      <c r="BD177" s="2625"/>
      <c r="BE177" s="2625"/>
      <c r="BF177" s="2625"/>
      <c r="BG177" s="2625"/>
      <c r="BH177" s="2625"/>
      <c r="BI177" s="2625"/>
      <c r="BJ177" s="2625"/>
      <c r="BK177" s="2625"/>
      <c r="BL177" s="2625"/>
      <c r="BM177" s="2625"/>
      <c r="BN177" s="2625"/>
      <c r="BO177" s="2625"/>
      <c r="BP177" s="2625"/>
      <c r="BQ177" s="2625"/>
      <c r="BR177" s="2643"/>
      <c r="BS177" s="2643"/>
      <c r="BT177" s="2643"/>
    </row>
    <row r="178" spans="1:72">
      <c r="A178" s="2643"/>
      <c r="B178" s="2654"/>
      <c r="C178" s="2654"/>
      <c r="D178" s="2654"/>
      <c r="E178" s="2654"/>
      <c r="F178" s="2654"/>
      <c r="G178" s="2654"/>
      <c r="H178" s="2654"/>
      <c r="I178" s="2654"/>
      <c r="J178" s="2654"/>
      <c r="K178" s="2654"/>
      <c r="L178" s="2654"/>
      <c r="M178" s="2654"/>
      <c r="N178" s="2654"/>
      <c r="O178" s="2654"/>
      <c r="P178" s="2654"/>
      <c r="Q178" s="2654"/>
      <c r="R178" s="2654"/>
      <c r="S178" s="2654"/>
      <c r="T178" s="2654"/>
      <c r="U178" s="2654"/>
      <c r="V178" s="2654"/>
      <c r="W178" s="2654"/>
      <c r="X178" s="2654"/>
      <c r="Y178" s="2654"/>
      <c r="Z178" s="2654"/>
      <c r="AA178" s="2654"/>
      <c r="AB178" s="2654"/>
      <c r="AC178" s="2654"/>
      <c r="AD178" s="2654"/>
      <c r="AE178" s="2654"/>
      <c r="AF178" s="2654"/>
      <c r="AG178" s="2654"/>
      <c r="AH178" s="12"/>
      <c r="AI178" s="2625"/>
      <c r="AJ178" s="2625"/>
      <c r="AK178" s="2625"/>
      <c r="AL178" s="2625"/>
      <c r="AM178" s="2625"/>
      <c r="AN178" s="2625"/>
      <c r="AO178" s="2625"/>
      <c r="AP178" s="2625"/>
      <c r="AQ178" s="2625"/>
      <c r="AR178" s="2625"/>
      <c r="AS178" s="2625"/>
      <c r="AT178" s="2625"/>
      <c r="AU178" s="2625"/>
      <c r="AV178" s="2625"/>
      <c r="AW178" s="2625"/>
      <c r="AX178" s="2625"/>
      <c r="AY178" s="2625"/>
      <c r="AZ178" s="2625"/>
      <c r="BA178" s="2625"/>
      <c r="BB178" s="2625"/>
      <c r="BC178" s="2625"/>
      <c r="BD178" s="2625"/>
      <c r="BE178" s="2625"/>
      <c r="BF178" s="2625"/>
      <c r="BG178" s="2625"/>
      <c r="BH178" s="2625"/>
      <c r="BI178" s="2625"/>
      <c r="BJ178" s="2625"/>
      <c r="BK178" s="2625"/>
      <c r="BL178" s="2625"/>
      <c r="BM178" s="2625"/>
      <c r="BN178" s="2625"/>
      <c r="BO178" s="2625"/>
      <c r="BP178" s="2625"/>
      <c r="BQ178" s="2625"/>
      <c r="BR178" s="2643"/>
      <c r="BS178" s="2643"/>
      <c r="BT178" s="2643"/>
    </row>
    <row r="179" spans="1:72">
      <c r="A179" s="2643"/>
      <c r="B179" s="2654"/>
      <c r="C179" s="2654"/>
      <c r="D179" s="2654"/>
      <c r="E179" s="2654"/>
      <c r="F179" s="2654"/>
      <c r="G179" s="2654"/>
      <c r="H179" s="2654"/>
      <c r="I179" s="2654"/>
      <c r="J179" s="2654"/>
      <c r="K179" s="2654"/>
      <c r="L179" s="2654"/>
      <c r="M179" s="2654"/>
      <c r="N179" s="2654"/>
      <c r="O179" s="2654"/>
      <c r="P179" s="2654"/>
      <c r="Q179" s="2654"/>
      <c r="R179" s="2654"/>
      <c r="S179" s="2654"/>
      <c r="T179" s="2654"/>
      <c r="U179" s="2654"/>
      <c r="V179" s="2654"/>
      <c r="W179" s="2654"/>
      <c r="X179" s="2654"/>
      <c r="Y179" s="2654"/>
      <c r="Z179" s="2654"/>
      <c r="AA179" s="2654"/>
      <c r="AB179" s="2654"/>
      <c r="AC179" s="2654"/>
      <c r="AD179" s="2654"/>
      <c r="AE179" s="2654"/>
      <c r="AF179" s="2654"/>
      <c r="AG179" s="2654"/>
      <c r="AH179" s="12"/>
      <c r="AI179" s="2625"/>
      <c r="AJ179" s="2625"/>
      <c r="AK179" s="2625"/>
      <c r="AL179" s="2625"/>
      <c r="AM179" s="2625"/>
      <c r="AN179" s="2625"/>
      <c r="AO179" s="2625"/>
      <c r="AP179" s="2625"/>
      <c r="AQ179" s="2625"/>
      <c r="AR179" s="2625"/>
      <c r="AS179" s="2625"/>
      <c r="AT179" s="2625"/>
      <c r="AU179" s="2625"/>
      <c r="AV179" s="2625"/>
      <c r="AW179" s="2625"/>
      <c r="AX179" s="2625"/>
      <c r="AY179" s="2625"/>
      <c r="AZ179" s="2625"/>
      <c r="BA179" s="2625"/>
      <c r="BB179" s="2625"/>
      <c r="BC179" s="2625"/>
      <c r="BD179" s="2625"/>
      <c r="BE179" s="2625"/>
      <c r="BF179" s="2625"/>
      <c r="BG179" s="2625"/>
      <c r="BH179" s="2625"/>
      <c r="BI179" s="2625"/>
      <c r="BJ179" s="2625"/>
      <c r="BK179" s="2625"/>
      <c r="BL179" s="2625"/>
      <c r="BM179" s="2625"/>
      <c r="BN179" s="2625"/>
      <c r="BO179" s="2625"/>
      <c r="BP179" s="2625"/>
      <c r="BQ179" s="2625"/>
      <c r="BR179" s="2643"/>
      <c r="BS179" s="2643"/>
      <c r="BT179" s="2643"/>
    </row>
    <row r="180" spans="1:72">
      <c r="A180" s="2643"/>
      <c r="B180" s="2654"/>
      <c r="C180" s="2654"/>
      <c r="D180" s="2654"/>
      <c r="E180" s="2654"/>
      <c r="F180" s="2654"/>
      <c r="G180" s="2654"/>
      <c r="H180" s="2654"/>
      <c r="I180" s="2654"/>
      <c r="J180" s="2654"/>
      <c r="K180" s="2654"/>
      <c r="L180" s="2654"/>
      <c r="M180" s="2654"/>
      <c r="N180" s="2654"/>
      <c r="O180" s="2654"/>
      <c r="P180" s="2654"/>
      <c r="Q180" s="2654"/>
      <c r="R180" s="2654"/>
      <c r="S180" s="2654"/>
      <c r="T180" s="2654"/>
      <c r="U180" s="2654"/>
      <c r="V180" s="2654"/>
      <c r="W180" s="2654"/>
      <c r="X180" s="2654"/>
      <c r="Y180" s="2654"/>
      <c r="Z180" s="2654"/>
      <c r="AA180" s="2654"/>
      <c r="AB180" s="2654"/>
      <c r="AC180" s="2654"/>
      <c r="AD180" s="2654"/>
      <c r="AE180" s="2654"/>
      <c r="AF180" s="2654"/>
      <c r="AG180" s="2654"/>
      <c r="AH180" s="12"/>
      <c r="AI180" s="2625"/>
      <c r="AJ180" s="2625"/>
      <c r="AK180" s="2625"/>
      <c r="AL180" s="2625"/>
      <c r="AM180" s="2625"/>
      <c r="AN180" s="2625"/>
      <c r="AO180" s="2625"/>
      <c r="AP180" s="2625"/>
      <c r="AQ180" s="2625"/>
      <c r="AR180" s="2625"/>
      <c r="AS180" s="2625"/>
      <c r="AT180" s="2625"/>
      <c r="AU180" s="2625"/>
      <c r="AV180" s="2625"/>
      <c r="AW180" s="2625"/>
      <c r="AX180" s="2625"/>
      <c r="AY180" s="2625"/>
      <c r="AZ180" s="2625"/>
      <c r="BA180" s="2625"/>
      <c r="BB180" s="2625"/>
      <c r="BC180" s="2625"/>
      <c r="BD180" s="2625"/>
      <c r="BE180" s="2625"/>
      <c r="BF180" s="2625"/>
      <c r="BG180" s="2625"/>
      <c r="BH180" s="2625"/>
      <c r="BI180" s="2625"/>
      <c r="BJ180" s="2625"/>
      <c r="BK180" s="2625"/>
      <c r="BL180" s="2625"/>
      <c r="BM180" s="2625"/>
      <c r="BN180" s="2625"/>
      <c r="BO180" s="2625"/>
      <c r="BP180" s="2625"/>
      <c r="BQ180" s="2625"/>
      <c r="BR180" s="2643"/>
      <c r="BS180" s="2643"/>
      <c r="BT180" s="2643"/>
    </row>
    <row r="181" spans="1:72">
      <c r="A181" s="2643"/>
      <c r="B181" s="2654"/>
      <c r="C181" s="2654"/>
      <c r="D181" s="2654"/>
      <c r="E181" s="2654"/>
      <c r="F181" s="2654"/>
      <c r="G181" s="2654"/>
      <c r="H181" s="2654"/>
      <c r="I181" s="2654"/>
      <c r="J181" s="2654"/>
      <c r="K181" s="2654"/>
      <c r="L181" s="2654"/>
      <c r="M181" s="2654"/>
      <c r="N181" s="2654"/>
      <c r="O181" s="2654"/>
      <c r="P181" s="2654"/>
      <c r="Q181" s="2654"/>
      <c r="R181" s="2654"/>
      <c r="S181" s="2654"/>
      <c r="T181" s="2654"/>
      <c r="U181" s="2654"/>
      <c r="V181" s="2654"/>
      <c r="W181" s="2654"/>
      <c r="X181" s="2654"/>
      <c r="Y181" s="2654"/>
      <c r="Z181" s="2654"/>
      <c r="AA181" s="2654"/>
      <c r="AB181" s="2654"/>
      <c r="AC181" s="2654"/>
      <c r="AD181" s="2654"/>
      <c r="AE181" s="2654"/>
      <c r="AF181" s="2643"/>
      <c r="AG181" s="2643"/>
      <c r="AH181" s="12"/>
      <c r="AI181" s="2625"/>
      <c r="AJ181" s="2625"/>
      <c r="AK181" s="2625"/>
      <c r="AL181" s="2625"/>
      <c r="AM181" s="2625"/>
      <c r="AN181" s="2625"/>
      <c r="AO181" s="2625"/>
      <c r="AP181" s="2625"/>
      <c r="AQ181" s="2625"/>
      <c r="AR181" s="2625"/>
      <c r="AS181" s="2625"/>
      <c r="AT181" s="2625"/>
      <c r="AU181" s="2625"/>
      <c r="AV181" s="2625"/>
      <c r="AW181" s="2625"/>
      <c r="AX181" s="2625"/>
      <c r="AY181" s="2625"/>
      <c r="AZ181" s="2625"/>
      <c r="BA181" s="2625"/>
      <c r="BB181" s="2625"/>
      <c r="BC181" s="2625"/>
      <c r="BD181" s="2625"/>
      <c r="BE181" s="2625"/>
      <c r="BF181" s="2625"/>
      <c r="BG181" s="2625"/>
      <c r="BH181" s="2625"/>
      <c r="BI181" s="2625"/>
      <c r="BJ181" s="2625"/>
      <c r="BK181" s="2625"/>
      <c r="BL181" s="2625"/>
      <c r="BM181" s="2625"/>
      <c r="BN181" s="2625"/>
      <c r="BO181" s="2625"/>
      <c r="BP181" s="2625"/>
      <c r="BQ181" s="2625"/>
      <c r="BR181" s="2643"/>
      <c r="BS181" s="2643"/>
      <c r="BT181" s="2643"/>
    </row>
    <row r="182" spans="1:72">
      <c r="A182" s="2643"/>
      <c r="B182" s="2654"/>
      <c r="C182" s="2654"/>
      <c r="D182" s="2654"/>
      <c r="E182" s="2654"/>
      <c r="F182" s="2654"/>
      <c r="G182" s="2654"/>
      <c r="H182" s="2654"/>
      <c r="I182" s="2654"/>
      <c r="J182" s="2654"/>
      <c r="K182" s="2654"/>
      <c r="L182" s="2654"/>
      <c r="M182" s="2654"/>
      <c r="N182" s="2654"/>
      <c r="O182" s="2654"/>
      <c r="P182" s="2654"/>
      <c r="Q182" s="2654"/>
      <c r="R182" s="2654"/>
      <c r="S182" s="2654"/>
      <c r="T182" s="2654"/>
      <c r="U182" s="2654"/>
      <c r="V182" s="2654"/>
      <c r="W182" s="2654"/>
      <c r="X182" s="2654"/>
      <c r="Y182" s="2654"/>
      <c r="Z182" s="2654"/>
      <c r="AA182" s="2654"/>
      <c r="AB182" s="2654"/>
      <c r="AC182" s="2654"/>
      <c r="AD182" s="2654"/>
      <c r="AE182" s="2654"/>
      <c r="AF182" s="2643"/>
      <c r="AG182" s="2643"/>
      <c r="AH182" s="12"/>
      <c r="AI182" s="2625"/>
      <c r="AJ182" s="2625"/>
      <c r="AK182" s="2625"/>
      <c r="AL182" s="2625"/>
      <c r="AM182" s="2625"/>
      <c r="AN182" s="2625"/>
      <c r="AO182" s="2625"/>
      <c r="AP182" s="2625"/>
      <c r="AQ182" s="2625"/>
      <c r="AR182" s="2625"/>
      <c r="AS182" s="2625"/>
      <c r="AT182" s="2625"/>
      <c r="AU182" s="2625"/>
      <c r="AV182" s="2625"/>
      <c r="AW182" s="2625"/>
      <c r="AX182" s="2625"/>
      <c r="AY182" s="2625"/>
      <c r="AZ182" s="2625"/>
      <c r="BA182" s="2625"/>
      <c r="BB182" s="2625"/>
      <c r="BC182" s="2625"/>
      <c r="BD182" s="2625"/>
      <c r="BE182" s="2625"/>
      <c r="BF182" s="2625"/>
      <c r="BG182" s="2625"/>
      <c r="BH182" s="2625"/>
      <c r="BI182" s="2625"/>
      <c r="BJ182" s="2625"/>
      <c r="BK182" s="2625"/>
      <c r="BL182" s="2625"/>
      <c r="BM182" s="2625"/>
      <c r="BN182" s="2625"/>
      <c r="BO182" s="2625"/>
      <c r="BP182" s="2625"/>
      <c r="BQ182" s="2625"/>
      <c r="BR182" s="2643"/>
      <c r="BS182" s="2643"/>
      <c r="BT182" s="2643"/>
    </row>
    <row r="183" spans="1:72">
      <c r="A183" s="2643"/>
      <c r="B183" s="2654"/>
      <c r="C183" s="2654"/>
      <c r="D183" s="2654"/>
      <c r="E183" s="2654"/>
      <c r="F183" s="2654"/>
      <c r="G183" s="2654"/>
      <c r="H183" s="2654"/>
      <c r="I183" s="2654"/>
      <c r="J183" s="2654"/>
      <c r="K183" s="2654"/>
      <c r="L183" s="2654"/>
      <c r="M183" s="2654"/>
      <c r="N183" s="2654"/>
      <c r="O183" s="2654"/>
      <c r="P183" s="2654"/>
      <c r="Q183" s="2654"/>
      <c r="R183" s="2654"/>
      <c r="S183" s="2654"/>
      <c r="T183" s="2654"/>
      <c r="U183" s="2654"/>
      <c r="V183" s="2654"/>
      <c r="W183" s="2654"/>
      <c r="X183" s="2654"/>
      <c r="Y183" s="2654"/>
      <c r="Z183" s="2654"/>
      <c r="AA183" s="2654"/>
      <c r="AB183" s="2654"/>
      <c r="AC183" s="2654"/>
      <c r="AD183" s="2654"/>
      <c r="AE183" s="2654"/>
      <c r="AF183" s="2643"/>
      <c r="AG183" s="2643"/>
      <c r="AH183" s="12"/>
      <c r="AI183" s="2625"/>
      <c r="AJ183" s="2625"/>
      <c r="AK183" s="2625"/>
      <c r="AL183" s="2625"/>
      <c r="AM183" s="2625"/>
      <c r="AN183" s="2625"/>
      <c r="AO183" s="2625"/>
      <c r="AP183" s="2625"/>
      <c r="AQ183" s="2625"/>
      <c r="AR183" s="2625"/>
      <c r="AS183" s="2625"/>
      <c r="AT183" s="2625"/>
      <c r="AU183" s="2625"/>
      <c r="AV183" s="2625"/>
      <c r="AW183" s="2625"/>
      <c r="AX183" s="2625"/>
      <c r="AY183" s="2625"/>
      <c r="AZ183" s="2625"/>
      <c r="BA183" s="2625"/>
      <c r="BB183" s="2625"/>
      <c r="BC183" s="2625"/>
      <c r="BD183" s="2625"/>
      <c r="BE183" s="2625"/>
      <c r="BF183" s="2625"/>
      <c r="BG183" s="2625"/>
      <c r="BH183" s="2625"/>
      <c r="BI183" s="2625"/>
      <c r="BJ183" s="2625"/>
      <c r="BK183" s="2625"/>
      <c r="BL183" s="2625"/>
      <c r="BM183" s="2625"/>
      <c r="BN183" s="2625"/>
      <c r="BO183" s="2625"/>
      <c r="BP183" s="2625"/>
      <c r="BQ183" s="2625"/>
      <c r="BR183" s="2643"/>
      <c r="BS183" s="2643"/>
      <c r="BT183" s="2643"/>
    </row>
    <row r="184" spans="1:72">
      <c r="A184" s="2643"/>
      <c r="B184" s="2654"/>
      <c r="C184" s="2654"/>
      <c r="D184" s="2654"/>
      <c r="E184" s="2654"/>
      <c r="F184" s="2654"/>
      <c r="G184" s="2654"/>
      <c r="H184" s="2654"/>
      <c r="I184" s="2654"/>
      <c r="J184" s="2654"/>
      <c r="K184" s="2654"/>
      <c r="L184" s="2654"/>
      <c r="M184" s="2654"/>
      <c r="N184" s="2654"/>
      <c r="O184" s="2654"/>
      <c r="P184" s="2654"/>
      <c r="Q184" s="2654"/>
      <c r="R184" s="2654"/>
      <c r="S184" s="2654"/>
      <c r="T184" s="2654"/>
      <c r="U184" s="2654"/>
      <c r="V184" s="2654"/>
      <c r="W184" s="2654"/>
      <c r="X184" s="2654"/>
      <c r="Y184" s="2654"/>
      <c r="Z184" s="2654"/>
      <c r="AA184" s="2654"/>
      <c r="AB184" s="2654"/>
      <c r="AC184" s="2654"/>
      <c r="AD184" s="2654"/>
      <c r="AE184" s="2654"/>
      <c r="AF184" s="2643"/>
      <c r="AG184" s="2643"/>
      <c r="AH184" s="12"/>
      <c r="AI184" s="2625"/>
      <c r="AJ184" s="2625"/>
      <c r="AK184" s="2625"/>
      <c r="AL184" s="2625"/>
      <c r="AM184" s="2625"/>
      <c r="AN184" s="2625"/>
      <c r="AO184" s="2625"/>
      <c r="AP184" s="2625"/>
      <c r="AQ184" s="2625"/>
      <c r="AR184" s="2625"/>
      <c r="AS184" s="2625"/>
      <c r="AT184" s="2625"/>
      <c r="AU184" s="2625"/>
      <c r="AV184" s="2625"/>
      <c r="AW184" s="2625"/>
      <c r="AX184" s="2625"/>
      <c r="AY184" s="2625"/>
      <c r="AZ184" s="2625"/>
      <c r="BA184" s="2625"/>
      <c r="BB184" s="2625"/>
      <c r="BC184" s="2625"/>
      <c r="BD184" s="2625"/>
      <c r="BE184" s="2625"/>
      <c r="BF184" s="2625"/>
      <c r="BG184" s="2625"/>
      <c r="BH184" s="2625"/>
      <c r="BI184" s="2625"/>
      <c r="BJ184" s="2625"/>
      <c r="BK184" s="2625"/>
      <c r="BL184" s="2625"/>
      <c r="BM184" s="2625"/>
      <c r="BN184" s="2625"/>
      <c r="BO184" s="2625"/>
      <c r="BP184" s="2625"/>
      <c r="BQ184" s="2625"/>
      <c r="BR184" s="2643"/>
      <c r="BS184" s="2643"/>
      <c r="BT184" s="2643"/>
    </row>
    <row r="185" spans="1:72">
      <c r="B185" s="2654"/>
      <c r="C185" s="2654"/>
      <c r="D185" s="2654"/>
      <c r="E185" s="2654"/>
      <c r="F185" s="2654"/>
      <c r="G185" s="2654"/>
      <c r="H185" s="2654"/>
      <c r="I185" s="2654"/>
      <c r="J185" s="2654"/>
      <c r="K185" s="2654"/>
      <c r="L185" s="2654"/>
      <c r="M185" s="2654"/>
      <c r="N185" s="2654"/>
      <c r="O185" s="2654"/>
      <c r="P185" s="2654"/>
      <c r="Q185" s="2654"/>
      <c r="R185" s="2654"/>
      <c r="S185" s="2654"/>
      <c r="T185" s="2654"/>
      <c r="U185" s="2654"/>
      <c r="V185" s="2654"/>
      <c r="W185" s="2654"/>
      <c r="X185" s="2654"/>
      <c r="Y185" s="2654"/>
      <c r="Z185" s="2654"/>
      <c r="AA185" s="2654"/>
      <c r="AB185" s="2654"/>
      <c r="AC185" s="2654"/>
      <c r="AD185" s="2654"/>
      <c r="AE185" s="2654"/>
    </row>
    <row r="186" spans="1:72">
      <c r="B186" s="2654"/>
      <c r="C186" s="2654"/>
      <c r="D186" s="2654"/>
      <c r="E186" s="2654"/>
      <c r="F186" s="2654"/>
      <c r="G186" s="2654"/>
      <c r="H186" s="2654"/>
      <c r="I186" s="2654"/>
      <c r="J186" s="2654"/>
      <c r="K186" s="2654"/>
      <c r="L186" s="2654"/>
      <c r="M186" s="2654"/>
      <c r="N186" s="2654"/>
      <c r="O186" s="2654"/>
      <c r="P186" s="2654"/>
      <c r="Q186" s="2654"/>
      <c r="R186" s="2654"/>
      <c r="S186" s="2654"/>
      <c r="T186" s="2654"/>
      <c r="U186" s="2654"/>
      <c r="V186" s="2654"/>
      <c r="W186" s="2654"/>
      <c r="X186" s="2654"/>
      <c r="Y186" s="2654"/>
      <c r="Z186" s="2654"/>
      <c r="AA186" s="2654"/>
      <c r="AB186" s="2654"/>
      <c r="AC186" s="2654"/>
      <c r="AD186" s="2654"/>
      <c r="AE186" s="2654"/>
    </row>
    <row r="187" spans="1:72">
      <c r="B187" s="2654"/>
      <c r="C187" s="2654"/>
      <c r="D187" s="2654"/>
      <c r="E187" s="2654"/>
      <c r="F187" s="2654"/>
      <c r="G187" s="2654"/>
      <c r="H187" s="2654"/>
      <c r="I187" s="2654"/>
      <c r="J187" s="2654"/>
      <c r="K187" s="2654"/>
      <c r="L187" s="2654"/>
      <c r="M187" s="2654"/>
      <c r="N187" s="2654"/>
      <c r="O187" s="2654"/>
      <c r="P187" s="2654"/>
      <c r="Q187" s="2654"/>
      <c r="R187" s="2654"/>
      <c r="S187" s="2654"/>
      <c r="T187" s="2654"/>
      <c r="U187" s="2654"/>
      <c r="V187" s="2654"/>
      <c r="W187" s="2654"/>
      <c r="X187" s="2654"/>
      <c r="Y187" s="2654"/>
      <c r="Z187" s="2654"/>
      <c r="AA187" s="2654"/>
      <c r="AB187" s="2654"/>
      <c r="AC187" s="2654"/>
      <c r="AD187" s="2654"/>
      <c r="AE187" s="2654"/>
    </row>
    <row r="188" spans="1:72">
      <c r="B188" s="2654"/>
      <c r="C188" s="2654"/>
      <c r="D188" s="2654"/>
      <c r="E188" s="2654"/>
      <c r="F188" s="2654"/>
      <c r="G188" s="2654"/>
      <c r="H188" s="2654"/>
      <c r="I188" s="2654"/>
      <c r="J188" s="2654"/>
      <c r="K188" s="2654"/>
      <c r="L188" s="2654"/>
      <c r="M188" s="2654"/>
      <c r="N188" s="2654"/>
      <c r="O188" s="2654"/>
      <c r="P188" s="2654"/>
      <c r="Q188" s="2654"/>
      <c r="R188" s="2654"/>
      <c r="S188" s="2654"/>
      <c r="T188" s="2654"/>
      <c r="U188" s="2654"/>
      <c r="V188" s="2654"/>
      <c r="W188" s="2654"/>
      <c r="X188" s="2654"/>
      <c r="Y188" s="2654"/>
      <c r="Z188" s="2654"/>
      <c r="AA188" s="2654"/>
      <c r="AB188" s="2654"/>
      <c r="AC188" s="2654"/>
      <c r="AD188" s="2654"/>
      <c r="AE188" s="2654"/>
    </row>
    <row r="189" spans="1:72">
      <c r="B189" s="2654"/>
      <c r="C189" s="2654"/>
      <c r="D189" s="2654"/>
      <c r="E189" s="2654"/>
      <c r="F189" s="2654"/>
      <c r="G189" s="2654"/>
      <c r="H189" s="2654"/>
      <c r="I189" s="2654"/>
      <c r="J189" s="2654"/>
      <c r="K189" s="2654"/>
      <c r="L189" s="2654"/>
      <c r="M189" s="2654"/>
      <c r="N189" s="2654"/>
      <c r="O189" s="2654"/>
      <c r="P189" s="2654"/>
      <c r="Q189" s="2654"/>
      <c r="R189" s="2654"/>
      <c r="S189" s="2654"/>
      <c r="T189" s="2654"/>
      <c r="U189" s="2654"/>
      <c r="V189" s="2654"/>
      <c r="W189" s="2654"/>
      <c r="X189" s="2654"/>
      <c r="Y189" s="2654"/>
      <c r="Z189" s="2654"/>
      <c r="AA189" s="2654"/>
      <c r="AB189" s="2654"/>
      <c r="AC189" s="2654"/>
      <c r="AD189" s="2654"/>
      <c r="AE189" s="2654"/>
    </row>
    <row r="190" spans="1:72">
      <c r="B190" s="2654"/>
      <c r="C190" s="2654"/>
      <c r="D190" s="2654"/>
      <c r="E190" s="2654"/>
      <c r="F190" s="2654"/>
      <c r="G190" s="2654"/>
      <c r="H190" s="2654"/>
      <c r="I190" s="2654"/>
      <c r="J190" s="2654"/>
      <c r="K190" s="2654"/>
      <c r="L190" s="2654"/>
      <c r="M190" s="2654"/>
      <c r="N190" s="2654"/>
      <c r="O190" s="2654"/>
      <c r="P190" s="2654"/>
      <c r="Q190" s="2654"/>
      <c r="R190" s="2654"/>
      <c r="S190" s="2654"/>
      <c r="T190" s="2654"/>
      <c r="U190" s="2654"/>
      <c r="V190" s="2654"/>
      <c r="W190" s="2654"/>
      <c r="X190" s="2654"/>
      <c r="Y190" s="2654"/>
      <c r="Z190" s="2654"/>
      <c r="AA190" s="2654"/>
      <c r="AB190" s="2654"/>
      <c r="AC190" s="2654"/>
      <c r="AD190" s="2654"/>
      <c r="AE190" s="2654"/>
    </row>
    <row r="191" spans="1:72">
      <c r="B191" s="2654"/>
      <c r="C191" s="2654"/>
      <c r="D191" s="2654"/>
      <c r="E191" s="2654"/>
      <c r="F191" s="2654"/>
      <c r="G191" s="2654"/>
      <c r="H191" s="2654"/>
      <c r="I191" s="2654"/>
      <c r="J191" s="2654"/>
      <c r="K191" s="2654"/>
      <c r="L191" s="2654"/>
      <c r="M191" s="2654"/>
      <c r="N191" s="2654"/>
      <c r="O191" s="2654"/>
      <c r="P191" s="2654"/>
      <c r="Q191" s="2654"/>
      <c r="R191" s="2654"/>
      <c r="S191" s="2654"/>
      <c r="T191" s="2654"/>
      <c r="U191" s="2654"/>
      <c r="V191" s="2654"/>
      <c r="W191" s="2654"/>
      <c r="X191" s="2654"/>
      <c r="Y191" s="2654"/>
      <c r="Z191" s="2654"/>
      <c r="AA191" s="2654"/>
      <c r="AB191" s="2654"/>
      <c r="AC191" s="2654"/>
      <c r="AD191" s="2654"/>
      <c r="AE191" s="2654"/>
    </row>
    <row r="192" spans="1:72">
      <c r="B192" s="2654"/>
      <c r="C192" s="2654"/>
      <c r="D192" s="2654"/>
      <c r="E192" s="2654"/>
      <c r="F192" s="2654"/>
      <c r="G192" s="2654"/>
      <c r="H192" s="2654"/>
      <c r="I192" s="2654"/>
      <c r="J192" s="2654"/>
      <c r="K192" s="2654"/>
      <c r="L192" s="2654"/>
      <c r="M192" s="2654"/>
      <c r="N192" s="2654"/>
      <c r="O192" s="2654"/>
      <c r="P192" s="2654"/>
      <c r="Q192" s="2654"/>
      <c r="R192" s="2654"/>
      <c r="S192" s="2654"/>
      <c r="T192" s="2654"/>
      <c r="U192" s="2654"/>
      <c r="V192" s="2654"/>
      <c r="W192" s="2654"/>
      <c r="X192" s="2654"/>
      <c r="Y192" s="2654"/>
      <c r="Z192" s="2654"/>
      <c r="AA192" s="2654"/>
      <c r="AB192" s="2654"/>
      <c r="AC192" s="2654"/>
      <c r="AD192" s="2654"/>
      <c r="AE192" s="2654"/>
    </row>
    <row r="193" spans="2:31">
      <c r="B193" s="2654"/>
      <c r="C193" s="2654"/>
      <c r="D193" s="2654"/>
      <c r="E193" s="2654"/>
      <c r="F193" s="2654"/>
      <c r="G193" s="2654"/>
      <c r="H193" s="2654"/>
      <c r="I193" s="2654"/>
      <c r="J193" s="2654"/>
      <c r="K193" s="2654"/>
      <c r="L193" s="2654"/>
      <c r="M193" s="2654"/>
      <c r="N193" s="2654"/>
      <c r="O193" s="2654"/>
      <c r="P193" s="2654"/>
      <c r="Q193" s="2654"/>
      <c r="R193" s="2654"/>
      <c r="S193" s="2654"/>
      <c r="T193" s="2654"/>
      <c r="U193" s="2654"/>
      <c r="V193" s="2654"/>
      <c r="W193" s="2654"/>
      <c r="X193" s="2654"/>
      <c r="Y193" s="2654"/>
      <c r="Z193" s="2654"/>
      <c r="AA193" s="2654"/>
      <c r="AB193" s="2654"/>
      <c r="AC193" s="2654"/>
      <c r="AD193" s="2654"/>
      <c r="AE193" s="2654"/>
    </row>
    <row r="194" spans="2:31">
      <c r="B194" s="2654"/>
      <c r="C194" s="2654"/>
      <c r="D194" s="2654"/>
      <c r="E194" s="2654"/>
      <c r="F194" s="2654"/>
      <c r="G194" s="2654"/>
      <c r="H194" s="2654"/>
      <c r="I194" s="2654"/>
      <c r="J194" s="2654"/>
      <c r="K194" s="2654"/>
      <c r="L194" s="2654"/>
      <c r="M194" s="2654"/>
      <c r="N194" s="2654"/>
      <c r="O194" s="2654"/>
      <c r="P194" s="2654"/>
      <c r="Q194" s="2654"/>
      <c r="R194" s="2654"/>
      <c r="S194" s="2654"/>
      <c r="T194" s="2654"/>
      <c r="U194" s="2654"/>
      <c r="V194" s="2654"/>
      <c r="W194" s="2654"/>
      <c r="X194" s="2654"/>
      <c r="Y194" s="2654"/>
      <c r="Z194" s="2654"/>
      <c r="AA194" s="2654"/>
      <c r="AB194" s="2654"/>
      <c r="AC194" s="2654"/>
      <c r="AD194" s="2654"/>
      <c r="AE194" s="2654"/>
    </row>
    <row r="195" spans="2:31">
      <c r="B195" s="2654"/>
      <c r="C195" s="2654"/>
      <c r="D195" s="2654"/>
      <c r="E195" s="2654"/>
      <c r="F195" s="2654"/>
      <c r="G195" s="2654"/>
      <c r="H195" s="2654"/>
      <c r="I195" s="2654"/>
      <c r="J195" s="2654"/>
      <c r="K195" s="2654"/>
      <c r="L195" s="2654"/>
      <c r="M195" s="2654"/>
      <c r="N195" s="2654"/>
      <c r="O195" s="2654"/>
      <c r="P195" s="2654"/>
      <c r="Q195" s="2654"/>
      <c r="R195" s="2654"/>
      <c r="S195" s="2654"/>
      <c r="T195" s="2654"/>
      <c r="U195" s="2654"/>
      <c r="V195" s="2654"/>
      <c r="W195" s="2654"/>
      <c r="X195" s="2654"/>
      <c r="Y195" s="2654"/>
      <c r="Z195" s="2654"/>
      <c r="AA195" s="2654"/>
      <c r="AB195" s="2654"/>
      <c r="AC195" s="2654"/>
      <c r="AD195" s="2654"/>
      <c r="AE195" s="2654"/>
    </row>
    <row r="196" spans="2:31">
      <c r="B196" s="2654"/>
      <c r="C196" s="2654"/>
      <c r="D196" s="2654"/>
      <c r="E196" s="2654"/>
      <c r="F196" s="2654"/>
      <c r="G196" s="2654"/>
      <c r="H196" s="2654"/>
      <c r="I196" s="2654"/>
      <c r="J196" s="2654"/>
      <c r="K196" s="2654"/>
      <c r="L196" s="2654"/>
      <c r="M196" s="2654"/>
      <c r="N196" s="2654"/>
      <c r="O196" s="2654"/>
      <c r="P196" s="2654"/>
      <c r="Q196" s="2654"/>
      <c r="R196" s="2654"/>
      <c r="S196" s="2654"/>
      <c r="T196" s="2654"/>
      <c r="U196" s="2654"/>
      <c r="V196" s="2654"/>
      <c r="W196" s="2654"/>
      <c r="X196" s="2654"/>
      <c r="Y196" s="2654"/>
      <c r="Z196" s="2654"/>
      <c r="AA196" s="2654"/>
      <c r="AB196" s="2654"/>
      <c r="AC196" s="2654"/>
      <c r="AD196" s="2654"/>
      <c r="AE196" s="2654"/>
    </row>
    <row r="197" spans="2:31">
      <c r="B197" s="2654"/>
      <c r="C197" s="2654"/>
      <c r="D197" s="2654"/>
      <c r="E197" s="2654"/>
      <c r="F197" s="2654"/>
      <c r="G197" s="2654"/>
      <c r="H197" s="2654"/>
      <c r="I197" s="2654"/>
      <c r="J197" s="2654"/>
      <c r="K197" s="2654"/>
      <c r="L197" s="2654"/>
      <c r="M197" s="2654"/>
      <c r="N197" s="2654"/>
      <c r="O197" s="2654"/>
      <c r="P197" s="2654"/>
      <c r="Q197" s="2654"/>
      <c r="R197" s="2654"/>
      <c r="S197" s="2654"/>
      <c r="T197" s="2654"/>
      <c r="U197" s="2654"/>
      <c r="V197" s="2654"/>
      <c r="W197" s="2654"/>
      <c r="X197" s="2654"/>
      <c r="Y197" s="2654"/>
      <c r="Z197" s="2654"/>
      <c r="AA197" s="2654"/>
      <c r="AB197" s="2654"/>
      <c r="AC197" s="2654"/>
      <c r="AD197" s="2654"/>
      <c r="AE197" s="2654"/>
    </row>
    <row r="198" spans="2:31">
      <c r="B198" s="2654"/>
      <c r="C198" s="2654"/>
      <c r="D198" s="2654"/>
      <c r="E198" s="2654"/>
      <c r="F198" s="2654"/>
      <c r="G198" s="2654"/>
      <c r="H198" s="2654"/>
      <c r="I198" s="2654"/>
      <c r="J198" s="2654"/>
      <c r="K198" s="2654"/>
      <c r="L198" s="2654"/>
      <c r="M198" s="2654"/>
      <c r="N198" s="2654"/>
      <c r="O198" s="2654"/>
      <c r="P198" s="2654"/>
      <c r="Q198" s="2654"/>
      <c r="R198" s="2654"/>
      <c r="S198" s="2654"/>
      <c r="T198" s="2654"/>
      <c r="U198" s="2654"/>
      <c r="V198" s="2654"/>
      <c r="W198" s="2654"/>
      <c r="X198" s="2654"/>
      <c r="Y198" s="2654"/>
      <c r="Z198" s="2654"/>
      <c r="AA198" s="2654"/>
      <c r="AB198" s="2654"/>
      <c r="AC198" s="2654"/>
      <c r="AD198" s="2654"/>
      <c r="AE198" s="2654"/>
    </row>
    <row r="199" spans="2:31">
      <c r="B199" s="2654"/>
      <c r="C199" s="2654"/>
      <c r="D199" s="2654"/>
      <c r="E199" s="2654"/>
      <c r="F199" s="2654"/>
      <c r="G199" s="2654"/>
      <c r="H199" s="2654"/>
      <c r="I199" s="2654"/>
      <c r="J199" s="2654"/>
      <c r="K199" s="2654"/>
      <c r="L199" s="2654"/>
      <c r="M199" s="2654"/>
      <c r="N199" s="2654"/>
      <c r="O199" s="2654"/>
      <c r="P199" s="2654"/>
      <c r="Q199" s="2654"/>
      <c r="R199" s="2654"/>
      <c r="S199" s="2654"/>
      <c r="T199" s="2654"/>
      <c r="U199" s="2654"/>
      <c r="V199" s="2654"/>
      <c r="W199" s="2654"/>
      <c r="X199" s="2654"/>
      <c r="Y199" s="2654"/>
      <c r="Z199" s="2654"/>
      <c r="AA199" s="2654"/>
      <c r="AB199" s="2654"/>
      <c r="AC199" s="2654"/>
      <c r="AD199" s="2654"/>
      <c r="AE199" s="2654"/>
    </row>
    <row r="200" spans="2:31">
      <c r="B200" s="2654"/>
      <c r="C200" s="2654"/>
      <c r="D200" s="2654"/>
      <c r="E200" s="2654"/>
      <c r="F200" s="2654"/>
      <c r="G200" s="2654"/>
      <c r="H200" s="2654"/>
      <c r="I200" s="2654"/>
      <c r="J200" s="2654"/>
      <c r="K200" s="2654"/>
      <c r="L200" s="2654"/>
      <c r="M200" s="2654"/>
      <c r="N200" s="2654"/>
      <c r="O200" s="2654"/>
      <c r="P200" s="2654"/>
      <c r="Q200" s="2654"/>
      <c r="R200" s="2654"/>
      <c r="S200" s="2654"/>
      <c r="T200" s="2654"/>
      <c r="U200" s="2654"/>
      <c r="V200" s="2654"/>
      <c r="W200" s="2654"/>
      <c r="X200" s="2654"/>
      <c r="Y200" s="2654"/>
      <c r="Z200" s="2654"/>
      <c r="AA200" s="2654"/>
      <c r="AB200" s="2654"/>
      <c r="AC200" s="2654"/>
      <c r="AD200" s="2654"/>
      <c r="AE200" s="2654"/>
    </row>
    <row r="201" spans="2:31">
      <c r="B201" s="2654"/>
      <c r="C201" s="2654"/>
      <c r="D201" s="2654"/>
      <c r="E201" s="2654"/>
      <c r="F201" s="2654"/>
      <c r="G201" s="2654"/>
      <c r="H201" s="2654"/>
      <c r="I201" s="2654"/>
      <c r="J201" s="2654"/>
      <c r="K201" s="2654"/>
      <c r="L201" s="2654"/>
      <c r="M201" s="2654"/>
      <c r="N201" s="2654"/>
      <c r="O201" s="2654"/>
      <c r="P201" s="2654"/>
      <c r="Q201" s="2654"/>
      <c r="R201" s="2654"/>
      <c r="S201" s="2654"/>
      <c r="T201" s="2654"/>
      <c r="U201" s="2654"/>
      <c r="V201" s="2654"/>
      <c r="W201" s="2654"/>
      <c r="X201" s="2654"/>
      <c r="Y201" s="2654"/>
      <c r="Z201" s="2654"/>
      <c r="AA201" s="2654"/>
      <c r="AB201" s="2654"/>
      <c r="AC201" s="2654"/>
      <c r="AD201" s="2654"/>
      <c r="AE201" s="2654"/>
    </row>
    <row r="202" spans="2:31">
      <c r="B202" s="2654"/>
      <c r="C202" s="2654"/>
      <c r="D202" s="2654"/>
      <c r="E202" s="2654"/>
      <c r="F202" s="2654"/>
      <c r="G202" s="2654"/>
      <c r="H202" s="2654"/>
      <c r="I202" s="2654"/>
      <c r="J202" s="2654"/>
      <c r="K202" s="2654"/>
      <c r="L202" s="2654"/>
      <c r="M202" s="2654"/>
      <c r="N202" s="2654"/>
      <c r="O202" s="2654"/>
      <c r="P202" s="2654"/>
      <c r="Q202" s="2654"/>
      <c r="R202" s="2654"/>
      <c r="S202" s="2654"/>
      <c r="T202" s="2654"/>
      <c r="U202" s="2654"/>
      <c r="V202" s="2654"/>
      <c r="W202" s="2654"/>
      <c r="X202" s="2654"/>
      <c r="Y202" s="2654"/>
      <c r="Z202" s="2654"/>
      <c r="AA202" s="2654"/>
      <c r="AB202" s="2654"/>
      <c r="AC202" s="2654"/>
      <c r="AD202" s="2654"/>
      <c r="AE202" s="2654"/>
    </row>
    <row r="203" spans="2:31">
      <c r="B203" s="2654"/>
      <c r="C203" s="2654"/>
      <c r="D203" s="2654"/>
      <c r="E203" s="2654"/>
      <c r="F203" s="2654"/>
      <c r="G203" s="2654"/>
      <c r="H203" s="2654"/>
      <c r="I203" s="2654"/>
      <c r="J203" s="2654"/>
      <c r="K203" s="2654"/>
      <c r="L203" s="2654"/>
      <c r="M203" s="2654"/>
      <c r="N203" s="2654"/>
      <c r="O203" s="2654"/>
      <c r="P203" s="2654"/>
      <c r="Q203" s="2654"/>
      <c r="R203" s="2654"/>
      <c r="S203" s="2654"/>
      <c r="T203" s="2654"/>
      <c r="U203" s="2654"/>
      <c r="V203" s="2654"/>
      <c r="W203" s="2654"/>
      <c r="X203" s="2654"/>
      <c r="Y203" s="2654"/>
      <c r="Z203" s="2654"/>
      <c r="AA203" s="2654"/>
      <c r="AB203" s="2654"/>
      <c r="AC203" s="2654"/>
      <c r="AD203" s="2654"/>
      <c r="AE203" s="2654"/>
    </row>
    <row r="204" spans="2:31">
      <c r="B204" s="2654"/>
      <c r="C204" s="2654"/>
      <c r="D204" s="2654"/>
      <c r="E204" s="2654"/>
      <c r="F204" s="2654"/>
      <c r="G204" s="2654"/>
      <c r="H204" s="2654"/>
      <c r="I204" s="2654"/>
      <c r="J204" s="2654"/>
      <c r="K204" s="2654"/>
      <c r="L204" s="2654"/>
      <c r="M204" s="2654"/>
      <c r="N204" s="2654"/>
      <c r="O204" s="2654"/>
      <c r="P204" s="2654"/>
      <c r="Q204" s="2654"/>
      <c r="R204" s="2654"/>
      <c r="S204" s="2654"/>
      <c r="T204" s="2654"/>
      <c r="U204" s="2654"/>
      <c r="V204" s="2654"/>
      <c r="W204" s="2654"/>
      <c r="X204" s="2654"/>
      <c r="Y204" s="2654"/>
      <c r="Z204" s="2654"/>
      <c r="AA204" s="2654"/>
      <c r="AB204" s="2654"/>
      <c r="AC204" s="2654"/>
      <c r="AD204" s="2654"/>
      <c r="AE204" s="2654"/>
    </row>
    <row r="205" spans="2:31">
      <c r="B205" s="2654"/>
      <c r="C205" s="2654"/>
      <c r="D205" s="2654"/>
      <c r="E205" s="2654"/>
      <c r="F205" s="2654"/>
      <c r="G205" s="2654"/>
      <c r="H205" s="2654"/>
      <c r="I205" s="2654"/>
      <c r="J205" s="2654"/>
      <c r="K205" s="2654"/>
      <c r="L205" s="2654"/>
      <c r="M205" s="2654"/>
      <c r="N205" s="2654"/>
      <c r="O205" s="2654"/>
      <c r="P205" s="2654"/>
      <c r="Q205" s="2654"/>
      <c r="R205" s="2654"/>
      <c r="S205" s="2654"/>
      <c r="T205" s="2654"/>
      <c r="U205" s="2654"/>
      <c r="V205" s="2654"/>
      <c r="W205" s="2654"/>
      <c r="X205" s="2654"/>
      <c r="Y205" s="2654"/>
      <c r="Z205" s="2654"/>
      <c r="AA205" s="2654"/>
      <c r="AB205" s="2654"/>
      <c r="AC205" s="2654"/>
      <c r="AD205" s="2654"/>
      <c r="AE205" s="2654"/>
    </row>
    <row r="206" spans="2:31">
      <c r="B206" s="2654"/>
      <c r="C206" s="2654"/>
      <c r="D206" s="2654"/>
      <c r="E206" s="2654"/>
      <c r="F206" s="2654"/>
      <c r="G206" s="2654"/>
      <c r="H206" s="2654"/>
      <c r="I206" s="2654"/>
      <c r="J206" s="2654"/>
      <c r="K206" s="2654"/>
      <c r="L206" s="2654"/>
      <c r="M206" s="2654"/>
      <c r="N206" s="2654"/>
      <c r="O206" s="2654"/>
      <c r="P206" s="2654"/>
      <c r="Q206" s="2654"/>
      <c r="R206" s="2654"/>
      <c r="S206" s="2654"/>
      <c r="T206" s="2654"/>
      <c r="U206" s="2654"/>
      <c r="V206" s="2654"/>
      <c r="W206" s="2654"/>
      <c r="X206" s="2654"/>
      <c r="Y206" s="2654"/>
      <c r="Z206" s="2654"/>
      <c r="AA206" s="2654"/>
      <c r="AB206" s="2654"/>
      <c r="AC206" s="2654"/>
      <c r="AD206" s="2654"/>
      <c r="AE206" s="2654"/>
    </row>
    <row r="207" spans="2:31">
      <c r="B207" s="2654"/>
      <c r="C207" s="2654"/>
      <c r="D207" s="2654"/>
      <c r="E207" s="2654"/>
      <c r="F207" s="2654"/>
      <c r="G207" s="2654"/>
      <c r="H207" s="2654"/>
      <c r="I207" s="2654"/>
      <c r="J207" s="2654"/>
      <c r="K207" s="2654"/>
      <c r="L207" s="2654"/>
      <c r="M207" s="2654"/>
      <c r="N207" s="2654"/>
      <c r="O207" s="2654"/>
      <c r="P207" s="2654"/>
      <c r="Q207" s="2654"/>
      <c r="R207" s="2654"/>
      <c r="S207" s="2654"/>
      <c r="T207" s="2654"/>
      <c r="U207" s="2654"/>
      <c r="V207" s="2654"/>
      <c r="W207" s="2654"/>
      <c r="X207" s="2654"/>
      <c r="Y207" s="2654"/>
      <c r="Z207" s="2654"/>
      <c r="AA207" s="2654"/>
      <c r="AB207" s="2654"/>
      <c r="AC207" s="2654"/>
      <c r="AD207" s="2654"/>
      <c r="AE207" s="2654"/>
    </row>
    <row r="208" spans="2:31">
      <c r="B208" s="2654"/>
      <c r="C208" s="2654"/>
      <c r="D208" s="2654"/>
      <c r="E208" s="2654"/>
      <c r="F208" s="2654"/>
      <c r="G208" s="2654"/>
      <c r="H208" s="2654"/>
      <c r="I208" s="2654"/>
      <c r="J208" s="2654"/>
      <c r="K208" s="2654"/>
      <c r="L208" s="2654"/>
      <c r="M208" s="2654"/>
      <c r="N208" s="2654"/>
      <c r="O208" s="2654"/>
      <c r="P208" s="2654"/>
      <c r="Q208" s="2654"/>
      <c r="R208" s="2654"/>
      <c r="S208" s="2654"/>
      <c r="T208" s="2654"/>
      <c r="U208" s="2654"/>
      <c r="V208" s="2654"/>
      <c r="W208" s="2654"/>
      <c r="X208" s="2654"/>
      <c r="Y208" s="2654"/>
      <c r="Z208" s="2654"/>
      <c r="AA208" s="2654"/>
      <c r="AB208" s="2654"/>
      <c r="AC208" s="2654"/>
      <c r="AD208" s="2654"/>
      <c r="AE208" s="2654"/>
    </row>
    <row r="209" spans="2:31">
      <c r="B209" s="2654"/>
      <c r="C209" s="2654"/>
      <c r="D209" s="2654"/>
      <c r="E209" s="2654"/>
      <c r="F209" s="2654"/>
      <c r="G209" s="2654"/>
      <c r="H209" s="2654"/>
      <c r="I209" s="2654"/>
      <c r="J209" s="2654"/>
      <c r="K209" s="2654"/>
      <c r="L209" s="2654"/>
      <c r="M209" s="2654"/>
      <c r="N209" s="2654"/>
      <c r="O209" s="2654"/>
      <c r="P209" s="2654"/>
      <c r="Q209" s="2654"/>
      <c r="R209" s="2654"/>
      <c r="S209" s="2654"/>
      <c r="T209" s="2654"/>
      <c r="U209" s="2654"/>
      <c r="V209" s="2654"/>
      <c r="W209" s="2654"/>
      <c r="X209" s="2654"/>
      <c r="Y209" s="2654"/>
      <c r="Z209" s="2654"/>
      <c r="AA209" s="2654"/>
      <c r="AB209" s="2654"/>
      <c r="AC209" s="2654"/>
      <c r="AD209" s="2654"/>
      <c r="AE209" s="2654"/>
    </row>
    <row r="210" spans="2:31">
      <c r="B210" s="2654"/>
      <c r="C210" s="2654"/>
      <c r="D210" s="2654"/>
      <c r="E210" s="2654"/>
      <c r="F210" s="2654"/>
      <c r="G210" s="2654"/>
      <c r="H210" s="2654"/>
      <c r="I210" s="2654"/>
      <c r="J210" s="2654"/>
      <c r="K210" s="2654"/>
      <c r="L210" s="2654"/>
      <c r="M210" s="2654"/>
      <c r="N210" s="2654"/>
      <c r="O210" s="2654"/>
      <c r="P210" s="2654"/>
      <c r="Q210" s="2654"/>
      <c r="R210" s="2654"/>
      <c r="S210" s="2654"/>
      <c r="T210" s="2654"/>
      <c r="U210" s="2654"/>
      <c r="V210" s="2654"/>
      <c r="W210" s="2654"/>
      <c r="X210" s="2654"/>
      <c r="Y210" s="2654"/>
      <c r="Z210" s="2654"/>
      <c r="AA210" s="2654"/>
      <c r="AB210" s="2654"/>
      <c r="AC210" s="2654"/>
      <c r="AD210" s="2654"/>
      <c r="AE210" s="2654"/>
    </row>
    <row r="211" spans="2:31">
      <c r="B211" s="2654"/>
      <c r="C211" s="2654"/>
      <c r="D211" s="2654"/>
      <c r="E211" s="2654"/>
      <c r="F211" s="2654"/>
      <c r="G211" s="2654"/>
      <c r="H211" s="2654"/>
      <c r="I211" s="2654"/>
      <c r="J211" s="2654"/>
      <c r="K211" s="2654"/>
      <c r="L211" s="2654"/>
      <c r="M211" s="2654"/>
      <c r="N211" s="2654"/>
      <c r="O211" s="2654"/>
      <c r="P211" s="2654"/>
      <c r="Q211" s="2654"/>
      <c r="R211" s="2654"/>
      <c r="S211" s="2654"/>
      <c r="T211" s="2654"/>
      <c r="U211" s="2654"/>
      <c r="V211" s="2654"/>
      <c r="W211" s="2654"/>
      <c r="X211" s="2654"/>
      <c r="Y211" s="2654"/>
      <c r="Z211" s="2654"/>
      <c r="AA211" s="2654"/>
      <c r="AB211" s="2654"/>
      <c r="AC211" s="2654"/>
      <c r="AD211" s="2654"/>
      <c r="AE211" s="2654"/>
    </row>
    <row r="212" spans="2:31">
      <c r="B212" s="2654"/>
      <c r="C212" s="2654"/>
      <c r="D212" s="2654"/>
      <c r="E212" s="2654"/>
      <c r="F212" s="2654"/>
      <c r="G212" s="2654"/>
      <c r="H212" s="2654"/>
      <c r="I212" s="2654"/>
      <c r="J212" s="2654"/>
      <c r="K212" s="2654"/>
      <c r="L212" s="2654"/>
      <c r="M212" s="2654"/>
      <c r="N212" s="2654"/>
      <c r="O212" s="2654"/>
      <c r="P212" s="2654"/>
      <c r="Q212" s="2654"/>
      <c r="R212" s="2654"/>
      <c r="S212" s="2654"/>
      <c r="T212" s="2654"/>
      <c r="U212" s="2654"/>
      <c r="V212" s="2654"/>
      <c r="W212" s="2654"/>
      <c r="X212" s="2654"/>
      <c r="Y212" s="2654"/>
      <c r="Z212" s="2654"/>
      <c r="AA212" s="2654"/>
      <c r="AB212" s="2654"/>
      <c r="AC212" s="2654"/>
      <c r="AD212" s="2654"/>
      <c r="AE212" s="2654"/>
    </row>
    <row r="213" spans="2:31">
      <c r="B213" s="2654"/>
      <c r="C213" s="2654"/>
      <c r="D213" s="2654"/>
      <c r="E213" s="2654"/>
      <c r="F213" s="2654"/>
      <c r="G213" s="2654"/>
      <c r="H213" s="2654"/>
      <c r="I213" s="2654"/>
      <c r="J213" s="2654"/>
      <c r="K213" s="2654"/>
      <c r="L213" s="2654"/>
      <c r="M213" s="2654"/>
      <c r="N213" s="2654"/>
      <c r="O213" s="2654"/>
      <c r="P213" s="2654"/>
      <c r="Q213" s="2654"/>
      <c r="R213" s="2654"/>
      <c r="S213" s="2654"/>
      <c r="T213" s="2654"/>
      <c r="U213" s="2654"/>
      <c r="V213" s="2654"/>
      <c r="W213" s="2654"/>
      <c r="X213" s="2654"/>
      <c r="Y213" s="2654"/>
      <c r="Z213" s="2654"/>
      <c r="AA213" s="2654"/>
      <c r="AB213" s="2654"/>
      <c r="AC213" s="2654"/>
      <c r="AD213" s="2654"/>
      <c r="AE213" s="2654"/>
    </row>
    <row r="214" spans="2:31">
      <c r="B214" s="2654"/>
      <c r="C214" s="2654"/>
      <c r="D214" s="2654"/>
      <c r="E214" s="2654"/>
      <c r="F214" s="2654"/>
      <c r="G214" s="2654"/>
      <c r="H214" s="2654"/>
      <c r="I214" s="2654"/>
      <c r="J214" s="2654"/>
      <c r="K214" s="2654"/>
      <c r="L214" s="2654"/>
      <c r="M214" s="2654"/>
      <c r="N214" s="2654"/>
      <c r="O214" s="2654"/>
      <c r="P214" s="2654"/>
      <c r="Q214" s="2654"/>
      <c r="R214" s="2654"/>
      <c r="S214" s="2654"/>
      <c r="T214" s="2654"/>
      <c r="U214" s="2654"/>
      <c r="V214" s="2654"/>
      <c r="W214" s="2654"/>
      <c r="X214" s="2654"/>
      <c r="Y214" s="2654"/>
      <c r="Z214" s="2654"/>
      <c r="AA214" s="2654"/>
      <c r="AB214" s="2654"/>
      <c r="AC214" s="2654"/>
      <c r="AD214" s="2654"/>
      <c r="AE214" s="2654"/>
    </row>
    <row r="215" spans="2:31">
      <c r="B215" s="2654"/>
      <c r="C215" s="2654"/>
      <c r="D215" s="2654"/>
      <c r="E215" s="2654"/>
      <c r="F215" s="2654"/>
      <c r="G215" s="2654"/>
      <c r="H215" s="2654"/>
      <c r="I215" s="2654"/>
      <c r="J215" s="2654"/>
      <c r="K215" s="2654"/>
      <c r="L215" s="2654"/>
      <c r="M215" s="2654"/>
      <c r="N215" s="2654"/>
      <c r="O215" s="2654"/>
      <c r="P215" s="2654"/>
      <c r="Q215" s="2654"/>
      <c r="R215" s="2654"/>
      <c r="S215" s="2654"/>
      <c r="T215" s="2654"/>
      <c r="U215" s="2654"/>
      <c r="V215" s="2654"/>
      <c r="W215" s="2654"/>
      <c r="X215" s="2654"/>
      <c r="Y215" s="2654"/>
      <c r="Z215" s="2654"/>
      <c r="AA215" s="2654"/>
      <c r="AB215" s="2654"/>
      <c r="AC215" s="2654"/>
      <c r="AD215" s="2654"/>
      <c r="AE215" s="2654"/>
    </row>
    <row r="216" spans="2:31">
      <c r="B216" s="2654"/>
      <c r="C216" s="2654"/>
      <c r="D216" s="2654"/>
      <c r="E216" s="2654"/>
      <c r="F216" s="2654"/>
      <c r="G216" s="2654"/>
      <c r="H216" s="2654"/>
      <c r="I216" s="2654"/>
      <c r="J216" s="2654"/>
      <c r="K216" s="2654"/>
      <c r="L216" s="2654"/>
      <c r="M216" s="2654"/>
      <c r="N216" s="2654"/>
      <c r="O216" s="2654"/>
      <c r="P216" s="2654"/>
      <c r="Q216" s="2654"/>
      <c r="R216" s="2654"/>
      <c r="S216" s="2654"/>
      <c r="T216" s="2654"/>
      <c r="U216" s="2654"/>
      <c r="V216" s="2654"/>
      <c r="W216" s="2654"/>
      <c r="X216" s="2654"/>
      <c r="Y216" s="2654"/>
      <c r="Z216" s="2654"/>
      <c r="AA216" s="2654"/>
      <c r="AB216" s="2654"/>
      <c r="AC216" s="2654"/>
      <c r="AD216" s="2654"/>
      <c r="AE216" s="2654"/>
    </row>
    <row r="217" spans="2:31">
      <c r="B217" s="2654"/>
      <c r="C217" s="2654"/>
      <c r="D217" s="2654"/>
      <c r="E217" s="2654"/>
      <c r="F217" s="2654"/>
      <c r="G217" s="2654"/>
      <c r="H217" s="2654"/>
      <c r="I217" s="2654"/>
      <c r="J217" s="2654"/>
      <c r="K217" s="2654"/>
      <c r="L217" s="2654"/>
      <c r="M217" s="2654"/>
      <c r="N217" s="2654"/>
      <c r="O217" s="2654"/>
      <c r="P217" s="2654"/>
      <c r="Q217" s="2654"/>
      <c r="R217" s="2654"/>
      <c r="S217" s="2654"/>
      <c r="T217" s="2654"/>
      <c r="U217" s="2654"/>
      <c r="V217" s="2654"/>
      <c r="W217" s="2654"/>
      <c r="X217" s="2654"/>
      <c r="Y217" s="2654"/>
      <c r="Z217" s="2654"/>
      <c r="AA217" s="2654"/>
      <c r="AB217" s="2654"/>
      <c r="AC217" s="2654"/>
      <c r="AD217" s="2654"/>
      <c r="AE217" s="2654"/>
    </row>
    <row r="218" spans="2:31">
      <c r="B218" s="2654"/>
      <c r="C218" s="2654"/>
      <c r="D218" s="2654"/>
      <c r="E218" s="2654"/>
      <c r="F218" s="2654"/>
      <c r="G218" s="2654"/>
      <c r="H218" s="2654"/>
      <c r="I218" s="2654"/>
      <c r="J218" s="2654"/>
      <c r="K218" s="2654"/>
      <c r="L218" s="2654"/>
      <c r="M218" s="2654"/>
      <c r="N218" s="2654"/>
      <c r="O218" s="2654"/>
      <c r="P218" s="2654"/>
      <c r="Q218" s="2654"/>
      <c r="R218" s="2654"/>
      <c r="S218" s="2654"/>
      <c r="T218" s="2654"/>
      <c r="U218" s="2654"/>
      <c r="V218" s="2654"/>
      <c r="W218" s="2654"/>
      <c r="X218" s="2654"/>
      <c r="Y218" s="2654"/>
      <c r="Z218" s="2654"/>
      <c r="AA218" s="2654"/>
      <c r="AB218" s="2654"/>
      <c r="AC218" s="2654"/>
      <c r="AD218" s="2654"/>
      <c r="AE218" s="2654"/>
    </row>
    <row r="219" spans="2:31">
      <c r="B219" s="2654"/>
      <c r="C219" s="2654"/>
      <c r="D219" s="2654"/>
      <c r="E219" s="2654"/>
      <c r="F219" s="2654"/>
      <c r="G219" s="2654"/>
      <c r="H219" s="2654"/>
      <c r="I219" s="2654"/>
      <c r="J219" s="2654"/>
      <c r="K219" s="2654"/>
      <c r="L219" s="2654"/>
      <c r="M219" s="2654"/>
      <c r="N219" s="2654"/>
      <c r="O219" s="2654"/>
      <c r="P219" s="2654"/>
      <c r="Q219" s="2654"/>
      <c r="R219" s="2654"/>
      <c r="S219" s="2654"/>
      <c r="T219" s="2654"/>
      <c r="U219" s="2654"/>
      <c r="V219" s="2654"/>
      <c r="W219" s="2654"/>
      <c r="X219" s="2654"/>
      <c r="Y219" s="2654"/>
      <c r="Z219" s="2654"/>
      <c r="AA219" s="2654"/>
      <c r="AB219" s="2654"/>
      <c r="AC219" s="2654"/>
      <c r="AD219" s="2654"/>
      <c r="AE219" s="2654"/>
    </row>
    <row r="220" spans="2:31">
      <c r="B220" s="2654"/>
      <c r="C220" s="2654"/>
      <c r="D220" s="2654"/>
      <c r="E220" s="2654"/>
      <c r="F220" s="2654"/>
      <c r="G220" s="2654"/>
      <c r="H220" s="2654"/>
      <c r="I220" s="2654"/>
      <c r="J220" s="2654"/>
      <c r="K220" s="2654"/>
      <c r="L220" s="2654"/>
      <c r="M220" s="2654"/>
      <c r="N220" s="2654"/>
      <c r="O220" s="2654"/>
      <c r="P220" s="2654"/>
      <c r="Q220" s="2654"/>
      <c r="R220" s="2654"/>
      <c r="S220" s="2654"/>
      <c r="T220" s="2654"/>
      <c r="U220" s="2654"/>
      <c r="V220" s="2654"/>
      <c r="W220" s="2654"/>
      <c r="X220" s="2654"/>
      <c r="Y220" s="2654"/>
      <c r="Z220" s="2654"/>
      <c r="AA220" s="2654"/>
      <c r="AB220" s="2654"/>
      <c r="AC220" s="2654"/>
      <c r="AD220" s="2654"/>
      <c r="AE220" s="2654"/>
    </row>
    <row r="221" spans="2:31">
      <c r="B221" s="2654"/>
      <c r="C221" s="2654"/>
      <c r="D221" s="2654"/>
      <c r="E221" s="2654"/>
      <c r="F221" s="2654"/>
      <c r="G221" s="2654"/>
      <c r="H221" s="2654"/>
      <c r="I221" s="2654"/>
      <c r="J221" s="2654"/>
      <c r="K221" s="2654"/>
      <c r="L221" s="2654"/>
      <c r="M221" s="2654"/>
      <c r="N221" s="2654"/>
      <c r="O221" s="2654"/>
      <c r="P221" s="2654"/>
      <c r="Q221" s="2654"/>
      <c r="R221" s="2654"/>
      <c r="S221" s="2654"/>
      <c r="T221" s="2654"/>
      <c r="U221" s="2654"/>
      <c r="V221" s="2654"/>
      <c r="W221" s="2654"/>
      <c r="X221" s="2654"/>
      <c r="Y221" s="2654"/>
      <c r="Z221" s="2654"/>
      <c r="AA221" s="2654"/>
      <c r="AB221" s="2654"/>
      <c r="AC221" s="2654"/>
      <c r="AD221" s="2654"/>
      <c r="AE221" s="2654"/>
    </row>
    <row r="222" spans="2:31">
      <c r="B222" s="2654"/>
      <c r="C222" s="2654"/>
      <c r="D222" s="2654"/>
      <c r="E222" s="2654"/>
      <c r="F222" s="2654"/>
      <c r="G222" s="2654"/>
      <c r="H222" s="2654"/>
      <c r="I222" s="2654"/>
      <c r="J222" s="2654"/>
      <c r="K222" s="2654"/>
      <c r="L222" s="2654"/>
      <c r="M222" s="2654"/>
      <c r="N222" s="2654"/>
      <c r="O222" s="2654"/>
      <c r="P222" s="2654"/>
      <c r="Q222" s="2654"/>
      <c r="R222" s="2654"/>
      <c r="S222" s="2654"/>
      <c r="T222" s="2654"/>
      <c r="U222" s="2654"/>
      <c r="V222" s="2654"/>
      <c r="W222" s="2654"/>
      <c r="X222" s="2654"/>
      <c r="Y222" s="2654"/>
      <c r="Z222" s="2654"/>
      <c r="AA222" s="2654"/>
      <c r="AB222" s="2654"/>
      <c r="AC222" s="2654"/>
      <c r="AD222" s="2654"/>
      <c r="AE222" s="2654"/>
    </row>
    <row r="223" spans="2:31">
      <c r="B223" s="2654"/>
      <c r="C223" s="2654"/>
      <c r="D223" s="2654"/>
      <c r="E223" s="2654"/>
      <c r="F223" s="2654"/>
      <c r="G223" s="2654"/>
      <c r="H223" s="2654"/>
      <c r="I223" s="2654"/>
      <c r="J223" s="2654"/>
      <c r="K223" s="2654"/>
      <c r="L223" s="2654"/>
      <c r="M223" s="2654"/>
      <c r="N223" s="2654"/>
      <c r="O223" s="2654"/>
      <c r="P223" s="2654"/>
      <c r="Q223" s="2654"/>
      <c r="R223" s="2654"/>
      <c r="S223" s="2654"/>
      <c r="T223" s="2654"/>
      <c r="U223" s="2654"/>
      <c r="V223" s="2654"/>
      <c r="W223" s="2654"/>
      <c r="X223" s="2654"/>
      <c r="Y223" s="2654"/>
      <c r="Z223" s="2654"/>
      <c r="AA223" s="2654"/>
      <c r="AB223" s="2654"/>
      <c r="AC223" s="2654"/>
      <c r="AD223" s="2654"/>
      <c r="AE223" s="2654"/>
    </row>
    <row r="224" spans="2:31">
      <c r="B224" s="2654"/>
      <c r="C224" s="2654"/>
      <c r="D224" s="2654"/>
      <c r="E224" s="2654"/>
      <c r="F224" s="2654"/>
      <c r="G224" s="2654"/>
      <c r="H224" s="2654"/>
      <c r="I224" s="2654"/>
      <c r="J224" s="2654"/>
      <c r="K224" s="2654"/>
      <c r="L224" s="2654"/>
      <c r="M224" s="2654"/>
      <c r="N224" s="2654"/>
      <c r="O224" s="2654"/>
      <c r="P224" s="2654"/>
      <c r="Q224" s="2654"/>
      <c r="R224" s="2654"/>
      <c r="S224" s="2654"/>
      <c r="T224" s="2654"/>
      <c r="U224" s="2654"/>
      <c r="V224" s="2654"/>
      <c r="W224" s="2654"/>
      <c r="X224" s="2654"/>
      <c r="Y224" s="2654"/>
      <c r="Z224" s="2654"/>
      <c r="AA224" s="2654"/>
      <c r="AB224" s="2654"/>
      <c r="AC224" s="2654"/>
      <c r="AD224" s="2654"/>
      <c r="AE224" s="2654"/>
    </row>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sheetData>
  <sheetProtection algorithmName="SHA-512" hashValue="akBWOV/uOmoflE5e2zhqFmTKx06QuiK6hqlbnR8m6rUbWeAC26ZBvAIWjCm1bDntEOu3MbppUCzA6t2nUtzvJQ==" saltValue="CxSy0DxJCusXSUg9iMWM4Q==" spinCount="100000" sheet="1" formatColumns="0" formatRows="0" autoFilter="0"/>
  <mergeCells count="3">
    <mergeCell ref="B3:AE3"/>
    <mergeCell ref="AL4:AN4"/>
    <mergeCell ref="AG5:AG6"/>
  </mergeCells>
  <conditionalFormatting sqref="AJ33:AJ35 AJ38:AJ101 AJ104:AJ153 AJ10:AJ29">
    <cfRule type="cellIs" dxfId="302" priority="4" operator="equal">
      <formula>0</formula>
    </cfRule>
  </conditionalFormatting>
  <conditionalFormatting sqref="AJ9:AJ29">
    <cfRule type="cellIs" dxfId="301" priority="3" operator="equal">
      <formula>0</formula>
    </cfRule>
  </conditionalFormatting>
  <conditionalFormatting sqref="AJ30">
    <cfRule type="cellIs" dxfId="300" priority="2" operator="equal">
      <formula>0</formula>
    </cfRule>
  </conditionalFormatting>
  <conditionalFormatting sqref="AJ155">
    <cfRule type="cellIs" dxfId="299" priority="1" operator="equal">
      <formula>0</formula>
    </cfRule>
  </conditionalFormatting>
  <dataValidations count="3">
    <dataValidation type="list" allowBlank="1" showInputMessage="1" showErrorMessage="1" sqref="D9:D29 D33:D34 D38:D100 D104:D152" xr:uid="{BB3C69F7-AA2D-42C5-A894-B5BD3F1059DC}">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29 E33:E34 E38:E100 E104:E152" xr:uid="{A3CB5016-258E-4CED-A32F-0F7C0A570D08}">
      <formula1>"', Bullet, Amortising, Callable, Sinkable, Perpetual, Revolving, Other"</formula1>
    </dataValidation>
    <dataValidation type="list" allowBlank="1" showInputMessage="1" showErrorMessage="1" sqref="G9:G29 G33:G34 G38:G100 G104:G152" xr:uid="{35598CE1-CC05-45E2-A723-CE8F49E153FE}">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70" zoomScaleNormal="70" zoomScaleSheetLayoutView="100" workbookViewId="0">
      <pane ySplit="6" topLeftCell="A31" activePane="bottomLeft" state="frozen"/>
      <selection activeCell="H55" sqref="H55"/>
      <selection pane="bottomLeft" activeCell="H31" sqref="H31"/>
    </sheetView>
  </sheetViews>
  <sheetFormatPr defaultColWidth="9" defaultRowHeight="15.75"/>
  <cols>
    <col min="1" max="1" width="1.625" style="2104" customWidth="1"/>
    <col min="2" max="2" width="61.125" style="2104" customWidth="1"/>
    <col min="3" max="3" width="7" style="2104" customWidth="1"/>
    <col min="4" max="4" width="5.125" style="2104" customWidth="1"/>
    <col min="5" max="9" width="12.5" style="2104" customWidth="1"/>
    <col min="10" max="14" width="12.5" style="2098" customWidth="1"/>
    <col min="15" max="15" width="1.625" style="2098" customWidth="1"/>
    <col min="16" max="16" width="12.5" style="2104" customWidth="1"/>
    <col min="17" max="17" width="1.625" style="2104" customWidth="1"/>
    <col min="18" max="18" width="26.75" style="2104" customWidth="1"/>
    <col min="19" max="20" width="1.625" style="2104" customWidth="1"/>
    <col min="21" max="21" width="25.125" style="2104" customWidth="1"/>
    <col min="22" max="22" width="1.625" style="2101" customWidth="1"/>
    <col min="23" max="32" width="8.125" style="2101" hidden="1" customWidth="1"/>
    <col min="33" max="33" width="1.625" style="2101" hidden="1" customWidth="1"/>
    <col min="34" max="34" width="1.625" style="2104" customWidth="1"/>
    <col min="35" max="35" width="43.625" style="2104" customWidth="1"/>
    <col min="36" max="45" width="16.125" style="2104" customWidth="1"/>
    <col min="46" max="46" width="1.625" style="2104" customWidth="1"/>
    <col min="47" max="16384" width="9" style="2104"/>
  </cols>
  <sheetData>
    <row r="1" spans="1:45" s="72" customFormat="1" ht="29.25" customHeight="1">
      <c r="B1" s="2350" t="s">
        <v>671</v>
      </c>
      <c r="C1" s="2350"/>
      <c r="D1" s="2350"/>
      <c r="E1" s="2350"/>
      <c r="F1" s="2351"/>
      <c r="G1" s="2351"/>
      <c r="H1" s="2351"/>
      <c r="I1" s="2351"/>
      <c r="J1" s="2351"/>
      <c r="K1" s="2351"/>
      <c r="L1" s="2351"/>
      <c r="M1" s="2351"/>
      <c r="N1" s="2351"/>
      <c r="O1" s="2098"/>
      <c r="P1" s="2352"/>
      <c r="Q1" s="2352"/>
      <c r="R1" s="2352"/>
      <c r="T1" s="2176"/>
      <c r="U1" s="2106"/>
      <c r="V1" s="2353"/>
      <c r="W1" s="2101"/>
      <c r="X1" s="2101"/>
      <c r="Y1" s="2101"/>
      <c r="Z1" s="2101"/>
      <c r="AA1" s="2101"/>
      <c r="AB1" s="2101"/>
      <c r="AC1" s="2101"/>
      <c r="AD1" s="2101"/>
      <c r="AE1" s="2101"/>
      <c r="AF1" s="2101"/>
      <c r="AG1" s="2353"/>
      <c r="AI1" s="2350" t="s">
        <v>6740</v>
      </c>
      <c r="AJ1" s="2350"/>
      <c r="AK1" s="2351"/>
      <c r="AL1" s="2351"/>
      <c r="AM1" s="2351"/>
      <c r="AN1" s="2351"/>
      <c r="AO1" s="2351"/>
      <c r="AP1" s="2351"/>
      <c r="AQ1" s="2351"/>
      <c r="AR1" s="2351"/>
      <c r="AS1" s="2351"/>
    </row>
    <row r="2" spans="1:45" s="72" customFormat="1" ht="29.25" customHeight="1">
      <c r="B2" s="2350" t="s">
        <v>9</v>
      </c>
      <c r="C2" s="2351"/>
      <c r="D2" s="2351"/>
      <c r="E2" s="2351"/>
      <c r="F2" s="2351"/>
      <c r="G2" s="2351"/>
      <c r="H2" s="2351"/>
      <c r="I2" s="2351"/>
      <c r="J2" s="2351"/>
      <c r="K2" s="2351"/>
      <c r="L2" s="2351"/>
      <c r="M2" s="2351"/>
      <c r="N2" s="2351"/>
      <c r="O2" s="2098"/>
      <c r="P2" s="2352"/>
      <c r="Q2" s="2352"/>
      <c r="R2" s="2352"/>
      <c r="T2" s="2176"/>
      <c r="U2" s="2106"/>
      <c r="V2" s="2353"/>
      <c r="W2" s="2101"/>
      <c r="X2" s="2101"/>
      <c r="Y2" s="2101"/>
      <c r="Z2" s="2101"/>
      <c r="AA2" s="2101"/>
      <c r="AB2" s="2101"/>
      <c r="AC2" s="2101"/>
      <c r="AD2" s="2101"/>
      <c r="AE2" s="2101"/>
      <c r="AF2" s="2101"/>
      <c r="AG2" s="2353"/>
      <c r="AI2" s="2350"/>
      <c r="AJ2" s="2351"/>
      <c r="AK2" s="2351"/>
      <c r="AL2" s="2351"/>
      <c r="AM2" s="2351"/>
      <c r="AN2" s="2351"/>
      <c r="AO2" s="2351"/>
      <c r="AP2" s="2351"/>
      <c r="AQ2" s="2351"/>
      <c r="AR2" s="2351"/>
      <c r="AS2" s="2351"/>
    </row>
    <row r="3" spans="1:45" ht="45" customHeight="1">
      <c r="B3" s="3085" t="s">
        <v>672</v>
      </c>
      <c r="C3" s="3085"/>
      <c r="D3" s="3085"/>
      <c r="E3" s="3085"/>
      <c r="F3" s="3085"/>
      <c r="G3" s="3085"/>
      <c r="H3" s="3085"/>
      <c r="I3" s="3085"/>
      <c r="J3" s="3085"/>
      <c r="K3" s="3085"/>
      <c r="L3" s="3085"/>
      <c r="M3" s="3085"/>
      <c r="N3" s="3085"/>
      <c r="O3" s="3085"/>
      <c r="P3" s="3085"/>
      <c r="Q3" s="3085"/>
      <c r="R3" s="3085"/>
      <c r="T3" s="2354"/>
      <c r="U3" s="2103" t="s">
        <v>6741</v>
      </c>
      <c r="V3" s="2353"/>
      <c r="AG3" s="2353"/>
      <c r="AI3" s="3085" t="s">
        <v>672</v>
      </c>
      <c r="AJ3" s="3085"/>
      <c r="AK3" s="3085"/>
      <c r="AL3" s="3085"/>
      <c r="AM3" s="3085"/>
      <c r="AN3" s="3085"/>
      <c r="AO3" s="3085"/>
      <c r="AP3" s="3085"/>
      <c r="AQ3" s="3085"/>
      <c r="AR3" s="3085"/>
      <c r="AS3" s="3085"/>
    </row>
    <row r="4" spans="1:45" ht="15" customHeight="1" thickBot="1">
      <c r="B4" s="2355"/>
      <c r="C4" s="2355"/>
      <c r="D4" s="2355"/>
      <c r="E4" s="2355"/>
      <c r="F4" s="2355"/>
      <c r="G4" s="2355"/>
      <c r="H4" s="2355"/>
      <c r="I4" s="2355"/>
      <c r="J4" s="2355"/>
      <c r="K4" s="2355"/>
      <c r="L4" s="2355"/>
      <c r="M4" s="2355"/>
      <c r="N4" s="2355"/>
      <c r="O4" s="2355"/>
      <c r="P4" s="2098"/>
      <c r="T4" s="2356"/>
      <c r="U4" s="2106"/>
      <c r="V4" s="2353"/>
      <c r="W4" s="2877" t="s">
        <v>6742</v>
      </c>
      <c r="X4" s="2877"/>
      <c r="Y4" s="2877"/>
      <c r="Z4" s="2877"/>
      <c r="AA4" s="2877"/>
      <c r="AB4" s="2877"/>
      <c r="AC4" s="2877"/>
      <c r="AD4" s="2877"/>
      <c r="AE4" s="2877"/>
      <c r="AF4" s="2877"/>
      <c r="AG4" s="2353"/>
      <c r="AI4" s="2355"/>
      <c r="AJ4" s="2355"/>
      <c r="AK4" s="2355"/>
      <c r="AL4" s="2355"/>
      <c r="AM4" s="2355"/>
      <c r="AN4" s="2355"/>
      <c r="AO4" s="2355"/>
      <c r="AP4" s="2355"/>
      <c r="AQ4" s="2355"/>
      <c r="AR4" s="2355"/>
      <c r="AS4" s="2355"/>
    </row>
    <row r="5" spans="1:45" ht="15" customHeight="1" thickTop="1">
      <c r="A5" s="12"/>
      <c r="B5" s="3081" t="s">
        <v>6743</v>
      </c>
      <c r="C5" s="2882" t="s">
        <v>6744</v>
      </c>
      <c r="D5" s="2882" t="s">
        <v>6745</v>
      </c>
      <c r="E5" s="3083" t="s">
        <v>9549</v>
      </c>
      <c r="F5" s="3083"/>
      <c r="G5" s="3083"/>
      <c r="H5" s="3083"/>
      <c r="I5" s="3083"/>
      <c r="J5" s="3083" t="s">
        <v>9550</v>
      </c>
      <c r="K5" s="3083"/>
      <c r="L5" s="3083"/>
      <c r="M5" s="3083"/>
      <c r="N5" s="3084"/>
      <c r="O5" s="2357"/>
      <c r="P5" s="3087" t="s">
        <v>6749</v>
      </c>
      <c r="Q5" s="12"/>
      <c r="R5" s="3087" t="s">
        <v>6750</v>
      </c>
      <c r="S5" s="12"/>
      <c r="T5" s="2356"/>
      <c r="U5" s="2106"/>
      <c r="V5" s="2353"/>
      <c r="W5" s="50" t="s">
        <v>6751</v>
      </c>
      <c r="X5" s="2108"/>
      <c r="Y5" s="2108"/>
      <c r="Z5" s="2108"/>
      <c r="AA5" s="2108"/>
      <c r="AB5" s="2108"/>
      <c r="AC5" s="2108"/>
      <c r="AD5" s="2108"/>
      <c r="AE5" s="2108"/>
      <c r="AF5" s="2108"/>
      <c r="AG5" s="2353"/>
      <c r="AI5" s="3081" t="s">
        <v>6743</v>
      </c>
      <c r="AJ5" s="3083" t="s">
        <v>9549</v>
      </c>
      <c r="AK5" s="3083"/>
      <c r="AL5" s="3083"/>
      <c r="AM5" s="3083"/>
      <c r="AN5" s="3083"/>
      <c r="AO5" s="3083" t="s">
        <v>9550</v>
      </c>
      <c r="AP5" s="3083"/>
      <c r="AQ5" s="3083"/>
      <c r="AR5" s="3083"/>
      <c r="AS5" s="3084"/>
    </row>
    <row r="6" spans="1:45" ht="56.25" customHeight="1" thickBot="1">
      <c r="A6" s="12"/>
      <c r="B6" s="3082"/>
      <c r="C6" s="3086"/>
      <c r="D6" s="3086"/>
      <c r="E6" s="2358" t="s">
        <v>7672</v>
      </c>
      <c r="F6" s="2358" t="s">
        <v>9551</v>
      </c>
      <c r="G6" s="2358" t="s">
        <v>9552</v>
      </c>
      <c r="H6" s="2358" t="s">
        <v>7675</v>
      </c>
      <c r="I6" s="2358" t="s">
        <v>7676</v>
      </c>
      <c r="J6" s="2358" t="s">
        <v>7672</v>
      </c>
      <c r="K6" s="2358" t="s">
        <v>9551</v>
      </c>
      <c r="L6" s="2358" t="s">
        <v>9552</v>
      </c>
      <c r="M6" s="2358" t="s">
        <v>7675</v>
      </c>
      <c r="N6" s="2359" t="s">
        <v>7676</v>
      </c>
      <c r="O6" s="68"/>
      <c r="P6" s="3088"/>
      <c r="Q6" s="12"/>
      <c r="R6" s="3088"/>
      <c r="S6" s="12"/>
      <c r="T6" s="2356"/>
      <c r="U6" s="2106"/>
      <c r="V6" s="2353"/>
      <c r="W6" s="2104"/>
      <c r="X6" s="2104"/>
      <c r="Y6" s="2104"/>
      <c r="Z6" s="2104"/>
      <c r="AA6" s="2104"/>
      <c r="AB6" s="2104"/>
      <c r="AC6" s="2104"/>
      <c r="AD6" s="2104"/>
      <c r="AE6" s="2104"/>
      <c r="AF6" s="2104"/>
      <c r="AG6" s="2353"/>
      <c r="AI6" s="3082"/>
      <c r="AJ6" s="2358" t="s">
        <v>7672</v>
      </c>
      <c r="AK6" s="2358" t="s">
        <v>9551</v>
      </c>
      <c r="AL6" s="2358" t="s">
        <v>9552</v>
      </c>
      <c r="AM6" s="2358" t="s">
        <v>7675</v>
      </c>
      <c r="AN6" s="2358" t="s">
        <v>9553</v>
      </c>
      <c r="AO6" s="2358" t="s">
        <v>7672</v>
      </c>
      <c r="AP6" s="2358" t="s">
        <v>9551</v>
      </c>
      <c r="AQ6" s="2358" t="s">
        <v>9552</v>
      </c>
      <c r="AR6" s="2358" t="s">
        <v>7675</v>
      </c>
      <c r="AS6" s="2359" t="s">
        <v>9553</v>
      </c>
    </row>
    <row r="7" spans="1:45" ht="15" customHeight="1" thickTop="1" thickBot="1">
      <c r="A7" s="12"/>
      <c r="B7" s="74"/>
      <c r="C7" s="74"/>
      <c r="D7" s="74"/>
      <c r="E7" s="68"/>
      <c r="F7" s="68"/>
      <c r="G7" s="68"/>
      <c r="H7" s="68"/>
      <c r="I7" s="68"/>
      <c r="J7" s="68"/>
      <c r="K7" s="68"/>
      <c r="L7" s="68"/>
      <c r="M7" s="68"/>
      <c r="N7" s="68"/>
      <c r="O7" s="68"/>
      <c r="P7" s="2360"/>
      <c r="Q7" s="12"/>
      <c r="R7" s="12"/>
      <c r="S7" s="12"/>
      <c r="T7" s="2356"/>
      <c r="U7" s="2106"/>
      <c r="V7" s="2353"/>
      <c r="W7" s="2106"/>
      <c r="X7" s="2106"/>
      <c r="Y7" s="2106"/>
      <c r="Z7" s="2106"/>
      <c r="AA7" s="2106"/>
      <c r="AB7" s="2106"/>
      <c r="AC7" s="2106"/>
      <c r="AD7" s="2106"/>
      <c r="AE7" s="2106"/>
      <c r="AF7" s="2106"/>
      <c r="AG7" s="2353"/>
      <c r="AI7" s="2361"/>
      <c r="AJ7" s="68"/>
      <c r="AK7" s="68"/>
      <c r="AL7" s="68"/>
      <c r="AM7" s="68"/>
      <c r="AN7" s="68"/>
      <c r="AO7" s="68"/>
      <c r="AP7" s="68"/>
      <c r="AQ7" s="68"/>
      <c r="AR7" s="68"/>
      <c r="AS7" s="68"/>
    </row>
    <row r="8" spans="1:45" ht="31.5" thickTop="1" thickBot="1">
      <c r="A8" s="12"/>
      <c r="B8" s="2362" t="s">
        <v>9554</v>
      </c>
      <c r="C8" s="2363"/>
      <c r="D8" s="2363"/>
      <c r="E8" s="2364"/>
      <c r="F8" s="68"/>
      <c r="G8" s="68"/>
      <c r="H8" s="68"/>
      <c r="I8" s="68"/>
      <c r="J8" s="68"/>
      <c r="K8" s="68"/>
      <c r="L8" s="68"/>
      <c r="M8" s="68"/>
      <c r="N8" s="68"/>
      <c r="O8" s="68"/>
      <c r="P8" s="2360"/>
      <c r="Q8" s="12"/>
      <c r="R8" s="12"/>
      <c r="S8" s="12"/>
      <c r="T8" s="2356"/>
      <c r="U8" s="2106"/>
      <c r="V8" s="2353"/>
      <c r="W8" s="2104"/>
      <c r="X8" s="2104"/>
      <c r="Y8" s="2104"/>
      <c r="Z8" s="2104"/>
      <c r="AA8" s="2104"/>
      <c r="AB8" s="2104"/>
      <c r="AC8" s="2104"/>
      <c r="AD8" s="2104"/>
      <c r="AE8" s="2104"/>
      <c r="AF8" s="2104"/>
      <c r="AG8" s="2353"/>
      <c r="AI8" s="2362" t="s">
        <v>9554</v>
      </c>
      <c r="AJ8" s="2365"/>
      <c r="AK8" s="68"/>
      <c r="AL8" s="68"/>
      <c r="AM8" s="68"/>
      <c r="AN8" s="68"/>
      <c r="AO8" s="68"/>
      <c r="AP8" s="68"/>
      <c r="AQ8" s="68"/>
      <c r="AR8" s="68"/>
      <c r="AS8" s="68"/>
    </row>
    <row r="9" spans="1:45" ht="45.75" thickTop="1">
      <c r="A9" s="12"/>
      <c r="B9" s="2366" t="s">
        <v>9555</v>
      </c>
      <c r="C9" s="2367" t="s">
        <v>6756</v>
      </c>
      <c r="D9" s="2367">
        <v>3</v>
      </c>
      <c r="E9" s="2368">
        <v>16.805</v>
      </c>
      <c r="F9" s="2368">
        <v>180.17099999999999</v>
      </c>
      <c r="G9" s="2368">
        <v>446.36399999999998</v>
      </c>
      <c r="H9" s="2368">
        <v>41.744</v>
      </c>
      <c r="I9" s="2368">
        <v>0</v>
      </c>
      <c r="J9" s="2368">
        <v>33.344999999999999</v>
      </c>
      <c r="K9" s="2368">
        <v>354.47699999999998</v>
      </c>
      <c r="L9" s="2368">
        <v>778.78499999999997</v>
      </c>
      <c r="M9" s="2368">
        <v>77.516999999999996</v>
      </c>
      <c r="N9" s="2369">
        <v>0</v>
      </c>
      <c r="O9" s="68"/>
      <c r="P9" s="2370" t="s">
        <v>9556</v>
      </c>
      <c r="Q9" s="12"/>
      <c r="R9" s="56"/>
      <c r="S9" s="12"/>
      <c r="T9" s="2371"/>
      <c r="U9" s="2116">
        <v>0</v>
      </c>
      <c r="V9" s="2353"/>
      <c r="W9" s="57">
        <v>0</v>
      </c>
      <c r="X9" s="57">
        <v>0</v>
      </c>
      <c r="Y9" s="57">
        <v>0</v>
      </c>
      <c r="Z9" s="57">
        <v>0</v>
      </c>
      <c r="AA9" s="57">
        <v>0</v>
      </c>
      <c r="AB9" s="57">
        <v>0</v>
      </c>
      <c r="AC9" s="57">
        <v>0</v>
      </c>
      <c r="AD9" s="57">
        <v>0</v>
      </c>
      <c r="AE9" s="57">
        <v>0</v>
      </c>
      <c r="AF9" s="57">
        <v>0</v>
      </c>
      <c r="AG9" s="2353"/>
      <c r="AI9" s="2366" t="s">
        <v>9557</v>
      </c>
      <c r="AJ9" s="2368" t="s">
        <v>9558</v>
      </c>
      <c r="AK9" s="2368" t="s">
        <v>9559</v>
      </c>
      <c r="AL9" s="2368" t="s">
        <v>9560</v>
      </c>
      <c r="AM9" s="2368" t="s">
        <v>9561</v>
      </c>
      <c r="AN9" s="2368" t="s">
        <v>9562</v>
      </c>
      <c r="AO9" s="2368" t="s">
        <v>9563</v>
      </c>
      <c r="AP9" s="2368" t="s">
        <v>9564</v>
      </c>
      <c r="AQ9" s="2368" t="s">
        <v>9565</v>
      </c>
      <c r="AR9" s="2368" t="s">
        <v>9566</v>
      </c>
      <c r="AS9" s="2369" t="s">
        <v>9567</v>
      </c>
    </row>
    <row r="10" spans="1:45" ht="32.25" customHeight="1">
      <c r="A10" s="12"/>
      <c r="B10" s="2372" t="s">
        <v>9568</v>
      </c>
      <c r="C10" s="2155" t="s">
        <v>6756</v>
      </c>
      <c r="D10" s="2155">
        <v>3</v>
      </c>
      <c r="E10" s="2373">
        <v>28.454000000000001</v>
      </c>
      <c r="F10" s="2373">
        <v>244.77500000000001</v>
      </c>
      <c r="G10" s="2373">
        <v>612.97400000000005</v>
      </c>
      <c r="H10" s="2373">
        <v>45.988999999999997</v>
      </c>
      <c r="I10" s="2373">
        <v>0</v>
      </c>
      <c r="J10" s="2373">
        <v>56.765999999999998</v>
      </c>
      <c r="K10" s="2373">
        <v>419.08699999999999</v>
      </c>
      <c r="L10" s="2373">
        <v>986.28399999999999</v>
      </c>
      <c r="M10" s="2373">
        <v>80.88</v>
      </c>
      <c r="N10" s="2374">
        <v>0</v>
      </c>
      <c r="O10" s="68"/>
      <c r="P10" s="2375" t="s">
        <v>9569</v>
      </c>
      <c r="Q10" s="12"/>
      <c r="R10" s="62"/>
      <c r="S10" s="12"/>
      <c r="T10" s="2371"/>
      <c r="U10" s="2116">
        <v>0</v>
      </c>
      <c r="V10" s="2353"/>
      <c r="W10" s="57">
        <v>0</v>
      </c>
      <c r="X10" s="57">
        <v>0</v>
      </c>
      <c r="Y10" s="57">
        <v>0</v>
      </c>
      <c r="Z10" s="57">
        <v>0</v>
      </c>
      <c r="AA10" s="57">
        <v>0</v>
      </c>
      <c r="AB10" s="57">
        <v>0</v>
      </c>
      <c r="AC10" s="57">
        <v>0</v>
      </c>
      <c r="AD10" s="57">
        <v>0</v>
      </c>
      <c r="AE10" s="57">
        <v>0</v>
      </c>
      <c r="AF10" s="57">
        <v>0</v>
      </c>
      <c r="AG10" s="2353"/>
      <c r="AI10" s="2372" t="s">
        <v>9570</v>
      </c>
      <c r="AJ10" s="2373" t="s">
        <v>9571</v>
      </c>
      <c r="AK10" s="2373" t="s">
        <v>9572</v>
      </c>
      <c r="AL10" s="2373" t="s">
        <v>9573</v>
      </c>
      <c r="AM10" s="2373" t="s">
        <v>9574</v>
      </c>
      <c r="AN10" s="2373" t="s">
        <v>9575</v>
      </c>
      <c r="AO10" s="2373" t="s">
        <v>9576</v>
      </c>
      <c r="AP10" s="2373" t="s">
        <v>9577</v>
      </c>
      <c r="AQ10" s="2373" t="s">
        <v>9578</v>
      </c>
      <c r="AR10" s="2373" t="s">
        <v>9579</v>
      </c>
      <c r="AS10" s="2374" t="s">
        <v>9580</v>
      </c>
    </row>
    <row r="11" spans="1:45" ht="15.75" customHeight="1">
      <c r="A11" s="12"/>
      <c r="B11" s="2372" t="s">
        <v>9581</v>
      </c>
      <c r="C11" s="2155" t="s">
        <v>6756</v>
      </c>
      <c r="D11" s="2155">
        <v>3</v>
      </c>
      <c r="E11" s="2373">
        <v>0</v>
      </c>
      <c r="F11" s="2373">
        <v>0</v>
      </c>
      <c r="G11" s="2373">
        <v>0</v>
      </c>
      <c r="H11" s="2373">
        <v>0</v>
      </c>
      <c r="I11" s="2373">
        <v>0</v>
      </c>
      <c r="J11" s="2373">
        <v>1.7210000000000001</v>
      </c>
      <c r="K11" s="2373">
        <v>0.98</v>
      </c>
      <c r="L11" s="2373">
        <v>0</v>
      </c>
      <c r="M11" s="2373">
        <v>0</v>
      </c>
      <c r="N11" s="2374">
        <v>0</v>
      </c>
      <c r="O11" s="68"/>
      <c r="P11" s="2375" t="s">
        <v>9582</v>
      </c>
      <c r="Q11" s="12"/>
      <c r="R11" s="62"/>
      <c r="S11" s="12"/>
      <c r="T11" s="2371"/>
      <c r="U11" s="2116">
        <v>0</v>
      </c>
      <c r="V11" s="2353"/>
      <c r="W11" s="57">
        <v>0</v>
      </c>
      <c r="X11" s="57">
        <v>0</v>
      </c>
      <c r="Y11" s="57">
        <v>0</v>
      </c>
      <c r="Z11" s="57">
        <v>0</v>
      </c>
      <c r="AA11" s="57">
        <v>0</v>
      </c>
      <c r="AB11" s="57">
        <v>0</v>
      </c>
      <c r="AC11" s="57">
        <v>0</v>
      </c>
      <c r="AD11" s="57">
        <v>0</v>
      </c>
      <c r="AE11" s="57">
        <v>0</v>
      </c>
      <c r="AF11" s="57">
        <v>0</v>
      </c>
      <c r="AG11" s="2353"/>
      <c r="AI11" s="2372" t="s">
        <v>9581</v>
      </c>
      <c r="AJ11" s="2373" t="s">
        <v>9583</v>
      </c>
      <c r="AK11" s="2373" t="s">
        <v>9584</v>
      </c>
      <c r="AL11" s="2373" t="s">
        <v>9585</v>
      </c>
      <c r="AM11" s="2373" t="s">
        <v>9586</v>
      </c>
      <c r="AN11" s="2373" t="s">
        <v>9587</v>
      </c>
      <c r="AO11" s="2373" t="s">
        <v>9588</v>
      </c>
      <c r="AP11" s="2373" t="s">
        <v>9589</v>
      </c>
      <c r="AQ11" s="2373" t="s">
        <v>9590</v>
      </c>
      <c r="AR11" s="2373" t="s">
        <v>9591</v>
      </c>
      <c r="AS11" s="2374" t="s">
        <v>9592</v>
      </c>
    </row>
    <row r="12" spans="1:45" ht="15.75" customHeight="1">
      <c r="A12" s="12"/>
      <c r="B12" s="2372" t="s">
        <v>9593</v>
      </c>
      <c r="C12" s="2155" t="s">
        <v>6756</v>
      </c>
      <c r="D12" s="2155">
        <v>3</v>
      </c>
      <c r="E12" s="2373">
        <v>0</v>
      </c>
      <c r="F12" s="2373">
        <v>0</v>
      </c>
      <c r="G12" s="2373">
        <v>92.784000000000006</v>
      </c>
      <c r="H12" s="2373">
        <v>0</v>
      </c>
      <c r="I12" s="2373">
        <v>0</v>
      </c>
      <c r="J12" s="2373">
        <v>0</v>
      </c>
      <c r="K12" s="2373">
        <v>0</v>
      </c>
      <c r="L12" s="2373">
        <v>96.447000000000003</v>
      </c>
      <c r="M12" s="2373">
        <v>0</v>
      </c>
      <c r="N12" s="2376">
        <v>0</v>
      </c>
      <c r="O12" s="68"/>
      <c r="P12" s="2375" t="s">
        <v>9594</v>
      </c>
      <c r="Q12" s="12"/>
      <c r="R12" s="62"/>
      <c r="S12" s="12"/>
      <c r="T12" s="2371"/>
      <c r="U12" s="2116">
        <v>0</v>
      </c>
      <c r="V12" s="2353"/>
      <c r="W12" s="57">
        <v>0</v>
      </c>
      <c r="X12" s="57">
        <v>0</v>
      </c>
      <c r="Y12" s="57">
        <v>0</v>
      </c>
      <c r="Z12" s="57">
        <v>0</v>
      </c>
      <c r="AA12" s="57">
        <v>0</v>
      </c>
      <c r="AB12" s="57">
        <v>0</v>
      </c>
      <c r="AC12" s="57">
        <v>0</v>
      </c>
      <c r="AD12" s="57">
        <v>0</v>
      </c>
      <c r="AE12" s="57">
        <v>0</v>
      </c>
      <c r="AF12" s="57">
        <v>0</v>
      </c>
      <c r="AG12" s="2353"/>
      <c r="AI12" s="2372" t="s">
        <v>9593</v>
      </c>
      <c r="AJ12" s="2373" t="s">
        <v>9595</v>
      </c>
      <c r="AK12" s="2373" t="s">
        <v>9596</v>
      </c>
      <c r="AL12" s="2373" t="s">
        <v>9597</v>
      </c>
      <c r="AM12" s="2373" t="s">
        <v>9598</v>
      </c>
      <c r="AN12" s="2373" t="s">
        <v>9599</v>
      </c>
      <c r="AO12" s="2373" t="s">
        <v>9600</v>
      </c>
      <c r="AP12" s="2373" t="s">
        <v>9601</v>
      </c>
      <c r="AQ12" s="2373" t="s">
        <v>9602</v>
      </c>
      <c r="AR12" s="2373" t="s">
        <v>9603</v>
      </c>
      <c r="AS12" s="2376" t="s">
        <v>9604</v>
      </c>
    </row>
    <row r="13" spans="1:45" ht="33" customHeight="1">
      <c r="A13" s="12"/>
      <c r="B13" s="2372" t="s">
        <v>9605</v>
      </c>
      <c r="C13" s="2155" t="s">
        <v>6756</v>
      </c>
      <c r="D13" s="2155">
        <v>3</v>
      </c>
      <c r="E13" s="2377">
        <v>28.454000000000001</v>
      </c>
      <c r="F13" s="2377">
        <v>244.77500000000001</v>
      </c>
      <c r="G13" s="2377">
        <v>520.19000000000005</v>
      </c>
      <c r="H13" s="2377">
        <v>45.988999999999997</v>
      </c>
      <c r="I13" s="2377">
        <v>0</v>
      </c>
      <c r="J13" s="2377">
        <v>58.486999999999995</v>
      </c>
      <c r="K13" s="2377">
        <v>420.06700000000001</v>
      </c>
      <c r="L13" s="2377">
        <v>889.83699999999999</v>
      </c>
      <c r="M13" s="2377">
        <v>80.88</v>
      </c>
      <c r="N13" s="2378">
        <v>0</v>
      </c>
      <c r="O13" s="68"/>
      <c r="P13" s="2375" t="s">
        <v>9606</v>
      </c>
      <c r="Q13" s="12"/>
      <c r="R13" s="62"/>
      <c r="S13" s="12"/>
      <c r="T13" s="2371"/>
      <c r="U13" s="2106"/>
      <c r="V13" s="2353"/>
      <c r="W13" s="2104"/>
      <c r="X13" s="2104"/>
      <c r="Y13" s="2104"/>
      <c r="Z13" s="2104"/>
      <c r="AA13" s="2104"/>
      <c r="AB13" s="2104"/>
      <c r="AC13" s="2104"/>
      <c r="AD13" s="2104"/>
      <c r="AE13" s="2104"/>
      <c r="AF13" s="2104"/>
      <c r="AG13" s="2353"/>
      <c r="AI13" s="2372" t="s">
        <v>9605</v>
      </c>
      <c r="AJ13" s="2377" t="s">
        <v>9607</v>
      </c>
      <c r="AK13" s="2377" t="s">
        <v>9608</v>
      </c>
      <c r="AL13" s="2377" t="s">
        <v>9609</v>
      </c>
      <c r="AM13" s="2377" t="s">
        <v>9610</v>
      </c>
      <c r="AN13" s="2377" t="s">
        <v>9611</v>
      </c>
      <c r="AO13" s="2377" t="s">
        <v>9612</v>
      </c>
      <c r="AP13" s="2377" t="s">
        <v>9613</v>
      </c>
      <c r="AQ13" s="2377" t="s">
        <v>9614</v>
      </c>
      <c r="AR13" s="2377" t="s">
        <v>9615</v>
      </c>
      <c r="AS13" s="2378" t="s">
        <v>9616</v>
      </c>
    </row>
    <row r="14" spans="1:45" ht="15.75" customHeight="1">
      <c r="A14" s="12"/>
      <c r="B14" s="2372" t="s">
        <v>9617</v>
      </c>
      <c r="C14" s="2155" t="s">
        <v>6756</v>
      </c>
      <c r="D14" s="2155">
        <v>3</v>
      </c>
      <c r="E14" s="2377">
        <v>11.649000000000001</v>
      </c>
      <c r="F14" s="2377">
        <v>64.604000000000013</v>
      </c>
      <c r="G14" s="2377">
        <v>73.826000000000079</v>
      </c>
      <c r="H14" s="2377">
        <v>4.2449999999999974</v>
      </c>
      <c r="I14" s="2377">
        <v>0</v>
      </c>
      <c r="J14" s="2377">
        <v>25.141999999999996</v>
      </c>
      <c r="K14" s="2377">
        <v>65.590000000000032</v>
      </c>
      <c r="L14" s="2377">
        <v>111.05200000000002</v>
      </c>
      <c r="M14" s="2377">
        <v>3.3629999999999995</v>
      </c>
      <c r="N14" s="2378">
        <v>0</v>
      </c>
      <c r="O14" s="68"/>
      <c r="P14" s="2375" t="s">
        <v>9618</v>
      </c>
      <c r="Q14" s="12"/>
      <c r="R14" s="62"/>
      <c r="S14" s="12"/>
      <c r="T14" s="2371"/>
      <c r="U14" s="2106"/>
      <c r="V14" s="2353"/>
      <c r="W14" s="2104"/>
      <c r="X14" s="2104"/>
      <c r="Y14" s="2104"/>
      <c r="Z14" s="2104"/>
      <c r="AA14" s="2104"/>
      <c r="AB14" s="2104"/>
      <c r="AC14" s="2104"/>
      <c r="AD14" s="2104"/>
      <c r="AE14" s="2104"/>
      <c r="AF14" s="2104"/>
      <c r="AG14" s="2353"/>
      <c r="AI14" s="2372" t="s">
        <v>9617</v>
      </c>
      <c r="AJ14" s="2377" t="s">
        <v>9619</v>
      </c>
      <c r="AK14" s="2377" t="s">
        <v>9620</v>
      </c>
      <c r="AL14" s="2377" t="s">
        <v>9621</v>
      </c>
      <c r="AM14" s="2377" t="s">
        <v>9622</v>
      </c>
      <c r="AN14" s="2377" t="s">
        <v>9623</v>
      </c>
      <c r="AO14" s="2377" t="s">
        <v>9624</v>
      </c>
      <c r="AP14" s="2377" t="s">
        <v>9625</v>
      </c>
      <c r="AQ14" s="2377" t="s">
        <v>9626</v>
      </c>
      <c r="AR14" s="2377" t="s">
        <v>9627</v>
      </c>
      <c r="AS14" s="2378" t="s">
        <v>9628</v>
      </c>
    </row>
    <row r="15" spans="1:45" ht="15.75" customHeight="1">
      <c r="A15" s="12"/>
      <c r="B15" s="2372" t="s">
        <v>9629</v>
      </c>
      <c r="C15" s="2155" t="s">
        <v>6756</v>
      </c>
      <c r="D15" s="2155">
        <v>3</v>
      </c>
      <c r="E15" s="2379">
        <v>-0.46899999999999997</v>
      </c>
      <c r="F15" s="2379">
        <v>18.027999999999999</v>
      </c>
      <c r="G15" s="2379">
        <v>15.066000000000001</v>
      </c>
      <c r="H15" s="2379">
        <v>2.4609999999999999</v>
      </c>
      <c r="I15" s="2379">
        <v>0</v>
      </c>
      <c r="J15" s="2379">
        <v>-0.46899999999999997</v>
      </c>
      <c r="K15" s="2379">
        <v>-0.56699999999999995</v>
      </c>
      <c r="L15" s="2379">
        <v>-11.750999999999999</v>
      </c>
      <c r="M15" s="2379">
        <v>1.9379999999999999</v>
      </c>
      <c r="N15" s="2380">
        <v>0</v>
      </c>
      <c r="O15" s="68"/>
      <c r="P15" s="2375" t="s">
        <v>9630</v>
      </c>
      <c r="Q15" s="12"/>
      <c r="R15" s="62"/>
      <c r="S15" s="12"/>
      <c r="T15" s="2371"/>
      <c r="U15" s="2116">
        <v>0</v>
      </c>
      <c r="V15" s="2353"/>
      <c r="W15" s="57">
        <v>0</v>
      </c>
      <c r="X15" s="57">
        <v>0</v>
      </c>
      <c r="Y15" s="57">
        <v>0</v>
      </c>
      <c r="Z15" s="57">
        <v>0</v>
      </c>
      <c r="AA15" s="57">
        <v>0</v>
      </c>
      <c r="AB15" s="57">
        <v>0</v>
      </c>
      <c r="AC15" s="57">
        <v>0</v>
      </c>
      <c r="AD15" s="57">
        <v>0</v>
      </c>
      <c r="AE15" s="57">
        <v>0</v>
      </c>
      <c r="AF15" s="57">
        <v>0</v>
      </c>
      <c r="AG15" s="2353"/>
      <c r="AI15" s="2372" t="s">
        <v>9629</v>
      </c>
      <c r="AJ15" s="2379" t="s">
        <v>9631</v>
      </c>
      <c r="AK15" s="2379" t="s">
        <v>9632</v>
      </c>
      <c r="AL15" s="2379" t="s">
        <v>9633</v>
      </c>
      <c r="AM15" s="2379" t="s">
        <v>9634</v>
      </c>
      <c r="AN15" s="2379" t="s">
        <v>9635</v>
      </c>
      <c r="AO15" s="2379" t="s">
        <v>9636</v>
      </c>
      <c r="AP15" s="2379" t="s">
        <v>9637</v>
      </c>
      <c r="AQ15" s="2379" t="s">
        <v>9638</v>
      </c>
      <c r="AR15" s="2379" t="s">
        <v>9639</v>
      </c>
      <c r="AS15" s="2380" t="s">
        <v>9640</v>
      </c>
    </row>
    <row r="16" spans="1:45" ht="15.75" customHeight="1">
      <c r="A16" s="12"/>
      <c r="B16" s="2372" t="s">
        <v>9641</v>
      </c>
      <c r="C16" s="2155" t="s">
        <v>6756</v>
      </c>
      <c r="D16" s="2155">
        <v>3</v>
      </c>
      <c r="E16" s="2377">
        <v>12.118</v>
      </c>
      <c r="F16" s="2377">
        <v>46.576000000000015</v>
      </c>
      <c r="G16" s="2377">
        <v>58.760000000000076</v>
      </c>
      <c r="H16" s="2377">
        <v>1.7839999999999976</v>
      </c>
      <c r="I16" s="2377">
        <v>0</v>
      </c>
      <c r="J16" s="2377">
        <v>25.610999999999997</v>
      </c>
      <c r="K16" s="2377">
        <v>66.157000000000025</v>
      </c>
      <c r="L16" s="2377">
        <v>122.80300000000003</v>
      </c>
      <c r="M16" s="2377">
        <v>1.4249999999999996</v>
      </c>
      <c r="N16" s="2378">
        <v>0</v>
      </c>
      <c r="O16" s="68"/>
      <c r="P16" s="2375" t="s">
        <v>9642</v>
      </c>
      <c r="Q16" s="12"/>
      <c r="R16" s="62"/>
      <c r="S16" s="12"/>
      <c r="T16" s="2371"/>
      <c r="U16" s="2106"/>
      <c r="V16" s="2353"/>
      <c r="W16" s="2104"/>
      <c r="X16" s="2104"/>
      <c r="Y16" s="2104"/>
      <c r="Z16" s="2104"/>
      <c r="AA16" s="2104"/>
      <c r="AB16" s="2104"/>
      <c r="AC16" s="2104"/>
      <c r="AD16" s="2104"/>
      <c r="AE16" s="2104"/>
      <c r="AF16" s="2104"/>
      <c r="AG16" s="2353"/>
      <c r="AI16" s="2372" t="s">
        <v>9641</v>
      </c>
      <c r="AJ16" s="2377" t="s">
        <v>9643</v>
      </c>
      <c r="AK16" s="2377" t="s">
        <v>9644</v>
      </c>
      <c r="AL16" s="2377" t="s">
        <v>9645</v>
      </c>
      <c r="AM16" s="2377" t="s">
        <v>9646</v>
      </c>
      <c r="AN16" s="2377" t="s">
        <v>9647</v>
      </c>
      <c r="AO16" s="2377" t="s">
        <v>9648</v>
      </c>
      <c r="AP16" s="2377" t="s">
        <v>9649</v>
      </c>
      <c r="AQ16" s="2377" t="s">
        <v>9650</v>
      </c>
      <c r="AR16" s="2377" t="s">
        <v>9651</v>
      </c>
      <c r="AS16" s="2378" t="s">
        <v>9652</v>
      </c>
    </row>
    <row r="17" spans="1:45" ht="15.75" customHeight="1">
      <c r="A17" s="12"/>
      <c r="B17" s="2372" t="s">
        <v>9653</v>
      </c>
      <c r="C17" s="2155" t="s">
        <v>7339</v>
      </c>
      <c r="D17" s="2155">
        <v>2</v>
      </c>
      <c r="E17" s="2381">
        <v>0.63549999999999995</v>
      </c>
      <c r="F17" s="2381">
        <v>0.63549999999999995</v>
      </c>
      <c r="G17" s="2381">
        <v>0.63919999999999999</v>
      </c>
      <c r="H17" s="2381">
        <v>0</v>
      </c>
      <c r="I17" s="2381">
        <v>0</v>
      </c>
      <c r="J17" s="2381">
        <v>0.63549999999999995</v>
      </c>
      <c r="K17" s="2381">
        <v>0.63549999999999995</v>
      </c>
      <c r="L17" s="2381">
        <v>0.63919999999999999</v>
      </c>
      <c r="M17" s="2381">
        <v>0</v>
      </c>
      <c r="N17" s="2382">
        <v>0</v>
      </c>
      <c r="O17" s="68"/>
      <c r="P17" s="2383" t="s">
        <v>9654</v>
      </c>
      <c r="Q17" s="12"/>
      <c r="R17" s="62"/>
      <c r="S17" s="12"/>
      <c r="T17" s="2371"/>
      <c r="U17" s="2116">
        <v>0</v>
      </c>
      <c r="V17" s="2353"/>
      <c r="W17" s="57">
        <v>0</v>
      </c>
      <c r="X17" s="57">
        <v>0</v>
      </c>
      <c r="Y17" s="57">
        <v>0</v>
      </c>
      <c r="Z17" s="57">
        <v>0</v>
      </c>
      <c r="AA17" s="57">
        <v>0</v>
      </c>
      <c r="AB17" s="57">
        <v>0</v>
      </c>
      <c r="AC17" s="57">
        <v>0</v>
      </c>
      <c r="AD17" s="57">
        <v>0</v>
      </c>
      <c r="AE17" s="57">
        <v>0</v>
      </c>
      <c r="AF17" s="57">
        <v>0</v>
      </c>
      <c r="AG17" s="2353"/>
      <c r="AI17" s="2372" t="s">
        <v>9653</v>
      </c>
      <c r="AJ17" s="2384" t="s">
        <v>9655</v>
      </c>
      <c r="AK17" s="2384" t="s">
        <v>9656</v>
      </c>
      <c r="AL17" s="2384" t="s">
        <v>9657</v>
      </c>
      <c r="AM17" s="2384" t="s">
        <v>9658</v>
      </c>
      <c r="AN17" s="2384" t="s">
        <v>9659</v>
      </c>
      <c r="AO17" s="2384" t="s">
        <v>9660</v>
      </c>
      <c r="AP17" s="2384" t="s">
        <v>9661</v>
      </c>
      <c r="AQ17" s="2384" t="s">
        <v>9662</v>
      </c>
      <c r="AR17" s="2384" t="s">
        <v>9663</v>
      </c>
      <c r="AS17" s="2385" t="s">
        <v>9664</v>
      </c>
    </row>
    <row r="18" spans="1:45" ht="15.75" customHeight="1">
      <c r="A18" s="12"/>
      <c r="B18" s="2372" t="s">
        <v>9665</v>
      </c>
      <c r="C18" s="2155" t="s">
        <v>7339</v>
      </c>
      <c r="D18" s="2155">
        <v>2</v>
      </c>
      <c r="E18" s="2386">
        <v>0.36449999999999999</v>
      </c>
      <c r="F18" s="2386">
        <v>0.36449999999999999</v>
      </c>
      <c r="G18" s="2386">
        <v>0.36080000000000001</v>
      </c>
      <c r="H18" s="2386">
        <v>0</v>
      </c>
      <c r="I18" s="2386">
        <v>0</v>
      </c>
      <c r="J18" s="2386">
        <v>0.36449999999999999</v>
      </c>
      <c r="K18" s="2386">
        <v>0.36449999999999999</v>
      </c>
      <c r="L18" s="2386">
        <v>0.36080000000000001</v>
      </c>
      <c r="M18" s="2381">
        <v>0</v>
      </c>
      <c r="N18" s="2387">
        <v>0</v>
      </c>
      <c r="O18" s="68"/>
      <c r="P18" s="2383" t="s">
        <v>9666</v>
      </c>
      <c r="Q18" s="12"/>
      <c r="R18" s="62"/>
      <c r="S18" s="12"/>
      <c r="T18" s="2371"/>
      <c r="U18" s="2116">
        <v>0</v>
      </c>
      <c r="V18" s="2353"/>
      <c r="W18" s="57">
        <v>0</v>
      </c>
      <c r="X18" s="57">
        <v>0</v>
      </c>
      <c r="Y18" s="57">
        <v>0</v>
      </c>
      <c r="Z18" s="57">
        <v>0</v>
      </c>
      <c r="AA18" s="57">
        <v>0</v>
      </c>
      <c r="AB18" s="57">
        <v>0</v>
      </c>
      <c r="AC18" s="57">
        <v>0</v>
      </c>
      <c r="AD18" s="57">
        <v>0</v>
      </c>
      <c r="AE18" s="57">
        <v>0</v>
      </c>
      <c r="AF18" s="57">
        <v>0</v>
      </c>
      <c r="AG18" s="2353"/>
      <c r="AI18" s="2372" t="s">
        <v>9665</v>
      </c>
      <c r="AJ18" s="2386" t="s">
        <v>9667</v>
      </c>
      <c r="AK18" s="2386" t="s">
        <v>9668</v>
      </c>
      <c r="AL18" s="2386" t="s">
        <v>9669</v>
      </c>
      <c r="AM18" s="2386" t="s">
        <v>9670</v>
      </c>
      <c r="AN18" s="2386" t="s">
        <v>9671</v>
      </c>
      <c r="AO18" s="2386" t="s">
        <v>9672</v>
      </c>
      <c r="AP18" s="2386" t="s">
        <v>9673</v>
      </c>
      <c r="AQ18" s="2386" t="s">
        <v>9674</v>
      </c>
      <c r="AR18" s="2384" t="s">
        <v>9675</v>
      </c>
      <c r="AS18" s="2387" t="s">
        <v>9676</v>
      </c>
    </row>
    <row r="19" spans="1:45" ht="15.75" customHeight="1">
      <c r="A19" s="12"/>
      <c r="B19" s="2372" t="s">
        <v>9677</v>
      </c>
      <c r="C19" s="2155" t="s">
        <v>6756</v>
      </c>
      <c r="D19" s="2155">
        <v>3</v>
      </c>
      <c r="E19" s="2377">
        <v>4.4170109999999996</v>
      </c>
      <c r="F19" s="2377">
        <v>16.976952000000004</v>
      </c>
      <c r="G19" s="2377">
        <v>21.200608000000027</v>
      </c>
      <c r="H19" s="2377">
        <v>0</v>
      </c>
      <c r="I19" s="2377">
        <v>0</v>
      </c>
      <c r="J19" s="2377">
        <v>9.3352094999999995</v>
      </c>
      <c r="K19" s="2377">
        <v>24.114226500000008</v>
      </c>
      <c r="L19" s="2377">
        <v>44.307322400000011</v>
      </c>
      <c r="M19" s="2377">
        <v>0</v>
      </c>
      <c r="N19" s="2378">
        <v>0</v>
      </c>
      <c r="O19" s="68"/>
      <c r="P19" s="2383" t="s">
        <v>9678</v>
      </c>
      <c r="Q19" s="12"/>
      <c r="R19" s="62"/>
      <c r="S19" s="12"/>
      <c r="T19" s="2371"/>
      <c r="U19" s="2106"/>
      <c r="V19" s="2353"/>
      <c r="W19" s="2104"/>
      <c r="X19" s="2104"/>
      <c r="Y19" s="2104"/>
      <c r="Z19" s="2104"/>
      <c r="AA19" s="2104"/>
      <c r="AB19" s="2104"/>
      <c r="AC19" s="2104"/>
      <c r="AD19" s="2104"/>
      <c r="AE19" s="2104"/>
      <c r="AF19" s="2104"/>
      <c r="AG19" s="2353"/>
      <c r="AI19" s="2372" t="s">
        <v>9677</v>
      </c>
      <c r="AJ19" s="2377" t="s">
        <v>9679</v>
      </c>
      <c r="AK19" s="2377" t="s">
        <v>9680</v>
      </c>
      <c r="AL19" s="2377" t="s">
        <v>9681</v>
      </c>
      <c r="AM19" s="2377" t="s">
        <v>9682</v>
      </c>
      <c r="AN19" s="2377" t="s">
        <v>9683</v>
      </c>
      <c r="AO19" s="2377" t="s">
        <v>9684</v>
      </c>
      <c r="AP19" s="2377" t="s">
        <v>9685</v>
      </c>
      <c r="AQ19" s="2377" t="s">
        <v>9686</v>
      </c>
      <c r="AR19" s="2377" t="s">
        <v>9687</v>
      </c>
      <c r="AS19" s="2378" t="s">
        <v>9688</v>
      </c>
    </row>
    <row r="20" spans="1:45" ht="15.75" customHeight="1">
      <c r="A20" s="12"/>
      <c r="B20" s="2372" t="s">
        <v>9689</v>
      </c>
      <c r="C20" s="2155" t="s">
        <v>6756</v>
      </c>
      <c r="D20" s="2155">
        <v>3</v>
      </c>
      <c r="E20" s="2377">
        <v>0</v>
      </c>
      <c r="F20" s="2377">
        <v>0</v>
      </c>
      <c r="G20" s="2377">
        <v>0</v>
      </c>
      <c r="H20" s="2377">
        <v>0</v>
      </c>
      <c r="I20" s="2377">
        <v>0</v>
      </c>
      <c r="J20" s="2377">
        <v>0</v>
      </c>
      <c r="K20" s="2377">
        <v>0</v>
      </c>
      <c r="L20" s="2377">
        <v>0</v>
      </c>
      <c r="M20" s="2377">
        <v>0</v>
      </c>
      <c r="N20" s="2378">
        <v>0</v>
      </c>
      <c r="O20" s="68"/>
      <c r="P20" s="2383" t="s">
        <v>9690</v>
      </c>
      <c r="Q20" s="12"/>
      <c r="R20" s="62"/>
      <c r="S20" s="12"/>
      <c r="T20" s="2371"/>
      <c r="U20" s="2106"/>
      <c r="V20" s="2353"/>
      <c r="W20" s="2104"/>
      <c r="X20" s="2104"/>
      <c r="Y20" s="2104"/>
      <c r="Z20" s="2104"/>
      <c r="AA20" s="2104"/>
      <c r="AB20" s="2104"/>
      <c r="AC20" s="2104"/>
      <c r="AD20" s="2104"/>
      <c r="AE20" s="2104"/>
      <c r="AF20" s="2104"/>
      <c r="AG20" s="2353"/>
      <c r="AI20" s="2372" t="s">
        <v>9689</v>
      </c>
      <c r="AJ20" s="2377" t="s">
        <v>9691</v>
      </c>
      <c r="AK20" s="2377" t="s">
        <v>9692</v>
      </c>
      <c r="AL20" s="2377" t="s">
        <v>9693</v>
      </c>
      <c r="AM20" s="2377" t="s">
        <v>9694</v>
      </c>
      <c r="AN20" s="2377" t="s">
        <v>9695</v>
      </c>
      <c r="AO20" s="2377" t="s">
        <v>9696</v>
      </c>
      <c r="AP20" s="2377" t="s">
        <v>9697</v>
      </c>
      <c r="AQ20" s="2377" t="s">
        <v>9698</v>
      </c>
      <c r="AR20" s="2377" t="s">
        <v>9699</v>
      </c>
      <c r="AS20" s="2378" t="s">
        <v>9700</v>
      </c>
    </row>
    <row r="21" spans="1:45" ht="15.75" customHeight="1">
      <c r="A21" s="12"/>
      <c r="B21" s="2372" t="s">
        <v>9701</v>
      </c>
      <c r="C21" s="2155" t="s">
        <v>6756</v>
      </c>
      <c r="D21" s="2155">
        <v>3</v>
      </c>
      <c r="E21" s="2377">
        <v>7.7009890000000008</v>
      </c>
      <c r="F21" s="2377">
        <v>29.59904800000001</v>
      </c>
      <c r="G21" s="2377">
        <v>37.559392000000045</v>
      </c>
      <c r="H21" s="2377">
        <v>1.7839999999999976</v>
      </c>
      <c r="I21" s="2377">
        <v>0</v>
      </c>
      <c r="J21" s="2377">
        <v>16.275790499999999</v>
      </c>
      <c r="K21" s="2377">
        <v>42.042773500000017</v>
      </c>
      <c r="L21" s="2377">
        <v>78.495677600000022</v>
      </c>
      <c r="M21" s="2377">
        <v>1.4249999999999996</v>
      </c>
      <c r="N21" s="2378">
        <v>0</v>
      </c>
      <c r="O21" s="68"/>
      <c r="P21" s="2383" t="s">
        <v>9702</v>
      </c>
      <c r="Q21" s="12"/>
      <c r="R21" s="62"/>
      <c r="S21" s="12"/>
      <c r="T21" s="2371"/>
      <c r="U21" s="2106"/>
      <c r="V21" s="2353"/>
      <c r="W21" s="2104"/>
      <c r="X21" s="2104"/>
      <c r="Y21" s="2104"/>
      <c r="Z21" s="2104"/>
      <c r="AA21" s="2104"/>
      <c r="AB21" s="2104"/>
      <c r="AC21" s="2104"/>
      <c r="AD21" s="2104"/>
      <c r="AE21" s="2104"/>
      <c r="AF21" s="2104"/>
      <c r="AG21" s="2353"/>
      <c r="AI21" s="2372" t="s">
        <v>9701</v>
      </c>
      <c r="AJ21" s="2377" t="s">
        <v>9703</v>
      </c>
      <c r="AK21" s="2377" t="s">
        <v>9704</v>
      </c>
      <c r="AL21" s="2377" t="s">
        <v>9705</v>
      </c>
      <c r="AM21" s="2377" t="s">
        <v>9706</v>
      </c>
      <c r="AN21" s="2377" t="s">
        <v>9707</v>
      </c>
      <c r="AO21" s="2377" t="s">
        <v>9708</v>
      </c>
      <c r="AP21" s="2377" t="s">
        <v>9709</v>
      </c>
      <c r="AQ21" s="2377" t="s">
        <v>9710</v>
      </c>
      <c r="AR21" s="2377" t="s">
        <v>9711</v>
      </c>
      <c r="AS21" s="2378" t="s">
        <v>9712</v>
      </c>
    </row>
    <row r="22" spans="1:45" ht="15.75" customHeight="1" thickBot="1">
      <c r="A22" s="12"/>
      <c r="B22" s="2388" t="s">
        <v>9713</v>
      </c>
      <c r="C22" s="2166" t="s">
        <v>6756</v>
      </c>
      <c r="D22" s="2166">
        <v>3</v>
      </c>
      <c r="E22" s="2389">
        <v>0</v>
      </c>
      <c r="F22" s="2389">
        <v>0</v>
      </c>
      <c r="G22" s="2389">
        <v>0</v>
      </c>
      <c r="H22" s="2389">
        <v>0</v>
      </c>
      <c r="I22" s="2389">
        <v>0</v>
      </c>
      <c r="J22" s="2389">
        <v>0</v>
      </c>
      <c r="K22" s="2389">
        <v>0</v>
      </c>
      <c r="L22" s="2389">
        <v>0</v>
      </c>
      <c r="M22" s="2389">
        <v>0</v>
      </c>
      <c r="N22" s="2390">
        <v>0</v>
      </c>
      <c r="O22" s="68"/>
      <c r="P22" s="2391" t="s">
        <v>9714</v>
      </c>
      <c r="Q22" s="12"/>
      <c r="R22" s="66"/>
      <c r="S22" s="12"/>
      <c r="T22" s="2371"/>
      <c r="U22" s="2106"/>
      <c r="V22" s="2353"/>
      <c r="W22" s="2104"/>
      <c r="X22" s="2104"/>
      <c r="Y22" s="2104"/>
      <c r="Z22" s="2104"/>
      <c r="AA22" s="2104"/>
      <c r="AB22" s="2104"/>
      <c r="AC22" s="2104"/>
      <c r="AD22" s="2104"/>
      <c r="AE22" s="2104"/>
      <c r="AF22" s="2104"/>
      <c r="AG22" s="2353"/>
      <c r="AI22" s="2388" t="s">
        <v>9713</v>
      </c>
      <c r="AJ22" s="2389" t="s">
        <v>9715</v>
      </c>
      <c r="AK22" s="2389" t="s">
        <v>9716</v>
      </c>
      <c r="AL22" s="2389" t="s">
        <v>9717</v>
      </c>
      <c r="AM22" s="2389" t="s">
        <v>9718</v>
      </c>
      <c r="AN22" s="2389" t="s">
        <v>9719</v>
      </c>
      <c r="AO22" s="2389" t="s">
        <v>9720</v>
      </c>
      <c r="AP22" s="2389" t="s">
        <v>9721</v>
      </c>
      <c r="AQ22" s="2389" t="s">
        <v>9722</v>
      </c>
      <c r="AR22" s="2389" t="s">
        <v>9723</v>
      </c>
      <c r="AS22" s="2390" t="s">
        <v>9724</v>
      </c>
    </row>
    <row r="23" spans="1:45" ht="15.75" customHeight="1" thickTop="1" thickBot="1">
      <c r="A23" s="12"/>
      <c r="B23" s="2392"/>
      <c r="C23" s="2392"/>
      <c r="D23" s="2392"/>
      <c r="E23" s="68"/>
      <c r="F23" s="68"/>
      <c r="G23" s="68"/>
      <c r="H23" s="68"/>
      <c r="I23" s="68"/>
      <c r="J23" s="68"/>
      <c r="K23" s="68"/>
      <c r="L23" s="68"/>
      <c r="M23" s="68"/>
      <c r="N23" s="68"/>
      <c r="O23" s="12"/>
      <c r="P23" s="12"/>
      <c r="Q23" s="12"/>
      <c r="R23" s="12"/>
      <c r="S23" s="12"/>
      <c r="T23" s="2371"/>
      <c r="U23" s="2106"/>
      <c r="V23" s="2353"/>
      <c r="W23" s="2104"/>
      <c r="X23" s="2104"/>
      <c r="Y23" s="2104"/>
      <c r="Z23" s="2104"/>
      <c r="AA23" s="2104"/>
      <c r="AB23" s="2104"/>
      <c r="AC23" s="2104"/>
      <c r="AD23" s="2104"/>
      <c r="AE23" s="2104"/>
      <c r="AF23" s="2104"/>
      <c r="AG23" s="2353"/>
      <c r="AI23" s="2392"/>
      <c r="AJ23" s="68"/>
      <c r="AK23" s="68"/>
      <c r="AL23" s="68"/>
      <c r="AM23" s="68"/>
      <c r="AN23" s="68"/>
      <c r="AO23" s="68"/>
      <c r="AP23" s="68"/>
      <c r="AQ23" s="68"/>
      <c r="AR23" s="68"/>
      <c r="AS23" s="68"/>
    </row>
    <row r="24" spans="1:45" ht="15.75" customHeight="1" thickTop="1" thickBot="1">
      <c r="A24" s="12"/>
      <c r="B24" s="2362" t="s">
        <v>9725</v>
      </c>
      <c r="C24" s="2363"/>
      <c r="D24" s="2363"/>
      <c r="E24" s="2364"/>
      <c r="F24" s="68"/>
      <c r="G24" s="68"/>
      <c r="H24" s="68"/>
      <c r="I24" s="68"/>
      <c r="J24" s="68"/>
      <c r="K24" s="68"/>
      <c r="L24" s="68"/>
      <c r="M24" s="68"/>
      <c r="N24" s="68"/>
      <c r="O24" s="12"/>
      <c r="P24" s="12"/>
      <c r="Q24" s="12"/>
      <c r="R24" s="12"/>
      <c r="S24" s="12"/>
      <c r="T24" s="2371"/>
      <c r="U24" s="2106"/>
      <c r="V24" s="2353"/>
      <c r="W24" s="2104"/>
      <c r="X24" s="2104"/>
      <c r="Y24" s="2104"/>
      <c r="Z24" s="2104"/>
      <c r="AA24" s="2104"/>
      <c r="AB24" s="2104"/>
      <c r="AC24" s="2104"/>
      <c r="AD24" s="2104"/>
      <c r="AE24" s="2104"/>
      <c r="AF24" s="2104"/>
      <c r="AG24" s="2353"/>
      <c r="AI24" s="2362" t="s">
        <v>9725</v>
      </c>
      <c r="AJ24" s="2364"/>
      <c r="AK24" s="68"/>
      <c r="AL24" s="68"/>
      <c r="AM24" s="68"/>
      <c r="AN24" s="68"/>
      <c r="AO24" s="68"/>
      <c r="AP24" s="68"/>
      <c r="AQ24" s="68"/>
      <c r="AR24" s="68"/>
      <c r="AS24" s="68"/>
    </row>
    <row r="25" spans="1:45" ht="30.75" thickTop="1">
      <c r="A25" s="12"/>
      <c r="B25" s="2366" t="s">
        <v>9726</v>
      </c>
      <c r="C25" s="2367" t="s">
        <v>6756</v>
      </c>
      <c r="D25" s="2367">
        <v>3</v>
      </c>
      <c r="E25" s="2393">
        <v>5.8529999999999998</v>
      </c>
      <c r="F25" s="2393">
        <v>11.214</v>
      </c>
      <c r="G25" s="2393">
        <v>12.787000000000001</v>
      </c>
      <c r="H25" s="2393">
        <v>1.331</v>
      </c>
      <c r="I25" s="2393">
        <v>0</v>
      </c>
      <c r="J25" s="2393">
        <v>11.497999999999999</v>
      </c>
      <c r="K25" s="2393">
        <v>22.030999999999999</v>
      </c>
      <c r="L25" s="2393">
        <v>25.120999999999999</v>
      </c>
      <c r="M25" s="2393">
        <v>2.6160000000000001</v>
      </c>
      <c r="N25" s="2394">
        <v>0</v>
      </c>
      <c r="O25" s="68"/>
      <c r="P25" s="2370" t="s">
        <v>9727</v>
      </c>
      <c r="Q25" s="12"/>
      <c r="R25" s="56"/>
      <c r="S25" s="12"/>
      <c r="T25" s="2371"/>
      <c r="U25" s="2116">
        <v>0</v>
      </c>
      <c r="V25" s="2353"/>
      <c r="W25" s="57">
        <v>0</v>
      </c>
      <c r="X25" s="57">
        <v>0</v>
      </c>
      <c r="Y25" s="57">
        <v>0</v>
      </c>
      <c r="Z25" s="57">
        <v>0</v>
      </c>
      <c r="AA25" s="57">
        <v>0</v>
      </c>
      <c r="AB25" s="57">
        <v>0</v>
      </c>
      <c r="AC25" s="57">
        <v>0</v>
      </c>
      <c r="AD25" s="57">
        <v>0</v>
      </c>
      <c r="AE25" s="57">
        <v>0</v>
      </c>
      <c r="AF25" s="57">
        <v>0</v>
      </c>
      <c r="AG25" s="2353"/>
      <c r="AI25" s="2366" t="s">
        <v>9726</v>
      </c>
      <c r="AJ25" s="2393" t="s">
        <v>9728</v>
      </c>
      <c r="AK25" s="2393" t="s">
        <v>9729</v>
      </c>
      <c r="AL25" s="2393" t="s">
        <v>9730</v>
      </c>
      <c r="AM25" s="2393" t="s">
        <v>9731</v>
      </c>
      <c r="AN25" s="2393" t="s">
        <v>9732</v>
      </c>
      <c r="AO25" s="2393" t="s">
        <v>9733</v>
      </c>
      <c r="AP25" s="2393" t="s">
        <v>9734</v>
      </c>
      <c r="AQ25" s="2393" t="s">
        <v>9735</v>
      </c>
      <c r="AR25" s="2393" t="s">
        <v>9736</v>
      </c>
      <c r="AS25" s="2394" t="s">
        <v>9737</v>
      </c>
    </row>
    <row r="26" spans="1:45" ht="15.75" customHeight="1">
      <c r="A26" s="12"/>
      <c r="B26" s="2372" t="s">
        <v>9738</v>
      </c>
      <c r="C26" s="2155" t="s">
        <v>6756</v>
      </c>
      <c r="D26" s="2155">
        <v>3</v>
      </c>
      <c r="E26" s="2379">
        <v>4.6639999999999997</v>
      </c>
      <c r="F26" s="2379">
        <v>11.388</v>
      </c>
      <c r="G26" s="2379">
        <v>13.391999999999999</v>
      </c>
      <c r="H26" s="2379">
        <v>1.758</v>
      </c>
      <c r="I26" s="2379">
        <v>0</v>
      </c>
      <c r="J26" s="2379">
        <v>9.3569999999999993</v>
      </c>
      <c r="K26" s="2379">
        <v>20.547999999999998</v>
      </c>
      <c r="L26" s="2379">
        <v>26.638000000000002</v>
      </c>
      <c r="M26" s="2379">
        <v>3.4950000000000001</v>
      </c>
      <c r="N26" s="2380">
        <v>0</v>
      </c>
      <c r="O26" s="68"/>
      <c r="P26" s="2375" t="s">
        <v>9739</v>
      </c>
      <c r="Q26" s="12"/>
      <c r="R26" s="62"/>
      <c r="S26" s="12"/>
      <c r="T26" s="2371"/>
      <c r="U26" s="2116">
        <v>0</v>
      </c>
      <c r="V26" s="2353"/>
      <c r="W26" s="57">
        <v>0</v>
      </c>
      <c r="X26" s="57">
        <v>0</v>
      </c>
      <c r="Y26" s="57">
        <v>0</v>
      </c>
      <c r="Z26" s="57">
        <v>0</v>
      </c>
      <c r="AA26" s="57">
        <v>0</v>
      </c>
      <c r="AB26" s="57">
        <v>0</v>
      </c>
      <c r="AC26" s="57">
        <v>0</v>
      </c>
      <c r="AD26" s="57">
        <v>0</v>
      </c>
      <c r="AE26" s="57">
        <v>0</v>
      </c>
      <c r="AF26" s="57">
        <v>0</v>
      </c>
      <c r="AG26" s="2353"/>
      <c r="AI26" s="2372" t="s">
        <v>9738</v>
      </c>
      <c r="AJ26" s="2379" t="s">
        <v>9740</v>
      </c>
      <c r="AK26" s="2379" t="s">
        <v>9741</v>
      </c>
      <c r="AL26" s="2379" t="s">
        <v>9742</v>
      </c>
      <c r="AM26" s="2379" t="s">
        <v>9743</v>
      </c>
      <c r="AN26" s="2379" t="s">
        <v>9744</v>
      </c>
      <c r="AO26" s="2379" t="s">
        <v>9745</v>
      </c>
      <c r="AP26" s="2379" t="s">
        <v>9746</v>
      </c>
      <c r="AQ26" s="2379" t="s">
        <v>9747</v>
      </c>
      <c r="AR26" s="2379" t="s">
        <v>9748</v>
      </c>
      <c r="AS26" s="2380" t="s">
        <v>9749</v>
      </c>
    </row>
    <row r="27" spans="1:45" ht="15.75" customHeight="1">
      <c r="A27" s="12"/>
      <c r="B27" s="2372" t="s">
        <v>9750</v>
      </c>
      <c r="C27" s="2155" t="s">
        <v>6756</v>
      </c>
      <c r="D27" s="2155">
        <v>3</v>
      </c>
      <c r="E27" s="2377">
        <v>-1.1890000000000001</v>
      </c>
      <c r="F27" s="2377">
        <v>0.17399999999999949</v>
      </c>
      <c r="G27" s="2377">
        <v>0.60499999999999865</v>
      </c>
      <c r="H27" s="2377">
        <v>0.42700000000000005</v>
      </c>
      <c r="I27" s="2377">
        <v>0</v>
      </c>
      <c r="J27" s="2377">
        <v>-2.141</v>
      </c>
      <c r="K27" s="2377">
        <v>-1.4830000000000005</v>
      </c>
      <c r="L27" s="2377">
        <v>1.517000000000003</v>
      </c>
      <c r="M27" s="2377">
        <v>0.879</v>
      </c>
      <c r="N27" s="2378">
        <v>0</v>
      </c>
      <c r="O27" s="68"/>
      <c r="P27" s="2375" t="s">
        <v>9751</v>
      </c>
      <c r="Q27" s="12"/>
      <c r="R27" s="62"/>
      <c r="S27" s="12"/>
      <c r="T27" s="2371"/>
      <c r="U27" s="2106"/>
      <c r="V27" s="2353"/>
      <c r="W27" s="2104"/>
      <c r="X27" s="2104"/>
      <c r="Y27" s="2104"/>
      <c r="Z27" s="2104"/>
      <c r="AA27" s="2104"/>
      <c r="AB27" s="2104"/>
      <c r="AC27" s="2104"/>
      <c r="AD27" s="2104"/>
      <c r="AE27" s="2104"/>
      <c r="AF27" s="2104"/>
      <c r="AG27" s="2353"/>
      <c r="AI27" s="2372" t="s">
        <v>9750</v>
      </c>
      <c r="AJ27" s="2377" t="s">
        <v>9752</v>
      </c>
      <c r="AK27" s="2377" t="s">
        <v>9753</v>
      </c>
      <c r="AL27" s="2377" t="s">
        <v>9754</v>
      </c>
      <c r="AM27" s="2377" t="s">
        <v>9755</v>
      </c>
      <c r="AN27" s="2377" t="s">
        <v>9756</v>
      </c>
      <c r="AO27" s="2377" t="s">
        <v>9757</v>
      </c>
      <c r="AP27" s="2377" t="s">
        <v>9758</v>
      </c>
      <c r="AQ27" s="2377" t="s">
        <v>9759</v>
      </c>
      <c r="AR27" s="2377" t="s">
        <v>9760</v>
      </c>
      <c r="AS27" s="2378" t="s">
        <v>9761</v>
      </c>
    </row>
    <row r="28" spans="1:45" ht="15.75" customHeight="1">
      <c r="A28" s="12"/>
      <c r="B28" s="2372" t="s">
        <v>9762</v>
      </c>
      <c r="C28" s="2155" t="s">
        <v>7339</v>
      </c>
      <c r="D28" s="2155">
        <v>2</v>
      </c>
      <c r="E28" s="2386">
        <v>0.75</v>
      </c>
      <c r="F28" s="2386">
        <v>0.75</v>
      </c>
      <c r="G28" s="2386">
        <v>0.75</v>
      </c>
      <c r="H28" s="2386">
        <v>0.75</v>
      </c>
      <c r="I28" s="2386">
        <v>0</v>
      </c>
      <c r="J28" s="2386">
        <v>0.75</v>
      </c>
      <c r="K28" s="2386">
        <v>0.75</v>
      </c>
      <c r="L28" s="2386">
        <v>0.75</v>
      </c>
      <c r="M28" s="2386">
        <v>0.75</v>
      </c>
      <c r="N28" s="2387">
        <v>0</v>
      </c>
      <c r="O28" s="68"/>
      <c r="P28" s="2383" t="s">
        <v>9763</v>
      </c>
      <c r="Q28" s="12"/>
      <c r="R28" s="62"/>
      <c r="S28" s="12"/>
      <c r="T28" s="2371"/>
      <c r="U28" s="2116">
        <v>0</v>
      </c>
      <c r="V28" s="2353"/>
      <c r="W28" s="57">
        <v>0</v>
      </c>
      <c r="X28" s="57">
        <v>0</v>
      </c>
      <c r="Y28" s="57">
        <v>0</v>
      </c>
      <c r="Z28" s="57">
        <v>0</v>
      </c>
      <c r="AA28" s="57">
        <v>0</v>
      </c>
      <c r="AB28" s="57">
        <v>0</v>
      </c>
      <c r="AC28" s="57">
        <v>0</v>
      </c>
      <c r="AD28" s="57">
        <v>0</v>
      </c>
      <c r="AE28" s="57">
        <v>0</v>
      </c>
      <c r="AF28" s="57">
        <v>0</v>
      </c>
      <c r="AG28" s="2395"/>
      <c r="AI28" s="2372" t="s">
        <v>9762</v>
      </c>
      <c r="AJ28" s="2386" t="s">
        <v>9764</v>
      </c>
      <c r="AK28" s="2386" t="s">
        <v>9765</v>
      </c>
      <c r="AL28" s="2386" t="s">
        <v>9766</v>
      </c>
      <c r="AM28" s="2386" t="s">
        <v>9767</v>
      </c>
      <c r="AN28" s="2386" t="s">
        <v>9768</v>
      </c>
      <c r="AO28" s="2386" t="s">
        <v>9769</v>
      </c>
      <c r="AP28" s="2386" t="s">
        <v>9770</v>
      </c>
      <c r="AQ28" s="2386" t="s">
        <v>9771</v>
      </c>
      <c r="AR28" s="2386" t="s">
        <v>9772</v>
      </c>
      <c r="AS28" s="2387" t="s">
        <v>9773</v>
      </c>
    </row>
    <row r="29" spans="1:45" ht="15.75" customHeight="1">
      <c r="A29" s="12"/>
      <c r="B29" s="2372" t="s">
        <v>9774</v>
      </c>
      <c r="C29" s="2155" t="s">
        <v>7339</v>
      </c>
      <c r="D29" s="2155">
        <v>2</v>
      </c>
      <c r="E29" s="2386">
        <v>0.75</v>
      </c>
      <c r="F29" s="2386">
        <v>0.75</v>
      </c>
      <c r="G29" s="2386">
        <v>0.75</v>
      </c>
      <c r="H29" s="2386">
        <v>0.75</v>
      </c>
      <c r="I29" s="2386">
        <v>0</v>
      </c>
      <c r="J29" s="2386">
        <v>0.75</v>
      </c>
      <c r="K29" s="2386">
        <v>0.75</v>
      </c>
      <c r="L29" s="2386">
        <v>0.75</v>
      </c>
      <c r="M29" s="2386">
        <v>0.75</v>
      </c>
      <c r="N29" s="2387">
        <v>0</v>
      </c>
      <c r="O29" s="68"/>
      <c r="P29" s="2383" t="s">
        <v>9775</v>
      </c>
      <c r="Q29" s="12"/>
      <c r="R29" s="62"/>
      <c r="S29" s="12"/>
      <c r="T29" s="2371"/>
      <c r="U29" s="2116">
        <v>0</v>
      </c>
      <c r="V29" s="2353"/>
      <c r="W29" s="57">
        <v>0</v>
      </c>
      <c r="X29" s="57">
        <v>0</v>
      </c>
      <c r="Y29" s="57">
        <v>0</v>
      </c>
      <c r="Z29" s="57">
        <v>0</v>
      </c>
      <c r="AA29" s="57">
        <v>0</v>
      </c>
      <c r="AB29" s="57">
        <v>0</v>
      </c>
      <c r="AC29" s="57">
        <v>0</v>
      </c>
      <c r="AD29" s="57">
        <v>0</v>
      </c>
      <c r="AE29" s="57">
        <v>0</v>
      </c>
      <c r="AF29" s="57">
        <v>0</v>
      </c>
      <c r="AG29" s="2395"/>
      <c r="AI29" s="2372" t="s">
        <v>9774</v>
      </c>
      <c r="AJ29" s="2386" t="s">
        <v>9776</v>
      </c>
      <c r="AK29" s="2386" t="s">
        <v>9777</v>
      </c>
      <c r="AL29" s="2386" t="s">
        <v>9778</v>
      </c>
      <c r="AM29" s="2386" t="s">
        <v>9779</v>
      </c>
      <c r="AN29" s="2386" t="s">
        <v>9780</v>
      </c>
      <c r="AO29" s="2386" t="s">
        <v>9781</v>
      </c>
      <c r="AP29" s="2386" t="s">
        <v>9782</v>
      </c>
      <c r="AQ29" s="2386" t="s">
        <v>9783</v>
      </c>
      <c r="AR29" s="2386" t="s">
        <v>9784</v>
      </c>
      <c r="AS29" s="2387" t="s">
        <v>9785</v>
      </c>
    </row>
    <row r="30" spans="1:45" ht="30">
      <c r="A30" s="12"/>
      <c r="B30" s="2372" t="s">
        <v>9786</v>
      </c>
      <c r="C30" s="2155" t="s">
        <v>6756</v>
      </c>
      <c r="D30" s="2155">
        <v>3</v>
      </c>
      <c r="E30" s="168">
        <v>-0.89175000000000004</v>
      </c>
      <c r="F30" s="168">
        <v>0.13049999999999962</v>
      </c>
      <c r="G30" s="168">
        <v>0.45374999999999899</v>
      </c>
      <c r="H30" s="168">
        <v>0.32025000000000003</v>
      </c>
      <c r="I30" s="168">
        <v>0</v>
      </c>
      <c r="J30" s="168">
        <v>-1.60575</v>
      </c>
      <c r="K30" s="168">
        <v>-1.1122500000000004</v>
      </c>
      <c r="L30" s="168">
        <v>1.1377500000000023</v>
      </c>
      <c r="M30" s="168">
        <v>0.65925</v>
      </c>
      <c r="N30" s="169">
        <v>0</v>
      </c>
      <c r="O30" s="68"/>
      <c r="P30" s="2375" t="s">
        <v>9787</v>
      </c>
      <c r="Q30" s="12"/>
      <c r="R30" s="62"/>
      <c r="S30" s="12"/>
      <c r="T30" s="2371"/>
      <c r="U30" s="2106"/>
      <c r="V30" s="2353"/>
      <c r="W30" s="2104"/>
      <c r="X30" s="2104"/>
      <c r="Y30" s="2104"/>
      <c r="Z30" s="2104"/>
      <c r="AA30" s="2104"/>
      <c r="AB30" s="2104"/>
      <c r="AC30" s="2104"/>
      <c r="AD30" s="2104"/>
      <c r="AE30" s="2104"/>
      <c r="AF30" s="2104"/>
      <c r="AG30" s="2395"/>
      <c r="AI30" s="2372" t="s">
        <v>9786</v>
      </c>
      <c r="AJ30" s="2396" t="s">
        <v>9788</v>
      </c>
      <c r="AK30" s="2396" t="s">
        <v>9789</v>
      </c>
      <c r="AL30" s="2396" t="s">
        <v>9790</v>
      </c>
      <c r="AM30" s="2396" t="s">
        <v>9791</v>
      </c>
      <c r="AN30" s="2396" t="s">
        <v>9792</v>
      </c>
      <c r="AO30" s="2396" t="s">
        <v>9793</v>
      </c>
      <c r="AP30" s="2396" t="s">
        <v>9794</v>
      </c>
      <c r="AQ30" s="2396" t="s">
        <v>9795</v>
      </c>
      <c r="AR30" s="2396" t="s">
        <v>9796</v>
      </c>
      <c r="AS30" s="2397" t="s">
        <v>9797</v>
      </c>
    </row>
    <row r="31" spans="1:45" ht="30.75" thickBot="1">
      <c r="A31" s="12"/>
      <c r="B31" s="2388" t="s">
        <v>9798</v>
      </c>
      <c r="C31" s="2166" t="s">
        <v>6756</v>
      </c>
      <c r="D31" s="2166">
        <v>3</v>
      </c>
      <c r="E31" s="2389">
        <v>-0.29725000000000001</v>
      </c>
      <c r="F31" s="2389">
        <v>4.3499999999999872E-2</v>
      </c>
      <c r="G31" s="2389">
        <v>0.15124999999999966</v>
      </c>
      <c r="H31" s="2389">
        <v>0.10675000000000001</v>
      </c>
      <c r="I31" s="2389">
        <v>0</v>
      </c>
      <c r="J31" s="2389">
        <v>-0.53525</v>
      </c>
      <c r="K31" s="2389">
        <v>-0.37075000000000014</v>
      </c>
      <c r="L31" s="2389">
        <v>0.37925000000000075</v>
      </c>
      <c r="M31" s="2389">
        <v>0.21975</v>
      </c>
      <c r="N31" s="2390">
        <v>0</v>
      </c>
      <c r="O31" s="68"/>
      <c r="P31" s="2398" t="s">
        <v>9799</v>
      </c>
      <c r="Q31" s="12"/>
      <c r="R31" s="66"/>
      <c r="S31" s="12"/>
      <c r="T31" s="2371"/>
      <c r="U31" s="2106"/>
      <c r="V31" s="2395"/>
      <c r="W31" s="2104"/>
      <c r="X31" s="2104"/>
      <c r="Y31" s="2104"/>
      <c r="Z31" s="2104"/>
      <c r="AA31" s="2104"/>
      <c r="AB31" s="2104"/>
      <c r="AC31" s="2104"/>
      <c r="AD31" s="2104"/>
      <c r="AE31" s="2104"/>
      <c r="AF31" s="2104"/>
      <c r="AG31" s="2395"/>
      <c r="AI31" s="2388" t="s">
        <v>9798</v>
      </c>
      <c r="AJ31" s="2389" t="s">
        <v>9800</v>
      </c>
      <c r="AK31" s="2389" t="s">
        <v>9801</v>
      </c>
      <c r="AL31" s="2389" t="s">
        <v>9802</v>
      </c>
      <c r="AM31" s="2389" t="s">
        <v>9803</v>
      </c>
      <c r="AN31" s="2389" t="s">
        <v>9804</v>
      </c>
      <c r="AO31" s="2389" t="s">
        <v>9805</v>
      </c>
      <c r="AP31" s="2389" t="s">
        <v>9806</v>
      </c>
      <c r="AQ31" s="2389" t="s">
        <v>9807</v>
      </c>
      <c r="AR31" s="2389" t="s">
        <v>9808</v>
      </c>
      <c r="AS31" s="2390" t="s">
        <v>9809</v>
      </c>
    </row>
    <row r="32" spans="1:45" ht="15.75" customHeight="1" thickTop="1" thickBot="1">
      <c r="A32" s="12"/>
      <c r="B32" s="2392"/>
      <c r="C32" s="2392"/>
      <c r="D32" s="2392"/>
      <c r="E32" s="68"/>
      <c r="F32" s="68"/>
      <c r="G32" s="68"/>
      <c r="H32" s="68"/>
      <c r="I32" s="68"/>
      <c r="J32" s="68"/>
      <c r="K32" s="68"/>
      <c r="L32" s="68"/>
      <c r="M32" s="68"/>
      <c r="N32" s="68"/>
      <c r="O32" s="12"/>
      <c r="P32" s="12"/>
      <c r="Q32" s="12"/>
      <c r="R32" s="12"/>
      <c r="S32" s="12"/>
      <c r="T32" s="2371"/>
      <c r="U32" s="2106"/>
      <c r="V32" s="2395"/>
      <c r="W32" s="2104"/>
      <c r="X32" s="2104"/>
      <c r="Y32" s="2104"/>
      <c r="Z32" s="2104"/>
      <c r="AA32" s="2104"/>
      <c r="AB32" s="2104"/>
      <c r="AC32" s="2104"/>
      <c r="AD32" s="2104"/>
      <c r="AE32" s="2104"/>
      <c r="AF32" s="2104"/>
      <c r="AG32" s="2395"/>
      <c r="AI32" s="2392"/>
      <c r="AJ32" s="68"/>
      <c r="AK32" s="68"/>
      <c r="AL32" s="68"/>
      <c r="AM32" s="68"/>
      <c r="AN32" s="68"/>
      <c r="AO32" s="68"/>
      <c r="AP32" s="68"/>
      <c r="AQ32" s="68"/>
      <c r="AR32" s="68"/>
      <c r="AS32" s="68"/>
    </row>
    <row r="33" spans="1:45" ht="15.75" customHeight="1" thickTop="1" thickBot="1">
      <c r="A33" s="12"/>
      <c r="B33" s="2362" t="s">
        <v>9810</v>
      </c>
      <c r="C33" s="2363"/>
      <c r="D33" s="2363"/>
      <c r="E33" s="2364"/>
      <c r="F33" s="2399"/>
      <c r="G33" s="2399"/>
      <c r="H33" s="2399"/>
      <c r="I33" s="2399"/>
      <c r="J33" s="2399"/>
      <c r="K33" s="2399"/>
      <c r="L33" s="2399"/>
      <c r="M33" s="2399"/>
      <c r="N33" s="2399"/>
      <c r="O33" s="12"/>
      <c r="P33" s="12"/>
      <c r="Q33" s="12"/>
      <c r="R33" s="12"/>
      <c r="S33" s="12"/>
      <c r="T33" s="2371"/>
      <c r="U33" s="2106"/>
      <c r="V33" s="2395"/>
      <c r="W33" s="2104"/>
      <c r="X33" s="2104"/>
      <c r="Y33" s="2104"/>
      <c r="Z33" s="2104"/>
      <c r="AA33" s="2104"/>
      <c r="AB33" s="2104"/>
      <c r="AC33" s="2104"/>
      <c r="AD33" s="2104"/>
      <c r="AE33" s="2104"/>
      <c r="AF33" s="2104"/>
      <c r="AG33" s="2395"/>
      <c r="AI33" s="2362" t="s">
        <v>9810</v>
      </c>
      <c r="AJ33" s="2364"/>
      <c r="AK33" s="2399"/>
      <c r="AL33" s="2399"/>
      <c r="AM33" s="2399"/>
      <c r="AN33" s="2399"/>
      <c r="AO33" s="2399"/>
      <c r="AP33" s="2399"/>
      <c r="AQ33" s="2399"/>
      <c r="AR33" s="2399"/>
      <c r="AS33" s="2399"/>
    </row>
    <row r="34" spans="1:45" ht="15.75" customHeight="1" thickTop="1">
      <c r="A34" s="12"/>
      <c r="B34" s="2400" t="s">
        <v>9811</v>
      </c>
      <c r="C34" s="2367" t="s">
        <v>6756</v>
      </c>
      <c r="D34" s="2367">
        <v>3</v>
      </c>
      <c r="E34" s="2393">
        <v>13.651999999999999</v>
      </c>
      <c r="F34" s="2393">
        <v>25.456</v>
      </c>
      <c r="G34" s="2393">
        <v>9.0760000000000005</v>
      </c>
      <c r="H34" s="2393">
        <v>0</v>
      </c>
      <c r="I34" s="2393">
        <v>0</v>
      </c>
      <c r="J34" s="2393">
        <v>22.128</v>
      </c>
      <c r="K34" s="2393">
        <v>42.223999999999997</v>
      </c>
      <c r="L34" s="2393">
        <v>18.122</v>
      </c>
      <c r="M34" s="2393">
        <v>0</v>
      </c>
      <c r="N34" s="2394">
        <v>0</v>
      </c>
      <c r="O34" s="68"/>
      <c r="P34" s="2370" t="s">
        <v>9812</v>
      </c>
      <c r="Q34" s="12"/>
      <c r="R34" s="56"/>
      <c r="S34" s="12"/>
      <c r="T34" s="2371"/>
      <c r="U34" s="2116">
        <v>0</v>
      </c>
      <c r="V34" s="2353"/>
      <c r="W34" s="57">
        <v>0</v>
      </c>
      <c r="X34" s="57">
        <v>0</v>
      </c>
      <c r="Y34" s="57">
        <v>0</v>
      </c>
      <c r="Z34" s="57">
        <v>0</v>
      </c>
      <c r="AA34" s="57">
        <v>0</v>
      </c>
      <c r="AB34" s="57">
        <v>0</v>
      </c>
      <c r="AC34" s="57">
        <v>0</v>
      </c>
      <c r="AD34" s="57">
        <v>0</v>
      </c>
      <c r="AE34" s="57">
        <v>0</v>
      </c>
      <c r="AF34" s="57">
        <v>0</v>
      </c>
      <c r="AG34" s="2395"/>
      <c r="AI34" s="2400" t="s">
        <v>9811</v>
      </c>
      <c r="AJ34" s="2393" t="s">
        <v>9813</v>
      </c>
      <c r="AK34" s="2393" t="s">
        <v>9814</v>
      </c>
      <c r="AL34" s="2393" t="s">
        <v>9815</v>
      </c>
      <c r="AM34" s="2393" t="s">
        <v>9816</v>
      </c>
      <c r="AN34" s="2393" t="s">
        <v>9817</v>
      </c>
      <c r="AO34" s="2393" t="s">
        <v>9818</v>
      </c>
      <c r="AP34" s="2393" t="s">
        <v>9819</v>
      </c>
      <c r="AQ34" s="2393" t="s">
        <v>9820</v>
      </c>
      <c r="AR34" s="2393" t="s">
        <v>9821</v>
      </c>
      <c r="AS34" s="2394" t="s">
        <v>9822</v>
      </c>
    </row>
    <row r="35" spans="1:45" ht="15.75" customHeight="1">
      <c r="A35" s="12"/>
      <c r="B35" s="2372" t="s">
        <v>9823</v>
      </c>
      <c r="C35" s="2155" t="s">
        <v>6756</v>
      </c>
      <c r="D35" s="2155">
        <v>3</v>
      </c>
      <c r="E35" s="2379">
        <v>17</v>
      </c>
      <c r="F35" s="2379">
        <v>17.381</v>
      </c>
      <c r="G35" s="2379">
        <v>-1.9E-2</v>
      </c>
      <c r="H35" s="2379">
        <v>0</v>
      </c>
      <c r="I35" s="2379">
        <v>0</v>
      </c>
      <c r="J35" s="2379">
        <v>26.251000000000001</v>
      </c>
      <c r="K35" s="2379">
        <v>33.283999999999999</v>
      </c>
      <c r="L35" s="2379">
        <v>3.802</v>
      </c>
      <c r="M35" s="2379">
        <v>0</v>
      </c>
      <c r="N35" s="2380">
        <v>0</v>
      </c>
      <c r="O35" s="68"/>
      <c r="P35" s="2375" t="s">
        <v>9824</v>
      </c>
      <c r="Q35" s="12"/>
      <c r="R35" s="62"/>
      <c r="S35" s="12"/>
      <c r="T35" s="2371"/>
      <c r="U35" s="2116">
        <v>0</v>
      </c>
      <c r="V35" s="2353"/>
      <c r="W35" s="57">
        <v>0</v>
      </c>
      <c r="X35" s="57">
        <v>0</v>
      </c>
      <c r="Y35" s="57">
        <v>0</v>
      </c>
      <c r="Z35" s="57">
        <v>0</v>
      </c>
      <c r="AA35" s="57">
        <v>0</v>
      </c>
      <c r="AB35" s="57">
        <v>0</v>
      </c>
      <c r="AC35" s="57">
        <v>0</v>
      </c>
      <c r="AD35" s="57">
        <v>0</v>
      </c>
      <c r="AE35" s="57">
        <v>0</v>
      </c>
      <c r="AF35" s="57">
        <v>0</v>
      </c>
      <c r="AG35" s="2395"/>
      <c r="AI35" s="2372" t="s">
        <v>9823</v>
      </c>
      <c r="AJ35" s="2379" t="s">
        <v>9825</v>
      </c>
      <c r="AK35" s="2379" t="s">
        <v>9826</v>
      </c>
      <c r="AL35" s="2379" t="s">
        <v>9827</v>
      </c>
      <c r="AM35" s="2379" t="s">
        <v>9828</v>
      </c>
      <c r="AN35" s="2379" t="s">
        <v>9829</v>
      </c>
      <c r="AO35" s="2379" t="s">
        <v>9830</v>
      </c>
      <c r="AP35" s="2379" t="s">
        <v>9831</v>
      </c>
      <c r="AQ35" s="2379" t="s">
        <v>9832</v>
      </c>
      <c r="AR35" s="2379" t="s">
        <v>9833</v>
      </c>
      <c r="AS35" s="2380" t="s">
        <v>9834</v>
      </c>
    </row>
    <row r="36" spans="1:45" ht="15.75" customHeight="1" thickBot="1">
      <c r="A36" s="12"/>
      <c r="B36" s="2388" t="s">
        <v>9835</v>
      </c>
      <c r="C36" s="2166" t="s">
        <v>6756</v>
      </c>
      <c r="D36" s="2166">
        <v>3</v>
      </c>
      <c r="E36" s="2389">
        <v>3.3480000000000008</v>
      </c>
      <c r="F36" s="2389">
        <v>-8.0749999999999993</v>
      </c>
      <c r="G36" s="2389">
        <v>-9.0950000000000006</v>
      </c>
      <c r="H36" s="2389">
        <v>0</v>
      </c>
      <c r="I36" s="2389">
        <v>0</v>
      </c>
      <c r="J36" s="2389">
        <v>4.1230000000000011</v>
      </c>
      <c r="K36" s="2389">
        <v>-8.9399999999999977</v>
      </c>
      <c r="L36" s="2389">
        <v>-14.32</v>
      </c>
      <c r="M36" s="2389">
        <v>0</v>
      </c>
      <c r="N36" s="2390">
        <v>0</v>
      </c>
      <c r="O36" s="68"/>
      <c r="P36" s="2398" t="s">
        <v>9836</v>
      </c>
      <c r="Q36" s="12"/>
      <c r="R36" s="66"/>
      <c r="S36" s="12"/>
      <c r="T36" s="2371"/>
      <c r="U36" s="2106"/>
      <c r="V36" s="2353"/>
      <c r="W36" s="2104"/>
      <c r="X36" s="2104"/>
      <c r="Y36" s="2104"/>
      <c r="Z36" s="2104"/>
      <c r="AA36" s="2104"/>
      <c r="AB36" s="2104"/>
      <c r="AC36" s="2104"/>
      <c r="AD36" s="2104"/>
      <c r="AE36" s="2104"/>
      <c r="AF36" s="2104"/>
      <c r="AG36" s="2395"/>
      <c r="AI36" s="2388" t="s">
        <v>9835</v>
      </c>
      <c r="AJ36" s="2389" t="s">
        <v>9837</v>
      </c>
      <c r="AK36" s="2389" t="s">
        <v>9838</v>
      </c>
      <c r="AL36" s="2389" t="s">
        <v>9839</v>
      </c>
      <c r="AM36" s="2389" t="s">
        <v>9840</v>
      </c>
      <c r="AN36" s="2389" t="s">
        <v>9841</v>
      </c>
      <c r="AO36" s="2389" t="s">
        <v>9842</v>
      </c>
      <c r="AP36" s="2389" t="s">
        <v>9843</v>
      </c>
      <c r="AQ36" s="2389" t="s">
        <v>9844</v>
      </c>
      <c r="AR36" s="2389" t="s">
        <v>9845</v>
      </c>
      <c r="AS36" s="2390" t="s">
        <v>9846</v>
      </c>
    </row>
    <row r="37" spans="1:45" ht="15.75" customHeight="1" thickTop="1" thickBot="1">
      <c r="A37" s="12"/>
      <c r="B37" s="2392"/>
      <c r="C37" s="2392"/>
      <c r="D37" s="2392"/>
      <c r="E37" s="68"/>
      <c r="F37" s="68"/>
      <c r="G37" s="68"/>
      <c r="H37" s="68"/>
      <c r="I37" s="68"/>
      <c r="J37" s="68"/>
      <c r="K37" s="68"/>
      <c r="L37" s="68"/>
      <c r="M37" s="68"/>
      <c r="N37" s="68"/>
      <c r="O37" s="12"/>
      <c r="P37" s="12"/>
      <c r="Q37" s="12"/>
      <c r="R37" s="12"/>
      <c r="S37" s="12"/>
      <c r="T37" s="2371"/>
      <c r="U37" s="2106"/>
      <c r="V37" s="2353"/>
      <c r="W37" s="2104"/>
      <c r="X37" s="2104"/>
      <c r="Y37" s="2104"/>
      <c r="Z37" s="2104"/>
      <c r="AA37" s="2104"/>
      <c r="AB37" s="2104"/>
      <c r="AC37" s="2104"/>
      <c r="AD37" s="2104"/>
      <c r="AE37" s="2104"/>
      <c r="AF37" s="2104"/>
      <c r="AG37" s="2395"/>
      <c r="AI37" s="2392"/>
      <c r="AJ37" s="68"/>
      <c r="AK37" s="68"/>
      <c r="AL37" s="68"/>
      <c r="AM37" s="68"/>
      <c r="AN37" s="68"/>
      <c r="AO37" s="68"/>
      <c r="AP37" s="68"/>
      <c r="AQ37" s="68"/>
      <c r="AR37" s="68"/>
      <c r="AS37" s="68"/>
    </row>
    <row r="38" spans="1:45" ht="15.75" customHeight="1" thickTop="1" thickBot="1">
      <c r="A38" s="12"/>
      <c r="B38" s="2401" t="s">
        <v>9847</v>
      </c>
      <c r="C38" s="2402" t="s">
        <v>6756</v>
      </c>
      <c r="D38" s="2402">
        <v>3</v>
      </c>
      <c r="E38" s="2403">
        <v>3.5252609999999995</v>
      </c>
      <c r="F38" s="2403">
        <v>17.107452000000002</v>
      </c>
      <c r="G38" s="2403">
        <v>21.654358000000027</v>
      </c>
      <c r="H38" s="2403">
        <v>0.32025000000000003</v>
      </c>
      <c r="I38" s="2403">
        <v>0</v>
      </c>
      <c r="J38" s="2403">
        <v>7.729459499999999</v>
      </c>
      <c r="K38" s="2403">
        <v>23.001976500000008</v>
      </c>
      <c r="L38" s="2403">
        <v>45.445072400000015</v>
      </c>
      <c r="M38" s="2403">
        <v>0.65925</v>
      </c>
      <c r="N38" s="2404">
        <v>0</v>
      </c>
      <c r="O38" s="68"/>
      <c r="P38" s="2405" t="s">
        <v>9848</v>
      </c>
      <c r="Q38" s="12"/>
      <c r="R38" s="2406"/>
      <c r="S38" s="12"/>
      <c r="T38" s="2371"/>
      <c r="U38" s="2106"/>
      <c r="V38" s="2353"/>
      <c r="W38" s="2104"/>
      <c r="X38" s="2104"/>
      <c r="Y38" s="2104"/>
      <c r="Z38" s="2104"/>
      <c r="AA38" s="2104"/>
      <c r="AB38" s="2104"/>
      <c r="AC38" s="2104"/>
      <c r="AD38" s="2104"/>
      <c r="AE38" s="2104"/>
      <c r="AF38" s="2104"/>
      <c r="AG38" s="2395"/>
      <c r="AI38" s="2401" t="s">
        <v>9849</v>
      </c>
      <c r="AJ38" s="2403" t="s">
        <v>9850</v>
      </c>
      <c r="AK38" s="2403" t="s">
        <v>9851</v>
      </c>
      <c r="AL38" s="2403" t="s">
        <v>9852</v>
      </c>
      <c r="AM38" s="2403" t="s">
        <v>9853</v>
      </c>
      <c r="AN38" s="2403" t="s">
        <v>9854</v>
      </c>
      <c r="AO38" s="2403" t="s">
        <v>9855</v>
      </c>
      <c r="AP38" s="2403" t="s">
        <v>9856</v>
      </c>
      <c r="AQ38" s="2403" t="s">
        <v>9857</v>
      </c>
      <c r="AR38" s="2403" t="s">
        <v>9858</v>
      </c>
      <c r="AS38" s="2404" t="s">
        <v>9859</v>
      </c>
    </row>
    <row r="39" spans="1:45" ht="15.75" customHeight="1" thickTop="1" thickBot="1">
      <c r="A39" s="12"/>
      <c r="B39" s="2407"/>
      <c r="C39" s="2407"/>
      <c r="D39" s="2407"/>
      <c r="E39" s="2399"/>
      <c r="F39" s="2399"/>
      <c r="G39" s="2399"/>
      <c r="H39" s="2399"/>
      <c r="I39" s="2399"/>
      <c r="J39" s="2399"/>
      <c r="K39" s="2399"/>
      <c r="L39" s="2399"/>
      <c r="M39" s="2399"/>
      <c r="N39" s="2399"/>
      <c r="O39" s="68"/>
      <c r="P39" s="12"/>
      <c r="Q39" s="12"/>
      <c r="R39" s="12"/>
      <c r="S39" s="12"/>
      <c r="T39" s="2371"/>
      <c r="U39" s="2106"/>
      <c r="V39" s="2371"/>
      <c r="W39" s="2104"/>
      <c r="X39" s="2104"/>
      <c r="Y39" s="2104"/>
      <c r="Z39" s="2104"/>
      <c r="AA39" s="2104"/>
      <c r="AB39" s="2104"/>
      <c r="AC39" s="2104"/>
      <c r="AD39" s="2104"/>
      <c r="AE39" s="2104"/>
      <c r="AF39" s="2104"/>
      <c r="AG39" s="2371"/>
      <c r="AI39" s="2407"/>
      <c r="AJ39" s="2399"/>
      <c r="AK39" s="2399"/>
      <c r="AL39" s="2399"/>
      <c r="AM39" s="2399"/>
      <c r="AN39" s="2399"/>
      <c r="AO39" s="2399"/>
      <c r="AP39" s="2399"/>
      <c r="AQ39" s="2399"/>
      <c r="AR39" s="2399"/>
      <c r="AS39" s="2399"/>
    </row>
    <row r="40" spans="1:45" ht="15.75" customHeight="1" thickTop="1" thickBot="1">
      <c r="A40" s="12"/>
      <c r="B40" s="2362" t="s">
        <v>9860</v>
      </c>
      <c r="C40" s="2363"/>
      <c r="D40" s="2363"/>
      <c r="E40" s="2364"/>
      <c r="F40" s="2399"/>
      <c r="G40" s="2399"/>
      <c r="H40" s="2399"/>
      <c r="I40" s="2399"/>
      <c r="J40" s="2399"/>
      <c r="K40" s="2399"/>
      <c r="L40" s="2399"/>
      <c r="M40" s="2399"/>
      <c r="N40" s="2399"/>
      <c r="O40" s="68"/>
      <c r="P40" s="12"/>
      <c r="Q40" s="12"/>
      <c r="R40" s="12"/>
      <c r="S40" s="12"/>
      <c r="T40" s="2371"/>
      <c r="U40" s="2106"/>
      <c r="V40" s="2371"/>
      <c r="W40" s="2104"/>
      <c r="X40" s="2104"/>
      <c r="Y40" s="2104"/>
      <c r="Z40" s="2104"/>
      <c r="AA40" s="2104"/>
      <c r="AB40" s="2104"/>
      <c r="AC40" s="2104"/>
      <c r="AD40" s="2104"/>
      <c r="AE40" s="2104"/>
      <c r="AF40" s="2104"/>
      <c r="AG40" s="2371"/>
      <c r="AI40" s="2362" t="s">
        <v>9860</v>
      </c>
      <c r="AJ40" s="2364"/>
      <c r="AK40" s="2399"/>
      <c r="AL40" s="2399"/>
      <c r="AM40" s="2399"/>
      <c r="AN40" s="2399"/>
      <c r="AO40" s="2399"/>
      <c r="AP40" s="2399"/>
      <c r="AQ40" s="2399"/>
      <c r="AR40" s="2399"/>
      <c r="AS40" s="2399"/>
    </row>
    <row r="41" spans="1:45" ht="15.75" customHeight="1" thickTop="1">
      <c r="A41" s="12"/>
      <c r="B41" s="2400" t="s">
        <v>9847</v>
      </c>
      <c r="C41" s="2367" t="s">
        <v>6756</v>
      </c>
      <c r="D41" s="2367">
        <v>3</v>
      </c>
      <c r="E41" s="2408">
        <v>3.5252609999999995</v>
      </c>
      <c r="F41" s="2408">
        <v>17.107452000000002</v>
      </c>
      <c r="G41" s="2408">
        <v>21.654358000000027</v>
      </c>
      <c r="H41" s="2408">
        <v>0.32025000000000003</v>
      </c>
      <c r="I41" s="2408">
        <v>0</v>
      </c>
      <c r="J41" s="2408">
        <v>7.729459499999999</v>
      </c>
      <c r="K41" s="2408">
        <v>23.001976500000008</v>
      </c>
      <c r="L41" s="2408">
        <v>45.445072400000015</v>
      </c>
      <c r="M41" s="2408">
        <v>0.65925</v>
      </c>
      <c r="N41" s="2409">
        <v>0</v>
      </c>
      <c r="O41" s="68"/>
      <c r="P41" s="2370" t="s">
        <v>9861</v>
      </c>
      <c r="Q41" s="12"/>
      <c r="R41" s="56"/>
      <c r="S41" s="12"/>
      <c r="T41" s="2371"/>
      <c r="U41" s="2106"/>
      <c r="V41" s="2371"/>
      <c r="W41" s="2104"/>
      <c r="X41" s="2104"/>
      <c r="Y41" s="2104"/>
      <c r="Z41" s="2104"/>
      <c r="AA41" s="2104"/>
      <c r="AB41" s="2104"/>
      <c r="AC41" s="2104"/>
      <c r="AD41" s="2104"/>
      <c r="AE41" s="2104"/>
      <c r="AF41" s="2104"/>
      <c r="AG41" s="2371"/>
      <c r="AI41" s="2400" t="s">
        <v>9849</v>
      </c>
      <c r="AJ41" s="2410" t="s">
        <v>9862</v>
      </c>
      <c r="AK41" s="2410" t="s">
        <v>9863</v>
      </c>
      <c r="AL41" s="2410" t="s">
        <v>9864</v>
      </c>
      <c r="AM41" s="2410" t="s">
        <v>9865</v>
      </c>
      <c r="AN41" s="2410" t="s">
        <v>9866</v>
      </c>
      <c r="AO41" s="2410" t="s">
        <v>9867</v>
      </c>
      <c r="AP41" s="2410" t="s">
        <v>9868</v>
      </c>
      <c r="AQ41" s="2410" t="s">
        <v>9869</v>
      </c>
      <c r="AR41" s="2410" t="s">
        <v>9870</v>
      </c>
      <c r="AS41" s="2411" t="s">
        <v>9871</v>
      </c>
    </row>
    <row r="42" spans="1:45" ht="15.75" customHeight="1">
      <c r="A42" s="12"/>
      <c r="B42" s="2372" t="s">
        <v>9872</v>
      </c>
      <c r="C42" s="2155" t="s">
        <v>7339</v>
      </c>
      <c r="D42" s="2155">
        <v>2</v>
      </c>
      <c r="E42" s="2412">
        <v>0.56130000000000002</v>
      </c>
      <c r="F42" s="2412">
        <v>0.4496</v>
      </c>
      <c r="G42" s="2412">
        <v>0.49009999999999998</v>
      </c>
      <c r="H42" s="2412">
        <v>0.59640000000000004</v>
      </c>
      <c r="I42" s="2412">
        <v>0</v>
      </c>
      <c r="J42" s="2412">
        <v>0.48930000000000001</v>
      </c>
      <c r="K42" s="2412">
        <v>0.49490000000000001</v>
      </c>
      <c r="L42" s="2412">
        <v>0.38269999999999998</v>
      </c>
      <c r="M42" s="2412">
        <v>0.52300000000000002</v>
      </c>
      <c r="N42" s="2413">
        <v>0</v>
      </c>
      <c r="O42" s="68"/>
      <c r="P42" s="2375" t="s">
        <v>9873</v>
      </c>
      <c r="Q42" s="12"/>
      <c r="R42" s="62"/>
      <c r="S42" s="12"/>
      <c r="T42" s="2371"/>
      <c r="U42" s="2116">
        <v>0</v>
      </c>
      <c r="V42" s="2371"/>
      <c r="W42" s="57">
        <v>0</v>
      </c>
      <c r="X42" s="57">
        <v>0</v>
      </c>
      <c r="Y42" s="57">
        <v>0</v>
      </c>
      <c r="Z42" s="57">
        <v>0</v>
      </c>
      <c r="AA42" s="57">
        <v>0</v>
      </c>
      <c r="AB42" s="57">
        <v>0</v>
      </c>
      <c r="AC42" s="57">
        <v>0</v>
      </c>
      <c r="AD42" s="57">
        <v>0</v>
      </c>
      <c r="AE42" s="57">
        <v>0</v>
      </c>
      <c r="AF42" s="57">
        <v>0</v>
      </c>
      <c r="AG42" s="2371"/>
      <c r="AI42" s="2372" t="s">
        <v>9872</v>
      </c>
      <c r="AJ42" s="2412" t="s">
        <v>9874</v>
      </c>
      <c r="AK42" s="2412" t="s">
        <v>9875</v>
      </c>
      <c r="AL42" s="2412" t="s">
        <v>9876</v>
      </c>
      <c r="AM42" s="2412" t="s">
        <v>9877</v>
      </c>
      <c r="AN42" s="2412" t="s">
        <v>9878</v>
      </c>
      <c r="AO42" s="2412" t="s">
        <v>9879</v>
      </c>
      <c r="AP42" s="2412" t="s">
        <v>9880</v>
      </c>
      <c r="AQ42" s="2412" t="s">
        <v>9881</v>
      </c>
      <c r="AR42" s="2412" t="s">
        <v>9882</v>
      </c>
      <c r="AS42" s="2413" t="s">
        <v>9883</v>
      </c>
    </row>
    <row r="43" spans="1:45" ht="15.75" customHeight="1">
      <c r="A43" s="12"/>
      <c r="B43" s="2372" t="s">
        <v>9884</v>
      </c>
      <c r="C43" s="2155" t="s">
        <v>6756</v>
      </c>
      <c r="D43" s="2155">
        <v>3</v>
      </c>
      <c r="E43" s="2377">
        <v>1.5465320006999996</v>
      </c>
      <c r="F43" s="2377">
        <v>9.415941580800002</v>
      </c>
      <c r="G43" s="2377">
        <v>11.041557144200015</v>
      </c>
      <c r="H43" s="2377">
        <v>0.1292529</v>
      </c>
      <c r="I43" s="2377">
        <v>0</v>
      </c>
      <c r="J43" s="2377">
        <v>3.947434966649999</v>
      </c>
      <c r="K43" s="2377">
        <v>11.618298330150004</v>
      </c>
      <c r="L43" s="2377">
        <v>28.053243192520007</v>
      </c>
      <c r="M43" s="2377">
        <v>0.31446225</v>
      </c>
      <c r="N43" s="2378">
        <v>0</v>
      </c>
      <c r="O43" s="68"/>
      <c r="P43" s="2375" t="s">
        <v>9885</v>
      </c>
      <c r="Q43" s="12"/>
      <c r="R43" s="62"/>
      <c r="S43" s="12"/>
      <c r="T43" s="2371"/>
      <c r="U43" s="2106"/>
      <c r="V43" s="2371"/>
      <c r="W43" s="2104"/>
      <c r="X43" s="2104"/>
      <c r="Y43" s="2104"/>
      <c r="Z43" s="2104"/>
      <c r="AA43" s="2104"/>
      <c r="AB43" s="2104"/>
      <c r="AC43" s="2104"/>
      <c r="AD43" s="2104"/>
      <c r="AE43" s="2104"/>
      <c r="AF43" s="2104"/>
      <c r="AG43" s="2371"/>
      <c r="AI43" s="2372" t="s">
        <v>9886</v>
      </c>
      <c r="AJ43" s="2377" t="s">
        <v>9887</v>
      </c>
      <c r="AK43" s="2377" t="s">
        <v>9888</v>
      </c>
      <c r="AL43" s="2377" t="s">
        <v>9889</v>
      </c>
      <c r="AM43" s="2377" t="s">
        <v>9890</v>
      </c>
      <c r="AN43" s="2377" t="s">
        <v>9891</v>
      </c>
      <c r="AO43" s="2377" t="s">
        <v>9892</v>
      </c>
      <c r="AP43" s="2377" t="s">
        <v>9893</v>
      </c>
      <c r="AQ43" s="2377" t="s">
        <v>9894</v>
      </c>
      <c r="AR43" s="2377" t="s">
        <v>9895</v>
      </c>
      <c r="AS43" s="2378" t="s">
        <v>9896</v>
      </c>
    </row>
    <row r="44" spans="1:45" ht="30">
      <c r="A44" s="12"/>
      <c r="B44" s="2372" t="s">
        <v>9897</v>
      </c>
      <c r="C44" s="2155" t="s">
        <v>6756</v>
      </c>
      <c r="D44" s="2155">
        <v>3</v>
      </c>
      <c r="E44" s="2414"/>
      <c r="F44" s="2414"/>
      <c r="G44" s="2414"/>
      <c r="H44" s="2414"/>
      <c r="I44" s="2414"/>
      <c r="J44" s="2379">
        <v>0</v>
      </c>
      <c r="K44" s="2379">
        <v>0</v>
      </c>
      <c r="L44" s="2379">
        <v>0</v>
      </c>
      <c r="M44" s="2379">
        <v>0</v>
      </c>
      <c r="N44" s="2380">
        <v>0</v>
      </c>
      <c r="O44" s="9"/>
      <c r="P44" s="2375" t="s">
        <v>9898</v>
      </c>
      <c r="Q44" s="12"/>
      <c r="R44" s="62"/>
      <c r="S44" s="12"/>
      <c r="T44" s="2371"/>
      <c r="U44" s="2116">
        <v>0</v>
      </c>
      <c r="V44" s="2371"/>
      <c r="W44" s="2104"/>
      <c r="X44" s="2104"/>
      <c r="Y44" s="2104"/>
      <c r="Z44" s="2104"/>
      <c r="AA44" s="2104"/>
      <c r="AB44" s="57">
        <v>0</v>
      </c>
      <c r="AC44" s="57">
        <v>0</v>
      </c>
      <c r="AD44" s="57">
        <v>0</v>
      </c>
      <c r="AE44" s="57">
        <v>0</v>
      </c>
      <c r="AF44" s="57">
        <v>0</v>
      </c>
      <c r="AG44" s="2371"/>
      <c r="AI44" s="2372" t="s">
        <v>9897</v>
      </c>
      <c r="AJ44" s="2414"/>
      <c r="AK44" s="2414"/>
      <c r="AL44" s="2414"/>
      <c r="AM44" s="2414"/>
      <c r="AN44" s="2414"/>
      <c r="AO44" s="2379" t="s">
        <v>9899</v>
      </c>
      <c r="AP44" s="2379" t="s">
        <v>9900</v>
      </c>
      <c r="AQ44" s="2379" t="s">
        <v>9901</v>
      </c>
      <c r="AR44" s="2379" t="s">
        <v>9902</v>
      </c>
      <c r="AS44" s="2380" t="s">
        <v>9903</v>
      </c>
    </row>
    <row r="45" spans="1:45" ht="15.75" customHeight="1">
      <c r="A45" s="12"/>
      <c r="B45" s="2372" t="s">
        <v>9904</v>
      </c>
      <c r="C45" s="2155" t="s">
        <v>6756</v>
      </c>
      <c r="D45" s="2155">
        <v>3</v>
      </c>
      <c r="E45" s="2414"/>
      <c r="F45" s="2414"/>
      <c r="G45" s="2414"/>
      <c r="H45" s="2414"/>
      <c r="I45" s="2414"/>
      <c r="J45" s="2415">
        <v>0</v>
      </c>
      <c r="K45" s="2415">
        <v>0</v>
      </c>
      <c r="L45" s="2415">
        <v>0</v>
      </c>
      <c r="M45" s="2414"/>
      <c r="N45" s="2416">
        <v>0</v>
      </c>
      <c r="O45" s="9"/>
      <c r="P45" s="2383" t="s">
        <v>9905</v>
      </c>
      <c r="Q45" s="12"/>
      <c r="R45" s="62"/>
      <c r="S45" s="12"/>
      <c r="T45" s="2371"/>
      <c r="U45" s="2106"/>
      <c r="V45" s="2371"/>
      <c r="W45" s="2104"/>
      <c r="X45" s="2104"/>
      <c r="Y45" s="2104"/>
      <c r="Z45" s="2104"/>
      <c r="AA45" s="2104"/>
      <c r="AB45" s="2104"/>
      <c r="AC45" s="2104"/>
      <c r="AD45" s="2104"/>
      <c r="AE45" s="2104"/>
      <c r="AF45" s="2104"/>
      <c r="AG45" s="2371"/>
      <c r="AI45" s="2372" t="s">
        <v>9904</v>
      </c>
      <c r="AJ45" s="2414"/>
      <c r="AK45" s="2414"/>
      <c r="AL45" s="2414"/>
      <c r="AM45" s="2414"/>
      <c r="AN45" s="2414"/>
      <c r="AO45" s="2417" t="s">
        <v>9906</v>
      </c>
      <c r="AP45" s="2417" t="s">
        <v>9907</v>
      </c>
      <c r="AQ45" s="2417" t="s">
        <v>9908</v>
      </c>
      <c r="AR45" s="2414"/>
      <c r="AS45" s="2418" t="s">
        <v>9909</v>
      </c>
    </row>
    <row r="46" spans="1:45" ht="15.75" customHeight="1">
      <c r="A46" s="12"/>
      <c r="B46" s="2372" t="s">
        <v>9910</v>
      </c>
      <c r="C46" s="2155" t="s">
        <v>6756</v>
      </c>
      <c r="D46" s="2155">
        <v>3</v>
      </c>
      <c r="E46" s="2414"/>
      <c r="F46" s="2414"/>
      <c r="G46" s="2414"/>
      <c r="H46" s="2414"/>
      <c r="I46" s="2414"/>
      <c r="J46" s="2419">
        <v>114.157</v>
      </c>
      <c r="K46" s="2419">
        <v>1228.01</v>
      </c>
      <c r="L46" s="2419">
        <v>4073.306</v>
      </c>
      <c r="M46" s="2419">
        <v>219.70699999999999</v>
      </c>
      <c r="N46" s="2376">
        <v>0</v>
      </c>
      <c r="O46" s="9"/>
      <c r="P46" s="2375" t="s">
        <v>9911</v>
      </c>
      <c r="Q46" s="12"/>
      <c r="R46" s="62"/>
      <c r="S46" s="12"/>
      <c r="T46" s="2371"/>
      <c r="U46" s="2116">
        <v>0</v>
      </c>
      <c r="V46" s="2371"/>
      <c r="W46" s="2104"/>
      <c r="X46" s="2104"/>
      <c r="Y46" s="2104"/>
      <c r="Z46" s="2104"/>
      <c r="AA46" s="2104"/>
      <c r="AB46" s="57">
        <v>0</v>
      </c>
      <c r="AC46" s="57">
        <v>0</v>
      </c>
      <c r="AD46" s="57">
        <v>0</v>
      </c>
      <c r="AE46" s="57">
        <v>0</v>
      </c>
      <c r="AF46" s="57">
        <v>0</v>
      </c>
      <c r="AG46" s="2371"/>
      <c r="AI46" s="2372" t="s">
        <v>9910</v>
      </c>
      <c r="AJ46" s="2414"/>
      <c r="AK46" s="2414"/>
      <c r="AL46" s="2414"/>
      <c r="AM46" s="2414"/>
      <c r="AN46" s="2414"/>
      <c r="AO46" s="2419" t="s">
        <v>9912</v>
      </c>
      <c r="AP46" s="2419" t="s">
        <v>9913</v>
      </c>
      <c r="AQ46" s="2419" t="s">
        <v>9914</v>
      </c>
      <c r="AR46" s="2419" t="s">
        <v>9915</v>
      </c>
      <c r="AS46" s="2376" t="s">
        <v>9916</v>
      </c>
    </row>
    <row r="47" spans="1:45" ht="15.75" customHeight="1" thickBot="1">
      <c r="A47" s="12"/>
      <c r="B47" s="2388" t="s">
        <v>9917</v>
      </c>
      <c r="C47" s="2166" t="s">
        <v>6756</v>
      </c>
      <c r="D47" s="2166">
        <v>3</v>
      </c>
      <c r="E47" s="2420"/>
      <c r="F47" s="2420"/>
      <c r="G47" s="2420"/>
      <c r="H47" s="2420"/>
      <c r="I47" s="2420"/>
      <c r="J47" s="104">
        <v>118.10443496664999</v>
      </c>
      <c r="K47" s="104">
        <v>1239.6282983301501</v>
      </c>
      <c r="L47" s="104">
        <v>4101.3592431925199</v>
      </c>
      <c r="M47" s="104">
        <v>220.02146224999998</v>
      </c>
      <c r="N47" s="105">
        <v>0</v>
      </c>
      <c r="O47" s="68"/>
      <c r="P47" s="2398" t="s">
        <v>9918</v>
      </c>
      <c r="Q47" s="12"/>
      <c r="R47" s="66"/>
      <c r="S47" s="12"/>
      <c r="T47" s="2371"/>
      <c r="U47" s="2106"/>
      <c r="V47" s="2371"/>
      <c r="W47" s="2104"/>
      <c r="X47" s="2104"/>
      <c r="Y47" s="2104"/>
      <c r="Z47" s="2104"/>
      <c r="AA47" s="2104"/>
      <c r="AB47" s="2104"/>
      <c r="AC47" s="2104"/>
      <c r="AD47" s="2104"/>
      <c r="AE47" s="2104"/>
      <c r="AF47" s="2104"/>
      <c r="AG47" s="2371"/>
      <c r="AI47" s="2388" t="s">
        <v>9917</v>
      </c>
      <c r="AJ47" s="2420"/>
      <c r="AK47" s="2420"/>
      <c r="AL47" s="2420"/>
      <c r="AM47" s="2420"/>
      <c r="AN47" s="2420"/>
      <c r="AO47" s="2141" t="s">
        <v>9919</v>
      </c>
      <c r="AP47" s="2141" t="s">
        <v>9920</v>
      </c>
      <c r="AQ47" s="2141" t="s">
        <v>9921</v>
      </c>
      <c r="AR47" s="2141" t="s">
        <v>9922</v>
      </c>
      <c r="AS47" s="2142" t="s">
        <v>9923</v>
      </c>
    </row>
    <row r="48" spans="1:45" ht="16.5" thickTop="1">
      <c r="A48" s="12"/>
      <c r="B48" s="12"/>
      <c r="C48" s="12"/>
      <c r="D48" s="12"/>
      <c r="E48" s="12"/>
      <c r="F48" s="12"/>
      <c r="G48" s="12"/>
      <c r="H48" s="12"/>
      <c r="I48" s="12"/>
      <c r="P48" s="12"/>
      <c r="Q48" s="12"/>
      <c r="R48" s="12"/>
      <c r="S48" s="12"/>
      <c r="U48" s="2106"/>
      <c r="W48" s="2104"/>
      <c r="X48" s="2104"/>
      <c r="Y48" s="2104"/>
      <c r="Z48" s="2104"/>
      <c r="AA48" s="2104"/>
      <c r="AB48" s="2104"/>
      <c r="AC48" s="2104"/>
      <c r="AD48" s="2104"/>
      <c r="AE48" s="2104"/>
      <c r="AF48" s="2104"/>
    </row>
    <row r="49" spans="1:32">
      <c r="A49" s="12"/>
      <c r="B49" s="12"/>
      <c r="C49" s="12"/>
      <c r="D49" s="12"/>
      <c r="E49" s="12"/>
      <c r="F49" s="12"/>
      <c r="G49" s="12"/>
      <c r="H49" s="12"/>
      <c r="I49" s="12"/>
      <c r="P49" s="12"/>
      <c r="Q49" s="12"/>
      <c r="R49" s="12"/>
      <c r="S49" s="12"/>
      <c r="U49" s="2106"/>
      <c r="W49" s="2104"/>
      <c r="X49" s="2104"/>
      <c r="Y49" s="2104"/>
      <c r="Z49" s="2104"/>
      <c r="AA49" s="2104"/>
      <c r="AB49" s="2104"/>
      <c r="AC49" s="2104"/>
      <c r="AD49" s="2104"/>
      <c r="AE49" s="2104"/>
      <c r="AF49" s="2104"/>
    </row>
    <row r="50" spans="1:32">
      <c r="A50" s="12"/>
      <c r="B50" s="12"/>
      <c r="C50" s="12"/>
      <c r="D50" s="12"/>
      <c r="E50" s="12"/>
      <c r="F50" s="12"/>
      <c r="G50" s="12"/>
      <c r="H50" s="12"/>
      <c r="I50" s="12"/>
      <c r="P50" s="12"/>
      <c r="Q50" s="12"/>
      <c r="R50" s="12"/>
      <c r="S50" s="12"/>
      <c r="U50" s="2106"/>
      <c r="W50" s="2104"/>
      <c r="X50" s="2104"/>
      <c r="Y50" s="2104"/>
      <c r="Z50" s="2104"/>
      <c r="AA50" s="2104"/>
      <c r="AB50" s="2104"/>
      <c r="AC50" s="2104"/>
      <c r="AD50" s="2104"/>
      <c r="AE50" s="2104"/>
      <c r="AF50" s="2104"/>
    </row>
    <row r="51" spans="1:32">
      <c r="A51" s="12"/>
      <c r="B51" s="12"/>
      <c r="C51" s="12"/>
      <c r="D51" s="12"/>
      <c r="E51" s="12"/>
      <c r="F51" s="12"/>
      <c r="G51" s="12"/>
      <c r="H51" s="12"/>
      <c r="I51" s="12"/>
      <c r="P51" s="12"/>
      <c r="Q51" s="12"/>
      <c r="R51" s="12"/>
      <c r="S51" s="12"/>
      <c r="U51" s="2106"/>
      <c r="W51" s="2104"/>
      <c r="X51" s="2104"/>
      <c r="Y51" s="2104"/>
      <c r="Z51" s="2104"/>
      <c r="AA51" s="2104"/>
      <c r="AB51" s="2104"/>
      <c r="AC51" s="2104"/>
      <c r="AD51" s="2104"/>
      <c r="AE51" s="2104"/>
      <c r="AF51" s="2104"/>
    </row>
  </sheetData>
  <sheetProtection algorithmName="SHA-512" hashValue="F1coH4uQTGTRvuEjrDA6MrCZ81g8xL8VfG36ySj53tF0CIiSvgGqgKjrYmfFpxLNH/wCMTSXkWQBYgKKn7nJQw==" saltValue="kwECWzpwbCQGeFM7Q+O/yg==" spinCount="100000" sheet="1"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98" priority="9" operator="equal">
      <formula>0</formula>
    </cfRule>
  </conditionalFormatting>
  <conditionalFormatting sqref="U15">
    <cfRule type="cellIs" dxfId="297" priority="8" operator="equal">
      <formula>0</formula>
    </cfRule>
  </conditionalFormatting>
  <conditionalFormatting sqref="U17:U18">
    <cfRule type="cellIs" dxfId="296" priority="7" operator="equal">
      <formula>0</formula>
    </cfRule>
  </conditionalFormatting>
  <conditionalFormatting sqref="U25:U26">
    <cfRule type="cellIs" dxfId="295" priority="6" operator="equal">
      <formula>0</formula>
    </cfRule>
  </conditionalFormatting>
  <conditionalFormatting sqref="U28:U29">
    <cfRule type="cellIs" dxfId="294" priority="5" operator="equal">
      <formula>0</formula>
    </cfRule>
  </conditionalFormatting>
  <conditionalFormatting sqref="U34:U35">
    <cfRule type="cellIs" dxfId="293" priority="4" operator="equal">
      <formula>0</formula>
    </cfRule>
  </conditionalFormatting>
  <conditionalFormatting sqref="U42">
    <cfRule type="cellIs" dxfId="292" priority="3" operator="equal">
      <formula>0</formula>
    </cfRule>
  </conditionalFormatting>
  <conditionalFormatting sqref="U44">
    <cfRule type="cellIs" dxfId="291" priority="2" operator="equal">
      <formula>0</formula>
    </cfRule>
  </conditionalFormatting>
  <conditionalFormatting sqref="U46">
    <cfRule type="cellIs" dxfId="290"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EF260A7-8041-425F-AEC2-86505EDE1BF1}">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zoomScale="70" zoomScaleNormal="70" zoomScaleSheetLayoutView="100" workbookViewId="0">
      <selection sqref="A1:XFD1048576"/>
    </sheetView>
  </sheetViews>
  <sheetFormatPr defaultColWidth="9" defaultRowHeight="15.75"/>
  <cols>
    <col min="1" max="1" width="1.625" style="490" customWidth="1"/>
    <col min="2" max="2" width="45" style="913" customWidth="1"/>
    <col min="3" max="3" width="7.125" style="490" customWidth="1"/>
    <col min="4" max="4" width="5.5" style="490" customWidth="1"/>
    <col min="5" max="8" width="12.5" style="490" customWidth="1"/>
    <col min="9" max="9" width="13.625" style="490" bestFit="1" customWidth="1"/>
    <col min="10" max="10" width="12.5" style="490" customWidth="1"/>
    <col min="11" max="11" width="1.625" style="490" customWidth="1"/>
    <col min="12" max="12" width="12.5" style="1167" customWidth="1"/>
    <col min="13" max="13" width="1.625" style="490" customWidth="1"/>
    <col min="14" max="14" width="33.625" style="490" customWidth="1"/>
    <col min="15" max="16" width="1.625" style="490" customWidth="1"/>
    <col min="17" max="17" width="25" style="490" customWidth="1"/>
    <col min="18" max="18" width="1.625" style="490" customWidth="1"/>
    <col min="19" max="23" width="7.125" style="490" hidden="1" customWidth="1"/>
    <col min="24" max="24" width="1.625" style="490" hidden="1" customWidth="1"/>
    <col min="25" max="25" width="1.625" style="490" customWidth="1"/>
    <col min="26" max="26" width="44.25" style="913" bestFit="1" customWidth="1"/>
    <col min="27" max="32" width="15" style="490" customWidth="1"/>
    <col min="33" max="33" width="1.625" style="490" customWidth="1"/>
    <col min="34" max="16384" width="9" style="490"/>
  </cols>
  <sheetData>
    <row r="1" spans="2:33" s="618" customFormat="1" ht="29.25" customHeight="1">
      <c r="B1" s="2914" t="s">
        <v>673</v>
      </c>
      <c r="C1" s="2914"/>
      <c r="D1" s="2914"/>
      <c r="E1" s="2914"/>
      <c r="F1" s="2914"/>
      <c r="G1" s="2914"/>
      <c r="H1" s="2914"/>
      <c r="I1" s="2914"/>
      <c r="J1" s="813"/>
      <c r="K1" s="792"/>
      <c r="L1" s="1167"/>
      <c r="P1" s="1168"/>
      <c r="Q1" s="490"/>
      <c r="R1" s="1168"/>
      <c r="X1" s="1168"/>
      <c r="Z1" s="2914" t="s">
        <v>6740</v>
      </c>
      <c r="AA1" s="2914"/>
      <c r="AB1" s="2914"/>
      <c r="AC1" s="2914"/>
      <c r="AD1" s="2914"/>
      <c r="AE1" s="2914"/>
      <c r="AF1" s="813"/>
    </row>
    <row r="2" spans="2:33" s="618" customFormat="1" ht="29.25" customHeight="1">
      <c r="B2" s="2914" t="s">
        <v>9</v>
      </c>
      <c r="C2" s="2914"/>
      <c r="D2" s="2914"/>
      <c r="E2" s="2914"/>
      <c r="F2" s="2914"/>
      <c r="G2" s="2914"/>
      <c r="H2" s="2914"/>
      <c r="I2" s="2914"/>
      <c r="J2" s="813"/>
      <c r="K2" s="792"/>
      <c r="L2" s="1167"/>
      <c r="P2" s="1168"/>
      <c r="Q2" s="490"/>
      <c r="R2" s="1168"/>
      <c r="X2" s="1168"/>
      <c r="Z2" s="2914"/>
      <c r="AA2" s="2914"/>
      <c r="AB2" s="2914"/>
      <c r="AC2" s="2914"/>
      <c r="AD2" s="2914"/>
      <c r="AE2" s="2914"/>
      <c r="AF2" s="2914"/>
      <c r="AG2" s="2914"/>
    </row>
    <row r="3" spans="2:33" ht="45" customHeight="1">
      <c r="B3" s="3077" t="s">
        <v>674</v>
      </c>
      <c r="C3" s="3077"/>
      <c r="D3" s="3077"/>
      <c r="E3" s="3077"/>
      <c r="F3" s="3077"/>
      <c r="G3" s="3077"/>
      <c r="H3" s="3077"/>
      <c r="I3" s="3077"/>
      <c r="J3" s="3077"/>
      <c r="K3" s="3077"/>
      <c r="L3" s="3077"/>
      <c r="M3" s="3077"/>
      <c r="N3" s="3077"/>
      <c r="P3" s="827"/>
      <c r="Q3" s="489" t="s">
        <v>6741</v>
      </c>
      <c r="R3" s="827"/>
      <c r="X3" s="827"/>
      <c r="Z3" s="3077" t="s">
        <v>674</v>
      </c>
      <c r="AA3" s="3077"/>
      <c r="AB3" s="3077"/>
      <c r="AC3" s="3077"/>
      <c r="AD3" s="3077"/>
      <c r="AE3" s="3077"/>
      <c r="AF3" s="3077"/>
    </row>
    <row r="4" spans="2:33" ht="15" customHeight="1" thickBot="1">
      <c r="B4" s="584"/>
      <c r="C4" s="1169"/>
      <c r="D4" s="1169"/>
      <c r="E4" s="1169"/>
      <c r="F4" s="1169"/>
      <c r="G4" s="1169"/>
      <c r="H4" s="1169"/>
      <c r="I4" s="1169"/>
      <c r="J4" s="1169"/>
      <c r="K4" s="585"/>
      <c r="P4" s="827"/>
      <c r="Q4" s="487"/>
      <c r="R4" s="827"/>
      <c r="S4" s="2921" t="s">
        <v>6742</v>
      </c>
      <c r="T4" s="2921"/>
      <c r="U4" s="2921"/>
      <c r="V4" s="3094"/>
      <c r="W4" s="3094"/>
      <c r="X4" s="827"/>
      <c r="Z4" s="584"/>
      <c r="AA4" s="1169"/>
      <c r="AB4" s="1169"/>
      <c r="AC4" s="1169"/>
      <c r="AD4" s="1169"/>
      <c r="AE4" s="1169"/>
      <c r="AF4" s="1169"/>
    </row>
    <row r="5" spans="2:33" s="496" customFormat="1" ht="15" customHeight="1" thickTop="1">
      <c r="B5" s="3089" t="s">
        <v>6743</v>
      </c>
      <c r="C5" s="2923" t="s">
        <v>6744</v>
      </c>
      <c r="D5" s="2923" t="s">
        <v>6745</v>
      </c>
      <c r="E5" s="2923" t="s">
        <v>7672</v>
      </c>
      <c r="F5" s="2923" t="s">
        <v>9924</v>
      </c>
      <c r="G5" s="2923"/>
      <c r="H5" s="2923"/>
      <c r="I5" s="2923"/>
      <c r="J5" s="2928" t="s">
        <v>6962</v>
      </c>
      <c r="L5" s="3030" t="s">
        <v>6749</v>
      </c>
      <c r="N5" s="3030" t="s">
        <v>6750</v>
      </c>
      <c r="P5" s="1170"/>
      <c r="Q5" s="487"/>
      <c r="R5" s="1170"/>
      <c r="S5" s="502" t="s">
        <v>6751</v>
      </c>
      <c r="X5" s="1170"/>
      <c r="Z5" s="3089" t="s">
        <v>6743</v>
      </c>
      <c r="AA5" s="2923" t="s">
        <v>7672</v>
      </c>
      <c r="AB5" s="2923" t="s">
        <v>9924</v>
      </c>
      <c r="AC5" s="2923"/>
      <c r="AD5" s="2923"/>
      <c r="AE5" s="2923"/>
      <c r="AF5" s="2928" t="s">
        <v>6962</v>
      </c>
    </row>
    <row r="6" spans="2:33" s="496" customFormat="1" ht="41.25" customHeight="1" thickBot="1">
      <c r="B6" s="3090"/>
      <c r="C6" s="3093"/>
      <c r="D6" s="3093"/>
      <c r="E6" s="2925"/>
      <c r="F6" s="529" t="s">
        <v>9925</v>
      </c>
      <c r="G6" s="529" t="s">
        <v>9926</v>
      </c>
      <c r="H6" s="529" t="s">
        <v>9927</v>
      </c>
      <c r="I6" s="529" t="s">
        <v>9928</v>
      </c>
      <c r="J6" s="2929"/>
      <c r="L6" s="3032"/>
      <c r="N6" s="3032"/>
      <c r="P6" s="1170"/>
      <c r="Q6" s="487"/>
      <c r="R6" s="1170"/>
      <c r="X6" s="1170"/>
      <c r="Z6" s="3090"/>
      <c r="AA6" s="2925"/>
      <c r="AB6" s="529" t="s">
        <v>9925</v>
      </c>
      <c r="AC6" s="529" t="s">
        <v>9926</v>
      </c>
      <c r="AD6" s="529" t="s">
        <v>9927</v>
      </c>
      <c r="AE6" s="529" t="s">
        <v>9928</v>
      </c>
      <c r="AF6" s="2929"/>
    </row>
    <row r="7" spans="2:33" s="496" customFormat="1" ht="15.75" customHeight="1" thickTop="1" thickBot="1">
      <c r="B7" s="1167"/>
      <c r="C7" s="1167"/>
      <c r="D7" s="1167"/>
      <c r="E7" s="1167"/>
      <c r="F7" s="1167"/>
      <c r="G7" s="1167"/>
      <c r="H7" s="1167"/>
      <c r="I7" s="1167"/>
      <c r="J7" s="1167"/>
      <c r="K7" s="1167"/>
      <c r="L7" s="1167"/>
      <c r="P7" s="1170"/>
      <c r="Q7" s="487"/>
      <c r="R7" s="1170"/>
      <c r="X7" s="1170"/>
      <c r="Z7" s="1167"/>
      <c r="AA7" s="1167"/>
      <c r="AB7" s="1167"/>
      <c r="AC7" s="1167"/>
      <c r="AD7" s="1167"/>
      <c r="AE7" s="1167"/>
      <c r="AF7" s="1167"/>
    </row>
    <row r="8" spans="2:33" s="496" customFormat="1" ht="15.75" customHeight="1" thickTop="1" thickBot="1">
      <c r="B8" s="499" t="s">
        <v>7987</v>
      </c>
      <c r="C8" s="1157"/>
      <c r="D8" s="1157"/>
      <c r="E8" s="495"/>
      <c r="F8" s="495"/>
      <c r="G8" s="495"/>
      <c r="L8" s="1167"/>
      <c r="P8" s="1170"/>
      <c r="Q8" s="487"/>
      <c r="R8" s="1170"/>
      <c r="X8" s="1170"/>
      <c r="Z8" s="499" t="s">
        <v>7987</v>
      </c>
      <c r="AA8" s="495"/>
      <c r="AB8" s="495"/>
      <c r="AC8" s="495"/>
    </row>
    <row r="9" spans="2:33" s="496" customFormat="1" ht="15.75" customHeight="1" thickTop="1">
      <c r="B9" s="614" t="s">
        <v>7771</v>
      </c>
      <c r="C9" s="615" t="s">
        <v>6756</v>
      </c>
      <c r="D9" s="615">
        <v>3</v>
      </c>
      <c r="E9" s="1171">
        <f>IFERROR('4J'!E27,0)</f>
        <v>14.722000000000001</v>
      </c>
      <c r="F9" s="1171">
        <f>IFERROR('4J'!F27,0)</f>
        <v>0.35099999999999998</v>
      </c>
      <c r="G9" s="1171">
        <f>IFERROR('4J'!G27,0)</f>
        <v>0.26700000000000002</v>
      </c>
      <c r="H9" s="1171">
        <f>IFERROR('4J'!H27,0)</f>
        <v>47.964999999999996</v>
      </c>
      <c r="I9" s="1171">
        <f>IFERROR('4J'!I27,0)</f>
        <v>53.582000000000001</v>
      </c>
      <c r="J9" s="1172">
        <f>IFERROR(SUM(E9:I9), 0)</f>
        <v>116.887</v>
      </c>
      <c r="L9" s="619" t="s">
        <v>9929</v>
      </c>
      <c r="N9" s="509"/>
      <c r="P9" s="1170"/>
      <c r="Q9" s="487"/>
      <c r="R9" s="1170"/>
      <c r="X9" s="1170"/>
      <c r="Z9" s="614" t="s">
        <v>7771</v>
      </c>
      <c r="AA9" s="1173" t="s">
        <v>9930</v>
      </c>
      <c r="AB9" s="1173" t="s">
        <v>9931</v>
      </c>
      <c r="AC9" s="1173" t="s">
        <v>9932</v>
      </c>
      <c r="AD9" s="1173" t="s">
        <v>9933</v>
      </c>
      <c r="AE9" s="1173" t="s">
        <v>9934</v>
      </c>
      <c r="AF9" s="1174" t="s">
        <v>9935</v>
      </c>
    </row>
    <row r="10" spans="2:33" s="496" customFormat="1" ht="15.75" customHeight="1">
      <c r="B10" s="622" t="s">
        <v>7846</v>
      </c>
      <c r="C10" s="623" t="s">
        <v>6756</v>
      </c>
      <c r="D10" s="623">
        <v>3</v>
      </c>
      <c r="E10" s="1175">
        <f>IFERROR('4L'!F105, 0)</f>
        <v>0.13100000000000001</v>
      </c>
      <c r="F10" s="1175">
        <f>IFERROR('4L'!G105, 0)</f>
        <v>6.0000000000000001E-3</v>
      </c>
      <c r="G10" s="1175">
        <f>IFERROR('4L'!H105, 0)</f>
        <v>6.0000000000000001E-3</v>
      </c>
      <c r="H10" s="1175">
        <f>IFERROR('4L'!I105, 0)</f>
        <v>5.7350000000000003</v>
      </c>
      <c r="I10" s="1175">
        <f>IFERROR('4L'!J105, 0)</f>
        <v>1.1200000000000001</v>
      </c>
      <c r="J10" s="1176">
        <f>IFERROR(SUM(E10:I10), 0)</f>
        <v>6.9980000000000002</v>
      </c>
      <c r="L10" s="626" t="s">
        <v>9936</v>
      </c>
      <c r="N10" s="517"/>
      <c r="P10" s="1170"/>
      <c r="Q10" s="487"/>
      <c r="R10" s="1170"/>
      <c r="X10" s="1170"/>
      <c r="Z10" s="622" t="s">
        <v>7846</v>
      </c>
      <c r="AA10" s="1177" t="s">
        <v>7848</v>
      </c>
      <c r="AB10" s="1177" t="s">
        <v>9937</v>
      </c>
      <c r="AC10" s="1177" t="s">
        <v>9938</v>
      </c>
      <c r="AD10" s="1177" t="s">
        <v>9939</v>
      </c>
      <c r="AE10" s="1177" t="s">
        <v>9940</v>
      </c>
      <c r="AF10" s="1178" t="s">
        <v>9941</v>
      </c>
    </row>
    <row r="11" spans="2:33" s="496" customFormat="1" ht="15.75" customHeight="1">
      <c r="B11" s="622" t="s">
        <v>9942</v>
      </c>
      <c r="C11" s="623" t="s">
        <v>6756</v>
      </c>
      <c r="D11" s="623">
        <v>3</v>
      </c>
      <c r="E11" s="1179">
        <v>0</v>
      </c>
      <c r="F11" s="1179">
        <v>0</v>
      </c>
      <c r="G11" s="1179">
        <v>0</v>
      </c>
      <c r="H11" s="1179">
        <v>0</v>
      </c>
      <c r="I11" s="1179">
        <v>1.488</v>
      </c>
      <c r="J11" s="1176">
        <f t="shared" ref="J11:J13" si="0">IFERROR(SUM(E11:I11), 0)</f>
        <v>1.488</v>
      </c>
      <c r="L11" s="626" t="s">
        <v>9943</v>
      </c>
      <c r="N11" s="517"/>
      <c r="P11" s="1170"/>
      <c r="Q11" s="487">
        <f t="shared" ref="Q11:Q17" si="1">IF( SUM( S11:W11 ) = 0, 0, $S$5 )</f>
        <v>0</v>
      </c>
      <c r="R11" s="1170"/>
      <c r="S11" s="511">
        <f t="shared" ref="S11" si="2" xml:space="preserve"> IF( ISNUMBER( E11 ), 0, 1 )</f>
        <v>0</v>
      </c>
      <c r="T11" s="511">
        <f t="shared" ref="T11" si="3" xml:space="preserve"> IF( ISNUMBER( F11 ), 0, 1 )</f>
        <v>0</v>
      </c>
      <c r="U11" s="511">
        <f t="shared" ref="U11" si="4" xml:space="preserve"> IF( ISNUMBER( G11 ), 0, 1 )</f>
        <v>0</v>
      </c>
      <c r="V11" s="511">
        <f t="shared" ref="V11" si="5" xml:space="preserve"> IF( ISNUMBER( H11 ), 0, 1 )</f>
        <v>0</v>
      </c>
      <c r="W11" s="511">
        <f t="shared" ref="W11" si="6" xml:space="preserve"> IF( ISNUMBER( I11 ), 0, 1 )</f>
        <v>0</v>
      </c>
      <c r="X11" s="1170"/>
      <c r="Z11" s="622" t="s">
        <v>9942</v>
      </c>
      <c r="AA11" s="630" t="s">
        <v>9944</v>
      </c>
      <c r="AB11" s="630" t="s">
        <v>9945</v>
      </c>
      <c r="AC11" s="630" t="s">
        <v>9946</v>
      </c>
      <c r="AD11" s="630" t="s">
        <v>9947</v>
      </c>
      <c r="AE11" s="630" t="s">
        <v>9948</v>
      </c>
      <c r="AF11" s="1178" t="s">
        <v>9949</v>
      </c>
    </row>
    <row r="12" spans="2:33" s="496" customFormat="1" ht="33" customHeight="1">
      <c r="B12" s="622" t="s">
        <v>7863</v>
      </c>
      <c r="C12" s="1180" t="s">
        <v>6756</v>
      </c>
      <c r="D12" s="1180">
        <v>3</v>
      </c>
      <c r="E12" s="1181">
        <f>IFERROR(SUM(E9:E11), 0)</f>
        <v>14.853000000000002</v>
      </c>
      <c r="F12" s="1181">
        <f t="shared" ref="F12:G12" si="7">IFERROR(SUM(F9:F11), 0)</f>
        <v>0.35699999999999998</v>
      </c>
      <c r="G12" s="1181">
        <f t="shared" si="7"/>
        <v>0.27300000000000002</v>
      </c>
      <c r="H12" s="1181">
        <f>IFERROR(SUM(H9:H11), 0)</f>
        <v>53.699999999999996</v>
      </c>
      <c r="I12" s="1181">
        <f>IFERROR(SUM(I9:I11), 0)</f>
        <v>56.19</v>
      </c>
      <c r="J12" s="1176">
        <f>IFERROR(SUM(E12:I12), 0)</f>
        <v>125.37299999999999</v>
      </c>
      <c r="L12" s="626" t="s">
        <v>9950</v>
      </c>
      <c r="N12" s="517"/>
      <c r="P12" s="1170"/>
      <c r="Q12" s="487"/>
      <c r="R12" s="1170"/>
      <c r="X12" s="1170"/>
      <c r="Z12" s="622" t="s">
        <v>7863</v>
      </c>
      <c r="AA12" s="1182" t="s">
        <v>9951</v>
      </c>
      <c r="AB12" s="1182" t="s">
        <v>9952</v>
      </c>
      <c r="AC12" s="1182" t="s">
        <v>9953</v>
      </c>
      <c r="AD12" s="1182" t="s">
        <v>9954</v>
      </c>
      <c r="AE12" s="1182" t="s">
        <v>9955</v>
      </c>
      <c r="AF12" s="1178" t="s">
        <v>9956</v>
      </c>
    </row>
    <row r="13" spans="2:33" s="496" customFormat="1" ht="15.75" customHeight="1">
      <c r="B13" s="622" t="s">
        <v>7871</v>
      </c>
      <c r="C13" s="623" t="s">
        <v>6756</v>
      </c>
      <c r="D13" s="623">
        <v>3</v>
      </c>
      <c r="E13" s="1179">
        <v>0.55400000000000005</v>
      </c>
      <c r="F13" s="1179">
        <v>0</v>
      </c>
      <c r="G13" s="1179">
        <v>0</v>
      </c>
      <c r="H13" s="1179">
        <v>1.228</v>
      </c>
      <c r="I13" s="1179">
        <v>0.65600000000000003</v>
      </c>
      <c r="J13" s="1176">
        <f t="shared" si="0"/>
        <v>2.4380000000000002</v>
      </c>
      <c r="L13" s="626" t="s">
        <v>9957</v>
      </c>
      <c r="N13" s="680"/>
      <c r="P13" s="1170"/>
      <c r="Q13" s="487">
        <f t="shared" si="1"/>
        <v>0</v>
      </c>
      <c r="R13" s="1170"/>
      <c r="S13" s="511">
        <f t="shared" ref="S13" si="8" xml:space="preserve"> IF( ISNUMBER( E13 ), 0, 1 )</f>
        <v>0</v>
      </c>
      <c r="T13" s="511">
        <f t="shared" ref="T13" si="9" xml:space="preserve"> IF( ISNUMBER( F13 ), 0, 1 )</f>
        <v>0</v>
      </c>
      <c r="U13" s="511">
        <f t="shared" ref="U13" si="10" xml:space="preserve"> IF( ISNUMBER( G13 ), 0, 1 )</f>
        <v>0</v>
      </c>
      <c r="V13" s="511">
        <f t="shared" ref="V13" si="11" xml:space="preserve"> IF( ISNUMBER( H13 ), 0, 1 )</f>
        <v>0</v>
      </c>
      <c r="W13" s="511">
        <f t="shared" ref="W13" si="12" xml:space="preserve"> IF( ISNUMBER( I13 ), 0, 1 )</f>
        <v>0</v>
      </c>
      <c r="X13" s="1170"/>
      <c r="Z13" s="622" t="s">
        <v>7871</v>
      </c>
      <c r="AA13" s="650" t="s">
        <v>7873</v>
      </c>
      <c r="AB13" s="650" t="s">
        <v>9958</v>
      </c>
      <c r="AC13" s="650" t="s">
        <v>9959</v>
      </c>
      <c r="AD13" s="650" t="s">
        <v>9960</v>
      </c>
      <c r="AE13" s="650" t="s">
        <v>9961</v>
      </c>
      <c r="AF13" s="1178" t="s">
        <v>9962</v>
      </c>
    </row>
    <row r="14" spans="2:33" s="496" customFormat="1" ht="15.75" customHeight="1" thickBot="1">
      <c r="B14" s="1183" t="s">
        <v>2572</v>
      </c>
      <c r="C14" s="632" t="s">
        <v>6756</v>
      </c>
      <c r="D14" s="632">
        <v>3</v>
      </c>
      <c r="E14" s="1184">
        <f>IFERROR(E12 + E13, 0)</f>
        <v>15.407000000000002</v>
      </c>
      <c r="F14" s="1184">
        <f>IFERROR(F12 + F13, 0)</f>
        <v>0.35699999999999998</v>
      </c>
      <c r="G14" s="1184">
        <f>IFERROR(G12 + G13, 0)</f>
        <v>0.27300000000000002</v>
      </c>
      <c r="H14" s="1184">
        <f>IFERROR(H12 + H13, 0)</f>
        <v>54.927999999999997</v>
      </c>
      <c r="I14" s="1184">
        <f>IFERROR(I12 + I13, 0)</f>
        <v>56.845999999999997</v>
      </c>
      <c r="J14" s="1185">
        <f>IFERROR(SUM(E14:I14), 0)</f>
        <v>127.81100000000001</v>
      </c>
      <c r="L14" s="635" t="s">
        <v>9963</v>
      </c>
      <c r="N14" s="523"/>
      <c r="P14" s="1170"/>
      <c r="Q14" s="487"/>
      <c r="R14" s="1170"/>
      <c r="X14" s="1170"/>
      <c r="Z14" s="1183" t="s">
        <v>2572</v>
      </c>
      <c r="AA14" s="1186" t="s">
        <v>9964</v>
      </c>
      <c r="AB14" s="1186" t="s">
        <v>9965</v>
      </c>
      <c r="AC14" s="1186" t="s">
        <v>9966</v>
      </c>
      <c r="AD14" s="1186" t="s">
        <v>9967</v>
      </c>
      <c r="AE14" s="1186" t="s">
        <v>9968</v>
      </c>
      <c r="AF14" s="1187" t="s">
        <v>9969</v>
      </c>
    </row>
    <row r="15" spans="2:33" s="496" customFormat="1" ht="15.75" customHeight="1" thickTop="1" thickBot="1">
      <c r="B15" s="682"/>
      <c r="C15" s="484"/>
      <c r="D15" s="484"/>
      <c r="E15" s="484"/>
      <c r="F15" s="484"/>
      <c r="G15" s="484"/>
      <c r="H15" s="484"/>
      <c r="I15" s="484"/>
      <c r="J15" s="484"/>
      <c r="K15" s="484"/>
      <c r="L15" s="1188"/>
      <c r="P15" s="1170"/>
      <c r="Q15" s="487"/>
      <c r="R15" s="1170"/>
      <c r="X15" s="1170"/>
      <c r="Z15" s="682"/>
      <c r="AA15" s="484"/>
      <c r="AB15" s="484"/>
      <c r="AC15" s="484"/>
      <c r="AD15" s="484"/>
      <c r="AE15" s="484"/>
      <c r="AF15" s="484"/>
    </row>
    <row r="16" spans="2:33" s="496" customFormat="1" ht="15.75" customHeight="1" thickTop="1" thickBot="1">
      <c r="B16" s="499" t="s">
        <v>7886</v>
      </c>
      <c r="C16" s="531"/>
      <c r="D16" s="531"/>
      <c r="E16" s="484"/>
      <c r="F16" s="484"/>
      <c r="G16" s="484"/>
      <c r="H16" s="484"/>
      <c r="I16" s="484"/>
      <c r="J16" s="484"/>
      <c r="K16" s="484"/>
      <c r="L16" s="1188"/>
      <c r="P16" s="1170"/>
      <c r="Q16" s="487"/>
      <c r="R16" s="1170"/>
      <c r="X16" s="1170"/>
      <c r="Z16" s="499" t="s">
        <v>7886</v>
      </c>
      <c r="AA16" s="484"/>
      <c r="AB16" s="484"/>
      <c r="AC16" s="484"/>
      <c r="AD16" s="484"/>
      <c r="AE16" s="484"/>
      <c r="AF16" s="484"/>
    </row>
    <row r="17" spans="2:32" s="496" customFormat="1" ht="15.75" customHeight="1" thickTop="1" thickBot="1">
      <c r="B17" s="854" t="s">
        <v>7887</v>
      </c>
      <c r="C17" s="832" t="s">
        <v>6756</v>
      </c>
      <c r="D17" s="832">
        <v>3</v>
      </c>
      <c r="E17" s="1189">
        <v>0</v>
      </c>
      <c r="F17" s="1189">
        <v>0</v>
      </c>
      <c r="G17" s="1189">
        <v>0</v>
      </c>
      <c r="H17" s="1189">
        <v>0</v>
      </c>
      <c r="I17" s="1189">
        <v>0</v>
      </c>
      <c r="J17" s="1190">
        <f>IFERROR(SUM(E17:I17), 0)</f>
        <v>0</v>
      </c>
      <c r="K17" s="598"/>
      <c r="L17" s="1191" t="s">
        <v>9970</v>
      </c>
      <c r="N17" s="883"/>
      <c r="P17" s="1170"/>
      <c r="Q17" s="487">
        <f t="shared" si="1"/>
        <v>0</v>
      </c>
      <c r="R17" s="1170"/>
      <c r="S17" s="511">
        <f t="shared" ref="S17" si="13" xml:space="preserve"> IF( ISNUMBER( E17 ), 0, 1 )</f>
        <v>0</v>
      </c>
      <c r="T17" s="511">
        <f t="shared" ref="T17" si="14" xml:space="preserve"> IF( ISNUMBER( F17 ), 0, 1 )</f>
        <v>0</v>
      </c>
      <c r="U17" s="511">
        <f t="shared" ref="U17" si="15" xml:space="preserve"> IF( ISNUMBER( G17 ), 0, 1 )</f>
        <v>0</v>
      </c>
      <c r="V17" s="511">
        <f t="shared" ref="V17" si="16" xml:space="preserve"> IF( ISNUMBER( H17 ), 0, 1 )</f>
        <v>0</v>
      </c>
      <c r="W17" s="511">
        <f t="shared" ref="W17" si="17" xml:space="preserve"> IF( ISNUMBER( I17 ), 0, 1 )</f>
        <v>0</v>
      </c>
      <c r="X17" s="1170"/>
      <c r="Z17" s="854" t="s">
        <v>7887</v>
      </c>
      <c r="AA17" s="1192" t="s">
        <v>7889</v>
      </c>
      <c r="AB17" s="1192" t="s">
        <v>9971</v>
      </c>
      <c r="AC17" s="1192" t="s">
        <v>9972</v>
      </c>
      <c r="AD17" s="1192" t="s">
        <v>9973</v>
      </c>
      <c r="AE17" s="1192" t="s">
        <v>9974</v>
      </c>
      <c r="AF17" s="1062" t="s">
        <v>9975</v>
      </c>
    </row>
    <row r="18" spans="2:32" s="496" customFormat="1" ht="15.75" customHeight="1" thickTop="1" thickBot="1">
      <c r="B18" s="682"/>
      <c r="C18" s="484"/>
      <c r="D18" s="484"/>
      <c r="E18" s="484"/>
      <c r="F18" s="484"/>
      <c r="G18" s="484"/>
      <c r="H18" s="484"/>
      <c r="I18" s="484"/>
      <c r="J18" s="484"/>
      <c r="K18" s="484"/>
      <c r="L18" s="1193"/>
      <c r="P18" s="1170"/>
      <c r="Q18" s="487"/>
      <c r="R18" s="1170"/>
      <c r="X18" s="1170"/>
      <c r="Z18" s="682"/>
      <c r="AA18" s="484"/>
      <c r="AB18" s="484"/>
      <c r="AC18" s="484"/>
      <c r="AD18" s="484"/>
      <c r="AE18" s="484"/>
      <c r="AF18" s="484"/>
    </row>
    <row r="19" spans="2:32" s="496" customFormat="1" ht="15.75" customHeight="1" thickTop="1" thickBot="1">
      <c r="B19" s="499" t="s">
        <v>7236</v>
      </c>
      <c r="C19" s="531"/>
      <c r="D19" s="531"/>
      <c r="E19" s="500"/>
      <c r="F19" s="500"/>
      <c r="G19" s="500"/>
      <c r="H19" s="500"/>
      <c r="I19" s="500"/>
      <c r="J19" s="500"/>
      <c r="K19" s="484"/>
      <c r="L19" s="1193"/>
      <c r="P19" s="1170"/>
      <c r="Q19" s="487"/>
      <c r="R19" s="1170"/>
      <c r="X19" s="1170"/>
      <c r="Z19" s="499" t="s">
        <v>7236</v>
      </c>
      <c r="AA19" s="500"/>
      <c r="AB19" s="500"/>
      <c r="AC19" s="500"/>
      <c r="AD19" s="500"/>
      <c r="AE19" s="500"/>
      <c r="AF19" s="500"/>
    </row>
    <row r="20" spans="2:32" s="496" customFormat="1" ht="15.75" customHeight="1" thickTop="1">
      <c r="B20" s="503" t="s">
        <v>7895</v>
      </c>
      <c r="C20" s="504" t="s">
        <v>6756</v>
      </c>
      <c r="D20" s="504">
        <v>3</v>
      </c>
      <c r="E20" s="1194">
        <f>IFERROR('4J'!E32, 0)</f>
        <v>5.1859999999999999</v>
      </c>
      <c r="F20" s="1194">
        <f>IFERROR('4J'!F32, 0)</f>
        <v>0.125</v>
      </c>
      <c r="G20" s="1194">
        <f>IFERROR('4J'!G32, 0)</f>
        <v>0</v>
      </c>
      <c r="H20" s="1194">
        <f>IFERROR('4J'!H32, 0)</f>
        <v>85.766000000000005</v>
      </c>
      <c r="I20" s="1194">
        <f>IFERROR('4J'!I32, 0)</f>
        <v>42.89</v>
      </c>
      <c r="J20" s="1172">
        <f t="shared" ref="J20:J25" si="18">IFERROR(SUM(E20:I20), 0)</f>
        <v>133.96699999999998</v>
      </c>
      <c r="K20" s="484"/>
      <c r="L20" s="619" t="s">
        <v>9976</v>
      </c>
      <c r="N20" s="509"/>
      <c r="P20" s="1170"/>
      <c r="Q20" s="487"/>
      <c r="R20" s="1170"/>
      <c r="X20" s="1170"/>
      <c r="Z20" s="503" t="s">
        <v>7895</v>
      </c>
      <c r="AA20" s="1195" t="s">
        <v>7897</v>
      </c>
      <c r="AB20" s="1195" t="s">
        <v>9977</v>
      </c>
      <c r="AC20" s="1195" t="s">
        <v>9978</v>
      </c>
      <c r="AD20" s="1195" t="s">
        <v>9979</v>
      </c>
      <c r="AE20" s="1195" t="s">
        <v>9980</v>
      </c>
      <c r="AF20" s="1174" t="s">
        <v>9981</v>
      </c>
    </row>
    <row r="21" spans="2:32" s="496" customFormat="1" ht="15.75" customHeight="1">
      <c r="B21" s="570" t="s">
        <v>7903</v>
      </c>
      <c r="C21" s="571" t="s">
        <v>6756</v>
      </c>
      <c r="D21" s="571">
        <v>3</v>
      </c>
      <c r="E21" s="1196">
        <f>IFERROR('4L'!F104, 0)</f>
        <v>29.584</v>
      </c>
      <c r="F21" s="1196">
        <f>IFERROR('4L'!G104, 0)</f>
        <v>1.599</v>
      </c>
      <c r="G21" s="1196">
        <f>IFERROR('4L'!H104, 0)</f>
        <v>0</v>
      </c>
      <c r="H21" s="1196">
        <f>IFERROR('4L'!I104, 0)</f>
        <v>17.298000000000002</v>
      </c>
      <c r="I21" s="1196">
        <f>IFERROR('4L'!J104, 0)</f>
        <v>2.4539999999999997</v>
      </c>
      <c r="J21" s="1176">
        <f t="shared" si="18"/>
        <v>50.935000000000002</v>
      </c>
      <c r="L21" s="626" t="s">
        <v>9982</v>
      </c>
      <c r="N21" s="517"/>
      <c r="P21" s="1170"/>
      <c r="Q21" s="487"/>
      <c r="R21" s="1170"/>
      <c r="X21" s="1170"/>
      <c r="Z21" s="570" t="s">
        <v>7903</v>
      </c>
      <c r="AA21" s="1166" t="s">
        <v>7905</v>
      </c>
      <c r="AB21" s="1166" t="s">
        <v>9983</v>
      </c>
      <c r="AC21" s="1166" t="s">
        <v>9984</v>
      </c>
      <c r="AD21" s="1166" t="s">
        <v>9985</v>
      </c>
      <c r="AE21" s="1166" t="s">
        <v>9986</v>
      </c>
      <c r="AF21" s="1178" t="s">
        <v>9987</v>
      </c>
    </row>
    <row r="22" spans="2:32" s="496" customFormat="1" ht="15.75" customHeight="1">
      <c r="B22" s="512" t="s">
        <v>9988</v>
      </c>
      <c r="C22" s="805" t="s">
        <v>6756</v>
      </c>
      <c r="D22" s="805">
        <v>3</v>
      </c>
      <c r="E22" s="1197">
        <v>0</v>
      </c>
      <c r="F22" s="1197">
        <v>0</v>
      </c>
      <c r="G22" s="1197">
        <v>0</v>
      </c>
      <c r="H22" s="1197">
        <v>0</v>
      </c>
      <c r="I22" s="1197">
        <v>11.34</v>
      </c>
      <c r="J22" s="1176">
        <f t="shared" si="18"/>
        <v>11.34</v>
      </c>
      <c r="L22" s="626" t="s">
        <v>9989</v>
      </c>
      <c r="N22" s="517"/>
      <c r="P22" s="1170"/>
      <c r="Q22" s="487">
        <f t="shared" ref="Q22" si="19">IF( SUM( S22:W22 ) = 0, 0, $S$5 )</f>
        <v>0</v>
      </c>
      <c r="R22" s="1170"/>
      <c r="S22" s="511">
        <f t="shared" ref="S22" si="20" xml:space="preserve"> IF( ISNUMBER( E22 ), 0, 1 )</f>
        <v>0</v>
      </c>
      <c r="T22" s="511">
        <f t="shared" ref="T22" si="21" xml:space="preserve"> IF( ISNUMBER( F22 ), 0, 1 )</f>
        <v>0</v>
      </c>
      <c r="U22" s="511">
        <f t="shared" ref="U22" si="22" xml:space="preserve"> IF( ISNUMBER( G22 ), 0, 1 )</f>
        <v>0</v>
      </c>
      <c r="V22" s="511">
        <f t="shared" ref="V22" si="23" xml:space="preserve"> IF( ISNUMBER( H22 ), 0, 1 )</f>
        <v>0</v>
      </c>
      <c r="W22" s="511">
        <f t="shared" ref="W22" si="24" xml:space="preserve"> IF( ISNUMBER( I22 ), 0, 1 )</f>
        <v>0</v>
      </c>
      <c r="X22" s="1170"/>
      <c r="Z22" s="512" t="s">
        <v>9988</v>
      </c>
      <c r="AA22" s="1198" t="s">
        <v>9990</v>
      </c>
      <c r="AB22" s="1198" t="s">
        <v>9991</v>
      </c>
      <c r="AC22" s="1198" t="s">
        <v>9992</v>
      </c>
      <c r="AD22" s="1198" t="s">
        <v>9993</v>
      </c>
      <c r="AE22" s="1198" t="s">
        <v>9994</v>
      </c>
      <c r="AF22" s="1178" t="s">
        <v>9995</v>
      </c>
    </row>
    <row r="23" spans="2:32" s="496" customFormat="1" ht="33" customHeight="1">
      <c r="B23" s="512" t="s">
        <v>7920</v>
      </c>
      <c r="C23" s="805" t="s">
        <v>6756</v>
      </c>
      <c r="D23" s="805">
        <v>3</v>
      </c>
      <c r="E23" s="1181">
        <f>IFERROR(E20 + E21 + E22, 0)</f>
        <v>34.769999999999996</v>
      </c>
      <c r="F23" s="1181">
        <f t="shared" ref="F23:H23" si="25">IFERROR(F20 + F21 + F22, 0)</f>
        <v>1.724</v>
      </c>
      <c r="G23" s="1181">
        <f t="shared" si="25"/>
        <v>0</v>
      </c>
      <c r="H23" s="1181">
        <f t="shared" si="25"/>
        <v>103.06400000000001</v>
      </c>
      <c r="I23" s="1181">
        <f>IFERROR(I20 + I21 + I22, 0)</f>
        <v>56.683999999999997</v>
      </c>
      <c r="J23" s="1176">
        <f t="shared" si="18"/>
        <v>196.24199999999999</v>
      </c>
      <c r="K23" s="484"/>
      <c r="L23" s="626" t="s">
        <v>9996</v>
      </c>
      <c r="N23" s="517"/>
      <c r="P23" s="1170"/>
      <c r="Q23" s="487"/>
      <c r="R23" s="1170"/>
      <c r="X23" s="1170"/>
      <c r="Z23" s="512" t="s">
        <v>7922</v>
      </c>
      <c r="AA23" s="1182" t="s">
        <v>9997</v>
      </c>
      <c r="AB23" s="1182" t="s">
        <v>9998</v>
      </c>
      <c r="AC23" s="1182" t="s">
        <v>9999</v>
      </c>
      <c r="AD23" s="1182" t="s">
        <v>10000</v>
      </c>
      <c r="AE23" s="1182" t="s">
        <v>10001</v>
      </c>
      <c r="AF23" s="1178" t="s">
        <v>10002</v>
      </c>
    </row>
    <row r="24" spans="2:32" s="496" customFormat="1" ht="15.75" customHeight="1">
      <c r="B24" s="512" t="s">
        <v>7871</v>
      </c>
      <c r="C24" s="513" t="s">
        <v>6756</v>
      </c>
      <c r="D24" s="513">
        <v>3</v>
      </c>
      <c r="E24" s="1197">
        <v>1.3069999999999999</v>
      </c>
      <c r="F24" s="1197">
        <v>0</v>
      </c>
      <c r="G24" s="1197">
        <v>0</v>
      </c>
      <c r="H24" s="1197">
        <v>4.8369999999999997</v>
      </c>
      <c r="I24" s="1197">
        <v>0.36699999999999999</v>
      </c>
      <c r="J24" s="1176">
        <f t="shared" si="18"/>
        <v>6.5110000000000001</v>
      </c>
      <c r="K24" s="484"/>
      <c r="L24" s="626" t="s">
        <v>10003</v>
      </c>
      <c r="N24" s="680"/>
      <c r="P24" s="1170"/>
      <c r="Q24" s="487">
        <f t="shared" ref="Q24" si="26">IF( SUM( S24:W24 ) = 0, 0, $S$5 )</f>
        <v>0</v>
      </c>
      <c r="R24" s="1170"/>
      <c r="S24" s="511">
        <f t="shared" ref="S24" si="27" xml:space="preserve"> IF( ISNUMBER( E24 ), 0, 1 )</f>
        <v>0</v>
      </c>
      <c r="T24" s="511">
        <f t="shared" ref="T24" si="28" xml:space="preserve"> IF( ISNUMBER( F24 ), 0, 1 )</f>
        <v>0</v>
      </c>
      <c r="U24" s="511">
        <f t="shared" ref="U24" si="29" xml:space="preserve"> IF( ISNUMBER( G24 ), 0, 1 )</f>
        <v>0</v>
      </c>
      <c r="V24" s="511">
        <f t="shared" ref="V24" si="30" xml:space="preserve"> IF( ISNUMBER( H24 ), 0, 1 )</f>
        <v>0</v>
      </c>
      <c r="W24" s="511">
        <f t="shared" ref="W24" si="31" xml:space="preserve"> IF( ISNUMBER( I24 ), 0, 1 )</f>
        <v>0</v>
      </c>
      <c r="X24" s="1170"/>
      <c r="Z24" s="512" t="s">
        <v>7871</v>
      </c>
      <c r="AA24" s="650" t="s">
        <v>7930</v>
      </c>
      <c r="AB24" s="650" t="s">
        <v>10004</v>
      </c>
      <c r="AC24" s="650" t="s">
        <v>10005</v>
      </c>
      <c r="AD24" s="650" t="s">
        <v>10006</v>
      </c>
      <c r="AE24" s="650" t="s">
        <v>10007</v>
      </c>
      <c r="AF24" s="1178" t="s">
        <v>10008</v>
      </c>
    </row>
    <row r="25" spans="2:32" s="496" customFormat="1" ht="15.75" customHeight="1" thickBot="1">
      <c r="B25" s="851" t="s">
        <v>7936</v>
      </c>
      <c r="C25" s="632" t="s">
        <v>6756</v>
      </c>
      <c r="D25" s="632">
        <v>3</v>
      </c>
      <c r="E25" s="1199">
        <f>IFERROR(E23 + E24, 0)</f>
        <v>36.076999999999998</v>
      </c>
      <c r="F25" s="1199">
        <f t="shared" ref="F25:H25" si="32">IFERROR(F23 + F24, 0)</f>
        <v>1.724</v>
      </c>
      <c r="G25" s="1199">
        <f t="shared" si="32"/>
        <v>0</v>
      </c>
      <c r="H25" s="1199">
        <f t="shared" si="32"/>
        <v>107.90100000000001</v>
      </c>
      <c r="I25" s="1199">
        <f>IFERROR(I23 + I24, 0)</f>
        <v>57.050999999999995</v>
      </c>
      <c r="J25" s="1185">
        <f t="shared" si="18"/>
        <v>202.75299999999999</v>
      </c>
      <c r="K25" s="484"/>
      <c r="L25" s="635" t="s">
        <v>10009</v>
      </c>
      <c r="N25" s="523"/>
      <c r="P25" s="1170"/>
      <c r="Q25" s="487"/>
      <c r="R25" s="1170"/>
      <c r="X25" s="1170"/>
      <c r="Z25" s="851" t="s">
        <v>7936</v>
      </c>
      <c r="AA25" s="1200" t="s">
        <v>10010</v>
      </c>
      <c r="AB25" s="1200" t="s">
        <v>10011</v>
      </c>
      <c r="AC25" s="1200" t="s">
        <v>10012</v>
      </c>
      <c r="AD25" s="1200" t="s">
        <v>10013</v>
      </c>
      <c r="AE25" s="1200" t="s">
        <v>10014</v>
      </c>
      <c r="AF25" s="1187" t="s">
        <v>10015</v>
      </c>
    </row>
    <row r="26" spans="2:32" s="496" customFormat="1" ht="15.75" customHeight="1" thickTop="1" thickBot="1">
      <c r="B26" s="682"/>
      <c r="C26" s="484"/>
      <c r="D26" s="484"/>
      <c r="E26" s="484"/>
      <c r="F26" s="484"/>
      <c r="G26" s="484"/>
      <c r="H26" s="484"/>
      <c r="I26" s="484"/>
      <c r="J26" s="484"/>
      <c r="K26" s="484"/>
      <c r="L26" s="1201"/>
      <c r="P26" s="1170"/>
      <c r="Q26" s="487"/>
      <c r="R26" s="1170"/>
      <c r="X26" s="1170"/>
      <c r="Z26" s="682"/>
      <c r="AA26" s="484"/>
      <c r="AB26" s="484"/>
      <c r="AC26" s="484"/>
      <c r="AD26" s="484"/>
      <c r="AE26" s="484"/>
      <c r="AF26" s="484"/>
    </row>
    <row r="27" spans="2:32" s="496" customFormat="1" ht="15.75" customHeight="1" thickTop="1" thickBot="1">
      <c r="B27" s="499" t="s">
        <v>7886</v>
      </c>
      <c r="C27" s="531"/>
      <c r="D27" s="531"/>
      <c r="E27" s="484"/>
      <c r="F27" s="484"/>
      <c r="P27" s="1170"/>
      <c r="Q27" s="487"/>
      <c r="R27" s="1170"/>
      <c r="X27" s="1170"/>
      <c r="Z27" s="499" t="s">
        <v>7886</v>
      </c>
      <c r="AA27" s="484"/>
      <c r="AB27" s="484"/>
    </row>
    <row r="28" spans="2:32" s="496" customFormat="1" ht="15.75" customHeight="1" thickTop="1" thickBot="1">
      <c r="B28" s="854" t="s">
        <v>7944</v>
      </c>
      <c r="C28" s="832" t="s">
        <v>6756</v>
      </c>
      <c r="D28" s="832">
        <v>3</v>
      </c>
      <c r="E28" s="1189">
        <v>1.3660000000000001</v>
      </c>
      <c r="F28" s="1189">
        <v>0</v>
      </c>
      <c r="G28" s="1189">
        <v>0</v>
      </c>
      <c r="H28" s="1189">
        <v>1.986</v>
      </c>
      <c r="I28" s="1189">
        <v>3.55</v>
      </c>
      <c r="J28" s="1202">
        <f>IFERROR(SUM(E28:I28), 0)</f>
        <v>6.9020000000000001</v>
      </c>
      <c r="L28" s="1191" t="s">
        <v>10016</v>
      </c>
      <c r="N28" s="883"/>
      <c r="P28" s="1170"/>
      <c r="Q28" s="487">
        <f t="shared" ref="Q28" si="33">IF( SUM( S28:W28 ) = 0, 0, $S$5 )</f>
        <v>0</v>
      </c>
      <c r="R28" s="1170"/>
      <c r="S28" s="511">
        <f t="shared" ref="S28" si="34" xml:space="preserve"> IF( ISNUMBER( E28 ), 0, 1 )</f>
        <v>0</v>
      </c>
      <c r="T28" s="511">
        <f t="shared" ref="T28" si="35" xml:space="preserve"> IF( ISNUMBER( F28 ), 0, 1 )</f>
        <v>0</v>
      </c>
      <c r="U28" s="511">
        <f t="shared" ref="U28" si="36" xml:space="preserve"> IF( ISNUMBER( G28 ), 0, 1 )</f>
        <v>0</v>
      </c>
      <c r="V28" s="511">
        <f t="shared" ref="V28" si="37" xml:space="preserve"> IF( ISNUMBER( H28 ), 0, 1 )</f>
        <v>0</v>
      </c>
      <c r="W28" s="511">
        <f t="shared" ref="W28" si="38" xml:space="preserve"> IF( ISNUMBER( I28 ), 0, 1 )</f>
        <v>0</v>
      </c>
      <c r="X28" s="1170"/>
      <c r="Z28" s="854" t="s">
        <v>7944</v>
      </c>
      <c r="AA28" s="1192" t="s">
        <v>7946</v>
      </c>
      <c r="AB28" s="1192" t="s">
        <v>10017</v>
      </c>
      <c r="AC28" s="1192" t="s">
        <v>10018</v>
      </c>
      <c r="AD28" s="1192" t="s">
        <v>10019</v>
      </c>
      <c r="AE28" s="1192" t="s">
        <v>10020</v>
      </c>
      <c r="AF28" s="1203" t="s">
        <v>10021</v>
      </c>
    </row>
    <row r="29" spans="2:32" s="496" customFormat="1" ht="15.75" customHeight="1" thickTop="1" thickBot="1">
      <c r="B29" s="682"/>
      <c r="C29" s="682"/>
      <c r="D29" s="682"/>
      <c r="E29" s="500"/>
      <c r="F29" s="500"/>
      <c r="G29" s="500"/>
      <c r="H29" s="500"/>
      <c r="I29" s="500"/>
      <c r="J29" s="500"/>
      <c r="K29" s="484"/>
      <c r="P29" s="1170"/>
      <c r="Q29" s="487"/>
      <c r="R29" s="1170"/>
      <c r="X29" s="1170"/>
      <c r="Z29" s="682"/>
      <c r="AA29" s="500"/>
      <c r="AB29" s="500"/>
      <c r="AC29" s="500"/>
      <c r="AD29" s="500"/>
      <c r="AE29" s="500"/>
      <c r="AF29" s="500"/>
    </row>
    <row r="30" spans="2:32" s="496" customFormat="1" ht="15.75" customHeight="1" thickTop="1" thickBot="1">
      <c r="B30" s="854" t="s">
        <v>7952</v>
      </c>
      <c r="C30" s="832" t="s">
        <v>6756</v>
      </c>
      <c r="D30" s="832">
        <v>3</v>
      </c>
      <c r="E30" s="1204">
        <f>IFERROR(E14 + E25 - E17 - E28, 0)</f>
        <v>50.118000000000002</v>
      </c>
      <c r="F30" s="1204">
        <f t="shared" ref="F30:I30" si="39">IFERROR(F14 + F25 - F17 - F28, 0)</f>
        <v>2.081</v>
      </c>
      <c r="G30" s="1204">
        <f t="shared" si="39"/>
        <v>0.27300000000000002</v>
      </c>
      <c r="H30" s="1204">
        <f t="shared" si="39"/>
        <v>160.84300000000002</v>
      </c>
      <c r="I30" s="1204">
        <f t="shared" si="39"/>
        <v>110.34699999999999</v>
      </c>
      <c r="J30" s="1202">
        <f>IFERROR(SUM(E30:I30), 0)</f>
        <v>323.66200000000003</v>
      </c>
      <c r="K30" s="484"/>
      <c r="L30" s="1191" t="s">
        <v>10022</v>
      </c>
      <c r="N30" s="835"/>
      <c r="P30" s="1170"/>
      <c r="Q30" s="487"/>
      <c r="R30" s="1170"/>
      <c r="X30" s="1170"/>
      <c r="Z30" s="854" t="s">
        <v>7952</v>
      </c>
      <c r="AA30" s="833" t="s">
        <v>10023</v>
      </c>
      <c r="AB30" s="833" t="s">
        <v>10024</v>
      </c>
      <c r="AC30" s="833" t="s">
        <v>10025</v>
      </c>
      <c r="AD30" s="833" t="s">
        <v>10026</v>
      </c>
      <c r="AE30" s="833" t="s">
        <v>10027</v>
      </c>
      <c r="AF30" s="1203" t="s">
        <v>10028</v>
      </c>
    </row>
    <row r="31" spans="2:32" s="496" customFormat="1" ht="15.75" customHeight="1" thickTop="1" thickBot="1">
      <c r="B31" s="589"/>
      <c r="C31" s="589"/>
      <c r="D31" s="589"/>
      <c r="E31" s="500"/>
      <c r="F31" s="500"/>
      <c r="G31" s="500"/>
      <c r="H31" s="500"/>
      <c r="I31" s="500"/>
      <c r="J31" s="500"/>
      <c r="K31" s="484"/>
      <c r="L31" s="1201"/>
      <c r="P31" s="1170"/>
      <c r="Q31" s="487"/>
      <c r="R31" s="1170"/>
      <c r="X31" s="1170"/>
      <c r="Z31" s="589"/>
      <c r="AA31" s="500"/>
      <c r="AB31" s="500"/>
      <c r="AC31" s="500"/>
      <c r="AD31" s="500"/>
      <c r="AE31" s="500"/>
      <c r="AF31" s="500"/>
    </row>
    <row r="32" spans="2:32" s="496" customFormat="1" ht="15.75" customHeight="1" thickTop="1" thickBot="1">
      <c r="B32" s="499" t="s">
        <v>7960</v>
      </c>
      <c r="C32" s="531"/>
      <c r="D32" s="531"/>
      <c r="E32" s="500"/>
      <c r="F32" s="500"/>
      <c r="G32" s="500"/>
      <c r="H32" s="500"/>
      <c r="I32" s="500"/>
      <c r="J32" s="500"/>
      <c r="K32" s="484"/>
      <c r="L32" s="1201"/>
      <c r="P32" s="1170"/>
      <c r="Q32" s="487"/>
      <c r="R32" s="1170"/>
      <c r="X32" s="1170"/>
      <c r="Z32" s="499" t="s">
        <v>7960</v>
      </c>
      <c r="AA32" s="500"/>
      <c r="AB32" s="500"/>
      <c r="AC32" s="500"/>
      <c r="AD32" s="500"/>
      <c r="AE32" s="500"/>
      <c r="AF32" s="500"/>
    </row>
    <row r="33" spans="1:33" s="496" customFormat="1" ht="15.75" customHeight="1" thickTop="1">
      <c r="B33" s="503" t="s">
        <v>7961</v>
      </c>
      <c r="C33" s="504" t="s">
        <v>6756</v>
      </c>
      <c r="D33" s="504">
        <v>3</v>
      </c>
      <c r="E33" s="1205">
        <v>0.82599999999999996</v>
      </c>
      <c r="F33" s="1205">
        <v>0</v>
      </c>
      <c r="G33" s="1205">
        <v>0.1</v>
      </c>
      <c r="H33" s="1205">
        <v>10.414999999999999</v>
      </c>
      <c r="I33" s="1205">
        <v>11.272</v>
      </c>
      <c r="J33" s="1172">
        <f>IFERROR(SUM(E33:I33), 0)</f>
        <v>22.613</v>
      </c>
      <c r="K33" s="484"/>
      <c r="L33" s="619" t="s">
        <v>10029</v>
      </c>
      <c r="N33" s="1206"/>
      <c r="P33" s="1170"/>
      <c r="Q33" s="487">
        <f t="shared" ref="Q33:Q34" si="40">IF( SUM( S33:W33 ) = 0, 0, $S$5 )</f>
        <v>0</v>
      </c>
      <c r="R33" s="1170"/>
      <c r="S33" s="511">
        <f t="shared" ref="S33:S34" si="41" xml:space="preserve"> IF( ISNUMBER( E33 ), 0, 1 )</f>
        <v>0</v>
      </c>
      <c r="T33" s="511">
        <f t="shared" ref="T33:T34" si="42" xml:space="preserve"> IF( ISNUMBER( F33 ), 0, 1 )</f>
        <v>0</v>
      </c>
      <c r="U33" s="511">
        <f t="shared" ref="U33:U34" si="43" xml:space="preserve"> IF( ISNUMBER( G33 ), 0, 1 )</f>
        <v>0</v>
      </c>
      <c r="V33" s="511">
        <f t="shared" ref="V33:V34" si="44" xml:space="preserve"> IF( ISNUMBER( H33 ), 0, 1 )</f>
        <v>0</v>
      </c>
      <c r="W33" s="511">
        <f t="shared" ref="W33:W34" si="45" xml:space="preserve"> IF( ISNUMBER( I33 ), 0, 1 )</f>
        <v>0</v>
      </c>
      <c r="X33" s="1170"/>
      <c r="Z33" s="503" t="s">
        <v>7961</v>
      </c>
      <c r="AA33" s="647" t="s">
        <v>7963</v>
      </c>
      <c r="AB33" s="647" t="s">
        <v>10030</v>
      </c>
      <c r="AC33" s="647" t="s">
        <v>10031</v>
      </c>
      <c r="AD33" s="647" t="s">
        <v>10032</v>
      </c>
      <c r="AE33" s="647" t="s">
        <v>10033</v>
      </c>
      <c r="AF33" s="1174" t="s">
        <v>10034</v>
      </c>
    </row>
    <row r="34" spans="1:33" s="496" customFormat="1" ht="15.75" customHeight="1">
      <c r="B34" s="512" t="s">
        <v>7969</v>
      </c>
      <c r="C34" s="513" t="s">
        <v>6756</v>
      </c>
      <c r="D34" s="513">
        <v>3</v>
      </c>
      <c r="E34" s="1179">
        <v>0</v>
      </c>
      <c r="F34" s="1179">
        <v>0</v>
      </c>
      <c r="G34" s="1179">
        <v>0</v>
      </c>
      <c r="H34" s="1179">
        <v>0</v>
      </c>
      <c r="I34" s="1179">
        <v>0</v>
      </c>
      <c r="J34" s="1176">
        <f>IFERROR(SUM(E34:I34), 0)</f>
        <v>0</v>
      </c>
      <c r="K34" s="484"/>
      <c r="L34" s="626" t="s">
        <v>10035</v>
      </c>
      <c r="N34" s="680"/>
      <c r="P34" s="1170"/>
      <c r="Q34" s="487">
        <f t="shared" si="40"/>
        <v>0</v>
      </c>
      <c r="R34" s="1170"/>
      <c r="S34" s="511">
        <f t="shared" si="41"/>
        <v>0</v>
      </c>
      <c r="T34" s="511">
        <f t="shared" si="42"/>
        <v>0</v>
      </c>
      <c r="U34" s="511">
        <f t="shared" si="43"/>
        <v>0</v>
      </c>
      <c r="V34" s="511">
        <f t="shared" si="44"/>
        <v>0</v>
      </c>
      <c r="W34" s="511">
        <f t="shared" si="45"/>
        <v>0</v>
      </c>
      <c r="X34" s="1170"/>
      <c r="Z34" s="512" t="s">
        <v>7969</v>
      </c>
      <c r="AA34" s="650" t="s">
        <v>7971</v>
      </c>
      <c r="AB34" s="650" t="s">
        <v>10036</v>
      </c>
      <c r="AC34" s="650" t="s">
        <v>10037</v>
      </c>
      <c r="AD34" s="650" t="s">
        <v>10038</v>
      </c>
      <c r="AE34" s="650" t="s">
        <v>10039</v>
      </c>
      <c r="AF34" s="1178" t="s">
        <v>10040</v>
      </c>
    </row>
    <row r="35" spans="1:33" s="496" customFormat="1" ht="15.75" customHeight="1" thickBot="1">
      <c r="B35" s="519" t="s">
        <v>7977</v>
      </c>
      <c r="C35" s="520" t="s">
        <v>6756</v>
      </c>
      <c r="D35" s="520">
        <v>3</v>
      </c>
      <c r="E35" s="1207">
        <f>IFERROR(E30 + E33 + E34, 0)</f>
        <v>50.944000000000003</v>
      </c>
      <c r="F35" s="1207">
        <f t="shared" ref="F35:H35" si="46">IFERROR(F30 + F33 + F34, 0)</f>
        <v>2.081</v>
      </c>
      <c r="G35" s="1207">
        <f t="shared" si="46"/>
        <v>0.373</v>
      </c>
      <c r="H35" s="1207">
        <f t="shared" si="46"/>
        <v>171.25800000000001</v>
      </c>
      <c r="I35" s="1207">
        <f>IFERROR(I30 + I33 + I34, 0)</f>
        <v>121.619</v>
      </c>
      <c r="J35" s="1185">
        <f>IFERROR(SUM(E35:I35), 0)</f>
        <v>346.27499999999998</v>
      </c>
      <c r="K35" s="484"/>
      <c r="L35" s="635" t="s">
        <v>10041</v>
      </c>
      <c r="N35" s="523"/>
      <c r="P35" s="1170"/>
      <c r="Q35" s="487"/>
      <c r="R35" s="1170"/>
      <c r="X35" s="1170"/>
      <c r="Z35" s="519" t="s">
        <v>7977</v>
      </c>
      <c r="AA35" s="1058" t="s">
        <v>10042</v>
      </c>
      <c r="AB35" s="1058" t="s">
        <v>10043</v>
      </c>
      <c r="AC35" s="1058" t="s">
        <v>10044</v>
      </c>
      <c r="AD35" s="1058" t="s">
        <v>10045</v>
      </c>
      <c r="AE35" s="1058" t="s">
        <v>10046</v>
      </c>
      <c r="AF35" s="1187" t="s">
        <v>10047</v>
      </c>
    </row>
    <row r="36" spans="1:33" s="496" customFormat="1" ht="15.75" customHeight="1" thickTop="1" thickBot="1">
      <c r="B36" s="561"/>
      <c r="C36" s="561"/>
      <c r="D36" s="561"/>
      <c r="E36" s="561"/>
      <c r="F36" s="561"/>
      <c r="G36" s="561"/>
      <c r="H36" s="561"/>
      <c r="I36" s="561"/>
      <c r="J36" s="561"/>
      <c r="K36" s="561"/>
      <c r="L36" s="561"/>
      <c r="M36" s="561"/>
      <c r="N36" s="561"/>
      <c r="P36" s="1170"/>
      <c r="Q36" s="487"/>
      <c r="R36" s="1170"/>
      <c r="X36" s="1170"/>
      <c r="Z36" s="561"/>
      <c r="AA36" s="561"/>
      <c r="AB36" s="561"/>
      <c r="AC36" s="561"/>
      <c r="AD36" s="561"/>
      <c r="AE36" s="561"/>
      <c r="AF36" s="561"/>
      <c r="AG36" s="1208"/>
    </row>
    <row r="37" spans="1:33" s="496" customFormat="1" ht="16.149999999999999" customHeight="1" thickTop="1">
      <c r="B37" s="3089" t="s">
        <v>6743</v>
      </c>
      <c r="C37" s="2923" t="s">
        <v>6744</v>
      </c>
      <c r="D37" s="2923" t="s">
        <v>6745</v>
      </c>
      <c r="E37" s="3091" t="s">
        <v>7672</v>
      </c>
      <c r="F37" s="3091" t="s">
        <v>9924</v>
      </c>
      <c r="G37" s="3091"/>
      <c r="H37" s="3091"/>
      <c r="I37" s="3091"/>
      <c r="J37" s="3095" t="s">
        <v>6962</v>
      </c>
      <c r="K37" s="561"/>
      <c r="L37" s="561"/>
      <c r="M37" s="561"/>
      <c r="N37" s="561"/>
      <c r="P37" s="1170"/>
      <c r="Q37" s="487"/>
      <c r="R37" s="1170"/>
      <c r="X37" s="1170"/>
      <c r="Z37" s="3089" t="s">
        <v>6743</v>
      </c>
      <c r="AA37" s="3091" t="s">
        <v>7672</v>
      </c>
      <c r="AB37" s="3091" t="s">
        <v>9924</v>
      </c>
      <c r="AC37" s="3091"/>
      <c r="AD37" s="3091"/>
      <c r="AE37" s="3091"/>
      <c r="AF37" s="3095" t="s">
        <v>6962</v>
      </c>
      <c r="AG37" s="1208"/>
    </row>
    <row r="38" spans="1:33" s="496" customFormat="1" ht="33" customHeight="1" thickBot="1">
      <c r="B38" s="3090"/>
      <c r="C38" s="3093"/>
      <c r="D38" s="3093"/>
      <c r="E38" s="3092"/>
      <c r="F38" s="1209" t="s">
        <v>9925</v>
      </c>
      <c r="G38" s="1209" t="s">
        <v>9926</v>
      </c>
      <c r="H38" s="1209" t="s">
        <v>9927</v>
      </c>
      <c r="I38" s="1209" t="s">
        <v>9928</v>
      </c>
      <c r="J38" s="3096"/>
      <c r="K38" s="561"/>
      <c r="L38" s="561"/>
      <c r="M38" s="561"/>
      <c r="N38" s="561"/>
      <c r="P38" s="1170"/>
      <c r="Q38" s="487"/>
      <c r="R38" s="1170"/>
      <c r="X38" s="1170"/>
      <c r="Z38" s="3090"/>
      <c r="AA38" s="3092"/>
      <c r="AB38" s="1209" t="s">
        <v>9925</v>
      </c>
      <c r="AC38" s="1209" t="s">
        <v>9926</v>
      </c>
      <c r="AD38" s="1209" t="s">
        <v>9927</v>
      </c>
      <c r="AE38" s="1209" t="s">
        <v>9928</v>
      </c>
      <c r="AF38" s="3096"/>
      <c r="AG38" s="1208"/>
    </row>
    <row r="39" spans="1:33" s="496" customFormat="1" ht="15.75" customHeight="1" thickTop="1" thickBot="1">
      <c r="B39" s="498"/>
      <c r="C39" s="498"/>
      <c r="D39" s="498"/>
      <c r="E39" s="500"/>
      <c r="F39" s="1210"/>
      <c r="G39" s="1210"/>
      <c r="H39" s="1210"/>
      <c r="I39" s="1210"/>
      <c r="J39" s="1210"/>
      <c r="K39" s="1211"/>
      <c r="L39" s="501"/>
      <c r="P39" s="1170"/>
      <c r="Q39" s="487"/>
      <c r="R39" s="1170"/>
      <c r="X39" s="1170"/>
      <c r="Z39" s="498"/>
      <c r="AA39" s="500"/>
      <c r="AB39" s="1210"/>
      <c r="AC39" s="1210"/>
      <c r="AD39" s="1210"/>
      <c r="AE39" s="1210"/>
      <c r="AF39" s="1210"/>
    </row>
    <row r="40" spans="1:33" ht="15.75" customHeight="1" thickTop="1" thickBot="1">
      <c r="A40" s="496"/>
      <c r="B40" s="499" t="s">
        <v>10048</v>
      </c>
      <c r="C40" s="1167"/>
      <c r="D40" s="1167"/>
      <c r="E40" s="1167"/>
      <c r="F40" s="1167"/>
      <c r="G40" s="1167"/>
      <c r="H40" s="1167"/>
      <c r="I40" s="1167"/>
      <c r="J40" s="1167"/>
      <c r="K40" s="1212"/>
      <c r="M40" s="496"/>
      <c r="N40" s="496"/>
      <c r="O40" s="496"/>
      <c r="P40" s="827"/>
      <c r="Q40" s="487"/>
      <c r="R40" s="827"/>
      <c r="S40" s="496"/>
      <c r="T40" s="496"/>
      <c r="U40" s="496"/>
      <c r="V40" s="496"/>
      <c r="W40" s="496"/>
      <c r="X40" s="827"/>
      <c r="Z40" s="499" t="s">
        <v>10048</v>
      </c>
      <c r="AA40" s="1167"/>
      <c r="AB40" s="1167"/>
      <c r="AC40" s="1167"/>
      <c r="AD40" s="1167"/>
      <c r="AE40" s="1167"/>
      <c r="AF40" s="1167"/>
    </row>
    <row r="41" spans="1:33" ht="15.75" customHeight="1" thickTop="1">
      <c r="A41" s="496"/>
      <c r="B41" s="614" t="s">
        <v>10049</v>
      </c>
      <c r="C41" s="615" t="s">
        <v>6756</v>
      </c>
      <c r="D41" s="615">
        <v>3</v>
      </c>
      <c r="E41" s="1205">
        <v>0</v>
      </c>
      <c r="F41" s="1205">
        <v>0</v>
      </c>
      <c r="G41" s="1205">
        <v>0</v>
      </c>
      <c r="H41" s="1205">
        <v>0</v>
      </c>
      <c r="I41" s="1205">
        <v>0</v>
      </c>
      <c r="J41" s="1172">
        <f t="shared" ref="J41:J46" si="47">IFERROR(SUM(E41:I41), 0)</f>
        <v>0</v>
      </c>
      <c r="K41" s="496"/>
      <c r="L41" s="619" t="s">
        <v>10050</v>
      </c>
      <c r="M41" s="496"/>
      <c r="N41" s="1206"/>
      <c r="O41" s="496"/>
      <c r="P41" s="827"/>
      <c r="Q41" s="487">
        <f t="shared" ref="Q41:Q45" si="48">IF( SUM( S41:W41 ) = 0, 0, $S$5 )</f>
        <v>0</v>
      </c>
      <c r="R41" s="827"/>
      <c r="S41" s="511">
        <f t="shared" ref="S41:S45" si="49" xml:space="preserve"> IF( ISNUMBER( E41 ), 0, 1 )</f>
        <v>0</v>
      </c>
      <c r="T41" s="511">
        <f t="shared" ref="T41:T45" si="50" xml:space="preserve"> IF( ISNUMBER( F41 ), 0, 1 )</f>
        <v>0</v>
      </c>
      <c r="U41" s="511">
        <f t="shared" ref="U41:U45" si="51" xml:space="preserve"> IF( ISNUMBER( G41 ), 0, 1 )</f>
        <v>0</v>
      </c>
      <c r="V41" s="511">
        <f t="shared" ref="V41:V45" si="52" xml:space="preserve"> IF( ISNUMBER( H41 ), 0, 1 )</f>
        <v>0</v>
      </c>
      <c r="W41" s="511">
        <f t="shared" ref="W41:W45" si="53" xml:space="preserve"> IF( ISNUMBER( I41 ), 0, 1 )</f>
        <v>0</v>
      </c>
      <c r="X41" s="827"/>
      <c r="Z41" s="614" t="s">
        <v>10049</v>
      </c>
      <c r="AA41" s="647" t="s">
        <v>10051</v>
      </c>
      <c r="AB41" s="647" t="s">
        <v>10052</v>
      </c>
      <c r="AC41" s="647" t="s">
        <v>10053</v>
      </c>
      <c r="AD41" s="647" t="s">
        <v>10054</v>
      </c>
      <c r="AE41" s="647" t="s">
        <v>10055</v>
      </c>
      <c r="AF41" s="1174" t="s">
        <v>10056</v>
      </c>
    </row>
    <row r="42" spans="1:33" ht="15.75" customHeight="1">
      <c r="A42" s="496"/>
      <c r="B42" s="622" t="s">
        <v>10057</v>
      </c>
      <c r="C42" s="623" t="s">
        <v>6756</v>
      </c>
      <c r="D42" s="623">
        <v>3</v>
      </c>
      <c r="E42" s="1213">
        <v>0</v>
      </c>
      <c r="F42" s="1213">
        <v>0</v>
      </c>
      <c r="G42" s="1213">
        <v>0</v>
      </c>
      <c r="H42" s="1213">
        <v>0</v>
      </c>
      <c r="I42" s="1213">
        <v>0</v>
      </c>
      <c r="J42" s="1176">
        <f t="shared" si="47"/>
        <v>0</v>
      </c>
      <c r="K42" s="496"/>
      <c r="L42" s="626" t="s">
        <v>10058</v>
      </c>
      <c r="M42" s="496"/>
      <c r="N42" s="680"/>
      <c r="O42" s="496"/>
      <c r="P42" s="827"/>
      <c r="Q42" s="487">
        <f t="shared" si="48"/>
        <v>0</v>
      </c>
      <c r="R42" s="827"/>
      <c r="S42" s="511">
        <f t="shared" si="49"/>
        <v>0</v>
      </c>
      <c r="T42" s="511">
        <f t="shared" si="50"/>
        <v>0</v>
      </c>
      <c r="U42" s="511">
        <f t="shared" si="51"/>
        <v>0</v>
      </c>
      <c r="V42" s="511">
        <f t="shared" si="52"/>
        <v>0</v>
      </c>
      <c r="W42" s="511">
        <f t="shared" si="53"/>
        <v>0</v>
      </c>
      <c r="X42" s="827"/>
      <c r="Z42" s="622" t="s">
        <v>10057</v>
      </c>
      <c r="AA42" s="1214" t="s">
        <v>10059</v>
      </c>
      <c r="AB42" s="1214" t="s">
        <v>10060</v>
      </c>
      <c r="AC42" s="1214" t="s">
        <v>10061</v>
      </c>
      <c r="AD42" s="1214" t="s">
        <v>10062</v>
      </c>
      <c r="AE42" s="1214" t="s">
        <v>10063</v>
      </c>
      <c r="AF42" s="1178" t="s">
        <v>10064</v>
      </c>
    </row>
    <row r="43" spans="1:33" ht="15.75" customHeight="1">
      <c r="A43" s="496"/>
      <c r="B43" s="622" t="s">
        <v>10065</v>
      </c>
      <c r="C43" s="623" t="s">
        <v>6756</v>
      </c>
      <c r="D43" s="623">
        <v>3</v>
      </c>
      <c r="E43" s="1213">
        <v>0</v>
      </c>
      <c r="F43" s="1213">
        <v>0</v>
      </c>
      <c r="G43" s="1213">
        <v>0</v>
      </c>
      <c r="H43" s="1213">
        <v>0</v>
      </c>
      <c r="I43" s="1213">
        <v>0</v>
      </c>
      <c r="J43" s="1176">
        <f t="shared" si="47"/>
        <v>0</v>
      </c>
      <c r="K43" s="496"/>
      <c r="L43" s="626" t="s">
        <v>10066</v>
      </c>
      <c r="M43" s="496"/>
      <c r="N43" s="680"/>
      <c r="O43" s="496"/>
      <c r="P43" s="827"/>
      <c r="Q43" s="487">
        <f t="shared" si="48"/>
        <v>0</v>
      </c>
      <c r="R43" s="827"/>
      <c r="S43" s="511">
        <f t="shared" si="49"/>
        <v>0</v>
      </c>
      <c r="T43" s="511">
        <f t="shared" si="50"/>
        <v>0</v>
      </c>
      <c r="U43" s="511">
        <f t="shared" si="51"/>
        <v>0</v>
      </c>
      <c r="V43" s="511">
        <f t="shared" si="52"/>
        <v>0</v>
      </c>
      <c r="W43" s="511">
        <f t="shared" si="53"/>
        <v>0</v>
      </c>
      <c r="X43" s="827"/>
      <c r="Z43" s="622" t="s">
        <v>10065</v>
      </c>
      <c r="AA43" s="1214" t="s">
        <v>10067</v>
      </c>
      <c r="AB43" s="1214" t="s">
        <v>10068</v>
      </c>
      <c r="AC43" s="1214" t="s">
        <v>10069</v>
      </c>
      <c r="AD43" s="1214" t="s">
        <v>10070</v>
      </c>
      <c r="AE43" s="1214" t="s">
        <v>10071</v>
      </c>
      <c r="AF43" s="1178" t="s">
        <v>10072</v>
      </c>
    </row>
    <row r="44" spans="1:33" ht="15.75" customHeight="1">
      <c r="A44" s="496"/>
      <c r="B44" s="622" t="s">
        <v>10073</v>
      </c>
      <c r="C44" s="623" t="s">
        <v>6756</v>
      </c>
      <c r="D44" s="623">
        <v>3</v>
      </c>
      <c r="E44" s="1213">
        <v>0</v>
      </c>
      <c r="F44" s="1213">
        <v>0</v>
      </c>
      <c r="G44" s="1213">
        <v>0</v>
      </c>
      <c r="H44" s="1213">
        <v>0</v>
      </c>
      <c r="I44" s="1213">
        <v>0</v>
      </c>
      <c r="J44" s="1176">
        <f t="shared" si="47"/>
        <v>0</v>
      </c>
      <c r="K44" s="496"/>
      <c r="L44" s="626" t="s">
        <v>10074</v>
      </c>
      <c r="M44" s="496"/>
      <c r="N44" s="680"/>
      <c r="O44" s="496"/>
      <c r="P44" s="827"/>
      <c r="Q44" s="487">
        <f t="shared" si="48"/>
        <v>0</v>
      </c>
      <c r="R44" s="827"/>
      <c r="S44" s="511">
        <f t="shared" si="49"/>
        <v>0</v>
      </c>
      <c r="T44" s="511">
        <f t="shared" si="50"/>
        <v>0</v>
      </c>
      <c r="U44" s="511">
        <f t="shared" si="51"/>
        <v>0</v>
      </c>
      <c r="V44" s="511">
        <f t="shared" si="52"/>
        <v>0</v>
      </c>
      <c r="W44" s="511">
        <f t="shared" si="53"/>
        <v>0</v>
      </c>
      <c r="X44" s="827"/>
      <c r="Z44" s="622" t="s">
        <v>10073</v>
      </c>
      <c r="AA44" s="1214" t="s">
        <v>10075</v>
      </c>
      <c r="AB44" s="1214" t="s">
        <v>10076</v>
      </c>
      <c r="AC44" s="1214" t="s">
        <v>10077</v>
      </c>
      <c r="AD44" s="1214" t="s">
        <v>10078</v>
      </c>
      <c r="AE44" s="1214" t="s">
        <v>10079</v>
      </c>
      <c r="AF44" s="1178" t="s">
        <v>10080</v>
      </c>
    </row>
    <row r="45" spans="1:33" ht="15.75" customHeight="1">
      <c r="A45" s="496"/>
      <c r="B45" s="622" t="s">
        <v>10081</v>
      </c>
      <c r="C45" s="623" t="s">
        <v>6756</v>
      </c>
      <c r="D45" s="623">
        <v>3</v>
      </c>
      <c r="E45" s="1213">
        <v>0</v>
      </c>
      <c r="F45" s="1213">
        <v>0</v>
      </c>
      <c r="G45" s="1213">
        <v>0</v>
      </c>
      <c r="H45" s="1213">
        <v>0</v>
      </c>
      <c r="I45" s="1213">
        <v>0</v>
      </c>
      <c r="J45" s="1176">
        <f t="shared" si="47"/>
        <v>0</v>
      </c>
      <c r="K45" s="496"/>
      <c r="L45" s="626" t="s">
        <v>10082</v>
      </c>
      <c r="M45" s="496"/>
      <c r="N45" s="680"/>
      <c r="O45" s="496"/>
      <c r="P45" s="827"/>
      <c r="Q45" s="487">
        <f t="shared" si="48"/>
        <v>0</v>
      </c>
      <c r="R45" s="827"/>
      <c r="S45" s="511">
        <f t="shared" si="49"/>
        <v>0</v>
      </c>
      <c r="T45" s="511">
        <f t="shared" si="50"/>
        <v>0</v>
      </c>
      <c r="U45" s="511">
        <f t="shared" si="51"/>
        <v>0</v>
      </c>
      <c r="V45" s="511">
        <f t="shared" si="52"/>
        <v>0</v>
      </c>
      <c r="W45" s="511">
        <f t="shared" si="53"/>
        <v>0</v>
      </c>
      <c r="X45" s="827"/>
      <c r="Z45" s="622" t="s">
        <v>10081</v>
      </c>
      <c r="AA45" s="1214" t="s">
        <v>10083</v>
      </c>
      <c r="AB45" s="1214" t="s">
        <v>10084</v>
      </c>
      <c r="AC45" s="1214" t="s">
        <v>10085</v>
      </c>
      <c r="AD45" s="1214" t="s">
        <v>10086</v>
      </c>
      <c r="AE45" s="1214" t="s">
        <v>10087</v>
      </c>
      <c r="AF45" s="1178" t="s">
        <v>10088</v>
      </c>
    </row>
    <row r="46" spans="1:33" ht="15.75" customHeight="1" thickBot="1">
      <c r="A46" s="496"/>
      <c r="B46" s="631" t="s">
        <v>10089</v>
      </c>
      <c r="C46" s="632" t="s">
        <v>6756</v>
      </c>
      <c r="D46" s="632">
        <v>3</v>
      </c>
      <c r="E46" s="1199">
        <f>IFERROR(SUM(E41:E45), 0)</f>
        <v>0</v>
      </c>
      <c r="F46" s="1199">
        <f t="shared" ref="F46:H46" si="54">IFERROR(SUM(F41:F45), 0)</f>
        <v>0</v>
      </c>
      <c r="G46" s="1199">
        <f t="shared" si="54"/>
        <v>0</v>
      </c>
      <c r="H46" s="1199">
        <f t="shared" si="54"/>
        <v>0</v>
      </c>
      <c r="I46" s="1199">
        <f>IFERROR(SUM(I41:I45), 0)</f>
        <v>0</v>
      </c>
      <c r="J46" s="1185">
        <f t="shared" si="47"/>
        <v>0</v>
      </c>
      <c r="K46" s="496"/>
      <c r="L46" s="635" t="s">
        <v>10090</v>
      </c>
      <c r="M46" s="496"/>
      <c r="N46" s="523"/>
      <c r="O46" s="496"/>
      <c r="P46" s="827"/>
      <c r="Q46" s="487"/>
      <c r="R46" s="827"/>
      <c r="S46" s="496"/>
      <c r="T46" s="496"/>
      <c r="U46" s="496"/>
      <c r="V46" s="496"/>
      <c r="W46" s="496"/>
      <c r="X46" s="827"/>
      <c r="Z46" s="631" t="s">
        <v>10089</v>
      </c>
      <c r="AA46" s="1200" t="s">
        <v>10091</v>
      </c>
      <c r="AB46" s="1200" t="s">
        <v>10092</v>
      </c>
      <c r="AC46" s="1200" t="s">
        <v>10093</v>
      </c>
      <c r="AD46" s="1200" t="s">
        <v>10094</v>
      </c>
      <c r="AE46" s="1200" t="s">
        <v>10095</v>
      </c>
      <c r="AF46" s="1187" t="s">
        <v>10096</v>
      </c>
    </row>
    <row r="47" spans="1:33" s="496" customFormat="1" ht="18.75" customHeight="1" thickTop="1">
      <c r="B47" s="682"/>
      <c r="C47" s="484"/>
      <c r="D47" s="484"/>
      <c r="E47" s="484"/>
      <c r="F47" s="484"/>
      <c r="G47" s="484"/>
      <c r="H47" s="484"/>
      <c r="I47" s="484"/>
      <c r="J47" s="484"/>
      <c r="K47" s="484"/>
      <c r="L47" s="1188"/>
      <c r="Q47" s="487"/>
      <c r="Z47" s="682"/>
      <c r="AA47" s="484"/>
      <c r="AB47" s="484"/>
      <c r="AC47" s="484"/>
      <c r="AD47" s="484"/>
      <c r="AE47" s="484"/>
      <c r="AF47" s="484"/>
    </row>
    <row r="48" spans="1:33" ht="33" customHeight="1">
      <c r="A48" s="496"/>
      <c r="B48" s="914"/>
      <c r="C48" s="496"/>
      <c r="D48" s="496"/>
      <c r="E48" s="496"/>
      <c r="F48" s="496"/>
      <c r="G48" s="496"/>
      <c r="H48" s="496"/>
      <c r="I48" s="496"/>
      <c r="J48" s="496"/>
      <c r="K48" s="496"/>
      <c r="M48" s="496"/>
      <c r="N48" s="496"/>
      <c r="O48" s="496"/>
      <c r="Q48" s="487"/>
      <c r="S48" s="496"/>
      <c r="T48" s="496"/>
      <c r="U48" s="496"/>
      <c r="V48" s="496"/>
      <c r="W48" s="496"/>
    </row>
    <row r="49" spans="1:23" ht="33" customHeight="1">
      <c r="A49" s="496"/>
      <c r="B49" s="914"/>
      <c r="C49" s="496"/>
      <c r="D49" s="496"/>
      <c r="E49" s="496"/>
      <c r="F49" s="496"/>
      <c r="G49" s="496"/>
      <c r="H49" s="496"/>
      <c r="I49" s="496"/>
      <c r="J49" s="496"/>
      <c r="K49" s="496"/>
      <c r="M49" s="496"/>
      <c r="N49" s="496"/>
      <c r="O49" s="496"/>
      <c r="Q49" s="487"/>
      <c r="S49" s="496"/>
      <c r="T49" s="496"/>
      <c r="U49" s="496"/>
      <c r="V49" s="496"/>
      <c r="W49" s="496"/>
    </row>
    <row r="50" spans="1:23" ht="33" customHeight="1">
      <c r="A50" s="496"/>
      <c r="B50" s="914"/>
      <c r="C50" s="496"/>
      <c r="D50" s="496"/>
      <c r="E50" s="496"/>
      <c r="F50" s="496"/>
      <c r="G50" s="496"/>
      <c r="H50" s="496"/>
      <c r="I50" s="496"/>
      <c r="J50" s="496"/>
      <c r="K50" s="496"/>
      <c r="M50" s="496"/>
      <c r="N50" s="496"/>
      <c r="O50" s="496"/>
      <c r="Q50" s="487"/>
      <c r="S50" s="496"/>
      <c r="T50" s="496"/>
      <c r="U50" s="496"/>
      <c r="V50" s="496"/>
      <c r="W50" s="496"/>
    </row>
    <row r="51" spans="1:23" ht="33" customHeight="1">
      <c r="A51" s="496"/>
      <c r="B51" s="914"/>
      <c r="C51" s="496"/>
      <c r="D51" s="496"/>
      <c r="E51" s="496"/>
      <c r="F51" s="496"/>
      <c r="G51" s="496"/>
      <c r="H51" s="496"/>
      <c r="I51" s="496"/>
      <c r="J51" s="1215"/>
      <c r="K51" s="496"/>
      <c r="M51" s="496"/>
      <c r="N51" s="496"/>
      <c r="O51" s="496"/>
      <c r="Q51" s="487"/>
    </row>
    <row r="52" spans="1:23" ht="33" customHeight="1">
      <c r="A52" s="496"/>
      <c r="B52" s="914"/>
      <c r="C52" s="496"/>
      <c r="D52" s="496"/>
      <c r="E52" s="496"/>
      <c r="F52" s="496"/>
      <c r="G52" s="496"/>
      <c r="H52" s="496"/>
      <c r="I52" s="496"/>
      <c r="J52" s="496"/>
      <c r="K52" s="496"/>
      <c r="M52" s="496"/>
      <c r="N52" s="496"/>
      <c r="O52" s="496"/>
      <c r="Q52" s="487"/>
    </row>
    <row r="53" spans="1:23" ht="33" customHeight="1">
      <c r="A53" s="496"/>
      <c r="B53" s="914"/>
      <c r="C53" s="496"/>
      <c r="D53" s="496"/>
      <c r="E53" s="496"/>
      <c r="F53" s="496"/>
      <c r="G53" s="496"/>
      <c r="H53" s="496"/>
      <c r="I53" s="496"/>
      <c r="J53" s="496"/>
      <c r="K53" s="496"/>
      <c r="M53" s="496"/>
      <c r="N53" s="496"/>
      <c r="O53" s="496"/>
      <c r="Q53" s="487"/>
    </row>
  </sheetData>
  <sheetProtection algorithmName="SHA-512" hashValue="3yVf5+sXPSBVsPkD1Wr3PDtt3lDok2RuubEX+a3t96eo8CfvUnQVtCw1lFARQ+RlVWh9OZdcAASd7NSbrnRBAg==" saltValue="zC+O2mWR8xO2JZ5x4g2eVA==" spinCount="100000" sheet="1"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289" priority="8" operator="equal">
      <formula>0</formula>
    </cfRule>
  </conditionalFormatting>
  <conditionalFormatting sqref="Q25:Q27 Q29:Q32">
    <cfRule type="cellIs" dxfId="288" priority="11" operator="equal">
      <formula>0</formula>
    </cfRule>
  </conditionalFormatting>
  <conditionalFormatting sqref="Q4:Q53">
    <cfRule type="cellIs" dxfId="287" priority="10" operator="equal">
      <formula>0</formula>
    </cfRule>
  </conditionalFormatting>
  <conditionalFormatting sqref="Q24">
    <cfRule type="cellIs" dxfId="286" priority="9" operator="equal">
      <formula>0</formula>
    </cfRule>
  </conditionalFormatting>
  <conditionalFormatting sqref="Q33:Q34">
    <cfRule type="cellIs" dxfId="285" priority="7" operator="equal">
      <formula>0</formula>
    </cfRule>
  </conditionalFormatting>
  <conditionalFormatting sqref="Q41:Q45">
    <cfRule type="cellIs" dxfId="284" priority="6" operator="equal">
      <formula>0</formula>
    </cfRule>
  </conditionalFormatting>
  <conditionalFormatting sqref="Q40">
    <cfRule type="cellIs" dxfId="283" priority="4" operator="equal">
      <formula>0</formula>
    </cfRule>
  </conditionalFormatting>
  <conditionalFormatting sqref="Q39">
    <cfRule type="cellIs" dxfId="282" priority="3" operator="equal">
      <formula>0</formula>
    </cfRule>
  </conditionalFormatting>
  <conditionalFormatting sqref="Q46">
    <cfRule type="cellIs" dxfId="281" priority="2" operator="equal">
      <formula>0</formula>
    </cfRule>
  </conditionalFormatting>
  <conditionalFormatting sqref="Q20:Q22">
    <cfRule type="cellIs" dxfId="280"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ignoredErrors>
    <ignoredError sqref="J22 J24"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zoomScale="70" zoomScaleNormal="70" workbookViewId="0"/>
  </sheetViews>
  <sheetFormatPr defaultColWidth="8.75" defaultRowHeight="14.25"/>
  <cols>
    <col min="1" max="1" width="8.75" style="14"/>
    <col min="2" max="2" width="16.25" style="14" bestFit="1" customWidth="1"/>
    <col min="3" max="3" width="107.25" style="14" bestFit="1" customWidth="1"/>
    <col min="4" max="4" width="5.25" style="14" bestFit="1" customWidth="1"/>
    <col min="5" max="5" width="17.5" style="14" bestFit="1" customWidth="1"/>
    <col min="6" max="6" width="8.75" style="14" bestFit="1" customWidth="1"/>
    <col min="7" max="16384" width="8.75" style="14"/>
  </cols>
  <sheetData>
    <row r="1" spans="1:6">
      <c r="C1" s="14" t="e">
        <f>CONCATENATE(Lists!$B$59,"_APR2022_F5")</f>
        <v>#REF!</v>
      </c>
    </row>
    <row r="2" spans="1:6">
      <c r="A2" s="14" t="s">
        <v>3</v>
      </c>
      <c r="B2" s="38" t="s">
        <v>732</v>
      </c>
      <c r="C2" s="38" t="s">
        <v>733</v>
      </c>
      <c r="D2" s="38" t="s">
        <v>734</v>
      </c>
      <c r="E2" s="38" t="s">
        <v>735</v>
      </c>
      <c r="F2" s="40" t="s">
        <v>736</v>
      </c>
    </row>
    <row r="3" spans="1:6" ht="15">
      <c r="B3" s="34"/>
      <c r="C3" s="39"/>
      <c r="D3" s="38"/>
      <c r="E3" s="38"/>
    </row>
    <row r="4" spans="1:6">
      <c r="B4" s="14" t="str">
        <f>'5A'!R8</f>
        <v>B0009WRAVIR</v>
      </c>
      <c r="C4" s="14" t="s">
        <v>5709</v>
      </c>
      <c r="E4" s="38" t="s">
        <v>738</v>
      </c>
      <c r="F4" s="41">
        <f>IF(ISBLANK('5A'!E8),"##BLANK",'5A'!E8)</f>
        <v>29.206398605427534</v>
      </c>
    </row>
    <row r="5" spans="1:6">
      <c r="B5" s="14" t="str">
        <f>'5A'!R9</f>
        <v>B0009WRAVPSR</v>
      </c>
      <c r="C5" s="14" t="s">
        <v>5710</v>
      </c>
      <c r="E5" s="38" t="s">
        <v>738</v>
      </c>
      <c r="F5" s="41">
        <f>IF(ISBLANK('5A'!E9),"##BLANK",'5A'!E9)</f>
        <v>19.048440765985909</v>
      </c>
    </row>
    <row r="6" spans="1:6">
      <c r="B6" s="14" t="str">
        <f>'5A'!R10</f>
        <v>B0009WRAVRA</v>
      </c>
      <c r="C6" s="14" t="s">
        <v>5711</v>
      </c>
      <c r="E6" s="38" t="s">
        <v>738</v>
      </c>
      <c r="F6" s="41">
        <f>IF(ISBLANK('5A'!E10),"##BLANK",'5A'!E10)</f>
        <v>204.73443835616439</v>
      </c>
    </row>
    <row r="7" spans="1:6">
      <c r="B7" s="96" t="str">
        <f>'5A'!R11</f>
        <v>B0009WRAVGW</v>
      </c>
      <c r="C7" s="14" t="s">
        <v>5712</v>
      </c>
      <c r="E7" s="38" t="s">
        <v>738</v>
      </c>
      <c r="F7" s="41">
        <f>IF(ISBLANK('5A'!E11),"##BLANK",'5A'!E11)</f>
        <v>393.141424657534</v>
      </c>
    </row>
    <row r="8" spans="1:6">
      <c r="B8" s="96" t="str">
        <f>'5A'!R12</f>
        <v>B0009WRAVAR</v>
      </c>
      <c r="C8" s="14" t="s">
        <v>5713</v>
      </c>
      <c r="E8" s="38" t="s">
        <v>738</v>
      </c>
      <c r="F8" s="41">
        <f>IF(ISBLANK('5A'!E12),"##BLANK",'5A'!E12)</f>
        <v>0</v>
      </c>
    </row>
    <row r="9" spans="1:6">
      <c r="B9" s="96" t="str">
        <f>'5A'!R13</f>
        <v>B0009WRAVASR</v>
      </c>
      <c r="C9" s="14" t="s">
        <v>5714</v>
      </c>
      <c r="E9" s="38" t="s">
        <v>738</v>
      </c>
      <c r="F9" s="41">
        <f>IF(ISBLANK('5A'!E13),"##BLANK",'5A'!E13)</f>
        <v>0</v>
      </c>
    </row>
    <row r="10" spans="1:6">
      <c r="B10" s="96" t="str">
        <f>'5A'!R14</f>
        <v>B0009WRAVSA</v>
      </c>
      <c r="C10" s="14" t="s">
        <v>5715</v>
      </c>
      <c r="E10" s="38" t="s">
        <v>738</v>
      </c>
      <c r="F10" s="41">
        <f>IF(ISBLANK('5A'!E14),"##BLANK",'5A'!E14)</f>
        <v>0</v>
      </c>
    </row>
    <row r="11" spans="1:6">
      <c r="B11" s="96" t="str">
        <f>'5A'!R15</f>
        <v>B0009WRAVWRS</v>
      </c>
      <c r="C11" s="14" t="s">
        <v>5716</v>
      </c>
      <c r="E11" s="38" t="s">
        <v>738</v>
      </c>
      <c r="F11" s="41">
        <f>IF(ISBLANK('5A'!E15),"##BLANK",'5A'!E15)</f>
        <v>0</v>
      </c>
    </row>
    <row r="12" spans="1:6">
      <c r="B12" s="14" t="str">
        <f>'5A'!R16</f>
        <v>BN4830</v>
      </c>
      <c r="C12" s="14" t="s">
        <v>5717</v>
      </c>
      <c r="E12" s="38" t="s">
        <v>738</v>
      </c>
      <c r="F12" s="41">
        <f>IF(ISBLANK('5A'!E16),"##BLANK",'5A'!E16)</f>
        <v>3</v>
      </c>
    </row>
    <row r="13" spans="1:6">
      <c r="B13" s="14" t="str">
        <f>'5A'!R17</f>
        <v>BN4849</v>
      </c>
      <c r="C13" s="14" t="s">
        <v>5718</v>
      </c>
      <c r="E13" s="38" t="s">
        <v>738</v>
      </c>
      <c r="F13" s="41">
        <f>IF(ISBLANK('5A'!E17),"##BLANK",'5A'!E17)</f>
        <v>1</v>
      </c>
    </row>
    <row r="14" spans="1:6">
      <c r="B14" s="14" t="str">
        <f>'5A'!R18</f>
        <v>BN4835</v>
      </c>
      <c r="C14" s="14" t="s">
        <v>5719</v>
      </c>
      <c r="E14" s="38" t="s">
        <v>738</v>
      </c>
      <c r="F14" s="41">
        <f>IF(ISBLANK('5A'!E18),"##BLANK",'5A'!E18)</f>
        <v>11</v>
      </c>
    </row>
    <row r="15" spans="1:6">
      <c r="B15" s="14" t="str">
        <f>'5A'!R19</f>
        <v>BN4851</v>
      </c>
      <c r="C15" s="14" t="s">
        <v>5720</v>
      </c>
      <c r="E15" s="38" t="s">
        <v>738</v>
      </c>
      <c r="F15" s="41">
        <f>IF(ISBLANK('5A'!E19),"##BLANK",'5A'!E19)</f>
        <v>97</v>
      </c>
    </row>
    <row r="16" spans="1:6">
      <c r="B16" s="14" t="str">
        <f>'5A'!R20</f>
        <v>BN4852</v>
      </c>
      <c r="C16" s="14" t="s">
        <v>5721</v>
      </c>
      <c r="E16" s="38" t="s">
        <v>738</v>
      </c>
      <c r="F16" s="41">
        <f>IF(ISBLANK('5A'!E20),"##BLANK",'5A'!E20)</f>
        <v>0</v>
      </c>
    </row>
    <row r="17" spans="2:6">
      <c r="B17" s="14" t="str">
        <f>'5A'!R21</f>
        <v>BN4853</v>
      </c>
      <c r="C17" s="14" t="s">
        <v>5722</v>
      </c>
      <c r="E17" s="38" t="s">
        <v>738</v>
      </c>
      <c r="F17" s="41">
        <f>IF(ISBLANK('5A'!E21),"##BLANK",'5A'!E21)</f>
        <v>0</v>
      </c>
    </row>
    <row r="18" spans="2:6">
      <c r="B18" s="14" t="str">
        <f>'5A'!R22</f>
        <v>BN4856</v>
      </c>
      <c r="C18" s="14" t="s">
        <v>5723</v>
      </c>
      <c r="E18" s="38" t="s">
        <v>738</v>
      </c>
      <c r="F18" s="41">
        <f>IF(ISBLANK('5A'!E22),"##BLANK",'5A'!E22)</f>
        <v>0</v>
      </c>
    </row>
    <row r="19" spans="2:6">
      <c r="B19" s="14" t="str">
        <f>'5A'!R23</f>
        <v>BN4857</v>
      </c>
      <c r="C19" s="14" t="s">
        <v>5724</v>
      </c>
      <c r="E19" s="38" t="s">
        <v>738</v>
      </c>
      <c r="F19" s="41">
        <f>IF(ISBLANK('5A'!E23),"##BLANK",'5A'!E23)</f>
        <v>0</v>
      </c>
    </row>
    <row r="20" spans="2:6">
      <c r="B20" s="14" t="str">
        <f>'5A'!R24</f>
        <v>BN4843</v>
      </c>
      <c r="C20" s="14" t="s">
        <v>5725</v>
      </c>
      <c r="E20" s="38" t="s">
        <v>738</v>
      </c>
      <c r="F20" s="41">
        <f>IF(ISBLANK('5A'!E24),"##BLANK",'5A'!E24)</f>
        <v>112</v>
      </c>
    </row>
    <row r="21" spans="2:6">
      <c r="B21" s="14" t="str">
        <f>'5A'!R25</f>
        <v>BN10190</v>
      </c>
      <c r="C21" s="14" t="s">
        <v>5726</v>
      </c>
      <c r="E21" s="38" t="s">
        <v>738</v>
      </c>
      <c r="F21" s="41">
        <f>IF(ISBLANK('5A'!E25),"##BLANK",'5A'!E25)</f>
        <v>4</v>
      </c>
    </row>
    <row r="22" spans="2:6">
      <c r="B22" s="14" t="str">
        <f>'5A'!R26</f>
        <v>BN10191</v>
      </c>
      <c r="C22" s="14" t="s">
        <v>5727</v>
      </c>
      <c r="E22" s="38" t="s">
        <v>738</v>
      </c>
      <c r="F22" s="41">
        <f>IF(ISBLANK('5A'!E26),"##BLANK",'5A'!E26)</f>
        <v>42790</v>
      </c>
    </row>
    <row r="23" spans="2:6">
      <c r="B23" s="14" t="str">
        <f>'5A'!R27</f>
        <v>W5003</v>
      </c>
      <c r="C23" s="14" t="s">
        <v>5728</v>
      </c>
      <c r="E23" s="38" t="s">
        <v>738</v>
      </c>
      <c r="F23" s="41">
        <f>IF(ISBLANK('5A'!E27),"##BLANK",'5A'!E27)</f>
        <v>187</v>
      </c>
    </row>
    <row r="24" spans="2:6">
      <c r="B24" s="14" t="str">
        <f>'5A'!R28</f>
        <v>W5003CAP</v>
      </c>
      <c r="C24" s="14" t="s">
        <v>5729</v>
      </c>
      <c r="E24" s="38" t="s">
        <v>738</v>
      </c>
      <c r="F24" s="41">
        <f>IF(ISBLANK('5A'!E28),"##BLANK",'5A'!E28)</f>
        <v>28575.45</v>
      </c>
    </row>
    <row r="25" spans="2:6">
      <c r="B25" s="14" t="str">
        <f>'5A'!R29</f>
        <v>BN10290</v>
      </c>
      <c r="C25" s="14" t="s">
        <v>5730</v>
      </c>
      <c r="E25" s="38" t="s">
        <v>738</v>
      </c>
      <c r="F25" s="41">
        <f>IF(ISBLANK('5A'!E29),"##BLANK",'5A'!E29)</f>
        <v>67.5</v>
      </c>
    </row>
    <row r="26" spans="2:6">
      <c r="B26" s="14" t="str">
        <f>'5A'!R30</f>
        <v>BN4861</v>
      </c>
      <c r="C26" s="14" t="s">
        <v>5731</v>
      </c>
      <c r="E26" s="38" t="s">
        <v>738</v>
      </c>
      <c r="F26" s="41">
        <f>IF(ISBLANK('5A'!E30),"##BLANK",'5A'!E30)</f>
        <v>29.18</v>
      </c>
    </row>
    <row r="27" spans="2:6">
      <c r="B27" s="14" t="str">
        <f>'5A'!R31</f>
        <v>B0009WRAVEC</v>
      </c>
      <c r="C27" s="14" t="s">
        <v>5732</v>
      </c>
      <c r="E27" s="38" t="s">
        <v>738</v>
      </c>
      <c r="F27" s="41">
        <f>IF(ISBLANK('5A'!E31),"##BLANK",'5A'!E31)</f>
        <v>38238.226000000002</v>
      </c>
    </row>
    <row r="28" spans="2:6">
      <c r="B28" s="14" t="str">
        <f>'5A'!R32</f>
        <v>B0009WRAVTNI</v>
      </c>
      <c r="C28" s="14" t="s">
        <v>5733</v>
      </c>
      <c r="E28" s="38" t="s">
        <v>738</v>
      </c>
      <c r="F28" s="41">
        <f>IF(ISBLANK('5A'!E32),"##BLANK",'5A'!E32)</f>
        <v>0</v>
      </c>
    </row>
    <row r="29" spans="2:6">
      <c r="B29" s="96" t="str">
        <f>'5A'!R33</f>
        <v>B0009WRAVWI3</v>
      </c>
      <c r="C29" s="14" t="s">
        <v>5734</v>
      </c>
      <c r="E29" s="38" t="s">
        <v>738</v>
      </c>
      <c r="F29" s="41">
        <f>IF(ISBLANK('5A'!E33),"##BLANK",'5A'!E33)</f>
        <v>0</v>
      </c>
    </row>
    <row r="30" spans="2:6">
      <c r="B30" s="14" t="str">
        <f>'5A'!R34</f>
        <v>B0009WRAVTNE</v>
      </c>
      <c r="C30" s="14" t="s">
        <v>5735</v>
      </c>
      <c r="E30" s="38" t="s">
        <v>738</v>
      </c>
      <c r="F30" s="41">
        <f>IF(ISBLANK('5A'!E34),"##BLANK",'5A'!E34)</f>
        <v>3</v>
      </c>
    </row>
    <row r="31" spans="2:6">
      <c r="B31" s="96" t="str">
        <f>'5A'!R35</f>
        <v>B0009WRAVWE3</v>
      </c>
      <c r="C31" s="14" t="s">
        <v>5736</v>
      </c>
      <c r="E31" s="38" t="s">
        <v>738</v>
      </c>
      <c r="F31" s="41">
        <f>IF(ISBLANK('5A'!E35),"##BLANK",'5A'!E35)</f>
        <v>13.9</v>
      </c>
    </row>
    <row r="32" spans="2:6">
      <c r="B32" s="96" t="str">
        <f>'5A'!R36</f>
        <v>BN4859</v>
      </c>
      <c r="C32" s="14" t="s">
        <v>5737</v>
      </c>
      <c r="E32" s="38" t="s">
        <v>738</v>
      </c>
      <c r="F32" s="41">
        <f>IF(ISBLANK('5A'!E36),"##BLANK",'5A'!E36)</f>
        <v>712.15</v>
      </c>
    </row>
    <row r="33" spans="2:6">
      <c r="B33" s="14" t="str">
        <f>'5B'!AE8</f>
        <v>BM102IR</v>
      </c>
      <c r="C33" s="14" t="s">
        <v>5738</v>
      </c>
      <c r="E33" s="38" t="s">
        <v>738</v>
      </c>
      <c r="F33" s="44">
        <f>IF(ISBLANK('5B'!E8),"##BLANK",'5B'!E8)</f>
        <v>0.38800000000000001</v>
      </c>
    </row>
    <row r="34" spans="2:6">
      <c r="B34" s="14" t="str">
        <f>'5B'!AF8</f>
        <v>BM102PS</v>
      </c>
      <c r="C34" s="14" t="s">
        <v>5739</v>
      </c>
      <c r="E34" s="38" t="s">
        <v>738</v>
      </c>
      <c r="F34" s="44">
        <f>IF(ISBLANK('5B'!F8),"##BLANK",'5B'!F8)</f>
        <v>3.0000000000000001E-3</v>
      </c>
    </row>
    <row r="35" spans="2:6">
      <c r="B35" s="14" t="str">
        <f>'5B'!AG8</f>
        <v>BM102RS</v>
      </c>
      <c r="C35" s="14" t="s">
        <v>5740</v>
      </c>
      <c r="E35" s="38" t="s">
        <v>738</v>
      </c>
      <c r="F35" s="44">
        <f>IF(ISBLANK('5B'!G8),"##BLANK",'5B'!G8)</f>
        <v>0.47199999999999998</v>
      </c>
    </row>
    <row r="36" spans="2:6">
      <c r="B36" s="14" t="str">
        <f>'5B'!AH8</f>
        <v>BM102BO</v>
      </c>
      <c r="C36" s="14" t="s">
        <v>5741</v>
      </c>
      <c r="E36" s="38" t="s">
        <v>738</v>
      </c>
      <c r="F36" s="44">
        <f>IF(ISBLANK('5B'!H8),"##BLANK",'5B'!H8)</f>
        <v>2.84</v>
      </c>
    </row>
    <row r="37" spans="2:6">
      <c r="B37" s="14" t="str">
        <f>'5B'!AI8</f>
        <v>BM102AR</v>
      </c>
      <c r="C37" s="14" t="s">
        <v>5742</v>
      </c>
      <c r="E37" s="38" t="s">
        <v>738</v>
      </c>
      <c r="F37" s="44">
        <f>IF(ISBLANK('5B'!I8),"##BLANK",'5B'!I8)</f>
        <v>0</v>
      </c>
    </row>
    <row r="38" spans="2:6">
      <c r="B38" s="14" t="str">
        <f>'5B'!AJ8</f>
        <v>BM102ASR</v>
      </c>
      <c r="C38" s="14" t="s">
        <v>5743</v>
      </c>
      <c r="E38" s="38" t="s">
        <v>738</v>
      </c>
      <c r="F38" s="44">
        <f>IF(ISBLANK('5B'!J8),"##BLANK",'5B'!J8)</f>
        <v>0</v>
      </c>
    </row>
    <row r="39" spans="2:6">
      <c r="B39" s="14" t="str">
        <f>'5B'!AK8</f>
        <v>BM102WROT</v>
      </c>
      <c r="C39" s="14" t="s">
        <v>5744</v>
      </c>
      <c r="E39" s="38" t="s">
        <v>738</v>
      </c>
      <c r="F39" s="44">
        <f>IF(ISBLANK('5B'!K8),"##BLANK",'5B'!K8)</f>
        <v>0</v>
      </c>
    </row>
    <row r="40" spans="2:6">
      <c r="B40" s="14" t="str">
        <f>'5B'!AL8</f>
        <v>BM102WRTOT</v>
      </c>
      <c r="C40" s="14" t="s">
        <v>1256</v>
      </c>
      <c r="E40" s="38" t="s">
        <v>738</v>
      </c>
      <c r="F40" s="44">
        <f>IF(ISBLANK('5B'!L8),"##BLANK",'5B'!L8)</f>
        <v>3.7029999999999998</v>
      </c>
    </row>
    <row r="41" spans="2:6">
      <c r="B41" s="14" t="str">
        <f>'5B'!AE9</f>
        <v>BM836IR</v>
      </c>
      <c r="C41" s="14" t="s">
        <v>5745</v>
      </c>
      <c r="E41" s="38" t="s">
        <v>738</v>
      </c>
      <c r="F41" s="44">
        <f>IF(ISBLANK('5B'!E9),"##BLANK",'5B'!E9)</f>
        <v>0</v>
      </c>
    </row>
    <row r="42" spans="2:6">
      <c r="B42" s="14" t="str">
        <f>'5B'!AF9</f>
        <v>BM836PS</v>
      </c>
      <c r="C42" s="14" t="s">
        <v>5746</v>
      </c>
      <c r="E42" s="38" t="s">
        <v>738</v>
      </c>
      <c r="F42" s="44">
        <f>IF(ISBLANK('5B'!F9),"##BLANK",'5B'!F9)</f>
        <v>0</v>
      </c>
    </row>
    <row r="43" spans="2:6">
      <c r="B43" s="14" t="str">
        <f>'5B'!AG9</f>
        <v>BM836RS</v>
      </c>
      <c r="C43" s="14" t="s">
        <v>5747</v>
      </c>
      <c r="E43" s="38" t="s">
        <v>738</v>
      </c>
      <c r="F43" s="44">
        <f>IF(ISBLANK('5B'!G9),"##BLANK",'5B'!G9)</f>
        <v>0</v>
      </c>
    </row>
    <row r="44" spans="2:6">
      <c r="B44" s="14" t="str">
        <f>'5B'!AH9</f>
        <v>BM836BO</v>
      </c>
      <c r="C44" s="14" t="s">
        <v>5748</v>
      </c>
      <c r="E44" s="38" t="s">
        <v>738</v>
      </c>
      <c r="F44" s="44">
        <f>IF(ISBLANK('5B'!H9),"##BLANK",'5B'!H9)</f>
        <v>0</v>
      </c>
    </row>
    <row r="45" spans="2:6">
      <c r="B45" s="14" t="str">
        <f>'5B'!AI9</f>
        <v>BM836AR</v>
      </c>
      <c r="C45" s="14" t="s">
        <v>5749</v>
      </c>
      <c r="E45" s="38" t="s">
        <v>738</v>
      </c>
      <c r="F45" s="44">
        <f>IF(ISBLANK('5B'!I9),"##BLANK",'5B'!I9)</f>
        <v>0</v>
      </c>
    </row>
    <row r="46" spans="2:6">
      <c r="B46" s="14" t="str">
        <f>'5B'!AJ9</f>
        <v>BM836ASR</v>
      </c>
      <c r="C46" s="14" t="s">
        <v>5750</v>
      </c>
      <c r="E46" s="38" t="s">
        <v>738</v>
      </c>
      <c r="F46" s="44">
        <f>IF(ISBLANK('5B'!J9),"##BLANK",'5B'!J9)</f>
        <v>0</v>
      </c>
    </row>
    <row r="47" spans="2:6">
      <c r="B47" s="14" t="str">
        <f>'5B'!AK9</f>
        <v>BM836WROT</v>
      </c>
      <c r="C47" s="14" t="s">
        <v>5751</v>
      </c>
      <c r="E47" s="38" t="s">
        <v>738</v>
      </c>
      <c r="F47" s="44">
        <f>IF(ISBLANK('5B'!K9),"##BLANK",'5B'!K9)</f>
        <v>0</v>
      </c>
    </row>
    <row r="48" spans="2:6">
      <c r="B48" s="14" t="str">
        <f>'5B'!AL9</f>
        <v>BM836WRTOT</v>
      </c>
      <c r="C48" s="14" t="s">
        <v>5752</v>
      </c>
      <c r="E48" s="38" t="s">
        <v>738</v>
      </c>
      <c r="F48" s="44">
        <f>IF(ISBLANK('5B'!L9),"##BLANK",'5B'!L9)</f>
        <v>0</v>
      </c>
    </row>
    <row r="49" spans="2:6">
      <c r="B49" s="14" t="str">
        <f>'5B'!AE10</f>
        <v>WS1003IR</v>
      </c>
      <c r="C49" s="14" t="s">
        <v>5753</v>
      </c>
      <c r="E49" s="38" t="s">
        <v>738</v>
      </c>
      <c r="F49" s="44">
        <f>IF(ISBLANK('5B'!E10),"##BLANK",'5B'!E10)</f>
        <v>4.3999999999999997E-2</v>
      </c>
    </row>
    <row r="50" spans="2:6">
      <c r="B50" s="14" t="str">
        <f>'5B'!AF10</f>
        <v>WS1003PS</v>
      </c>
      <c r="C50" s="14" t="s">
        <v>5754</v>
      </c>
      <c r="E50" s="38" t="s">
        <v>738</v>
      </c>
      <c r="F50" s="44">
        <f>IF(ISBLANK('5B'!F10),"##BLANK",'5B'!F10)</f>
        <v>0.11899999999999999</v>
      </c>
    </row>
    <row r="51" spans="2:6">
      <c r="B51" s="14" t="str">
        <f>'5B'!AG10</f>
        <v>WS1003RS</v>
      </c>
      <c r="C51" s="14" t="s">
        <v>5755</v>
      </c>
      <c r="E51" s="38" t="s">
        <v>738</v>
      </c>
      <c r="F51" s="44">
        <f>IF(ISBLANK('5B'!G10),"##BLANK",'5B'!G10)</f>
        <v>0.82299999999999995</v>
      </c>
    </row>
    <row r="52" spans="2:6">
      <c r="B52" s="14" t="str">
        <f>'5B'!AH10</f>
        <v>WS1003BO</v>
      </c>
      <c r="C52" s="14" t="s">
        <v>5756</v>
      </c>
      <c r="E52" s="38" t="s">
        <v>738</v>
      </c>
      <c r="F52" s="44">
        <f>IF(ISBLANK('5B'!H10),"##BLANK",'5B'!H10)</f>
        <v>2.6779999999999999</v>
      </c>
    </row>
    <row r="53" spans="2:6">
      <c r="B53" s="14" t="str">
        <f>'5B'!AI10</f>
        <v>WS1003AR</v>
      </c>
      <c r="C53" s="14" t="s">
        <v>5757</v>
      </c>
      <c r="E53" s="38" t="s">
        <v>738</v>
      </c>
      <c r="F53" s="44">
        <f>IF(ISBLANK('5B'!I10),"##BLANK",'5B'!I10)</f>
        <v>0</v>
      </c>
    </row>
    <row r="54" spans="2:6">
      <c r="B54" s="14" t="str">
        <f>'5B'!AJ10</f>
        <v>WS1003ASR</v>
      </c>
      <c r="C54" s="14" t="s">
        <v>5758</v>
      </c>
      <c r="E54" s="38" t="s">
        <v>738</v>
      </c>
      <c r="F54" s="44">
        <f>IF(ISBLANK('5B'!J10),"##BLANK",'5B'!J10)</f>
        <v>0</v>
      </c>
    </row>
    <row r="55" spans="2:6">
      <c r="B55" s="14" t="str">
        <f>'5B'!AK10</f>
        <v>WS1003WROT</v>
      </c>
      <c r="C55" s="14" t="s">
        <v>5759</v>
      </c>
      <c r="E55" s="38" t="s">
        <v>738</v>
      </c>
      <c r="F55" s="44">
        <f>IF(ISBLANK('5B'!K10),"##BLANK",'5B'!K10)</f>
        <v>0</v>
      </c>
    </row>
    <row r="56" spans="2:6">
      <c r="B56" s="14" t="str">
        <f>'5B'!AL10</f>
        <v>WS1003WRTOT</v>
      </c>
      <c r="C56" s="14" t="s">
        <v>5760</v>
      </c>
      <c r="E56" s="38" t="s">
        <v>738</v>
      </c>
      <c r="F56" s="44">
        <f>IF(ISBLANK('5B'!L10),"##BLANK",'5B'!L10)</f>
        <v>3.6639999999999997</v>
      </c>
    </row>
    <row r="57" spans="2:6">
      <c r="B57" s="14" t="str">
        <f>'5B'!AE11</f>
        <v>BM240IR</v>
      </c>
      <c r="C57" s="14" t="s">
        <v>5761</v>
      </c>
      <c r="E57" s="38" t="s">
        <v>738</v>
      </c>
      <c r="F57" s="44">
        <f>IF(ISBLANK('5B'!E11),"##BLANK",'5B'!E11)</f>
        <v>0</v>
      </c>
    </row>
    <row r="58" spans="2:6">
      <c r="B58" s="14" t="str">
        <f>'5B'!AF11</f>
        <v>BM240PS</v>
      </c>
      <c r="C58" s="14" t="s">
        <v>5762</v>
      </c>
      <c r="E58" s="38" t="s">
        <v>738</v>
      </c>
      <c r="F58" s="44">
        <f>IF(ISBLANK('5B'!F11),"##BLANK",'5B'!F11)</f>
        <v>0</v>
      </c>
    </row>
    <row r="59" spans="2:6">
      <c r="B59" s="14" t="str">
        <f>'5B'!AG11</f>
        <v>BM240RS</v>
      </c>
      <c r="C59" s="14" t="s">
        <v>5763</v>
      </c>
      <c r="E59" s="38" t="s">
        <v>738</v>
      </c>
      <c r="F59" s="44">
        <f>IF(ISBLANK('5B'!G11),"##BLANK",'5B'!G11)</f>
        <v>0</v>
      </c>
    </row>
    <row r="60" spans="2:6">
      <c r="B60" s="14" t="str">
        <f>'5B'!AH11</f>
        <v>BM240BO</v>
      </c>
      <c r="C60" s="14" t="s">
        <v>5764</v>
      </c>
      <c r="E60" s="38" t="s">
        <v>738</v>
      </c>
      <c r="F60" s="44">
        <f>IF(ISBLANK('5B'!H11),"##BLANK",'5B'!H11)</f>
        <v>0</v>
      </c>
    </row>
    <row r="61" spans="2:6">
      <c r="B61" s="14" t="str">
        <f>'5B'!AI11</f>
        <v>BM240AR</v>
      </c>
      <c r="C61" s="14" t="s">
        <v>5765</v>
      </c>
      <c r="E61" s="38" t="s">
        <v>738</v>
      </c>
      <c r="F61" s="44">
        <f>IF(ISBLANK('5B'!I11),"##BLANK",'5B'!I11)</f>
        <v>0</v>
      </c>
    </row>
    <row r="62" spans="2:6">
      <c r="B62" s="14" t="str">
        <f>'5B'!AJ11</f>
        <v>BM240ASR</v>
      </c>
      <c r="C62" s="14" t="s">
        <v>5766</v>
      </c>
      <c r="E62" s="38" t="s">
        <v>738</v>
      </c>
      <c r="F62" s="44">
        <f>IF(ISBLANK('5B'!J11),"##BLANK",'5B'!J11)</f>
        <v>0</v>
      </c>
    </row>
    <row r="63" spans="2:6">
      <c r="B63" s="14" t="str">
        <f>'5B'!AK11</f>
        <v>BM240WROT</v>
      </c>
      <c r="C63" s="14" t="s">
        <v>5767</v>
      </c>
      <c r="E63" s="38" t="s">
        <v>738</v>
      </c>
      <c r="F63" s="44">
        <f>IF(ISBLANK('5B'!K11),"##BLANK",'5B'!K11)</f>
        <v>0</v>
      </c>
    </row>
    <row r="64" spans="2:6">
      <c r="B64" s="14" t="str">
        <f>'5B'!AL11</f>
        <v>BM240WRTOT</v>
      </c>
      <c r="C64" s="14" t="s">
        <v>5768</v>
      </c>
      <c r="E64" s="38" t="s">
        <v>738</v>
      </c>
      <c r="F64" s="44">
        <f>IF(ISBLANK('5B'!L11),"##BLANK",'5B'!L11)</f>
        <v>0</v>
      </c>
    </row>
    <row r="65" spans="2:6">
      <c r="B65" s="14" t="str">
        <f>'5B'!AE14</f>
        <v>WS1005IR</v>
      </c>
      <c r="C65" s="14" t="s">
        <v>5769</v>
      </c>
      <c r="E65" s="38" t="s">
        <v>738</v>
      </c>
      <c r="F65" s="44">
        <f>IF(ISBLANK('5B'!E14),"##BLANK",'5B'!E14)</f>
        <v>0</v>
      </c>
    </row>
    <row r="66" spans="2:6">
      <c r="B66" s="14" t="str">
        <f>'5B'!AF14</f>
        <v>WS1005PS</v>
      </c>
      <c r="C66" s="14" t="s">
        <v>5770</v>
      </c>
      <c r="E66" s="38" t="s">
        <v>738</v>
      </c>
      <c r="F66" s="44">
        <f>IF(ISBLANK('5B'!F14),"##BLANK",'5B'!F14)</f>
        <v>0</v>
      </c>
    </row>
    <row r="67" spans="2:6">
      <c r="B67" s="14" t="str">
        <f>'5B'!AG14</f>
        <v>WS1005RS</v>
      </c>
      <c r="C67" s="14" t="s">
        <v>5771</v>
      </c>
      <c r="E67" s="38" t="s">
        <v>738</v>
      </c>
      <c r="F67" s="44">
        <f>IF(ISBLANK('5B'!G14),"##BLANK",'5B'!G14)</f>
        <v>0</v>
      </c>
    </row>
    <row r="68" spans="2:6">
      <c r="B68" s="14" t="str">
        <f>'5B'!AH14</f>
        <v>WS1005BO</v>
      </c>
      <c r="C68" s="14" t="s">
        <v>5772</v>
      </c>
      <c r="E68" s="38" t="s">
        <v>738</v>
      </c>
      <c r="F68" s="44">
        <f>IF(ISBLANK('5B'!H14),"##BLANK",'5B'!H14)</f>
        <v>0</v>
      </c>
    </row>
    <row r="69" spans="2:6">
      <c r="B69" s="14" t="str">
        <f>'5B'!AI14</f>
        <v>WS1005AR</v>
      </c>
      <c r="C69" s="14" t="s">
        <v>5773</v>
      </c>
      <c r="E69" s="38" t="s">
        <v>738</v>
      </c>
      <c r="F69" s="44">
        <f>IF(ISBLANK('5B'!I14),"##BLANK",'5B'!I14)</f>
        <v>0</v>
      </c>
    </row>
    <row r="70" spans="2:6">
      <c r="B70" s="14" t="str">
        <f>'5B'!AJ14</f>
        <v>WS1005ASR</v>
      </c>
      <c r="C70" s="14" t="s">
        <v>5774</v>
      </c>
      <c r="E70" s="38" t="s">
        <v>738</v>
      </c>
      <c r="F70" s="44">
        <f>IF(ISBLANK('5B'!J14),"##BLANK",'5B'!J14)</f>
        <v>0</v>
      </c>
    </row>
    <row r="71" spans="2:6">
      <c r="B71" s="14" t="str">
        <f>'5B'!AK14</f>
        <v>WS1005WROT</v>
      </c>
      <c r="C71" s="14" t="s">
        <v>5775</v>
      </c>
      <c r="E71" s="38" t="s">
        <v>738</v>
      </c>
      <c r="F71" s="44">
        <f>IF(ISBLANK('5B'!K14),"##BLANK",'5B'!K14)</f>
        <v>0</v>
      </c>
    </row>
    <row r="72" spans="2:6">
      <c r="B72" s="14" t="str">
        <f>'5B'!AL14</f>
        <v>WS1005WRTOT</v>
      </c>
      <c r="C72" s="14" t="s">
        <v>5776</v>
      </c>
      <c r="E72" s="38" t="s">
        <v>738</v>
      </c>
      <c r="F72" s="44">
        <f>IF(ISBLANK('5B'!L14),"##BLANK",'5B'!L14)</f>
        <v>0</v>
      </c>
    </row>
    <row r="73" spans="2:6">
      <c r="B73" s="14" t="str">
        <f>'5B'!AE15</f>
        <v>WS1006IR</v>
      </c>
      <c r="C73" s="14" t="s">
        <v>5777</v>
      </c>
      <c r="E73" s="38" t="s">
        <v>738</v>
      </c>
      <c r="F73" s="44">
        <f>IF(ISBLANK('5B'!E15),"##BLANK",'5B'!E15)</f>
        <v>-1E-3</v>
      </c>
    </row>
    <row r="74" spans="2:6">
      <c r="B74" s="14" t="str">
        <f>'5B'!AF15</f>
        <v>WS1006PS</v>
      </c>
      <c r="C74" s="14" t="s">
        <v>5778</v>
      </c>
      <c r="E74" s="38" t="s">
        <v>738</v>
      </c>
      <c r="F74" s="44">
        <f>IF(ISBLANK('5B'!F15),"##BLANK",'5B'!F15)</f>
        <v>0</v>
      </c>
    </row>
    <row r="75" spans="2:6">
      <c r="B75" s="14" t="str">
        <f>'5B'!AG15</f>
        <v>WS1006RS</v>
      </c>
      <c r="C75" s="14" t="s">
        <v>5779</v>
      </c>
      <c r="E75" s="38" t="s">
        <v>738</v>
      </c>
      <c r="F75" s="44">
        <f>IF(ISBLANK('5B'!G15),"##BLANK",'5B'!G15)</f>
        <v>-3.0000000000000001E-3</v>
      </c>
    </row>
    <row r="76" spans="2:6">
      <c r="B76" s="14" t="str">
        <f>'5B'!AH15</f>
        <v>WS1006BO</v>
      </c>
      <c r="C76" s="14" t="s">
        <v>5780</v>
      </c>
      <c r="E76" s="38" t="s">
        <v>738</v>
      </c>
      <c r="F76" s="44">
        <f>IF(ISBLANK('5B'!H15),"##BLANK",'5B'!H15)</f>
        <v>-8.0000000000000002E-3</v>
      </c>
    </row>
    <row r="77" spans="2:6">
      <c r="B77" s="14" t="str">
        <f>'5B'!AI15</f>
        <v>WS1006AR</v>
      </c>
      <c r="C77" s="14" t="s">
        <v>5781</v>
      </c>
      <c r="E77" s="38" t="s">
        <v>738</v>
      </c>
      <c r="F77" s="44">
        <f>IF(ISBLANK('5B'!I15),"##BLANK",'5B'!I15)</f>
        <v>0</v>
      </c>
    </row>
    <row r="78" spans="2:6">
      <c r="B78" s="14" t="str">
        <f>'5B'!AJ15</f>
        <v>WS1006ASR</v>
      </c>
      <c r="C78" s="14" t="s">
        <v>5782</v>
      </c>
      <c r="E78" s="38" t="s">
        <v>738</v>
      </c>
      <c r="F78" s="44">
        <f>IF(ISBLANK('5B'!J15),"##BLANK",'5B'!J15)</f>
        <v>0</v>
      </c>
    </row>
    <row r="79" spans="2:6">
      <c r="B79" s="14" t="str">
        <f>'5B'!AK15</f>
        <v>WS1006WROT</v>
      </c>
      <c r="C79" s="14" t="s">
        <v>5783</v>
      </c>
      <c r="E79" s="38" t="s">
        <v>738</v>
      </c>
      <c r="F79" s="44">
        <f>IF(ISBLANK('5B'!K15),"##BLANK",'5B'!K15)</f>
        <v>0</v>
      </c>
    </row>
    <row r="80" spans="2:6">
      <c r="B80" s="14" t="str">
        <f>'5B'!AL15</f>
        <v>WS1006WRTOT</v>
      </c>
      <c r="C80" s="14" t="s">
        <v>5784</v>
      </c>
      <c r="E80" s="38" t="s">
        <v>738</v>
      </c>
      <c r="F80" s="44">
        <f>IF(ISBLANK('5B'!L15),"##BLANK",'5B'!L15)</f>
        <v>-1.2E-2</v>
      </c>
    </row>
    <row r="81" spans="2:6">
      <c r="B81" s="14" t="str">
        <f>'5B'!AE16</f>
        <v>BM110IR</v>
      </c>
      <c r="C81" s="14" t="s">
        <v>5785</v>
      </c>
      <c r="E81" s="38" t="s">
        <v>738</v>
      </c>
      <c r="F81" s="44">
        <f>IF(ISBLANK('5B'!E16),"##BLANK",'5B'!E16)</f>
        <v>0.622</v>
      </c>
    </row>
    <row r="82" spans="2:6">
      <c r="B82" s="14" t="str">
        <f>'5B'!AF16</f>
        <v>BM110PS</v>
      </c>
      <c r="C82" s="14" t="s">
        <v>5786</v>
      </c>
      <c r="E82" s="38" t="s">
        <v>738</v>
      </c>
      <c r="F82" s="44">
        <f>IF(ISBLANK('5B'!F16),"##BLANK",'5B'!F16)</f>
        <v>4.5999999999999999E-2</v>
      </c>
    </row>
    <row r="83" spans="2:6">
      <c r="B83" s="14" t="str">
        <f>'5B'!AG16</f>
        <v>BM110RS</v>
      </c>
      <c r="C83" s="14" t="s">
        <v>5787</v>
      </c>
      <c r="E83" s="38" t="s">
        <v>738</v>
      </c>
      <c r="F83" s="44">
        <f>IF(ISBLANK('5B'!G16),"##BLANK",'5B'!G16)</f>
        <v>1.1639999999999999</v>
      </c>
    </row>
    <row r="84" spans="2:6">
      <c r="B84" s="14" t="str">
        <f>'5B'!AH16</f>
        <v>BM110BO</v>
      </c>
      <c r="C84" s="14" t="s">
        <v>5788</v>
      </c>
      <c r="E84" s="38" t="s">
        <v>738</v>
      </c>
      <c r="F84" s="44">
        <f>IF(ISBLANK('5B'!H16),"##BLANK",'5B'!H16)</f>
        <v>3.25</v>
      </c>
    </row>
    <row r="85" spans="2:6">
      <c r="B85" s="14" t="str">
        <f>'5B'!AI16</f>
        <v>BM110AR</v>
      </c>
      <c r="C85" s="14" t="s">
        <v>5789</v>
      </c>
      <c r="E85" s="38" t="s">
        <v>738</v>
      </c>
      <c r="F85" s="44">
        <f>IF(ISBLANK('5B'!I16),"##BLANK",'5B'!I16)</f>
        <v>0</v>
      </c>
    </row>
    <row r="86" spans="2:6">
      <c r="B86" s="14" t="str">
        <f>'5B'!AJ16</f>
        <v>BM110ASR</v>
      </c>
      <c r="C86" s="14" t="s">
        <v>5790</v>
      </c>
      <c r="E86" s="38" t="s">
        <v>738</v>
      </c>
      <c r="F86" s="44">
        <f>IF(ISBLANK('5B'!J16),"##BLANK",'5B'!J16)</f>
        <v>0</v>
      </c>
    </row>
    <row r="87" spans="2:6">
      <c r="B87" s="14" t="str">
        <f>'5B'!AK16</f>
        <v>BM110WROT</v>
      </c>
      <c r="C87" s="14" t="s">
        <v>5791</v>
      </c>
      <c r="E87" s="38" t="s">
        <v>738</v>
      </c>
      <c r="F87" s="44">
        <f>IF(ISBLANK('5B'!K16),"##BLANK",'5B'!K16)</f>
        <v>0</v>
      </c>
    </row>
    <row r="88" spans="2:6">
      <c r="B88" s="14" t="str">
        <f>'5B'!AL16</f>
        <v>BM110WRTOT</v>
      </c>
      <c r="C88" s="14" t="s">
        <v>5792</v>
      </c>
      <c r="E88" s="38" t="s">
        <v>738</v>
      </c>
      <c r="F88" s="44">
        <f>IF(ISBLANK('5B'!L16),"##BLANK",'5B'!L16)</f>
        <v>5.0819999999999999</v>
      </c>
    </row>
    <row r="89" spans="2:6">
      <c r="B89" s="14" t="str">
        <f>'5B'!AE17</f>
        <v>BM817IR</v>
      </c>
      <c r="C89" s="14" t="s">
        <v>5793</v>
      </c>
      <c r="E89" s="38" t="s">
        <v>738</v>
      </c>
      <c r="F89" s="44">
        <f>IF(ISBLANK('5B'!E17),"##BLANK",'5B'!E17)</f>
        <v>8.5000000000000006E-2</v>
      </c>
    </row>
    <row r="90" spans="2:6">
      <c r="B90" s="14" t="str">
        <f>'5B'!AF17</f>
        <v>BM817PS</v>
      </c>
      <c r="C90" s="14" t="s">
        <v>5794</v>
      </c>
      <c r="E90" s="38" t="s">
        <v>738</v>
      </c>
      <c r="F90" s="44">
        <f>IF(ISBLANK('5B'!F17),"##BLANK",'5B'!F17)</f>
        <v>1.2999999999999999E-2</v>
      </c>
    </row>
    <row r="91" spans="2:6">
      <c r="B91" s="14" t="str">
        <f>'5B'!AG17</f>
        <v>BM817RS</v>
      </c>
      <c r="C91" s="14" t="s">
        <v>5795</v>
      </c>
      <c r="E91" s="38" t="s">
        <v>738</v>
      </c>
      <c r="F91" s="44">
        <f>IF(ISBLANK('5B'!G17),"##BLANK",'5B'!G17)</f>
        <v>0.19700000000000001</v>
      </c>
    </row>
    <row r="92" spans="2:6">
      <c r="B92" s="14" t="str">
        <f>'5B'!AH17</f>
        <v>BM817BO</v>
      </c>
      <c r="C92" s="14" t="s">
        <v>5796</v>
      </c>
      <c r="E92" s="38" t="s">
        <v>738</v>
      </c>
      <c r="F92" s="44">
        <f>IF(ISBLANK('5B'!H17),"##BLANK",'5B'!H17)</f>
        <v>0.70399999999999996</v>
      </c>
    </row>
    <row r="93" spans="2:6">
      <c r="B93" s="14" t="str">
        <f>'5B'!AI17</f>
        <v>BM817AR</v>
      </c>
      <c r="C93" s="14" t="s">
        <v>5797</v>
      </c>
      <c r="E93" s="38" t="s">
        <v>738</v>
      </c>
      <c r="F93" s="44">
        <f>IF(ISBLANK('5B'!I17),"##BLANK",'5B'!I17)</f>
        <v>0</v>
      </c>
    </row>
    <row r="94" spans="2:6">
      <c r="B94" s="14" t="str">
        <f>'5B'!AJ17</f>
        <v>BM817ASR</v>
      </c>
      <c r="C94" s="14" t="s">
        <v>5798</v>
      </c>
      <c r="E94" s="38" t="s">
        <v>738</v>
      </c>
      <c r="F94" s="44">
        <f>IF(ISBLANK('5B'!J17),"##BLANK",'5B'!J17)</f>
        <v>0</v>
      </c>
    </row>
    <row r="95" spans="2:6">
      <c r="B95" s="14" t="str">
        <f>'5B'!AK17</f>
        <v>BM817WROT</v>
      </c>
      <c r="C95" s="14" t="s">
        <v>5799</v>
      </c>
      <c r="E95" s="38" t="s">
        <v>738</v>
      </c>
      <c r="F95" s="44">
        <f>IF(ISBLANK('5B'!K17),"##BLANK",'5B'!K17)</f>
        <v>0</v>
      </c>
    </row>
    <row r="96" spans="2:6">
      <c r="B96" s="14" t="str">
        <f>'5B'!AL17</f>
        <v>BM817WRTOT</v>
      </c>
      <c r="C96" s="14" t="s">
        <v>1404</v>
      </c>
      <c r="E96" s="38" t="s">
        <v>738</v>
      </c>
      <c r="F96" s="44">
        <f>IF(ISBLANK('5B'!L17),"##BLANK",'5B'!L17)</f>
        <v>0.999</v>
      </c>
    </row>
    <row r="97" spans="2:6">
      <c r="B97" s="14" t="str">
        <f>'5B'!AE18</f>
        <v>BM316IR</v>
      </c>
      <c r="C97" s="14" t="s">
        <v>5800</v>
      </c>
      <c r="E97" s="38" t="s">
        <v>738</v>
      </c>
      <c r="F97" s="44">
        <f>IF(ISBLANK('5B'!E18),"##BLANK",'5B'!E18)</f>
        <v>1.1379999999999999</v>
      </c>
    </row>
    <row r="98" spans="2:6">
      <c r="B98" s="14" t="str">
        <f>'5B'!AF18</f>
        <v>BM316PS</v>
      </c>
      <c r="C98" s="14" t="s">
        <v>5801</v>
      </c>
      <c r="E98" s="38" t="s">
        <v>738</v>
      </c>
      <c r="F98" s="44">
        <f>IF(ISBLANK('5B'!F18),"##BLANK",'5B'!F18)</f>
        <v>0.18099999999999999</v>
      </c>
    </row>
    <row r="99" spans="2:6">
      <c r="B99" s="14" t="str">
        <f>'5B'!AG18</f>
        <v>BM316RS</v>
      </c>
      <c r="C99" s="14" t="s">
        <v>5802</v>
      </c>
      <c r="E99" s="38" t="s">
        <v>738</v>
      </c>
      <c r="F99" s="44">
        <f>IF(ISBLANK('5B'!G18),"##BLANK",'5B'!G18)</f>
        <v>2.653</v>
      </c>
    </row>
    <row r="100" spans="2:6">
      <c r="B100" s="14" t="str">
        <f>'5B'!AH18</f>
        <v>BM316BO</v>
      </c>
      <c r="C100" s="14" t="s">
        <v>5803</v>
      </c>
      <c r="E100" s="38" t="s">
        <v>738</v>
      </c>
      <c r="F100" s="44">
        <f>IF(ISBLANK('5B'!H18),"##BLANK",'5B'!H18)</f>
        <v>9.4640000000000004</v>
      </c>
    </row>
    <row r="101" spans="2:6">
      <c r="B101" s="14" t="str">
        <f>'5B'!AI18</f>
        <v>BM316AR</v>
      </c>
      <c r="C101" s="14" t="s">
        <v>5804</v>
      </c>
      <c r="E101" s="38" t="s">
        <v>738</v>
      </c>
      <c r="F101" s="44">
        <f>IF(ISBLANK('5B'!I18),"##BLANK",'5B'!I18)</f>
        <v>0</v>
      </c>
    </row>
    <row r="102" spans="2:6">
      <c r="B102" s="14" t="str">
        <f>'5B'!AJ18</f>
        <v>BM316ASR</v>
      </c>
      <c r="C102" s="14" t="s">
        <v>5805</v>
      </c>
      <c r="E102" s="38" t="s">
        <v>738</v>
      </c>
      <c r="F102" s="44">
        <f>IF(ISBLANK('5B'!J18),"##BLANK",'5B'!J18)</f>
        <v>0</v>
      </c>
    </row>
    <row r="103" spans="2:6">
      <c r="B103" s="14" t="str">
        <f>'5B'!AK18</f>
        <v>BM316WROT</v>
      </c>
      <c r="C103" s="14" t="s">
        <v>5806</v>
      </c>
      <c r="E103" s="38" t="s">
        <v>738</v>
      </c>
      <c r="F103" s="44">
        <f>IF(ISBLANK('5B'!K18),"##BLANK",'5B'!K18)</f>
        <v>0</v>
      </c>
    </row>
    <row r="104" spans="2:6">
      <c r="B104" s="14" t="str">
        <f>'5B'!AL18</f>
        <v>BM316WRTOT</v>
      </c>
      <c r="C104" s="14" t="s">
        <v>5807</v>
      </c>
      <c r="E104" s="38" t="s">
        <v>738</v>
      </c>
      <c r="F104" s="44">
        <f>IF(ISBLANK('5B'!L18),"##BLANK",'5B'!L18)</f>
        <v>13.436</v>
      </c>
    </row>
  </sheetData>
  <sheetProtection sort="0"/>
  <conditionalFormatting sqref="C2:F2 C4:D4 F4:F32 D5:D104">
    <cfRule type="expression" dxfId="663" priority="25">
      <formula>$C2="New Bon"</formula>
    </cfRule>
  </conditionalFormatting>
  <conditionalFormatting sqref="B4:B32">
    <cfRule type="expression" dxfId="662" priority="8">
      <formula>$C4="New Bon"</formula>
    </cfRule>
  </conditionalFormatting>
  <conditionalFormatting sqref="E4:E104">
    <cfRule type="expression" dxfId="661" priority="6">
      <formula>$C4="New Bon"</formula>
    </cfRule>
  </conditionalFormatting>
  <conditionalFormatting sqref="C5:C104">
    <cfRule type="expression" dxfId="660" priority="5">
      <formula>$C5="New Bon"</formula>
    </cfRule>
  </conditionalFormatting>
  <conditionalFormatting sqref="B2">
    <cfRule type="duplicateValues" dxfId="659" priority="3"/>
  </conditionalFormatting>
  <conditionalFormatting sqref="B2">
    <cfRule type="duplicateValues" dxfId="658" priority="4"/>
  </conditionalFormatting>
  <conditionalFormatting sqref="B2">
    <cfRule type="expression" dxfId="657" priority="2">
      <formula>$C2="New Bon"</formula>
    </cfRule>
  </conditionalFormatting>
  <conditionalFormatting sqref="B2">
    <cfRule type="duplicateValues" dxfId="656" priority="1"/>
  </conditionalFormatting>
  <conditionalFormatting sqref="B33:B42">
    <cfRule type="expression" dxfId="655" priority="219">
      <formula>#REF!="New Bon"</formula>
    </cfRule>
  </conditionalFormatting>
  <conditionalFormatting sqref="B43:B52">
    <cfRule type="expression" dxfId="654" priority="220">
      <formula>#REF!="New Bon"</formula>
    </cfRule>
  </conditionalFormatting>
  <conditionalFormatting sqref="B53:B62">
    <cfRule type="expression" dxfId="653" priority="221">
      <formula>#REF!="New Bon"</formula>
    </cfRule>
  </conditionalFormatting>
  <conditionalFormatting sqref="B63:B72">
    <cfRule type="expression" dxfId="652" priority="222">
      <formula>#REF!="New Bon"</formula>
    </cfRule>
  </conditionalFormatting>
  <conditionalFormatting sqref="B73:B82">
    <cfRule type="expression" dxfId="651" priority="223">
      <formula>#REF!="New Bon"</formula>
    </cfRule>
  </conditionalFormatting>
  <conditionalFormatting sqref="B83:B92">
    <cfRule type="expression" dxfId="650" priority="224">
      <formula>#REF!="New Bon"</formula>
    </cfRule>
  </conditionalFormatting>
  <conditionalFormatting sqref="B93:B102">
    <cfRule type="expression" dxfId="649" priority="225">
      <formula>#REF!="New Bon"</formula>
    </cfRule>
  </conditionalFormatting>
  <conditionalFormatting sqref="B103:B104">
    <cfRule type="expression" dxfId="648" priority="226">
      <formula>#REF!="New Bon"</formula>
    </cfRule>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55" zoomScaleNormal="55" zoomScaleSheetLayoutView="100" workbookViewId="0">
      <pane ySplit="6" topLeftCell="A25" activePane="bottomLeft" state="frozen"/>
      <selection activeCell="H55" sqref="H55"/>
      <selection pane="bottomLeft" activeCell="L33" sqref="L33"/>
    </sheetView>
  </sheetViews>
  <sheetFormatPr defaultColWidth="9" defaultRowHeight="15.75"/>
  <cols>
    <col min="1" max="1" width="2.125" style="490" customWidth="1"/>
    <col min="2" max="2" width="55.75" style="490" bestFit="1" customWidth="1"/>
    <col min="3" max="3" width="7.125" style="490" customWidth="1"/>
    <col min="4" max="4" width="5.125" style="490" customWidth="1"/>
    <col min="5" max="9" width="12.5" style="490" customWidth="1"/>
    <col min="10" max="10" width="13.625" style="490" bestFit="1" customWidth="1"/>
    <col min="11" max="13" width="12.5" style="490" customWidth="1"/>
    <col min="14" max="14" width="1.625" style="490" customWidth="1"/>
    <col min="15" max="15" width="12.5" style="1232" customWidth="1"/>
    <col min="16" max="16" width="1.625" style="490" customWidth="1"/>
    <col min="17" max="17" width="22.625" style="490" customWidth="1"/>
    <col min="18" max="18" width="2" style="490" customWidth="1"/>
    <col min="19" max="19" width="1.625" style="490" customWidth="1"/>
    <col min="20" max="20" width="25" style="490" customWidth="1"/>
    <col min="21" max="21" width="1.625" style="490" customWidth="1"/>
    <col min="22" max="29" width="4.625" style="490" hidden="1" customWidth="1"/>
    <col min="30" max="30" width="1.625" style="490" hidden="1" customWidth="1"/>
    <col min="31" max="31" width="2" style="490" customWidth="1"/>
    <col min="32" max="32" width="36.125" style="913" customWidth="1"/>
    <col min="33" max="41" width="15" style="490" customWidth="1"/>
    <col min="42" max="42" width="1.625" style="490" customWidth="1"/>
    <col min="43" max="16384" width="9" style="490"/>
  </cols>
  <sheetData>
    <row r="1" spans="2:41" s="618" customFormat="1" ht="29.25" customHeight="1">
      <c r="B1" s="2914" t="s">
        <v>675</v>
      </c>
      <c r="C1" s="2914"/>
      <c r="D1" s="2914"/>
      <c r="E1" s="2914"/>
      <c r="F1" s="2914"/>
      <c r="G1" s="2914"/>
      <c r="H1" s="2914"/>
      <c r="I1" s="2914"/>
      <c r="J1" s="813"/>
      <c r="K1" s="946"/>
      <c r="L1" s="946"/>
      <c r="M1" s="946"/>
      <c r="N1" s="946"/>
      <c r="O1" s="1167"/>
      <c r="S1" s="1168"/>
      <c r="U1" s="1168"/>
      <c r="AD1" s="1168"/>
      <c r="AF1" s="2914" t="s">
        <v>6740</v>
      </c>
      <c r="AG1" s="2914"/>
      <c r="AH1" s="2914"/>
      <c r="AI1" s="2914"/>
      <c r="AJ1" s="2914"/>
      <c r="AK1" s="2914"/>
      <c r="AL1" s="813"/>
      <c r="AM1" s="2914"/>
      <c r="AN1" s="2914"/>
      <c r="AO1" s="2914"/>
    </row>
    <row r="2" spans="2:41" s="618" customFormat="1" ht="29.25" customHeight="1">
      <c r="B2" s="2914" t="s">
        <v>9</v>
      </c>
      <c r="C2" s="2914"/>
      <c r="D2" s="2914"/>
      <c r="E2" s="2914"/>
      <c r="F2" s="2914"/>
      <c r="G2" s="2914"/>
      <c r="H2" s="2914"/>
      <c r="I2" s="2914"/>
      <c r="J2" s="813"/>
      <c r="K2" s="846"/>
      <c r="L2" s="846"/>
      <c r="M2" s="846"/>
      <c r="N2" s="846"/>
      <c r="O2" s="1167"/>
      <c r="S2" s="1168"/>
      <c r="U2" s="1168"/>
      <c r="AD2" s="1168"/>
      <c r="AF2" s="2914"/>
      <c r="AG2" s="2914"/>
      <c r="AH2" s="2914"/>
      <c r="AI2" s="2914"/>
      <c r="AJ2" s="2914"/>
      <c r="AK2" s="2914"/>
      <c r="AL2" s="2914"/>
      <c r="AM2" s="2914"/>
      <c r="AN2" s="846"/>
      <c r="AO2" s="846"/>
    </row>
    <row r="3" spans="2:41" ht="45.75" customHeight="1">
      <c r="B3" s="3077" t="s">
        <v>676</v>
      </c>
      <c r="C3" s="3077"/>
      <c r="D3" s="3077"/>
      <c r="E3" s="3077"/>
      <c r="F3" s="3077"/>
      <c r="G3" s="3077"/>
      <c r="H3" s="3077"/>
      <c r="I3" s="3077"/>
      <c r="J3" s="3077"/>
      <c r="K3" s="3077"/>
      <c r="L3" s="3077"/>
      <c r="M3" s="3077"/>
      <c r="N3" s="3077"/>
      <c r="O3" s="3077"/>
      <c r="P3" s="3077"/>
      <c r="Q3" s="3077"/>
      <c r="S3" s="827"/>
      <c r="T3" s="489" t="s">
        <v>6741</v>
      </c>
      <c r="U3" s="827"/>
      <c r="AD3" s="827"/>
      <c r="AF3" s="3077" t="s">
        <v>676</v>
      </c>
      <c r="AG3" s="3077"/>
      <c r="AH3" s="3077"/>
      <c r="AI3" s="3077"/>
      <c r="AJ3" s="3077"/>
      <c r="AK3" s="3077"/>
      <c r="AL3" s="3077"/>
      <c r="AM3" s="3077"/>
      <c r="AN3" s="3077"/>
      <c r="AO3" s="3077"/>
    </row>
    <row r="4" spans="2:41" ht="15" customHeight="1" thickBot="1">
      <c r="B4" s="584"/>
      <c r="C4" s="584"/>
      <c r="D4" s="584"/>
      <c r="E4" s="584"/>
      <c r="F4" s="584"/>
      <c r="G4" s="584"/>
      <c r="H4" s="584"/>
      <c r="I4" s="584"/>
      <c r="J4" s="584"/>
      <c r="K4" s="584"/>
      <c r="L4" s="584"/>
      <c r="M4" s="584"/>
      <c r="N4" s="1216"/>
      <c r="O4" s="1167"/>
      <c r="S4" s="827"/>
      <c r="T4" s="487"/>
      <c r="U4" s="827"/>
      <c r="V4" s="2921" t="s">
        <v>6742</v>
      </c>
      <c r="W4" s="2921"/>
      <c r="X4" s="2921"/>
      <c r="Y4" s="3094"/>
      <c r="Z4" s="3094"/>
      <c r="AA4" s="3094"/>
      <c r="AB4" s="3094"/>
      <c r="AC4" s="3094"/>
      <c r="AD4" s="827"/>
      <c r="AF4" s="584"/>
      <c r="AG4" s="584"/>
      <c r="AH4" s="584"/>
      <c r="AI4" s="584"/>
      <c r="AJ4" s="584"/>
      <c r="AK4" s="584"/>
      <c r="AL4" s="584"/>
      <c r="AM4" s="584"/>
      <c r="AN4" s="584"/>
      <c r="AO4" s="584"/>
    </row>
    <row r="5" spans="2:41" s="496" customFormat="1" ht="30" customHeight="1" thickTop="1">
      <c r="B5" s="3089" t="s">
        <v>6743</v>
      </c>
      <c r="C5" s="2923" t="s">
        <v>6744</v>
      </c>
      <c r="D5" s="2923" t="s">
        <v>6745</v>
      </c>
      <c r="E5" s="2923" t="s">
        <v>10097</v>
      </c>
      <c r="F5" s="2923"/>
      <c r="G5" s="2923"/>
      <c r="H5" s="2923" t="s">
        <v>10098</v>
      </c>
      <c r="I5" s="2923"/>
      <c r="J5" s="2923" t="s">
        <v>7675</v>
      </c>
      <c r="K5" s="2923"/>
      <c r="L5" s="2923"/>
      <c r="M5" s="2928" t="s">
        <v>6962</v>
      </c>
      <c r="O5" s="3030" t="s">
        <v>6749</v>
      </c>
      <c r="Q5" s="3030" t="s">
        <v>6750</v>
      </c>
      <c r="S5" s="1170"/>
      <c r="T5" s="487"/>
      <c r="U5" s="1170"/>
      <c r="V5" s="502" t="s">
        <v>6751</v>
      </c>
      <c r="AD5" s="1170"/>
      <c r="AF5" s="3089" t="s">
        <v>6743</v>
      </c>
      <c r="AG5" s="2923" t="s">
        <v>10097</v>
      </c>
      <c r="AH5" s="2923"/>
      <c r="AI5" s="2923"/>
      <c r="AJ5" s="2923" t="s">
        <v>10098</v>
      </c>
      <c r="AK5" s="2923"/>
      <c r="AL5" s="2923" t="s">
        <v>7675</v>
      </c>
      <c r="AM5" s="2923"/>
      <c r="AN5" s="2923"/>
      <c r="AO5" s="2928" t="s">
        <v>6962</v>
      </c>
    </row>
    <row r="6" spans="2:41" s="496" customFormat="1" ht="56.25" customHeight="1" thickBot="1">
      <c r="B6" s="3090"/>
      <c r="C6" s="2925"/>
      <c r="D6" s="2925"/>
      <c r="E6" s="529" t="s">
        <v>10099</v>
      </c>
      <c r="F6" s="529" t="s">
        <v>10100</v>
      </c>
      <c r="G6" s="529" t="s">
        <v>10101</v>
      </c>
      <c r="H6" s="529" t="s">
        <v>10102</v>
      </c>
      <c r="I6" s="529" t="s">
        <v>10103</v>
      </c>
      <c r="J6" s="529" t="s">
        <v>10104</v>
      </c>
      <c r="K6" s="529" t="s">
        <v>10105</v>
      </c>
      <c r="L6" s="529" t="s">
        <v>10106</v>
      </c>
      <c r="M6" s="2929"/>
      <c r="O6" s="3032"/>
      <c r="Q6" s="3032"/>
      <c r="S6" s="1170"/>
      <c r="T6" s="487"/>
      <c r="U6" s="1170"/>
      <c r="AD6" s="1170"/>
      <c r="AF6" s="3090"/>
      <c r="AG6" s="529" t="s">
        <v>10099</v>
      </c>
      <c r="AH6" s="529" t="s">
        <v>10100</v>
      </c>
      <c r="AI6" s="529" t="s">
        <v>10101</v>
      </c>
      <c r="AJ6" s="529" t="s">
        <v>10102</v>
      </c>
      <c r="AK6" s="529" t="s">
        <v>10103</v>
      </c>
      <c r="AL6" s="529" t="s">
        <v>10104</v>
      </c>
      <c r="AM6" s="529" t="s">
        <v>10105</v>
      </c>
      <c r="AN6" s="529" t="s">
        <v>10106</v>
      </c>
      <c r="AO6" s="2929"/>
    </row>
    <row r="7" spans="2:41" s="496" customFormat="1" ht="15.75" customHeight="1" thickTop="1" thickBot="1">
      <c r="B7" s="587"/>
      <c r="C7" s="587"/>
      <c r="D7" s="587"/>
      <c r="E7" s="562"/>
      <c r="F7" s="588"/>
      <c r="G7" s="562"/>
      <c r="H7" s="588"/>
      <c r="I7" s="588"/>
      <c r="J7" s="588"/>
      <c r="K7" s="588"/>
      <c r="L7" s="588"/>
      <c r="M7" s="588"/>
      <c r="O7" s="1167"/>
      <c r="S7" s="1170"/>
      <c r="T7" s="487"/>
      <c r="U7" s="1170"/>
      <c r="AD7" s="1170"/>
      <c r="AF7" s="587"/>
      <c r="AG7" s="562"/>
      <c r="AH7" s="588"/>
      <c r="AI7" s="562"/>
      <c r="AJ7" s="588"/>
      <c r="AK7" s="588"/>
      <c r="AL7" s="588"/>
      <c r="AM7" s="588"/>
      <c r="AN7" s="588"/>
      <c r="AO7" s="588"/>
    </row>
    <row r="8" spans="2:41" s="496" customFormat="1" ht="15.75" customHeight="1" thickTop="1" thickBot="1">
      <c r="B8" s="499" t="s">
        <v>7987</v>
      </c>
      <c r="C8" s="531"/>
      <c r="D8" s="531"/>
      <c r="E8" s="495"/>
      <c r="F8" s="495"/>
      <c r="G8" s="495"/>
      <c r="O8" s="1167"/>
      <c r="S8" s="1170"/>
      <c r="T8" s="487"/>
      <c r="U8" s="1170"/>
      <c r="AD8" s="1170"/>
      <c r="AF8" s="499" t="s">
        <v>7987</v>
      </c>
      <c r="AG8" s="495"/>
      <c r="AH8" s="495"/>
      <c r="AI8" s="495"/>
    </row>
    <row r="9" spans="2:41" s="496" customFormat="1" ht="15.75" customHeight="1" thickTop="1">
      <c r="B9" s="614" t="s">
        <v>7771</v>
      </c>
      <c r="C9" s="615" t="s">
        <v>6756</v>
      </c>
      <c r="D9" s="615">
        <v>3</v>
      </c>
      <c r="E9" s="1171">
        <f>IFERROR('4K'!E28, 0)</f>
        <v>61.042999999999999</v>
      </c>
      <c r="F9" s="1171">
        <f>IFERROR('4K'!F28, 0)</f>
        <v>11.602</v>
      </c>
      <c r="G9" s="1171">
        <f>IFERROR('4K'!G28, 0)</f>
        <v>11.602</v>
      </c>
      <c r="H9" s="1171">
        <f>IFERROR('4K'!H28, 0)</f>
        <v>178.09100000000001</v>
      </c>
      <c r="I9" s="1171">
        <f>IFERROR('4K'!I28, 0)</f>
        <v>5.0080000000000009</v>
      </c>
      <c r="J9" s="1171">
        <f>IFERROR('4K'!J28, 0)</f>
        <v>4.6560000000000006</v>
      </c>
      <c r="K9" s="1171">
        <f>IFERROR('4K'!K28, 0)</f>
        <v>12.780000000000001</v>
      </c>
      <c r="L9" s="1171">
        <f>IFERROR('4K'!L28, 0)</f>
        <v>6.2610000000000001</v>
      </c>
      <c r="M9" s="1172">
        <f>IFERROR(SUM(E9:L9), 0)</f>
        <v>291.04300000000006</v>
      </c>
      <c r="O9" s="619" t="s">
        <v>10107</v>
      </c>
      <c r="Q9" s="509"/>
      <c r="S9" s="1170"/>
      <c r="T9" s="487"/>
      <c r="U9" s="1170"/>
      <c r="AD9" s="1170"/>
      <c r="AF9" s="614" t="s">
        <v>7771</v>
      </c>
      <c r="AG9" s="1173" t="s">
        <v>10108</v>
      </c>
      <c r="AH9" s="1173" t="s">
        <v>10109</v>
      </c>
      <c r="AI9" s="1173" t="s">
        <v>10110</v>
      </c>
      <c r="AJ9" s="1173" t="s">
        <v>10111</v>
      </c>
      <c r="AK9" s="1173" t="s">
        <v>10112</v>
      </c>
      <c r="AL9" s="1173" t="s">
        <v>10113</v>
      </c>
      <c r="AM9" s="1173" t="s">
        <v>10114</v>
      </c>
      <c r="AN9" s="1173" t="s">
        <v>10115</v>
      </c>
      <c r="AO9" s="1174" t="s">
        <v>10116</v>
      </c>
    </row>
    <row r="10" spans="2:41" s="496" customFormat="1" ht="15.75" customHeight="1">
      <c r="B10" s="622" t="s">
        <v>7846</v>
      </c>
      <c r="C10" s="623" t="s">
        <v>6756</v>
      </c>
      <c r="D10" s="623">
        <v>3</v>
      </c>
      <c r="E10" s="1175">
        <f>IFERROR('4M'!F93, 0)</f>
        <v>0</v>
      </c>
      <c r="F10" s="1175">
        <f>IFERROR('4M'!G93, 0)</f>
        <v>0</v>
      </c>
      <c r="G10" s="1175">
        <f>IFERROR('4M'!H93, 0)</f>
        <v>0</v>
      </c>
      <c r="H10" s="1175">
        <f>IFERROR('4M'!I93, 0)</f>
        <v>0</v>
      </c>
      <c r="I10" s="1175">
        <f>IFERROR('4M'!J93, 0)</f>
        <v>0</v>
      </c>
      <c r="J10" s="1175">
        <f>IFERROR('4M'!K93, 0)</f>
        <v>0</v>
      </c>
      <c r="K10" s="1175">
        <f>IFERROR('4M'!L93, 0)</f>
        <v>0</v>
      </c>
      <c r="L10" s="1175">
        <f>IFERROR('4M'!M93, 0)</f>
        <v>0</v>
      </c>
      <c r="M10" s="1176">
        <f t="shared" ref="M10:M13" si="0">IFERROR(SUM(E10:L10), 0)</f>
        <v>0</v>
      </c>
      <c r="O10" s="626" t="s">
        <v>10117</v>
      </c>
      <c r="Q10" s="517"/>
      <c r="S10" s="1170"/>
      <c r="T10" s="487"/>
      <c r="U10" s="1170"/>
      <c r="AD10" s="1170"/>
      <c r="AF10" s="622" t="s">
        <v>7846</v>
      </c>
      <c r="AG10" s="1177" t="s">
        <v>10118</v>
      </c>
      <c r="AH10" s="1177" t="s">
        <v>10119</v>
      </c>
      <c r="AI10" s="1177" t="s">
        <v>10120</v>
      </c>
      <c r="AJ10" s="1177" t="s">
        <v>10121</v>
      </c>
      <c r="AK10" s="1177" t="s">
        <v>10122</v>
      </c>
      <c r="AL10" s="1177" t="s">
        <v>10123</v>
      </c>
      <c r="AM10" s="1177" t="s">
        <v>10124</v>
      </c>
      <c r="AN10" s="1177" t="s">
        <v>10125</v>
      </c>
      <c r="AO10" s="1178" t="s">
        <v>10126</v>
      </c>
    </row>
    <row r="11" spans="2:41" s="496" customFormat="1" ht="15.75" customHeight="1">
      <c r="B11" s="622" t="s">
        <v>7854</v>
      </c>
      <c r="C11" s="623" t="s">
        <v>6756</v>
      </c>
      <c r="D11" s="623">
        <v>3</v>
      </c>
      <c r="E11" s="1179">
        <v>2.0550000000000002</v>
      </c>
      <c r="F11" s="1179">
        <v>0.44800000000000001</v>
      </c>
      <c r="G11" s="1179">
        <v>0.44800000000000001</v>
      </c>
      <c r="H11" s="1179">
        <v>0</v>
      </c>
      <c r="I11" s="1179">
        <v>0</v>
      </c>
      <c r="J11" s="1179">
        <v>0</v>
      </c>
      <c r="K11" s="1179">
        <v>0</v>
      </c>
      <c r="L11" s="1179">
        <v>0</v>
      </c>
      <c r="M11" s="1176">
        <f t="shared" si="0"/>
        <v>2.9510000000000001</v>
      </c>
      <c r="O11" s="626" t="s">
        <v>10127</v>
      </c>
      <c r="Q11" s="517"/>
      <c r="S11" s="1170"/>
      <c r="T11" s="487">
        <f t="shared" ref="T11:T13" si="1">IF( SUM( V11:AC11 ) = 0, 0, $V$5 )</f>
        <v>0</v>
      </c>
      <c r="U11" s="1170"/>
      <c r="V11" s="511">
        <f t="shared" ref="V11" si="2" xml:space="preserve"> IF( ISNUMBER( E11 ), 0, 1 )</f>
        <v>0</v>
      </c>
      <c r="W11" s="511">
        <f t="shared" ref="W11" si="3" xml:space="preserve"> IF( ISNUMBER( F11 ), 0, 1 )</f>
        <v>0</v>
      </c>
      <c r="X11" s="511">
        <f t="shared" ref="X11" si="4" xml:space="preserve"> IF( ISNUMBER( G11 ), 0, 1 )</f>
        <v>0</v>
      </c>
      <c r="Y11" s="511">
        <f t="shared" ref="Y11" si="5" xml:space="preserve"> IF( ISNUMBER( H11 ), 0, 1 )</f>
        <v>0</v>
      </c>
      <c r="Z11" s="511">
        <f t="shared" ref="Z11" si="6" xml:space="preserve"> IF( ISNUMBER( I11 ), 0, 1 )</f>
        <v>0</v>
      </c>
      <c r="AA11" s="511">
        <f t="shared" ref="AA11" si="7" xml:space="preserve"> IF( ISNUMBER( J11 ), 0, 1 )</f>
        <v>0</v>
      </c>
      <c r="AB11" s="511">
        <f t="shared" ref="AB11" si="8" xml:space="preserve"> IF( ISNUMBER( K11 ), 0, 1 )</f>
        <v>0</v>
      </c>
      <c r="AC11" s="511">
        <f t="shared" ref="AC11" si="9" xml:space="preserve"> IF( ISNUMBER( L11 ), 0, 1 )</f>
        <v>0</v>
      </c>
      <c r="AD11" s="1170"/>
      <c r="AF11" s="622" t="s">
        <v>7854</v>
      </c>
      <c r="AG11" s="630" t="s">
        <v>10128</v>
      </c>
      <c r="AH11" s="630" t="s">
        <v>10129</v>
      </c>
      <c r="AI11" s="630" t="s">
        <v>10130</v>
      </c>
      <c r="AJ11" s="630" t="s">
        <v>10131</v>
      </c>
      <c r="AK11" s="630" t="s">
        <v>10132</v>
      </c>
      <c r="AL11" s="630" t="s">
        <v>10133</v>
      </c>
      <c r="AM11" s="630" t="s">
        <v>10134</v>
      </c>
      <c r="AN11" s="630" t="s">
        <v>10135</v>
      </c>
      <c r="AO11" s="1178" t="s">
        <v>10136</v>
      </c>
    </row>
    <row r="12" spans="2:41" s="496" customFormat="1" ht="15.75" customHeight="1">
      <c r="B12" s="1217" t="s">
        <v>7863</v>
      </c>
      <c r="C12" s="1180" t="s">
        <v>6756</v>
      </c>
      <c r="D12" s="1180">
        <v>3</v>
      </c>
      <c r="E12" s="1181">
        <f>IFERROR(E9 + E10 + E11, 0)</f>
        <v>63.097999999999999</v>
      </c>
      <c r="F12" s="1181">
        <f t="shared" ref="F12:L12" si="10">IFERROR(F9 + F10 + F11, 0)</f>
        <v>12.05</v>
      </c>
      <c r="G12" s="1181">
        <f t="shared" si="10"/>
        <v>12.05</v>
      </c>
      <c r="H12" s="1181">
        <f t="shared" si="10"/>
        <v>178.09100000000001</v>
      </c>
      <c r="I12" s="1181">
        <f t="shared" si="10"/>
        <v>5.0080000000000009</v>
      </c>
      <c r="J12" s="1181">
        <f t="shared" si="10"/>
        <v>4.6560000000000006</v>
      </c>
      <c r="K12" s="1181">
        <f t="shared" si="10"/>
        <v>12.780000000000001</v>
      </c>
      <c r="L12" s="1181">
        <f t="shared" si="10"/>
        <v>6.2610000000000001</v>
      </c>
      <c r="M12" s="1176">
        <f t="shared" si="0"/>
        <v>293.99399999999997</v>
      </c>
      <c r="O12" s="626" t="s">
        <v>10137</v>
      </c>
      <c r="Q12" s="517"/>
      <c r="S12" s="1170"/>
      <c r="T12" s="487"/>
      <c r="U12" s="1170"/>
      <c r="AD12" s="1170"/>
      <c r="AF12" s="1217" t="s">
        <v>7863</v>
      </c>
      <c r="AG12" s="1182" t="s">
        <v>10138</v>
      </c>
      <c r="AH12" s="1182" t="s">
        <v>10139</v>
      </c>
      <c r="AI12" s="1182" t="s">
        <v>10140</v>
      </c>
      <c r="AJ12" s="1182" t="s">
        <v>10141</v>
      </c>
      <c r="AK12" s="1182" t="s">
        <v>10142</v>
      </c>
      <c r="AL12" s="1182" t="s">
        <v>10143</v>
      </c>
      <c r="AM12" s="1182" t="s">
        <v>10144</v>
      </c>
      <c r="AN12" s="1182" t="s">
        <v>10145</v>
      </c>
      <c r="AO12" s="1178" t="s">
        <v>10146</v>
      </c>
    </row>
    <row r="13" spans="2:41" s="496" customFormat="1" ht="15.75" customHeight="1">
      <c r="B13" s="622" t="s">
        <v>10147</v>
      </c>
      <c r="C13" s="623" t="s">
        <v>6756</v>
      </c>
      <c r="D13" s="623">
        <v>3</v>
      </c>
      <c r="E13" s="1179">
        <v>0</v>
      </c>
      <c r="F13" s="1179">
        <v>0</v>
      </c>
      <c r="G13" s="1179">
        <v>0</v>
      </c>
      <c r="H13" s="1179">
        <v>0</v>
      </c>
      <c r="I13" s="1179">
        <v>0</v>
      </c>
      <c r="J13" s="1179">
        <v>0</v>
      </c>
      <c r="K13" s="1179">
        <v>0</v>
      </c>
      <c r="L13" s="1179">
        <v>0</v>
      </c>
      <c r="M13" s="1176">
        <f t="shared" si="0"/>
        <v>0</v>
      </c>
      <c r="O13" s="626" t="s">
        <v>10148</v>
      </c>
      <c r="Q13" s="517"/>
      <c r="S13" s="1170"/>
      <c r="T13" s="487">
        <f t="shared" si="1"/>
        <v>0</v>
      </c>
      <c r="U13" s="1170"/>
      <c r="V13" s="511">
        <f t="shared" ref="V13" si="11" xml:space="preserve"> IF( ISNUMBER( E13 ), 0, 1 )</f>
        <v>0</v>
      </c>
      <c r="W13" s="511">
        <f t="shared" ref="W13" si="12" xml:space="preserve"> IF( ISNUMBER( F13 ), 0, 1 )</f>
        <v>0</v>
      </c>
      <c r="X13" s="511">
        <f t="shared" ref="X13" si="13" xml:space="preserve"> IF( ISNUMBER( G13 ), 0, 1 )</f>
        <v>0</v>
      </c>
      <c r="Y13" s="511">
        <f t="shared" ref="Y13" si="14" xml:space="preserve"> IF( ISNUMBER( H13 ), 0, 1 )</f>
        <v>0</v>
      </c>
      <c r="Z13" s="511">
        <f t="shared" ref="Z13" si="15" xml:space="preserve"> IF( ISNUMBER( I13 ), 0, 1 )</f>
        <v>0</v>
      </c>
      <c r="AA13" s="511">
        <f t="shared" ref="AA13" si="16" xml:space="preserve"> IF( ISNUMBER( J13 ), 0, 1 )</f>
        <v>0</v>
      </c>
      <c r="AB13" s="511">
        <f t="shared" ref="AB13" si="17" xml:space="preserve"> IF( ISNUMBER( K13 ), 0, 1 )</f>
        <v>0</v>
      </c>
      <c r="AC13" s="511">
        <f t="shared" ref="AC13" si="18" xml:space="preserve"> IF( ISNUMBER( L13 ), 0, 1 )</f>
        <v>0</v>
      </c>
      <c r="AD13" s="1170"/>
      <c r="AF13" s="622" t="s">
        <v>7871</v>
      </c>
      <c r="AG13" s="650" t="s">
        <v>10149</v>
      </c>
      <c r="AH13" s="650" t="s">
        <v>10150</v>
      </c>
      <c r="AI13" s="650" t="s">
        <v>10151</v>
      </c>
      <c r="AJ13" s="650" t="s">
        <v>10152</v>
      </c>
      <c r="AK13" s="650" t="s">
        <v>10153</v>
      </c>
      <c r="AL13" s="650" t="s">
        <v>10154</v>
      </c>
      <c r="AM13" s="650" t="s">
        <v>10155</v>
      </c>
      <c r="AN13" s="650" t="s">
        <v>10156</v>
      </c>
      <c r="AO13" s="1178" t="s">
        <v>10157</v>
      </c>
    </row>
    <row r="14" spans="2:41" s="496" customFormat="1" ht="15.75" customHeight="1" thickBot="1">
      <c r="B14" s="631" t="s">
        <v>2572</v>
      </c>
      <c r="C14" s="632" t="s">
        <v>6756</v>
      </c>
      <c r="D14" s="632">
        <v>3</v>
      </c>
      <c r="E14" s="1218">
        <f>IFERROR(E12 + E13, 0)</f>
        <v>63.097999999999999</v>
      </c>
      <c r="F14" s="1218">
        <f t="shared" ref="F14:L14" si="19">IFERROR(F12 + F13, 0)</f>
        <v>12.05</v>
      </c>
      <c r="G14" s="1218">
        <f t="shared" si="19"/>
        <v>12.05</v>
      </c>
      <c r="H14" s="1218">
        <f t="shared" si="19"/>
        <v>178.09100000000001</v>
      </c>
      <c r="I14" s="1218">
        <f t="shared" si="19"/>
        <v>5.0080000000000009</v>
      </c>
      <c r="J14" s="1218">
        <f t="shared" si="19"/>
        <v>4.6560000000000006</v>
      </c>
      <c r="K14" s="1218">
        <f t="shared" si="19"/>
        <v>12.780000000000001</v>
      </c>
      <c r="L14" s="1218">
        <f t="shared" si="19"/>
        <v>6.2610000000000001</v>
      </c>
      <c r="M14" s="1185">
        <f>IFERROR(SUM(E14:L14), 0)</f>
        <v>293.99399999999997</v>
      </c>
      <c r="O14" s="635" t="s">
        <v>10158</v>
      </c>
      <c r="Q14" s="523"/>
      <c r="S14" s="1170"/>
      <c r="T14" s="487"/>
      <c r="U14" s="1170"/>
      <c r="AD14" s="1170"/>
      <c r="AF14" s="631" t="s">
        <v>2572</v>
      </c>
      <c r="AG14" s="1219" t="s">
        <v>10159</v>
      </c>
      <c r="AH14" s="1219" t="s">
        <v>10160</v>
      </c>
      <c r="AI14" s="1219" t="s">
        <v>10161</v>
      </c>
      <c r="AJ14" s="1219" t="s">
        <v>10162</v>
      </c>
      <c r="AK14" s="1219" t="s">
        <v>10163</v>
      </c>
      <c r="AL14" s="1219" t="s">
        <v>10164</v>
      </c>
      <c r="AM14" s="1219" t="s">
        <v>10165</v>
      </c>
      <c r="AN14" s="1219" t="s">
        <v>10166</v>
      </c>
      <c r="AO14" s="1187" t="s">
        <v>10167</v>
      </c>
    </row>
    <row r="15" spans="2:41" s="496" customFormat="1" ht="15.75" customHeight="1" thickTop="1" thickBot="1">
      <c r="B15" s="589"/>
      <c r="C15" s="589"/>
      <c r="D15" s="589"/>
      <c r="E15" s="1220"/>
      <c r="F15" s="1220"/>
      <c r="G15" s="1220"/>
      <c r="H15" s="1220"/>
      <c r="I15" s="1220"/>
      <c r="J15" s="1220"/>
      <c r="K15" s="1220"/>
      <c r="L15" s="1220"/>
      <c r="M15" s="1220"/>
      <c r="N15" s="484"/>
      <c r="O15" s="1221"/>
      <c r="S15" s="1170"/>
      <c r="T15" s="487"/>
      <c r="U15" s="1170"/>
      <c r="AD15" s="1170"/>
      <c r="AF15" s="589"/>
      <c r="AG15" s="500"/>
      <c r="AH15" s="500"/>
      <c r="AI15" s="500"/>
      <c r="AJ15" s="500"/>
      <c r="AK15" s="500"/>
      <c r="AL15" s="500"/>
      <c r="AM15" s="500"/>
      <c r="AN15" s="500"/>
      <c r="AO15" s="500"/>
    </row>
    <row r="16" spans="2:41" s="496" customFormat="1" ht="15.75" customHeight="1" thickTop="1" thickBot="1">
      <c r="B16" s="499" t="s">
        <v>7886</v>
      </c>
      <c r="C16" s="531"/>
      <c r="D16" s="531"/>
      <c r="E16" s="1220"/>
      <c r="F16" s="1220"/>
      <c r="G16" s="1220"/>
      <c r="H16" s="1220"/>
      <c r="I16" s="1220"/>
      <c r="J16" s="1220"/>
      <c r="K16" s="1220"/>
      <c r="L16" s="1220"/>
      <c r="M16" s="1220"/>
      <c r="N16" s="484"/>
      <c r="O16" s="1221"/>
      <c r="S16" s="1170"/>
      <c r="T16" s="487"/>
      <c r="U16" s="1170"/>
      <c r="AD16" s="1170"/>
      <c r="AF16" s="499" t="s">
        <v>7886</v>
      </c>
      <c r="AG16" s="500"/>
      <c r="AH16" s="500"/>
      <c r="AI16" s="500"/>
      <c r="AJ16" s="500"/>
      <c r="AK16" s="500"/>
      <c r="AL16" s="500"/>
      <c r="AM16" s="500"/>
      <c r="AN16" s="500"/>
      <c r="AO16" s="500"/>
    </row>
    <row r="17" spans="2:41" s="496" customFormat="1" ht="15.75" customHeight="1" thickTop="1" thickBot="1">
      <c r="B17" s="854" t="s">
        <v>7887</v>
      </c>
      <c r="C17" s="832" t="s">
        <v>6756</v>
      </c>
      <c r="D17" s="832">
        <v>3</v>
      </c>
      <c r="E17" s="1189">
        <v>0</v>
      </c>
      <c r="F17" s="1189">
        <v>0</v>
      </c>
      <c r="G17" s="1189">
        <v>0</v>
      </c>
      <c r="H17" s="1189">
        <v>0</v>
      </c>
      <c r="I17" s="1189">
        <v>0</v>
      </c>
      <c r="J17" s="1189">
        <v>0</v>
      </c>
      <c r="K17" s="1189">
        <v>0</v>
      </c>
      <c r="L17" s="1189">
        <v>0</v>
      </c>
      <c r="M17" s="1202">
        <f>IFERROR(SUM(E17:L17), 0)</f>
        <v>0</v>
      </c>
      <c r="N17" s="484"/>
      <c r="O17" s="1222" t="s">
        <v>10168</v>
      </c>
      <c r="Q17" s="835"/>
      <c r="S17" s="1170"/>
      <c r="T17" s="487">
        <f t="shared" ref="T17" si="20">IF( SUM( V17:AC17 ) = 0, 0, $V$5 )</f>
        <v>0</v>
      </c>
      <c r="U17" s="1170"/>
      <c r="V17" s="511">
        <f t="shared" ref="V17" si="21" xml:space="preserve"> IF( ISNUMBER( E17 ), 0, 1 )</f>
        <v>0</v>
      </c>
      <c r="W17" s="511">
        <f t="shared" ref="W17" si="22" xml:space="preserve"> IF( ISNUMBER( F17 ), 0, 1 )</f>
        <v>0</v>
      </c>
      <c r="X17" s="511">
        <f t="shared" ref="X17" si="23" xml:space="preserve"> IF( ISNUMBER( G17 ), 0, 1 )</f>
        <v>0</v>
      </c>
      <c r="Y17" s="511">
        <f t="shared" ref="Y17" si="24" xml:space="preserve"> IF( ISNUMBER( H17 ), 0, 1 )</f>
        <v>0</v>
      </c>
      <c r="Z17" s="511">
        <f t="shared" ref="Z17" si="25" xml:space="preserve"> IF( ISNUMBER( I17 ), 0, 1 )</f>
        <v>0</v>
      </c>
      <c r="AA17" s="511">
        <f t="shared" ref="AA17" si="26" xml:space="preserve"> IF( ISNUMBER( J17 ), 0, 1 )</f>
        <v>0</v>
      </c>
      <c r="AB17" s="511">
        <f t="shared" ref="AB17" si="27" xml:space="preserve"> IF( ISNUMBER( K17 ), 0, 1 )</f>
        <v>0</v>
      </c>
      <c r="AC17" s="511">
        <f t="shared" ref="AC17" si="28" xml:space="preserve"> IF( ISNUMBER( L17 ), 0, 1 )</f>
        <v>0</v>
      </c>
      <c r="AD17" s="1170"/>
      <c r="AF17" s="854" t="s">
        <v>7887</v>
      </c>
      <c r="AG17" s="1223" t="s">
        <v>10169</v>
      </c>
      <c r="AH17" s="1223" t="s">
        <v>10170</v>
      </c>
      <c r="AI17" s="1223" t="s">
        <v>10171</v>
      </c>
      <c r="AJ17" s="1223" t="s">
        <v>10172</v>
      </c>
      <c r="AK17" s="1223" t="s">
        <v>10173</v>
      </c>
      <c r="AL17" s="1223" t="s">
        <v>10174</v>
      </c>
      <c r="AM17" s="1223" t="s">
        <v>10175</v>
      </c>
      <c r="AN17" s="1223" t="s">
        <v>10176</v>
      </c>
      <c r="AO17" s="1203" t="s">
        <v>10177</v>
      </c>
    </row>
    <row r="18" spans="2:41" s="496" customFormat="1" ht="15.75" customHeight="1" thickTop="1" thickBot="1">
      <c r="B18" s="589"/>
      <c r="C18" s="589"/>
      <c r="D18" s="589"/>
      <c r="E18" s="1220"/>
      <c r="F18" s="1220"/>
      <c r="G18" s="1220"/>
      <c r="H18" s="1220"/>
      <c r="I18" s="1220"/>
      <c r="J18" s="1220"/>
      <c r="K18" s="1220"/>
      <c r="L18" s="1220"/>
      <c r="M18" s="1220"/>
      <c r="N18" s="484"/>
      <c r="S18" s="1170"/>
      <c r="T18" s="487"/>
      <c r="U18" s="1170"/>
      <c r="AD18" s="1170"/>
      <c r="AF18" s="589"/>
      <c r="AG18" s="500"/>
      <c r="AH18" s="500"/>
      <c r="AI18" s="500"/>
      <c r="AJ18" s="500"/>
      <c r="AK18" s="500"/>
      <c r="AL18" s="500"/>
      <c r="AM18" s="500"/>
      <c r="AN18" s="500"/>
      <c r="AO18" s="500"/>
    </row>
    <row r="19" spans="2:41" s="496" customFormat="1" ht="15.75" customHeight="1" thickTop="1" thickBot="1">
      <c r="B19" s="499" t="s">
        <v>7236</v>
      </c>
      <c r="C19" s="531"/>
      <c r="D19" s="531"/>
      <c r="E19" s="1224"/>
      <c r="F19" s="1224"/>
      <c r="G19" s="1220"/>
      <c r="H19" s="1220"/>
      <c r="I19" s="1220"/>
      <c r="J19" s="1220"/>
      <c r="K19" s="1220"/>
      <c r="L19" s="1220"/>
      <c r="M19" s="1220"/>
      <c r="N19" s="484"/>
      <c r="O19" s="1201"/>
      <c r="S19" s="1170"/>
      <c r="T19" s="487"/>
      <c r="U19" s="1170"/>
      <c r="AD19" s="1170"/>
      <c r="AF19" s="499" t="s">
        <v>7236</v>
      </c>
      <c r="AG19" s="484"/>
      <c r="AH19" s="484"/>
      <c r="AI19" s="500"/>
      <c r="AJ19" s="500"/>
      <c r="AK19" s="500"/>
      <c r="AL19" s="500"/>
      <c r="AM19" s="500"/>
      <c r="AN19" s="500"/>
      <c r="AO19" s="500"/>
    </row>
    <row r="20" spans="2:41" s="496" customFormat="1" ht="15.75" customHeight="1" thickTop="1">
      <c r="B20" s="503" t="s">
        <v>7895</v>
      </c>
      <c r="C20" s="504" t="s">
        <v>6756</v>
      </c>
      <c r="D20" s="504">
        <v>3</v>
      </c>
      <c r="E20" s="1194">
        <f>IFERROR('4K'!E33, 0)</f>
        <v>56.963000000000001</v>
      </c>
      <c r="F20" s="1194">
        <f>IFERROR('4K'!F33, 0)</f>
        <v>12.416</v>
      </c>
      <c r="G20" s="1194">
        <f>IFERROR('4K'!G33, 0)</f>
        <v>12.416</v>
      </c>
      <c r="H20" s="1194">
        <f>IFERROR('4K'!H33, 0)</f>
        <v>153.93100000000001</v>
      </c>
      <c r="I20" s="1194">
        <f>IFERROR('4K'!I33, 0)</f>
        <v>0</v>
      </c>
      <c r="J20" s="1194">
        <f>IFERROR('4K'!J33, 0)</f>
        <v>0</v>
      </c>
      <c r="K20" s="1194">
        <f>IFERROR('4K'!K33, 0)</f>
        <v>23.994</v>
      </c>
      <c r="L20" s="1194">
        <f>IFERROR('4K'!L33, 0)</f>
        <v>0</v>
      </c>
      <c r="M20" s="1172">
        <f>IFERROR(SUM(E20:L20), 0)</f>
        <v>259.72000000000003</v>
      </c>
      <c r="N20" s="484"/>
      <c r="O20" s="619" t="s">
        <v>10178</v>
      </c>
      <c r="Q20" s="509"/>
      <c r="S20" s="1170"/>
      <c r="T20" s="487"/>
      <c r="U20" s="1170"/>
      <c r="AD20" s="1170"/>
      <c r="AF20" s="503" t="s">
        <v>7895</v>
      </c>
      <c r="AG20" s="1195" t="s">
        <v>10179</v>
      </c>
      <c r="AH20" s="1195" t="s">
        <v>10180</v>
      </c>
      <c r="AI20" s="1195" t="s">
        <v>10181</v>
      </c>
      <c r="AJ20" s="1195" t="s">
        <v>10182</v>
      </c>
      <c r="AK20" s="1195" t="s">
        <v>10183</v>
      </c>
      <c r="AL20" s="1195" t="s">
        <v>10184</v>
      </c>
      <c r="AM20" s="1195" t="s">
        <v>10185</v>
      </c>
      <c r="AN20" s="1195" t="s">
        <v>10186</v>
      </c>
      <c r="AO20" s="1174" t="s">
        <v>10187</v>
      </c>
    </row>
    <row r="21" spans="2:41" s="496" customFormat="1" ht="15.75" customHeight="1">
      <c r="B21" s="570" t="s">
        <v>7903</v>
      </c>
      <c r="C21" s="571" t="s">
        <v>6756</v>
      </c>
      <c r="D21" s="571">
        <v>3</v>
      </c>
      <c r="E21" s="1196">
        <f>IFERROR('4M'!F92, 0)</f>
        <v>3.854000000000001</v>
      </c>
      <c r="F21" s="1196">
        <f>IFERROR('4M'!G92, 0)</f>
        <v>0.83900000000000008</v>
      </c>
      <c r="G21" s="1196">
        <f>IFERROR('4M'!H92, 0)</f>
        <v>0.83900000000000008</v>
      </c>
      <c r="H21" s="1196">
        <f>IFERROR('4M'!I92, 0)</f>
        <v>101.71699999999998</v>
      </c>
      <c r="I21" s="1196">
        <f>IFERROR('4M'!J92, 0)</f>
        <v>0</v>
      </c>
      <c r="J21" s="1196">
        <f>IFERROR('4M'!K92, 0)</f>
        <v>0</v>
      </c>
      <c r="K21" s="1196">
        <f>IFERROR('4M'!L92, 0)</f>
        <v>5.6000000000000001E-2</v>
      </c>
      <c r="L21" s="1196">
        <f>IFERROR('4M'!M92, 0)</f>
        <v>0</v>
      </c>
      <c r="M21" s="1176">
        <f t="shared" ref="M21:M24" si="29">IFERROR(SUM(E21:L21), 0)</f>
        <v>107.30499999999998</v>
      </c>
      <c r="O21" s="626" t="s">
        <v>10188</v>
      </c>
      <c r="Q21" s="517"/>
      <c r="S21" s="1170"/>
      <c r="T21" s="487"/>
      <c r="U21" s="1170"/>
      <c r="AD21" s="1170"/>
      <c r="AF21" s="570" t="s">
        <v>7903</v>
      </c>
      <c r="AG21" s="1166" t="s">
        <v>10189</v>
      </c>
      <c r="AH21" s="1166" t="s">
        <v>10190</v>
      </c>
      <c r="AI21" s="1166" t="s">
        <v>10191</v>
      </c>
      <c r="AJ21" s="1166" t="s">
        <v>10192</v>
      </c>
      <c r="AK21" s="1166" t="s">
        <v>10193</v>
      </c>
      <c r="AL21" s="1166" t="s">
        <v>10194</v>
      </c>
      <c r="AM21" s="1166" t="s">
        <v>10195</v>
      </c>
      <c r="AN21" s="1166" t="s">
        <v>10196</v>
      </c>
      <c r="AO21" s="1178" t="s">
        <v>10197</v>
      </c>
    </row>
    <row r="22" spans="2:41" s="496" customFormat="1" ht="15.75" customHeight="1">
      <c r="B22" s="1225" t="s">
        <v>7911</v>
      </c>
      <c r="C22" s="805" t="s">
        <v>6756</v>
      </c>
      <c r="D22" s="805">
        <v>3</v>
      </c>
      <c r="E22" s="1197">
        <v>16.617999999999999</v>
      </c>
      <c r="F22" s="1197">
        <v>3.6219999999999999</v>
      </c>
      <c r="G22" s="1197">
        <v>3.6219999999999999</v>
      </c>
      <c r="H22" s="1197">
        <v>6.0000000000000001E-3</v>
      </c>
      <c r="I22" s="1197">
        <v>0</v>
      </c>
      <c r="J22" s="1197">
        <v>0</v>
      </c>
      <c r="K22" s="1197">
        <v>0</v>
      </c>
      <c r="L22" s="1197">
        <v>0</v>
      </c>
      <c r="M22" s="1176">
        <f t="shared" si="29"/>
        <v>23.867999999999999</v>
      </c>
      <c r="O22" s="626" t="s">
        <v>10198</v>
      </c>
      <c r="Q22" s="517"/>
      <c r="S22" s="1170"/>
      <c r="T22" s="487">
        <f t="shared" ref="T22" si="30">IF( SUM( V22:AC22 ) = 0, 0, $V$5 )</f>
        <v>0</v>
      </c>
      <c r="U22" s="1170"/>
      <c r="V22" s="511">
        <f t="shared" ref="V22" si="31" xml:space="preserve"> IF( ISNUMBER( E22 ), 0, 1 )</f>
        <v>0</v>
      </c>
      <c r="W22" s="511">
        <f t="shared" ref="W22" si="32" xml:space="preserve"> IF( ISNUMBER( F22 ), 0, 1 )</f>
        <v>0</v>
      </c>
      <c r="X22" s="511">
        <f t="shared" ref="X22" si="33" xml:space="preserve"> IF( ISNUMBER( G22 ), 0, 1 )</f>
        <v>0</v>
      </c>
      <c r="Y22" s="511">
        <f t="shared" ref="Y22" si="34" xml:space="preserve"> IF( ISNUMBER( H22 ), 0, 1 )</f>
        <v>0</v>
      </c>
      <c r="Z22" s="511">
        <f t="shared" ref="Z22" si="35" xml:space="preserve"> IF( ISNUMBER( I22 ), 0, 1 )</f>
        <v>0</v>
      </c>
      <c r="AA22" s="511">
        <f t="shared" ref="AA22" si="36" xml:space="preserve"> IF( ISNUMBER( J22 ), 0, 1 )</f>
        <v>0</v>
      </c>
      <c r="AB22" s="511">
        <f t="shared" ref="AB22" si="37" xml:space="preserve"> IF( ISNUMBER( K22 ), 0, 1 )</f>
        <v>0</v>
      </c>
      <c r="AC22" s="511">
        <f t="shared" ref="AC22" si="38" xml:space="preserve"> IF( ISNUMBER( L22 ), 0, 1 )</f>
        <v>0</v>
      </c>
      <c r="AD22" s="1170"/>
      <c r="AF22" s="1225" t="s">
        <v>7911</v>
      </c>
      <c r="AG22" s="1198" t="s">
        <v>10199</v>
      </c>
      <c r="AH22" s="1198" t="s">
        <v>10200</v>
      </c>
      <c r="AI22" s="1198" t="s">
        <v>10201</v>
      </c>
      <c r="AJ22" s="1198" t="s">
        <v>10202</v>
      </c>
      <c r="AK22" s="1198" t="s">
        <v>10203</v>
      </c>
      <c r="AL22" s="1198" t="s">
        <v>10204</v>
      </c>
      <c r="AM22" s="1198" t="s">
        <v>10205</v>
      </c>
      <c r="AN22" s="1198" t="s">
        <v>10206</v>
      </c>
      <c r="AO22" s="1178" t="s">
        <v>10207</v>
      </c>
    </row>
    <row r="23" spans="2:41" s="496" customFormat="1" ht="15.75" customHeight="1">
      <c r="B23" s="1225" t="s">
        <v>7920</v>
      </c>
      <c r="C23" s="805" t="s">
        <v>6756</v>
      </c>
      <c r="D23" s="805">
        <v>3</v>
      </c>
      <c r="E23" s="1226">
        <f>IFERROR(E20 + E21 + E22, 0)</f>
        <v>77.435000000000002</v>
      </c>
      <c r="F23" s="1226">
        <f t="shared" ref="F23:K23" si="39">IFERROR(F20 + F21 + F22, 0)</f>
        <v>16.877000000000002</v>
      </c>
      <c r="G23" s="1226">
        <f t="shared" si="39"/>
        <v>16.877000000000002</v>
      </c>
      <c r="H23" s="1226">
        <f t="shared" si="39"/>
        <v>255.654</v>
      </c>
      <c r="I23" s="1226">
        <f t="shared" si="39"/>
        <v>0</v>
      </c>
      <c r="J23" s="1226">
        <f t="shared" si="39"/>
        <v>0</v>
      </c>
      <c r="K23" s="1226">
        <f t="shared" si="39"/>
        <v>24.05</v>
      </c>
      <c r="L23" s="1226">
        <f>IFERROR(L20 + L21 + L22, 0)</f>
        <v>0</v>
      </c>
      <c r="M23" s="1176">
        <f t="shared" si="29"/>
        <v>390.89300000000003</v>
      </c>
      <c r="N23" s="484"/>
      <c r="O23" s="626" t="s">
        <v>10208</v>
      </c>
      <c r="Q23" s="517"/>
      <c r="S23" s="1170"/>
      <c r="T23" s="487"/>
      <c r="U23" s="1170"/>
      <c r="AD23" s="1170"/>
      <c r="AF23" s="1225" t="s">
        <v>7922</v>
      </c>
      <c r="AG23" s="1227" t="s">
        <v>10209</v>
      </c>
      <c r="AH23" s="1227" t="s">
        <v>10210</v>
      </c>
      <c r="AI23" s="1227" t="s">
        <v>10211</v>
      </c>
      <c r="AJ23" s="1227" t="s">
        <v>10212</v>
      </c>
      <c r="AK23" s="1227" t="s">
        <v>10213</v>
      </c>
      <c r="AL23" s="1227" t="s">
        <v>10214</v>
      </c>
      <c r="AM23" s="1227" t="s">
        <v>10215</v>
      </c>
      <c r="AN23" s="1227" t="s">
        <v>10216</v>
      </c>
      <c r="AO23" s="1178" t="s">
        <v>10217</v>
      </c>
    </row>
    <row r="24" spans="2:41" s="496" customFormat="1" ht="15.75" customHeight="1">
      <c r="B24" s="512" t="s">
        <v>7871</v>
      </c>
      <c r="C24" s="513" t="s">
        <v>6756</v>
      </c>
      <c r="D24" s="513">
        <v>3</v>
      </c>
      <c r="E24" s="1179">
        <v>0.19700000000000001</v>
      </c>
      <c r="F24" s="1179">
        <v>4.2999999999999997E-2</v>
      </c>
      <c r="G24" s="1179">
        <v>4.2999999999999997E-2</v>
      </c>
      <c r="H24" s="1179">
        <v>2.121</v>
      </c>
      <c r="I24" s="1179">
        <v>0</v>
      </c>
      <c r="J24" s="1179">
        <v>0</v>
      </c>
      <c r="K24" s="1179">
        <v>0</v>
      </c>
      <c r="L24" s="1179">
        <v>0</v>
      </c>
      <c r="M24" s="1176">
        <f t="shared" si="29"/>
        <v>2.4039999999999999</v>
      </c>
      <c r="N24" s="484"/>
      <c r="O24" s="626" t="s">
        <v>10218</v>
      </c>
      <c r="Q24" s="517"/>
      <c r="S24" s="1170"/>
      <c r="T24" s="487">
        <f t="shared" ref="T24" si="40">IF( SUM( V24:AC24 ) = 0, 0, $V$5 )</f>
        <v>0</v>
      </c>
      <c r="U24" s="1170"/>
      <c r="V24" s="511">
        <f t="shared" ref="V24" si="41" xml:space="preserve"> IF( ISNUMBER( E24 ), 0, 1 )</f>
        <v>0</v>
      </c>
      <c r="W24" s="511">
        <f t="shared" ref="W24" si="42" xml:space="preserve"> IF( ISNUMBER( F24 ), 0, 1 )</f>
        <v>0</v>
      </c>
      <c r="X24" s="511">
        <f t="shared" ref="X24" si="43" xml:space="preserve"> IF( ISNUMBER( G24 ), 0, 1 )</f>
        <v>0</v>
      </c>
      <c r="Y24" s="511">
        <f t="shared" ref="Y24" si="44" xml:space="preserve"> IF( ISNUMBER( H24 ), 0, 1 )</f>
        <v>0</v>
      </c>
      <c r="Z24" s="511">
        <f t="shared" ref="Z24" si="45" xml:space="preserve"> IF( ISNUMBER( I24 ), 0, 1 )</f>
        <v>0</v>
      </c>
      <c r="AA24" s="511">
        <f t="shared" ref="AA24" si="46" xml:space="preserve"> IF( ISNUMBER( J24 ), 0, 1 )</f>
        <v>0</v>
      </c>
      <c r="AB24" s="511">
        <f t="shared" ref="AB24" si="47" xml:space="preserve"> IF( ISNUMBER( K24 ), 0, 1 )</f>
        <v>0</v>
      </c>
      <c r="AC24" s="511">
        <f t="shared" ref="AC24" si="48" xml:space="preserve"> IF( ISNUMBER( L24 ), 0, 1 )</f>
        <v>0</v>
      </c>
      <c r="AD24" s="1170"/>
      <c r="AF24" s="512" t="s">
        <v>7871</v>
      </c>
      <c r="AG24" s="630" t="s">
        <v>10219</v>
      </c>
      <c r="AH24" s="630" t="s">
        <v>10220</v>
      </c>
      <c r="AI24" s="630" t="s">
        <v>10221</v>
      </c>
      <c r="AJ24" s="630" t="s">
        <v>10222</v>
      </c>
      <c r="AK24" s="630" t="s">
        <v>10223</v>
      </c>
      <c r="AL24" s="630" t="s">
        <v>10224</v>
      </c>
      <c r="AM24" s="630" t="s">
        <v>10225</v>
      </c>
      <c r="AN24" s="630" t="s">
        <v>10226</v>
      </c>
      <c r="AO24" s="1178" t="s">
        <v>10227</v>
      </c>
    </row>
    <row r="25" spans="2:41" s="496" customFormat="1" ht="15.75" customHeight="1" thickBot="1">
      <c r="B25" s="519" t="s">
        <v>7936</v>
      </c>
      <c r="C25" s="520" t="s">
        <v>6756</v>
      </c>
      <c r="D25" s="520">
        <v>3</v>
      </c>
      <c r="E25" s="1207">
        <f>IFERROR(E23 + E24, 0)</f>
        <v>77.632000000000005</v>
      </c>
      <c r="F25" s="1207">
        <f t="shared" ref="F25:K25" si="49">IFERROR(F23 + F24, 0)</f>
        <v>16.920000000000002</v>
      </c>
      <c r="G25" s="1207">
        <f t="shared" si="49"/>
        <v>16.920000000000002</v>
      </c>
      <c r="H25" s="1207">
        <f t="shared" si="49"/>
        <v>257.77499999999998</v>
      </c>
      <c r="I25" s="1207">
        <f t="shared" si="49"/>
        <v>0</v>
      </c>
      <c r="J25" s="1207">
        <f t="shared" si="49"/>
        <v>0</v>
      </c>
      <c r="K25" s="1207">
        <f t="shared" si="49"/>
        <v>24.05</v>
      </c>
      <c r="L25" s="1207">
        <f>IFERROR(L23 + L24, 0)</f>
        <v>0</v>
      </c>
      <c r="M25" s="1185">
        <f>IFERROR(SUM(E25:L25), 0)</f>
        <v>393.29699999999997</v>
      </c>
      <c r="N25" s="484"/>
      <c r="O25" s="635" t="s">
        <v>10228</v>
      </c>
      <c r="Q25" s="523"/>
      <c r="S25" s="1170"/>
      <c r="T25" s="487"/>
      <c r="U25" s="1170"/>
      <c r="AD25" s="1170"/>
      <c r="AF25" s="519" t="s">
        <v>7936</v>
      </c>
      <c r="AG25" s="1058" t="s">
        <v>10229</v>
      </c>
      <c r="AH25" s="1058" t="s">
        <v>10230</v>
      </c>
      <c r="AI25" s="1058" t="s">
        <v>10231</v>
      </c>
      <c r="AJ25" s="1058" t="s">
        <v>10232</v>
      </c>
      <c r="AK25" s="1058" t="s">
        <v>10233</v>
      </c>
      <c r="AL25" s="1058" t="s">
        <v>10234</v>
      </c>
      <c r="AM25" s="1058" t="s">
        <v>10235</v>
      </c>
      <c r="AN25" s="1058" t="s">
        <v>10236</v>
      </c>
      <c r="AO25" s="1187" t="s">
        <v>10237</v>
      </c>
    </row>
    <row r="26" spans="2:41" s="496" customFormat="1" ht="15.75" customHeight="1" thickTop="1" thickBot="1">
      <c r="B26" s="484"/>
      <c r="C26" s="484"/>
      <c r="D26" s="484"/>
      <c r="E26" s="1224"/>
      <c r="F26" s="1224"/>
      <c r="G26" s="1224"/>
      <c r="H26" s="1224"/>
      <c r="I26" s="1224"/>
      <c r="J26" s="1224"/>
      <c r="K26" s="1224"/>
      <c r="L26" s="1224"/>
      <c r="M26" s="1224"/>
      <c r="N26" s="484"/>
      <c r="S26" s="1170"/>
      <c r="T26" s="487"/>
      <c r="U26" s="1170"/>
      <c r="AD26" s="1170"/>
      <c r="AF26" s="484"/>
      <c r="AG26" s="484"/>
      <c r="AH26" s="484"/>
      <c r="AI26" s="484"/>
      <c r="AJ26" s="484"/>
      <c r="AK26" s="484"/>
      <c r="AL26" s="484"/>
      <c r="AM26" s="484"/>
      <c r="AN26" s="484"/>
      <c r="AO26" s="484"/>
    </row>
    <row r="27" spans="2:41" s="496" customFormat="1" ht="15.75" customHeight="1" thickTop="1" thickBot="1">
      <c r="B27" s="499" t="s">
        <v>7886</v>
      </c>
      <c r="C27" s="531"/>
      <c r="D27" s="531"/>
      <c r="E27" s="1224"/>
      <c r="F27" s="1224"/>
      <c r="G27" s="1224"/>
      <c r="H27" s="1224"/>
      <c r="I27" s="1224"/>
      <c r="J27" s="1224"/>
      <c r="K27" s="1224"/>
      <c r="L27" s="1224"/>
      <c r="M27" s="1224"/>
      <c r="N27" s="484"/>
      <c r="S27" s="1170"/>
      <c r="T27" s="487"/>
      <c r="U27" s="1170"/>
      <c r="AD27" s="1170"/>
      <c r="AF27" s="499" t="s">
        <v>7886</v>
      </c>
      <c r="AG27" s="484"/>
      <c r="AH27" s="484"/>
      <c r="AI27" s="484"/>
      <c r="AJ27" s="484"/>
      <c r="AK27" s="484"/>
      <c r="AL27" s="484"/>
      <c r="AM27" s="484"/>
      <c r="AN27" s="484"/>
      <c r="AO27" s="484"/>
    </row>
    <row r="28" spans="2:41" s="496" customFormat="1" ht="15.75" customHeight="1" thickTop="1" thickBot="1">
      <c r="B28" s="854" t="s">
        <v>7944</v>
      </c>
      <c r="C28" s="832" t="s">
        <v>6756</v>
      </c>
      <c r="D28" s="832">
        <v>3</v>
      </c>
      <c r="E28" s="1189">
        <v>7.0490000000000004</v>
      </c>
      <c r="F28" s="1189">
        <v>1.5369999999999999</v>
      </c>
      <c r="G28" s="1189">
        <v>1.5369999999999999</v>
      </c>
      <c r="H28" s="1189">
        <v>3.0739999999999998</v>
      </c>
      <c r="I28" s="1189">
        <v>0</v>
      </c>
      <c r="J28" s="1189">
        <v>0</v>
      </c>
      <c r="K28" s="1189">
        <v>0</v>
      </c>
      <c r="L28" s="1189">
        <v>0</v>
      </c>
      <c r="M28" s="1202">
        <f>IFERROR(SUM(E28:L28), 0)</f>
        <v>13.197000000000001</v>
      </c>
      <c r="N28" s="484"/>
      <c r="O28" s="1222" t="s">
        <v>10238</v>
      </c>
      <c r="Q28" s="835"/>
      <c r="S28" s="1170"/>
      <c r="T28" s="487">
        <f t="shared" ref="T28" si="50">IF( SUM( V28:AC28 ) = 0, 0, $V$5 )</f>
        <v>0</v>
      </c>
      <c r="U28" s="1170"/>
      <c r="V28" s="511">
        <f t="shared" ref="V28" si="51" xml:space="preserve"> IF( ISNUMBER( E28 ), 0, 1 )</f>
        <v>0</v>
      </c>
      <c r="W28" s="511">
        <f t="shared" ref="W28" si="52" xml:space="preserve"> IF( ISNUMBER( F28 ), 0, 1 )</f>
        <v>0</v>
      </c>
      <c r="X28" s="511">
        <f t="shared" ref="X28" si="53" xml:space="preserve"> IF( ISNUMBER( G28 ), 0, 1 )</f>
        <v>0</v>
      </c>
      <c r="Y28" s="511">
        <f t="shared" ref="Y28" si="54" xml:space="preserve"> IF( ISNUMBER( H28 ), 0, 1 )</f>
        <v>0</v>
      </c>
      <c r="Z28" s="511">
        <f t="shared" ref="Z28" si="55" xml:space="preserve"> IF( ISNUMBER( I28 ), 0, 1 )</f>
        <v>0</v>
      </c>
      <c r="AA28" s="511">
        <f t="shared" ref="AA28" si="56" xml:space="preserve"> IF( ISNUMBER( J28 ), 0, 1 )</f>
        <v>0</v>
      </c>
      <c r="AB28" s="511">
        <f t="shared" ref="AB28" si="57" xml:space="preserve"> IF( ISNUMBER( K28 ), 0, 1 )</f>
        <v>0</v>
      </c>
      <c r="AC28" s="511">
        <f t="shared" ref="AC28" si="58" xml:space="preserve"> IF( ISNUMBER( L28 ), 0, 1 )</f>
        <v>0</v>
      </c>
      <c r="AD28" s="1170"/>
      <c r="AF28" s="854" t="s">
        <v>7944</v>
      </c>
      <c r="AG28" s="1223" t="s">
        <v>10239</v>
      </c>
      <c r="AH28" s="1223" t="s">
        <v>10240</v>
      </c>
      <c r="AI28" s="1223" t="s">
        <v>10241</v>
      </c>
      <c r="AJ28" s="1223" t="s">
        <v>10242</v>
      </c>
      <c r="AK28" s="1223" t="s">
        <v>10243</v>
      </c>
      <c r="AL28" s="1223" t="s">
        <v>10244</v>
      </c>
      <c r="AM28" s="1223" t="s">
        <v>10245</v>
      </c>
      <c r="AN28" s="1223" t="s">
        <v>10246</v>
      </c>
      <c r="AO28" s="1203" t="s">
        <v>10247</v>
      </c>
    </row>
    <row r="29" spans="2:41" s="496" customFormat="1" ht="15.75" customHeight="1" thickTop="1" thickBot="1">
      <c r="B29" s="1228"/>
      <c r="C29" s="682"/>
      <c r="D29" s="682"/>
      <c r="E29" s="1220"/>
      <c r="F29" s="1220"/>
      <c r="G29" s="1220"/>
      <c r="H29" s="1220"/>
      <c r="I29" s="1220"/>
      <c r="J29" s="1220"/>
      <c r="K29" s="1220"/>
      <c r="L29" s="1220"/>
      <c r="M29" s="1220"/>
      <c r="N29" s="484"/>
      <c r="O29" s="1201"/>
      <c r="S29" s="1170"/>
      <c r="T29" s="487"/>
      <c r="U29" s="1170"/>
      <c r="AD29" s="1170"/>
      <c r="AF29" s="1228"/>
      <c r="AG29" s="500"/>
      <c r="AH29" s="500"/>
      <c r="AI29" s="500"/>
      <c r="AJ29" s="500"/>
      <c r="AK29" s="500"/>
      <c r="AL29" s="500"/>
      <c r="AM29" s="500"/>
      <c r="AN29" s="500"/>
      <c r="AO29" s="500"/>
    </row>
    <row r="30" spans="2:41" s="496" customFormat="1" ht="15.75" customHeight="1" thickTop="1" thickBot="1">
      <c r="B30" s="854" t="s">
        <v>7952</v>
      </c>
      <c r="C30" s="832" t="s">
        <v>6756</v>
      </c>
      <c r="D30" s="832">
        <v>3</v>
      </c>
      <c r="E30" s="1204">
        <f>IFERROR(E14 + E25 - E17 - E28, 0)</f>
        <v>133.68100000000001</v>
      </c>
      <c r="F30" s="1204">
        <f t="shared" ref="F30:L30" si="59">IFERROR(F14 + F25 - F17 - F28, 0)</f>
        <v>27.433000000000003</v>
      </c>
      <c r="G30" s="1204">
        <f t="shared" si="59"/>
        <v>27.433000000000003</v>
      </c>
      <c r="H30" s="1204">
        <f t="shared" si="59"/>
        <v>432.79199999999997</v>
      </c>
      <c r="I30" s="1204">
        <f t="shared" si="59"/>
        <v>5.0080000000000009</v>
      </c>
      <c r="J30" s="1204">
        <f t="shared" si="59"/>
        <v>4.6560000000000006</v>
      </c>
      <c r="K30" s="1204">
        <f t="shared" si="59"/>
        <v>36.83</v>
      </c>
      <c r="L30" s="1204">
        <f t="shared" si="59"/>
        <v>6.2610000000000001</v>
      </c>
      <c r="M30" s="1190">
        <f>SUM(E30:L30)</f>
        <v>674.09399999999994</v>
      </c>
      <c r="N30" s="484"/>
      <c r="O30" s="1222" t="s">
        <v>10248</v>
      </c>
      <c r="Q30" s="835"/>
      <c r="S30" s="1170"/>
      <c r="T30" s="487"/>
      <c r="U30" s="1170"/>
      <c r="AD30" s="1170"/>
      <c r="AF30" s="854" t="s">
        <v>7952</v>
      </c>
      <c r="AG30" s="833" t="s">
        <v>10249</v>
      </c>
      <c r="AH30" s="833" t="s">
        <v>10250</v>
      </c>
      <c r="AI30" s="833" t="s">
        <v>10251</v>
      </c>
      <c r="AJ30" s="833" t="s">
        <v>10252</v>
      </c>
      <c r="AK30" s="833" t="s">
        <v>10253</v>
      </c>
      <c r="AL30" s="833" t="s">
        <v>10254</v>
      </c>
      <c r="AM30" s="833" t="s">
        <v>10255</v>
      </c>
      <c r="AN30" s="833" t="s">
        <v>10256</v>
      </c>
      <c r="AO30" s="1062" t="s">
        <v>10257</v>
      </c>
    </row>
    <row r="31" spans="2:41" s="496" customFormat="1" ht="15.75" customHeight="1" thickTop="1" thickBot="1">
      <c r="B31" s="682"/>
      <c r="C31" s="682"/>
      <c r="D31" s="682"/>
      <c r="E31" s="1220"/>
      <c r="F31" s="1220"/>
      <c r="G31" s="1220"/>
      <c r="H31" s="1220"/>
      <c r="I31" s="1220"/>
      <c r="J31" s="1220"/>
      <c r="K31" s="1220"/>
      <c r="L31" s="1220"/>
      <c r="M31" s="1220"/>
      <c r="N31" s="484"/>
      <c r="S31" s="1170"/>
      <c r="T31" s="487"/>
      <c r="U31" s="1170"/>
      <c r="AD31" s="1170"/>
      <c r="AF31" s="682"/>
      <c r="AG31" s="500"/>
      <c r="AH31" s="500"/>
      <c r="AI31" s="500"/>
      <c r="AJ31" s="500"/>
      <c r="AK31" s="500"/>
      <c r="AL31" s="500"/>
      <c r="AM31" s="500"/>
      <c r="AN31" s="500"/>
      <c r="AO31" s="500"/>
    </row>
    <row r="32" spans="2:41" s="496" customFormat="1" ht="15.75" customHeight="1" thickTop="1" thickBot="1">
      <c r="B32" s="499" t="s">
        <v>7960</v>
      </c>
      <c r="C32" s="531"/>
      <c r="D32" s="531"/>
      <c r="E32" s="1220"/>
      <c r="F32" s="1220"/>
      <c r="G32" s="1220"/>
      <c r="H32" s="1220"/>
      <c r="I32" s="1220"/>
      <c r="J32" s="1220"/>
      <c r="K32" s="1220"/>
      <c r="L32" s="1220"/>
      <c r="M32" s="1220"/>
      <c r="N32" s="484"/>
      <c r="O32" s="1201"/>
      <c r="S32" s="1170"/>
      <c r="T32" s="487"/>
      <c r="U32" s="1170"/>
      <c r="AD32" s="1170"/>
      <c r="AF32" s="499" t="s">
        <v>7960</v>
      </c>
      <c r="AG32" s="500"/>
      <c r="AH32" s="500"/>
      <c r="AI32" s="500"/>
      <c r="AJ32" s="500"/>
      <c r="AK32" s="500"/>
      <c r="AL32" s="500"/>
      <c r="AM32" s="500"/>
      <c r="AN32" s="500"/>
      <c r="AO32" s="500"/>
    </row>
    <row r="33" spans="1:41" s="496" customFormat="1" ht="15.75" customHeight="1" thickTop="1">
      <c r="B33" s="503" t="s">
        <v>7961</v>
      </c>
      <c r="C33" s="504" t="s">
        <v>6756</v>
      </c>
      <c r="D33" s="504">
        <v>3</v>
      </c>
      <c r="E33" s="1205">
        <v>14.858000000000001</v>
      </c>
      <c r="F33" s="1205">
        <v>2.4780000000000002</v>
      </c>
      <c r="G33" s="1205">
        <v>2.4780000000000002</v>
      </c>
      <c r="H33" s="1205">
        <v>23.268999999999998</v>
      </c>
      <c r="I33" s="1205">
        <v>2.5630000000000002</v>
      </c>
      <c r="J33" s="1205">
        <v>0</v>
      </c>
      <c r="K33" s="1205">
        <v>3.6989999999999998</v>
      </c>
      <c r="L33" s="1205">
        <v>0</v>
      </c>
      <c r="M33" s="1172">
        <v>49.344999999999999</v>
      </c>
      <c r="N33" s="484"/>
      <c r="O33" s="619" t="s">
        <v>10258</v>
      </c>
      <c r="Q33" s="509"/>
      <c r="S33" s="1170"/>
      <c r="T33" s="487">
        <f t="shared" ref="T33:T34" si="60">IF( SUM( V33:AC33 ) = 0, 0, $V$5 )</f>
        <v>0</v>
      </c>
      <c r="U33" s="1170"/>
      <c r="V33" s="511">
        <f t="shared" ref="V33:V34" si="61" xml:space="preserve"> IF( ISNUMBER( E33 ), 0, 1 )</f>
        <v>0</v>
      </c>
      <c r="W33" s="511">
        <f t="shared" ref="W33:W34" si="62" xml:space="preserve"> IF( ISNUMBER( F33 ), 0, 1 )</f>
        <v>0</v>
      </c>
      <c r="X33" s="511">
        <f t="shared" ref="X33:X34" si="63" xml:space="preserve"> IF( ISNUMBER( G33 ), 0, 1 )</f>
        <v>0</v>
      </c>
      <c r="Y33" s="511">
        <f t="shared" ref="Y33:Y34" si="64" xml:space="preserve"> IF( ISNUMBER( H33 ), 0, 1 )</f>
        <v>0</v>
      </c>
      <c r="Z33" s="511">
        <f t="shared" ref="Z33:Z34" si="65" xml:space="preserve"> IF( ISNUMBER( I33 ), 0, 1 )</f>
        <v>0</v>
      </c>
      <c r="AA33" s="511">
        <f t="shared" ref="AA33:AA34" si="66" xml:space="preserve"> IF( ISNUMBER( J33 ), 0, 1 )</f>
        <v>0</v>
      </c>
      <c r="AB33" s="511">
        <f t="shared" ref="AB33:AB34" si="67" xml:space="preserve"> IF( ISNUMBER( K33 ), 0, 1 )</f>
        <v>0</v>
      </c>
      <c r="AC33" s="511">
        <f t="shared" ref="AC33:AC34" si="68" xml:space="preserve"> IF( ISNUMBER( L33 ), 0, 1 )</f>
        <v>0</v>
      </c>
      <c r="AD33" s="1170"/>
      <c r="AF33" s="503" t="s">
        <v>7961</v>
      </c>
      <c r="AG33" s="1229" t="s">
        <v>10259</v>
      </c>
      <c r="AH33" s="1229" t="s">
        <v>10260</v>
      </c>
      <c r="AI33" s="1229" t="s">
        <v>10261</v>
      </c>
      <c r="AJ33" s="1229" t="s">
        <v>10262</v>
      </c>
      <c r="AK33" s="1229" t="s">
        <v>10263</v>
      </c>
      <c r="AL33" s="1229" t="s">
        <v>10264</v>
      </c>
      <c r="AM33" s="1229" t="s">
        <v>10265</v>
      </c>
      <c r="AN33" s="1229" t="s">
        <v>10266</v>
      </c>
      <c r="AO33" s="1174" t="s">
        <v>10267</v>
      </c>
    </row>
    <row r="34" spans="1:41" s="496" customFormat="1" ht="15.75" customHeight="1">
      <c r="B34" s="512" t="s">
        <v>7969</v>
      </c>
      <c r="C34" s="513" t="s">
        <v>6756</v>
      </c>
      <c r="D34" s="513">
        <v>3</v>
      </c>
      <c r="E34" s="1179">
        <v>0</v>
      </c>
      <c r="F34" s="1179">
        <v>0</v>
      </c>
      <c r="G34" s="1179">
        <v>0</v>
      </c>
      <c r="H34" s="1179">
        <v>0</v>
      </c>
      <c r="I34" s="1179">
        <v>0</v>
      </c>
      <c r="J34" s="1179">
        <v>0</v>
      </c>
      <c r="K34" s="1179">
        <v>0</v>
      </c>
      <c r="L34" s="1179">
        <v>0</v>
      </c>
      <c r="M34" s="1176">
        <v>0</v>
      </c>
      <c r="N34" s="484"/>
      <c r="O34" s="626" t="s">
        <v>10268</v>
      </c>
      <c r="Q34" s="517"/>
      <c r="S34" s="1170"/>
      <c r="T34" s="487">
        <f t="shared" si="60"/>
        <v>0</v>
      </c>
      <c r="U34" s="1170"/>
      <c r="V34" s="511">
        <f t="shared" si="61"/>
        <v>0</v>
      </c>
      <c r="W34" s="511">
        <f t="shared" si="62"/>
        <v>0</v>
      </c>
      <c r="X34" s="511">
        <f t="shared" si="63"/>
        <v>0</v>
      </c>
      <c r="Y34" s="511">
        <f t="shared" si="64"/>
        <v>0</v>
      </c>
      <c r="Z34" s="511">
        <f t="shared" si="65"/>
        <v>0</v>
      </c>
      <c r="AA34" s="511">
        <f t="shared" si="66"/>
        <v>0</v>
      </c>
      <c r="AB34" s="511">
        <f t="shared" si="67"/>
        <v>0</v>
      </c>
      <c r="AC34" s="511">
        <f t="shared" si="68"/>
        <v>0</v>
      </c>
      <c r="AD34" s="1170"/>
      <c r="AF34" s="512" t="s">
        <v>7969</v>
      </c>
      <c r="AG34" s="630" t="s">
        <v>10269</v>
      </c>
      <c r="AH34" s="630" t="s">
        <v>10270</v>
      </c>
      <c r="AI34" s="630" t="s">
        <v>10271</v>
      </c>
      <c r="AJ34" s="630" t="s">
        <v>10272</v>
      </c>
      <c r="AK34" s="630" t="s">
        <v>10273</v>
      </c>
      <c r="AL34" s="630" t="s">
        <v>10274</v>
      </c>
      <c r="AM34" s="630" t="s">
        <v>10275</v>
      </c>
      <c r="AN34" s="630" t="s">
        <v>10276</v>
      </c>
      <c r="AO34" s="1178" t="s">
        <v>10277</v>
      </c>
    </row>
    <row r="35" spans="1:41" s="496" customFormat="1" ht="15.75" customHeight="1" thickBot="1">
      <c r="B35" s="519" t="s">
        <v>7977</v>
      </c>
      <c r="C35" s="520" t="s">
        <v>6756</v>
      </c>
      <c r="D35" s="520">
        <v>3</v>
      </c>
      <c r="E35" s="1207">
        <v>148.53900000000002</v>
      </c>
      <c r="F35" s="1207">
        <v>29.911000000000005</v>
      </c>
      <c r="G35" s="1207">
        <v>29.911000000000005</v>
      </c>
      <c r="H35" s="1207">
        <v>456.06099999999998</v>
      </c>
      <c r="I35" s="1207">
        <v>7.5710000000000015</v>
      </c>
      <c r="J35" s="1207">
        <v>4.6560000000000006</v>
      </c>
      <c r="K35" s="1207">
        <v>40.528999999999996</v>
      </c>
      <c r="L35" s="1207">
        <v>6.2610000000000001</v>
      </c>
      <c r="M35" s="1185">
        <v>723.43899999999996</v>
      </c>
      <c r="N35" s="484"/>
      <c r="O35" s="635" t="s">
        <v>10278</v>
      </c>
      <c r="Q35" s="523"/>
      <c r="S35" s="1170"/>
      <c r="T35" s="487"/>
      <c r="U35" s="1170"/>
      <c r="AD35" s="1170"/>
      <c r="AF35" s="519" t="s">
        <v>7977</v>
      </c>
      <c r="AG35" s="1058" t="s">
        <v>10279</v>
      </c>
      <c r="AH35" s="1058" t="s">
        <v>10280</v>
      </c>
      <c r="AI35" s="1058" t="s">
        <v>10281</v>
      </c>
      <c r="AJ35" s="1058" t="s">
        <v>10282</v>
      </c>
      <c r="AK35" s="1058" t="s">
        <v>10283</v>
      </c>
      <c r="AL35" s="1058" t="s">
        <v>10284</v>
      </c>
      <c r="AM35" s="1058" t="s">
        <v>10285</v>
      </c>
      <c r="AN35" s="1058" t="s">
        <v>10286</v>
      </c>
      <c r="AO35" s="1187" t="s">
        <v>10287</v>
      </c>
    </row>
    <row r="36" spans="1:41" s="496" customFormat="1" ht="15.75" customHeight="1" thickTop="1" thickBot="1">
      <c r="B36" s="561"/>
      <c r="C36" s="561"/>
      <c r="D36" s="561"/>
      <c r="E36" s="561"/>
      <c r="F36" s="561"/>
      <c r="G36" s="561"/>
      <c r="H36" s="561"/>
      <c r="I36" s="561"/>
      <c r="J36" s="561"/>
      <c r="K36" s="561"/>
      <c r="L36" s="561"/>
      <c r="M36" s="561"/>
      <c r="N36" s="561"/>
      <c r="O36" s="561"/>
      <c r="Q36" s="501"/>
      <c r="S36" s="1170"/>
      <c r="T36" s="487"/>
      <c r="U36" s="1170"/>
      <c r="AD36" s="1170"/>
      <c r="AF36" s="561"/>
      <c r="AG36" s="561"/>
      <c r="AH36" s="561"/>
      <c r="AI36" s="561"/>
      <c r="AJ36" s="561"/>
      <c r="AK36" s="561"/>
      <c r="AL36" s="561"/>
      <c r="AM36" s="561"/>
      <c r="AN36" s="561"/>
      <c r="AO36" s="561"/>
    </row>
    <row r="37" spans="1:41" s="496" customFormat="1" thickTop="1">
      <c r="B37" s="3089" t="s">
        <v>6743</v>
      </c>
      <c r="C37" s="2923" t="s">
        <v>6744</v>
      </c>
      <c r="D37" s="2923" t="s">
        <v>6745</v>
      </c>
      <c r="E37" s="2923" t="s">
        <v>10097</v>
      </c>
      <c r="F37" s="2923"/>
      <c r="G37" s="2923"/>
      <c r="H37" s="2923" t="s">
        <v>10098</v>
      </c>
      <c r="I37" s="2923"/>
      <c r="J37" s="2923" t="s">
        <v>7675</v>
      </c>
      <c r="K37" s="2923"/>
      <c r="L37" s="2923"/>
      <c r="M37" s="2928" t="s">
        <v>6962</v>
      </c>
      <c r="N37" s="561"/>
      <c r="O37" s="561"/>
      <c r="Q37" s="501"/>
      <c r="S37" s="1170"/>
      <c r="T37" s="487"/>
      <c r="U37" s="1170"/>
      <c r="AD37" s="1170"/>
      <c r="AF37" s="3089" t="s">
        <v>6743</v>
      </c>
      <c r="AG37" s="2923" t="s">
        <v>10097</v>
      </c>
      <c r="AH37" s="2923"/>
      <c r="AI37" s="2923"/>
      <c r="AJ37" s="2923" t="s">
        <v>10098</v>
      </c>
      <c r="AK37" s="2923"/>
      <c r="AL37" s="2923" t="s">
        <v>7675</v>
      </c>
      <c r="AM37" s="2923"/>
      <c r="AN37" s="2923"/>
      <c r="AO37" s="2928" t="s">
        <v>6962</v>
      </c>
    </row>
    <row r="38" spans="1:41" s="496" customFormat="1" ht="45.75" thickBot="1">
      <c r="B38" s="3090"/>
      <c r="C38" s="2925"/>
      <c r="D38" s="2925"/>
      <c r="E38" s="529" t="s">
        <v>10099</v>
      </c>
      <c r="F38" s="529" t="s">
        <v>10100</v>
      </c>
      <c r="G38" s="529" t="s">
        <v>10101</v>
      </c>
      <c r="H38" s="529" t="s">
        <v>10102</v>
      </c>
      <c r="I38" s="529" t="s">
        <v>10103</v>
      </c>
      <c r="J38" s="529" t="s">
        <v>10104</v>
      </c>
      <c r="K38" s="529" t="s">
        <v>10105</v>
      </c>
      <c r="L38" s="529" t="s">
        <v>10106</v>
      </c>
      <c r="M38" s="2929"/>
      <c r="N38" s="561"/>
      <c r="O38" s="561"/>
      <c r="Q38" s="501"/>
      <c r="S38" s="1170"/>
      <c r="T38" s="487"/>
      <c r="U38" s="1170"/>
      <c r="AD38" s="1170"/>
      <c r="AF38" s="3090"/>
      <c r="AG38" s="529" t="s">
        <v>10099</v>
      </c>
      <c r="AH38" s="529" t="s">
        <v>10100</v>
      </c>
      <c r="AI38" s="529" t="s">
        <v>10101</v>
      </c>
      <c r="AJ38" s="529" t="s">
        <v>10102</v>
      </c>
      <c r="AK38" s="529" t="s">
        <v>10103</v>
      </c>
      <c r="AL38" s="529" t="s">
        <v>10104</v>
      </c>
      <c r="AM38" s="529" t="s">
        <v>10105</v>
      </c>
      <c r="AN38" s="529" t="s">
        <v>10106</v>
      </c>
      <c r="AO38" s="2929"/>
    </row>
    <row r="39" spans="1:41" s="1167" customFormat="1" ht="15.75" customHeight="1" thickTop="1" thickBot="1">
      <c r="B39" s="484"/>
      <c r="C39" s="484"/>
      <c r="D39" s="484"/>
      <c r="E39" s="484"/>
      <c r="F39" s="484"/>
      <c r="G39" s="484"/>
      <c r="H39" s="484"/>
      <c r="I39" s="484"/>
      <c r="J39" s="484"/>
      <c r="K39" s="484"/>
      <c r="L39" s="484"/>
      <c r="M39" s="484"/>
      <c r="N39" s="484"/>
      <c r="O39" s="1201"/>
      <c r="S39" s="1230"/>
      <c r="T39" s="487"/>
      <c r="U39" s="1230"/>
      <c r="V39" s="496"/>
      <c r="W39" s="496"/>
      <c r="X39" s="496"/>
      <c r="Y39" s="496"/>
      <c r="Z39" s="496"/>
      <c r="AA39" s="496"/>
      <c r="AB39" s="496"/>
      <c r="AC39" s="496"/>
      <c r="AD39" s="1230"/>
      <c r="AF39" s="484"/>
      <c r="AG39" s="484"/>
      <c r="AH39" s="484"/>
      <c r="AI39" s="484"/>
      <c r="AJ39" s="484"/>
      <c r="AK39" s="484"/>
      <c r="AL39" s="484"/>
      <c r="AM39" s="484"/>
      <c r="AN39" s="484"/>
      <c r="AO39" s="484"/>
    </row>
    <row r="40" spans="1:41" s="1167" customFormat="1" ht="15.75" customHeight="1" thickTop="1" thickBot="1">
      <c r="B40" s="499" t="s">
        <v>10048</v>
      </c>
      <c r="C40" s="1201"/>
      <c r="D40" s="1201"/>
      <c r="E40" s="1201"/>
      <c r="F40" s="1201"/>
      <c r="G40" s="1201"/>
      <c r="H40" s="1201"/>
      <c r="I40" s="1201"/>
      <c r="J40" s="1201"/>
      <c r="K40" s="1201"/>
      <c r="L40" s="1201"/>
      <c r="M40" s="1201"/>
      <c r="N40" s="598"/>
      <c r="S40" s="1230"/>
      <c r="T40" s="487"/>
      <c r="U40" s="1230"/>
      <c r="V40" s="496"/>
      <c r="W40" s="496"/>
      <c r="X40" s="496"/>
      <c r="Y40" s="496"/>
      <c r="Z40" s="496"/>
      <c r="AA40" s="496"/>
      <c r="AB40" s="496"/>
      <c r="AC40" s="496"/>
      <c r="AD40" s="1230"/>
      <c r="AF40" s="499" t="s">
        <v>10048</v>
      </c>
      <c r="AG40" s="1201"/>
      <c r="AH40" s="1201"/>
      <c r="AI40" s="1201"/>
      <c r="AJ40" s="1201"/>
      <c r="AK40" s="1201"/>
      <c r="AL40" s="1201"/>
      <c r="AM40" s="1201"/>
      <c r="AN40" s="1201"/>
      <c r="AO40" s="1201"/>
    </row>
    <row r="41" spans="1:41" s="1167" customFormat="1" ht="15.75" customHeight="1" thickTop="1">
      <c r="B41" s="614" t="s">
        <v>10049</v>
      </c>
      <c r="C41" s="615" t="s">
        <v>6756</v>
      </c>
      <c r="D41" s="615">
        <v>3</v>
      </c>
      <c r="E41" s="1205">
        <v>0</v>
      </c>
      <c r="F41" s="1205">
        <v>0</v>
      </c>
      <c r="G41" s="1205">
        <v>0</v>
      </c>
      <c r="H41" s="1205">
        <v>92.784000000000006</v>
      </c>
      <c r="I41" s="1205">
        <v>0</v>
      </c>
      <c r="J41" s="1205">
        <v>0</v>
      </c>
      <c r="K41" s="1205">
        <v>0</v>
      </c>
      <c r="L41" s="1205">
        <v>0</v>
      </c>
      <c r="M41" s="1172">
        <f>IFERROR(SUM(E41:L41), 0)</f>
        <v>92.784000000000006</v>
      </c>
      <c r="N41" s="598"/>
      <c r="O41" s="619" t="s">
        <v>10288</v>
      </c>
      <c r="Q41" s="509"/>
      <c r="S41" s="1230"/>
      <c r="T41" s="487">
        <f t="shared" ref="T41:T45" si="69">IF( SUM( V41:AC41 ) = 0, 0, $V$5 )</f>
        <v>0</v>
      </c>
      <c r="U41" s="1230"/>
      <c r="V41" s="511">
        <f t="shared" ref="V41:V45" si="70" xml:space="preserve"> IF( ISNUMBER( E41 ), 0, 1 )</f>
        <v>0</v>
      </c>
      <c r="W41" s="511">
        <f t="shared" ref="W41:W45" si="71" xml:space="preserve"> IF( ISNUMBER( F41 ), 0, 1 )</f>
        <v>0</v>
      </c>
      <c r="X41" s="511">
        <f t="shared" ref="X41:X45" si="72" xml:space="preserve"> IF( ISNUMBER( G41 ), 0, 1 )</f>
        <v>0</v>
      </c>
      <c r="Y41" s="511">
        <f t="shared" ref="Y41:Y45" si="73" xml:space="preserve"> IF( ISNUMBER( H41 ), 0, 1 )</f>
        <v>0</v>
      </c>
      <c r="Z41" s="511">
        <f t="shared" ref="Z41:Z45" si="74" xml:space="preserve"> IF( ISNUMBER( I41 ), 0, 1 )</f>
        <v>0</v>
      </c>
      <c r="AA41" s="511">
        <f t="shared" ref="AA41:AA45" si="75" xml:space="preserve"> IF( ISNUMBER( J41 ), 0, 1 )</f>
        <v>0</v>
      </c>
      <c r="AB41" s="511">
        <f t="shared" ref="AB41:AB45" si="76" xml:space="preserve"> IF( ISNUMBER( K41 ), 0, 1 )</f>
        <v>0</v>
      </c>
      <c r="AC41" s="511">
        <f t="shared" ref="AC41:AC45" si="77" xml:space="preserve"> IF( ISNUMBER( L41 ), 0, 1 )</f>
        <v>0</v>
      </c>
      <c r="AD41" s="1230"/>
      <c r="AF41" s="614" t="s">
        <v>10049</v>
      </c>
      <c r="AG41" s="1229" t="s">
        <v>10289</v>
      </c>
      <c r="AH41" s="1229" t="s">
        <v>10290</v>
      </c>
      <c r="AI41" s="1229" t="s">
        <v>10291</v>
      </c>
      <c r="AJ41" s="1229" t="s">
        <v>10292</v>
      </c>
      <c r="AK41" s="1229" t="s">
        <v>10293</v>
      </c>
      <c r="AL41" s="1229" t="s">
        <v>10294</v>
      </c>
      <c r="AM41" s="1229" t="s">
        <v>10295</v>
      </c>
      <c r="AN41" s="1229" t="s">
        <v>10296</v>
      </c>
      <c r="AO41" s="1174" t="s">
        <v>10297</v>
      </c>
    </row>
    <row r="42" spans="1:41" s="1167" customFormat="1" ht="15.75" customHeight="1">
      <c r="B42" s="622" t="s">
        <v>10057</v>
      </c>
      <c r="C42" s="623" t="s">
        <v>6756</v>
      </c>
      <c r="D42" s="623">
        <v>3</v>
      </c>
      <c r="E42" s="1213">
        <v>0</v>
      </c>
      <c r="F42" s="1213">
        <v>0</v>
      </c>
      <c r="G42" s="1213">
        <v>0</v>
      </c>
      <c r="H42" s="1213">
        <v>0</v>
      </c>
      <c r="I42" s="1213">
        <v>0</v>
      </c>
      <c r="J42" s="1213">
        <v>0</v>
      </c>
      <c r="K42" s="1213">
        <v>0</v>
      </c>
      <c r="L42" s="1213">
        <v>0</v>
      </c>
      <c r="M42" s="1176">
        <f t="shared" ref="M42:M45" si="78">IFERROR(SUM(E42:L42), 0)</f>
        <v>0</v>
      </c>
      <c r="N42" s="598"/>
      <c r="O42" s="626" t="s">
        <v>10298</v>
      </c>
      <c r="Q42" s="517"/>
      <c r="S42" s="1230"/>
      <c r="T42" s="487">
        <f t="shared" si="69"/>
        <v>0</v>
      </c>
      <c r="U42" s="1230"/>
      <c r="V42" s="511">
        <f t="shared" si="70"/>
        <v>0</v>
      </c>
      <c r="W42" s="511">
        <f t="shared" si="71"/>
        <v>0</v>
      </c>
      <c r="X42" s="511">
        <f t="shared" si="72"/>
        <v>0</v>
      </c>
      <c r="Y42" s="511">
        <f t="shared" si="73"/>
        <v>0</v>
      </c>
      <c r="Z42" s="511">
        <f t="shared" si="74"/>
        <v>0</v>
      </c>
      <c r="AA42" s="511">
        <f t="shared" si="75"/>
        <v>0</v>
      </c>
      <c r="AB42" s="511">
        <f t="shared" si="76"/>
        <v>0</v>
      </c>
      <c r="AC42" s="511">
        <f t="shared" si="77"/>
        <v>0</v>
      </c>
      <c r="AD42" s="1230"/>
      <c r="AF42" s="622" t="s">
        <v>10057</v>
      </c>
      <c r="AG42" s="1231" t="s">
        <v>10299</v>
      </c>
      <c r="AH42" s="1231" t="s">
        <v>10300</v>
      </c>
      <c r="AI42" s="1231" t="s">
        <v>10301</v>
      </c>
      <c r="AJ42" s="1231" t="s">
        <v>10302</v>
      </c>
      <c r="AK42" s="1231" t="s">
        <v>10303</v>
      </c>
      <c r="AL42" s="1231" t="s">
        <v>10304</v>
      </c>
      <c r="AM42" s="1231" t="s">
        <v>10305</v>
      </c>
      <c r="AN42" s="1231" t="s">
        <v>10306</v>
      </c>
      <c r="AO42" s="1178" t="s">
        <v>10307</v>
      </c>
    </row>
    <row r="43" spans="1:41" s="1167" customFormat="1" ht="15.75" customHeight="1">
      <c r="B43" s="622" t="s">
        <v>10065</v>
      </c>
      <c r="C43" s="623" t="s">
        <v>6756</v>
      </c>
      <c r="D43" s="623">
        <v>3</v>
      </c>
      <c r="E43" s="1213">
        <v>0</v>
      </c>
      <c r="F43" s="1213">
        <v>0</v>
      </c>
      <c r="G43" s="1213">
        <v>0</v>
      </c>
      <c r="H43" s="1213">
        <v>0</v>
      </c>
      <c r="I43" s="1213">
        <v>0</v>
      </c>
      <c r="J43" s="1213">
        <v>0</v>
      </c>
      <c r="K43" s="1213">
        <v>0</v>
      </c>
      <c r="L43" s="1213">
        <v>0</v>
      </c>
      <c r="M43" s="1176">
        <f t="shared" si="78"/>
        <v>0</v>
      </c>
      <c r="N43" s="598"/>
      <c r="O43" s="626" t="s">
        <v>10308</v>
      </c>
      <c r="Q43" s="517"/>
      <c r="S43" s="1230"/>
      <c r="T43" s="487">
        <f t="shared" si="69"/>
        <v>0</v>
      </c>
      <c r="U43" s="1230"/>
      <c r="V43" s="511">
        <f t="shared" si="70"/>
        <v>0</v>
      </c>
      <c r="W43" s="511">
        <f t="shared" si="71"/>
        <v>0</v>
      </c>
      <c r="X43" s="511">
        <f t="shared" si="72"/>
        <v>0</v>
      </c>
      <c r="Y43" s="511">
        <f t="shared" si="73"/>
        <v>0</v>
      </c>
      <c r="Z43" s="511">
        <f t="shared" si="74"/>
        <v>0</v>
      </c>
      <c r="AA43" s="511">
        <f t="shared" si="75"/>
        <v>0</v>
      </c>
      <c r="AB43" s="511">
        <f t="shared" si="76"/>
        <v>0</v>
      </c>
      <c r="AC43" s="511">
        <f t="shared" si="77"/>
        <v>0</v>
      </c>
      <c r="AD43" s="1230"/>
      <c r="AF43" s="622" t="s">
        <v>10065</v>
      </c>
      <c r="AG43" s="1231" t="s">
        <v>10309</v>
      </c>
      <c r="AH43" s="1231" t="s">
        <v>10310</v>
      </c>
      <c r="AI43" s="1231" t="s">
        <v>10311</v>
      </c>
      <c r="AJ43" s="1231" t="s">
        <v>10312</v>
      </c>
      <c r="AK43" s="1231" t="s">
        <v>10313</v>
      </c>
      <c r="AL43" s="1231" t="s">
        <v>10314</v>
      </c>
      <c r="AM43" s="1231" t="s">
        <v>10315</v>
      </c>
      <c r="AN43" s="1231" t="s">
        <v>10316</v>
      </c>
      <c r="AO43" s="1178" t="s">
        <v>10317</v>
      </c>
    </row>
    <row r="44" spans="1:41" s="1167" customFormat="1" ht="15.75" customHeight="1">
      <c r="B44" s="622" t="s">
        <v>10073</v>
      </c>
      <c r="C44" s="623" t="s">
        <v>6756</v>
      </c>
      <c r="D44" s="623">
        <v>3</v>
      </c>
      <c r="E44" s="1213">
        <v>0</v>
      </c>
      <c r="F44" s="1213">
        <v>0</v>
      </c>
      <c r="G44" s="1213">
        <v>0</v>
      </c>
      <c r="H44" s="1213">
        <v>0</v>
      </c>
      <c r="I44" s="1213">
        <v>0</v>
      </c>
      <c r="J44" s="1213">
        <v>0</v>
      </c>
      <c r="K44" s="1213">
        <v>0</v>
      </c>
      <c r="L44" s="1213">
        <v>0</v>
      </c>
      <c r="M44" s="1176">
        <f t="shared" si="78"/>
        <v>0</v>
      </c>
      <c r="N44" s="598"/>
      <c r="O44" s="626" t="s">
        <v>10318</v>
      </c>
      <c r="Q44" s="517"/>
      <c r="S44" s="1230"/>
      <c r="T44" s="487">
        <f t="shared" si="69"/>
        <v>0</v>
      </c>
      <c r="U44" s="1230"/>
      <c r="V44" s="511">
        <f t="shared" si="70"/>
        <v>0</v>
      </c>
      <c r="W44" s="511">
        <f t="shared" si="71"/>
        <v>0</v>
      </c>
      <c r="X44" s="511">
        <f t="shared" si="72"/>
        <v>0</v>
      </c>
      <c r="Y44" s="511">
        <f t="shared" si="73"/>
        <v>0</v>
      </c>
      <c r="Z44" s="511">
        <f t="shared" si="74"/>
        <v>0</v>
      </c>
      <c r="AA44" s="511">
        <f t="shared" si="75"/>
        <v>0</v>
      </c>
      <c r="AB44" s="511">
        <f t="shared" si="76"/>
        <v>0</v>
      </c>
      <c r="AC44" s="511">
        <f t="shared" si="77"/>
        <v>0</v>
      </c>
      <c r="AD44" s="1230"/>
      <c r="AF44" s="622" t="s">
        <v>10073</v>
      </c>
      <c r="AG44" s="1231" t="s">
        <v>10319</v>
      </c>
      <c r="AH44" s="1231" t="s">
        <v>10320</v>
      </c>
      <c r="AI44" s="1231" t="s">
        <v>10321</v>
      </c>
      <c r="AJ44" s="1231" t="s">
        <v>10322</v>
      </c>
      <c r="AK44" s="1231" t="s">
        <v>10323</v>
      </c>
      <c r="AL44" s="1231" t="s">
        <v>10324</v>
      </c>
      <c r="AM44" s="1231" t="s">
        <v>10325</v>
      </c>
      <c r="AN44" s="1231" t="s">
        <v>10326</v>
      </c>
      <c r="AO44" s="1178" t="s">
        <v>10327</v>
      </c>
    </row>
    <row r="45" spans="1:41" s="1167" customFormat="1" ht="15.75" customHeight="1">
      <c r="B45" s="622" t="s">
        <v>10081</v>
      </c>
      <c r="C45" s="623" t="s">
        <v>6756</v>
      </c>
      <c r="D45" s="623">
        <v>3</v>
      </c>
      <c r="E45" s="1213">
        <v>0</v>
      </c>
      <c r="F45" s="1213">
        <v>0</v>
      </c>
      <c r="G45" s="1213">
        <v>0</v>
      </c>
      <c r="H45" s="1213">
        <v>0</v>
      </c>
      <c r="I45" s="1213">
        <v>0</v>
      </c>
      <c r="J45" s="1213">
        <v>0</v>
      </c>
      <c r="K45" s="1213">
        <v>0</v>
      </c>
      <c r="L45" s="1213">
        <v>0</v>
      </c>
      <c r="M45" s="1176">
        <f t="shared" si="78"/>
        <v>0</v>
      </c>
      <c r="N45" s="598"/>
      <c r="O45" s="626" t="s">
        <v>10328</v>
      </c>
      <c r="Q45" s="517"/>
      <c r="S45" s="1230"/>
      <c r="T45" s="487">
        <f t="shared" si="69"/>
        <v>0</v>
      </c>
      <c r="U45" s="1230"/>
      <c r="V45" s="511">
        <f t="shared" si="70"/>
        <v>0</v>
      </c>
      <c r="W45" s="511">
        <f t="shared" si="71"/>
        <v>0</v>
      </c>
      <c r="X45" s="511">
        <f t="shared" si="72"/>
        <v>0</v>
      </c>
      <c r="Y45" s="511">
        <f t="shared" si="73"/>
        <v>0</v>
      </c>
      <c r="Z45" s="511">
        <f t="shared" si="74"/>
        <v>0</v>
      </c>
      <c r="AA45" s="511">
        <f t="shared" si="75"/>
        <v>0</v>
      </c>
      <c r="AB45" s="511">
        <f t="shared" si="76"/>
        <v>0</v>
      </c>
      <c r="AC45" s="511">
        <f t="shared" si="77"/>
        <v>0</v>
      </c>
      <c r="AD45" s="1230"/>
      <c r="AF45" s="622" t="s">
        <v>10081</v>
      </c>
      <c r="AG45" s="1231" t="s">
        <v>10329</v>
      </c>
      <c r="AH45" s="1231" t="s">
        <v>10330</v>
      </c>
      <c r="AI45" s="1231" t="s">
        <v>10331</v>
      </c>
      <c r="AJ45" s="1231" t="s">
        <v>10332</v>
      </c>
      <c r="AK45" s="1231" t="s">
        <v>10333</v>
      </c>
      <c r="AL45" s="1231" t="s">
        <v>10334</v>
      </c>
      <c r="AM45" s="1231" t="s">
        <v>10335</v>
      </c>
      <c r="AN45" s="1231" t="s">
        <v>10336</v>
      </c>
      <c r="AO45" s="1178" t="s">
        <v>10337</v>
      </c>
    </row>
    <row r="46" spans="1:41" s="1167" customFormat="1" ht="15.75" customHeight="1" thickBot="1">
      <c r="B46" s="631" t="s">
        <v>10089</v>
      </c>
      <c r="C46" s="632" t="s">
        <v>6756</v>
      </c>
      <c r="D46" s="632">
        <v>3</v>
      </c>
      <c r="E46" s="1218">
        <f>IFERROR(SUM(E41:E45), 0)</f>
        <v>0</v>
      </c>
      <c r="F46" s="1218">
        <f t="shared" ref="F46:L46" si="79">IFERROR(SUM(F41:F45), 0)</f>
        <v>0</v>
      </c>
      <c r="G46" s="1218">
        <f t="shared" si="79"/>
        <v>0</v>
      </c>
      <c r="H46" s="1218">
        <f t="shared" si="79"/>
        <v>92.784000000000006</v>
      </c>
      <c r="I46" s="1218">
        <f t="shared" si="79"/>
        <v>0</v>
      </c>
      <c r="J46" s="1218">
        <f t="shared" si="79"/>
        <v>0</v>
      </c>
      <c r="K46" s="1218">
        <f t="shared" si="79"/>
        <v>0</v>
      </c>
      <c r="L46" s="1218">
        <f t="shared" si="79"/>
        <v>0</v>
      </c>
      <c r="M46" s="1185">
        <f>IFERROR(SUM(E46:L46), 0)</f>
        <v>92.784000000000006</v>
      </c>
      <c r="N46" s="598"/>
      <c r="O46" s="635" t="s">
        <v>10338</v>
      </c>
      <c r="Q46" s="523"/>
      <c r="S46" s="1230"/>
      <c r="T46" s="487"/>
      <c r="U46" s="1230"/>
      <c r="V46" s="496"/>
      <c r="W46" s="496"/>
      <c r="X46" s="496"/>
      <c r="Y46" s="496"/>
      <c r="Z46" s="496"/>
      <c r="AA46" s="496"/>
      <c r="AB46" s="496"/>
      <c r="AC46" s="496"/>
      <c r="AD46" s="1230"/>
      <c r="AF46" s="631" t="s">
        <v>10089</v>
      </c>
      <c r="AG46" s="1219" t="s">
        <v>10339</v>
      </c>
      <c r="AH46" s="1219" t="s">
        <v>10340</v>
      </c>
      <c r="AI46" s="1219" t="s">
        <v>10341</v>
      </c>
      <c r="AJ46" s="1219" t="s">
        <v>10342</v>
      </c>
      <c r="AK46" s="1219" t="s">
        <v>10343</v>
      </c>
      <c r="AL46" s="1219" t="s">
        <v>10344</v>
      </c>
      <c r="AM46" s="1219" t="s">
        <v>10345</v>
      </c>
      <c r="AN46" s="1219" t="s">
        <v>10346</v>
      </c>
      <c r="AO46" s="1187" t="s">
        <v>10347</v>
      </c>
    </row>
    <row r="47" spans="1:41" ht="32.25" customHeight="1" thickTop="1">
      <c r="A47" s="496"/>
      <c r="B47" s="496"/>
      <c r="C47" s="496"/>
      <c r="D47" s="496"/>
      <c r="E47" s="496"/>
      <c r="F47" s="496"/>
      <c r="G47" s="496"/>
      <c r="H47" s="496"/>
      <c r="I47" s="496"/>
      <c r="J47" s="496"/>
      <c r="K47" s="496"/>
      <c r="L47" s="496"/>
      <c r="M47" s="496"/>
      <c r="N47" s="496"/>
      <c r="P47" s="496"/>
      <c r="Q47" s="496"/>
      <c r="R47" s="496"/>
      <c r="T47" s="487"/>
    </row>
    <row r="48" spans="1:41" ht="32.25" customHeight="1">
      <c r="A48" s="496"/>
      <c r="B48" s="496"/>
      <c r="C48" s="496"/>
      <c r="D48" s="496"/>
      <c r="E48" s="496"/>
      <c r="F48" s="496"/>
      <c r="G48" s="496"/>
      <c r="H48" s="496"/>
      <c r="I48" s="496"/>
      <c r="J48" s="496"/>
      <c r="K48" s="496"/>
      <c r="L48" s="496"/>
      <c r="M48" s="496"/>
      <c r="N48" s="496"/>
      <c r="P48" s="496"/>
      <c r="Q48" s="496"/>
      <c r="R48" s="496"/>
      <c r="T48" s="487"/>
    </row>
    <row r="49" spans="1:20" ht="32.25" customHeight="1">
      <c r="A49" s="496"/>
      <c r="B49" s="496"/>
      <c r="C49" s="496"/>
      <c r="D49" s="496"/>
      <c r="E49" s="496"/>
      <c r="F49" s="496"/>
      <c r="G49" s="496"/>
      <c r="H49" s="496"/>
      <c r="I49" s="496"/>
      <c r="J49" s="496"/>
      <c r="K49" s="496"/>
      <c r="L49" s="496"/>
      <c r="M49" s="496"/>
      <c r="N49" s="496"/>
      <c r="P49" s="496"/>
      <c r="Q49" s="496"/>
      <c r="R49" s="496"/>
      <c r="T49" s="487"/>
    </row>
    <row r="50" spans="1:20" ht="32.25" customHeight="1">
      <c r="A50" s="496"/>
      <c r="B50" s="496"/>
      <c r="C50" s="496"/>
      <c r="D50" s="496"/>
      <c r="E50" s="496"/>
      <c r="F50" s="496"/>
      <c r="G50" s="496"/>
      <c r="H50" s="496"/>
      <c r="I50" s="496"/>
      <c r="J50" s="496"/>
      <c r="K50" s="496"/>
      <c r="L50" s="496"/>
      <c r="M50" s="496"/>
      <c r="N50" s="496"/>
      <c r="P50" s="496"/>
      <c r="Q50" s="496"/>
      <c r="R50" s="496"/>
      <c r="T50" s="487"/>
    </row>
    <row r="51" spans="1:20">
      <c r="A51" s="496"/>
      <c r="B51" s="496"/>
      <c r="C51" s="496"/>
      <c r="D51" s="496"/>
      <c r="E51" s="496"/>
      <c r="F51" s="496"/>
      <c r="G51" s="496"/>
      <c r="H51" s="496"/>
      <c r="I51" s="496"/>
      <c r="J51" s="496"/>
      <c r="K51" s="496"/>
      <c r="L51" s="496"/>
      <c r="M51" s="496"/>
      <c r="N51" s="496"/>
      <c r="P51" s="496"/>
      <c r="Q51" s="496"/>
      <c r="R51" s="496"/>
      <c r="T51" s="487"/>
    </row>
  </sheetData>
  <sheetProtection algorithmName="SHA-512" hashValue="FAyLw0QUfspm8gqixY1KJnwBOoSN3tjbQSczuT9mzraMRSIJz7afJIHDga5PXhzsFDDZpewtd/jC6wiLWMCNWw==" saltValue="Gl7VfPi4ej6GKDiA0mX/EA==" spinCount="100000" sheet="1"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279" priority="34" operator="equal">
      <formula>0</formula>
    </cfRule>
  </conditionalFormatting>
  <conditionalFormatting sqref="T33">
    <cfRule type="cellIs" dxfId="278" priority="3" operator="equal">
      <formula>0</formula>
    </cfRule>
  </conditionalFormatting>
  <conditionalFormatting sqref="T9:T11">
    <cfRule type="cellIs" dxfId="277" priority="11" operator="equal">
      <formula>0</formula>
    </cfRule>
  </conditionalFormatting>
  <conditionalFormatting sqref="T12 T14:T16 T18:T21 T23 T25:T27 T29:T32 T35:T40 T46:T51">
    <cfRule type="cellIs" dxfId="276" priority="9" operator="equal">
      <formula>0</formula>
    </cfRule>
  </conditionalFormatting>
  <conditionalFormatting sqref="T13">
    <cfRule type="cellIs" dxfId="275" priority="8" operator="equal">
      <formula>0</formula>
    </cfRule>
  </conditionalFormatting>
  <conditionalFormatting sqref="T17">
    <cfRule type="cellIs" dxfId="274" priority="7" operator="equal">
      <formula>0</formula>
    </cfRule>
  </conditionalFormatting>
  <conditionalFormatting sqref="T24">
    <cfRule type="cellIs" dxfId="273" priority="5" operator="equal">
      <formula>0</formula>
    </cfRule>
  </conditionalFormatting>
  <conditionalFormatting sqref="T28">
    <cfRule type="cellIs" dxfId="272" priority="4" operator="equal">
      <formula>0</formula>
    </cfRule>
  </conditionalFormatting>
  <conditionalFormatting sqref="T41:T45">
    <cfRule type="cellIs" dxfId="271" priority="1" operator="equal">
      <formula>0</formula>
    </cfRule>
  </conditionalFormatting>
  <conditionalFormatting sqref="T22">
    <cfRule type="cellIs" dxfId="270" priority="6" operator="equal">
      <formula>0</formula>
    </cfRule>
  </conditionalFormatting>
  <conditionalFormatting sqref="T34">
    <cfRule type="cellIs" dxfId="269" priority="2"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70" zoomScaleNormal="70" zoomScaleSheetLayoutView="100" workbookViewId="0">
      <selection sqref="A1:XFD1048576"/>
    </sheetView>
  </sheetViews>
  <sheetFormatPr defaultColWidth="9" defaultRowHeight="15.75" customHeight="1"/>
  <cols>
    <col min="1" max="1" width="1.625" style="579" customWidth="1"/>
    <col min="2" max="2" width="37" style="579" customWidth="1"/>
    <col min="3" max="3" width="7.125" style="579" customWidth="1"/>
    <col min="4" max="4" width="5.5" style="579" customWidth="1"/>
    <col min="5" max="16" width="12.5" style="579" customWidth="1"/>
    <col min="17" max="17" width="1.5" style="579" customWidth="1"/>
    <col min="18" max="18" width="12.5" style="579" customWidth="1"/>
    <col min="19" max="19" width="1.625" style="579" customWidth="1"/>
    <col min="20" max="20" width="33.625" style="579" customWidth="1"/>
    <col min="21" max="22" width="1.625" style="579" customWidth="1"/>
    <col min="23" max="23" width="24.625" style="579" customWidth="1"/>
    <col min="24" max="24" width="1.625" style="579" customWidth="1"/>
    <col min="25" max="25" width="5.625" style="579" hidden="1" customWidth="1"/>
    <col min="26" max="29" width="6.125" style="579" hidden="1" customWidth="1"/>
    <col min="30" max="30" width="1.5" style="579" hidden="1" customWidth="1"/>
    <col min="31" max="31" width="5.625" style="579" hidden="1" customWidth="1"/>
    <col min="32" max="32" width="6.125" style="579" hidden="1" customWidth="1"/>
    <col min="33" max="33" width="5.625" style="579" hidden="1" customWidth="1"/>
    <col min="34" max="34" width="6.125" style="579" hidden="1" customWidth="1"/>
    <col min="35" max="35" width="5.125" style="579" hidden="1" customWidth="1"/>
    <col min="36" max="36" width="1.625" style="579" hidden="1" customWidth="1"/>
    <col min="37" max="37" width="1.625" style="579" customWidth="1"/>
    <col min="38" max="16384" width="9" style="579"/>
  </cols>
  <sheetData>
    <row r="1" spans="2:36" ht="29.25" customHeight="1">
      <c r="B1" s="2914" t="s">
        <v>677</v>
      </c>
      <c r="C1" s="2914"/>
      <c r="D1" s="2914"/>
      <c r="E1" s="2914"/>
      <c r="F1" s="2914"/>
      <c r="G1" s="2914"/>
      <c r="H1" s="2914"/>
      <c r="I1" s="2914"/>
      <c r="J1" s="813"/>
      <c r="K1" s="946"/>
      <c r="L1" s="946"/>
      <c r="M1" s="946"/>
      <c r="N1" s="946"/>
      <c r="O1" s="2914"/>
      <c r="P1" s="2914"/>
      <c r="V1" s="582"/>
      <c r="X1" s="582"/>
      <c r="AJ1" s="582"/>
    </row>
    <row r="2" spans="2:36" ht="29.25" customHeight="1">
      <c r="B2" s="2914" t="s">
        <v>9</v>
      </c>
      <c r="C2" s="2914"/>
      <c r="D2" s="2914"/>
      <c r="E2" s="2914"/>
      <c r="F2" s="2914"/>
      <c r="G2" s="2914"/>
      <c r="H2" s="2914"/>
      <c r="I2" s="2914"/>
      <c r="J2" s="813"/>
      <c r="K2" s="846"/>
      <c r="L2" s="846"/>
      <c r="M2" s="846"/>
      <c r="N2" s="846"/>
      <c r="O2" s="846"/>
      <c r="P2" s="846"/>
      <c r="V2" s="582"/>
      <c r="X2" s="582"/>
      <c r="AJ2" s="582"/>
    </row>
    <row r="3" spans="2:36" ht="45" customHeight="1">
      <c r="B3" s="3077" t="s">
        <v>678</v>
      </c>
      <c r="C3" s="3077"/>
      <c r="D3" s="3077"/>
      <c r="E3" s="3077"/>
      <c r="F3" s="3077"/>
      <c r="G3" s="3077"/>
      <c r="H3" s="3077"/>
      <c r="I3" s="3077"/>
      <c r="J3" s="3077"/>
      <c r="K3" s="3077"/>
      <c r="L3" s="3077"/>
      <c r="M3" s="3077"/>
      <c r="N3" s="3077"/>
      <c r="O3" s="3077"/>
      <c r="P3" s="3077"/>
      <c r="Q3" s="3077"/>
      <c r="R3" s="3077"/>
      <c r="S3" s="3077"/>
      <c r="T3" s="3077"/>
      <c r="V3" s="582"/>
      <c r="W3" s="489" t="s">
        <v>6741</v>
      </c>
      <c r="X3" s="582"/>
      <c r="AJ3" s="582"/>
    </row>
    <row r="4" spans="2:36" ht="15" customHeight="1" thickBot="1">
      <c r="B4" s="1233"/>
      <c r="C4" s="1233"/>
      <c r="D4" s="1233"/>
      <c r="E4" s="1234"/>
      <c r="F4" s="1235"/>
      <c r="G4" s="1235"/>
      <c r="H4" s="1235"/>
      <c r="I4" s="1235"/>
      <c r="J4" s="1235"/>
      <c r="K4" s="1235"/>
      <c r="L4" s="1235"/>
      <c r="M4" s="1235"/>
      <c r="N4" s="1235"/>
      <c r="O4" s="1235"/>
      <c r="P4" s="1235"/>
      <c r="Q4" s="1235"/>
      <c r="S4" s="1167"/>
      <c r="T4" s="1167"/>
      <c r="U4" s="1167"/>
      <c r="V4" s="582"/>
      <c r="X4" s="582"/>
      <c r="AJ4" s="582"/>
    </row>
    <row r="5" spans="2:36" s="526" customFormat="1" ht="29.25" customHeight="1" thickTop="1">
      <c r="B5" s="3100" t="s">
        <v>6743</v>
      </c>
      <c r="C5" s="3103" t="s">
        <v>6744</v>
      </c>
      <c r="D5" s="3103" t="s">
        <v>10348</v>
      </c>
      <c r="E5" s="3106" t="s">
        <v>10349</v>
      </c>
      <c r="F5" s="3106"/>
      <c r="G5" s="3106"/>
      <c r="H5" s="3106"/>
      <c r="I5" s="3106"/>
      <c r="J5" s="3106"/>
      <c r="K5" s="3106" t="s">
        <v>10350</v>
      </c>
      <c r="L5" s="3106"/>
      <c r="M5" s="3106"/>
      <c r="N5" s="3106"/>
      <c r="O5" s="3106"/>
      <c r="P5" s="3107"/>
      <c r="R5" s="3030" t="s">
        <v>6749</v>
      </c>
      <c r="T5" s="3030" t="s">
        <v>6750</v>
      </c>
      <c r="V5" s="1236"/>
      <c r="X5" s="1236"/>
      <c r="AJ5" s="1236"/>
    </row>
    <row r="6" spans="2:36" s="526" customFormat="1" ht="15" customHeight="1">
      <c r="B6" s="3101"/>
      <c r="C6" s="3104"/>
      <c r="D6" s="3104"/>
      <c r="E6" s="3097" t="s">
        <v>7672</v>
      </c>
      <c r="F6" s="3097" t="s">
        <v>8704</v>
      </c>
      <c r="G6" s="3097"/>
      <c r="H6" s="3097"/>
      <c r="I6" s="3097"/>
      <c r="J6" s="3097" t="s">
        <v>6962</v>
      </c>
      <c r="K6" s="3097" t="s">
        <v>7672</v>
      </c>
      <c r="L6" s="3097" t="s">
        <v>8704</v>
      </c>
      <c r="M6" s="3097"/>
      <c r="N6" s="3097"/>
      <c r="O6" s="3097"/>
      <c r="P6" s="3098" t="s">
        <v>6962</v>
      </c>
      <c r="R6" s="3031"/>
      <c r="T6" s="3031"/>
      <c r="V6" s="1236"/>
      <c r="X6" s="1236"/>
      <c r="AJ6" s="1236"/>
    </row>
    <row r="7" spans="2:36" s="526" customFormat="1" ht="63" customHeight="1" thickBot="1">
      <c r="B7" s="3102"/>
      <c r="C7" s="3105"/>
      <c r="D7" s="3105"/>
      <c r="E7" s="3108"/>
      <c r="F7" s="1237" t="s">
        <v>9925</v>
      </c>
      <c r="G7" s="1237" t="s">
        <v>9926</v>
      </c>
      <c r="H7" s="1237" t="s">
        <v>9927</v>
      </c>
      <c r="I7" s="1237" t="s">
        <v>9928</v>
      </c>
      <c r="J7" s="3108"/>
      <c r="K7" s="3108"/>
      <c r="L7" s="1237" t="s">
        <v>9925</v>
      </c>
      <c r="M7" s="1237" t="s">
        <v>9926</v>
      </c>
      <c r="N7" s="1237" t="s">
        <v>9927</v>
      </c>
      <c r="O7" s="1237" t="s">
        <v>9928</v>
      </c>
      <c r="P7" s="3099"/>
      <c r="R7" s="3032"/>
      <c r="T7" s="3032"/>
      <c r="V7" s="1236"/>
      <c r="W7" s="1238"/>
      <c r="X7" s="1236"/>
      <c r="AJ7" s="1236"/>
    </row>
    <row r="8" spans="2:36" s="526" customFormat="1" ht="15" customHeight="1" thickTop="1" thickBot="1">
      <c r="B8" s="1239"/>
      <c r="C8" s="1239"/>
      <c r="D8" s="1239"/>
      <c r="E8" s="1240"/>
      <c r="F8" s="1240"/>
      <c r="G8" s="1240"/>
      <c r="H8" s="1240"/>
      <c r="I8" s="1240"/>
      <c r="J8" s="1240"/>
      <c r="K8" s="1240"/>
      <c r="L8" s="1240"/>
      <c r="M8" s="1240"/>
      <c r="N8" s="1240"/>
      <c r="O8" s="1240"/>
      <c r="P8" s="1240"/>
      <c r="R8" s="1167"/>
      <c r="V8" s="1236"/>
      <c r="X8" s="1236"/>
      <c r="Y8" s="2921" t="s">
        <v>6742</v>
      </c>
      <c r="Z8" s="2921"/>
      <c r="AA8" s="2921"/>
      <c r="AB8" s="3094"/>
      <c r="AC8" s="3094"/>
      <c r="AJ8" s="1236"/>
    </row>
    <row r="9" spans="2:36" s="526" customFormat="1" ht="31.5" thickTop="1" thickBot="1">
      <c r="B9" s="499" t="s">
        <v>10351</v>
      </c>
      <c r="C9" s="531"/>
      <c r="D9" s="531"/>
      <c r="E9" s="495"/>
      <c r="F9" s="495"/>
      <c r="G9" s="1240"/>
      <c r="H9" s="1240"/>
      <c r="I9" s="1240"/>
      <c r="J9" s="1240"/>
      <c r="K9" s="1240"/>
      <c r="L9" s="1240"/>
      <c r="M9" s="1240"/>
      <c r="N9" s="1240"/>
      <c r="O9" s="1240"/>
      <c r="P9" s="1240"/>
      <c r="R9" s="1167"/>
      <c r="V9" s="1236"/>
      <c r="X9" s="1236"/>
      <c r="Y9" s="502" t="s">
        <v>6751</v>
      </c>
      <c r="AJ9" s="1236"/>
    </row>
    <row r="10" spans="2:36" s="526" customFormat="1" ht="15.75" customHeight="1" thickTop="1">
      <c r="B10" s="503" t="s">
        <v>10352</v>
      </c>
      <c r="C10" s="504" t="s">
        <v>6756</v>
      </c>
      <c r="D10" s="504">
        <v>3</v>
      </c>
      <c r="E10" s="696">
        <v>0</v>
      </c>
      <c r="F10" s="696">
        <v>0</v>
      </c>
      <c r="G10" s="696">
        <v>0</v>
      </c>
      <c r="H10" s="696">
        <v>0</v>
      </c>
      <c r="I10" s="696">
        <v>0.16600000000000001</v>
      </c>
      <c r="J10" s="1056">
        <v>0.16600000000000001</v>
      </c>
      <c r="K10" s="696">
        <v>0</v>
      </c>
      <c r="L10" s="696">
        <v>0</v>
      </c>
      <c r="M10" s="696">
        <v>0</v>
      </c>
      <c r="N10" s="696">
        <v>0</v>
      </c>
      <c r="O10" s="696">
        <v>0</v>
      </c>
      <c r="P10" s="720">
        <v>0</v>
      </c>
      <c r="R10" s="509" t="s">
        <v>10353</v>
      </c>
      <c r="T10" s="509"/>
      <c r="V10" s="1236"/>
      <c r="W10" s="487">
        <f t="shared" ref="W10:W19" si="0">IF( SUM( Y10:AI10 ) = 0, 0, $Y$9 )</f>
        <v>0</v>
      </c>
      <c r="X10" s="1236"/>
      <c r="Y10" s="511">
        <f t="shared" ref="Y10" si="1" xml:space="preserve"> IF( ISNUMBER( E10 ), 0, 1 )</f>
        <v>0</v>
      </c>
      <c r="Z10" s="511">
        <f t="shared" ref="Z10" si="2" xml:space="preserve"> IF( ISNUMBER( F10 ), 0, 1 )</f>
        <v>0</v>
      </c>
      <c r="AA10" s="511">
        <f t="shared" ref="AA10" si="3" xml:space="preserve"> IF( ISNUMBER( G10 ), 0, 1 )</f>
        <v>0</v>
      </c>
      <c r="AB10" s="511">
        <f t="shared" ref="AB10" si="4" xml:space="preserve"> IF( ISNUMBER( H10 ), 0, 1 )</f>
        <v>0</v>
      </c>
      <c r="AC10" s="511">
        <f t="shared" ref="AC10" si="5" xml:space="preserve"> IF( ISNUMBER( I10 ), 0, 1 )</f>
        <v>0</v>
      </c>
      <c r="AE10" s="511">
        <f t="shared" ref="AE10" si="6" xml:space="preserve"> IF( ISNUMBER( K10 ), 0, 1 )</f>
        <v>0</v>
      </c>
      <c r="AF10" s="511">
        <f t="shared" ref="AF10" si="7" xml:space="preserve"> IF( ISNUMBER( L10 ), 0, 1 )</f>
        <v>0</v>
      </c>
      <c r="AG10" s="511">
        <f t="shared" ref="AG10" si="8" xml:space="preserve"> IF( ISNUMBER( M10 ), 0, 1 )</f>
        <v>0</v>
      </c>
      <c r="AH10" s="511">
        <f t="shared" ref="AH10" si="9" xml:space="preserve"> IF( ISNUMBER( N10 ), 0, 1 )</f>
        <v>0</v>
      </c>
      <c r="AI10" s="511">
        <f t="shared" ref="AI10" si="10" xml:space="preserve"> IF( ISNUMBER( O10 ), 0, 1 )</f>
        <v>0</v>
      </c>
      <c r="AJ10" s="1236"/>
    </row>
    <row r="11" spans="2:36" s="526" customFormat="1" ht="15.75" customHeight="1">
      <c r="B11" s="512" t="s">
        <v>10354</v>
      </c>
      <c r="C11" s="513" t="s">
        <v>6756</v>
      </c>
      <c r="D11" s="513">
        <v>3</v>
      </c>
      <c r="E11" s="701">
        <v>0</v>
      </c>
      <c r="F11" s="701">
        <v>0</v>
      </c>
      <c r="G11" s="701">
        <v>0</v>
      </c>
      <c r="H11" s="701">
        <v>0</v>
      </c>
      <c r="I11" s="701">
        <v>0.20599999999999999</v>
      </c>
      <c r="J11" s="1057">
        <v>0.20599999999999999</v>
      </c>
      <c r="K11" s="701">
        <v>0</v>
      </c>
      <c r="L11" s="701">
        <v>0</v>
      </c>
      <c r="M11" s="701">
        <v>0</v>
      </c>
      <c r="N11" s="701">
        <v>0</v>
      </c>
      <c r="O11" s="701">
        <v>0</v>
      </c>
      <c r="P11" s="1241">
        <v>0</v>
      </c>
      <c r="R11" s="517" t="s">
        <v>10355</v>
      </c>
      <c r="T11" s="517"/>
      <c r="V11" s="1236"/>
      <c r="W11" s="487">
        <f t="shared" si="0"/>
        <v>0</v>
      </c>
      <c r="X11" s="1236"/>
      <c r="Y11" s="511">
        <f t="shared" ref="Y11:Y19" si="11" xml:space="preserve"> IF( ISNUMBER( E11 ), 0, 1 )</f>
        <v>0</v>
      </c>
      <c r="Z11" s="511">
        <f t="shared" ref="Z11:Z19" si="12" xml:space="preserve"> IF( ISNUMBER( F11 ), 0, 1 )</f>
        <v>0</v>
      </c>
      <c r="AA11" s="511">
        <f t="shared" ref="AA11:AA19" si="13" xml:space="preserve"> IF( ISNUMBER( G11 ), 0, 1 )</f>
        <v>0</v>
      </c>
      <c r="AB11" s="511">
        <f t="shared" ref="AB11:AB19" si="14" xml:space="preserve"> IF( ISNUMBER( H11 ), 0, 1 )</f>
        <v>0</v>
      </c>
      <c r="AC11" s="511">
        <f t="shared" ref="AC11:AC19" si="15" xml:space="preserve"> IF( ISNUMBER( I11 ), 0, 1 )</f>
        <v>0</v>
      </c>
      <c r="AE11" s="511">
        <f t="shared" ref="AE11:AE19" si="16" xml:space="preserve"> IF( ISNUMBER( K11 ), 0, 1 )</f>
        <v>0</v>
      </c>
      <c r="AF11" s="511">
        <f t="shared" ref="AF11:AF19" si="17" xml:space="preserve"> IF( ISNUMBER( L11 ), 0, 1 )</f>
        <v>0</v>
      </c>
      <c r="AG11" s="511">
        <f t="shared" ref="AG11:AG19" si="18" xml:space="preserve"> IF( ISNUMBER( M11 ), 0, 1 )</f>
        <v>0</v>
      </c>
      <c r="AH11" s="511">
        <f t="shared" ref="AH11:AH19" si="19" xml:space="preserve"> IF( ISNUMBER( N11 ), 0, 1 )</f>
        <v>0</v>
      </c>
      <c r="AI11" s="511">
        <f t="shared" ref="AI11:AI19" si="20" xml:space="preserve"> IF( ISNUMBER( O11 ), 0, 1 )</f>
        <v>0</v>
      </c>
      <c r="AJ11" s="1236"/>
    </row>
    <row r="12" spans="2:36" s="526" customFormat="1" ht="15.75" customHeight="1">
      <c r="B12" s="512" t="s">
        <v>10356</v>
      </c>
      <c r="C12" s="513" t="s">
        <v>6756</v>
      </c>
      <c r="D12" s="513">
        <v>3</v>
      </c>
      <c r="E12" s="701">
        <v>0</v>
      </c>
      <c r="F12" s="701">
        <v>0</v>
      </c>
      <c r="G12" s="701">
        <v>0</v>
      </c>
      <c r="H12" s="701">
        <v>0</v>
      </c>
      <c r="I12" s="701">
        <v>0.16700000000000001</v>
      </c>
      <c r="J12" s="1057">
        <v>0.16700000000000001</v>
      </c>
      <c r="K12" s="701">
        <v>0</v>
      </c>
      <c r="L12" s="701">
        <v>0</v>
      </c>
      <c r="M12" s="701">
        <v>0</v>
      </c>
      <c r="N12" s="701">
        <v>0</v>
      </c>
      <c r="O12" s="701">
        <v>0</v>
      </c>
      <c r="P12" s="1241">
        <v>0</v>
      </c>
      <c r="R12" s="517" t="s">
        <v>10357</v>
      </c>
      <c r="T12" s="517"/>
      <c r="V12" s="1236"/>
      <c r="W12" s="487">
        <f t="shared" si="0"/>
        <v>0</v>
      </c>
      <c r="X12" s="1236"/>
      <c r="Y12" s="511">
        <f t="shared" si="11"/>
        <v>0</v>
      </c>
      <c r="Z12" s="511">
        <f t="shared" si="12"/>
        <v>0</v>
      </c>
      <c r="AA12" s="511">
        <f t="shared" si="13"/>
        <v>0</v>
      </c>
      <c r="AB12" s="511">
        <f t="shared" si="14"/>
        <v>0</v>
      </c>
      <c r="AC12" s="511">
        <f t="shared" si="15"/>
        <v>0</v>
      </c>
      <c r="AE12" s="511">
        <f t="shared" si="16"/>
        <v>0</v>
      </c>
      <c r="AF12" s="511">
        <f t="shared" si="17"/>
        <v>0</v>
      </c>
      <c r="AG12" s="511">
        <f t="shared" si="18"/>
        <v>0</v>
      </c>
      <c r="AH12" s="511">
        <f t="shared" si="19"/>
        <v>0</v>
      </c>
      <c r="AI12" s="511">
        <f t="shared" si="20"/>
        <v>0</v>
      </c>
      <c r="AJ12" s="1236"/>
    </row>
    <row r="13" spans="2:36" s="526" customFormat="1" ht="15.75" customHeight="1">
      <c r="B13" s="512" t="s">
        <v>10358</v>
      </c>
      <c r="C13" s="513" t="s">
        <v>6756</v>
      </c>
      <c r="D13" s="513">
        <v>3</v>
      </c>
      <c r="E13" s="701">
        <v>9.9320000000000004</v>
      </c>
      <c r="F13" s="701">
        <v>0</v>
      </c>
      <c r="G13" s="701">
        <v>0</v>
      </c>
      <c r="H13" s="701">
        <v>0</v>
      </c>
      <c r="I13" s="701">
        <v>0</v>
      </c>
      <c r="J13" s="1057">
        <v>9.9320000000000004</v>
      </c>
      <c r="K13" s="701">
        <v>0</v>
      </c>
      <c r="L13" s="701">
        <v>0</v>
      </c>
      <c r="M13" s="701">
        <v>0</v>
      </c>
      <c r="N13" s="701">
        <v>0</v>
      </c>
      <c r="O13" s="701">
        <v>0</v>
      </c>
      <c r="P13" s="1241">
        <v>0</v>
      </c>
      <c r="R13" s="517" t="s">
        <v>10359</v>
      </c>
      <c r="T13" s="517"/>
      <c r="V13" s="1236"/>
      <c r="W13" s="487">
        <f t="shared" si="0"/>
        <v>0</v>
      </c>
      <c r="X13" s="1236"/>
      <c r="Y13" s="511">
        <f t="shared" si="11"/>
        <v>0</v>
      </c>
      <c r="Z13" s="511">
        <f t="shared" si="12"/>
        <v>0</v>
      </c>
      <c r="AA13" s="511">
        <f t="shared" si="13"/>
        <v>0</v>
      </c>
      <c r="AB13" s="511">
        <f t="shared" si="14"/>
        <v>0</v>
      </c>
      <c r="AC13" s="511">
        <f t="shared" si="15"/>
        <v>0</v>
      </c>
      <c r="AE13" s="511">
        <f t="shared" si="16"/>
        <v>0</v>
      </c>
      <c r="AF13" s="511">
        <f t="shared" si="17"/>
        <v>0</v>
      </c>
      <c r="AG13" s="511">
        <f t="shared" si="18"/>
        <v>0</v>
      </c>
      <c r="AH13" s="511">
        <f t="shared" si="19"/>
        <v>0</v>
      </c>
      <c r="AI13" s="511">
        <f t="shared" si="20"/>
        <v>0</v>
      </c>
      <c r="AJ13" s="1236"/>
    </row>
    <row r="14" spans="2:36" s="526" customFormat="1" ht="15.75" customHeight="1">
      <c r="B14" s="512" t="s">
        <v>10360</v>
      </c>
      <c r="C14" s="513" t="s">
        <v>6756</v>
      </c>
      <c r="D14" s="513">
        <v>3</v>
      </c>
      <c r="E14" s="701">
        <v>0</v>
      </c>
      <c r="F14" s="701">
        <v>0</v>
      </c>
      <c r="G14" s="701">
        <v>0</v>
      </c>
      <c r="H14" s="701">
        <v>2.3010000000000002</v>
      </c>
      <c r="I14" s="701">
        <v>0</v>
      </c>
      <c r="J14" s="1057">
        <v>2.3010000000000002</v>
      </c>
      <c r="K14" s="701">
        <v>0</v>
      </c>
      <c r="L14" s="701">
        <v>0</v>
      </c>
      <c r="M14" s="701">
        <v>0</v>
      </c>
      <c r="N14" s="701">
        <v>0</v>
      </c>
      <c r="O14" s="701">
        <v>0</v>
      </c>
      <c r="P14" s="1241">
        <v>0</v>
      </c>
      <c r="R14" s="517" t="s">
        <v>10361</v>
      </c>
      <c r="T14" s="517"/>
      <c r="V14" s="1236"/>
      <c r="W14" s="487">
        <f t="shared" si="0"/>
        <v>0</v>
      </c>
      <c r="X14" s="1236"/>
      <c r="Y14" s="511">
        <f t="shared" si="11"/>
        <v>0</v>
      </c>
      <c r="Z14" s="511">
        <f t="shared" si="12"/>
        <v>0</v>
      </c>
      <c r="AA14" s="511">
        <f t="shared" si="13"/>
        <v>0</v>
      </c>
      <c r="AB14" s="511">
        <f t="shared" si="14"/>
        <v>0</v>
      </c>
      <c r="AC14" s="511">
        <f t="shared" si="15"/>
        <v>0</v>
      </c>
      <c r="AE14" s="511">
        <f t="shared" si="16"/>
        <v>0</v>
      </c>
      <c r="AF14" s="511">
        <f t="shared" si="17"/>
        <v>0</v>
      </c>
      <c r="AG14" s="511">
        <f t="shared" si="18"/>
        <v>0</v>
      </c>
      <c r="AH14" s="511">
        <f t="shared" si="19"/>
        <v>0</v>
      </c>
      <c r="AI14" s="511">
        <f t="shared" si="20"/>
        <v>0</v>
      </c>
      <c r="AJ14" s="1236"/>
    </row>
    <row r="15" spans="2:36" s="526" customFormat="1" ht="15.75" customHeight="1">
      <c r="B15" s="512" t="s">
        <v>10362</v>
      </c>
      <c r="C15" s="513" t="s">
        <v>6756</v>
      </c>
      <c r="D15" s="513">
        <v>3</v>
      </c>
      <c r="E15" s="701">
        <v>0</v>
      </c>
      <c r="F15" s="701">
        <v>0</v>
      </c>
      <c r="G15" s="701">
        <v>0</v>
      </c>
      <c r="H15" s="701">
        <v>3.8220000000000001</v>
      </c>
      <c r="I15" s="701">
        <v>0</v>
      </c>
      <c r="J15" s="1057">
        <v>3.8220000000000001</v>
      </c>
      <c r="K15" s="701">
        <v>0</v>
      </c>
      <c r="L15" s="701">
        <v>0</v>
      </c>
      <c r="M15" s="701">
        <v>0</v>
      </c>
      <c r="N15" s="701">
        <v>0</v>
      </c>
      <c r="O15" s="701">
        <v>0</v>
      </c>
      <c r="P15" s="1241">
        <v>0</v>
      </c>
      <c r="R15" s="517" t="s">
        <v>10363</v>
      </c>
      <c r="T15" s="517"/>
      <c r="V15" s="1236"/>
      <c r="W15" s="487">
        <f t="shared" si="0"/>
        <v>0</v>
      </c>
      <c r="X15" s="1236"/>
      <c r="Y15" s="511">
        <f t="shared" si="11"/>
        <v>0</v>
      </c>
      <c r="Z15" s="511">
        <f t="shared" si="12"/>
        <v>0</v>
      </c>
      <c r="AA15" s="511">
        <f t="shared" si="13"/>
        <v>0</v>
      </c>
      <c r="AB15" s="511">
        <f t="shared" si="14"/>
        <v>0</v>
      </c>
      <c r="AC15" s="511">
        <f t="shared" si="15"/>
        <v>0</v>
      </c>
      <c r="AE15" s="511">
        <f t="shared" si="16"/>
        <v>0</v>
      </c>
      <c r="AF15" s="511">
        <f t="shared" si="17"/>
        <v>0</v>
      </c>
      <c r="AG15" s="511">
        <f t="shared" si="18"/>
        <v>0</v>
      </c>
      <c r="AH15" s="511">
        <f t="shared" si="19"/>
        <v>0</v>
      </c>
      <c r="AI15" s="511">
        <f t="shared" si="20"/>
        <v>0</v>
      </c>
      <c r="AJ15" s="1236"/>
    </row>
    <row r="16" spans="2:36" s="526" customFormat="1" ht="15.75" customHeight="1">
      <c r="B16" s="512" t="s">
        <v>10364</v>
      </c>
      <c r="C16" s="513" t="s">
        <v>6756</v>
      </c>
      <c r="D16" s="513">
        <v>3</v>
      </c>
      <c r="E16" s="701">
        <v>0.125</v>
      </c>
      <c r="F16" s="701">
        <v>0</v>
      </c>
      <c r="G16" s="701">
        <v>0</v>
      </c>
      <c r="H16" s="701">
        <v>0</v>
      </c>
      <c r="I16" s="701">
        <v>0</v>
      </c>
      <c r="J16" s="1057">
        <v>0.125</v>
      </c>
      <c r="K16" s="701">
        <v>0</v>
      </c>
      <c r="L16" s="701">
        <v>0</v>
      </c>
      <c r="M16" s="701">
        <v>0</v>
      </c>
      <c r="N16" s="701">
        <v>0</v>
      </c>
      <c r="O16" s="701">
        <v>0</v>
      </c>
      <c r="P16" s="1241">
        <v>0</v>
      </c>
      <c r="R16" s="517" t="s">
        <v>10365</v>
      </c>
      <c r="T16" s="517"/>
      <c r="V16" s="1236"/>
      <c r="W16" s="487">
        <f t="shared" si="0"/>
        <v>0</v>
      </c>
      <c r="X16" s="1236"/>
      <c r="Y16" s="511">
        <f t="shared" si="11"/>
        <v>0</v>
      </c>
      <c r="Z16" s="511">
        <f t="shared" si="12"/>
        <v>0</v>
      </c>
      <c r="AA16" s="511">
        <f t="shared" si="13"/>
        <v>0</v>
      </c>
      <c r="AB16" s="511">
        <f t="shared" si="14"/>
        <v>0</v>
      </c>
      <c r="AC16" s="511">
        <f t="shared" si="15"/>
        <v>0</v>
      </c>
      <c r="AE16" s="511">
        <f t="shared" si="16"/>
        <v>0</v>
      </c>
      <c r="AF16" s="511">
        <f t="shared" si="17"/>
        <v>0</v>
      </c>
      <c r="AG16" s="511">
        <f t="shared" si="18"/>
        <v>0</v>
      </c>
      <c r="AH16" s="511">
        <f t="shared" si="19"/>
        <v>0</v>
      </c>
      <c r="AI16" s="511">
        <f t="shared" si="20"/>
        <v>0</v>
      </c>
      <c r="AJ16" s="1236"/>
    </row>
    <row r="17" spans="2:36" s="526" customFormat="1" ht="15.75" customHeight="1">
      <c r="B17" s="512" t="s">
        <v>10366</v>
      </c>
      <c r="C17" s="513" t="s">
        <v>6756</v>
      </c>
      <c r="D17" s="513">
        <v>3</v>
      </c>
      <c r="E17" s="701">
        <v>3.4209999999999998</v>
      </c>
      <c r="F17" s="701">
        <v>0</v>
      </c>
      <c r="G17" s="701">
        <v>0</v>
      </c>
      <c r="H17" s="701">
        <v>0</v>
      </c>
      <c r="I17" s="701">
        <v>0</v>
      </c>
      <c r="J17" s="1057">
        <v>3.4209999999999998</v>
      </c>
      <c r="K17" s="701">
        <v>0</v>
      </c>
      <c r="L17" s="701">
        <v>0</v>
      </c>
      <c r="M17" s="701">
        <v>0</v>
      </c>
      <c r="N17" s="701">
        <v>0</v>
      </c>
      <c r="O17" s="701">
        <v>0</v>
      </c>
      <c r="P17" s="1241">
        <v>0</v>
      </c>
      <c r="R17" s="517" t="s">
        <v>10367</v>
      </c>
      <c r="T17" s="517"/>
      <c r="V17" s="1236"/>
      <c r="W17" s="487">
        <f t="shared" si="0"/>
        <v>0</v>
      </c>
      <c r="X17" s="1236"/>
      <c r="Y17" s="511">
        <f t="shared" si="11"/>
        <v>0</v>
      </c>
      <c r="Z17" s="511">
        <f t="shared" si="12"/>
        <v>0</v>
      </c>
      <c r="AA17" s="511">
        <f t="shared" si="13"/>
        <v>0</v>
      </c>
      <c r="AB17" s="511">
        <f t="shared" si="14"/>
        <v>0</v>
      </c>
      <c r="AC17" s="511">
        <f t="shared" si="15"/>
        <v>0</v>
      </c>
      <c r="AE17" s="511">
        <f t="shared" si="16"/>
        <v>0</v>
      </c>
      <c r="AF17" s="511">
        <f t="shared" si="17"/>
        <v>0</v>
      </c>
      <c r="AG17" s="511">
        <f t="shared" si="18"/>
        <v>0</v>
      </c>
      <c r="AH17" s="511">
        <f t="shared" si="19"/>
        <v>0</v>
      </c>
      <c r="AI17" s="511">
        <f t="shared" si="20"/>
        <v>0</v>
      </c>
      <c r="AJ17" s="1236"/>
    </row>
    <row r="18" spans="2:36" s="526" customFormat="1" ht="15.75" customHeight="1">
      <c r="B18" s="512" t="s">
        <v>10368</v>
      </c>
      <c r="C18" s="513" t="s">
        <v>6756</v>
      </c>
      <c r="D18" s="513">
        <v>3</v>
      </c>
      <c r="E18" s="701">
        <v>0</v>
      </c>
      <c r="F18" s="701">
        <v>0</v>
      </c>
      <c r="G18" s="701">
        <v>0</v>
      </c>
      <c r="H18" s="701">
        <v>0</v>
      </c>
      <c r="I18" s="701">
        <v>0</v>
      </c>
      <c r="J18" s="1057">
        <v>0</v>
      </c>
      <c r="K18" s="701">
        <v>0</v>
      </c>
      <c r="L18" s="701">
        <v>0</v>
      </c>
      <c r="M18" s="701">
        <v>0</v>
      </c>
      <c r="N18" s="701">
        <v>0</v>
      </c>
      <c r="O18" s="701">
        <v>0</v>
      </c>
      <c r="P18" s="1241">
        <v>0</v>
      </c>
      <c r="R18" s="517" t="s">
        <v>10369</v>
      </c>
      <c r="T18" s="517"/>
      <c r="V18" s="1236"/>
      <c r="W18" s="487">
        <f t="shared" si="0"/>
        <v>0</v>
      </c>
      <c r="X18" s="1236"/>
      <c r="Y18" s="511">
        <f t="shared" si="11"/>
        <v>0</v>
      </c>
      <c r="Z18" s="511">
        <f t="shared" si="12"/>
        <v>0</v>
      </c>
      <c r="AA18" s="511">
        <f t="shared" si="13"/>
        <v>0</v>
      </c>
      <c r="AB18" s="511">
        <f t="shared" si="14"/>
        <v>0</v>
      </c>
      <c r="AC18" s="511">
        <f t="shared" si="15"/>
        <v>0</v>
      </c>
      <c r="AE18" s="511">
        <f t="shared" si="16"/>
        <v>0</v>
      </c>
      <c r="AF18" s="511">
        <f t="shared" si="17"/>
        <v>0</v>
      </c>
      <c r="AG18" s="511">
        <f t="shared" si="18"/>
        <v>0</v>
      </c>
      <c r="AH18" s="511">
        <f t="shared" si="19"/>
        <v>0</v>
      </c>
      <c r="AI18" s="511">
        <f t="shared" si="20"/>
        <v>0</v>
      </c>
      <c r="AJ18" s="1236"/>
    </row>
    <row r="19" spans="2:36" s="526" customFormat="1" ht="15.75" customHeight="1">
      <c r="B19" s="512" t="s">
        <v>10370</v>
      </c>
      <c r="C19" s="513" t="s">
        <v>6756</v>
      </c>
      <c r="D19" s="513">
        <v>3</v>
      </c>
      <c r="E19" s="701">
        <v>0</v>
      </c>
      <c r="F19" s="701">
        <v>0</v>
      </c>
      <c r="G19" s="701">
        <v>0</v>
      </c>
      <c r="H19" s="701">
        <v>0</v>
      </c>
      <c r="I19" s="701">
        <v>0</v>
      </c>
      <c r="J19" s="1057">
        <v>0</v>
      </c>
      <c r="K19" s="701">
        <v>0</v>
      </c>
      <c r="L19" s="701">
        <v>0</v>
      </c>
      <c r="M19" s="701">
        <v>0</v>
      </c>
      <c r="N19" s="701">
        <v>0</v>
      </c>
      <c r="O19" s="701">
        <v>0</v>
      </c>
      <c r="P19" s="1241">
        <v>0</v>
      </c>
      <c r="R19" s="517" t="s">
        <v>10371</v>
      </c>
      <c r="T19" s="517"/>
      <c r="V19" s="1236"/>
      <c r="W19" s="487">
        <f t="shared" si="0"/>
        <v>0</v>
      </c>
      <c r="X19" s="1236"/>
      <c r="Y19" s="511">
        <f t="shared" si="11"/>
        <v>0</v>
      </c>
      <c r="Z19" s="511">
        <f t="shared" si="12"/>
        <v>0</v>
      </c>
      <c r="AA19" s="511">
        <f t="shared" si="13"/>
        <v>0</v>
      </c>
      <c r="AB19" s="511">
        <f t="shared" si="14"/>
        <v>0</v>
      </c>
      <c r="AC19" s="511">
        <f t="shared" si="15"/>
        <v>0</v>
      </c>
      <c r="AE19" s="511">
        <f t="shared" si="16"/>
        <v>0</v>
      </c>
      <c r="AF19" s="511">
        <f t="shared" si="17"/>
        <v>0</v>
      </c>
      <c r="AG19" s="511">
        <f t="shared" si="18"/>
        <v>0</v>
      </c>
      <c r="AH19" s="511">
        <f t="shared" si="19"/>
        <v>0</v>
      </c>
      <c r="AI19" s="511">
        <f t="shared" si="20"/>
        <v>0</v>
      </c>
      <c r="AJ19" s="1236"/>
    </row>
    <row r="20" spans="2:36" s="526" customFormat="1" ht="15.75" customHeight="1" thickBot="1">
      <c r="B20" s="519" t="s">
        <v>10372</v>
      </c>
      <c r="C20" s="520" t="s">
        <v>6756</v>
      </c>
      <c r="D20" s="520">
        <v>3</v>
      </c>
      <c r="E20" s="1058">
        <v>13.478</v>
      </c>
      <c r="F20" s="1058">
        <v>0</v>
      </c>
      <c r="G20" s="1058">
        <v>0</v>
      </c>
      <c r="H20" s="1058">
        <v>6.1230000000000002</v>
      </c>
      <c r="I20" s="1058">
        <v>0.53900000000000003</v>
      </c>
      <c r="J20" s="1058">
        <v>20.14</v>
      </c>
      <c r="K20" s="1058">
        <v>0</v>
      </c>
      <c r="L20" s="1058">
        <v>0</v>
      </c>
      <c r="M20" s="1058">
        <v>0</v>
      </c>
      <c r="N20" s="1058">
        <v>0</v>
      </c>
      <c r="O20" s="1058">
        <v>0</v>
      </c>
      <c r="P20" s="853">
        <v>0</v>
      </c>
      <c r="R20" s="960" t="s">
        <v>10373</v>
      </c>
      <c r="T20" s="523"/>
      <c r="V20" s="1236"/>
      <c r="W20" s="579"/>
      <c r="X20" s="1236"/>
      <c r="AJ20" s="1236"/>
    </row>
    <row r="21" spans="2:36" s="526" customFormat="1" ht="17.25" thickTop="1" thickBot="1">
      <c r="B21" s="1242"/>
      <c r="C21" s="1242"/>
      <c r="D21" s="1242"/>
      <c r="E21" s="1243"/>
      <c r="F21" s="1243"/>
      <c r="G21" s="1243"/>
      <c r="H21" s="1243"/>
      <c r="I21" s="1243"/>
      <c r="J21" s="1243"/>
      <c r="K21" s="1243"/>
      <c r="L21" s="1243"/>
      <c r="M21" s="1243"/>
      <c r="N21" s="1243"/>
      <c r="O21" s="1243"/>
      <c r="P21" s="1243"/>
      <c r="R21" s="1167"/>
      <c r="V21" s="1236"/>
      <c r="W21" s="579"/>
      <c r="X21" s="1236"/>
      <c r="AJ21" s="1236"/>
    </row>
    <row r="22" spans="2:36" s="526" customFormat="1" ht="31.5" thickTop="1" thickBot="1">
      <c r="B22" s="499" t="s">
        <v>10374</v>
      </c>
      <c r="C22" s="531"/>
      <c r="D22" s="531"/>
      <c r="E22" s="1244"/>
      <c r="F22" s="1244"/>
      <c r="G22" s="1245"/>
      <c r="H22" s="1245"/>
      <c r="I22" s="1245"/>
      <c r="J22" s="1245"/>
      <c r="K22" s="1245"/>
      <c r="L22" s="1245"/>
      <c r="M22" s="1245"/>
      <c r="N22" s="1245"/>
      <c r="O22" s="1245"/>
      <c r="P22" s="1245"/>
      <c r="R22" s="1167"/>
      <c r="V22" s="1236"/>
      <c r="W22" s="579"/>
      <c r="X22" s="1236"/>
      <c r="AJ22" s="1236"/>
    </row>
    <row r="23" spans="2:36" s="526" customFormat="1" ht="15.75" customHeight="1" thickTop="1">
      <c r="B23" s="503" t="s">
        <v>10375</v>
      </c>
      <c r="C23" s="504" t="s">
        <v>6756</v>
      </c>
      <c r="D23" s="504">
        <v>3</v>
      </c>
      <c r="E23" s="696">
        <v>0</v>
      </c>
      <c r="F23" s="696">
        <v>0</v>
      </c>
      <c r="G23" s="696">
        <v>0</v>
      </c>
      <c r="H23" s="696">
        <v>0</v>
      </c>
      <c r="I23" s="696">
        <v>0</v>
      </c>
      <c r="J23" s="1056">
        <v>0</v>
      </c>
      <c r="K23" s="696">
        <v>0</v>
      </c>
      <c r="L23" s="696">
        <v>0</v>
      </c>
      <c r="M23" s="696">
        <v>0</v>
      </c>
      <c r="N23" s="696">
        <v>0</v>
      </c>
      <c r="O23" s="696">
        <v>0</v>
      </c>
      <c r="P23" s="720">
        <v>0</v>
      </c>
      <c r="R23" s="509" t="s">
        <v>10376</v>
      </c>
      <c r="T23" s="509"/>
      <c r="V23" s="1236"/>
      <c r="W23" s="487">
        <f t="shared" ref="W23:W32" si="21">IF( SUM( Y23:AI23 ) = 0, 0, $Y$9 )</f>
        <v>0</v>
      </c>
      <c r="X23" s="1236"/>
      <c r="Y23" s="511">
        <f t="shared" ref="Y23:Y32" si="22" xml:space="preserve"> IF( ISNUMBER( E23 ), 0, 1 )</f>
        <v>0</v>
      </c>
      <c r="Z23" s="511">
        <f t="shared" ref="Z23:Z32" si="23" xml:space="preserve"> IF( ISNUMBER( F23 ), 0, 1 )</f>
        <v>0</v>
      </c>
      <c r="AA23" s="511">
        <f t="shared" ref="AA23:AA32" si="24" xml:space="preserve"> IF( ISNUMBER( G23 ), 0, 1 )</f>
        <v>0</v>
      </c>
      <c r="AB23" s="511">
        <f t="shared" ref="AB23:AB32" si="25" xml:space="preserve"> IF( ISNUMBER( H23 ), 0, 1 )</f>
        <v>0</v>
      </c>
      <c r="AC23" s="511">
        <f t="shared" ref="AC23:AC32" si="26" xml:space="preserve"> IF( ISNUMBER( I23 ), 0, 1 )</f>
        <v>0</v>
      </c>
      <c r="AE23" s="511">
        <f t="shared" ref="AE23:AE32" si="27" xml:space="preserve"> IF( ISNUMBER( K23 ), 0, 1 )</f>
        <v>0</v>
      </c>
      <c r="AF23" s="511">
        <f t="shared" ref="AF23:AF32" si="28" xml:space="preserve"> IF( ISNUMBER( L23 ), 0, 1 )</f>
        <v>0</v>
      </c>
      <c r="AG23" s="511">
        <f t="shared" ref="AG23:AG32" si="29" xml:space="preserve"> IF( ISNUMBER( M23 ), 0, 1 )</f>
        <v>0</v>
      </c>
      <c r="AH23" s="511">
        <f t="shared" ref="AH23:AH32" si="30" xml:space="preserve"> IF( ISNUMBER( N23 ), 0, 1 )</f>
        <v>0</v>
      </c>
      <c r="AI23" s="511">
        <f t="shared" ref="AI23:AI32" si="31" xml:space="preserve"> IF( ISNUMBER( O23 ), 0, 1 )</f>
        <v>0</v>
      </c>
      <c r="AJ23" s="1236"/>
    </row>
    <row r="24" spans="2:36" s="526" customFormat="1" ht="15.75" customHeight="1">
      <c r="B24" s="512" t="s">
        <v>10377</v>
      </c>
      <c r="C24" s="513" t="s">
        <v>6756</v>
      </c>
      <c r="D24" s="513">
        <v>3</v>
      </c>
      <c r="E24" s="701">
        <v>0</v>
      </c>
      <c r="F24" s="701">
        <v>0</v>
      </c>
      <c r="G24" s="701">
        <v>0</v>
      </c>
      <c r="H24" s="701">
        <v>0</v>
      </c>
      <c r="I24" s="701">
        <v>0</v>
      </c>
      <c r="J24" s="1057">
        <v>0</v>
      </c>
      <c r="K24" s="701">
        <v>0</v>
      </c>
      <c r="L24" s="701">
        <v>0</v>
      </c>
      <c r="M24" s="701">
        <v>0</v>
      </c>
      <c r="N24" s="701">
        <v>0</v>
      </c>
      <c r="O24" s="701">
        <v>0</v>
      </c>
      <c r="P24" s="1241">
        <v>0</v>
      </c>
      <c r="R24" s="517" t="s">
        <v>10378</v>
      </c>
      <c r="T24" s="517"/>
      <c r="V24" s="1236"/>
      <c r="W24" s="487">
        <f t="shared" si="21"/>
        <v>0</v>
      </c>
      <c r="X24" s="1236"/>
      <c r="Y24" s="511">
        <f t="shared" si="22"/>
        <v>0</v>
      </c>
      <c r="Z24" s="511">
        <f t="shared" si="23"/>
        <v>0</v>
      </c>
      <c r="AA24" s="511">
        <f t="shared" si="24"/>
        <v>0</v>
      </c>
      <c r="AB24" s="511">
        <f t="shared" si="25"/>
        <v>0</v>
      </c>
      <c r="AC24" s="511">
        <f t="shared" si="26"/>
        <v>0</v>
      </c>
      <c r="AE24" s="511">
        <f t="shared" si="27"/>
        <v>0</v>
      </c>
      <c r="AF24" s="511">
        <f t="shared" si="28"/>
        <v>0</v>
      </c>
      <c r="AG24" s="511">
        <f t="shared" si="29"/>
        <v>0</v>
      </c>
      <c r="AH24" s="511">
        <f t="shared" si="30"/>
        <v>0</v>
      </c>
      <c r="AI24" s="511">
        <f t="shared" si="31"/>
        <v>0</v>
      </c>
      <c r="AJ24" s="1236"/>
    </row>
    <row r="25" spans="2:36" s="526" customFormat="1" ht="15.75" customHeight="1">
      <c r="B25" s="512" t="s">
        <v>10379</v>
      </c>
      <c r="C25" s="513" t="s">
        <v>6756</v>
      </c>
      <c r="D25" s="513">
        <v>3</v>
      </c>
      <c r="E25" s="701">
        <v>0</v>
      </c>
      <c r="F25" s="701">
        <v>0</v>
      </c>
      <c r="G25" s="701">
        <v>0</v>
      </c>
      <c r="H25" s="701">
        <v>0</v>
      </c>
      <c r="I25" s="701">
        <v>0</v>
      </c>
      <c r="J25" s="1057">
        <v>0</v>
      </c>
      <c r="K25" s="701">
        <v>0</v>
      </c>
      <c r="L25" s="701">
        <v>0</v>
      </c>
      <c r="M25" s="701">
        <v>0</v>
      </c>
      <c r="N25" s="701">
        <v>0</v>
      </c>
      <c r="O25" s="701">
        <v>0</v>
      </c>
      <c r="P25" s="1241">
        <v>0</v>
      </c>
      <c r="R25" s="517" t="s">
        <v>10380</v>
      </c>
      <c r="T25" s="517"/>
      <c r="V25" s="1236"/>
      <c r="W25" s="487">
        <f t="shared" si="21"/>
        <v>0</v>
      </c>
      <c r="X25" s="1236"/>
      <c r="Y25" s="511">
        <f t="shared" si="22"/>
        <v>0</v>
      </c>
      <c r="Z25" s="511">
        <f t="shared" si="23"/>
        <v>0</v>
      </c>
      <c r="AA25" s="511">
        <f t="shared" si="24"/>
        <v>0</v>
      </c>
      <c r="AB25" s="511">
        <f t="shared" si="25"/>
        <v>0</v>
      </c>
      <c r="AC25" s="511">
        <f t="shared" si="26"/>
        <v>0</v>
      </c>
      <c r="AE25" s="511">
        <f t="shared" si="27"/>
        <v>0</v>
      </c>
      <c r="AF25" s="511">
        <f t="shared" si="28"/>
        <v>0</v>
      </c>
      <c r="AG25" s="511">
        <f t="shared" si="29"/>
        <v>0</v>
      </c>
      <c r="AH25" s="511">
        <f t="shared" si="30"/>
        <v>0</v>
      </c>
      <c r="AI25" s="511">
        <f t="shared" si="31"/>
        <v>0</v>
      </c>
      <c r="AJ25" s="1236"/>
    </row>
    <row r="26" spans="2:36" s="526" customFormat="1" ht="15.75" customHeight="1">
      <c r="B26" s="512" t="s">
        <v>10381</v>
      </c>
      <c r="C26" s="513" t="s">
        <v>6756</v>
      </c>
      <c r="D26" s="513">
        <v>3</v>
      </c>
      <c r="E26" s="701">
        <v>0</v>
      </c>
      <c r="F26" s="701">
        <v>0</v>
      </c>
      <c r="G26" s="701">
        <v>0</v>
      </c>
      <c r="H26" s="701">
        <v>0</v>
      </c>
      <c r="I26" s="701">
        <v>0</v>
      </c>
      <c r="J26" s="1057">
        <v>0</v>
      </c>
      <c r="K26" s="701">
        <v>0</v>
      </c>
      <c r="L26" s="701">
        <v>0</v>
      </c>
      <c r="M26" s="701">
        <v>0</v>
      </c>
      <c r="N26" s="701">
        <v>0</v>
      </c>
      <c r="O26" s="701">
        <v>0</v>
      </c>
      <c r="P26" s="1241">
        <v>0</v>
      </c>
      <c r="R26" s="517" t="s">
        <v>10382</v>
      </c>
      <c r="T26" s="517"/>
      <c r="V26" s="1236"/>
      <c r="W26" s="487">
        <f t="shared" si="21"/>
        <v>0</v>
      </c>
      <c r="X26" s="1236"/>
      <c r="Y26" s="511">
        <f t="shared" si="22"/>
        <v>0</v>
      </c>
      <c r="Z26" s="511">
        <f t="shared" si="23"/>
        <v>0</v>
      </c>
      <c r="AA26" s="511">
        <f t="shared" si="24"/>
        <v>0</v>
      </c>
      <c r="AB26" s="511">
        <f t="shared" si="25"/>
        <v>0</v>
      </c>
      <c r="AC26" s="511">
        <f t="shared" si="26"/>
        <v>0</v>
      </c>
      <c r="AE26" s="511">
        <f t="shared" si="27"/>
        <v>0</v>
      </c>
      <c r="AF26" s="511">
        <f t="shared" si="28"/>
        <v>0</v>
      </c>
      <c r="AG26" s="511">
        <f t="shared" si="29"/>
        <v>0</v>
      </c>
      <c r="AH26" s="511">
        <f t="shared" si="30"/>
        <v>0</v>
      </c>
      <c r="AI26" s="511">
        <f t="shared" si="31"/>
        <v>0</v>
      </c>
      <c r="AJ26" s="1236"/>
    </row>
    <row r="27" spans="2:36" s="526" customFormat="1" ht="15.75" customHeight="1">
      <c r="B27" s="512" t="s">
        <v>10383</v>
      </c>
      <c r="C27" s="513" t="s">
        <v>6756</v>
      </c>
      <c r="D27" s="513">
        <v>3</v>
      </c>
      <c r="E27" s="701">
        <v>0</v>
      </c>
      <c r="F27" s="701">
        <v>0</v>
      </c>
      <c r="G27" s="701">
        <v>0</v>
      </c>
      <c r="H27" s="701">
        <v>0</v>
      </c>
      <c r="I27" s="701">
        <v>0</v>
      </c>
      <c r="J27" s="1057">
        <v>0</v>
      </c>
      <c r="K27" s="701">
        <v>0</v>
      </c>
      <c r="L27" s="701">
        <v>0</v>
      </c>
      <c r="M27" s="701">
        <v>0</v>
      </c>
      <c r="N27" s="701">
        <v>0</v>
      </c>
      <c r="O27" s="701">
        <v>0</v>
      </c>
      <c r="P27" s="1241">
        <v>0</v>
      </c>
      <c r="R27" s="517" t="s">
        <v>10384</v>
      </c>
      <c r="T27" s="517"/>
      <c r="V27" s="1236"/>
      <c r="W27" s="487">
        <f t="shared" si="21"/>
        <v>0</v>
      </c>
      <c r="X27" s="1236"/>
      <c r="Y27" s="511">
        <f t="shared" si="22"/>
        <v>0</v>
      </c>
      <c r="Z27" s="511">
        <f t="shared" si="23"/>
        <v>0</v>
      </c>
      <c r="AA27" s="511">
        <f t="shared" si="24"/>
        <v>0</v>
      </c>
      <c r="AB27" s="511">
        <f t="shared" si="25"/>
        <v>0</v>
      </c>
      <c r="AC27" s="511">
        <f t="shared" si="26"/>
        <v>0</v>
      </c>
      <c r="AE27" s="511">
        <f t="shared" si="27"/>
        <v>0</v>
      </c>
      <c r="AF27" s="511">
        <f t="shared" si="28"/>
        <v>0</v>
      </c>
      <c r="AG27" s="511">
        <f t="shared" si="29"/>
        <v>0</v>
      </c>
      <c r="AH27" s="511">
        <f t="shared" si="30"/>
        <v>0</v>
      </c>
      <c r="AI27" s="511">
        <f t="shared" si="31"/>
        <v>0</v>
      </c>
      <c r="AJ27" s="1236"/>
    </row>
    <row r="28" spans="2:36" s="526" customFormat="1" ht="15.75" customHeight="1">
      <c r="B28" s="512" t="s">
        <v>10385</v>
      </c>
      <c r="C28" s="513" t="s">
        <v>6756</v>
      </c>
      <c r="D28" s="513">
        <v>3</v>
      </c>
      <c r="E28" s="701">
        <v>0</v>
      </c>
      <c r="F28" s="701">
        <v>0</v>
      </c>
      <c r="G28" s="701">
        <v>0</v>
      </c>
      <c r="H28" s="701">
        <v>0</v>
      </c>
      <c r="I28" s="701">
        <v>0</v>
      </c>
      <c r="J28" s="1057">
        <v>0</v>
      </c>
      <c r="K28" s="701">
        <v>0</v>
      </c>
      <c r="L28" s="701">
        <v>0</v>
      </c>
      <c r="M28" s="701">
        <v>0</v>
      </c>
      <c r="N28" s="701">
        <v>0</v>
      </c>
      <c r="O28" s="701">
        <v>0</v>
      </c>
      <c r="P28" s="1241">
        <v>0</v>
      </c>
      <c r="R28" s="517" t="s">
        <v>10386</v>
      </c>
      <c r="T28" s="517"/>
      <c r="V28" s="1236"/>
      <c r="W28" s="487">
        <f t="shared" si="21"/>
        <v>0</v>
      </c>
      <c r="X28" s="1236"/>
      <c r="Y28" s="511">
        <f t="shared" si="22"/>
        <v>0</v>
      </c>
      <c r="Z28" s="511">
        <f t="shared" si="23"/>
        <v>0</v>
      </c>
      <c r="AA28" s="511">
        <f t="shared" si="24"/>
        <v>0</v>
      </c>
      <c r="AB28" s="511">
        <f t="shared" si="25"/>
        <v>0</v>
      </c>
      <c r="AC28" s="511">
        <f t="shared" si="26"/>
        <v>0</v>
      </c>
      <c r="AE28" s="511">
        <f t="shared" si="27"/>
        <v>0</v>
      </c>
      <c r="AF28" s="511">
        <f t="shared" si="28"/>
        <v>0</v>
      </c>
      <c r="AG28" s="511">
        <f t="shared" si="29"/>
        <v>0</v>
      </c>
      <c r="AH28" s="511">
        <f t="shared" si="30"/>
        <v>0</v>
      </c>
      <c r="AI28" s="511">
        <f t="shared" si="31"/>
        <v>0</v>
      </c>
      <c r="AJ28" s="1236"/>
    </row>
    <row r="29" spans="2:36" s="526" customFormat="1" ht="15.75" customHeight="1">
      <c r="B29" s="512" t="s">
        <v>10387</v>
      </c>
      <c r="C29" s="513" t="s">
        <v>6756</v>
      </c>
      <c r="D29" s="513">
        <v>3</v>
      </c>
      <c r="E29" s="701">
        <v>0</v>
      </c>
      <c r="F29" s="701">
        <v>0</v>
      </c>
      <c r="G29" s="701">
        <v>0</v>
      </c>
      <c r="H29" s="701">
        <v>0</v>
      </c>
      <c r="I29" s="701">
        <v>0</v>
      </c>
      <c r="J29" s="1057">
        <v>0</v>
      </c>
      <c r="K29" s="701">
        <v>0</v>
      </c>
      <c r="L29" s="701">
        <v>0</v>
      </c>
      <c r="M29" s="701">
        <v>0</v>
      </c>
      <c r="N29" s="701">
        <v>0</v>
      </c>
      <c r="O29" s="701">
        <v>0</v>
      </c>
      <c r="P29" s="1241">
        <v>0</v>
      </c>
      <c r="R29" s="517" t="s">
        <v>10388</v>
      </c>
      <c r="T29" s="517"/>
      <c r="V29" s="1236"/>
      <c r="W29" s="487">
        <f t="shared" si="21"/>
        <v>0</v>
      </c>
      <c r="X29" s="1236"/>
      <c r="Y29" s="511">
        <f t="shared" si="22"/>
        <v>0</v>
      </c>
      <c r="Z29" s="511">
        <f t="shared" si="23"/>
        <v>0</v>
      </c>
      <c r="AA29" s="511">
        <f t="shared" si="24"/>
        <v>0</v>
      </c>
      <c r="AB29" s="511">
        <f t="shared" si="25"/>
        <v>0</v>
      </c>
      <c r="AC29" s="511">
        <f t="shared" si="26"/>
        <v>0</v>
      </c>
      <c r="AE29" s="511">
        <f t="shared" si="27"/>
        <v>0</v>
      </c>
      <c r="AF29" s="511">
        <f t="shared" si="28"/>
        <v>0</v>
      </c>
      <c r="AG29" s="511">
        <f t="shared" si="29"/>
        <v>0</v>
      </c>
      <c r="AH29" s="511">
        <f t="shared" si="30"/>
        <v>0</v>
      </c>
      <c r="AI29" s="511">
        <f t="shared" si="31"/>
        <v>0</v>
      </c>
      <c r="AJ29" s="1236"/>
    </row>
    <row r="30" spans="2:36" s="526" customFormat="1" ht="15.75" customHeight="1">
      <c r="B30" s="512" t="s">
        <v>10389</v>
      </c>
      <c r="C30" s="513" t="s">
        <v>6756</v>
      </c>
      <c r="D30" s="513">
        <v>3</v>
      </c>
      <c r="E30" s="701">
        <v>0</v>
      </c>
      <c r="F30" s="701">
        <v>0</v>
      </c>
      <c r="G30" s="701">
        <v>0</v>
      </c>
      <c r="H30" s="701">
        <v>0</v>
      </c>
      <c r="I30" s="701">
        <v>0</v>
      </c>
      <c r="J30" s="1057">
        <v>0</v>
      </c>
      <c r="K30" s="701">
        <v>0</v>
      </c>
      <c r="L30" s="701">
        <v>0</v>
      </c>
      <c r="M30" s="701">
        <v>0</v>
      </c>
      <c r="N30" s="701">
        <v>0</v>
      </c>
      <c r="O30" s="701">
        <v>0</v>
      </c>
      <c r="P30" s="1241">
        <v>0</v>
      </c>
      <c r="R30" s="517" t="s">
        <v>10390</v>
      </c>
      <c r="T30" s="517"/>
      <c r="V30" s="1236"/>
      <c r="W30" s="487">
        <f t="shared" si="21"/>
        <v>0</v>
      </c>
      <c r="X30" s="1236"/>
      <c r="Y30" s="511">
        <f t="shared" si="22"/>
        <v>0</v>
      </c>
      <c r="Z30" s="511">
        <f t="shared" si="23"/>
        <v>0</v>
      </c>
      <c r="AA30" s="511">
        <f t="shared" si="24"/>
        <v>0</v>
      </c>
      <c r="AB30" s="511">
        <f t="shared" si="25"/>
        <v>0</v>
      </c>
      <c r="AC30" s="511">
        <f t="shared" si="26"/>
        <v>0</v>
      </c>
      <c r="AE30" s="511">
        <f t="shared" si="27"/>
        <v>0</v>
      </c>
      <c r="AF30" s="511">
        <f t="shared" si="28"/>
        <v>0</v>
      </c>
      <c r="AG30" s="511">
        <f t="shared" si="29"/>
        <v>0</v>
      </c>
      <c r="AH30" s="511">
        <f t="shared" si="30"/>
        <v>0</v>
      </c>
      <c r="AI30" s="511">
        <f t="shared" si="31"/>
        <v>0</v>
      </c>
      <c r="AJ30" s="1236"/>
    </row>
    <row r="31" spans="2:36" s="526" customFormat="1" ht="15.75" customHeight="1">
      <c r="B31" s="512" t="s">
        <v>10391</v>
      </c>
      <c r="C31" s="513" t="s">
        <v>6756</v>
      </c>
      <c r="D31" s="513">
        <v>3</v>
      </c>
      <c r="E31" s="701">
        <v>0</v>
      </c>
      <c r="F31" s="701">
        <v>0</v>
      </c>
      <c r="G31" s="701">
        <v>0</v>
      </c>
      <c r="H31" s="701">
        <v>0</v>
      </c>
      <c r="I31" s="701">
        <v>0</v>
      </c>
      <c r="J31" s="1057">
        <v>0</v>
      </c>
      <c r="K31" s="701">
        <v>0</v>
      </c>
      <c r="L31" s="701">
        <v>0</v>
      </c>
      <c r="M31" s="701">
        <v>0</v>
      </c>
      <c r="N31" s="701">
        <v>0</v>
      </c>
      <c r="O31" s="701">
        <v>0</v>
      </c>
      <c r="P31" s="1241">
        <v>0</v>
      </c>
      <c r="R31" s="517" t="s">
        <v>10392</v>
      </c>
      <c r="T31" s="517"/>
      <c r="V31" s="1236"/>
      <c r="W31" s="487">
        <f t="shared" si="21"/>
        <v>0</v>
      </c>
      <c r="X31" s="1236"/>
      <c r="Y31" s="511">
        <f t="shared" si="22"/>
        <v>0</v>
      </c>
      <c r="Z31" s="511">
        <f t="shared" si="23"/>
        <v>0</v>
      </c>
      <c r="AA31" s="511">
        <f t="shared" si="24"/>
        <v>0</v>
      </c>
      <c r="AB31" s="511">
        <f t="shared" si="25"/>
        <v>0</v>
      </c>
      <c r="AC31" s="511">
        <f t="shared" si="26"/>
        <v>0</v>
      </c>
      <c r="AE31" s="511">
        <f t="shared" si="27"/>
        <v>0</v>
      </c>
      <c r="AF31" s="511">
        <f t="shared" si="28"/>
        <v>0</v>
      </c>
      <c r="AG31" s="511">
        <f t="shared" si="29"/>
        <v>0</v>
      </c>
      <c r="AH31" s="511">
        <f t="shared" si="30"/>
        <v>0</v>
      </c>
      <c r="AI31" s="511">
        <f t="shared" si="31"/>
        <v>0</v>
      </c>
      <c r="AJ31" s="1236"/>
    </row>
    <row r="32" spans="2:36" s="526" customFormat="1" ht="15.75" customHeight="1">
      <c r="B32" s="512" t="s">
        <v>10393</v>
      </c>
      <c r="C32" s="513" t="s">
        <v>6756</v>
      </c>
      <c r="D32" s="513">
        <v>3</v>
      </c>
      <c r="E32" s="701">
        <v>0</v>
      </c>
      <c r="F32" s="701">
        <v>0</v>
      </c>
      <c r="G32" s="701">
        <v>0</v>
      </c>
      <c r="H32" s="701">
        <v>0</v>
      </c>
      <c r="I32" s="701">
        <v>0</v>
      </c>
      <c r="J32" s="1057">
        <v>0</v>
      </c>
      <c r="K32" s="701">
        <v>0</v>
      </c>
      <c r="L32" s="701">
        <v>0</v>
      </c>
      <c r="M32" s="701">
        <v>0</v>
      </c>
      <c r="N32" s="701">
        <v>0</v>
      </c>
      <c r="O32" s="701">
        <v>0</v>
      </c>
      <c r="P32" s="1241">
        <v>0</v>
      </c>
      <c r="R32" s="517" t="s">
        <v>10394</v>
      </c>
      <c r="T32" s="517"/>
      <c r="V32" s="1236"/>
      <c r="W32" s="487">
        <f t="shared" si="21"/>
        <v>0</v>
      </c>
      <c r="X32" s="1236"/>
      <c r="Y32" s="511">
        <f t="shared" si="22"/>
        <v>0</v>
      </c>
      <c r="Z32" s="511">
        <f t="shared" si="23"/>
        <v>0</v>
      </c>
      <c r="AA32" s="511">
        <f t="shared" si="24"/>
        <v>0</v>
      </c>
      <c r="AB32" s="511">
        <f t="shared" si="25"/>
        <v>0</v>
      </c>
      <c r="AC32" s="511">
        <f t="shared" si="26"/>
        <v>0</v>
      </c>
      <c r="AE32" s="511">
        <f t="shared" si="27"/>
        <v>0</v>
      </c>
      <c r="AF32" s="511">
        <f t="shared" si="28"/>
        <v>0</v>
      </c>
      <c r="AG32" s="511">
        <f t="shared" si="29"/>
        <v>0</v>
      </c>
      <c r="AH32" s="511">
        <f t="shared" si="30"/>
        <v>0</v>
      </c>
      <c r="AI32" s="511">
        <f t="shared" si="31"/>
        <v>0</v>
      </c>
      <c r="AJ32" s="1236"/>
    </row>
    <row r="33" spans="1:36" s="526" customFormat="1" ht="15.75" customHeight="1" thickBot="1">
      <c r="B33" s="519" t="s">
        <v>10395</v>
      </c>
      <c r="C33" s="520" t="s">
        <v>6756</v>
      </c>
      <c r="D33" s="520">
        <v>3</v>
      </c>
      <c r="E33" s="1058">
        <v>0</v>
      </c>
      <c r="F33" s="1058">
        <v>0</v>
      </c>
      <c r="G33" s="1058">
        <v>0</v>
      </c>
      <c r="H33" s="1058">
        <v>0</v>
      </c>
      <c r="I33" s="1058">
        <v>0</v>
      </c>
      <c r="J33" s="1058">
        <v>0</v>
      </c>
      <c r="K33" s="1058">
        <v>0</v>
      </c>
      <c r="L33" s="1058">
        <v>0</v>
      </c>
      <c r="M33" s="1058">
        <v>0</v>
      </c>
      <c r="N33" s="1058">
        <v>0</v>
      </c>
      <c r="O33" s="1058">
        <v>0</v>
      </c>
      <c r="P33" s="853">
        <v>0</v>
      </c>
      <c r="R33" s="960" t="s">
        <v>10396</v>
      </c>
      <c r="T33" s="523"/>
      <c r="V33" s="1236"/>
      <c r="W33" s="579"/>
      <c r="X33" s="1236"/>
      <c r="AJ33" s="1236"/>
    </row>
    <row r="34" spans="1:36" ht="33" customHeight="1" thickTop="1">
      <c r="A34" s="526"/>
      <c r="B34" s="1246"/>
      <c r="C34" s="1246"/>
      <c r="D34" s="1246"/>
      <c r="E34" s="1246"/>
      <c r="F34" s="1247"/>
      <c r="G34" s="1247"/>
      <c r="H34" s="1247"/>
      <c r="I34" s="1247"/>
      <c r="J34" s="1247"/>
      <c r="K34" s="1247"/>
      <c r="L34" s="1248"/>
      <c r="M34" s="526"/>
      <c r="N34" s="526"/>
      <c r="O34" s="526"/>
      <c r="P34" s="526"/>
      <c r="Q34" s="526"/>
      <c r="R34" s="526"/>
      <c r="S34" s="526"/>
      <c r="T34" s="526"/>
      <c r="U34" s="526"/>
      <c r="Y34" s="526"/>
      <c r="Z34" s="526"/>
      <c r="AA34" s="526"/>
      <c r="AB34" s="526"/>
      <c r="AC34" s="526"/>
      <c r="AD34" s="526"/>
      <c r="AE34" s="526"/>
      <c r="AF34" s="526"/>
      <c r="AG34" s="526"/>
      <c r="AH34" s="526"/>
      <c r="AI34" s="526"/>
    </row>
    <row r="35" spans="1:36" ht="15.75" customHeight="1">
      <c r="A35" s="526"/>
      <c r="B35" s="1249"/>
      <c r="C35" s="1249"/>
      <c r="D35" s="1249"/>
      <c r="E35" s="1240"/>
      <c r="F35" s="1246"/>
      <c r="G35" s="1246"/>
      <c r="H35" s="1246"/>
      <c r="I35" s="1246"/>
      <c r="J35" s="1246"/>
      <c r="K35" s="1246"/>
      <c r="L35" s="1246"/>
      <c r="M35" s="526"/>
      <c r="N35" s="526"/>
      <c r="O35" s="526"/>
      <c r="P35" s="526"/>
      <c r="Q35" s="526"/>
      <c r="R35" s="526"/>
      <c r="S35" s="526"/>
      <c r="T35" s="526"/>
      <c r="U35" s="526"/>
      <c r="Y35" s="526"/>
      <c r="Z35" s="526"/>
      <c r="AA35" s="526"/>
      <c r="AB35" s="526"/>
      <c r="AC35" s="526"/>
      <c r="AD35" s="526"/>
      <c r="AE35" s="526"/>
      <c r="AF35" s="526"/>
      <c r="AG35" s="526"/>
      <c r="AH35" s="526"/>
      <c r="AI35" s="526"/>
    </row>
    <row r="36" spans="1:36" ht="15.75" customHeight="1">
      <c r="A36" s="526"/>
      <c r="B36" s="526"/>
      <c r="C36" s="526"/>
      <c r="D36" s="526"/>
      <c r="E36" s="526"/>
      <c r="F36" s="526"/>
      <c r="G36" s="526"/>
      <c r="H36" s="526"/>
      <c r="I36" s="526"/>
      <c r="J36" s="526"/>
      <c r="K36" s="526"/>
      <c r="L36" s="526"/>
      <c r="M36" s="526"/>
      <c r="N36" s="526"/>
      <c r="O36" s="526"/>
      <c r="P36" s="526"/>
      <c r="Q36" s="526"/>
      <c r="R36" s="526"/>
      <c r="S36" s="526"/>
      <c r="T36" s="526"/>
      <c r="U36" s="526"/>
      <c r="Y36" s="526"/>
      <c r="Z36" s="526"/>
      <c r="AA36" s="526"/>
      <c r="AB36" s="526"/>
      <c r="AC36" s="526"/>
      <c r="AD36" s="526"/>
      <c r="AE36" s="526"/>
      <c r="AF36" s="526"/>
      <c r="AG36" s="526"/>
      <c r="AH36" s="526"/>
      <c r="AI36" s="526"/>
    </row>
    <row r="37" spans="1:36" ht="15.75" customHeight="1">
      <c r="A37" s="526"/>
      <c r="B37" s="526"/>
      <c r="C37" s="526"/>
      <c r="D37" s="526"/>
      <c r="E37" s="526"/>
      <c r="F37" s="526"/>
      <c r="G37" s="526"/>
      <c r="H37" s="526"/>
      <c r="I37" s="526"/>
      <c r="J37" s="526"/>
      <c r="K37" s="526"/>
      <c r="L37" s="526"/>
      <c r="M37" s="526"/>
      <c r="N37" s="526"/>
      <c r="O37" s="526"/>
      <c r="P37" s="526"/>
      <c r="Q37" s="526"/>
      <c r="R37" s="526"/>
      <c r="S37" s="526"/>
      <c r="T37" s="526"/>
      <c r="U37" s="526"/>
    </row>
    <row r="38" spans="1:36" ht="15.75" customHeight="1">
      <c r="A38" s="526"/>
      <c r="B38" s="526"/>
      <c r="C38" s="526"/>
      <c r="D38" s="526"/>
      <c r="E38" s="526"/>
      <c r="F38" s="526"/>
      <c r="G38" s="526"/>
      <c r="H38" s="526"/>
      <c r="I38" s="526"/>
      <c r="J38" s="526"/>
      <c r="K38" s="526"/>
      <c r="L38" s="526"/>
      <c r="M38" s="526"/>
      <c r="N38" s="526"/>
      <c r="O38" s="526"/>
      <c r="P38" s="526"/>
      <c r="Q38" s="526"/>
      <c r="R38" s="526"/>
      <c r="S38" s="526"/>
      <c r="T38" s="526"/>
      <c r="U38" s="526"/>
    </row>
    <row r="39" spans="1:36" ht="15.75" customHeight="1">
      <c r="A39" s="526"/>
      <c r="B39" s="526"/>
      <c r="C39" s="526"/>
      <c r="D39" s="526"/>
      <c r="E39" s="526"/>
      <c r="F39" s="526"/>
      <c r="G39" s="526"/>
      <c r="H39" s="526"/>
      <c r="I39" s="526"/>
      <c r="J39" s="526"/>
      <c r="K39" s="526"/>
      <c r="L39" s="526"/>
      <c r="M39" s="526"/>
      <c r="N39" s="526"/>
      <c r="O39" s="526"/>
      <c r="P39" s="526"/>
      <c r="Q39" s="526"/>
      <c r="R39" s="526"/>
      <c r="S39" s="526"/>
      <c r="T39" s="526"/>
      <c r="U39" s="526"/>
    </row>
  </sheetData>
  <sheetProtection algorithmName="SHA-512" hashValue="VhxVAAHdANix1eGxECPmGYV/I7l00TI+jx5TPZlu2wpRiX4UQz0g2MHO/19X/8Tb30M+nkFqD1w0o2rRGoSMaQ==" saltValue="Tjy0v9CzmWDQpbnLeicLmg==" spinCount="100000" sheet="1"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268" priority="13" operator="equal">
      <formula>0</formula>
    </cfRule>
  </conditionalFormatting>
  <conditionalFormatting sqref="W33">
    <cfRule type="cellIs" dxfId="267" priority="2" operator="equal">
      <formula>0</formula>
    </cfRule>
  </conditionalFormatting>
  <conditionalFormatting sqref="W23:W32">
    <cfRule type="cellIs" dxfId="266"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F1" zoomScale="70" zoomScaleNormal="70" zoomScaleSheetLayoutView="100" workbookViewId="0">
      <selection activeCell="F1" sqref="A1:XFD1048576"/>
    </sheetView>
  </sheetViews>
  <sheetFormatPr defaultColWidth="9" defaultRowHeight="15"/>
  <cols>
    <col min="1" max="1" width="1.625" style="247" customWidth="1"/>
    <col min="2" max="2" width="43.625" style="247" customWidth="1"/>
    <col min="3" max="3" width="7" style="247" customWidth="1"/>
    <col min="4" max="4" width="5.5" style="247" customWidth="1"/>
    <col min="5" max="22" width="12.5" style="247" customWidth="1"/>
    <col min="23" max="23" width="1.625" style="247" customWidth="1"/>
    <col min="24" max="24" width="12.5" style="247" customWidth="1"/>
    <col min="25" max="25" width="1.625" style="247" customWidth="1"/>
    <col min="26" max="26" width="33.625" style="247" customWidth="1"/>
    <col min="27" max="28" width="1.625" style="247" customWidth="1"/>
    <col min="29" max="29" width="25" style="247" customWidth="1"/>
    <col min="30" max="30" width="1.625" style="247" customWidth="1"/>
    <col min="31" max="38" width="5.125" style="247" hidden="1" customWidth="1"/>
    <col min="39" max="39" width="1.625" style="247" hidden="1" customWidth="1"/>
    <col min="40" max="47" width="5.125" style="247" hidden="1" customWidth="1"/>
    <col min="48" max="48" width="1.625" style="247" hidden="1" customWidth="1"/>
    <col min="49" max="49" width="1.625" style="247" customWidth="1"/>
    <col min="50" max="16384" width="9" style="247"/>
  </cols>
  <sheetData>
    <row r="1" spans="1:58" ht="23.25">
      <c r="A1" s="579"/>
      <c r="B1" s="1250" t="s">
        <v>679</v>
      </c>
      <c r="C1" s="1250"/>
      <c r="D1" s="1250"/>
      <c r="E1" s="579"/>
      <c r="F1" s="579"/>
      <c r="G1" s="579"/>
      <c r="H1" s="579"/>
      <c r="I1" s="579"/>
      <c r="J1" s="579"/>
      <c r="K1" s="579"/>
      <c r="L1" s="579"/>
      <c r="M1" s="579"/>
      <c r="N1" s="579"/>
      <c r="O1" s="579"/>
      <c r="P1" s="579"/>
      <c r="Q1" s="579"/>
      <c r="R1" s="579"/>
      <c r="S1" s="579"/>
      <c r="T1" s="579"/>
      <c r="U1" s="579"/>
      <c r="V1" s="579"/>
      <c r="W1" s="579"/>
      <c r="X1" s="579"/>
      <c r="Y1" s="579"/>
      <c r="Z1" s="579"/>
      <c r="AA1" s="579"/>
      <c r="AB1" s="582"/>
      <c r="AC1" s="579"/>
      <c r="AD1" s="582"/>
      <c r="AE1" s="579"/>
      <c r="AF1" s="579"/>
      <c r="AG1" s="579"/>
      <c r="AH1" s="579"/>
      <c r="AI1" s="579"/>
      <c r="AJ1" s="579"/>
      <c r="AK1" s="579"/>
      <c r="AL1" s="579"/>
      <c r="AM1" s="579"/>
      <c r="AN1" s="579"/>
      <c r="AO1" s="579"/>
      <c r="AP1" s="579"/>
      <c r="AQ1" s="579"/>
      <c r="AR1" s="579"/>
      <c r="AS1" s="579"/>
      <c r="AT1" s="579"/>
      <c r="AU1" s="579"/>
      <c r="AV1" s="582"/>
      <c r="AW1" s="579"/>
      <c r="AX1" s="579"/>
      <c r="AY1" s="579"/>
      <c r="AZ1" s="579"/>
      <c r="BA1" s="579"/>
      <c r="BB1" s="579"/>
      <c r="BC1" s="579"/>
      <c r="BD1" s="579"/>
      <c r="BE1" s="579"/>
      <c r="BF1" s="579"/>
    </row>
    <row r="2" spans="1:58" ht="23.25">
      <c r="A2" s="579"/>
      <c r="B2" s="1250" t="s">
        <v>9</v>
      </c>
      <c r="C2" s="579"/>
      <c r="D2" s="579"/>
      <c r="E2" s="579"/>
      <c r="F2" s="579"/>
      <c r="G2" s="579"/>
      <c r="H2" s="579"/>
      <c r="I2" s="579"/>
      <c r="J2" s="579"/>
      <c r="K2" s="579"/>
      <c r="L2" s="579"/>
      <c r="M2" s="579"/>
      <c r="N2" s="579"/>
      <c r="O2" s="579"/>
      <c r="P2" s="579"/>
      <c r="Q2" s="579"/>
      <c r="R2" s="579"/>
      <c r="S2" s="579"/>
      <c r="T2" s="579"/>
      <c r="U2" s="579"/>
      <c r="V2" s="579"/>
      <c r="W2" s="579"/>
      <c r="X2" s="579"/>
      <c r="Y2" s="579"/>
      <c r="Z2" s="579"/>
      <c r="AA2" s="579"/>
      <c r="AB2" s="582"/>
      <c r="AC2" s="579"/>
      <c r="AD2" s="582"/>
      <c r="AE2" s="579"/>
      <c r="AF2" s="579"/>
      <c r="AG2" s="579"/>
      <c r="AH2" s="579"/>
      <c r="AI2" s="579"/>
      <c r="AJ2" s="579"/>
      <c r="AK2" s="579"/>
      <c r="AL2" s="579"/>
      <c r="AM2" s="579"/>
      <c r="AN2" s="579"/>
      <c r="AO2" s="579"/>
      <c r="AP2" s="579"/>
      <c r="AQ2" s="579"/>
      <c r="AR2" s="579"/>
      <c r="AS2" s="579"/>
      <c r="AT2" s="579"/>
      <c r="AU2" s="579"/>
      <c r="AV2" s="582"/>
      <c r="AW2" s="579"/>
      <c r="AX2" s="579"/>
      <c r="AY2" s="579"/>
      <c r="AZ2" s="579"/>
      <c r="BA2" s="579"/>
      <c r="BB2" s="579"/>
      <c r="BC2" s="579"/>
      <c r="BD2" s="579"/>
      <c r="BE2" s="579"/>
      <c r="BF2" s="579"/>
    </row>
    <row r="3" spans="1:58" ht="19.5">
      <c r="A3" s="579"/>
      <c r="B3" s="3109" t="s">
        <v>680</v>
      </c>
      <c r="C3" s="2916"/>
      <c r="D3" s="2916"/>
      <c r="E3" s="2916"/>
      <c r="F3" s="2916"/>
      <c r="G3" s="2916"/>
      <c r="H3" s="2916"/>
      <c r="I3" s="2916"/>
      <c r="J3" s="2916"/>
      <c r="K3" s="2916"/>
      <c r="L3" s="2916"/>
      <c r="M3" s="2916"/>
      <c r="N3" s="2916"/>
      <c r="O3" s="2916"/>
      <c r="P3" s="2916"/>
      <c r="Q3" s="2916"/>
      <c r="R3" s="2916"/>
      <c r="S3" s="2916"/>
      <c r="T3" s="2916"/>
      <c r="U3" s="2916"/>
      <c r="V3" s="2916"/>
      <c r="W3" s="2916"/>
      <c r="X3" s="2916"/>
      <c r="Y3" s="2916"/>
      <c r="Z3" s="2916"/>
      <c r="AA3" s="579"/>
      <c r="AB3" s="582"/>
      <c r="AC3" s="1251" t="s">
        <v>6741</v>
      </c>
      <c r="AD3" s="582"/>
      <c r="AE3" s="579"/>
      <c r="AF3" s="579"/>
      <c r="AG3" s="579"/>
      <c r="AH3" s="579"/>
      <c r="AI3" s="579"/>
      <c r="AJ3" s="579"/>
      <c r="AK3" s="579"/>
      <c r="AL3" s="579"/>
      <c r="AM3" s="579"/>
      <c r="AN3" s="579"/>
      <c r="AO3" s="579"/>
      <c r="AP3" s="579"/>
      <c r="AQ3" s="579"/>
      <c r="AR3" s="579"/>
      <c r="AS3" s="579"/>
      <c r="AT3" s="579"/>
      <c r="AU3" s="579"/>
      <c r="AV3" s="582"/>
      <c r="AW3" s="579"/>
      <c r="AX3" s="579"/>
      <c r="AY3" s="579"/>
      <c r="AZ3" s="579"/>
      <c r="BA3" s="579"/>
      <c r="BB3" s="579"/>
      <c r="BC3" s="579"/>
      <c r="BD3" s="579"/>
      <c r="BE3" s="579"/>
      <c r="BF3" s="579"/>
    </row>
    <row r="4" spans="1:58" ht="15.75" thickBot="1">
      <c r="A4" s="579"/>
      <c r="B4" s="1233"/>
      <c r="C4" s="1233"/>
      <c r="D4" s="1233"/>
      <c r="E4" s="1234"/>
      <c r="F4" s="1252"/>
      <c r="G4" s="1252"/>
      <c r="H4" s="1252"/>
      <c r="I4" s="1252"/>
      <c r="J4" s="1252"/>
      <c r="K4" s="1252"/>
      <c r="L4" s="1252"/>
      <c r="M4" s="1252"/>
      <c r="N4" s="1252"/>
      <c r="O4" s="579"/>
      <c r="P4" s="579"/>
      <c r="Q4" s="579"/>
      <c r="R4" s="579"/>
      <c r="S4" s="579"/>
      <c r="T4" s="579"/>
      <c r="U4" s="579"/>
      <c r="V4" s="579"/>
      <c r="W4" s="579"/>
      <c r="X4" s="579"/>
      <c r="Y4" s="579"/>
      <c r="Z4" s="579"/>
      <c r="AA4" s="579"/>
      <c r="AB4" s="582"/>
      <c r="AC4" s="579"/>
      <c r="AD4" s="582"/>
      <c r="AE4" s="579"/>
      <c r="AF4" s="579"/>
      <c r="AG4" s="579"/>
      <c r="AH4" s="579"/>
      <c r="AI4" s="579"/>
      <c r="AJ4" s="579"/>
      <c r="AK4" s="579"/>
      <c r="AL4" s="579"/>
      <c r="AM4" s="579"/>
      <c r="AN4" s="579"/>
      <c r="AO4" s="579"/>
      <c r="AP4" s="579"/>
      <c r="AQ4" s="579"/>
      <c r="AR4" s="579"/>
      <c r="AS4" s="579"/>
      <c r="AT4" s="579"/>
      <c r="AU4" s="579"/>
      <c r="AV4" s="582"/>
      <c r="AW4" s="579"/>
      <c r="AX4" s="579"/>
      <c r="AY4" s="579"/>
      <c r="AZ4" s="579"/>
      <c r="BA4" s="579"/>
      <c r="BB4" s="579"/>
      <c r="BC4" s="579"/>
      <c r="BD4" s="579"/>
      <c r="BE4" s="579"/>
      <c r="BF4" s="579"/>
    </row>
    <row r="5" spans="1:58" s="1253" customFormat="1" ht="16.5" thickTop="1">
      <c r="A5" s="526"/>
      <c r="B5" s="3100" t="s">
        <v>6743</v>
      </c>
      <c r="C5" s="3110" t="s">
        <v>6744</v>
      </c>
      <c r="D5" s="3110" t="s">
        <v>6745</v>
      </c>
      <c r="E5" s="3106" t="s">
        <v>10349</v>
      </c>
      <c r="F5" s="3106"/>
      <c r="G5" s="3106"/>
      <c r="H5" s="3106"/>
      <c r="I5" s="3106"/>
      <c r="J5" s="3106"/>
      <c r="K5" s="3106"/>
      <c r="L5" s="3106"/>
      <c r="M5" s="3106"/>
      <c r="N5" s="3106" t="s">
        <v>10350</v>
      </c>
      <c r="O5" s="3106"/>
      <c r="P5" s="3106"/>
      <c r="Q5" s="3106"/>
      <c r="R5" s="3106"/>
      <c r="S5" s="3106"/>
      <c r="T5" s="3106"/>
      <c r="U5" s="3106"/>
      <c r="V5" s="3107"/>
      <c r="W5" s="526"/>
      <c r="X5" s="3030" t="s">
        <v>6749</v>
      </c>
      <c r="Y5" s="526"/>
      <c r="Z5" s="3030" t="s">
        <v>6750</v>
      </c>
      <c r="AA5" s="526"/>
      <c r="AB5" s="1236"/>
      <c r="AC5" s="526"/>
      <c r="AD5" s="1236"/>
      <c r="AE5" s="526"/>
      <c r="AF5" s="526"/>
      <c r="AG5" s="526"/>
      <c r="AH5" s="526"/>
      <c r="AI5" s="526"/>
      <c r="AJ5" s="526"/>
      <c r="AK5" s="526"/>
      <c r="AL5" s="526"/>
      <c r="AM5" s="526"/>
      <c r="AN5" s="526"/>
      <c r="AO5" s="526"/>
      <c r="AP5" s="526"/>
      <c r="AQ5" s="526"/>
      <c r="AR5" s="526"/>
      <c r="AS5" s="526"/>
      <c r="AT5" s="526"/>
      <c r="AU5" s="526"/>
      <c r="AV5" s="1236"/>
      <c r="AW5" s="526"/>
      <c r="AX5" s="526"/>
      <c r="AY5" s="526"/>
      <c r="AZ5" s="526"/>
      <c r="BA5" s="526"/>
      <c r="BB5" s="526"/>
      <c r="BC5" s="526"/>
      <c r="BD5" s="526"/>
      <c r="BE5" s="526"/>
      <c r="BF5" s="526"/>
    </row>
    <row r="6" spans="1:58" s="1253" customFormat="1" ht="15.75">
      <c r="A6" s="526"/>
      <c r="B6" s="3101"/>
      <c r="C6" s="3111"/>
      <c r="D6" s="3111"/>
      <c r="E6" s="3112" t="s">
        <v>10397</v>
      </c>
      <c r="F6" s="3112"/>
      <c r="G6" s="3112"/>
      <c r="H6" s="3112"/>
      <c r="I6" s="3112"/>
      <c r="J6" s="3097" t="s">
        <v>7675</v>
      </c>
      <c r="K6" s="3097"/>
      <c r="L6" s="3097"/>
      <c r="M6" s="3097" t="s">
        <v>6962</v>
      </c>
      <c r="N6" s="3112" t="s">
        <v>10397</v>
      </c>
      <c r="O6" s="3112"/>
      <c r="P6" s="3112"/>
      <c r="Q6" s="3112"/>
      <c r="R6" s="3112"/>
      <c r="S6" s="3097" t="s">
        <v>7675</v>
      </c>
      <c r="T6" s="3097"/>
      <c r="U6" s="3097"/>
      <c r="V6" s="3098" t="s">
        <v>6962</v>
      </c>
      <c r="W6" s="526"/>
      <c r="X6" s="3031"/>
      <c r="Y6" s="526"/>
      <c r="Z6" s="3031"/>
      <c r="AA6" s="526"/>
      <c r="AB6" s="1236"/>
      <c r="AC6" s="526"/>
      <c r="AD6" s="1236"/>
      <c r="AE6" s="526"/>
      <c r="AF6" s="526"/>
      <c r="AG6" s="526"/>
      <c r="AH6" s="526"/>
      <c r="AI6" s="526"/>
      <c r="AJ6" s="526"/>
      <c r="AK6" s="526"/>
      <c r="AL6" s="526"/>
      <c r="AM6" s="526"/>
      <c r="AN6" s="526"/>
      <c r="AO6" s="526"/>
      <c r="AP6" s="526"/>
      <c r="AQ6" s="526"/>
      <c r="AR6" s="526"/>
      <c r="AS6" s="526"/>
      <c r="AT6" s="526"/>
      <c r="AU6" s="526"/>
      <c r="AV6" s="1236"/>
      <c r="AW6" s="526"/>
      <c r="AX6" s="526"/>
      <c r="AY6" s="526"/>
      <c r="AZ6" s="526"/>
      <c r="BA6" s="526"/>
      <c r="BB6" s="526"/>
      <c r="BC6" s="526"/>
      <c r="BD6" s="526"/>
      <c r="BE6" s="526"/>
      <c r="BF6" s="526"/>
    </row>
    <row r="7" spans="1:58" s="1253" customFormat="1" ht="16.5">
      <c r="A7" s="526"/>
      <c r="B7" s="3101"/>
      <c r="C7" s="3111"/>
      <c r="D7" s="3111"/>
      <c r="E7" s="3097" t="s">
        <v>10398</v>
      </c>
      <c r="F7" s="3097"/>
      <c r="G7" s="3097"/>
      <c r="H7" s="3097" t="s">
        <v>10102</v>
      </c>
      <c r="I7" s="3097" t="s">
        <v>10399</v>
      </c>
      <c r="J7" s="3097" t="s">
        <v>10104</v>
      </c>
      <c r="K7" s="3097" t="s">
        <v>10105</v>
      </c>
      <c r="L7" s="3097" t="s">
        <v>10106</v>
      </c>
      <c r="M7" s="3097"/>
      <c r="N7" s="3097" t="s">
        <v>10398</v>
      </c>
      <c r="O7" s="3097"/>
      <c r="P7" s="3097"/>
      <c r="Q7" s="3097" t="s">
        <v>10102</v>
      </c>
      <c r="R7" s="3097" t="s">
        <v>10399</v>
      </c>
      <c r="S7" s="3097" t="s">
        <v>10104</v>
      </c>
      <c r="T7" s="3097" t="s">
        <v>10105</v>
      </c>
      <c r="U7" s="3097" t="s">
        <v>10106</v>
      </c>
      <c r="V7" s="3098"/>
      <c r="W7" s="526"/>
      <c r="X7" s="3031"/>
      <c r="Y7" s="526"/>
      <c r="Z7" s="3031"/>
      <c r="AA7" s="526"/>
      <c r="AB7" s="1236"/>
      <c r="AC7" s="1238"/>
      <c r="AD7" s="1236"/>
      <c r="AE7" s="526"/>
      <c r="AF7" s="526"/>
      <c r="AG7" s="526"/>
      <c r="AH7" s="526"/>
      <c r="AI7" s="526"/>
      <c r="AJ7" s="526"/>
      <c r="AK7" s="526"/>
      <c r="AL7" s="526"/>
      <c r="AM7" s="526"/>
      <c r="AN7" s="799"/>
      <c r="AO7" s="799"/>
      <c r="AP7" s="799"/>
      <c r="AQ7" s="799"/>
      <c r="AR7" s="799"/>
      <c r="AS7" s="799"/>
      <c r="AT7" s="799"/>
      <c r="AU7" s="799"/>
      <c r="AV7" s="1236"/>
      <c r="AW7" s="526"/>
      <c r="AX7" s="526"/>
      <c r="AY7" s="526"/>
      <c r="AZ7" s="526"/>
      <c r="BA7" s="526"/>
      <c r="BB7" s="526"/>
      <c r="BC7" s="526"/>
      <c r="BD7" s="526"/>
      <c r="BE7" s="526"/>
      <c r="BF7" s="526"/>
    </row>
    <row r="8" spans="1:58" s="1253" customFormat="1" ht="66" customHeight="1" thickBot="1">
      <c r="A8" s="526"/>
      <c r="B8" s="3102"/>
      <c r="C8" s="3093"/>
      <c r="D8" s="3093"/>
      <c r="E8" s="1237" t="s">
        <v>10099</v>
      </c>
      <c r="F8" s="1237" t="s">
        <v>10100</v>
      </c>
      <c r="G8" s="1237" t="s">
        <v>10101</v>
      </c>
      <c r="H8" s="3108"/>
      <c r="I8" s="3108"/>
      <c r="J8" s="3108"/>
      <c r="K8" s="3108"/>
      <c r="L8" s="3108"/>
      <c r="M8" s="3108"/>
      <c r="N8" s="1237" t="s">
        <v>10099</v>
      </c>
      <c r="O8" s="1237" t="s">
        <v>10100</v>
      </c>
      <c r="P8" s="1237" t="s">
        <v>10101</v>
      </c>
      <c r="Q8" s="3108"/>
      <c r="R8" s="3108"/>
      <c r="S8" s="3108"/>
      <c r="T8" s="3108"/>
      <c r="U8" s="3108"/>
      <c r="V8" s="3099"/>
      <c r="W8" s="526"/>
      <c r="X8" s="3032"/>
      <c r="Y8" s="526"/>
      <c r="Z8" s="3032"/>
      <c r="AA8" s="526"/>
      <c r="AB8" s="1236"/>
      <c r="AC8" s="526"/>
      <c r="AD8" s="1236"/>
      <c r="AE8" s="2921" t="s">
        <v>6742</v>
      </c>
      <c r="AF8" s="2921"/>
      <c r="AG8" s="2921"/>
      <c r="AH8" s="3094"/>
      <c r="AI8" s="3094"/>
      <c r="AJ8" s="3094"/>
      <c r="AK8" s="3094"/>
      <c r="AL8" s="3094"/>
      <c r="AM8" s="526"/>
      <c r="AN8" s="799"/>
      <c r="AO8" s="799"/>
      <c r="AP8" s="799"/>
      <c r="AQ8" s="799"/>
      <c r="AR8" s="799"/>
      <c r="AS8" s="799"/>
      <c r="AT8" s="799"/>
      <c r="AU8" s="799"/>
      <c r="AV8" s="1236"/>
      <c r="AW8" s="526"/>
      <c r="AX8" s="526"/>
      <c r="AY8" s="526"/>
      <c r="AZ8" s="526"/>
      <c r="BA8" s="526"/>
      <c r="BB8" s="526"/>
      <c r="BC8" s="526"/>
      <c r="BD8" s="526"/>
      <c r="BE8" s="526"/>
      <c r="BF8" s="526"/>
    </row>
    <row r="9" spans="1:58" s="1253" customFormat="1" ht="17.25" thickTop="1" thickBot="1">
      <c r="A9" s="526"/>
      <c r="B9" s="1239"/>
      <c r="C9" s="1239"/>
      <c r="D9" s="1239"/>
      <c r="E9" s="1240"/>
      <c r="F9" s="1240"/>
      <c r="G9" s="1240"/>
      <c r="H9" s="1240"/>
      <c r="I9" s="1240"/>
      <c r="J9" s="1240"/>
      <c r="K9" s="1240"/>
      <c r="L9" s="1240"/>
      <c r="M9" s="1240"/>
      <c r="N9" s="1240"/>
      <c r="O9" s="1240"/>
      <c r="P9" s="1240"/>
      <c r="Q9" s="1240"/>
      <c r="R9" s="1240"/>
      <c r="S9" s="1240"/>
      <c r="T9" s="1240"/>
      <c r="U9" s="1240"/>
      <c r="V9" s="1240"/>
      <c r="W9" s="526"/>
      <c r="X9" s="1167"/>
      <c r="Y9" s="526"/>
      <c r="Z9" s="526"/>
      <c r="AA9" s="526"/>
      <c r="AB9" s="1236"/>
      <c r="AC9" s="526"/>
      <c r="AD9" s="1236"/>
      <c r="AE9" s="502" t="s">
        <v>6751</v>
      </c>
      <c r="AF9" s="526"/>
      <c r="AG9" s="526"/>
      <c r="AH9" s="526"/>
      <c r="AI9" s="526"/>
      <c r="AJ9" s="526"/>
      <c r="AK9" s="526"/>
      <c r="AL9" s="526"/>
      <c r="AM9" s="526"/>
      <c r="AN9" s="799"/>
      <c r="AO9" s="799"/>
      <c r="AP9" s="799"/>
      <c r="AQ9" s="799"/>
      <c r="AR9" s="799"/>
      <c r="AS9" s="799"/>
      <c r="AT9" s="799"/>
      <c r="AU9" s="799"/>
      <c r="AV9" s="1236"/>
      <c r="AW9" s="526"/>
      <c r="AX9" s="526"/>
      <c r="AY9" s="526"/>
      <c r="AZ9" s="526"/>
      <c r="BA9" s="526"/>
      <c r="BB9" s="526"/>
      <c r="BC9" s="526"/>
      <c r="BD9" s="526"/>
      <c r="BE9" s="526"/>
      <c r="BF9" s="526"/>
    </row>
    <row r="10" spans="1:58" s="1253" customFormat="1" ht="17.25" thickTop="1" thickBot="1">
      <c r="A10" s="526"/>
      <c r="B10" s="499" t="s">
        <v>10351</v>
      </c>
      <c r="C10" s="531"/>
      <c r="D10" s="531"/>
      <c r="E10" s="1240"/>
      <c r="F10" s="1240"/>
      <c r="G10" s="1240"/>
      <c r="H10" s="1240"/>
      <c r="I10" s="1240"/>
      <c r="J10" s="1240"/>
      <c r="K10" s="1240"/>
      <c r="L10" s="1240"/>
      <c r="M10" s="1240"/>
      <c r="N10" s="1240"/>
      <c r="O10" s="1240"/>
      <c r="P10" s="1240"/>
      <c r="Q10" s="1240"/>
      <c r="R10" s="1240"/>
      <c r="S10" s="1240"/>
      <c r="T10" s="1240"/>
      <c r="U10" s="1240"/>
      <c r="V10" s="1240"/>
      <c r="W10" s="526"/>
      <c r="X10" s="526"/>
      <c r="Y10" s="526"/>
      <c r="Z10" s="526"/>
      <c r="AA10" s="526"/>
      <c r="AB10" s="1236"/>
      <c r="AC10" s="487"/>
      <c r="AD10" s="1236"/>
      <c r="AE10" s="799"/>
      <c r="AF10" s="799"/>
      <c r="AG10" s="799"/>
      <c r="AH10" s="799"/>
      <c r="AI10" s="799"/>
      <c r="AJ10" s="799"/>
      <c r="AK10" s="799"/>
      <c r="AL10" s="799"/>
      <c r="AM10" s="526"/>
      <c r="AN10" s="799"/>
      <c r="AO10" s="799"/>
      <c r="AP10" s="799"/>
      <c r="AQ10" s="799"/>
      <c r="AR10" s="799"/>
      <c r="AS10" s="799"/>
      <c r="AT10" s="799"/>
      <c r="AU10" s="799"/>
      <c r="AV10" s="1236"/>
      <c r="AW10" s="526"/>
      <c r="AX10" s="526"/>
      <c r="AY10" s="526"/>
      <c r="AZ10" s="526"/>
      <c r="BA10" s="526"/>
      <c r="BB10" s="526"/>
      <c r="BC10" s="526"/>
      <c r="BD10" s="526"/>
      <c r="BE10" s="526"/>
      <c r="BF10" s="526"/>
    </row>
    <row r="11" spans="1:58" s="1253" customFormat="1" ht="15.75" customHeight="1" thickTop="1">
      <c r="A11" s="526"/>
      <c r="B11" s="503" t="s">
        <v>10400</v>
      </c>
      <c r="C11" s="504" t="s">
        <v>6756</v>
      </c>
      <c r="D11" s="504">
        <v>3</v>
      </c>
      <c r="E11" s="1071">
        <v>0</v>
      </c>
      <c r="F11" s="1071">
        <v>0</v>
      </c>
      <c r="G11" s="1071">
        <v>0</v>
      </c>
      <c r="H11" s="1071">
        <v>0</v>
      </c>
      <c r="I11" s="1071">
        <v>0</v>
      </c>
      <c r="J11" s="1071">
        <v>0</v>
      </c>
      <c r="K11" s="1071">
        <v>0</v>
      </c>
      <c r="L11" s="1071">
        <v>0</v>
      </c>
      <c r="M11" s="1254">
        <f>IFERROR(SUM(E11:L11), 0)</f>
        <v>0</v>
      </c>
      <c r="N11" s="1071">
        <v>0</v>
      </c>
      <c r="O11" s="1071">
        <v>0</v>
      </c>
      <c r="P11" s="1071">
        <v>0</v>
      </c>
      <c r="Q11" s="1071">
        <v>0</v>
      </c>
      <c r="R11" s="1071">
        <v>0</v>
      </c>
      <c r="S11" s="1071">
        <v>0</v>
      </c>
      <c r="T11" s="1071">
        <v>0</v>
      </c>
      <c r="U11" s="1071">
        <v>0</v>
      </c>
      <c r="V11" s="1255">
        <f>IFERROR(SUM(N11:U11), 0)</f>
        <v>0</v>
      </c>
      <c r="W11" s="526"/>
      <c r="X11" s="509" t="s">
        <v>10401</v>
      </c>
      <c r="Y11" s="526"/>
      <c r="Z11" s="509"/>
      <c r="AA11" s="526"/>
      <c r="AB11" s="1236"/>
      <c r="AC11" s="487">
        <f>IF( SUM( AE11:AU11 ) = 0, 0, $AE$9 )</f>
        <v>0</v>
      </c>
      <c r="AD11" s="1236"/>
      <c r="AE11" s="511">
        <f t="shared" ref="AE11" si="0" xml:space="preserve"> IF( ISNUMBER( E11 ), 0, 1 )</f>
        <v>0</v>
      </c>
      <c r="AF11" s="511">
        <f t="shared" ref="AF11" si="1" xml:space="preserve"> IF( ISNUMBER( F11 ), 0, 1 )</f>
        <v>0</v>
      </c>
      <c r="AG11" s="511">
        <f t="shared" ref="AG11" si="2" xml:space="preserve"> IF( ISNUMBER( G11 ), 0, 1 )</f>
        <v>0</v>
      </c>
      <c r="AH11" s="511">
        <f t="shared" ref="AH11" si="3" xml:space="preserve"> IF( ISNUMBER( H11 ), 0, 1 )</f>
        <v>0</v>
      </c>
      <c r="AI11" s="511">
        <f t="shared" ref="AI11" si="4" xml:space="preserve"> IF( ISNUMBER( I11 ), 0, 1 )</f>
        <v>0</v>
      </c>
      <c r="AJ11" s="511">
        <f t="shared" ref="AJ11" si="5" xml:space="preserve"> IF( ISNUMBER( J11 ), 0, 1 )</f>
        <v>0</v>
      </c>
      <c r="AK11" s="511">
        <f t="shared" ref="AK11" si="6" xml:space="preserve"> IF( ISNUMBER( K11 ), 0, 1 )</f>
        <v>0</v>
      </c>
      <c r="AL11" s="511">
        <f t="shared" ref="AL11" si="7" xml:space="preserve"> IF( ISNUMBER( L11 ), 0, 1 )</f>
        <v>0</v>
      </c>
      <c r="AM11" s="799"/>
      <c r="AN11" s="511">
        <f t="shared" ref="AN11" si="8" xml:space="preserve"> IF( ISNUMBER( N11 ), 0, 1 )</f>
        <v>0</v>
      </c>
      <c r="AO11" s="511">
        <f t="shared" ref="AO11" si="9" xml:space="preserve"> IF( ISNUMBER( O11 ), 0, 1 )</f>
        <v>0</v>
      </c>
      <c r="AP11" s="511">
        <f t="shared" ref="AP11" si="10" xml:space="preserve"> IF( ISNUMBER( P11 ), 0, 1 )</f>
        <v>0</v>
      </c>
      <c r="AQ11" s="511">
        <f t="shared" ref="AQ11" si="11" xml:space="preserve"> IF( ISNUMBER( Q11 ), 0, 1 )</f>
        <v>0</v>
      </c>
      <c r="AR11" s="511">
        <f t="shared" ref="AR11" si="12" xml:space="preserve"> IF( ISNUMBER( R11 ), 0, 1 )</f>
        <v>0</v>
      </c>
      <c r="AS11" s="511">
        <f t="shared" ref="AS11" si="13" xml:space="preserve"> IF( ISNUMBER( S11 ), 0, 1 )</f>
        <v>0</v>
      </c>
      <c r="AT11" s="511">
        <f t="shared" ref="AT11" si="14" xml:space="preserve"> IF( ISNUMBER( T11 ), 0, 1 )</f>
        <v>0</v>
      </c>
      <c r="AU11" s="511">
        <f t="shared" ref="AU11" si="15" xml:space="preserve"> IF( ISNUMBER( U11 ), 0, 1 )</f>
        <v>0</v>
      </c>
      <c r="AV11" s="1236"/>
      <c r="AW11" s="526"/>
      <c r="AX11" s="526"/>
      <c r="AY11" s="526"/>
      <c r="AZ11" s="526"/>
      <c r="BA11" s="526"/>
      <c r="BB11" s="526"/>
      <c r="BC11" s="526"/>
      <c r="BD11" s="526"/>
      <c r="BE11" s="526"/>
      <c r="BF11" s="526"/>
    </row>
    <row r="12" spans="1:58" s="1253" customFormat="1" ht="15.75" customHeight="1">
      <c r="A12" s="526"/>
      <c r="B12" s="512" t="s">
        <v>10402</v>
      </c>
      <c r="C12" s="513" t="s">
        <v>6756</v>
      </c>
      <c r="D12" s="513">
        <v>3</v>
      </c>
      <c r="E12" s="1074">
        <v>0</v>
      </c>
      <c r="F12" s="1074">
        <v>0</v>
      </c>
      <c r="G12" s="1074">
        <v>0</v>
      </c>
      <c r="H12" s="1074">
        <v>0</v>
      </c>
      <c r="I12" s="1074">
        <v>0</v>
      </c>
      <c r="J12" s="1074">
        <v>0</v>
      </c>
      <c r="K12" s="1074">
        <v>0</v>
      </c>
      <c r="L12" s="1074">
        <v>0</v>
      </c>
      <c r="M12" s="1256">
        <f>IFERROR(SUM(E12:L12), 0)</f>
        <v>0</v>
      </c>
      <c r="N12" s="1074">
        <v>0</v>
      </c>
      <c r="O12" s="1074">
        <v>0</v>
      </c>
      <c r="P12" s="1074">
        <v>0</v>
      </c>
      <c r="Q12" s="1074">
        <v>0</v>
      </c>
      <c r="R12" s="1074">
        <v>0</v>
      </c>
      <c r="S12" s="1074">
        <v>0</v>
      </c>
      <c r="T12" s="1074">
        <v>0</v>
      </c>
      <c r="U12" s="1074">
        <v>0</v>
      </c>
      <c r="V12" s="1257">
        <f>IFERROR(SUM(N12:U12), 0)</f>
        <v>0</v>
      </c>
      <c r="W12" s="526"/>
      <c r="X12" s="517" t="s">
        <v>10403</v>
      </c>
      <c r="Y12" s="526"/>
      <c r="Z12" s="517"/>
      <c r="AA12" s="526"/>
      <c r="AB12" s="1236"/>
      <c r="AC12" s="487">
        <f t="shared" ref="AC12:AC20" si="16">IF( SUM( AE12:AU12 ) = 0, 0, $AE$9 )</f>
        <v>0</v>
      </c>
      <c r="AD12" s="1236"/>
      <c r="AE12" s="511">
        <f t="shared" ref="AE12:AE20" si="17" xml:space="preserve"> IF( ISNUMBER( E12 ), 0, 1 )</f>
        <v>0</v>
      </c>
      <c r="AF12" s="511">
        <f t="shared" ref="AF12:AF20" si="18" xml:space="preserve"> IF( ISNUMBER( F12 ), 0, 1 )</f>
        <v>0</v>
      </c>
      <c r="AG12" s="511">
        <f t="shared" ref="AG12:AG20" si="19" xml:space="preserve"> IF( ISNUMBER( G12 ), 0, 1 )</f>
        <v>0</v>
      </c>
      <c r="AH12" s="511">
        <f t="shared" ref="AH12:AH20" si="20" xml:space="preserve"> IF( ISNUMBER( H12 ), 0, 1 )</f>
        <v>0</v>
      </c>
      <c r="AI12" s="511">
        <f t="shared" ref="AI12:AI20" si="21" xml:space="preserve"> IF( ISNUMBER( I12 ), 0, 1 )</f>
        <v>0</v>
      </c>
      <c r="AJ12" s="511">
        <f t="shared" ref="AJ12:AJ20" si="22" xml:space="preserve"> IF( ISNUMBER( J12 ), 0, 1 )</f>
        <v>0</v>
      </c>
      <c r="AK12" s="511">
        <f t="shared" ref="AK12:AK20" si="23" xml:space="preserve"> IF( ISNUMBER( K12 ), 0, 1 )</f>
        <v>0</v>
      </c>
      <c r="AL12" s="511">
        <f t="shared" ref="AL12:AL20" si="24" xml:space="preserve"> IF( ISNUMBER( L12 ), 0, 1 )</f>
        <v>0</v>
      </c>
      <c r="AM12" s="799"/>
      <c r="AN12" s="511">
        <f t="shared" ref="AN12:AN20" si="25" xml:space="preserve"> IF( ISNUMBER( N12 ), 0, 1 )</f>
        <v>0</v>
      </c>
      <c r="AO12" s="511">
        <f t="shared" ref="AO12:AO20" si="26" xml:space="preserve"> IF( ISNUMBER( O12 ), 0, 1 )</f>
        <v>0</v>
      </c>
      <c r="AP12" s="511">
        <f t="shared" ref="AP12:AP20" si="27" xml:space="preserve"> IF( ISNUMBER( P12 ), 0, 1 )</f>
        <v>0</v>
      </c>
      <c r="AQ12" s="511">
        <f t="shared" ref="AQ12:AQ20" si="28" xml:space="preserve"> IF( ISNUMBER( Q12 ), 0, 1 )</f>
        <v>0</v>
      </c>
      <c r="AR12" s="511">
        <f t="shared" ref="AR12:AR20" si="29" xml:space="preserve"> IF( ISNUMBER( R12 ), 0, 1 )</f>
        <v>0</v>
      </c>
      <c r="AS12" s="511">
        <f t="shared" ref="AS12:AS20" si="30" xml:space="preserve"> IF( ISNUMBER( S12 ), 0, 1 )</f>
        <v>0</v>
      </c>
      <c r="AT12" s="511">
        <f t="shared" ref="AT12:AT20" si="31" xml:space="preserve"> IF( ISNUMBER( T12 ), 0, 1 )</f>
        <v>0</v>
      </c>
      <c r="AU12" s="511">
        <f t="shared" ref="AU12:AU20" si="32" xml:space="preserve"> IF( ISNUMBER( U12 ), 0, 1 )</f>
        <v>0</v>
      </c>
      <c r="AV12" s="1236"/>
      <c r="AW12" s="526"/>
      <c r="AX12" s="526"/>
      <c r="AY12" s="526"/>
      <c r="AZ12" s="526"/>
      <c r="BA12" s="526"/>
      <c r="BB12" s="526"/>
      <c r="BC12" s="526"/>
      <c r="BD12" s="526"/>
      <c r="BE12" s="526"/>
      <c r="BF12" s="526"/>
    </row>
    <row r="13" spans="1:58" s="1253" customFormat="1" ht="15.75" customHeight="1">
      <c r="A13" s="526"/>
      <c r="B13" s="512" t="s">
        <v>10404</v>
      </c>
      <c r="C13" s="513" t="s">
        <v>6756</v>
      </c>
      <c r="D13" s="513">
        <v>3</v>
      </c>
      <c r="E13" s="1074">
        <v>0</v>
      </c>
      <c r="F13" s="1074">
        <v>0</v>
      </c>
      <c r="G13" s="1074">
        <v>0</v>
      </c>
      <c r="H13" s="1074">
        <v>0</v>
      </c>
      <c r="I13" s="1074">
        <v>0</v>
      </c>
      <c r="J13" s="1074">
        <v>0</v>
      </c>
      <c r="K13" s="1074">
        <v>0</v>
      </c>
      <c r="L13" s="1074">
        <v>0</v>
      </c>
      <c r="M13" s="1256">
        <f t="shared" ref="M13:M20" si="33">IFERROR(SUM(E13:L13), 0)</f>
        <v>0</v>
      </c>
      <c r="N13" s="1074">
        <v>0</v>
      </c>
      <c r="O13" s="1074">
        <v>0</v>
      </c>
      <c r="P13" s="1074">
        <v>0</v>
      </c>
      <c r="Q13" s="1074">
        <v>0</v>
      </c>
      <c r="R13" s="1074">
        <v>0</v>
      </c>
      <c r="S13" s="1074">
        <v>0</v>
      </c>
      <c r="T13" s="1074">
        <v>0</v>
      </c>
      <c r="U13" s="1074">
        <v>0</v>
      </c>
      <c r="V13" s="1257">
        <f t="shared" ref="V13:V20" si="34">IFERROR(SUM(N13:U13), 0)</f>
        <v>0</v>
      </c>
      <c r="W13" s="526"/>
      <c r="X13" s="517" t="s">
        <v>10405</v>
      </c>
      <c r="Y13" s="526"/>
      <c r="Z13" s="517"/>
      <c r="AA13" s="526"/>
      <c r="AB13" s="1236"/>
      <c r="AC13" s="487">
        <f t="shared" si="16"/>
        <v>0</v>
      </c>
      <c r="AD13" s="1236"/>
      <c r="AE13" s="511">
        <f t="shared" si="17"/>
        <v>0</v>
      </c>
      <c r="AF13" s="511">
        <f t="shared" si="18"/>
        <v>0</v>
      </c>
      <c r="AG13" s="511">
        <f t="shared" si="19"/>
        <v>0</v>
      </c>
      <c r="AH13" s="511">
        <f t="shared" si="20"/>
        <v>0</v>
      </c>
      <c r="AI13" s="511">
        <f t="shared" si="21"/>
        <v>0</v>
      </c>
      <c r="AJ13" s="511">
        <f t="shared" si="22"/>
        <v>0</v>
      </c>
      <c r="AK13" s="511">
        <f t="shared" si="23"/>
        <v>0</v>
      </c>
      <c r="AL13" s="511">
        <f t="shared" si="24"/>
        <v>0</v>
      </c>
      <c r="AM13" s="799"/>
      <c r="AN13" s="511">
        <f t="shared" si="25"/>
        <v>0</v>
      </c>
      <c r="AO13" s="511">
        <f t="shared" si="26"/>
        <v>0</v>
      </c>
      <c r="AP13" s="511">
        <f t="shared" si="27"/>
        <v>0</v>
      </c>
      <c r="AQ13" s="511">
        <f t="shared" si="28"/>
        <v>0</v>
      </c>
      <c r="AR13" s="511">
        <f t="shared" si="29"/>
        <v>0</v>
      </c>
      <c r="AS13" s="511">
        <f t="shared" si="30"/>
        <v>0</v>
      </c>
      <c r="AT13" s="511">
        <f t="shared" si="31"/>
        <v>0</v>
      </c>
      <c r="AU13" s="511">
        <f t="shared" si="32"/>
        <v>0</v>
      </c>
      <c r="AV13" s="1236"/>
      <c r="AW13" s="526"/>
      <c r="AX13" s="526"/>
      <c r="AY13" s="526"/>
      <c r="AZ13" s="526"/>
      <c r="BA13" s="526"/>
      <c r="BB13" s="526"/>
      <c r="BC13" s="526"/>
      <c r="BD13" s="526"/>
      <c r="BE13" s="526"/>
      <c r="BF13" s="526"/>
    </row>
    <row r="14" spans="1:58" s="1253" customFormat="1" ht="15.75" customHeight="1">
      <c r="A14" s="526"/>
      <c r="B14" s="512" t="s">
        <v>10406</v>
      </c>
      <c r="C14" s="513" t="s">
        <v>6756</v>
      </c>
      <c r="D14" s="513">
        <v>3</v>
      </c>
      <c r="E14" s="1074">
        <v>0</v>
      </c>
      <c r="F14" s="1074">
        <v>0</v>
      </c>
      <c r="G14" s="1074">
        <v>0</v>
      </c>
      <c r="H14" s="1074">
        <v>0</v>
      </c>
      <c r="I14" s="1074">
        <v>0</v>
      </c>
      <c r="J14" s="1074">
        <v>0</v>
      </c>
      <c r="K14" s="1074">
        <v>0</v>
      </c>
      <c r="L14" s="1074">
        <v>0</v>
      </c>
      <c r="M14" s="1256">
        <f t="shared" si="33"/>
        <v>0</v>
      </c>
      <c r="N14" s="1074">
        <v>0</v>
      </c>
      <c r="O14" s="1074">
        <v>0</v>
      </c>
      <c r="P14" s="1074">
        <v>0</v>
      </c>
      <c r="Q14" s="1074">
        <v>0</v>
      </c>
      <c r="R14" s="1074">
        <v>0</v>
      </c>
      <c r="S14" s="1074">
        <v>0</v>
      </c>
      <c r="T14" s="1074">
        <v>0</v>
      </c>
      <c r="U14" s="1074">
        <v>0</v>
      </c>
      <c r="V14" s="1257">
        <f t="shared" si="34"/>
        <v>0</v>
      </c>
      <c r="W14" s="526"/>
      <c r="X14" s="517" t="s">
        <v>10407</v>
      </c>
      <c r="Y14" s="526"/>
      <c r="Z14" s="517"/>
      <c r="AA14" s="526"/>
      <c r="AB14" s="1236"/>
      <c r="AC14" s="487">
        <f t="shared" si="16"/>
        <v>0</v>
      </c>
      <c r="AD14" s="1236"/>
      <c r="AE14" s="511">
        <f t="shared" si="17"/>
        <v>0</v>
      </c>
      <c r="AF14" s="511">
        <f t="shared" si="18"/>
        <v>0</v>
      </c>
      <c r="AG14" s="511">
        <f t="shared" si="19"/>
        <v>0</v>
      </c>
      <c r="AH14" s="511">
        <f t="shared" si="20"/>
        <v>0</v>
      </c>
      <c r="AI14" s="511">
        <f t="shared" si="21"/>
        <v>0</v>
      </c>
      <c r="AJ14" s="511">
        <f t="shared" si="22"/>
        <v>0</v>
      </c>
      <c r="AK14" s="511">
        <f t="shared" si="23"/>
        <v>0</v>
      </c>
      <c r="AL14" s="511">
        <f t="shared" si="24"/>
        <v>0</v>
      </c>
      <c r="AM14" s="799"/>
      <c r="AN14" s="511">
        <f t="shared" si="25"/>
        <v>0</v>
      </c>
      <c r="AO14" s="511">
        <f t="shared" si="26"/>
        <v>0</v>
      </c>
      <c r="AP14" s="511">
        <f t="shared" si="27"/>
        <v>0</v>
      </c>
      <c r="AQ14" s="511">
        <f t="shared" si="28"/>
        <v>0</v>
      </c>
      <c r="AR14" s="511">
        <f t="shared" si="29"/>
        <v>0</v>
      </c>
      <c r="AS14" s="511">
        <f t="shared" si="30"/>
        <v>0</v>
      </c>
      <c r="AT14" s="511">
        <f t="shared" si="31"/>
        <v>0</v>
      </c>
      <c r="AU14" s="511">
        <f t="shared" si="32"/>
        <v>0</v>
      </c>
      <c r="AV14" s="1236"/>
      <c r="AW14" s="526"/>
      <c r="AX14" s="526"/>
      <c r="AY14" s="526"/>
      <c r="AZ14" s="526"/>
      <c r="BA14" s="526"/>
      <c r="BB14" s="526"/>
      <c r="BC14" s="526"/>
      <c r="BD14" s="526"/>
      <c r="BE14" s="526"/>
      <c r="BF14" s="526"/>
    </row>
    <row r="15" spans="1:58" s="1253" customFormat="1" ht="15.75" customHeight="1">
      <c r="A15" s="526"/>
      <c r="B15" s="512" t="s">
        <v>10408</v>
      </c>
      <c r="C15" s="513" t="s">
        <v>6756</v>
      </c>
      <c r="D15" s="513">
        <v>3</v>
      </c>
      <c r="E15" s="1074">
        <v>0</v>
      </c>
      <c r="F15" s="1074">
        <v>0</v>
      </c>
      <c r="G15" s="1074">
        <v>0</v>
      </c>
      <c r="H15" s="1074">
        <v>0</v>
      </c>
      <c r="I15" s="1074">
        <v>0</v>
      </c>
      <c r="J15" s="1074">
        <v>0</v>
      </c>
      <c r="K15" s="1074">
        <v>0</v>
      </c>
      <c r="L15" s="1074">
        <v>0</v>
      </c>
      <c r="M15" s="1256">
        <f t="shared" si="33"/>
        <v>0</v>
      </c>
      <c r="N15" s="1074">
        <v>0</v>
      </c>
      <c r="O15" s="1074">
        <v>0</v>
      </c>
      <c r="P15" s="1074">
        <v>0</v>
      </c>
      <c r="Q15" s="1074">
        <v>0</v>
      </c>
      <c r="R15" s="1074">
        <v>0</v>
      </c>
      <c r="S15" s="1074">
        <v>0</v>
      </c>
      <c r="T15" s="1074">
        <v>0</v>
      </c>
      <c r="U15" s="1074">
        <v>0</v>
      </c>
      <c r="V15" s="1257">
        <f t="shared" si="34"/>
        <v>0</v>
      </c>
      <c r="W15" s="526"/>
      <c r="X15" s="517" t="s">
        <v>10409</v>
      </c>
      <c r="Y15" s="526"/>
      <c r="Z15" s="517"/>
      <c r="AA15" s="526"/>
      <c r="AB15" s="1236"/>
      <c r="AC15" s="487">
        <f t="shared" si="16"/>
        <v>0</v>
      </c>
      <c r="AD15" s="1236"/>
      <c r="AE15" s="511">
        <f t="shared" si="17"/>
        <v>0</v>
      </c>
      <c r="AF15" s="511">
        <f t="shared" si="18"/>
        <v>0</v>
      </c>
      <c r="AG15" s="511">
        <f t="shared" si="19"/>
        <v>0</v>
      </c>
      <c r="AH15" s="511">
        <f t="shared" si="20"/>
        <v>0</v>
      </c>
      <c r="AI15" s="511">
        <f t="shared" si="21"/>
        <v>0</v>
      </c>
      <c r="AJ15" s="511">
        <f t="shared" si="22"/>
        <v>0</v>
      </c>
      <c r="AK15" s="511">
        <f t="shared" si="23"/>
        <v>0</v>
      </c>
      <c r="AL15" s="511">
        <f t="shared" si="24"/>
        <v>0</v>
      </c>
      <c r="AM15" s="799"/>
      <c r="AN15" s="511">
        <f t="shared" si="25"/>
        <v>0</v>
      </c>
      <c r="AO15" s="511">
        <f t="shared" si="26"/>
        <v>0</v>
      </c>
      <c r="AP15" s="511">
        <f t="shared" si="27"/>
        <v>0</v>
      </c>
      <c r="AQ15" s="511">
        <f t="shared" si="28"/>
        <v>0</v>
      </c>
      <c r="AR15" s="511">
        <f t="shared" si="29"/>
        <v>0</v>
      </c>
      <c r="AS15" s="511">
        <f t="shared" si="30"/>
        <v>0</v>
      </c>
      <c r="AT15" s="511">
        <f t="shared" si="31"/>
        <v>0</v>
      </c>
      <c r="AU15" s="511">
        <f t="shared" si="32"/>
        <v>0</v>
      </c>
      <c r="AV15" s="1236"/>
      <c r="AW15" s="526"/>
      <c r="AX15" s="526"/>
      <c r="AY15" s="526"/>
      <c r="AZ15" s="526"/>
      <c r="BA15" s="526"/>
      <c r="BB15" s="526"/>
      <c r="BC15" s="526"/>
      <c r="BD15" s="526"/>
      <c r="BE15" s="526"/>
      <c r="BF15" s="526"/>
    </row>
    <row r="16" spans="1:58" s="1253" customFormat="1" ht="15.75" customHeight="1">
      <c r="A16" s="526"/>
      <c r="B16" s="512" t="s">
        <v>10410</v>
      </c>
      <c r="C16" s="513" t="s">
        <v>6756</v>
      </c>
      <c r="D16" s="513">
        <v>3</v>
      </c>
      <c r="E16" s="1074">
        <v>0</v>
      </c>
      <c r="F16" s="1074">
        <v>0</v>
      </c>
      <c r="G16" s="1074">
        <v>0</v>
      </c>
      <c r="H16" s="1074">
        <v>0</v>
      </c>
      <c r="I16" s="1074">
        <v>0</v>
      </c>
      <c r="J16" s="1074">
        <v>0</v>
      </c>
      <c r="K16" s="1074">
        <v>0</v>
      </c>
      <c r="L16" s="1074">
        <v>0</v>
      </c>
      <c r="M16" s="1256">
        <f t="shared" si="33"/>
        <v>0</v>
      </c>
      <c r="N16" s="1074">
        <v>0</v>
      </c>
      <c r="O16" s="1074">
        <v>0</v>
      </c>
      <c r="P16" s="1074">
        <v>0</v>
      </c>
      <c r="Q16" s="1074">
        <v>0</v>
      </c>
      <c r="R16" s="1074">
        <v>0</v>
      </c>
      <c r="S16" s="1074">
        <v>0</v>
      </c>
      <c r="T16" s="1074">
        <v>0</v>
      </c>
      <c r="U16" s="1074">
        <v>0</v>
      </c>
      <c r="V16" s="1257">
        <f t="shared" si="34"/>
        <v>0</v>
      </c>
      <c r="W16" s="526"/>
      <c r="X16" s="517" t="s">
        <v>10411</v>
      </c>
      <c r="Y16" s="526"/>
      <c r="Z16" s="517"/>
      <c r="AA16" s="526"/>
      <c r="AB16" s="1236"/>
      <c r="AC16" s="487">
        <f t="shared" si="16"/>
        <v>0</v>
      </c>
      <c r="AD16" s="1236"/>
      <c r="AE16" s="511">
        <f t="shared" si="17"/>
        <v>0</v>
      </c>
      <c r="AF16" s="511">
        <f t="shared" si="18"/>
        <v>0</v>
      </c>
      <c r="AG16" s="511">
        <f t="shared" si="19"/>
        <v>0</v>
      </c>
      <c r="AH16" s="511">
        <f t="shared" si="20"/>
        <v>0</v>
      </c>
      <c r="AI16" s="511">
        <f t="shared" si="21"/>
        <v>0</v>
      </c>
      <c r="AJ16" s="511">
        <f t="shared" si="22"/>
        <v>0</v>
      </c>
      <c r="AK16" s="511">
        <f t="shared" si="23"/>
        <v>0</v>
      </c>
      <c r="AL16" s="511">
        <f t="shared" si="24"/>
        <v>0</v>
      </c>
      <c r="AM16" s="799"/>
      <c r="AN16" s="511">
        <f t="shared" si="25"/>
        <v>0</v>
      </c>
      <c r="AO16" s="511">
        <f t="shared" si="26"/>
        <v>0</v>
      </c>
      <c r="AP16" s="511">
        <f t="shared" si="27"/>
        <v>0</v>
      </c>
      <c r="AQ16" s="511">
        <f t="shared" si="28"/>
        <v>0</v>
      </c>
      <c r="AR16" s="511">
        <f t="shared" si="29"/>
        <v>0</v>
      </c>
      <c r="AS16" s="511">
        <f t="shared" si="30"/>
        <v>0</v>
      </c>
      <c r="AT16" s="511">
        <f t="shared" si="31"/>
        <v>0</v>
      </c>
      <c r="AU16" s="511">
        <f t="shared" si="32"/>
        <v>0</v>
      </c>
      <c r="AV16" s="1236"/>
      <c r="AW16" s="526"/>
      <c r="AX16" s="526"/>
      <c r="AY16" s="526"/>
      <c r="AZ16" s="526"/>
      <c r="BA16" s="526"/>
      <c r="BB16" s="526"/>
      <c r="BC16" s="526"/>
      <c r="BD16" s="526"/>
      <c r="BE16" s="526"/>
      <c r="BF16" s="526"/>
    </row>
    <row r="17" spans="1:58" s="1253" customFormat="1" ht="15.75" customHeight="1">
      <c r="A17" s="526"/>
      <c r="B17" s="512" t="s">
        <v>10412</v>
      </c>
      <c r="C17" s="513" t="s">
        <v>6756</v>
      </c>
      <c r="D17" s="513">
        <v>3</v>
      </c>
      <c r="E17" s="1074">
        <v>0</v>
      </c>
      <c r="F17" s="1074">
        <v>0</v>
      </c>
      <c r="G17" s="1074">
        <v>0</v>
      </c>
      <c r="H17" s="1074">
        <v>0</v>
      </c>
      <c r="I17" s="1074">
        <v>0</v>
      </c>
      <c r="J17" s="1074">
        <v>0</v>
      </c>
      <c r="K17" s="1074">
        <v>0</v>
      </c>
      <c r="L17" s="1074">
        <v>0</v>
      </c>
      <c r="M17" s="1256">
        <f t="shared" si="33"/>
        <v>0</v>
      </c>
      <c r="N17" s="1074">
        <v>0</v>
      </c>
      <c r="O17" s="1074">
        <v>0</v>
      </c>
      <c r="P17" s="1074">
        <v>0</v>
      </c>
      <c r="Q17" s="1074">
        <v>0</v>
      </c>
      <c r="R17" s="1074">
        <v>0</v>
      </c>
      <c r="S17" s="1074">
        <v>0</v>
      </c>
      <c r="T17" s="1074">
        <v>0</v>
      </c>
      <c r="U17" s="1074">
        <v>0</v>
      </c>
      <c r="V17" s="1257">
        <f t="shared" si="34"/>
        <v>0</v>
      </c>
      <c r="W17" s="526"/>
      <c r="X17" s="517" t="s">
        <v>10413</v>
      </c>
      <c r="Y17" s="526"/>
      <c r="Z17" s="517"/>
      <c r="AA17" s="526"/>
      <c r="AB17" s="1236"/>
      <c r="AC17" s="487">
        <f t="shared" si="16"/>
        <v>0</v>
      </c>
      <c r="AD17" s="1236"/>
      <c r="AE17" s="511">
        <f t="shared" si="17"/>
        <v>0</v>
      </c>
      <c r="AF17" s="511">
        <f t="shared" si="18"/>
        <v>0</v>
      </c>
      <c r="AG17" s="511">
        <f t="shared" si="19"/>
        <v>0</v>
      </c>
      <c r="AH17" s="511">
        <f t="shared" si="20"/>
        <v>0</v>
      </c>
      <c r="AI17" s="511">
        <f t="shared" si="21"/>
        <v>0</v>
      </c>
      <c r="AJ17" s="511">
        <f t="shared" si="22"/>
        <v>0</v>
      </c>
      <c r="AK17" s="511">
        <f t="shared" si="23"/>
        <v>0</v>
      </c>
      <c r="AL17" s="511">
        <f t="shared" si="24"/>
        <v>0</v>
      </c>
      <c r="AM17" s="799"/>
      <c r="AN17" s="511">
        <f t="shared" si="25"/>
        <v>0</v>
      </c>
      <c r="AO17" s="511">
        <f t="shared" si="26"/>
        <v>0</v>
      </c>
      <c r="AP17" s="511">
        <f t="shared" si="27"/>
        <v>0</v>
      </c>
      <c r="AQ17" s="511">
        <f t="shared" si="28"/>
        <v>0</v>
      </c>
      <c r="AR17" s="511">
        <f t="shared" si="29"/>
        <v>0</v>
      </c>
      <c r="AS17" s="511">
        <f t="shared" si="30"/>
        <v>0</v>
      </c>
      <c r="AT17" s="511">
        <f t="shared" si="31"/>
        <v>0</v>
      </c>
      <c r="AU17" s="511">
        <f t="shared" si="32"/>
        <v>0</v>
      </c>
      <c r="AV17" s="1236"/>
      <c r="AW17" s="526"/>
      <c r="AX17" s="526"/>
      <c r="AY17" s="526"/>
      <c r="AZ17" s="526"/>
      <c r="BA17" s="526"/>
      <c r="BB17" s="526"/>
      <c r="BC17" s="526"/>
      <c r="BD17" s="526"/>
      <c r="BE17" s="526"/>
      <c r="BF17" s="526"/>
    </row>
    <row r="18" spans="1:58" s="1253" customFormat="1" ht="15.75" customHeight="1">
      <c r="A18" s="526"/>
      <c r="B18" s="512" t="s">
        <v>10414</v>
      </c>
      <c r="C18" s="513" t="s">
        <v>6756</v>
      </c>
      <c r="D18" s="513">
        <v>3</v>
      </c>
      <c r="E18" s="1074">
        <v>0</v>
      </c>
      <c r="F18" s="1074">
        <v>0</v>
      </c>
      <c r="G18" s="1074">
        <v>0</v>
      </c>
      <c r="H18" s="1074">
        <v>0</v>
      </c>
      <c r="I18" s="1074">
        <v>0</v>
      </c>
      <c r="J18" s="1074">
        <v>0</v>
      </c>
      <c r="K18" s="1074">
        <v>0</v>
      </c>
      <c r="L18" s="1074">
        <v>0</v>
      </c>
      <c r="M18" s="1256">
        <f t="shared" si="33"/>
        <v>0</v>
      </c>
      <c r="N18" s="1074">
        <v>0</v>
      </c>
      <c r="O18" s="1074">
        <v>0</v>
      </c>
      <c r="P18" s="1074">
        <v>0</v>
      </c>
      <c r="Q18" s="1074">
        <v>0</v>
      </c>
      <c r="R18" s="1074">
        <v>0</v>
      </c>
      <c r="S18" s="1074">
        <v>0</v>
      </c>
      <c r="T18" s="1074">
        <v>0</v>
      </c>
      <c r="U18" s="1074">
        <v>0</v>
      </c>
      <c r="V18" s="1257">
        <f t="shared" si="34"/>
        <v>0</v>
      </c>
      <c r="W18" s="526"/>
      <c r="X18" s="517" t="s">
        <v>10415</v>
      </c>
      <c r="Y18" s="526"/>
      <c r="Z18" s="517"/>
      <c r="AA18" s="526"/>
      <c r="AB18" s="1236"/>
      <c r="AC18" s="487">
        <f t="shared" si="16"/>
        <v>0</v>
      </c>
      <c r="AD18" s="1236"/>
      <c r="AE18" s="511">
        <f t="shared" si="17"/>
        <v>0</v>
      </c>
      <c r="AF18" s="511">
        <f t="shared" si="18"/>
        <v>0</v>
      </c>
      <c r="AG18" s="511">
        <f t="shared" si="19"/>
        <v>0</v>
      </c>
      <c r="AH18" s="511">
        <f t="shared" si="20"/>
        <v>0</v>
      </c>
      <c r="AI18" s="511">
        <f t="shared" si="21"/>
        <v>0</v>
      </c>
      <c r="AJ18" s="511">
        <f t="shared" si="22"/>
        <v>0</v>
      </c>
      <c r="AK18" s="511">
        <f t="shared" si="23"/>
        <v>0</v>
      </c>
      <c r="AL18" s="511">
        <f t="shared" si="24"/>
        <v>0</v>
      </c>
      <c r="AM18" s="799"/>
      <c r="AN18" s="511">
        <f t="shared" si="25"/>
        <v>0</v>
      </c>
      <c r="AO18" s="511">
        <f t="shared" si="26"/>
        <v>0</v>
      </c>
      <c r="AP18" s="511">
        <f t="shared" si="27"/>
        <v>0</v>
      </c>
      <c r="AQ18" s="511">
        <f t="shared" si="28"/>
        <v>0</v>
      </c>
      <c r="AR18" s="511">
        <f t="shared" si="29"/>
        <v>0</v>
      </c>
      <c r="AS18" s="511">
        <f t="shared" si="30"/>
        <v>0</v>
      </c>
      <c r="AT18" s="511">
        <f t="shared" si="31"/>
        <v>0</v>
      </c>
      <c r="AU18" s="511">
        <f t="shared" si="32"/>
        <v>0</v>
      </c>
      <c r="AV18" s="1236"/>
      <c r="AW18" s="526"/>
      <c r="AX18" s="526"/>
      <c r="AY18" s="526"/>
      <c r="AZ18" s="526"/>
      <c r="BA18" s="526"/>
      <c r="BB18" s="526"/>
      <c r="BC18" s="526"/>
      <c r="BD18" s="526"/>
      <c r="BE18" s="526"/>
      <c r="BF18" s="526"/>
    </row>
    <row r="19" spans="1:58" s="1253" customFormat="1" ht="15.75" customHeight="1">
      <c r="A19" s="526"/>
      <c r="B19" s="512" t="s">
        <v>10416</v>
      </c>
      <c r="C19" s="513" t="s">
        <v>6756</v>
      </c>
      <c r="D19" s="513">
        <v>3</v>
      </c>
      <c r="E19" s="1074">
        <v>0</v>
      </c>
      <c r="F19" s="1074">
        <v>0</v>
      </c>
      <c r="G19" s="1074">
        <v>0</v>
      </c>
      <c r="H19" s="1074">
        <v>0</v>
      </c>
      <c r="I19" s="1074">
        <v>0</v>
      </c>
      <c r="J19" s="1074">
        <v>0</v>
      </c>
      <c r="K19" s="1074">
        <v>0</v>
      </c>
      <c r="L19" s="1074">
        <v>0</v>
      </c>
      <c r="M19" s="1256">
        <f t="shared" si="33"/>
        <v>0</v>
      </c>
      <c r="N19" s="1074">
        <v>0</v>
      </c>
      <c r="O19" s="1074">
        <v>0</v>
      </c>
      <c r="P19" s="1074">
        <v>0</v>
      </c>
      <c r="Q19" s="1074">
        <v>0</v>
      </c>
      <c r="R19" s="1074">
        <v>0</v>
      </c>
      <c r="S19" s="1074">
        <v>0</v>
      </c>
      <c r="T19" s="1074">
        <v>0</v>
      </c>
      <c r="U19" s="1074">
        <v>0</v>
      </c>
      <c r="V19" s="1257">
        <f t="shared" si="34"/>
        <v>0</v>
      </c>
      <c r="W19" s="526"/>
      <c r="X19" s="517" t="s">
        <v>10417</v>
      </c>
      <c r="Y19" s="526"/>
      <c r="Z19" s="517"/>
      <c r="AA19" s="526"/>
      <c r="AB19" s="1236"/>
      <c r="AC19" s="487">
        <f t="shared" si="16"/>
        <v>0</v>
      </c>
      <c r="AD19" s="1236"/>
      <c r="AE19" s="511">
        <f t="shared" si="17"/>
        <v>0</v>
      </c>
      <c r="AF19" s="511">
        <f t="shared" si="18"/>
        <v>0</v>
      </c>
      <c r="AG19" s="511">
        <f t="shared" si="19"/>
        <v>0</v>
      </c>
      <c r="AH19" s="511">
        <f t="shared" si="20"/>
        <v>0</v>
      </c>
      <c r="AI19" s="511">
        <f t="shared" si="21"/>
        <v>0</v>
      </c>
      <c r="AJ19" s="511">
        <f t="shared" si="22"/>
        <v>0</v>
      </c>
      <c r="AK19" s="511">
        <f t="shared" si="23"/>
        <v>0</v>
      </c>
      <c r="AL19" s="511">
        <f t="shared" si="24"/>
        <v>0</v>
      </c>
      <c r="AM19" s="799"/>
      <c r="AN19" s="511">
        <f t="shared" si="25"/>
        <v>0</v>
      </c>
      <c r="AO19" s="511">
        <f t="shared" si="26"/>
        <v>0</v>
      </c>
      <c r="AP19" s="511">
        <f t="shared" si="27"/>
        <v>0</v>
      </c>
      <c r="AQ19" s="511">
        <f t="shared" si="28"/>
        <v>0</v>
      </c>
      <c r="AR19" s="511">
        <f t="shared" si="29"/>
        <v>0</v>
      </c>
      <c r="AS19" s="511">
        <f t="shared" si="30"/>
        <v>0</v>
      </c>
      <c r="AT19" s="511">
        <f t="shared" si="31"/>
        <v>0</v>
      </c>
      <c r="AU19" s="511">
        <f t="shared" si="32"/>
        <v>0</v>
      </c>
      <c r="AV19" s="1236"/>
      <c r="AW19" s="526"/>
      <c r="AX19" s="526"/>
      <c r="AY19" s="526"/>
      <c r="AZ19" s="526"/>
      <c r="BA19" s="526"/>
      <c r="BB19" s="526"/>
      <c r="BC19" s="526"/>
      <c r="BD19" s="526"/>
      <c r="BE19" s="526"/>
      <c r="BF19" s="526"/>
    </row>
    <row r="20" spans="1:58" s="1253" customFormat="1" ht="15.75" customHeight="1">
      <c r="A20" s="526"/>
      <c r="B20" s="512" t="s">
        <v>10418</v>
      </c>
      <c r="C20" s="513" t="s">
        <v>6756</v>
      </c>
      <c r="D20" s="513">
        <v>3</v>
      </c>
      <c r="E20" s="1074">
        <v>0</v>
      </c>
      <c r="F20" s="1074">
        <v>0</v>
      </c>
      <c r="G20" s="1074">
        <v>0</v>
      </c>
      <c r="H20" s="1074">
        <v>0</v>
      </c>
      <c r="I20" s="1074">
        <v>0</v>
      </c>
      <c r="J20" s="1074">
        <v>0</v>
      </c>
      <c r="K20" s="1074">
        <v>0</v>
      </c>
      <c r="L20" s="1074">
        <v>0</v>
      </c>
      <c r="M20" s="1256">
        <f t="shared" si="33"/>
        <v>0</v>
      </c>
      <c r="N20" s="1074">
        <v>0</v>
      </c>
      <c r="O20" s="1074">
        <v>0</v>
      </c>
      <c r="P20" s="1074">
        <v>0</v>
      </c>
      <c r="Q20" s="1074">
        <v>0</v>
      </c>
      <c r="R20" s="1074">
        <v>0</v>
      </c>
      <c r="S20" s="1074">
        <v>0</v>
      </c>
      <c r="T20" s="1074">
        <v>0</v>
      </c>
      <c r="U20" s="1074">
        <v>0</v>
      </c>
      <c r="V20" s="1257">
        <f t="shared" si="34"/>
        <v>0</v>
      </c>
      <c r="W20" s="526"/>
      <c r="X20" s="517" t="s">
        <v>10419</v>
      </c>
      <c r="Y20" s="526"/>
      <c r="Z20" s="517"/>
      <c r="AA20" s="526"/>
      <c r="AB20" s="1236"/>
      <c r="AC20" s="487">
        <f t="shared" si="16"/>
        <v>0</v>
      </c>
      <c r="AD20" s="1236"/>
      <c r="AE20" s="511">
        <f t="shared" si="17"/>
        <v>0</v>
      </c>
      <c r="AF20" s="511">
        <f t="shared" si="18"/>
        <v>0</v>
      </c>
      <c r="AG20" s="511">
        <f t="shared" si="19"/>
        <v>0</v>
      </c>
      <c r="AH20" s="511">
        <f t="shared" si="20"/>
        <v>0</v>
      </c>
      <c r="AI20" s="511">
        <f t="shared" si="21"/>
        <v>0</v>
      </c>
      <c r="AJ20" s="511">
        <f t="shared" si="22"/>
        <v>0</v>
      </c>
      <c r="AK20" s="511">
        <f t="shared" si="23"/>
        <v>0</v>
      </c>
      <c r="AL20" s="511">
        <f t="shared" si="24"/>
        <v>0</v>
      </c>
      <c r="AM20" s="799"/>
      <c r="AN20" s="511">
        <f t="shared" si="25"/>
        <v>0</v>
      </c>
      <c r="AO20" s="511">
        <f t="shared" si="26"/>
        <v>0</v>
      </c>
      <c r="AP20" s="511">
        <f t="shared" si="27"/>
        <v>0</v>
      </c>
      <c r="AQ20" s="511">
        <f t="shared" si="28"/>
        <v>0</v>
      </c>
      <c r="AR20" s="511">
        <f t="shared" si="29"/>
        <v>0</v>
      </c>
      <c r="AS20" s="511">
        <f t="shared" si="30"/>
        <v>0</v>
      </c>
      <c r="AT20" s="511">
        <f t="shared" si="31"/>
        <v>0</v>
      </c>
      <c r="AU20" s="511">
        <f t="shared" si="32"/>
        <v>0</v>
      </c>
      <c r="AV20" s="1236"/>
      <c r="AW20" s="526"/>
      <c r="AX20" s="526"/>
      <c r="AY20" s="526"/>
      <c r="AZ20" s="526"/>
      <c r="BA20" s="526"/>
      <c r="BB20" s="526"/>
      <c r="BC20" s="526"/>
      <c r="BD20" s="526"/>
      <c r="BE20" s="526"/>
      <c r="BF20" s="526"/>
    </row>
    <row r="21" spans="1:58" s="1253" customFormat="1" ht="30" customHeight="1" thickBot="1">
      <c r="A21" s="526"/>
      <c r="B21" s="519" t="s">
        <v>10372</v>
      </c>
      <c r="C21" s="520" t="s">
        <v>6756</v>
      </c>
      <c r="D21" s="520">
        <v>3</v>
      </c>
      <c r="E21" s="1207">
        <f>IFERROR(SUM(E11:E20), 0)</f>
        <v>0</v>
      </c>
      <c r="F21" s="1207">
        <f t="shared" ref="F21:L21" si="35">IFERROR(SUM(F11:F20), 0)</f>
        <v>0</v>
      </c>
      <c r="G21" s="1207">
        <f t="shared" si="35"/>
        <v>0</v>
      </c>
      <c r="H21" s="1207">
        <f t="shared" si="35"/>
        <v>0</v>
      </c>
      <c r="I21" s="1207">
        <f t="shared" si="35"/>
        <v>0</v>
      </c>
      <c r="J21" s="1207">
        <f t="shared" si="35"/>
        <v>0</v>
      </c>
      <c r="K21" s="1207">
        <f t="shared" si="35"/>
        <v>0</v>
      </c>
      <c r="L21" s="1207">
        <f t="shared" si="35"/>
        <v>0</v>
      </c>
      <c r="M21" s="1207">
        <f>IFERROR(SUM(E21:L21), 0)</f>
        <v>0</v>
      </c>
      <c r="N21" s="1207">
        <f>IFERROR(SUM(N11:N20), 0)</f>
        <v>0</v>
      </c>
      <c r="O21" s="1207">
        <f t="shared" ref="O21:U21" si="36">IFERROR(SUM(O11:O20), 0)</f>
        <v>0</v>
      </c>
      <c r="P21" s="1207">
        <f t="shared" si="36"/>
        <v>0</v>
      </c>
      <c r="Q21" s="1207">
        <f t="shared" si="36"/>
        <v>0</v>
      </c>
      <c r="R21" s="1207">
        <f t="shared" si="36"/>
        <v>0</v>
      </c>
      <c r="S21" s="1207">
        <f t="shared" si="36"/>
        <v>0</v>
      </c>
      <c r="T21" s="1207">
        <f t="shared" si="36"/>
        <v>0</v>
      </c>
      <c r="U21" s="1207">
        <f t="shared" si="36"/>
        <v>0</v>
      </c>
      <c r="V21" s="1258">
        <f>IFERROR(SUM(N21:U21), 0)</f>
        <v>0</v>
      </c>
      <c r="W21" s="526"/>
      <c r="X21" s="960" t="s">
        <v>10420</v>
      </c>
      <c r="Y21" s="526"/>
      <c r="Z21" s="523"/>
      <c r="AA21" s="526"/>
      <c r="AB21" s="1236"/>
      <c r="AC21" s="526"/>
      <c r="AD21" s="1236"/>
      <c r="AE21" s="799"/>
      <c r="AF21" s="799"/>
      <c r="AG21" s="799"/>
      <c r="AH21" s="799"/>
      <c r="AI21" s="799"/>
      <c r="AJ21" s="799"/>
      <c r="AK21" s="799"/>
      <c r="AL21" s="799"/>
      <c r="AM21" s="799"/>
      <c r="AN21" s="799"/>
      <c r="AO21" s="799"/>
      <c r="AP21" s="799"/>
      <c r="AQ21" s="799"/>
      <c r="AR21" s="799"/>
      <c r="AS21" s="799"/>
      <c r="AT21" s="799"/>
      <c r="AU21" s="799"/>
      <c r="AV21" s="1236"/>
      <c r="AW21" s="526"/>
      <c r="AX21" s="526"/>
      <c r="AY21" s="526"/>
      <c r="AZ21" s="526"/>
      <c r="BA21" s="526"/>
      <c r="BB21" s="526"/>
      <c r="BC21" s="526"/>
      <c r="BD21" s="526"/>
      <c r="BE21" s="526"/>
      <c r="BF21" s="526"/>
    </row>
    <row r="22" spans="1:58" s="1253" customFormat="1" ht="17.25" thickTop="1" thickBot="1">
      <c r="A22" s="526"/>
      <c r="B22" s="1242"/>
      <c r="C22" s="1242"/>
      <c r="D22" s="1242"/>
      <c r="E22" s="1259"/>
      <c r="F22" s="1259"/>
      <c r="G22" s="1259"/>
      <c r="H22" s="1259"/>
      <c r="I22" s="1259"/>
      <c r="J22" s="1259"/>
      <c r="K22" s="1259"/>
      <c r="L22" s="1259"/>
      <c r="M22" s="1259"/>
      <c r="N22" s="1259"/>
      <c r="O22" s="1259"/>
      <c r="P22" s="1259"/>
      <c r="Q22" s="1259"/>
      <c r="R22" s="1259"/>
      <c r="S22" s="1259"/>
      <c r="T22" s="1259"/>
      <c r="U22" s="1259"/>
      <c r="V22" s="1259"/>
      <c r="W22" s="526"/>
      <c r="X22" s="1167"/>
      <c r="Y22" s="526"/>
      <c r="Z22" s="526"/>
      <c r="AA22" s="526"/>
      <c r="AB22" s="1236"/>
      <c r="AC22" s="526"/>
      <c r="AD22" s="1236"/>
      <c r="AE22" s="799"/>
      <c r="AF22" s="799"/>
      <c r="AG22" s="799"/>
      <c r="AH22" s="799"/>
      <c r="AI22" s="799"/>
      <c r="AJ22" s="799"/>
      <c r="AK22" s="799"/>
      <c r="AL22" s="799"/>
      <c r="AM22" s="799"/>
      <c r="AN22" s="799"/>
      <c r="AO22" s="799"/>
      <c r="AP22" s="799"/>
      <c r="AQ22" s="799"/>
      <c r="AR22" s="799"/>
      <c r="AS22" s="799"/>
      <c r="AT22" s="799"/>
      <c r="AU22" s="799"/>
      <c r="AV22" s="1236"/>
      <c r="AW22" s="526"/>
      <c r="AX22" s="526"/>
      <c r="AY22" s="526"/>
      <c r="AZ22" s="526"/>
      <c r="BA22" s="526"/>
      <c r="BB22" s="526"/>
      <c r="BC22" s="526"/>
      <c r="BD22" s="526"/>
      <c r="BE22" s="526"/>
      <c r="BF22" s="526"/>
    </row>
    <row r="23" spans="1:58" s="1253" customFormat="1" ht="39.6" customHeight="1" thickTop="1" thickBot="1">
      <c r="A23" s="526"/>
      <c r="B23" s="499" t="s">
        <v>10374</v>
      </c>
      <c r="C23" s="531"/>
      <c r="D23" s="531"/>
      <c r="E23" s="1260"/>
      <c r="F23" s="1260"/>
      <c r="G23" s="1260"/>
      <c r="H23" s="1260"/>
      <c r="I23" s="1260"/>
      <c r="J23" s="1260"/>
      <c r="K23" s="1260"/>
      <c r="L23" s="1260"/>
      <c r="M23" s="1260"/>
      <c r="N23" s="1260"/>
      <c r="O23" s="1260"/>
      <c r="P23" s="1260"/>
      <c r="Q23" s="1260"/>
      <c r="R23" s="1260"/>
      <c r="S23" s="1260"/>
      <c r="T23" s="1260"/>
      <c r="U23" s="1260"/>
      <c r="V23" s="1260"/>
      <c r="W23" s="526"/>
      <c r="X23" s="526"/>
      <c r="Y23" s="526"/>
      <c r="Z23" s="526"/>
      <c r="AA23" s="526"/>
      <c r="AB23" s="1236"/>
      <c r="AC23" s="526"/>
      <c r="AD23" s="1236"/>
      <c r="AE23" s="799"/>
      <c r="AF23" s="799"/>
      <c r="AG23" s="799"/>
      <c r="AH23" s="799"/>
      <c r="AI23" s="799"/>
      <c r="AJ23" s="799"/>
      <c r="AK23" s="799"/>
      <c r="AL23" s="799"/>
      <c r="AM23" s="799"/>
      <c r="AN23" s="799"/>
      <c r="AO23" s="799"/>
      <c r="AP23" s="799"/>
      <c r="AQ23" s="799"/>
      <c r="AR23" s="799"/>
      <c r="AS23" s="799"/>
      <c r="AT23" s="799"/>
      <c r="AU23" s="799"/>
      <c r="AV23" s="1236"/>
      <c r="AW23" s="526"/>
      <c r="AX23" s="526"/>
      <c r="AY23" s="526"/>
      <c r="AZ23" s="526"/>
      <c r="BA23" s="526"/>
      <c r="BB23" s="526"/>
      <c r="BC23" s="526"/>
      <c r="BD23" s="526"/>
      <c r="BE23" s="526"/>
      <c r="BF23" s="526"/>
    </row>
    <row r="24" spans="1:58" s="1253" customFormat="1" ht="15.75" customHeight="1" thickTop="1">
      <c r="A24" s="526"/>
      <c r="B24" s="503" t="s">
        <v>10421</v>
      </c>
      <c r="C24" s="504" t="s">
        <v>6756</v>
      </c>
      <c r="D24" s="504">
        <v>3</v>
      </c>
      <c r="E24" s="1071">
        <v>0</v>
      </c>
      <c r="F24" s="1071">
        <v>0</v>
      </c>
      <c r="G24" s="1071">
        <v>0</v>
      </c>
      <c r="H24" s="1071">
        <v>0</v>
      </c>
      <c r="I24" s="1071">
        <v>0</v>
      </c>
      <c r="J24" s="1071">
        <v>0</v>
      </c>
      <c r="K24" s="1071">
        <v>0</v>
      </c>
      <c r="L24" s="1071">
        <v>0</v>
      </c>
      <c r="M24" s="1254">
        <f>IFERROR(SUM(E24:L24), 0)</f>
        <v>0</v>
      </c>
      <c r="N24" s="1071">
        <v>0</v>
      </c>
      <c r="O24" s="1071">
        <v>0</v>
      </c>
      <c r="P24" s="1071">
        <v>0</v>
      </c>
      <c r="Q24" s="1071">
        <v>0</v>
      </c>
      <c r="R24" s="1071">
        <v>0</v>
      </c>
      <c r="S24" s="1071">
        <v>0</v>
      </c>
      <c r="T24" s="1071">
        <v>0</v>
      </c>
      <c r="U24" s="1071">
        <v>0</v>
      </c>
      <c r="V24" s="1255">
        <f>IFERROR(SUM(N24:U24), 0)</f>
        <v>0</v>
      </c>
      <c r="W24" s="526"/>
      <c r="X24" s="509" t="s">
        <v>10422</v>
      </c>
      <c r="Y24" s="526"/>
      <c r="Z24" s="509"/>
      <c r="AA24" s="526"/>
      <c r="AB24" s="1236"/>
      <c r="AC24" s="487">
        <f t="shared" ref="AC24:AC33" si="37">IF( SUM( AE24:AU24 ) = 0, 0, $AE$9 )</f>
        <v>0</v>
      </c>
      <c r="AD24" s="1236"/>
      <c r="AE24" s="511">
        <f t="shared" ref="AE24:AE33" si="38" xml:space="preserve"> IF( ISNUMBER( E24 ), 0, 1 )</f>
        <v>0</v>
      </c>
      <c r="AF24" s="511">
        <f t="shared" ref="AF24:AF33" si="39" xml:space="preserve"> IF( ISNUMBER( F24 ), 0, 1 )</f>
        <v>0</v>
      </c>
      <c r="AG24" s="511">
        <f t="shared" ref="AG24:AG33" si="40" xml:space="preserve"> IF( ISNUMBER( G24 ), 0, 1 )</f>
        <v>0</v>
      </c>
      <c r="AH24" s="511">
        <f t="shared" ref="AH24:AH33" si="41" xml:space="preserve"> IF( ISNUMBER( H24 ), 0, 1 )</f>
        <v>0</v>
      </c>
      <c r="AI24" s="511">
        <f t="shared" ref="AI24:AI33" si="42" xml:space="preserve"> IF( ISNUMBER( I24 ), 0, 1 )</f>
        <v>0</v>
      </c>
      <c r="AJ24" s="511">
        <f t="shared" ref="AJ24:AJ33" si="43" xml:space="preserve"> IF( ISNUMBER( J24 ), 0, 1 )</f>
        <v>0</v>
      </c>
      <c r="AK24" s="511">
        <f t="shared" ref="AK24:AK33" si="44" xml:space="preserve"> IF( ISNUMBER( K24 ), 0, 1 )</f>
        <v>0</v>
      </c>
      <c r="AL24" s="511">
        <f t="shared" ref="AL24:AL33" si="45" xml:space="preserve"> IF( ISNUMBER( L24 ), 0, 1 )</f>
        <v>0</v>
      </c>
      <c r="AM24" s="799"/>
      <c r="AN24" s="511">
        <f t="shared" ref="AN24:AN33" si="46" xml:space="preserve"> IF( ISNUMBER( N24 ), 0, 1 )</f>
        <v>0</v>
      </c>
      <c r="AO24" s="511">
        <f t="shared" ref="AO24:AO33" si="47" xml:space="preserve"> IF( ISNUMBER( O24 ), 0, 1 )</f>
        <v>0</v>
      </c>
      <c r="AP24" s="511">
        <f t="shared" ref="AP24:AP33" si="48" xml:space="preserve"> IF( ISNUMBER( P24 ), 0, 1 )</f>
        <v>0</v>
      </c>
      <c r="AQ24" s="511">
        <f t="shared" ref="AQ24:AQ33" si="49" xml:space="preserve"> IF( ISNUMBER( Q24 ), 0, 1 )</f>
        <v>0</v>
      </c>
      <c r="AR24" s="511">
        <f t="shared" ref="AR24:AR33" si="50" xml:space="preserve"> IF( ISNUMBER( R24 ), 0, 1 )</f>
        <v>0</v>
      </c>
      <c r="AS24" s="511">
        <f t="shared" ref="AS24:AS33" si="51" xml:space="preserve"> IF( ISNUMBER( S24 ), 0, 1 )</f>
        <v>0</v>
      </c>
      <c r="AT24" s="511">
        <f t="shared" ref="AT24:AT33" si="52" xml:space="preserve"> IF( ISNUMBER( T24 ), 0, 1 )</f>
        <v>0</v>
      </c>
      <c r="AU24" s="511">
        <f t="shared" ref="AU24:AU33" si="53" xml:space="preserve"> IF( ISNUMBER( U24 ), 0, 1 )</f>
        <v>0</v>
      </c>
      <c r="AV24" s="1236"/>
      <c r="AW24" s="526"/>
      <c r="AX24" s="526"/>
      <c r="AY24" s="526"/>
      <c r="AZ24" s="526"/>
      <c r="BA24" s="526"/>
      <c r="BB24" s="526"/>
      <c r="BC24" s="526"/>
      <c r="BD24" s="526"/>
      <c r="BE24" s="526"/>
      <c r="BF24" s="526"/>
    </row>
    <row r="25" spans="1:58" s="1253" customFormat="1" ht="15.75" customHeight="1">
      <c r="A25" s="526"/>
      <c r="B25" s="512" t="s">
        <v>10423</v>
      </c>
      <c r="C25" s="513" t="s">
        <v>6756</v>
      </c>
      <c r="D25" s="513">
        <v>3</v>
      </c>
      <c r="E25" s="1074">
        <v>0</v>
      </c>
      <c r="F25" s="1074">
        <v>0</v>
      </c>
      <c r="G25" s="1074">
        <v>0</v>
      </c>
      <c r="H25" s="1074">
        <v>0</v>
      </c>
      <c r="I25" s="1074">
        <v>0</v>
      </c>
      <c r="J25" s="1074">
        <v>0</v>
      </c>
      <c r="K25" s="1074">
        <v>0</v>
      </c>
      <c r="L25" s="1074">
        <v>0</v>
      </c>
      <c r="M25" s="1256">
        <f>IFERROR(SUM(E25:L25), 0)</f>
        <v>0</v>
      </c>
      <c r="N25" s="1074">
        <v>0</v>
      </c>
      <c r="O25" s="1074">
        <v>0</v>
      </c>
      <c r="P25" s="1074">
        <v>0</v>
      </c>
      <c r="Q25" s="1074">
        <v>0</v>
      </c>
      <c r="R25" s="1074">
        <v>0</v>
      </c>
      <c r="S25" s="1074">
        <v>0</v>
      </c>
      <c r="T25" s="1074">
        <v>0</v>
      </c>
      <c r="U25" s="1074">
        <v>0</v>
      </c>
      <c r="V25" s="1257">
        <f>IFERROR(SUM(N25:U25), 0)</f>
        <v>0</v>
      </c>
      <c r="W25" s="526"/>
      <c r="X25" s="517" t="s">
        <v>10424</v>
      </c>
      <c r="Y25" s="526"/>
      <c r="Z25" s="517"/>
      <c r="AA25" s="526"/>
      <c r="AB25" s="1236"/>
      <c r="AC25" s="487">
        <f t="shared" si="37"/>
        <v>0</v>
      </c>
      <c r="AD25" s="1236"/>
      <c r="AE25" s="511">
        <f t="shared" si="38"/>
        <v>0</v>
      </c>
      <c r="AF25" s="511">
        <f t="shared" si="39"/>
        <v>0</v>
      </c>
      <c r="AG25" s="511">
        <f t="shared" si="40"/>
        <v>0</v>
      </c>
      <c r="AH25" s="511">
        <f t="shared" si="41"/>
        <v>0</v>
      </c>
      <c r="AI25" s="511">
        <f t="shared" si="42"/>
        <v>0</v>
      </c>
      <c r="AJ25" s="511">
        <f t="shared" si="43"/>
        <v>0</v>
      </c>
      <c r="AK25" s="511">
        <f t="shared" si="44"/>
        <v>0</v>
      </c>
      <c r="AL25" s="511">
        <f t="shared" si="45"/>
        <v>0</v>
      </c>
      <c r="AM25" s="799"/>
      <c r="AN25" s="511">
        <f t="shared" si="46"/>
        <v>0</v>
      </c>
      <c r="AO25" s="511">
        <f t="shared" si="47"/>
        <v>0</v>
      </c>
      <c r="AP25" s="511">
        <f t="shared" si="48"/>
        <v>0</v>
      </c>
      <c r="AQ25" s="511">
        <f t="shared" si="49"/>
        <v>0</v>
      </c>
      <c r="AR25" s="511">
        <f t="shared" si="50"/>
        <v>0</v>
      </c>
      <c r="AS25" s="511">
        <f t="shared" si="51"/>
        <v>0</v>
      </c>
      <c r="AT25" s="511">
        <f t="shared" si="52"/>
        <v>0</v>
      </c>
      <c r="AU25" s="511">
        <f t="shared" si="53"/>
        <v>0</v>
      </c>
      <c r="AV25" s="1236"/>
      <c r="AW25" s="526"/>
      <c r="AX25" s="526"/>
      <c r="AY25" s="526"/>
      <c r="AZ25" s="526"/>
      <c r="BA25" s="526"/>
      <c r="BB25" s="526"/>
      <c r="BC25" s="526"/>
      <c r="BD25" s="526"/>
      <c r="BE25" s="526"/>
      <c r="BF25" s="526"/>
    </row>
    <row r="26" spans="1:58" s="1253" customFormat="1" ht="15.75" customHeight="1">
      <c r="A26" s="526"/>
      <c r="B26" s="512" t="s">
        <v>10425</v>
      </c>
      <c r="C26" s="513" t="s">
        <v>6756</v>
      </c>
      <c r="D26" s="513">
        <v>3</v>
      </c>
      <c r="E26" s="1074">
        <v>0</v>
      </c>
      <c r="F26" s="1074">
        <v>0</v>
      </c>
      <c r="G26" s="1074">
        <v>0</v>
      </c>
      <c r="H26" s="1074">
        <v>0</v>
      </c>
      <c r="I26" s="1074">
        <v>0</v>
      </c>
      <c r="J26" s="1074">
        <v>0</v>
      </c>
      <c r="K26" s="1074">
        <v>0</v>
      </c>
      <c r="L26" s="1074">
        <v>0</v>
      </c>
      <c r="M26" s="1256">
        <f t="shared" ref="M26:M33" si="54">IFERROR(SUM(E26:L26), 0)</f>
        <v>0</v>
      </c>
      <c r="N26" s="1074">
        <v>0</v>
      </c>
      <c r="O26" s="1074">
        <v>0</v>
      </c>
      <c r="P26" s="1074">
        <v>0</v>
      </c>
      <c r="Q26" s="1074">
        <v>0</v>
      </c>
      <c r="R26" s="1074">
        <v>0</v>
      </c>
      <c r="S26" s="1074">
        <v>0</v>
      </c>
      <c r="T26" s="1074">
        <v>0</v>
      </c>
      <c r="U26" s="1074">
        <v>0</v>
      </c>
      <c r="V26" s="1257">
        <f t="shared" ref="V26:V33" si="55">IFERROR(SUM(N26:U26), 0)</f>
        <v>0</v>
      </c>
      <c r="W26" s="526"/>
      <c r="X26" s="517" t="s">
        <v>10426</v>
      </c>
      <c r="Y26" s="526"/>
      <c r="Z26" s="517"/>
      <c r="AA26" s="526"/>
      <c r="AB26" s="1236"/>
      <c r="AC26" s="487">
        <f t="shared" si="37"/>
        <v>0</v>
      </c>
      <c r="AD26" s="1236"/>
      <c r="AE26" s="511">
        <f t="shared" si="38"/>
        <v>0</v>
      </c>
      <c r="AF26" s="511">
        <f t="shared" si="39"/>
        <v>0</v>
      </c>
      <c r="AG26" s="511">
        <f t="shared" si="40"/>
        <v>0</v>
      </c>
      <c r="AH26" s="511">
        <f t="shared" si="41"/>
        <v>0</v>
      </c>
      <c r="AI26" s="511">
        <f t="shared" si="42"/>
        <v>0</v>
      </c>
      <c r="AJ26" s="511">
        <f t="shared" si="43"/>
        <v>0</v>
      </c>
      <c r="AK26" s="511">
        <f t="shared" si="44"/>
        <v>0</v>
      </c>
      <c r="AL26" s="511">
        <f t="shared" si="45"/>
        <v>0</v>
      </c>
      <c r="AM26" s="799"/>
      <c r="AN26" s="511">
        <f t="shared" si="46"/>
        <v>0</v>
      </c>
      <c r="AO26" s="511">
        <f t="shared" si="47"/>
        <v>0</v>
      </c>
      <c r="AP26" s="511">
        <f t="shared" si="48"/>
        <v>0</v>
      </c>
      <c r="AQ26" s="511">
        <f t="shared" si="49"/>
        <v>0</v>
      </c>
      <c r="AR26" s="511">
        <f t="shared" si="50"/>
        <v>0</v>
      </c>
      <c r="AS26" s="511">
        <f t="shared" si="51"/>
        <v>0</v>
      </c>
      <c r="AT26" s="511">
        <f t="shared" si="52"/>
        <v>0</v>
      </c>
      <c r="AU26" s="511">
        <f t="shared" si="53"/>
        <v>0</v>
      </c>
      <c r="AV26" s="1236"/>
      <c r="AW26" s="526"/>
      <c r="AX26" s="526"/>
      <c r="AY26" s="526"/>
      <c r="AZ26" s="526"/>
      <c r="BA26" s="526"/>
      <c r="BB26" s="526"/>
      <c r="BC26" s="526"/>
      <c r="BD26" s="526"/>
      <c r="BE26" s="526"/>
      <c r="BF26" s="526"/>
    </row>
    <row r="27" spans="1:58" s="1253" customFormat="1" ht="15.75" customHeight="1">
      <c r="A27" s="526"/>
      <c r="B27" s="512" t="s">
        <v>10427</v>
      </c>
      <c r="C27" s="513" t="s">
        <v>6756</v>
      </c>
      <c r="D27" s="513">
        <v>3</v>
      </c>
      <c r="E27" s="1074">
        <v>0</v>
      </c>
      <c r="F27" s="1074">
        <v>0</v>
      </c>
      <c r="G27" s="1074">
        <v>0</v>
      </c>
      <c r="H27" s="1074">
        <v>0</v>
      </c>
      <c r="I27" s="1074">
        <v>0</v>
      </c>
      <c r="J27" s="1074">
        <v>0</v>
      </c>
      <c r="K27" s="1074">
        <v>0</v>
      </c>
      <c r="L27" s="1074">
        <v>0</v>
      </c>
      <c r="M27" s="1256">
        <f t="shared" si="54"/>
        <v>0</v>
      </c>
      <c r="N27" s="1074">
        <v>0</v>
      </c>
      <c r="O27" s="1074">
        <v>0</v>
      </c>
      <c r="P27" s="1074">
        <v>0</v>
      </c>
      <c r="Q27" s="1074">
        <v>0</v>
      </c>
      <c r="R27" s="1074">
        <v>0</v>
      </c>
      <c r="S27" s="1074">
        <v>0</v>
      </c>
      <c r="T27" s="1074">
        <v>0</v>
      </c>
      <c r="U27" s="1074">
        <v>0</v>
      </c>
      <c r="V27" s="1257">
        <f t="shared" si="55"/>
        <v>0</v>
      </c>
      <c r="W27" s="526"/>
      <c r="X27" s="517" t="s">
        <v>10428</v>
      </c>
      <c r="Y27" s="526"/>
      <c r="Z27" s="517"/>
      <c r="AA27" s="526"/>
      <c r="AB27" s="1236"/>
      <c r="AC27" s="487">
        <f t="shared" si="37"/>
        <v>0</v>
      </c>
      <c r="AD27" s="1236"/>
      <c r="AE27" s="511">
        <f t="shared" si="38"/>
        <v>0</v>
      </c>
      <c r="AF27" s="511">
        <f t="shared" si="39"/>
        <v>0</v>
      </c>
      <c r="AG27" s="511">
        <f t="shared" si="40"/>
        <v>0</v>
      </c>
      <c r="AH27" s="511">
        <f t="shared" si="41"/>
        <v>0</v>
      </c>
      <c r="AI27" s="511">
        <f t="shared" si="42"/>
        <v>0</v>
      </c>
      <c r="AJ27" s="511">
        <f t="shared" si="43"/>
        <v>0</v>
      </c>
      <c r="AK27" s="511">
        <f t="shared" si="44"/>
        <v>0</v>
      </c>
      <c r="AL27" s="511">
        <f t="shared" si="45"/>
        <v>0</v>
      </c>
      <c r="AM27" s="799"/>
      <c r="AN27" s="511">
        <f t="shared" si="46"/>
        <v>0</v>
      </c>
      <c r="AO27" s="511">
        <f t="shared" si="47"/>
        <v>0</v>
      </c>
      <c r="AP27" s="511">
        <f t="shared" si="48"/>
        <v>0</v>
      </c>
      <c r="AQ27" s="511">
        <f t="shared" si="49"/>
        <v>0</v>
      </c>
      <c r="AR27" s="511">
        <f t="shared" si="50"/>
        <v>0</v>
      </c>
      <c r="AS27" s="511">
        <f t="shared" si="51"/>
        <v>0</v>
      </c>
      <c r="AT27" s="511">
        <f t="shared" si="52"/>
        <v>0</v>
      </c>
      <c r="AU27" s="511">
        <f t="shared" si="53"/>
        <v>0</v>
      </c>
      <c r="AV27" s="1236"/>
      <c r="AW27" s="526"/>
      <c r="AX27" s="526"/>
      <c r="AY27" s="526"/>
      <c r="AZ27" s="526"/>
      <c r="BA27" s="526"/>
      <c r="BB27" s="526"/>
      <c r="BC27" s="526"/>
      <c r="BD27" s="526"/>
      <c r="BE27" s="526"/>
      <c r="BF27" s="526"/>
    </row>
    <row r="28" spans="1:58" s="1253" customFormat="1" ht="15.75" customHeight="1">
      <c r="A28" s="526"/>
      <c r="B28" s="512" t="s">
        <v>10429</v>
      </c>
      <c r="C28" s="513" t="s">
        <v>6756</v>
      </c>
      <c r="D28" s="513">
        <v>3</v>
      </c>
      <c r="E28" s="1074">
        <v>0</v>
      </c>
      <c r="F28" s="1074">
        <v>0</v>
      </c>
      <c r="G28" s="1074">
        <v>0</v>
      </c>
      <c r="H28" s="1074">
        <v>0</v>
      </c>
      <c r="I28" s="1074">
        <v>0</v>
      </c>
      <c r="J28" s="1074">
        <v>0</v>
      </c>
      <c r="K28" s="1074">
        <v>0</v>
      </c>
      <c r="L28" s="1074">
        <v>0</v>
      </c>
      <c r="M28" s="1256">
        <f t="shared" si="54"/>
        <v>0</v>
      </c>
      <c r="N28" s="1074">
        <v>0</v>
      </c>
      <c r="O28" s="1074">
        <v>0</v>
      </c>
      <c r="P28" s="1074">
        <v>0</v>
      </c>
      <c r="Q28" s="1074">
        <v>0</v>
      </c>
      <c r="R28" s="1074">
        <v>0</v>
      </c>
      <c r="S28" s="1074">
        <v>0</v>
      </c>
      <c r="T28" s="1074">
        <v>0</v>
      </c>
      <c r="U28" s="1074">
        <v>0</v>
      </c>
      <c r="V28" s="1257">
        <f t="shared" si="55"/>
        <v>0</v>
      </c>
      <c r="W28" s="526"/>
      <c r="X28" s="517" t="s">
        <v>10430</v>
      </c>
      <c r="Y28" s="526"/>
      <c r="Z28" s="517"/>
      <c r="AA28" s="526"/>
      <c r="AB28" s="1236"/>
      <c r="AC28" s="487">
        <f t="shared" si="37"/>
        <v>0</v>
      </c>
      <c r="AD28" s="1236"/>
      <c r="AE28" s="511">
        <f t="shared" si="38"/>
        <v>0</v>
      </c>
      <c r="AF28" s="511">
        <f t="shared" si="39"/>
        <v>0</v>
      </c>
      <c r="AG28" s="511">
        <f t="shared" si="40"/>
        <v>0</v>
      </c>
      <c r="AH28" s="511">
        <f t="shared" si="41"/>
        <v>0</v>
      </c>
      <c r="AI28" s="511">
        <f t="shared" si="42"/>
        <v>0</v>
      </c>
      <c r="AJ28" s="511">
        <f t="shared" si="43"/>
        <v>0</v>
      </c>
      <c r="AK28" s="511">
        <f t="shared" si="44"/>
        <v>0</v>
      </c>
      <c r="AL28" s="511">
        <f t="shared" si="45"/>
        <v>0</v>
      </c>
      <c r="AM28" s="799"/>
      <c r="AN28" s="511">
        <f t="shared" si="46"/>
        <v>0</v>
      </c>
      <c r="AO28" s="511">
        <f t="shared" si="47"/>
        <v>0</v>
      </c>
      <c r="AP28" s="511">
        <f t="shared" si="48"/>
        <v>0</v>
      </c>
      <c r="AQ28" s="511">
        <f t="shared" si="49"/>
        <v>0</v>
      </c>
      <c r="AR28" s="511">
        <f t="shared" si="50"/>
        <v>0</v>
      </c>
      <c r="AS28" s="511">
        <f t="shared" si="51"/>
        <v>0</v>
      </c>
      <c r="AT28" s="511">
        <f t="shared" si="52"/>
        <v>0</v>
      </c>
      <c r="AU28" s="511">
        <f t="shared" si="53"/>
        <v>0</v>
      </c>
      <c r="AV28" s="1236"/>
      <c r="AW28" s="526"/>
      <c r="AX28" s="526"/>
      <c r="AY28" s="526"/>
      <c r="AZ28" s="526"/>
      <c r="BA28" s="526"/>
      <c r="BB28" s="526"/>
      <c r="BC28" s="526"/>
      <c r="BD28" s="526"/>
      <c r="BE28" s="526"/>
      <c r="BF28" s="526"/>
    </row>
    <row r="29" spans="1:58" s="1253" customFormat="1" ht="15.75" customHeight="1">
      <c r="A29" s="526"/>
      <c r="B29" s="512" t="s">
        <v>10431</v>
      </c>
      <c r="C29" s="513" t="s">
        <v>6756</v>
      </c>
      <c r="D29" s="513">
        <v>3</v>
      </c>
      <c r="E29" s="1074">
        <v>0</v>
      </c>
      <c r="F29" s="1074">
        <v>0</v>
      </c>
      <c r="G29" s="1074">
        <v>0</v>
      </c>
      <c r="H29" s="1074">
        <v>0</v>
      </c>
      <c r="I29" s="1074">
        <v>0</v>
      </c>
      <c r="J29" s="1074">
        <v>0</v>
      </c>
      <c r="K29" s="1074">
        <v>0</v>
      </c>
      <c r="L29" s="1074">
        <v>0</v>
      </c>
      <c r="M29" s="1256">
        <f t="shared" si="54"/>
        <v>0</v>
      </c>
      <c r="N29" s="1074">
        <v>0</v>
      </c>
      <c r="O29" s="1074">
        <v>0</v>
      </c>
      <c r="P29" s="1074">
        <v>0</v>
      </c>
      <c r="Q29" s="1074">
        <v>0</v>
      </c>
      <c r="R29" s="1074">
        <v>0</v>
      </c>
      <c r="S29" s="1074">
        <v>0</v>
      </c>
      <c r="T29" s="1074">
        <v>0</v>
      </c>
      <c r="U29" s="1074">
        <v>0</v>
      </c>
      <c r="V29" s="1257">
        <f t="shared" si="55"/>
        <v>0</v>
      </c>
      <c r="W29" s="526"/>
      <c r="X29" s="517" t="s">
        <v>10432</v>
      </c>
      <c r="Y29" s="526"/>
      <c r="Z29" s="517"/>
      <c r="AA29" s="526"/>
      <c r="AB29" s="1236"/>
      <c r="AC29" s="487">
        <f t="shared" si="37"/>
        <v>0</v>
      </c>
      <c r="AD29" s="1236"/>
      <c r="AE29" s="511">
        <f t="shared" si="38"/>
        <v>0</v>
      </c>
      <c r="AF29" s="511">
        <f t="shared" si="39"/>
        <v>0</v>
      </c>
      <c r="AG29" s="511">
        <f t="shared" si="40"/>
        <v>0</v>
      </c>
      <c r="AH29" s="511">
        <f t="shared" si="41"/>
        <v>0</v>
      </c>
      <c r="AI29" s="511">
        <f t="shared" si="42"/>
        <v>0</v>
      </c>
      <c r="AJ29" s="511">
        <f t="shared" si="43"/>
        <v>0</v>
      </c>
      <c r="AK29" s="511">
        <f t="shared" si="44"/>
        <v>0</v>
      </c>
      <c r="AL29" s="511">
        <f t="shared" si="45"/>
        <v>0</v>
      </c>
      <c r="AM29" s="799"/>
      <c r="AN29" s="511">
        <f t="shared" si="46"/>
        <v>0</v>
      </c>
      <c r="AO29" s="511">
        <f t="shared" si="47"/>
        <v>0</v>
      </c>
      <c r="AP29" s="511">
        <f t="shared" si="48"/>
        <v>0</v>
      </c>
      <c r="AQ29" s="511">
        <f t="shared" si="49"/>
        <v>0</v>
      </c>
      <c r="AR29" s="511">
        <f t="shared" si="50"/>
        <v>0</v>
      </c>
      <c r="AS29" s="511">
        <f t="shared" si="51"/>
        <v>0</v>
      </c>
      <c r="AT29" s="511">
        <f t="shared" si="52"/>
        <v>0</v>
      </c>
      <c r="AU29" s="511">
        <f t="shared" si="53"/>
        <v>0</v>
      </c>
      <c r="AV29" s="1236"/>
      <c r="AW29" s="526"/>
      <c r="AX29" s="526"/>
      <c r="AY29" s="526"/>
      <c r="AZ29" s="526"/>
      <c r="BA29" s="526"/>
      <c r="BB29" s="526"/>
      <c r="BC29" s="526"/>
      <c r="BD29" s="526"/>
      <c r="BE29" s="526"/>
      <c r="BF29" s="526"/>
    </row>
    <row r="30" spans="1:58" s="1253" customFormat="1" ht="15.75" customHeight="1">
      <c r="A30" s="526"/>
      <c r="B30" s="512" t="s">
        <v>10433</v>
      </c>
      <c r="C30" s="513" t="s">
        <v>6756</v>
      </c>
      <c r="D30" s="513">
        <v>3</v>
      </c>
      <c r="E30" s="1074">
        <v>0</v>
      </c>
      <c r="F30" s="1074">
        <v>0</v>
      </c>
      <c r="G30" s="1074">
        <v>0</v>
      </c>
      <c r="H30" s="1074">
        <v>0</v>
      </c>
      <c r="I30" s="1074">
        <v>0</v>
      </c>
      <c r="J30" s="1074">
        <v>0</v>
      </c>
      <c r="K30" s="1074">
        <v>0</v>
      </c>
      <c r="L30" s="1074">
        <v>0</v>
      </c>
      <c r="M30" s="1256">
        <f t="shared" si="54"/>
        <v>0</v>
      </c>
      <c r="N30" s="1074">
        <v>0</v>
      </c>
      <c r="O30" s="1074">
        <v>0</v>
      </c>
      <c r="P30" s="1074">
        <v>0</v>
      </c>
      <c r="Q30" s="1074">
        <v>0</v>
      </c>
      <c r="R30" s="1074">
        <v>0</v>
      </c>
      <c r="S30" s="1074">
        <v>0</v>
      </c>
      <c r="T30" s="1074">
        <v>0</v>
      </c>
      <c r="U30" s="1074">
        <v>0</v>
      </c>
      <c r="V30" s="1257">
        <f t="shared" si="55"/>
        <v>0</v>
      </c>
      <c r="W30" s="526"/>
      <c r="X30" s="517" t="s">
        <v>10434</v>
      </c>
      <c r="Y30" s="526"/>
      <c r="Z30" s="517"/>
      <c r="AA30" s="526"/>
      <c r="AB30" s="1236"/>
      <c r="AC30" s="487">
        <f t="shared" si="37"/>
        <v>0</v>
      </c>
      <c r="AD30" s="1236"/>
      <c r="AE30" s="511">
        <f t="shared" si="38"/>
        <v>0</v>
      </c>
      <c r="AF30" s="511">
        <f t="shared" si="39"/>
        <v>0</v>
      </c>
      <c r="AG30" s="511">
        <f t="shared" si="40"/>
        <v>0</v>
      </c>
      <c r="AH30" s="511">
        <f t="shared" si="41"/>
        <v>0</v>
      </c>
      <c r="AI30" s="511">
        <f t="shared" si="42"/>
        <v>0</v>
      </c>
      <c r="AJ30" s="511">
        <f t="shared" si="43"/>
        <v>0</v>
      </c>
      <c r="AK30" s="511">
        <f t="shared" si="44"/>
        <v>0</v>
      </c>
      <c r="AL30" s="511">
        <f t="shared" si="45"/>
        <v>0</v>
      </c>
      <c r="AM30" s="799"/>
      <c r="AN30" s="511">
        <f t="shared" si="46"/>
        <v>0</v>
      </c>
      <c r="AO30" s="511">
        <f t="shared" si="47"/>
        <v>0</v>
      </c>
      <c r="AP30" s="511">
        <f t="shared" si="48"/>
        <v>0</v>
      </c>
      <c r="AQ30" s="511">
        <f t="shared" si="49"/>
        <v>0</v>
      </c>
      <c r="AR30" s="511">
        <f t="shared" si="50"/>
        <v>0</v>
      </c>
      <c r="AS30" s="511">
        <f t="shared" si="51"/>
        <v>0</v>
      </c>
      <c r="AT30" s="511">
        <f t="shared" si="52"/>
        <v>0</v>
      </c>
      <c r="AU30" s="511">
        <f t="shared" si="53"/>
        <v>0</v>
      </c>
      <c r="AV30" s="1236"/>
      <c r="AW30" s="526"/>
      <c r="AX30" s="526"/>
      <c r="AY30" s="526"/>
      <c r="AZ30" s="526"/>
      <c r="BA30" s="526"/>
      <c r="BB30" s="526"/>
      <c r="BC30" s="526"/>
      <c r="BD30" s="526"/>
      <c r="BE30" s="526"/>
      <c r="BF30" s="526"/>
    </row>
    <row r="31" spans="1:58" s="1253" customFormat="1" ht="15.75" customHeight="1">
      <c r="A31" s="526"/>
      <c r="B31" s="512" t="s">
        <v>10435</v>
      </c>
      <c r="C31" s="513" t="s">
        <v>6756</v>
      </c>
      <c r="D31" s="513">
        <v>3</v>
      </c>
      <c r="E31" s="1074">
        <v>0</v>
      </c>
      <c r="F31" s="1074">
        <v>0</v>
      </c>
      <c r="G31" s="1074">
        <v>0</v>
      </c>
      <c r="H31" s="1074">
        <v>0</v>
      </c>
      <c r="I31" s="1074">
        <v>0</v>
      </c>
      <c r="J31" s="1074">
        <v>0</v>
      </c>
      <c r="K31" s="1074">
        <v>0</v>
      </c>
      <c r="L31" s="1074">
        <v>0</v>
      </c>
      <c r="M31" s="1256">
        <f t="shared" si="54"/>
        <v>0</v>
      </c>
      <c r="N31" s="1074">
        <v>0</v>
      </c>
      <c r="O31" s="1074">
        <v>0</v>
      </c>
      <c r="P31" s="1074">
        <v>0</v>
      </c>
      <c r="Q31" s="1074">
        <v>0</v>
      </c>
      <c r="R31" s="1074">
        <v>0</v>
      </c>
      <c r="S31" s="1074">
        <v>0</v>
      </c>
      <c r="T31" s="1074">
        <v>0</v>
      </c>
      <c r="U31" s="1074">
        <v>0</v>
      </c>
      <c r="V31" s="1257">
        <f t="shared" si="55"/>
        <v>0</v>
      </c>
      <c r="W31" s="526"/>
      <c r="X31" s="517" t="s">
        <v>10436</v>
      </c>
      <c r="Y31" s="526"/>
      <c r="Z31" s="517"/>
      <c r="AA31" s="526"/>
      <c r="AB31" s="1236"/>
      <c r="AC31" s="487">
        <f t="shared" si="37"/>
        <v>0</v>
      </c>
      <c r="AD31" s="1236"/>
      <c r="AE31" s="511">
        <f t="shared" si="38"/>
        <v>0</v>
      </c>
      <c r="AF31" s="511">
        <f t="shared" si="39"/>
        <v>0</v>
      </c>
      <c r="AG31" s="511">
        <f t="shared" si="40"/>
        <v>0</v>
      </c>
      <c r="AH31" s="511">
        <f t="shared" si="41"/>
        <v>0</v>
      </c>
      <c r="AI31" s="511">
        <f t="shared" si="42"/>
        <v>0</v>
      </c>
      <c r="AJ31" s="511">
        <f t="shared" si="43"/>
        <v>0</v>
      </c>
      <c r="AK31" s="511">
        <f t="shared" si="44"/>
        <v>0</v>
      </c>
      <c r="AL31" s="511">
        <f t="shared" si="45"/>
        <v>0</v>
      </c>
      <c r="AM31" s="799"/>
      <c r="AN31" s="511">
        <f t="shared" si="46"/>
        <v>0</v>
      </c>
      <c r="AO31" s="511">
        <f t="shared" si="47"/>
        <v>0</v>
      </c>
      <c r="AP31" s="511">
        <f t="shared" si="48"/>
        <v>0</v>
      </c>
      <c r="AQ31" s="511">
        <f t="shared" si="49"/>
        <v>0</v>
      </c>
      <c r="AR31" s="511">
        <f t="shared" si="50"/>
        <v>0</v>
      </c>
      <c r="AS31" s="511">
        <f t="shared" si="51"/>
        <v>0</v>
      </c>
      <c r="AT31" s="511">
        <f t="shared" si="52"/>
        <v>0</v>
      </c>
      <c r="AU31" s="511">
        <f t="shared" si="53"/>
        <v>0</v>
      </c>
      <c r="AV31" s="1236"/>
      <c r="AW31" s="526"/>
      <c r="AX31" s="526"/>
      <c r="AY31" s="526"/>
      <c r="AZ31" s="526"/>
      <c r="BA31" s="526"/>
      <c r="BB31" s="526"/>
      <c r="BC31" s="526"/>
      <c r="BD31" s="526"/>
      <c r="BE31" s="526"/>
      <c r="BF31" s="526"/>
    </row>
    <row r="32" spans="1:58" s="1253" customFormat="1" ht="15.75" customHeight="1">
      <c r="A32" s="526"/>
      <c r="B32" s="512" t="s">
        <v>10437</v>
      </c>
      <c r="C32" s="513" t="s">
        <v>6756</v>
      </c>
      <c r="D32" s="513">
        <v>3</v>
      </c>
      <c r="E32" s="1074">
        <v>0</v>
      </c>
      <c r="F32" s="1074">
        <v>0</v>
      </c>
      <c r="G32" s="1074">
        <v>0</v>
      </c>
      <c r="H32" s="1074">
        <v>0</v>
      </c>
      <c r="I32" s="1074">
        <v>0</v>
      </c>
      <c r="J32" s="1074">
        <v>0</v>
      </c>
      <c r="K32" s="1074">
        <v>0</v>
      </c>
      <c r="L32" s="1074">
        <v>0</v>
      </c>
      <c r="M32" s="1256">
        <f t="shared" si="54"/>
        <v>0</v>
      </c>
      <c r="N32" s="1074">
        <v>0</v>
      </c>
      <c r="O32" s="1074">
        <v>0</v>
      </c>
      <c r="P32" s="1074">
        <v>0</v>
      </c>
      <c r="Q32" s="1074">
        <v>0</v>
      </c>
      <c r="R32" s="1074">
        <v>0</v>
      </c>
      <c r="S32" s="1074">
        <v>0</v>
      </c>
      <c r="T32" s="1074">
        <v>0</v>
      </c>
      <c r="U32" s="1074">
        <v>0</v>
      </c>
      <c r="V32" s="1257">
        <f t="shared" si="55"/>
        <v>0</v>
      </c>
      <c r="W32" s="526"/>
      <c r="X32" s="517" t="s">
        <v>10438</v>
      </c>
      <c r="Y32" s="526"/>
      <c r="Z32" s="517"/>
      <c r="AA32" s="526"/>
      <c r="AB32" s="1236"/>
      <c r="AC32" s="487">
        <f t="shared" si="37"/>
        <v>0</v>
      </c>
      <c r="AD32" s="1236"/>
      <c r="AE32" s="511">
        <f t="shared" si="38"/>
        <v>0</v>
      </c>
      <c r="AF32" s="511">
        <f t="shared" si="39"/>
        <v>0</v>
      </c>
      <c r="AG32" s="511">
        <f t="shared" si="40"/>
        <v>0</v>
      </c>
      <c r="AH32" s="511">
        <f t="shared" si="41"/>
        <v>0</v>
      </c>
      <c r="AI32" s="511">
        <f t="shared" si="42"/>
        <v>0</v>
      </c>
      <c r="AJ32" s="511">
        <f t="shared" si="43"/>
        <v>0</v>
      </c>
      <c r="AK32" s="511">
        <f t="shared" si="44"/>
        <v>0</v>
      </c>
      <c r="AL32" s="511">
        <f t="shared" si="45"/>
        <v>0</v>
      </c>
      <c r="AM32" s="799"/>
      <c r="AN32" s="511">
        <f t="shared" si="46"/>
        <v>0</v>
      </c>
      <c r="AO32" s="511">
        <f t="shared" si="47"/>
        <v>0</v>
      </c>
      <c r="AP32" s="511">
        <f t="shared" si="48"/>
        <v>0</v>
      </c>
      <c r="AQ32" s="511">
        <f t="shared" si="49"/>
        <v>0</v>
      </c>
      <c r="AR32" s="511">
        <f t="shared" si="50"/>
        <v>0</v>
      </c>
      <c r="AS32" s="511">
        <f t="shared" si="51"/>
        <v>0</v>
      </c>
      <c r="AT32" s="511">
        <f t="shared" si="52"/>
        <v>0</v>
      </c>
      <c r="AU32" s="511">
        <f t="shared" si="53"/>
        <v>0</v>
      </c>
      <c r="AV32" s="1236"/>
      <c r="AW32" s="526"/>
      <c r="AX32" s="526"/>
      <c r="AY32" s="526"/>
      <c r="AZ32" s="526"/>
      <c r="BA32" s="526"/>
      <c r="BB32" s="526"/>
      <c r="BC32" s="526"/>
      <c r="BD32" s="526"/>
      <c r="BE32" s="526"/>
      <c r="BF32" s="526"/>
    </row>
    <row r="33" spans="1:58" s="1253" customFormat="1" ht="15.75" customHeight="1">
      <c r="A33" s="526"/>
      <c r="B33" s="512" t="s">
        <v>10439</v>
      </c>
      <c r="C33" s="513" t="s">
        <v>6756</v>
      </c>
      <c r="D33" s="513">
        <v>3</v>
      </c>
      <c r="E33" s="1074">
        <v>0</v>
      </c>
      <c r="F33" s="1074">
        <v>0</v>
      </c>
      <c r="G33" s="1074">
        <v>0</v>
      </c>
      <c r="H33" s="1074">
        <v>0</v>
      </c>
      <c r="I33" s="1074">
        <v>0</v>
      </c>
      <c r="J33" s="1074">
        <v>0</v>
      </c>
      <c r="K33" s="1074">
        <v>0</v>
      </c>
      <c r="L33" s="1074">
        <v>0</v>
      </c>
      <c r="M33" s="1256">
        <f t="shared" si="54"/>
        <v>0</v>
      </c>
      <c r="N33" s="1074">
        <v>0</v>
      </c>
      <c r="O33" s="1074">
        <v>0</v>
      </c>
      <c r="P33" s="1074">
        <v>0</v>
      </c>
      <c r="Q33" s="1074">
        <v>0</v>
      </c>
      <c r="R33" s="1074">
        <v>0</v>
      </c>
      <c r="S33" s="1074">
        <v>0</v>
      </c>
      <c r="T33" s="1074">
        <v>0</v>
      </c>
      <c r="U33" s="1074">
        <v>0</v>
      </c>
      <c r="V33" s="1257">
        <f t="shared" si="55"/>
        <v>0</v>
      </c>
      <c r="W33" s="526"/>
      <c r="X33" s="517" t="s">
        <v>10440</v>
      </c>
      <c r="Y33" s="526"/>
      <c r="Z33" s="517"/>
      <c r="AA33" s="526"/>
      <c r="AB33" s="1236"/>
      <c r="AC33" s="487">
        <f t="shared" si="37"/>
        <v>0</v>
      </c>
      <c r="AD33" s="1236"/>
      <c r="AE33" s="511">
        <f t="shared" si="38"/>
        <v>0</v>
      </c>
      <c r="AF33" s="511">
        <f t="shared" si="39"/>
        <v>0</v>
      </c>
      <c r="AG33" s="511">
        <f t="shared" si="40"/>
        <v>0</v>
      </c>
      <c r="AH33" s="511">
        <f t="shared" si="41"/>
        <v>0</v>
      </c>
      <c r="AI33" s="511">
        <f t="shared" si="42"/>
        <v>0</v>
      </c>
      <c r="AJ33" s="511">
        <f t="shared" si="43"/>
        <v>0</v>
      </c>
      <c r="AK33" s="511">
        <f t="shared" si="44"/>
        <v>0</v>
      </c>
      <c r="AL33" s="511">
        <f t="shared" si="45"/>
        <v>0</v>
      </c>
      <c r="AM33" s="799"/>
      <c r="AN33" s="511">
        <f t="shared" si="46"/>
        <v>0</v>
      </c>
      <c r="AO33" s="511">
        <f t="shared" si="47"/>
        <v>0</v>
      </c>
      <c r="AP33" s="511">
        <f t="shared" si="48"/>
        <v>0</v>
      </c>
      <c r="AQ33" s="511">
        <f t="shared" si="49"/>
        <v>0</v>
      </c>
      <c r="AR33" s="511">
        <f t="shared" si="50"/>
        <v>0</v>
      </c>
      <c r="AS33" s="511">
        <f t="shared" si="51"/>
        <v>0</v>
      </c>
      <c r="AT33" s="511">
        <f t="shared" si="52"/>
        <v>0</v>
      </c>
      <c r="AU33" s="511">
        <f t="shared" si="53"/>
        <v>0</v>
      </c>
      <c r="AV33" s="1236"/>
      <c r="AW33" s="526"/>
      <c r="AX33" s="526"/>
      <c r="AY33" s="526"/>
      <c r="AZ33" s="526"/>
      <c r="BA33" s="526"/>
      <c r="BB33" s="526"/>
      <c r="BC33" s="526"/>
      <c r="BD33" s="526"/>
      <c r="BE33" s="526"/>
      <c r="BF33" s="526"/>
    </row>
    <row r="34" spans="1:58" s="1253" customFormat="1" ht="28.5" customHeight="1" thickBot="1">
      <c r="A34" s="526"/>
      <c r="B34" s="519" t="s">
        <v>10395</v>
      </c>
      <c r="C34" s="520" t="s">
        <v>6756</v>
      </c>
      <c r="D34" s="520">
        <v>3</v>
      </c>
      <c r="E34" s="1207">
        <f>IFERROR(SUM(E24:E33), 0)</f>
        <v>0</v>
      </c>
      <c r="F34" s="1207">
        <f t="shared" ref="F34:L34" si="56">IFERROR(SUM(F24:F33), 0)</f>
        <v>0</v>
      </c>
      <c r="G34" s="1207">
        <f t="shared" si="56"/>
        <v>0</v>
      </c>
      <c r="H34" s="1207">
        <f t="shared" si="56"/>
        <v>0</v>
      </c>
      <c r="I34" s="1207">
        <f t="shared" si="56"/>
        <v>0</v>
      </c>
      <c r="J34" s="1207">
        <f t="shared" si="56"/>
        <v>0</v>
      </c>
      <c r="K34" s="1207">
        <f t="shared" si="56"/>
        <v>0</v>
      </c>
      <c r="L34" s="1207">
        <f t="shared" si="56"/>
        <v>0</v>
      </c>
      <c r="M34" s="1207">
        <f>IFERROR(SUM(E34:L34), 0)</f>
        <v>0</v>
      </c>
      <c r="N34" s="1207">
        <f>IFERROR(SUM(N24:N33), 0)</f>
        <v>0</v>
      </c>
      <c r="O34" s="1207">
        <f t="shared" ref="O34" si="57">IFERROR(SUM(O24:O33), 0)</f>
        <v>0</v>
      </c>
      <c r="P34" s="1207">
        <f>IFERROR(SUM(P24:P33), 0)</f>
        <v>0</v>
      </c>
      <c r="Q34" s="1207">
        <f t="shared" ref="Q34:R34" si="58">IFERROR(SUM(Q24:Q33), 0)</f>
        <v>0</v>
      </c>
      <c r="R34" s="1207">
        <f t="shared" si="58"/>
        <v>0</v>
      </c>
      <c r="S34" s="1207">
        <f>IFERROR(SUM(S24:S33), 0)</f>
        <v>0</v>
      </c>
      <c r="T34" s="1207">
        <f t="shared" ref="T34:U34" si="59">IFERROR(SUM(T24:T33), 0)</f>
        <v>0</v>
      </c>
      <c r="U34" s="1207">
        <f t="shared" si="59"/>
        <v>0</v>
      </c>
      <c r="V34" s="1258">
        <f>IFERROR(SUM(N34:U34), 0)</f>
        <v>0</v>
      </c>
      <c r="W34" s="526"/>
      <c r="X34" s="960" t="s">
        <v>10441</v>
      </c>
      <c r="Y34" s="526"/>
      <c r="Z34" s="523"/>
      <c r="AA34" s="526"/>
      <c r="AB34" s="582"/>
      <c r="AC34" s="526"/>
      <c r="AD34" s="582"/>
      <c r="AE34" s="799"/>
      <c r="AF34" s="799"/>
      <c r="AG34" s="799"/>
      <c r="AH34" s="799"/>
      <c r="AI34" s="799"/>
      <c r="AJ34" s="799"/>
      <c r="AK34" s="799"/>
      <c r="AL34" s="799"/>
      <c r="AM34" s="799"/>
      <c r="AN34" s="799"/>
      <c r="AO34" s="799"/>
      <c r="AP34" s="799"/>
      <c r="AQ34" s="799"/>
      <c r="AR34" s="799"/>
      <c r="AS34" s="799"/>
      <c r="AT34" s="799"/>
      <c r="AU34" s="799"/>
      <c r="AV34" s="582"/>
      <c r="AW34" s="526"/>
      <c r="AX34" s="526"/>
      <c r="AY34" s="526"/>
      <c r="AZ34" s="526"/>
      <c r="BA34" s="526"/>
      <c r="BB34" s="526"/>
      <c r="BC34" s="526"/>
      <c r="BD34" s="526"/>
      <c r="BE34" s="526"/>
      <c r="BF34" s="526"/>
    </row>
    <row r="35" spans="1:58" ht="16.5" thickTop="1">
      <c r="A35" s="526"/>
      <c r="B35" s="526"/>
      <c r="C35" s="526"/>
      <c r="D35" s="526"/>
      <c r="E35" s="526"/>
      <c r="F35" s="526"/>
      <c r="G35" s="526"/>
      <c r="H35" s="526"/>
      <c r="I35" s="526"/>
      <c r="J35" s="526"/>
      <c r="K35" s="526"/>
      <c r="L35" s="526"/>
      <c r="M35" s="526"/>
      <c r="N35" s="526"/>
      <c r="O35" s="526"/>
      <c r="P35" s="526"/>
      <c r="Q35" s="526"/>
      <c r="R35" s="526"/>
      <c r="S35" s="526"/>
      <c r="T35" s="526"/>
      <c r="U35" s="526"/>
      <c r="V35" s="526"/>
      <c r="W35" s="526"/>
      <c r="X35" s="526"/>
      <c r="Y35" s="526"/>
      <c r="Z35" s="526"/>
      <c r="AA35" s="526"/>
      <c r="AB35" s="579"/>
      <c r="AC35" s="526"/>
      <c r="AD35" s="579"/>
      <c r="AE35" s="799"/>
      <c r="AF35" s="799"/>
      <c r="AG35" s="799"/>
      <c r="AH35" s="799"/>
      <c r="AI35" s="799"/>
      <c r="AJ35" s="799"/>
      <c r="AK35" s="799"/>
      <c r="AL35" s="799"/>
      <c r="AM35" s="799"/>
      <c r="AN35" s="799"/>
      <c r="AO35" s="799"/>
      <c r="AP35" s="799"/>
      <c r="AQ35" s="799"/>
      <c r="AR35" s="799"/>
      <c r="AS35" s="799"/>
      <c r="AT35" s="799"/>
      <c r="AU35" s="799"/>
      <c r="AV35" s="579"/>
      <c r="AW35" s="579"/>
      <c r="AX35" s="579"/>
      <c r="AY35" s="579"/>
      <c r="AZ35" s="579"/>
      <c r="BA35" s="579"/>
      <c r="BB35" s="579"/>
      <c r="BC35" s="579"/>
      <c r="BD35" s="579"/>
      <c r="BE35" s="579"/>
      <c r="BF35" s="579"/>
    </row>
    <row r="36" spans="1:58" ht="15.75">
      <c r="A36" s="526"/>
      <c r="B36" s="526"/>
      <c r="C36" s="526"/>
      <c r="D36" s="526"/>
      <c r="E36" s="526"/>
      <c r="F36" s="526"/>
      <c r="G36" s="526"/>
      <c r="H36" s="526"/>
      <c r="I36" s="526"/>
      <c r="J36" s="526"/>
      <c r="K36" s="526"/>
      <c r="L36" s="526"/>
      <c r="M36" s="526"/>
      <c r="N36" s="526"/>
      <c r="O36" s="526"/>
      <c r="P36" s="526"/>
      <c r="Q36" s="526"/>
      <c r="R36" s="526"/>
      <c r="S36" s="526"/>
      <c r="T36" s="526"/>
      <c r="U36" s="526"/>
      <c r="V36" s="526"/>
      <c r="W36" s="526"/>
      <c r="X36" s="526"/>
      <c r="Y36" s="526"/>
      <c r="Z36" s="526"/>
      <c r="AA36" s="526"/>
      <c r="AB36" s="579"/>
      <c r="AC36" s="526"/>
      <c r="AD36" s="579"/>
      <c r="AE36" s="799"/>
      <c r="AF36" s="799"/>
      <c r="AG36" s="799"/>
      <c r="AH36" s="799"/>
      <c r="AI36" s="799"/>
      <c r="AJ36" s="799"/>
      <c r="AK36" s="799"/>
      <c r="AL36" s="799"/>
      <c r="AM36" s="799"/>
      <c r="AN36" s="799"/>
      <c r="AO36" s="799"/>
      <c r="AP36" s="799"/>
      <c r="AQ36" s="799"/>
      <c r="AR36" s="799"/>
      <c r="AS36" s="799"/>
      <c r="AT36" s="799"/>
      <c r="AU36" s="799"/>
      <c r="AV36" s="579"/>
      <c r="AW36" s="579"/>
      <c r="AX36" s="579"/>
      <c r="AY36" s="579"/>
      <c r="AZ36" s="579"/>
      <c r="BA36" s="579"/>
      <c r="BB36" s="579"/>
      <c r="BC36" s="579"/>
      <c r="BD36" s="579"/>
      <c r="BE36" s="579"/>
      <c r="BF36" s="579"/>
    </row>
    <row r="37" spans="1:58" ht="15.75">
      <c r="A37" s="526"/>
      <c r="B37" s="526"/>
      <c r="C37" s="526"/>
      <c r="D37" s="526"/>
      <c r="E37" s="526"/>
      <c r="F37" s="526"/>
      <c r="G37" s="526"/>
      <c r="H37" s="526"/>
      <c r="I37" s="526"/>
      <c r="J37" s="526"/>
      <c r="K37" s="526"/>
      <c r="L37" s="526"/>
      <c r="M37" s="526"/>
      <c r="N37" s="526"/>
      <c r="O37" s="526"/>
      <c r="P37" s="526"/>
      <c r="Q37" s="526"/>
      <c r="R37" s="526"/>
      <c r="S37" s="526"/>
      <c r="T37" s="526"/>
      <c r="U37" s="526"/>
      <c r="V37" s="526"/>
      <c r="W37" s="526"/>
      <c r="X37" s="526"/>
      <c r="Y37" s="526"/>
      <c r="Z37" s="526"/>
      <c r="AA37" s="526"/>
      <c r="AB37" s="579"/>
      <c r="AC37" s="526"/>
      <c r="AD37" s="579"/>
      <c r="AE37" s="799"/>
      <c r="AF37" s="799"/>
      <c r="AG37" s="799"/>
      <c r="AH37" s="799"/>
      <c r="AI37" s="799"/>
      <c r="AJ37" s="799"/>
      <c r="AK37" s="799"/>
      <c r="AL37" s="799"/>
      <c r="AM37" s="799"/>
      <c r="AN37" s="799"/>
      <c r="AO37" s="799"/>
      <c r="AP37" s="799"/>
      <c r="AQ37" s="799"/>
      <c r="AR37" s="799"/>
      <c r="AS37" s="799"/>
      <c r="AT37" s="799"/>
      <c r="AU37" s="799"/>
      <c r="AV37" s="579"/>
      <c r="AW37" s="579"/>
      <c r="AX37" s="579"/>
      <c r="AY37" s="579"/>
      <c r="AZ37" s="579"/>
      <c r="BA37" s="579"/>
      <c r="BB37" s="579"/>
      <c r="BC37" s="579"/>
      <c r="BD37" s="579"/>
      <c r="BE37" s="579"/>
      <c r="BF37" s="579"/>
    </row>
    <row r="38" spans="1:58" ht="15.75">
      <c r="A38" s="526"/>
      <c r="B38" s="526"/>
      <c r="C38" s="526"/>
      <c r="D38" s="526"/>
      <c r="E38" s="526"/>
      <c r="F38" s="526"/>
      <c r="G38" s="526"/>
      <c r="H38" s="526"/>
      <c r="I38" s="526"/>
      <c r="J38" s="526"/>
      <c r="K38" s="526"/>
      <c r="L38" s="526"/>
      <c r="M38" s="526"/>
      <c r="N38" s="526"/>
      <c r="O38" s="526"/>
      <c r="P38" s="526"/>
      <c r="Q38" s="526"/>
      <c r="R38" s="526"/>
      <c r="S38" s="526"/>
      <c r="T38" s="526"/>
      <c r="U38" s="526"/>
      <c r="V38" s="526"/>
      <c r="W38" s="526"/>
      <c r="X38" s="526"/>
      <c r="Y38" s="526"/>
      <c r="Z38" s="526"/>
      <c r="AA38" s="526"/>
      <c r="AB38" s="579"/>
      <c r="AC38" s="526"/>
      <c r="AD38" s="579"/>
      <c r="AE38" s="799"/>
      <c r="AF38" s="799"/>
      <c r="AG38" s="799"/>
      <c r="AH38" s="799"/>
      <c r="AI38" s="799"/>
      <c r="AJ38" s="799"/>
      <c r="AK38" s="799"/>
      <c r="AL38" s="799"/>
      <c r="AM38" s="799"/>
      <c r="AN38" s="799"/>
      <c r="AO38" s="799"/>
      <c r="AP38" s="799"/>
      <c r="AQ38" s="799"/>
      <c r="AR38" s="799"/>
      <c r="AS38" s="799"/>
      <c r="AT38" s="799"/>
      <c r="AU38" s="799"/>
      <c r="AV38" s="579"/>
      <c r="AW38" s="579"/>
      <c r="AX38" s="579"/>
      <c r="AY38" s="579"/>
      <c r="AZ38" s="579"/>
      <c r="BA38" s="579"/>
      <c r="BB38" s="579"/>
      <c r="BC38" s="579"/>
      <c r="BD38" s="579"/>
      <c r="BE38" s="579"/>
      <c r="BF38" s="579"/>
    </row>
    <row r="39" spans="1:58" ht="15.75">
      <c r="A39" s="526"/>
      <c r="B39" s="526"/>
      <c r="C39" s="526"/>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79"/>
      <c r="AC39" s="526"/>
      <c r="AD39" s="579"/>
      <c r="AE39" s="799"/>
      <c r="AF39" s="799"/>
      <c r="AG39" s="799"/>
      <c r="AH39" s="799"/>
      <c r="AI39" s="799"/>
      <c r="AJ39" s="799"/>
      <c r="AK39" s="799"/>
      <c r="AL39" s="799"/>
      <c r="AM39" s="799"/>
      <c r="AN39" s="799"/>
      <c r="AO39" s="799"/>
      <c r="AP39" s="799"/>
      <c r="AQ39" s="799"/>
      <c r="AR39" s="799"/>
      <c r="AS39" s="799"/>
      <c r="AT39" s="799"/>
      <c r="AU39" s="799"/>
      <c r="AV39" s="579"/>
      <c r="AW39" s="579"/>
      <c r="AX39" s="579"/>
      <c r="AY39" s="579"/>
      <c r="AZ39" s="579"/>
      <c r="BA39" s="579"/>
      <c r="BB39" s="579"/>
      <c r="BC39" s="579"/>
      <c r="BD39" s="579"/>
      <c r="BE39" s="579"/>
      <c r="BF39" s="579"/>
    </row>
    <row r="40" spans="1:58" ht="15.75">
      <c r="A40" s="526"/>
      <c r="B40" s="526"/>
      <c r="C40" s="526"/>
      <c r="D40" s="526"/>
      <c r="E40" s="526"/>
      <c r="F40" s="526"/>
      <c r="G40" s="526"/>
      <c r="H40" s="526"/>
      <c r="I40" s="526"/>
      <c r="J40" s="526"/>
      <c r="K40" s="526"/>
      <c r="L40" s="526"/>
      <c r="M40" s="526"/>
      <c r="N40" s="526"/>
      <c r="O40" s="526"/>
      <c r="P40" s="526"/>
      <c r="Q40" s="526"/>
      <c r="R40" s="526"/>
      <c r="S40" s="526"/>
      <c r="T40" s="526"/>
      <c r="U40" s="526"/>
      <c r="V40" s="526"/>
      <c r="W40" s="526"/>
      <c r="X40" s="526"/>
      <c r="Y40" s="526"/>
      <c r="Z40" s="526"/>
      <c r="AA40" s="526"/>
      <c r="AB40" s="579"/>
      <c r="AC40" s="526"/>
      <c r="AD40" s="579"/>
      <c r="AE40" s="799"/>
      <c r="AF40" s="799"/>
      <c r="AG40" s="799"/>
      <c r="AH40" s="799"/>
      <c r="AI40" s="799"/>
      <c r="AJ40" s="799"/>
      <c r="AK40" s="799"/>
      <c r="AL40" s="799"/>
      <c r="AM40" s="799"/>
      <c r="AN40" s="799"/>
      <c r="AO40" s="799"/>
      <c r="AP40" s="799"/>
      <c r="AQ40" s="799"/>
      <c r="AR40" s="799"/>
      <c r="AS40" s="799"/>
      <c r="AT40" s="799"/>
      <c r="AU40" s="799"/>
      <c r="AV40" s="579"/>
      <c r="AW40" s="579"/>
      <c r="AX40" s="579"/>
      <c r="AY40" s="579"/>
      <c r="AZ40" s="579"/>
      <c r="BA40" s="579"/>
      <c r="BB40" s="579"/>
      <c r="BC40" s="579"/>
      <c r="BD40" s="579"/>
      <c r="BE40" s="579"/>
      <c r="BF40" s="579"/>
    </row>
    <row r="41" spans="1:58" ht="15.75">
      <c r="A41" s="526"/>
      <c r="B41" s="526"/>
      <c r="C41" s="526"/>
      <c r="D41" s="526"/>
      <c r="E41" s="526"/>
      <c r="F41" s="526"/>
      <c r="G41" s="526"/>
      <c r="H41" s="526"/>
      <c r="I41" s="526"/>
      <c r="J41" s="526"/>
      <c r="K41" s="526"/>
      <c r="L41" s="526"/>
      <c r="M41" s="526"/>
      <c r="N41" s="526"/>
      <c r="O41" s="526"/>
      <c r="P41" s="526"/>
      <c r="Q41" s="526"/>
      <c r="R41" s="526"/>
      <c r="S41" s="526"/>
      <c r="T41" s="526"/>
      <c r="U41" s="526"/>
      <c r="V41" s="526"/>
      <c r="W41" s="526"/>
      <c r="X41" s="526"/>
      <c r="Y41" s="526"/>
      <c r="Z41" s="526"/>
      <c r="AA41" s="526"/>
      <c r="AB41" s="579"/>
      <c r="AC41" s="526"/>
      <c r="AD41" s="579"/>
      <c r="AE41" s="799"/>
      <c r="AF41" s="799"/>
      <c r="AG41" s="799"/>
      <c r="AH41" s="799"/>
      <c r="AI41" s="799"/>
      <c r="AJ41" s="799"/>
      <c r="AK41" s="799"/>
      <c r="AL41" s="799"/>
      <c r="AM41" s="799"/>
      <c r="AN41" s="799"/>
      <c r="AO41" s="799"/>
      <c r="AP41" s="799"/>
      <c r="AQ41" s="799"/>
      <c r="AR41" s="799"/>
      <c r="AS41" s="799"/>
      <c r="AT41" s="799"/>
      <c r="AU41" s="799"/>
      <c r="AV41" s="579"/>
      <c r="AW41" s="579"/>
      <c r="AX41" s="579"/>
      <c r="AY41" s="579"/>
      <c r="AZ41" s="579"/>
      <c r="BA41" s="579"/>
      <c r="BB41" s="579"/>
      <c r="BC41" s="579"/>
      <c r="BD41" s="579"/>
      <c r="BE41" s="579"/>
      <c r="BF41" s="579"/>
    </row>
    <row r="42" spans="1:58" ht="15.75">
      <c r="A42" s="526"/>
      <c r="B42" s="526"/>
      <c r="C42" s="526"/>
      <c r="D42" s="526"/>
      <c r="E42" s="526"/>
      <c r="F42" s="526"/>
      <c r="G42" s="526"/>
      <c r="H42" s="526"/>
      <c r="I42" s="526"/>
      <c r="J42" s="526"/>
      <c r="K42" s="526"/>
      <c r="L42" s="526"/>
      <c r="M42" s="526"/>
      <c r="N42" s="526"/>
      <c r="O42" s="526"/>
      <c r="P42" s="526"/>
      <c r="Q42" s="526"/>
      <c r="R42" s="526"/>
      <c r="S42" s="526"/>
      <c r="T42" s="526"/>
      <c r="U42" s="526"/>
      <c r="V42" s="526"/>
      <c r="W42" s="526"/>
      <c r="X42" s="526"/>
      <c r="Y42" s="526"/>
      <c r="Z42" s="526"/>
      <c r="AA42" s="526"/>
      <c r="AB42" s="579"/>
      <c r="AC42" s="526"/>
      <c r="AD42" s="579"/>
      <c r="AE42" s="579"/>
      <c r="AF42" s="579"/>
      <c r="AG42" s="579"/>
      <c r="AH42" s="579"/>
      <c r="AI42" s="579"/>
      <c r="AJ42" s="579"/>
      <c r="AK42" s="579"/>
      <c r="AL42" s="579"/>
      <c r="AM42" s="579"/>
      <c r="AN42" s="579"/>
      <c r="AO42" s="579"/>
      <c r="AP42" s="579"/>
      <c r="AQ42" s="579"/>
      <c r="AR42" s="579"/>
      <c r="AS42" s="579"/>
      <c r="AT42" s="579"/>
      <c r="AU42" s="579"/>
      <c r="AV42" s="579"/>
      <c r="AW42" s="579"/>
      <c r="AX42" s="579"/>
      <c r="AY42" s="579"/>
      <c r="AZ42" s="579"/>
      <c r="BA42" s="579"/>
      <c r="BB42" s="579"/>
      <c r="BC42" s="579"/>
      <c r="BD42" s="579"/>
      <c r="BE42" s="579"/>
      <c r="BF42" s="579"/>
    </row>
    <row r="43" spans="1:58" ht="15.75">
      <c r="A43" s="526"/>
      <c r="B43" s="526"/>
      <c r="C43" s="526"/>
      <c r="D43" s="526"/>
      <c r="E43" s="526"/>
      <c r="F43" s="526"/>
      <c r="G43" s="526"/>
      <c r="H43" s="526"/>
      <c r="I43" s="526"/>
      <c r="J43" s="526"/>
      <c r="K43" s="526"/>
      <c r="L43" s="526"/>
      <c r="M43" s="526"/>
      <c r="N43" s="526"/>
      <c r="O43" s="526"/>
      <c r="P43" s="526"/>
      <c r="Q43" s="526"/>
      <c r="R43" s="526"/>
      <c r="S43" s="526"/>
      <c r="T43" s="526"/>
      <c r="U43" s="526"/>
      <c r="V43" s="526"/>
      <c r="W43" s="526"/>
      <c r="X43" s="526"/>
      <c r="Y43" s="526"/>
      <c r="Z43" s="526"/>
      <c r="AA43" s="526"/>
      <c r="AB43" s="579"/>
      <c r="AC43" s="526"/>
      <c r="AD43" s="579"/>
      <c r="AE43" s="579"/>
      <c r="AF43" s="579"/>
      <c r="AG43" s="579"/>
      <c r="AH43" s="579"/>
      <c r="AI43" s="579"/>
      <c r="AJ43" s="579"/>
      <c r="AK43" s="579"/>
      <c r="AL43" s="579"/>
      <c r="AM43" s="579"/>
      <c r="AN43" s="579"/>
      <c r="AO43" s="579"/>
      <c r="AP43" s="579"/>
      <c r="AQ43" s="579"/>
      <c r="AR43" s="579"/>
      <c r="AS43" s="579"/>
      <c r="AT43" s="579"/>
      <c r="AU43" s="579"/>
      <c r="AV43" s="579"/>
      <c r="AW43" s="579"/>
      <c r="AX43" s="579"/>
      <c r="AY43" s="579"/>
      <c r="AZ43" s="579"/>
      <c r="BA43" s="579"/>
      <c r="BB43" s="579"/>
      <c r="BC43" s="579"/>
      <c r="BD43" s="579"/>
      <c r="BE43" s="579"/>
      <c r="BF43" s="579"/>
    </row>
    <row r="44" spans="1:58" ht="15.75">
      <c r="A44" s="526"/>
      <c r="B44" s="526"/>
      <c r="C44" s="526"/>
      <c r="D44" s="526"/>
      <c r="E44" s="526"/>
      <c r="F44" s="526"/>
      <c r="G44" s="526"/>
      <c r="H44" s="526"/>
      <c r="I44" s="526"/>
      <c r="J44" s="526"/>
      <c r="K44" s="526"/>
      <c r="L44" s="526"/>
      <c r="M44" s="526"/>
      <c r="N44" s="526"/>
      <c r="O44" s="526"/>
      <c r="P44" s="526"/>
      <c r="Q44" s="526"/>
      <c r="R44" s="526"/>
      <c r="S44" s="526"/>
      <c r="T44" s="526"/>
      <c r="U44" s="526"/>
      <c r="V44" s="526"/>
      <c r="W44" s="526"/>
      <c r="X44" s="526"/>
      <c r="Y44" s="526"/>
      <c r="Z44" s="526"/>
      <c r="AA44" s="526"/>
      <c r="AB44" s="579"/>
      <c r="AC44" s="526"/>
      <c r="AD44" s="579"/>
      <c r="AE44" s="579"/>
      <c r="AF44" s="579"/>
      <c r="AG44" s="579"/>
      <c r="AH44" s="579"/>
      <c r="AI44" s="579"/>
      <c r="AJ44" s="579"/>
      <c r="AK44" s="579"/>
      <c r="AL44" s="579"/>
      <c r="AM44" s="579"/>
      <c r="AN44" s="579"/>
      <c r="AO44" s="579"/>
      <c r="AP44" s="579"/>
      <c r="AQ44" s="579"/>
      <c r="AR44" s="579"/>
      <c r="AS44" s="579"/>
      <c r="AT44" s="579"/>
      <c r="AU44" s="579"/>
      <c r="AV44" s="579"/>
      <c r="AW44" s="579"/>
      <c r="AX44" s="579"/>
      <c r="AY44" s="579"/>
      <c r="AZ44" s="579"/>
      <c r="BA44" s="579"/>
      <c r="BB44" s="579"/>
      <c r="BC44" s="579"/>
      <c r="BD44" s="579"/>
      <c r="BE44" s="579"/>
      <c r="BF44" s="579"/>
    </row>
  </sheetData>
  <sheetProtection algorithmName="SHA-512" hashValue="uj78IS1adwWMUwm1IkdRmLC8ZH+ZOZRqgB2bBBGLKad2SWL8Sn2K9DCF/63khopp7NcQhfuh3aYETRjm3tYbdg==" saltValue="XLpHNZfayOy7OGPqT9YMtQ==" spinCount="100000" sheet="1"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265" priority="2" operator="equal">
      <formula>0</formula>
    </cfRule>
  </conditionalFormatting>
  <conditionalFormatting sqref="AC24:AC33">
    <cfRule type="cellIs" dxfId="264"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70" zoomScaleNormal="70" zoomScaleSheetLayoutView="100" workbookViewId="0">
      <selection sqref="A1:XFD1048576"/>
    </sheetView>
  </sheetViews>
  <sheetFormatPr defaultColWidth="9.125" defaultRowHeight="15.75"/>
  <cols>
    <col min="1" max="1" width="1.625" style="2104" customWidth="1"/>
    <col min="2" max="2" width="48.5" style="2104" customWidth="1"/>
    <col min="3" max="3" width="7" style="2104" customWidth="1"/>
    <col min="4" max="4" width="5.5" style="2104" customWidth="1"/>
    <col min="5" max="5" width="16" style="2104" customWidth="1"/>
    <col min="6" max="6" width="12.5" style="2104" customWidth="1"/>
    <col min="7" max="7" width="1.625" style="2104" customWidth="1"/>
    <col min="8" max="8" width="12.5" style="2099" customWidth="1"/>
    <col min="9" max="9" width="1.625" style="2104" customWidth="1"/>
    <col min="10" max="10" width="33.625" style="2104" customWidth="1"/>
    <col min="11" max="12" width="1.625" style="2104" customWidth="1"/>
    <col min="13" max="13" width="25" style="2104" customWidth="1"/>
    <col min="14" max="14" width="1.625" style="2104" customWidth="1"/>
    <col min="15" max="16" width="12.625" style="2104" hidden="1" customWidth="1"/>
    <col min="17" max="17" width="1.625" style="2104" hidden="1" customWidth="1"/>
    <col min="18" max="18" width="1.625" style="2104" customWidth="1"/>
    <col min="19" max="19" width="36.125" style="2104" customWidth="1"/>
    <col min="20" max="21" width="12.5" style="2104" customWidth="1"/>
    <col min="22" max="22" width="1.625" style="2104" customWidth="1"/>
    <col min="23" max="16384" width="9.125" style="2104"/>
  </cols>
  <sheetData>
    <row r="1" spans="1:22" s="2421" customFormat="1" ht="23.25">
      <c r="B1" s="2422" t="s">
        <v>681</v>
      </c>
      <c r="C1" s="2422"/>
      <c r="D1" s="2422"/>
      <c r="E1" s="2423"/>
      <c r="F1" s="2423"/>
      <c r="H1" s="2099"/>
      <c r="L1" s="2424"/>
      <c r="N1" s="2424"/>
      <c r="Q1" s="2424"/>
      <c r="S1" s="2422" t="s">
        <v>6740</v>
      </c>
      <c r="T1" s="2423"/>
      <c r="U1" s="2423"/>
      <c r="V1" s="2099"/>
    </row>
    <row r="2" spans="1:22" s="2421" customFormat="1" ht="23.25">
      <c r="B2" s="2422" t="s">
        <v>9</v>
      </c>
      <c r="C2" s="2423"/>
      <c r="D2" s="2423"/>
      <c r="E2" s="2423"/>
      <c r="F2" s="2423"/>
      <c r="H2" s="2099"/>
      <c r="L2" s="2424"/>
      <c r="N2" s="2424"/>
      <c r="Q2" s="2424"/>
      <c r="S2" s="2422"/>
      <c r="T2" s="2423"/>
      <c r="U2" s="2423"/>
      <c r="V2" s="2099"/>
    </row>
    <row r="3" spans="1:22" s="2425" customFormat="1" ht="19.5">
      <c r="B3" s="2488" t="s">
        <v>682</v>
      </c>
      <c r="C3" s="2489"/>
      <c r="D3" s="2489"/>
      <c r="E3" s="2489"/>
      <c r="F3" s="2489"/>
      <c r="G3" s="2489"/>
      <c r="H3" s="2489"/>
      <c r="I3" s="2489"/>
      <c r="J3" s="2489"/>
      <c r="L3" s="2426"/>
      <c r="M3" s="2427" t="s">
        <v>6741</v>
      </c>
      <c r="N3" s="2426"/>
      <c r="Q3" s="2426"/>
      <c r="S3" s="2488" t="s">
        <v>682</v>
      </c>
      <c r="T3" s="2489"/>
      <c r="U3" s="2489"/>
      <c r="V3" s="2099"/>
    </row>
    <row r="4" spans="1:22" s="2425" customFormat="1" ht="24" thickBot="1">
      <c r="B4" s="2355"/>
      <c r="C4" s="2355"/>
      <c r="D4" s="2355"/>
      <c r="E4" s="2355"/>
      <c r="F4" s="2428"/>
      <c r="H4" s="2099"/>
      <c r="L4" s="2426"/>
      <c r="M4" s="2116"/>
      <c r="N4" s="2426"/>
      <c r="Q4" s="2426"/>
      <c r="S4" s="2355"/>
      <c r="T4" s="2355"/>
      <c r="U4" s="2428"/>
      <c r="V4" s="2099"/>
    </row>
    <row r="5" spans="1:22" ht="46.5" thickTop="1" thickBot="1">
      <c r="A5" s="12"/>
      <c r="B5" s="2429" t="s">
        <v>6743</v>
      </c>
      <c r="C5" s="2430" t="s">
        <v>6744</v>
      </c>
      <c r="D5" s="2430" t="s">
        <v>6745</v>
      </c>
      <c r="E5" s="2430" t="s">
        <v>6862</v>
      </c>
      <c r="F5" s="2431" t="s">
        <v>10442</v>
      </c>
      <c r="G5" s="12"/>
      <c r="H5" s="2432" t="s">
        <v>6749</v>
      </c>
      <c r="I5" s="12"/>
      <c r="J5" s="2432" t="s">
        <v>6750</v>
      </c>
      <c r="K5" s="12"/>
      <c r="L5" s="2371"/>
      <c r="M5" s="2116"/>
      <c r="N5" s="2371"/>
      <c r="Q5" s="2371"/>
      <c r="S5" s="2429" t="s">
        <v>6743</v>
      </c>
      <c r="T5" s="2430" t="s">
        <v>6862</v>
      </c>
      <c r="U5" s="2431" t="s">
        <v>10442</v>
      </c>
      <c r="V5" s="2433"/>
    </row>
    <row r="6" spans="1:22" ht="15.75" customHeight="1" thickTop="1" thickBot="1">
      <c r="A6" s="12"/>
      <c r="B6" s="2434"/>
      <c r="C6" s="2434"/>
      <c r="D6" s="2434"/>
      <c r="E6" s="2435"/>
      <c r="F6" s="2435"/>
      <c r="G6" s="12"/>
      <c r="H6" s="2098"/>
      <c r="I6" s="12"/>
      <c r="J6" s="2436"/>
      <c r="K6" s="12"/>
      <c r="L6" s="2371"/>
      <c r="M6" s="2116"/>
      <c r="N6" s="2371"/>
      <c r="O6" s="2490" t="s">
        <v>6742</v>
      </c>
      <c r="P6" s="2490"/>
      <c r="Q6" s="2437"/>
      <c r="R6" s="2438"/>
      <c r="S6" s="2434"/>
      <c r="T6" s="2435"/>
      <c r="U6" s="2435"/>
      <c r="V6" s="2099"/>
    </row>
    <row r="7" spans="1:22" ht="15.75" customHeight="1" thickTop="1" thickBot="1">
      <c r="A7" s="12"/>
      <c r="B7" s="2439" t="s">
        <v>10443</v>
      </c>
      <c r="C7" s="2440"/>
      <c r="D7" s="2440"/>
      <c r="E7" s="82"/>
      <c r="F7" s="2441"/>
      <c r="G7" s="12"/>
      <c r="I7" s="12"/>
      <c r="J7" s="12"/>
      <c r="K7" s="12"/>
      <c r="L7" s="2371"/>
      <c r="M7" s="2116"/>
      <c r="N7" s="2371"/>
      <c r="O7" s="50" t="s">
        <v>6751</v>
      </c>
      <c r="P7" s="36"/>
      <c r="Q7" s="2442"/>
      <c r="R7" s="36"/>
      <c r="S7" s="2439" t="s">
        <v>10443</v>
      </c>
      <c r="T7" s="82"/>
      <c r="U7" s="2441"/>
      <c r="V7" s="2099"/>
    </row>
    <row r="8" spans="1:22" s="12" customFormat="1" ht="15.75" customHeight="1" thickTop="1">
      <c r="B8" s="2443" t="s">
        <v>10444</v>
      </c>
      <c r="C8" s="2444" t="s">
        <v>6756</v>
      </c>
      <c r="D8" s="2444">
        <v>3</v>
      </c>
      <c r="E8" s="2445">
        <v>3691.63</v>
      </c>
      <c r="F8" s="2446"/>
      <c r="G8" s="2099"/>
      <c r="H8" s="2447" t="s">
        <v>10445</v>
      </c>
      <c r="J8" s="2448"/>
      <c r="L8" s="2449"/>
      <c r="M8" s="2116"/>
      <c r="N8" s="2449"/>
      <c r="O8" s="2108"/>
      <c r="P8" s="2108"/>
      <c r="Q8" s="2449"/>
      <c r="S8" s="2443" t="s">
        <v>10444</v>
      </c>
      <c r="T8" s="2445" t="s">
        <v>7337</v>
      </c>
      <c r="U8" s="2446"/>
      <c r="V8" s="2450"/>
    </row>
    <row r="9" spans="1:22" s="12" customFormat="1" ht="15.75" customHeight="1">
      <c r="B9" s="2451" t="s">
        <v>10446</v>
      </c>
      <c r="C9" s="2452" t="s">
        <v>6756</v>
      </c>
      <c r="D9" s="2452">
        <v>3</v>
      </c>
      <c r="E9" s="2453">
        <v>1943.5500000000002</v>
      </c>
      <c r="F9" s="2454"/>
      <c r="G9" s="2099"/>
      <c r="H9" s="2455" t="s">
        <v>10447</v>
      </c>
      <c r="J9" s="2456"/>
      <c r="L9" s="2449"/>
      <c r="M9" s="2116"/>
      <c r="N9" s="2449"/>
      <c r="O9" s="2108"/>
      <c r="P9" s="2108"/>
      <c r="Q9" s="2449"/>
      <c r="S9" s="2451" t="s">
        <v>10446</v>
      </c>
      <c r="T9" s="2457" t="s">
        <v>10448</v>
      </c>
      <c r="U9" s="2454"/>
      <c r="V9" s="2450"/>
    </row>
    <row r="10" spans="1:22" s="12" customFormat="1" ht="15.75" customHeight="1">
      <c r="B10" s="2451" t="s">
        <v>10449</v>
      </c>
      <c r="C10" s="2452" t="s">
        <v>7339</v>
      </c>
      <c r="D10" s="2452">
        <v>2</v>
      </c>
      <c r="E10" s="2458">
        <v>0.65510418478203003</v>
      </c>
      <c r="F10" s="2459"/>
      <c r="G10" s="2099"/>
      <c r="H10" s="2455" t="s">
        <v>10450</v>
      </c>
      <c r="J10" s="2456"/>
      <c r="L10" s="2449"/>
      <c r="M10" s="2116"/>
      <c r="N10" s="2449"/>
      <c r="O10" s="2108"/>
      <c r="P10" s="2108"/>
      <c r="Q10" s="2449"/>
      <c r="S10" s="2451" t="s">
        <v>10449</v>
      </c>
      <c r="T10" s="2458" t="s">
        <v>7341</v>
      </c>
      <c r="U10" s="2459"/>
      <c r="V10" s="2450"/>
    </row>
    <row r="11" spans="1:22" s="12" customFormat="1" ht="15.75" customHeight="1">
      <c r="B11" s="2451" t="s">
        <v>10451</v>
      </c>
      <c r="C11" s="2452" t="s">
        <v>7339</v>
      </c>
      <c r="D11" s="2452">
        <v>2</v>
      </c>
      <c r="E11" s="2460">
        <v>-0.1062</v>
      </c>
      <c r="F11" s="2459"/>
      <c r="G11" s="2099"/>
      <c r="H11" s="2455" t="s">
        <v>10452</v>
      </c>
      <c r="J11" s="2456"/>
      <c r="L11" s="2449"/>
      <c r="M11" s="2116">
        <v>0</v>
      </c>
      <c r="N11" s="2449"/>
      <c r="O11" s="57">
        <v>0</v>
      </c>
      <c r="P11" s="2108"/>
      <c r="Q11" s="2449"/>
      <c r="S11" s="2451" t="s">
        <v>10451</v>
      </c>
      <c r="T11" s="2460" t="s">
        <v>10453</v>
      </c>
      <c r="U11" s="2459"/>
      <c r="V11" s="2450"/>
    </row>
    <row r="12" spans="1:22" s="12" customFormat="1" ht="15.75" customHeight="1">
      <c r="B12" s="2451" t="s">
        <v>10454</v>
      </c>
      <c r="C12" s="2452" t="s">
        <v>7339</v>
      </c>
      <c r="D12" s="2452">
        <v>2</v>
      </c>
      <c r="E12" s="2461">
        <v>-2.8072265391632503E-2</v>
      </c>
      <c r="F12" s="2462">
        <v>-1.8056917509660306E-2</v>
      </c>
      <c r="G12" s="2099"/>
      <c r="H12" s="2455" t="s">
        <v>10455</v>
      </c>
      <c r="J12" s="2456"/>
      <c r="L12" s="2449"/>
      <c r="M12" s="2116"/>
      <c r="N12" s="2449"/>
      <c r="O12" s="2108"/>
      <c r="P12" s="2108"/>
      <c r="Q12" s="2449"/>
      <c r="S12" s="2451" t="s">
        <v>10454</v>
      </c>
      <c r="T12" s="2461" t="s">
        <v>10456</v>
      </c>
      <c r="U12" s="2462" t="s">
        <v>10457</v>
      </c>
      <c r="V12" s="2450"/>
    </row>
    <row r="13" spans="1:22" s="12" customFormat="1" ht="15.75" customHeight="1">
      <c r="B13" s="2451" t="s">
        <v>10458</v>
      </c>
      <c r="C13" s="2452" t="s">
        <v>7339</v>
      </c>
      <c r="D13" s="2452">
        <v>2</v>
      </c>
      <c r="E13" s="2458">
        <v>0</v>
      </c>
      <c r="F13" s="2459"/>
      <c r="G13" s="2463"/>
      <c r="H13" s="2455" t="s">
        <v>10459</v>
      </c>
      <c r="J13" s="2456"/>
      <c r="L13" s="2449"/>
      <c r="M13" s="2116"/>
      <c r="N13" s="2449"/>
      <c r="O13" s="2108"/>
      <c r="P13" s="2108"/>
      <c r="Q13" s="2449"/>
      <c r="S13" s="2451" t="s">
        <v>10458</v>
      </c>
      <c r="T13" s="2458" t="s">
        <v>10460</v>
      </c>
      <c r="U13" s="2459"/>
      <c r="V13" s="2450"/>
    </row>
    <row r="14" spans="1:22" s="12" customFormat="1" ht="15.75" customHeight="1">
      <c r="B14" s="2451" t="s">
        <v>10461</v>
      </c>
      <c r="C14" s="2452" t="s">
        <v>7339</v>
      </c>
      <c r="D14" s="2452">
        <v>2</v>
      </c>
      <c r="E14" s="2458">
        <v>-2.6345466146335685E-2</v>
      </c>
      <c r="F14" s="2459"/>
      <c r="G14" s="2099"/>
      <c r="H14" s="2455" t="s">
        <v>10462</v>
      </c>
      <c r="J14" s="2456"/>
      <c r="L14" s="2449"/>
      <c r="M14" s="2116"/>
      <c r="N14" s="2449"/>
      <c r="O14" s="2108"/>
      <c r="P14" s="2108"/>
      <c r="Q14" s="2449"/>
      <c r="S14" s="2451" t="s">
        <v>10461</v>
      </c>
      <c r="T14" s="2458" t="s">
        <v>10463</v>
      </c>
      <c r="U14" s="2459"/>
      <c r="V14" s="2450"/>
    </row>
    <row r="15" spans="1:22" s="12" customFormat="1" ht="15.75" customHeight="1">
      <c r="B15" s="2451" t="s">
        <v>10464</v>
      </c>
      <c r="C15" s="2452" t="s">
        <v>7339</v>
      </c>
      <c r="D15" s="2452">
        <v>2</v>
      </c>
      <c r="E15" s="2458">
        <v>0</v>
      </c>
      <c r="F15" s="2459"/>
      <c r="G15" s="2099"/>
      <c r="H15" s="2455" t="s">
        <v>10465</v>
      </c>
      <c r="J15" s="2456"/>
      <c r="L15" s="2449"/>
      <c r="M15" s="2116"/>
      <c r="N15" s="2449"/>
      <c r="O15" s="2108"/>
      <c r="P15" s="2108"/>
      <c r="Q15" s="2449"/>
      <c r="S15" s="2451" t="s">
        <v>10464</v>
      </c>
      <c r="T15" s="2458" t="s">
        <v>10466</v>
      </c>
      <c r="U15" s="2459"/>
      <c r="V15" s="2450"/>
    </row>
    <row r="16" spans="1:22" s="12" customFormat="1" ht="15.75" customHeight="1">
      <c r="B16" s="2451" t="s">
        <v>10467</v>
      </c>
      <c r="C16" s="2452" t="s">
        <v>9373</v>
      </c>
      <c r="D16" s="2452" t="s">
        <v>10468</v>
      </c>
      <c r="E16" s="2464" t="s">
        <v>16725</v>
      </c>
      <c r="F16" s="2454"/>
      <c r="G16" s="2099"/>
      <c r="H16" s="2455" t="s">
        <v>10469</v>
      </c>
      <c r="J16" s="2456"/>
      <c r="L16" s="2449"/>
      <c r="M16" s="2108"/>
      <c r="N16" s="2449"/>
      <c r="O16" s="2108"/>
      <c r="P16" s="2108"/>
      <c r="Q16" s="2449"/>
      <c r="S16" s="2451" t="s">
        <v>10467</v>
      </c>
      <c r="T16" s="2464" t="s">
        <v>10470</v>
      </c>
      <c r="U16" s="2454"/>
      <c r="V16" s="2450"/>
    </row>
    <row r="17" spans="2:22" s="2465" customFormat="1" ht="15.75" customHeight="1">
      <c r="B17" s="2451" t="s">
        <v>10471</v>
      </c>
      <c r="C17" s="2452" t="s">
        <v>9373</v>
      </c>
      <c r="D17" s="2452" t="s">
        <v>10468</v>
      </c>
      <c r="E17" s="2464" t="s">
        <v>16726</v>
      </c>
      <c r="F17" s="2454"/>
      <c r="G17" s="2463"/>
      <c r="H17" s="2455" t="s">
        <v>10472</v>
      </c>
      <c r="J17" s="2456"/>
      <c r="L17" s="2466"/>
      <c r="M17" s="2108"/>
      <c r="N17" s="2466"/>
      <c r="O17" s="2108"/>
      <c r="P17" s="2108"/>
      <c r="Q17" s="2466"/>
      <c r="S17" s="2451" t="s">
        <v>10471</v>
      </c>
      <c r="T17" s="2464" t="s">
        <v>10473</v>
      </c>
      <c r="U17" s="2454"/>
      <c r="V17" s="2450"/>
    </row>
    <row r="18" spans="2:22" s="2465" customFormat="1" ht="15.75" customHeight="1">
      <c r="B18" s="2451" t="s">
        <v>10474</v>
      </c>
      <c r="C18" s="2452" t="s">
        <v>9373</v>
      </c>
      <c r="D18" s="2452" t="s">
        <v>10468</v>
      </c>
      <c r="E18" s="2464" t="s">
        <v>16727</v>
      </c>
      <c r="F18" s="2454"/>
      <c r="G18" s="2463"/>
      <c r="H18" s="2455" t="s">
        <v>10475</v>
      </c>
      <c r="J18" s="2456"/>
      <c r="L18" s="2466"/>
      <c r="M18" s="2108"/>
      <c r="N18" s="2466"/>
      <c r="O18" s="2108"/>
      <c r="P18" s="2108"/>
      <c r="Q18" s="2466"/>
      <c r="S18" s="2451" t="s">
        <v>10474</v>
      </c>
      <c r="T18" s="2464" t="s">
        <v>10476</v>
      </c>
      <c r="U18" s="2454"/>
      <c r="V18" s="2450"/>
    </row>
    <row r="19" spans="2:22" s="12" customFormat="1" ht="15.75" customHeight="1">
      <c r="B19" s="2451" t="s">
        <v>10477</v>
      </c>
      <c r="C19" s="2452" t="s">
        <v>7339</v>
      </c>
      <c r="D19" s="2452">
        <v>2</v>
      </c>
      <c r="E19" s="2460">
        <v>6.0000000000000001E-3</v>
      </c>
      <c r="F19" s="2454"/>
      <c r="G19" s="2099"/>
      <c r="H19" s="2455" t="s">
        <v>10478</v>
      </c>
      <c r="J19" s="2456"/>
      <c r="L19" s="2449"/>
      <c r="M19" s="2116">
        <v>0</v>
      </c>
      <c r="N19" s="2449"/>
      <c r="O19" s="57">
        <v>0</v>
      </c>
      <c r="P19" s="2108"/>
      <c r="Q19" s="2449"/>
      <c r="S19" s="2451" t="s">
        <v>10477</v>
      </c>
      <c r="T19" s="2460" t="s">
        <v>10479</v>
      </c>
      <c r="U19" s="2454"/>
      <c r="V19" s="2450"/>
    </row>
    <row r="20" spans="2:22" s="12" customFormat="1" ht="15.75" customHeight="1">
      <c r="B20" s="2451" t="s">
        <v>10480</v>
      </c>
      <c r="C20" s="2452" t="s">
        <v>10481</v>
      </c>
      <c r="D20" s="2452">
        <v>2</v>
      </c>
      <c r="E20" s="2457">
        <v>0</v>
      </c>
      <c r="F20" s="2454"/>
      <c r="G20" s="2463"/>
      <c r="H20" s="2455" t="s">
        <v>10482</v>
      </c>
      <c r="J20" s="2456"/>
      <c r="L20" s="2449"/>
      <c r="M20" s="2116"/>
      <c r="N20" s="2449"/>
      <c r="O20" s="2108"/>
      <c r="P20" s="2108"/>
      <c r="Q20" s="2449"/>
      <c r="S20" s="2451" t="s">
        <v>10480</v>
      </c>
      <c r="T20" s="2457" t="s">
        <v>10483</v>
      </c>
      <c r="U20" s="2454"/>
      <c r="V20" s="2450"/>
    </row>
    <row r="21" spans="2:22" s="12" customFormat="1" ht="15.75" customHeight="1">
      <c r="B21" s="2451" t="s">
        <v>10484</v>
      </c>
      <c r="C21" s="2452" t="s">
        <v>6756</v>
      </c>
      <c r="D21" s="2452">
        <v>3</v>
      </c>
      <c r="E21" s="2453">
        <v>81.580000000000126</v>
      </c>
      <c r="F21" s="2454"/>
      <c r="G21" s="2099"/>
      <c r="H21" s="2455" t="s">
        <v>10485</v>
      </c>
      <c r="J21" s="2456"/>
      <c r="L21" s="2449"/>
      <c r="M21" s="2116"/>
      <c r="N21" s="2449"/>
      <c r="O21" s="2108"/>
      <c r="P21" s="2108"/>
      <c r="Q21" s="2449"/>
      <c r="S21" s="2451" t="s">
        <v>10484</v>
      </c>
      <c r="T21" s="2457" t="s">
        <v>10486</v>
      </c>
      <c r="U21" s="2454"/>
      <c r="V21" s="2450"/>
    </row>
    <row r="22" spans="2:22" s="12" customFormat="1" ht="15.75" customHeight="1">
      <c r="B22" s="2451" t="s">
        <v>10487</v>
      </c>
      <c r="C22" s="2452" t="s">
        <v>10481</v>
      </c>
      <c r="D22" s="2452">
        <v>2</v>
      </c>
      <c r="E22" s="2467">
        <v>1.46</v>
      </c>
      <c r="F22" s="2454"/>
      <c r="G22" s="2099"/>
      <c r="H22" s="2455" t="s">
        <v>10488</v>
      </c>
      <c r="J22" s="2456"/>
      <c r="L22" s="2449"/>
      <c r="M22" s="2116">
        <v>0</v>
      </c>
      <c r="N22" s="2449"/>
      <c r="O22" s="57">
        <v>0</v>
      </c>
      <c r="P22" s="2108"/>
      <c r="Q22" s="2449"/>
      <c r="S22" s="2451" t="s">
        <v>10487</v>
      </c>
      <c r="T22" s="2467" t="s">
        <v>10489</v>
      </c>
      <c r="U22" s="2454"/>
      <c r="V22" s="2450"/>
    </row>
    <row r="23" spans="2:22" s="12" customFormat="1" ht="15.75" customHeight="1">
      <c r="B23" s="2451" t="s">
        <v>10490</v>
      </c>
      <c r="C23" s="2452" t="s">
        <v>10481</v>
      </c>
      <c r="D23" s="2452">
        <v>2</v>
      </c>
      <c r="E23" s="2467">
        <v>-0.33</v>
      </c>
      <c r="F23" s="2454"/>
      <c r="G23" s="2099"/>
      <c r="H23" s="2455" t="s">
        <v>10491</v>
      </c>
      <c r="J23" s="2456"/>
      <c r="L23" s="2449"/>
      <c r="M23" s="2116">
        <v>0</v>
      </c>
      <c r="N23" s="2449"/>
      <c r="O23" s="57">
        <v>0</v>
      </c>
      <c r="P23" s="2108"/>
      <c r="Q23" s="2449"/>
      <c r="S23" s="2451" t="s">
        <v>10490</v>
      </c>
      <c r="T23" s="2467" t="s">
        <v>10492</v>
      </c>
      <c r="U23" s="2454"/>
      <c r="V23" s="2450"/>
    </row>
    <row r="24" spans="2:22" s="12" customFormat="1" ht="15.75" customHeight="1">
      <c r="B24" s="2451" t="s">
        <v>10493</v>
      </c>
      <c r="C24" s="2452" t="s">
        <v>10481</v>
      </c>
      <c r="D24" s="2452">
        <v>2</v>
      </c>
      <c r="E24" s="2457">
        <v>2.2098639354431546E-2</v>
      </c>
      <c r="F24" s="2454"/>
      <c r="G24" s="2099"/>
      <c r="H24" s="2455" t="s">
        <v>10494</v>
      </c>
      <c r="J24" s="2456"/>
      <c r="L24" s="2449"/>
      <c r="M24" s="2116"/>
      <c r="N24" s="2449"/>
      <c r="O24" s="2108"/>
      <c r="P24" s="2108"/>
      <c r="Q24" s="2449"/>
      <c r="S24" s="2451" t="s">
        <v>10495</v>
      </c>
      <c r="T24" s="2457" t="s">
        <v>10496</v>
      </c>
      <c r="U24" s="2454"/>
      <c r="V24" s="2450"/>
    </row>
    <row r="25" spans="2:22" s="12" customFormat="1" ht="15.75" customHeight="1">
      <c r="B25" s="2451" t="s">
        <v>10497</v>
      </c>
      <c r="C25" s="2452" t="s">
        <v>7339</v>
      </c>
      <c r="D25" s="2452">
        <v>2</v>
      </c>
      <c r="E25" s="2458">
        <v>0</v>
      </c>
      <c r="F25" s="2454"/>
      <c r="G25" s="2099"/>
      <c r="H25" s="2455" t="s">
        <v>10498</v>
      </c>
      <c r="J25" s="2456"/>
      <c r="L25" s="2449"/>
      <c r="M25" s="2116"/>
      <c r="N25" s="2449"/>
      <c r="O25" s="2108"/>
      <c r="P25" s="2108"/>
      <c r="Q25" s="2449"/>
      <c r="S25" s="2451" t="s">
        <v>10497</v>
      </c>
      <c r="T25" s="2458" t="s">
        <v>10499</v>
      </c>
      <c r="U25" s="2454"/>
      <c r="V25" s="2450"/>
    </row>
    <row r="26" spans="2:22" s="12" customFormat="1" ht="15.75" customHeight="1">
      <c r="B26" s="2451" t="s">
        <v>10500</v>
      </c>
      <c r="C26" s="2452" t="s">
        <v>6756</v>
      </c>
      <c r="D26" s="2452">
        <v>3</v>
      </c>
      <c r="E26" s="2453">
        <v>81.580000000000126</v>
      </c>
      <c r="F26" s="2454"/>
      <c r="G26" s="2099"/>
      <c r="H26" s="2455" t="s">
        <v>10501</v>
      </c>
      <c r="J26" s="2456"/>
      <c r="L26" s="2449"/>
      <c r="M26" s="2116"/>
      <c r="N26" s="2449"/>
      <c r="O26" s="2108"/>
      <c r="P26" s="2108"/>
      <c r="Q26" s="2449"/>
      <c r="S26" s="2451" t="s">
        <v>10502</v>
      </c>
      <c r="T26" s="2457" t="s">
        <v>10503</v>
      </c>
      <c r="U26" s="2454"/>
      <c r="V26" s="2450"/>
    </row>
    <row r="27" spans="2:22" s="12" customFormat="1" ht="15.75" customHeight="1" thickBot="1">
      <c r="B27" s="2468" t="s">
        <v>10504</v>
      </c>
      <c r="C27" s="2469" t="s">
        <v>10481</v>
      </c>
      <c r="D27" s="2469">
        <v>2</v>
      </c>
      <c r="E27" s="2470">
        <v>2.2098639354431546E-2</v>
      </c>
      <c r="F27" s="2471"/>
      <c r="G27" s="2099"/>
      <c r="H27" s="2472" t="s">
        <v>10505</v>
      </c>
      <c r="J27" s="2473"/>
      <c r="L27" s="2449"/>
      <c r="M27" s="2116"/>
      <c r="N27" s="2449"/>
      <c r="O27" s="2108"/>
      <c r="P27" s="2108"/>
      <c r="Q27" s="2449"/>
      <c r="S27" s="2468" t="s">
        <v>10504</v>
      </c>
      <c r="T27" s="2470" t="s">
        <v>10506</v>
      </c>
      <c r="U27" s="2471"/>
      <c r="V27" s="2450"/>
    </row>
    <row r="28" spans="2:22" s="12" customFormat="1" ht="15.75" customHeight="1" thickTop="1" thickBot="1">
      <c r="B28" s="2178"/>
      <c r="C28" s="2178"/>
      <c r="D28" s="2178"/>
      <c r="E28" s="2399"/>
      <c r="F28" s="2399"/>
      <c r="G28" s="2099"/>
      <c r="H28" s="10"/>
      <c r="J28" s="2474"/>
      <c r="L28" s="2449"/>
      <c r="M28" s="2116"/>
      <c r="N28" s="2449"/>
      <c r="O28" s="2108"/>
      <c r="P28" s="2108"/>
      <c r="Q28" s="2449"/>
      <c r="S28" s="2178"/>
      <c r="T28" s="2399"/>
      <c r="U28" s="2399"/>
      <c r="V28" s="10"/>
    </row>
    <row r="29" spans="2:22" s="12" customFormat="1" ht="15.75" customHeight="1" thickTop="1" thickBot="1">
      <c r="B29" s="2439" t="s">
        <v>7019</v>
      </c>
      <c r="C29" s="2440"/>
      <c r="D29" s="2440"/>
      <c r="E29" s="82"/>
      <c r="F29" s="2441"/>
      <c r="G29" s="2099"/>
      <c r="H29" s="2475"/>
      <c r="J29" s="2474"/>
      <c r="L29" s="2449"/>
      <c r="M29" s="2116"/>
      <c r="N29" s="2449"/>
      <c r="O29" s="2108"/>
      <c r="P29" s="2108"/>
      <c r="Q29" s="2449"/>
      <c r="S29" s="2439" t="s">
        <v>7019</v>
      </c>
      <c r="T29" s="82"/>
      <c r="U29" s="2441"/>
      <c r="V29" s="2475"/>
    </row>
    <row r="30" spans="2:22" s="12" customFormat="1" ht="15.75" customHeight="1" thickTop="1">
      <c r="B30" s="2476" t="s">
        <v>10507</v>
      </c>
      <c r="C30" s="2477" t="s">
        <v>7339</v>
      </c>
      <c r="D30" s="2477">
        <v>2</v>
      </c>
      <c r="E30" s="2478">
        <v>0.36550979942995598</v>
      </c>
      <c r="F30" s="2479"/>
      <c r="G30" s="2099"/>
      <c r="H30" s="2447" t="s">
        <v>10508</v>
      </c>
      <c r="J30" s="2448"/>
      <c r="L30" s="2449"/>
      <c r="M30" s="2116"/>
      <c r="N30" s="2449"/>
      <c r="O30" s="2108"/>
      <c r="P30" s="2108"/>
      <c r="Q30" s="2449"/>
      <c r="S30" s="2476" t="s">
        <v>10507</v>
      </c>
      <c r="T30" s="2478" t="s">
        <v>10509</v>
      </c>
      <c r="U30" s="2479"/>
      <c r="V30" s="2450"/>
    </row>
    <row r="31" spans="2:22" s="12" customFormat="1" ht="15.75" customHeight="1">
      <c r="B31" s="2480" t="s">
        <v>10510</v>
      </c>
      <c r="C31" s="2481" t="s">
        <v>7339</v>
      </c>
      <c r="D31" s="2481">
        <v>2</v>
      </c>
      <c r="E31" s="2458">
        <v>0</v>
      </c>
      <c r="F31" s="2482"/>
      <c r="G31" s="2099"/>
      <c r="H31" s="2455" t="s">
        <v>10511</v>
      </c>
      <c r="J31" s="2456"/>
      <c r="L31" s="2449"/>
      <c r="M31" s="2116"/>
      <c r="N31" s="2449"/>
      <c r="O31" s="2108"/>
      <c r="P31" s="2108"/>
      <c r="Q31" s="2449"/>
      <c r="S31" s="2480" t="s">
        <v>10510</v>
      </c>
      <c r="T31" s="2458" t="s">
        <v>10512</v>
      </c>
      <c r="U31" s="2482"/>
      <c r="V31" s="2450"/>
    </row>
    <row r="32" spans="2:22" s="12" customFormat="1" ht="15.75" customHeight="1">
      <c r="B32" s="2480" t="s">
        <v>10513</v>
      </c>
      <c r="C32" s="2481" t="s">
        <v>7339</v>
      </c>
      <c r="D32" s="2481">
        <v>2</v>
      </c>
      <c r="E32" s="2458">
        <v>0.63449020057004402</v>
      </c>
      <c r="F32" s="2482"/>
      <c r="G32" s="2099"/>
      <c r="H32" s="2455" t="s">
        <v>10514</v>
      </c>
      <c r="J32" s="2456"/>
      <c r="L32" s="2449"/>
      <c r="M32" s="2116"/>
      <c r="N32" s="2449"/>
      <c r="O32" s="2108"/>
      <c r="P32" s="2108"/>
      <c r="Q32" s="2449"/>
      <c r="S32" s="2480" t="s">
        <v>10513</v>
      </c>
      <c r="T32" s="2458" t="s">
        <v>10515</v>
      </c>
      <c r="U32" s="2482"/>
      <c r="V32" s="2450"/>
    </row>
    <row r="33" spans="1:22" s="12" customFormat="1" ht="15.75" customHeight="1">
      <c r="B33" s="2480" t="s">
        <v>10516</v>
      </c>
      <c r="C33" s="2481" t="s">
        <v>7339</v>
      </c>
      <c r="D33" s="2481">
        <v>2</v>
      </c>
      <c r="E33" s="2460">
        <v>8.9999999999999998E-4</v>
      </c>
      <c r="F33" s="2482"/>
      <c r="G33" s="2099"/>
      <c r="H33" s="2455" t="s">
        <v>10517</v>
      </c>
      <c r="J33" s="2456"/>
      <c r="L33" s="2449"/>
      <c r="M33" s="2116">
        <v>0</v>
      </c>
      <c r="N33" s="2449"/>
      <c r="O33" s="57">
        <v>0</v>
      </c>
      <c r="P33" s="2108"/>
      <c r="Q33" s="2449"/>
      <c r="S33" s="2480" t="s">
        <v>10516</v>
      </c>
      <c r="T33" s="2460" t="s">
        <v>10518</v>
      </c>
      <c r="U33" s="2482"/>
      <c r="V33" s="2450"/>
    </row>
    <row r="34" spans="1:22" s="12" customFormat="1" ht="30">
      <c r="B34" s="2480" t="s">
        <v>10519</v>
      </c>
      <c r="C34" s="2481" t="s">
        <v>7339</v>
      </c>
      <c r="D34" s="2481">
        <v>2</v>
      </c>
      <c r="E34" s="2460">
        <v>7.3599999999999999E-2</v>
      </c>
      <c r="F34" s="2482"/>
      <c r="G34" s="2099"/>
      <c r="H34" s="2455" t="s">
        <v>10520</v>
      </c>
      <c r="J34" s="2456"/>
      <c r="L34" s="2449"/>
      <c r="M34" s="2116">
        <v>0</v>
      </c>
      <c r="N34" s="2449"/>
      <c r="O34" s="57">
        <v>0</v>
      </c>
      <c r="P34" s="2108"/>
      <c r="Q34" s="2449"/>
      <c r="S34" s="2480" t="s">
        <v>10519</v>
      </c>
      <c r="T34" s="2460" t="s">
        <v>10521</v>
      </c>
      <c r="U34" s="2482"/>
      <c r="V34" s="2450"/>
    </row>
    <row r="35" spans="1:22" s="12" customFormat="1" ht="31.5" customHeight="1">
      <c r="B35" s="2480" t="s">
        <v>10522</v>
      </c>
      <c r="C35" s="2481" t="s">
        <v>7339</v>
      </c>
      <c r="D35" s="2481">
        <v>2</v>
      </c>
      <c r="E35" s="2460">
        <v>0.1076</v>
      </c>
      <c r="F35" s="2482"/>
      <c r="G35" s="2099"/>
      <c r="H35" s="2455" t="s">
        <v>10523</v>
      </c>
      <c r="J35" s="2456"/>
      <c r="L35" s="2449"/>
      <c r="M35" s="2116">
        <v>0</v>
      </c>
      <c r="N35" s="2449"/>
      <c r="O35" s="57">
        <v>0</v>
      </c>
      <c r="P35" s="2108"/>
      <c r="Q35" s="2449"/>
      <c r="S35" s="2480" t="s">
        <v>10524</v>
      </c>
      <c r="T35" s="2460" t="s">
        <v>10525</v>
      </c>
      <c r="U35" s="2482"/>
      <c r="V35" s="2450"/>
    </row>
    <row r="36" spans="1:22" s="12" customFormat="1" ht="33" customHeight="1">
      <c r="B36" s="2480" t="s">
        <v>10526</v>
      </c>
      <c r="C36" s="2481" t="s">
        <v>7339</v>
      </c>
      <c r="D36" s="2481">
        <v>2</v>
      </c>
      <c r="E36" s="2460">
        <v>0.69369999999999998</v>
      </c>
      <c r="F36" s="2482"/>
      <c r="G36" s="2099"/>
      <c r="H36" s="2455" t="s">
        <v>10527</v>
      </c>
      <c r="J36" s="2456"/>
      <c r="L36" s="2449"/>
      <c r="M36" s="2116">
        <v>0</v>
      </c>
      <c r="N36" s="2449"/>
      <c r="O36" s="57">
        <v>0</v>
      </c>
      <c r="P36" s="2108"/>
      <c r="Q36" s="2449"/>
      <c r="S36" s="2480" t="s">
        <v>10526</v>
      </c>
      <c r="T36" s="2460" t="s">
        <v>10528</v>
      </c>
      <c r="U36" s="2482"/>
      <c r="V36" s="2450"/>
    </row>
    <row r="37" spans="1:22" s="12" customFormat="1" ht="15.75" customHeight="1" thickBot="1">
      <c r="B37" s="2483" t="s">
        <v>10529</v>
      </c>
      <c r="C37" s="2484" t="s">
        <v>7339</v>
      </c>
      <c r="D37" s="2484">
        <v>2</v>
      </c>
      <c r="E37" s="2485">
        <v>0.1242</v>
      </c>
      <c r="F37" s="2486"/>
      <c r="H37" s="2472" t="s">
        <v>10530</v>
      </c>
      <c r="J37" s="2473"/>
      <c r="L37" s="2449"/>
      <c r="M37" s="2116">
        <v>0</v>
      </c>
      <c r="N37" s="2449"/>
      <c r="O37" s="57">
        <v>0</v>
      </c>
      <c r="P37" s="2108"/>
      <c r="Q37" s="2449"/>
      <c r="S37" s="2483" t="s">
        <v>10529</v>
      </c>
      <c r="T37" s="2485" t="s">
        <v>10531</v>
      </c>
      <c r="U37" s="2486"/>
      <c r="V37" s="2450"/>
    </row>
    <row r="38" spans="1:22" s="12" customFormat="1" ht="15.75" customHeight="1" thickTop="1">
      <c r="B38" s="2487" t="s">
        <v>10532</v>
      </c>
      <c r="H38" s="2099"/>
      <c r="M38" s="2116"/>
      <c r="O38" s="2108"/>
      <c r="P38" s="2108"/>
    </row>
    <row r="39" spans="1:22" s="12" customFormat="1" ht="15.75" customHeight="1">
      <c r="H39" s="2099"/>
      <c r="M39" s="2116"/>
      <c r="O39" s="2108"/>
      <c r="P39" s="2108"/>
    </row>
    <row r="40" spans="1:22">
      <c r="A40" s="12"/>
      <c r="B40" s="12"/>
      <c r="C40" s="12"/>
      <c r="D40" s="12"/>
      <c r="E40" s="12"/>
      <c r="F40" s="12"/>
      <c r="G40" s="12"/>
      <c r="I40" s="12"/>
      <c r="J40" s="12"/>
      <c r="K40" s="12"/>
      <c r="M40" s="2116"/>
      <c r="O40" s="2108"/>
      <c r="P40" s="2108"/>
    </row>
    <row r="41" spans="1:22">
      <c r="A41" s="12"/>
      <c r="B41" s="12"/>
      <c r="C41" s="12"/>
      <c r="D41" s="12"/>
      <c r="E41" s="12"/>
      <c r="F41" s="12"/>
      <c r="G41" s="12"/>
      <c r="I41" s="12"/>
      <c r="J41" s="12"/>
      <c r="K41" s="12"/>
      <c r="M41" s="2116"/>
      <c r="O41" s="2108"/>
      <c r="P41" s="2108"/>
    </row>
    <row r="42" spans="1:22">
      <c r="A42" s="12"/>
      <c r="B42" s="12"/>
      <c r="C42" s="12"/>
      <c r="D42" s="12"/>
      <c r="E42" s="12"/>
      <c r="F42" s="12"/>
      <c r="G42" s="12"/>
      <c r="I42" s="12"/>
      <c r="J42" s="12"/>
      <c r="K42" s="12"/>
      <c r="M42" s="2116"/>
      <c r="O42" s="2108"/>
      <c r="P42" s="2108"/>
    </row>
    <row r="43" spans="1:22">
      <c r="A43" s="12"/>
      <c r="B43" s="12"/>
      <c r="C43" s="12"/>
      <c r="D43" s="12"/>
      <c r="E43" s="12"/>
      <c r="F43" s="12"/>
      <c r="G43" s="12"/>
      <c r="I43" s="12"/>
      <c r="J43" s="12"/>
      <c r="K43" s="12"/>
      <c r="M43" s="2116"/>
      <c r="O43" s="2108"/>
      <c r="P43" s="2108"/>
    </row>
    <row r="44" spans="1:22">
      <c r="A44" s="12"/>
      <c r="B44" s="12"/>
      <c r="C44" s="12"/>
      <c r="D44" s="12"/>
      <c r="E44" s="12"/>
      <c r="F44" s="12"/>
      <c r="G44" s="12"/>
      <c r="I44" s="12"/>
      <c r="J44" s="12"/>
      <c r="K44" s="12"/>
      <c r="M44" s="2116"/>
      <c r="O44" s="2108"/>
      <c r="P44" s="2108"/>
    </row>
    <row r="45" spans="1:22">
      <c r="A45" s="12"/>
      <c r="B45" s="12"/>
      <c r="C45" s="12"/>
      <c r="D45" s="12"/>
      <c r="E45" s="12"/>
      <c r="F45" s="12"/>
      <c r="G45" s="12"/>
      <c r="I45" s="12"/>
      <c r="J45" s="12"/>
      <c r="K45" s="12"/>
      <c r="M45" s="2116"/>
      <c r="O45" s="2108"/>
      <c r="P45" s="2108"/>
    </row>
  </sheetData>
  <sheetProtection algorithmName="SHA-512" hashValue="gCzy+WuIuFcagQTWvSAnnxOWq4Zf1XnAolw7VfYZ10TU7mQF6CuBZQORTqv1pm2S40ZtmW0LOuazfJrbIoEKCw==" saltValue="UnzHx/sO3MnMr2pBSbH9gg==" spinCount="100000" sheet="1" formatColumns="0" formatRows="0"/>
  <conditionalFormatting sqref="M4:M11">
    <cfRule type="cellIs" dxfId="263" priority="5" operator="equal">
      <formula>0</formula>
    </cfRule>
  </conditionalFormatting>
  <conditionalFormatting sqref="M12:M15 M20:M21 M24:M32 M38:M45">
    <cfRule type="cellIs" dxfId="262" priority="4" operator="equal">
      <formula>0</formula>
    </cfRule>
  </conditionalFormatting>
  <conditionalFormatting sqref="M33:M37">
    <cfRule type="cellIs" dxfId="261" priority="1" operator="equal">
      <formula>0</formula>
    </cfRule>
  </conditionalFormatting>
  <conditionalFormatting sqref="M19">
    <cfRule type="cellIs" dxfId="260" priority="3" operator="equal">
      <formula>0</formula>
    </cfRule>
  </conditionalFormatting>
  <conditionalFormatting sqref="M22:M23">
    <cfRule type="cellIs" dxfId="259" priority="2" operator="equal">
      <formula>0</formula>
    </cfRule>
  </conditionalFormatting>
  <dataValidations count="2">
    <dataValidation type="custom" allowBlank="1" showErrorMessage="1" errorTitle="Input Error" error="Please enter a numeric value." sqref="E11 E22:E23 F12 E19 E33:E37" xr:uid="{989DE830-F6AA-4A2C-BC2B-4880585F30BC}">
      <formula1>ISNUMBER(E11)</formula1>
    </dataValidation>
    <dataValidation type="list" allowBlank="1" showInputMessage="1" prompt="Use free text if Credit Rating (Outlook) is not listed" sqref="E16:E18" xr:uid="{01385E9A-64E7-40AE-9893-50A8BBE53225}">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41C3C-BF66-4BD9-934F-F6B8A84EF331}">
  <sheetPr>
    <pageSetUpPr fitToPage="1"/>
  </sheetPr>
  <dimension ref="A1:AS232"/>
  <sheetViews>
    <sheetView showGridLines="0" topLeftCell="A40" zoomScale="70" zoomScaleNormal="70" zoomScaleSheetLayoutView="100" workbookViewId="0">
      <selection activeCell="H61" sqref="H61"/>
    </sheetView>
  </sheetViews>
  <sheetFormatPr defaultColWidth="9.125" defaultRowHeight="15.75"/>
  <cols>
    <col min="1" max="1" width="1.625" style="6" customWidth="1"/>
    <col min="2" max="2" width="36.125" style="6" customWidth="1"/>
    <col min="3" max="3" width="9" style="6" bestFit="1" customWidth="1"/>
    <col min="4" max="5" width="12.5" style="6" customWidth="1"/>
    <col min="6" max="6" width="12.5" style="2763" customWidth="1"/>
    <col min="7" max="11" width="12.5" style="6" customWidth="1"/>
    <col min="12" max="12" width="1.625" style="6" customWidth="1"/>
    <col min="13" max="13" width="12.5" style="6" customWidth="1"/>
    <col min="14" max="14" width="1.625" style="6" customWidth="1"/>
    <col min="15" max="15" width="33.625" style="6" customWidth="1"/>
    <col min="16" max="17" width="1.625" style="6" customWidth="1"/>
    <col min="18" max="18" width="21.125" style="6" bestFit="1" customWidth="1"/>
    <col min="19" max="19" width="1.625" style="6" customWidth="1"/>
    <col min="20" max="27" width="6.125" style="6" hidden="1" customWidth="1"/>
    <col min="28" max="29" width="1.625" style="6" hidden="1" customWidth="1"/>
    <col min="30" max="30" width="1.625" style="6" customWidth="1"/>
    <col min="31" max="31" width="36.125" style="6" customWidth="1"/>
    <col min="32" max="32" width="11.5" style="6" customWidth="1"/>
    <col min="33" max="34" width="12.5" style="6" customWidth="1"/>
    <col min="35" max="35" width="12.5" style="2763" customWidth="1"/>
    <col min="36" max="40" width="12.5" style="6" customWidth="1"/>
    <col min="41" max="41" width="1.625" style="6" customWidth="1"/>
    <col min="42" max="16384" width="9.125" style="6"/>
  </cols>
  <sheetData>
    <row r="1" spans="1:45" s="2851" customFormat="1" ht="23.25">
      <c r="A1" s="2097"/>
      <c r="B1" s="2422" t="s">
        <v>683</v>
      </c>
      <c r="C1" s="2422"/>
      <c r="D1" s="2846"/>
      <c r="E1" s="2846"/>
      <c r="F1" s="2852"/>
      <c r="G1" s="2846"/>
      <c r="H1" s="2846"/>
      <c r="I1" s="2852"/>
      <c r="J1" s="2846"/>
      <c r="K1" s="2846"/>
      <c r="L1" s="2097"/>
      <c r="M1" s="2097"/>
      <c r="N1" s="2097"/>
      <c r="O1" s="2097"/>
      <c r="P1" s="2097"/>
      <c r="Q1" s="2424"/>
      <c r="R1" s="2097"/>
      <c r="S1" s="2424"/>
      <c r="T1" s="2097"/>
      <c r="U1" s="2097"/>
      <c r="V1" s="2097"/>
      <c r="W1" s="2097"/>
      <c r="X1" s="2097"/>
      <c r="Y1" s="2097"/>
      <c r="Z1" s="2097"/>
      <c r="AA1" s="2097"/>
      <c r="AB1" s="2421"/>
      <c r="AC1" s="2424"/>
      <c r="AD1" s="2421"/>
      <c r="AE1" s="2422" t="s">
        <v>6740</v>
      </c>
      <c r="AF1" s="2422"/>
      <c r="AG1" s="2846"/>
      <c r="AH1" s="2846"/>
      <c r="AI1" s="2852"/>
      <c r="AJ1" s="2846"/>
      <c r="AK1" s="2846"/>
      <c r="AL1" s="2852"/>
      <c r="AM1" s="2846"/>
      <c r="AN1" s="2846"/>
      <c r="AO1" s="2421"/>
      <c r="AP1" s="2097"/>
      <c r="AQ1" s="2097"/>
      <c r="AR1" s="2097"/>
      <c r="AS1" s="2097"/>
    </row>
    <row r="2" spans="1:45" s="2851" customFormat="1" ht="23.25">
      <c r="A2" s="2097"/>
      <c r="B2" s="2422" t="s">
        <v>18</v>
      </c>
      <c r="C2" s="2422"/>
      <c r="D2" s="2846"/>
      <c r="E2" s="2846"/>
      <c r="F2" s="2846"/>
      <c r="G2" s="2846"/>
      <c r="H2" s="2846"/>
      <c r="I2" s="2846"/>
      <c r="J2" s="2846"/>
      <c r="K2" s="2846"/>
      <c r="L2" s="2097"/>
      <c r="M2" s="2097"/>
      <c r="N2" s="2097"/>
      <c r="O2" s="2097"/>
      <c r="P2" s="2097"/>
      <c r="Q2" s="2424"/>
      <c r="R2" s="2097"/>
      <c r="S2" s="2424"/>
      <c r="T2" s="2097"/>
      <c r="U2" s="2097"/>
      <c r="V2" s="2097"/>
      <c r="W2" s="2097"/>
      <c r="X2" s="2097"/>
      <c r="Y2" s="2097"/>
      <c r="Z2" s="2097"/>
      <c r="AA2" s="2097"/>
      <c r="AB2" s="2421"/>
      <c r="AC2" s="2424"/>
      <c r="AD2" s="2421"/>
      <c r="AE2" s="2846"/>
      <c r="AF2" s="2846"/>
      <c r="AG2" s="2846"/>
      <c r="AH2" s="2846"/>
      <c r="AI2" s="2846"/>
      <c r="AJ2" s="2846"/>
      <c r="AK2" s="2846"/>
      <c r="AL2" s="2846"/>
      <c r="AM2" s="2846"/>
      <c r="AN2" s="2846"/>
      <c r="AO2" s="2421"/>
      <c r="AP2" s="2097"/>
      <c r="AQ2" s="2097"/>
      <c r="AR2" s="2097"/>
      <c r="AS2" s="2097"/>
    </row>
    <row r="3" spans="1:45" s="2850" customFormat="1" ht="19.5">
      <c r="A3" s="2102"/>
      <c r="B3" s="3113" t="s">
        <v>17807</v>
      </c>
      <c r="C3" s="2872"/>
      <c r="D3" s="2872"/>
      <c r="E3" s="2872"/>
      <c r="F3" s="2872"/>
      <c r="G3" s="2872"/>
      <c r="H3" s="2872"/>
      <c r="I3" s="2872"/>
      <c r="J3" s="2872"/>
      <c r="K3" s="2872"/>
      <c r="L3" s="2872"/>
      <c r="M3" s="2872"/>
      <c r="N3" s="2872"/>
      <c r="O3" s="2872"/>
      <c r="P3" s="2102"/>
      <c r="Q3" s="2426"/>
      <c r="R3" s="2507" t="s">
        <v>6741</v>
      </c>
      <c r="S3" s="2426"/>
      <c r="T3" s="2102"/>
      <c r="U3" s="2102"/>
      <c r="V3" s="2102"/>
      <c r="W3" s="2102"/>
      <c r="X3" s="2102"/>
      <c r="Y3" s="2102"/>
      <c r="Z3" s="2102"/>
      <c r="AA3" s="2102"/>
      <c r="AB3" s="2425"/>
      <c r="AC3" s="2426"/>
      <c r="AD3" s="2425"/>
      <c r="AE3" s="3113" t="str">
        <f>B3</f>
        <v>Total Financial derivatives</v>
      </c>
      <c r="AF3" s="2872"/>
      <c r="AG3" s="2872"/>
      <c r="AH3" s="2872"/>
      <c r="AI3" s="2872"/>
      <c r="AJ3" s="2872"/>
      <c r="AK3" s="2872"/>
      <c r="AL3" s="2872"/>
      <c r="AM3" s="2872"/>
      <c r="AN3" s="2872"/>
      <c r="AO3" s="2099"/>
      <c r="AP3" s="2102"/>
      <c r="AQ3" s="2102"/>
      <c r="AR3" s="2102"/>
      <c r="AS3" s="2102"/>
    </row>
    <row r="4" spans="1:45" s="2849" customFormat="1" ht="19.5" thickBot="1">
      <c r="A4" s="2425"/>
      <c r="B4" s="2842"/>
      <c r="C4" s="2842"/>
      <c r="D4" s="2842"/>
      <c r="E4" s="2842"/>
      <c r="F4" s="2842"/>
      <c r="G4" s="2842"/>
      <c r="H4" s="2842"/>
      <c r="I4" s="2842"/>
      <c r="J4" s="2842"/>
      <c r="K4" s="2842"/>
      <c r="L4" s="2425"/>
      <c r="M4" s="2099"/>
      <c r="N4" s="2425"/>
      <c r="O4" s="2425"/>
      <c r="P4" s="2425"/>
      <c r="Q4" s="2426"/>
      <c r="R4" s="2116"/>
      <c r="S4" s="2426"/>
      <c r="T4" s="2425"/>
      <c r="U4" s="2425"/>
      <c r="V4" s="2425"/>
      <c r="W4" s="2425"/>
      <c r="X4" s="2425"/>
      <c r="Y4" s="2425"/>
      <c r="Z4" s="2425"/>
      <c r="AA4" s="2425"/>
      <c r="AB4" s="2425"/>
      <c r="AC4" s="2426"/>
      <c r="AD4" s="2425"/>
      <c r="AE4" s="2842"/>
      <c r="AF4" s="2842"/>
      <c r="AG4" s="2842"/>
      <c r="AH4" s="2842"/>
      <c r="AI4" s="2842"/>
      <c r="AJ4" s="2842"/>
      <c r="AK4" s="2842"/>
      <c r="AL4" s="2842"/>
      <c r="AM4" s="2842"/>
      <c r="AN4" s="2842"/>
      <c r="AO4" s="2099"/>
      <c r="AP4" s="2425"/>
      <c r="AQ4" s="2425"/>
      <c r="AR4" s="2425"/>
      <c r="AS4" s="2425"/>
    </row>
    <row r="5" spans="1:45" s="1" customFormat="1" ht="16.5" thickTop="1">
      <c r="A5" s="12"/>
      <c r="B5" s="2971" t="s">
        <v>6743</v>
      </c>
      <c r="C5" s="2882" t="s">
        <v>10533</v>
      </c>
      <c r="D5" s="2882"/>
      <c r="E5" s="2882"/>
      <c r="F5" s="2882"/>
      <c r="G5" s="2882" t="s">
        <v>10534</v>
      </c>
      <c r="H5" s="2882"/>
      <c r="I5" s="2882" t="s">
        <v>10535</v>
      </c>
      <c r="J5" s="2882" t="s">
        <v>10536</v>
      </c>
      <c r="K5" s="2884"/>
      <c r="L5" s="12"/>
      <c r="M5" s="3087" t="s">
        <v>6749</v>
      </c>
      <c r="N5" s="12"/>
      <c r="O5" s="3087" t="s">
        <v>6750</v>
      </c>
      <c r="P5" s="12"/>
      <c r="Q5" s="2449"/>
      <c r="R5" s="2116"/>
      <c r="S5" s="2449"/>
      <c r="T5" s="12"/>
      <c r="U5" s="12"/>
      <c r="V5" s="12"/>
      <c r="W5" s="12"/>
      <c r="X5" s="12"/>
      <c r="Y5" s="12"/>
      <c r="Z5" s="12"/>
      <c r="AA5" s="12"/>
      <c r="AB5" s="12"/>
      <c r="AC5" s="2449"/>
      <c r="AD5" s="12"/>
      <c r="AE5" s="2971" t="s">
        <v>6743</v>
      </c>
      <c r="AF5" s="2882" t="s">
        <v>10533</v>
      </c>
      <c r="AG5" s="2882"/>
      <c r="AH5" s="2882"/>
      <c r="AI5" s="2882"/>
      <c r="AJ5" s="2882" t="s">
        <v>10534</v>
      </c>
      <c r="AK5" s="2882"/>
      <c r="AL5" s="2882" t="s">
        <v>10535</v>
      </c>
      <c r="AM5" s="2882" t="s">
        <v>10536</v>
      </c>
      <c r="AN5" s="2884"/>
      <c r="AO5" s="2433"/>
      <c r="AP5" s="12"/>
      <c r="AQ5" s="12"/>
      <c r="AR5" s="12"/>
      <c r="AS5" s="12"/>
    </row>
    <row r="6" spans="1:45" s="1" customFormat="1" ht="30">
      <c r="A6" s="12"/>
      <c r="B6" s="3114"/>
      <c r="C6" s="2840" t="s">
        <v>10537</v>
      </c>
      <c r="D6" s="2840" t="s">
        <v>10538</v>
      </c>
      <c r="E6" s="2840" t="s">
        <v>10539</v>
      </c>
      <c r="F6" s="2840" t="s">
        <v>10540</v>
      </c>
      <c r="G6" s="2840" t="s">
        <v>10541</v>
      </c>
      <c r="H6" s="2840" t="s">
        <v>10542</v>
      </c>
      <c r="I6" s="3115"/>
      <c r="J6" s="2840" t="s">
        <v>10543</v>
      </c>
      <c r="K6" s="2839" t="s">
        <v>10544</v>
      </c>
      <c r="L6" s="12"/>
      <c r="M6" s="3116"/>
      <c r="N6" s="12"/>
      <c r="O6" s="3116"/>
      <c r="P6" s="12"/>
      <c r="Q6" s="2449"/>
      <c r="R6" s="2116"/>
      <c r="S6" s="2449"/>
      <c r="T6" s="12"/>
      <c r="U6" s="12"/>
      <c r="V6" s="12"/>
      <c r="W6" s="12"/>
      <c r="X6" s="12"/>
      <c r="Y6" s="12"/>
      <c r="Z6" s="12"/>
      <c r="AA6" s="12"/>
      <c r="AB6" s="12"/>
      <c r="AC6" s="2449"/>
      <c r="AD6" s="12"/>
      <c r="AE6" s="3114"/>
      <c r="AF6" s="2840" t="s">
        <v>10537</v>
      </c>
      <c r="AG6" s="2840" t="s">
        <v>10538</v>
      </c>
      <c r="AH6" s="2840" t="s">
        <v>10539</v>
      </c>
      <c r="AI6" s="2840" t="s">
        <v>10540</v>
      </c>
      <c r="AJ6" s="2840" t="s">
        <v>10541</v>
      </c>
      <c r="AK6" s="2840" t="s">
        <v>10542</v>
      </c>
      <c r="AL6" s="3115"/>
      <c r="AM6" s="2840" t="s">
        <v>10543</v>
      </c>
      <c r="AN6" s="2839" t="s">
        <v>10544</v>
      </c>
      <c r="AO6" s="2433"/>
      <c r="AP6" s="12"/>
      <c r="AQ6" s="12"/>
      <c r="AR6" s="12"/>
      <c r="AS6" s="12"/>
    </row>
    <row r="7" spans="1:45" s="1" customFormat="1">
      <c r="A7" s="12"/>
      <c r="B7" s="2841" t="s">
        <v>6744</v>
      </c>
      <c r="C7" s="2840" t="s">
        <v>6756</v>
      </c>
      <c r="D7" s="2840" t="s">
        <v>6756</v>
      </c>
      <c r="E7" s="2840" t="s">
        <v>6756</v>
      </c>
      <c r="F7" s="2840" t="s">
        <v>6756</v>
      </c>
      <c r="G7" s="2840" t="s">
        <v>6756</v>
      </c>
      <c r="H7" s="2840" t="s">
        <v>6756</v>
      </c>
      <c r="I7" s="2840" t="s">
        <v>6756</v>
      </c>
      <c r="J7" s="2840" t="s">
        <v>7339</v>
      </c>
      <c r="K7" s="2839" t="s">
        <v>7339</v>
      </c>
      <c r="L7" s="12"/>
      <c r="M7" s="3116"/>
      <c r="N7" s="12"/>
      <c r="O7" s="3116"/>
      <c r="P7" s="12"/>
      <c r="Q7" s="2449"/>
      <c r="R7" s="2116"/>
      <c r="S7" s="2449"/>
      <c r="T7" s="12"/>
      <c r="U7" s="12"/>
      <c r="V7" s="12"/>
      <c r="W7" s="12"/>
      <c r="X7" s="12"/>
      <c r="Y7" s="12"/>
      <c r="Z7" s="12"/>
      <c r="AA7" s="12"/>
      <c r="AB7" s="12"/>
      <c r="AC7" s="2449"/>
      <c r="AD7" s="12"/>
      <c r="AE7" s="2841" t="s">
        <v>6744</v>
      </c>
      <c r="AF7" s="2840" t="s">
        <v>6756</v>
      </c>
      <c r="AG7" s="2840" t="s">
        <v>6756</v>
      </c>
      <c r="AH7" s="2840" t="s">
        <v>6756</v>
      </c>
      <c r="AI7" s="2840" t="s">
        <v>6756</v>
      </c>
      <c r="AJ7" s="2840" t="s">
        <v>6756</v>
      </c>
      <c r="AK7" s="2840" t="s">
        <v>6756</v>
      </c>
      <c r="AL7" s="2840" t="s">
        <v>6756</v>
      </c>
      <c r="AM7" s="2840" t="s">
        <v>7339</v>
      </c>
      <c r="AN7" s="2839" t="s">
        <v>7339</v>
      </c>
      <c r="AO7" s="2433"/>
      <c r="AP7" s="12"/>
      <c r="AQ7" s="12"/>
      <c r="AR7" s="12"/>
      <c r="AS7" s="12"/>
    </row>
    <row r="8" spans="1:45" s="1" customFormat="1" ht="16.5" thickBot="1">
      <c r="A8" s="12"/>
      <c r="B8" s="2837" t="s">
        <v>6745</v>
      </c>
      <c r="C8" s="2559">
        <v>3</v>
      </c>
      <c r="D8" s="2559">
        <v>3</v>
      </c>
      <c r="E8" s="2559">
        <v>3</v>
      </c>
      <c r="F8" s="2559">
        <v>3</v>
      </c>
      <c r="G8" s="2559">
        <v>3</v>
      </c>
      <c r="H8" s="2559">
        <v>3</v>
      </c>
      <c r="I8" s="2559">
        <v>3</v>
      </c>
      <c r="J8" s="2559">
        <v>3</v>
      </c>
      <c r="K8" s="2560">
        <v>3</v>
      </c>
      <c r="L8" s="12"/>
      <c r="M8" s="3088"/>
      <c r="N8" s="12"/>
      <c r="O8" s="3088"/>
      <c r="P8" s="12"/>
      <c r="Q8" s="2449"/>
      <c r="R8" s="2116"/>
      <c r="S8" s="2449"/>
      <c r="T8" s="2877" t="s">
        <v>6742</v>
      </c>
      <c r="U8" s="2877"/>
      <c r="V8" s="3117"/>
      <c r="W8" s="3117"/>
      <c r="X8" s="3117"/>
      <c r="Y8" s="3117"/>
      <c r="Z8" s="3117"/>
      <c r="AA8" s="3117"/>
      <c r="AB8" s="2838"/>
      <c r="AC8" s="2449"/>
      <c r="AD8" s="12"/>
      <c r="AE8" s="2837" t="s">
        <v>6745</v>
      </c>
      <c r="AF8" s="2559">
        <v>3</v>
      </c>
      <c r="AG8" s="2559">
        <v>3</v>
      </c>
      <c r="AH8" s="2559">
        <v>3</v>
      </c>
      <c r="AI8" s="2559">
        <v>3</v>
      </c>
      <c r="AJ8" s="2559">
        <v>3</v>
      </c>
      <c r="AK8" s="2559">
        <v>3</v>
      </c>
      <c r="AL8" s="2559">
        <v>3</v>
      </c>
      <c r="AM8" s="2559">
        <v>3</v>
      </c>
      <c r="AN8" s="2560">
        <v>3</v>
      </c>
      <c r="AO8" s="2433"/>
      <c r="AP8" s="12"/>
      <c r="AQ8" s="12"/>
      <c r="AR8" s="12"/>
      <c r="AS8" s="12"/>
    </row>
    <row r="9" spans="1:45" s="1" customFormat="1" ht="17.25" thickTop="1" thickBot="1">
      <c r="A9" s="12"/>
      <c r="B9" s="2792"/>
      <c r="C9" s="2792"/>
      <c r="D9" s="2186"/>
      <c r="E9" s="2186"/>
      <c r="F9" s="2186"/>
      <c r="G9" s="2186"/>
      <c r="H9" s="2186"/>
      <c r="I9" s="2186"/>
      <c r="J9" s="2186"/>
      <c r="K9" s="2186"/>
      <c r="L9" s="12"/>
      <c r="M9" s="12"/>
      <c r="N9" s="12"/>
      <c r="O9" s="12"/>
      <c r="P9" s="12"/>
      <c r="Q9" s="2449"/>
      <c r="R9" s="2116"/>
      <c r="S9" s="2449"/>
      <c r="T9" s="50" t="s">
        <v>6751</v>
      </c>
      <c r="U9" s="36"/>
      <c r="V9" s="12"/>
      <c r="W9" s="12"/>
      <c r="X9" s="12"/>
      <c r="Y9" s="12"/>
      <c r="Z9" s="12"/>
      <c r="AA9" s="12"/>
      <c r="AB9" s="12"/>
      <c r="AC9" s="2449"/>
      <c r="AD9" s="12"/>
      <c r="AE9" s="2792"/>
      <c r="AF9" s="2792"/>
      <c r="AG9" s="2186"/>
      <c r="AH9" s="2186"/>
      <c r="AI9" s="2186"/>
      <c r="AJ9" s="2186"/>
      <c r="AK9" s="2186"/>
      <c r="AL9" s="2186"/>
      <c r="AM9" s="2186"/>
      <c r="AN9" s="2186"/>
      <c r="AO9" s="12"/>
      <c r="AP9" s="12"/>
      <c r="AQ9" s="12"/>
      <c r="AR9" s="12"/>
      <c r="AS9" s="12"/>
    </row>
    <row r="10" spans="1:45" s="1" customFormat="1" ht="15.75" customHeight="1" thickTop="1" thickBot="1">
      <c r="A10" s="12"/>
      <c r="B10" s="73" t="s">
        <v>10545</v>
      </c>
      <c r="C10" s="2440"/>
      <c r="D10" s="82"/>
      <c r="E10" s="2441"/>
      <c r="F10" s="2186"/>
      <c r="G10" s="2186"/>
      <c r="H10" s="2186"/>
      <c r="I10" s="2186"/>
      <c r="J10" s="2186"/>
      <c r="K10" s="2186"/>
      <c r="L10" s="12"/>
      <c r="M10" s="12"/>
      <c r="N10" s="12"/>
      <c r="O10" s="12"/>
      <c r="P10" s="12"/>
      <c r="Q10" s="2449"/>
      <c r="R10" s="2116"/>
      <c r="S10" s="2449"/>
      <c r="T10" s="12"/>
      <c r="U10" s="12"/>
      <c r="V10" s="12"/>
      <c r="W10" s="12"/>
      <c r="X10" s="12"/>
      <c r="Y10" s="12"/>
      <c r="Z10" s="12"/>
      <c r="AA10" s="12"/>
      <c r="AB10" s="12"/>
      <c r="AC10" s="2449"/>
      <c r="AD10" s="12"/>
      <c r="AE10" s="73" t="s">
        <v>10545</v>
      </c>
      <c r="AF10" s="2440"/>
      <c r="AG10" s="82"/>
      <c r="AH10" s="2441"/>
      <c r="AI10" s="2186"/>
      <c r="AJ10" s="2186"/>
      <c r="AK10" s="2186"/>
      <c r="AL10" s="2186"/>
      <c r="AM10" s="2186"/>
      <c r="AN10" s="2186"/>
      <c r="AO10" s="12"/>
      <c r="AP10" s="12"/>
      <c r="AQ10" s="12"/>
      <c r="AR10" s="12"/>
      <c r="AS10" s="12"/>
    </row>
    <row r="11" spans="1:45" s="1" customFormat="1" ht="15.75" customHeight="1" thickTop="1">
      <c r="A11" s="12"/>
      <c r="B11" s="2628" t="s">
        <v>10546</v>
      </c>
      <c r="C11" s="2826">
        <v>0</v>
      </c>
      <c r="D11" s="2824">
        <v>0</v>
      </c>
      <c r="E11" s="2824">
        <v>0</v>
      </c>
      <c r="F11" s="2824">
        <v>0</v>
      </c>
      <c r="G11" s="2825">
        <f t="shared" ref="G11:G18" si="0">IFERROR(SUM(C11:F11),0)</f>
        <v>0</v>
      </c>
      <c r="H11" s="2826">
        <v>0</v>
      </c>
      <c r="I11" s="2824">
        <v>0</v>
      </c>
      <c r="J11" s="2836">
        <v>0</v>
      </c>
      <c r="K11" s="2835">
        <v>0</v>
      </c>
      <c r="L11" s="12"/>
      <c r="M11" s="54" t="s">
        <v>10547</v>
      </c>
      <c r="N11" s="12"/>
      <c r="O11" s="56"/>
      <c r="P11" s="12"/>
      <c r="Q11" s="2449"/>
      <c r="R11" s="2116">
        <f t="shared" ref="R11:R17" si="1">IF( SUM( T11:AA11 ) = 0, 0, $T$9 )</f>
        <v>0</v>
      </c>
      <c r="S11" s="2449"/>
      <c r="T11" s="57">
        <f t="shared" ref="T11:W17" si="2" xml:space="preserve"> IF( ISNUMBER(C11), 0, 1 )</f>
        <v>0</v>
      </c>
      <c r="U11" s="57">
        <f t="shared" si="2"/>
        <v>0</v>
      </c>
      <c r="V11" s="57">
        <f t="shared" si="2"/>
        <v>0</v>
      </c>
      <c r="W11" s="57">
        <f t="shared" si="2"/>
        <v>0</v>
      </c>
      <c r="X11" s="12"/>
      <c r="Y11" s="57">
        <f t="shared" ref="Y11:AB17" si="3" xml:space="preserve"> IF( ISNUMBER(H11), 0, 1 )</f>
        <v>0</v>
      </c>
      <c r="Z11" s="57">
        <f t="shared" si="3"/>
        <v>0</v>
      </c>
      <c r="AA11" s="57">
        <f t="shared" si="3"/>
        <v>0</v>
      </c>
      <c r="AB11" s="57">
        <f t="shared" si="3"/>
        <v>0</v>
      </c>
      <c r="AC11" s="2449"/>
      <c r="AD11" s="12"/>
      <c r="AE11" s="2628" t="s">
        <v>10546</v>
      </c>
      <c r="AF11" s="2820" t="s">
        <v>10548</v>
      </c>
      <c r="AG11" s="2818" t="s">
        <v>10549</v>
      </c>
      <c r="AH11" s="2818" t="s">
        <v>10550</v>
      </c>
      <c r="AI11" s="2818" t="s">
        <v>10551</v>
      </c>
      <c r="AJ11" s="2819" t="s">
        <v>10552</v>
      </c>
      <c r="AK11" s="2820" t="s">
        <v>10553</v>
      </c>
      <c r="AL11" s="2818" t="s">
        <v>10554</v>
      </c>
      <c r="AM11" s="2818" t="s">
        <v>10555</v>
      </c>
      <c r="AN11" s="2834" t="s">
        <v>10556</v>
      </c>
      <c r="AO11" s="2845"/>
      <c r="AP11" s="12"/>
      <c r="AQ11" s="12"/>
      <c r="AR11" s="12"/>
      <c r="AS11" s="12"/>
    </row>
    <row r="12" spans="1:45" s="1" customFormat="1" ht="15.75" customHeight="1">
      <c r="A12" s="12"/>
      <c r="B12" s="2632" t="s">
        <v>10557</v>
      </c>
      <c r="C12" s="2815">
        <v>0</v>
      </c>
      <c r="D12" s="2813">
        <v>0</v>
      </c>
      <c r="E12" s="2813">
        <v>0</v>
      </c>
      <c r="F12" s="2813">
        <v>0</v>
      </c>
      <c r="G12" s="2814">
        <f t="shared" si="0"/>
        <v>0</v>
      </c>
      <c r="H12" s="2815">
        <v>0</v>
      </c>
      <c r="I12" s="2813">
        <v>0</v>
      </c>
      <c r="J12" s="2833">
        <v>0</v>
      </c>
      <c r="K12" s="2832">
        <v>0</v>
      </c>
      <c r="L12" s="12"/>
      <c r="M12" s="61" t="s">
        <v>10558</v>
      </c>
      <c r="N12" s="12"/>
      <c r="O12" s="62"/>
      <c r="P12" s="12"/>
      <c r="Q12" s="2449"/>
      <c r="R12" s="2116">
        <f t="shared" si="1"/>
        <v>0</v>
      </c>
      <c r="S12" s="2449"/>
      <c r="T12" s="57">
        <f t="shared" si="2"/>
        <v>0</v>
      </c>
      <c r="U12" s="57">
        <f t="shared" si="2"/>
        <v>0</v>
      </c>
      <c r="V12" s="57">
        <f t="shared" si="2"/>
        <v>0</v>
      </c>
      <c r="W12" s="57">
        <f t="shared" si="2"/>
        <v>0</v>
      </c>
      <c r="X12" s="12"/>
      <c r="Y12" s="57">
        <f t="shared" si="3"/>
        <v>0</v>
      </c>
      <c r="Z12" s="57">
        <f t="shared" si="3"/>
        <v>0</v>
      </c>
      <c r="AA12" s="57">
        <f t="shared" si="3"/>
        <v>0</v>
      </c>
      <c r="AB12" s="57">
        <f t="shared" si="3"/>
        <v>0</v>
      </c>
      <c r="AC12" s="2449"/>
      <c r="AD12" s="12"/>
      <c r="AE12" s="2632" t="s">
        <v>10557</v>
      </c>
      <c r="AF12" s="2809" t="s">
        <v>10559</v>
      </c>
      <c r="AG12" s="2807" t="s">
        <v>10560</v>
      </c>
      <c r="AH12" s="2807" t="s">
        <v>10561</v>
      </c>
      <c r="AI12" s="2807" t="s">
        <v>10562</v>
      </c>
      <c r="AJ12" s="2808" t="s">
        <v>10563</v>
      </c>
      <c r="AK12" s="2809" t="s">
        <v>10564</v>
      </c>
      <c r="AL12" s="2807" t="s">
        <v>10565</v>
      </c>
      <c r="AM12" s="2807" t="s">
        <v>10566</v>
      </c>
      <c r="AN12" s="2831" t="s">
        <v>10567</v>
      </c>
      <c r="AO12" s="2845"/>
      <c r="AP12" s="12"/>
      <c r="AQ12" s="12"/>
      <c r="AR12" s="12"/>
      <c r="AS12" s="12"/>
    </row>
    <row r="13" spans="1:45" s="1" customFormat="1" ht="15.75" customHeight="1">
      <c r="A13" s="12"/>
      <c r="B13" s="2632" t="s">
        <v>10568</v>
      </c>
      <c r="C13" s="2815">
        <v>0</v>
      </c>
      <c r="D13" s="2813">
        <v>0</v>
      </c>
      <c r="E13" s="2813">
        <v>0</v>
      </c>
      <c r="F13" s="2813">
        <v>0</v>
      </c>
      <c r="G13" s="2814">
        <f t="shared" si="0"/>
        <v>0</v>
      </c>
      <c r="H13" s="2815">
        <v>0</v>
      </c>
      <c r="I13" s="2813">
        <v>0</v>
      </c>
      <c r="J13" s="2833">
        <v>0</v>
      </c>
      <c r="K13" s="2832">
        <v>0</v>
      </c>
      <c r="L13" s="12"/>
      <c r="M13" s="61" t="s">
        <v>10569</v>
      </c>
      <c r="N13" s="12"/>
      <c r="O13" s="62"/>
      <c r="P13" s="12"/>
      <c r="Q13" s="2449"/>
      <c r="R13" s="2116">
        <f t="shared" si="1"/>
        <v>0</v>
      </c>
      <c r="S13" s="2449"/>
      <c r="T13" s="57">
        <f t="shared" si="2"/>
        <v>0</v>
      </c>
      <c r="U13" s="57">
        <f t="shared" si="2"/>
        <v>0</v>
      </c>
      <c r="V13" s="57">
        <f t="shared" si="2"/>
        <v>0</v>
      </c>
      <c r="W13" s="57">
        <f t="shared" si="2"/>
        <v>0</v>
      </c>
      <c r="X13" s="12"/>
      <c r="Y13" s="57">
        <f t="shared" si="3"/>
        <v>0</v>
      </c>
      <c r="Z13" s="57">
        <f t="shared" si="3"/>
        <v>0</v>
      </c>
      <c r="AA13" s="57">
        <f t="shared" si="3"/>
        <v>0</v>
      </c>
      <c r="AB13" s="57">
        <f t="shared" si="3"/>
        <v>0</v>
      </c>
      <c r="AC13" s="2449"/>
      <c r="AD13" s="12"/>
      <c r="AE13" s="2632" t="s">
        <v>10568</v>
      </c>
      <c r="AF13" s="2809" t="s">
        <v>10570</v>
      </c>
      <c r="AG13" s="2807" t="s">
        <v>10571</v>
      </c>
      <c r="AH13" s="2807" t="s">
        <v>10572</v>
      </c>
      <c r="AI13" s="2807" t="s">
        <v>10573</v>
      </c>
      <c r="AJ13" s="2808" t="s">
        <v>10574</v>
      </c>
      <c r="AK13" s="2809" t="s">
        <v>10575</v>
      </c>
      <c r="AL13" s="2807" t="s">
        <v>10576</v>
      </c>
      <c r="AM13" s="2807" t="s">
        <v>10577</v>
      </c>
      <c r="AN13" s="2831" t="s">
        <v>10578</v>
      </c>
      <c r="AO13" s="2845"/>
      <c r="AP13" s="12"/>
      <c r="AQ13" s="12"/>
      <c r="AR13" s="12"/>
      <c r="AS13" s="12"/>
    </row>
    <row r="14" spans="1:45" s="1" customFormat="1" ht="15.75" customHeight="1">
      <c r="A14" s="12"/>
      <c r="B14" s="2632" t="s">
        <v>10579</v>
      </c>
      <c r="C14" s="2815">
        <v>0</v>
      </c>
      <c r="D14" s="2813">
        <v>0</v>
      </c>
      <c r="E14" s="2813">
        <v>0</v>
      </c>
      <c r="F14" s="2813">
        <v>0</v>
      </c>
      <c r="G14" s="2814">
        <f t="shared" si="0"/>
        <v>0</v>
      </c>
      <c r="H14" s="2815">
        <v>0</v>
      </c>
      <c r="I14" s="2813">
        <v>0</v>
      </c>
      <c r="J14" s="2833">
        <v>0</v>
      </c>
      <c r="K14" s="2832">
        <v>0</v>
      </c>
      <c r="L14" s="12"/>
      <c r="M14" s="61" t="s">
        <v>10580</v>
      </c>
      <c r="N14" s="12"/>
      <c r="O14" s="62"/>
      <c r="P14" s="12"/>
      <c r="Q14" s="2449"/>
      <c r="R14" s="2116">
        <f t="shared" si="1"/>
        <v>0</v>
      </c>
      <c r="S14" s="2449"/>
      <c r="T14" s="57">
        <f t="shared" si="2"/>
        <v>0</v>
      </c>
      <c r="U14" s="57">
        <f t="shared" si="2"/>
        <v>0</v>
      </c>
      <c r="V14" s="57">
        <f t="shared" si="2"/>
        <v>0</v>
      </c>
      <c r="W14" s="57">
        <f t="shared" si="2"/>
        <v>0</v>
      </c>
      <c r="X14" s="12"/>
      <c r="Y14" s="57">
        <f t="shared" si="3"/>
        <v>0</v>
      </c>
      <c r="Z14" s="57">
        <f t="shared" si="3"/>
        <v>0</v>
      </c>
      <c r="AA14" s="57">
        <f t="shared" si="3"/>
        <v>0</v>
      </c>
      <c r="AB14" s="57">
        <f t="shared" si="3"/>
        <v>0</v>
      </c>
      <c r="AC14" s="2449"/>
      <c r="AD14" s="12"/>
      <c r="AE14" s="2632" t="s">
        <v>10579</v>
      </c>
      <c r="AF14" s="2809" t="s">
        <v>10581</v>
      </c>
      <c r="AG14" s="2807" t="s">
        <v>10582</v>
      </c>
      <c r="AH14" s="2807" t="s">
        <v>10583</v>
      </c>
      <c r="AI14" s="2807" t="s">
        <v>10584</v>
      </c>
      <c r="AJ14" s="2808" t="s">
        <v>10585</v>
      </c>
      <c r="AK14" s="2809" t="s">
        <v>10586</v>
      </c>
      <c r="AL14" s="2807" t="s">
        <v>10587</v>
      </c>
      <c r="AM14" s="2807" t="s">
        <v>10588</v>
      </c>
      <c r="AN14" s="2831" t="s">
        <v>10589</v>
      </c>
      <c r="AO14" s="2845"/>
      <c r="AP14" s="12"/>
      <c r="AQ14" s="12"/>
      <c r="AR14" s="12"/>
      <c r="AS14" s="12"/>
    </row>
    <row r="15" spans="1:45" s="1" customFormat="1" ht="15.75" customHeight="1">
      <c r="A15" s="12"/>
      <c r="B15" s="2632" t="s">
        <v>10590</v>
      </c>
      <c r="C15" s="2815">
        <v>0</v>
      </c>
      <c r="D15" s="2813">
        <v>0</v>
      </c>
      <c r="E15" s="2813">
        <v>0</v>
      </c>
      <c r="F15" s="2813">
        <v>1316.6079999999999</v>
      </c>
      <c r="G15" s="2814">
        <f t="shared" si="0"/>
        <v>1316.6079999999999</v>
      </c>
      <c r="H15" s="2815">
        <v>2143.3180000000002</v>
      </c>
      <c r="I15" s="2813">
        <v>119.16200000000001</v>
      </c>
      <c r="J15" s="2833">
        <v>2.2100000000000002E-2</v>
      </c>
      <c r="K15" s="2832">
        <v>9.5100000000000004E-2</v>
      </c>
      <c r="L15" s="12"/>
      <c r="M15" s="61" t="s">
        <v>10591</v>
      </c>
      <c r="N15" s="12"/>
      <c r="O15" s="62"/>
      <c r="P15" s="12"/>
      <c r="Q15" s="2449"/>
      <c r="R15" s="2116">
        <f t="shared" si="1"/>
        <v>0</v>
      </c>
      <c r="S15" s="2449"/>
      <c r="T15" s="57">
        <f t="shared" si="2"/>
        <v>0</v>
      </c>
      <c r="U15" s="57">
        <f t="shared" si="2"/>
        <v>0</v>
      </c>
      <c r="V15" s="57">
        <f t="shared" si="2"/>
        <v>0</v>
      </c>
      <c r="W15" s="57">
        <f t="shared" si="2"/>
        <v>0</v>
      </c>
      <c r="X15" s="12"/>
      <c r="Y15" s="57">
        <f t="shared" si="3"/>
        <v>0</v>
      </c>
      <c r="Z15" s="57">
        <f t="shared" si="3"/>
        <v>0</v>
      </c>
      <c r="AA15" s="57">
        <f t="shared" si="3"/>
        <v>0</v>
      </c>
      <c r="AB15" s="57">
        <f t="shared" si="3"/>
        <v>0</v>
      </c>
      <c r="AC15" s="2449"/>
      <c r="AD15" s="12"/>
      <c r="AE15" s="2632" t="s">
        <v>10590</v>
      </c>
      <c r="AF15" s="2809" t="s">
        <v>10592</v>
      </c>
      <c r="AG15" s="2807" t="s">
        <v>10593</v>
      </c>
      <c r="AH15" s="2807" t="s">
        <v>10594</v>
      </c>
      <c r="AI15" s="2807" t="s">
        <v>10595</v>
      </c>
      <c r="AJ15" s="2808" t="s">
        <v>10596</v>
      </c>
      <c r="AK15" s="2809" t="s">
        <v>10597</v>
      </c>
      <c r="AL15" s="2807" t="s">
        <v>10598</v>
      </c>
      <c r="AM15" s="2807" t="s">
        <v>10599</v>
      </c>
      <c r="AN15" s="2831" t="s">
        <v>10600</v>
      </c>
      <c r="AO15" s="2845"/>
      <c r="AP15" s="12"/>
      <c r="AQ15" s="12"/>
      <c r="AR15" s="12"/>
      <c r="AS15" s="12"/>
    </row>
    <row r="16" spans="1:45" s="1" customFormat="1" ht="15.75" customHeight="1">
      <c r="A16" s="12"/>
      <c r="B16" s="2632" t="s">
        <v>10601</v>
      </c>
      <c r="C16" s="2815">
        <v>0</v>
      </c>
      <c r="D16" s="2813">
        <v>0</v>
      </c>
      <c r="E16" s="2813">
        <v>0</v>
      </c>
      <c r="F16" s="2813">
        <v>0</v>
      </c>
      <c r="G16" s="2814">
        <f t="shared" si="0"/>
        <v>0</v>
      </c>
      <c r="H16" s="2815">
        <v>0</v>
      </c>
      <c r="I16" s="2813">
        <v>0</v>
      </c>
      <c r="J16" s="2833">
        <v>0</v>
      </c>
      <c r="K16" s="2832">
        <v>0</v>
      </c>
      <c r="L16" s="12"/>
      <c r="M16" s="61" t="s">
        <v>10602</v>
      </c>
      <c r="N16" s="12"/>
      <c r="O16" s="62"/>
      <c r="P16" s="12"/>
      <c r="Q16" s="2449"/>
      <c r="R16" s="2116">
        <f t="shared" si="1"/>
        <v>0</v>
      </c>
      <c r="S16" s="2449"/>
      <c r="T16" s="57">
        <f t="shared" si="2"/>
        <v>0</v>
      </c>
      <c r="U16" s="57">
        <f t="shared" si="2"/>
        <v>0</v>
      </c>
      <c r="V16" s="57">
        <f t="shared" si="2"/>
        <v>0</v>
      </c>
      <c r="W16" s="57">
        <f t="shared" si="2"/>
        <v>0</v>
      </c>
      <c r="X16" s="12"/>
      <c r="Y16" s="57">
        <f t="shared" si="3"/>
        <v>0</v>
      </c>
      <c r="Z16" s="57">
        <f t="shared" si="3"/>
        <v>0</v>
      </c>
      <c r="AA16" s="57">
        <f t="shared" si="3"/>
        <v>0</v>
      </c>
      <c r="AB16" s="57">
        <f t="shared" si="3"/>
        <v>0</v>
      </c>
      <c r="AC16" s="2449"/>
      <c r="AD16" s="12"/>
      <c r="AE16" s="2632" t="s">
        <v>10601</v>
      </c>
      <c r="AF16" s="2809" t="s">
        <v>10603</v>
      </c>
      <c r="AG16" s="2807" t="s">
        <v>10604</v>
      </c>
      <c r="AH16" s="2807" t="s">
        <v>10605</v>
      </c>
      <c r="AI16" s="2807" t="s">
        <v>10606</v>
      </c>
      <c r="AJ16" s="2808" t="s">
        <v>10607</v>
      </c>
      <c r="AK16" s="2809" t="s">
        <v>10608</v>
      </c>
      <c r="AL16" s="2807" t="s">
        <v>10609</v>
      </c>
      <c r="AM16" s="2807" t="s">
        <v>10610</v>
      </c>
      <c r="AN16" s="2831" t="s">
        <v>10611</v>
      </c>
      <c r="AO16" s="2845"/>
      <c r="AP16" s="12"/>
      <c r="AQ16" s="12"/>
      <c r="AR16" s="12"/>
      <c r="AS16" s="12"/>
    </row>
    <row r="17" spans="1:45" s="1" customFormat="1" ht="15.75" customHeight="1">
      <c r="A17" s="12"/>
      <c r="B17" s="2632" t="s">
        <v>10612</v>
      </c>
      <c r="C17" s="2815">
        <v>0</v>
      </c>
      <c r="D17" s="2813">
        <v>0</v>
      </c>
      <c r="E17" s="2813">
        <v>0</v>
      </c>
      <c r="F17" s="2813">
        <v>0</v>
      </c>
      <c r="G17" s="2814">
        <f t="shared" si="0"/>
        <v>0</v>
      </c>
      <c r="H17" s="2815">
        <v>0</v>
      </c>
      <c r="I17" s="2813">
        <v>0</v>
      </c>
      <c r="J17" s="2833">
        <v>0</v>
      </c>
      <c r="K17" s="2832">
        <v>0</v>
      </c>
      <c r="L17" s="12"/>
      <c r="M17" s="61" t="s">
        <v>10613</v>
      </c>
      <c r="N17" s="12"/>
      <c r="O17" s="62"/>
      <c r="P17" s="12"/>
      <c r="Q17" s="2449"/>
      <c r="R17" s="2116">
        <f t="shared" si="1"/>
        <v>0</v>
      </c>
      <c r="S17" s="2449"/>
      <c r="T17" s="57">
        <f t="shared" si="2"/>
        <v>0</v>
      </c>
      <c r="U17" s="57">
        <f t="shared" si="2"/>
        <v>0</v>
      </c>
      <c r="V17" s="57">
        <f t="shared" si="2"/>
        <v>0</v>
      </c>
      <c r="W17" s="57">
        <f t="shared" si="2"/>
        <v>0</v>
      </c>
      <c r="X17" s="12"/>
      <c r="Y17" s="57">
        <f t="shared" si="3"/>
        <v>0</v>
      </c>
      <c r="Z17" s="57">
        <f t="shared" si="3"/>
        <v>0</v>
      </c>
      <c r="AA17" s="57">
        <f t="shared" si="3"/>
        <v>0</v>
      </c>
      <c r="AB17" s="57">
        <f t="shared" si="3"/>
        <v>0</v>
      </c>
      <c r="AC17" s="2449"/>
      <c r="AD17" s="12"/>
      <c r="AE17" s="2632" t="s">
        <v>10612</v>
      </c>
      <c r="AF17" s="2809" t="s">
        <v>10614</v>
      </c>
      <c r="AG17" s="2807" t="s">
        <v>10615</v>
      </c>
      <c r="AH17" s="2807" t="s">
        <v>10616</v>
      </c>
      <c r="AI17" s="2807" t="s">
        <v>10617</v>
      </c>
      <c r="AJ17" s="2808" t="s">
        <v>10618</v>
      </c>
      <c r="AK17" s="2809" t="s">
        <v>10619</v>
      </c>
      <c r="AL17" s="2807" t="s">
        <v>10620</v>
      </c>
      <c r="AM17" s="2807" t="s">
        <v>10621</v>
      </c>
      <c r="AN17" s="2831" t="s">
        <v>10622</v>
      </c>
      <c r="AO17" s="2845"/>
      <c r="AP17" s="12"/>
      <c r="AQ17" s="12"/>
      <c r="AR17" s="12"/>
      <c r="AS17" s="12"/>
    </row>
    <row r="18" spans="1:45" s="1" customFormat="1" ht="15.75" customHeight="1" thickBot="1">
      <c r="A18" s="12"/>
      <c r="B18" s="2633" t="s">
        <v>6962</v>
      </c>
      <c r="C18" s="2804">
        <f>IFERROR(SUM(C11:C17), 0)</f>
        <v>0</v>
      </c>
      <c r="D18" s="2803">
        <f>IFERROR(SUM(D11:D17), 0)</f>
        <v>0</v>
      </c>
      <c r="E18" s="2803">
        <f>IFERROR(SUM(E11:E17), 0)</f>
        <v>0</v>
      </c>
      <c r="F18" s="2803">
        <f>IFERROR(SUM(F11:F17), 0)</f>
        <v>1316.6079999999999</v>
      </c>
      <c r="G18" s="2803">
        <f t="shared" si="0"/>
        <v>1316.6079999999999</v>
      </c>
      <c r="H18" s="2803">
        <f>IFERROR(SUM(H11:H17), 0)</f>
        <v>2143.3180000000002</v>
      </c>
      <c r="I18" s="2803">
        <f>IFERROR(SUM(I11:I17), 0)</f>
        <v>119.16200000000001</v>
      </c>
      <c r="J18" s="2802"/>
      <c r="K18" s="2801"/>
      <c r="L18" s="12"/>
      <c r="M18" s="2848" t="s">
        <v>10623</v>
      </c>
      <c r="N18" s="12"/>
      <c r="O18" s="66"/>
      <c r="P18" s="12"/>
      <c r="Q18" s="2449"/>
      <c r="R18" s="2116"/>
      <c r="S18" s="2449"/>
      <c r="T18" s="12"/>
      <c r="U18" s="12"/>
      <c r="V18" s="12"/>
      <c r="W18" s="12"/>
      <c r="X18" s="12"/>
      <c r="Y18" s="12"/>
      <c r="Z18" s="12"/>
      <c r="AA18" s="12"/>
      <c r="AB18" s="12"/>
      <c r="AC18" s="2449"/>
      <c r="AD18" s="12"/>
      <c r="AE18" s="2633" t="s">
        <v>6962</v>
      </c>
      <c r="AF18" s="2799" t="s">
        <v>10624</v>
      </c>
      <c r="AG18" s="2798" t="s">
        <v>10625</v>
      </c>
      <c r="AH18" s="2798" t="s">
        <v>10626</v>
      </c>
      <c r="AI18" s="2798" t="s">
        <v>10627</v>
      </c>
      <c r="AJ18" s="2798" t="s">
        <v>10628</v>
      </c>
      <c r="AK18" s="2798" t="s">
        <v>10629</v>
      </c>
      <c r="AL18" s="2798" t="s">
        <v>10630</v>
      </c>
      <c r="AM18" s="2797"/>
      <c r="AN18" s="2796"/>
      <c r="AO18" s="2847"/>
      <c r="AP18" s="12"/>
      <c r="AQ18" s="12"/>
      <c r="AR18" s="12"/>
      <c r="AS18" s="12"/>
    </row>
    <row r="19" spans="1:45" s="1" customFormat="1" ht="15.75" customHeight="1" thickTop="1" thickBot="1">
      <c r="A19" s="12"/>
      <c r="B19" s="86"/>
      <c r="C19" s="2789"/>
      <c r="D19" s="2830"/>
      <c r="E19" s="2830"/>
      <c r="F19" s="2830"/>
      <c r="G19" s="2830"/>
      <c r="H19" s="2789"/>
      <c r="I19" s="2789"/>
      <c r="J19" s="2777"/>
      <c r="K19" s="2777"/>
      <c r="L19" s="12"/>
      <c r="M19" s="36"/>
      <c r="N19" s="12"/>
      <c r="O19" s="12"/>
      <c r="P19" s="12"/>
      <c r="Q19" s="2449"/>
      <c r="R19" s="2116"/>
      <c r="S19" s="2449"/>
      <c r="T19" s="12"/>
      <c r="U19" s="12"/>
      <c r="V19" s="12"/>
      <c r="W19" s="12"/>
      <c r="X19" s="12"/>
      <c r="Y19" s="12"/>
      <c r="Z19" s="12"/>
      <c r="AA19" s="12"/>
      <c r="AB19" s="12"/>
      <c r="AC19" s="2449"/>
      <c r="AD19" s="12"/>
      <c r="AE19" s="86"/>
      <c r="AF19" s="86"/>
      <c r="AG19" s="2829"/>
      <c r="AH19" s="2829"/>
      <c r="AI19" s="2829"/>
      <c r="AJ19" s="2829"/>
      <c r="AK19" s="2788"/>
      <c r="AL19" s="2788"/>
      <c r="AM19" s="2774"/>
      <c r="AN19" s="2774"/>
      <c r="AO19" s="2846"/>
      <c r="AP19" s="12"/>
      <c r="AQ19" s="12"/>
      <c r="AR19" s="12"/>
      <c r="AS19" s="12"/>
    </row>
    <row r="20" spans="1:45" s="1" customFormat="1" ht="15.75" customHeight="1" thickTop="1" thickBot="1">
      <c r="A20" s="12"/>
      <c r="B20" s="73" t="s">
        <v>10631</v>
      </c>
      <c r="C20" s="2790"/>
      <c r="D20" s="2789"/>
      <c r="E20" s="2789"/>
      <c r="F20" s="2789"/>
      <c r="G20" s="2789"/>
      <c r="H20" s="2789"/>
      <c r="I20" s="2789"/>
      <c r="J20" s="2777"/>
      <c r="K20" s="2777"/>
      <c r="L20" s="12"/>
      <c r="M20" s="36"/>
      <c r="N20" s="12"/>
      <c r="O20" s="12"/>
      <c r="P20" s="12"/>
      <c r="Q20" s="2449"/>
      <c r="R20" s="2116"/>
      <c r="S20" s="2449"/>
      <c r="T20" s="12"/>
      <c r="U20" s="12"/>
      <c r="V20" s="12"/>
      <c r="W20" s="12"/>
      <c r="X20" s="12"/>
      <c r="Y20" s="12"/>
      <c r="Z20" s="12"/>
      <c r="AA20" s="12"/>
      <c r="AB20" s="12"/>
      <c r="AC20" s="2449"/>
      <c r="AD20" s="12"/>
      <c r="AE20" s="73" t="s">
        <v>10631</v>
      </c>
      <c r="AF20" s="2440"/>
      <c r="AG20" s="2788"/>
      <c r="AH20" s="2788"/>
      <c r="AI20" s="2788"/>
      <c r="AJ20" s="2788"/>
      <c r="AK20" s="2788"/>
      <c r="AL20" s="2788"/>
      <c r="AM20" s="2774"/>
      <c r="AN20" s="2774"/>
      <c r="AO20" s="2846"/>
      <c r="AP20" s="12"/>
      <c r="AQ20" s="12"/>
      <c r="AR20" s="12"/>
      <c r="AS20" s="12"/>
    </row>
    <row r="21" spans="1:45" s="1" customFormat="1" ht="15.75" customHeight="1" thickTop="1">
      <c r="A21" s="12"/>
      <c r="B21" s="2628" t="s">
        <v>10632</v>
      </c>
      <c r="C21" s="2826">
        <v>0</v>
      </c>
      <c r="D21" s="2824">
        <v>0</v>
      </c>
      <c r="E21" s="2824">
        <v>0</v>
      </c>
      <c r="F21" s="2824">
        <v>0</v>
      </c>
      <c r="G21" s="2825">
        <f>IFERROR(SUM(C21:F21),0)</f>
        <v>0</v>
      </c>
      <c r="H21" s="2824">
        <v>0</v>
      </c>
      <c r="I21" s="2824">
        <v>0</v>
      </c>
      <c r="J21" s="2823"/>
      <c r="K21" s="2822"/>
      <c r="L21" s="12"/>
      <c r="M21" s="54" t="s">
        <v>10633</v>
      </c>
      <c r="N21" s="12"/>
      <c r="O21" s="56"/>
      <c r="P21" s="12"/>
      <c r="Q21" s="2449"/>
      <c r="R21" s="2116">
        <f>IF( SUM( T21:AA21 ) = 0, 0, $T$9 )</f>
        <v>0</v>
      </c>
      <c r="S21" s="2449"/>
      <c r="T21" s="57">
        <f t="shared" ref="T21:W24" si="4" xml:space="preserve"> IF( ISNUMBER(C21), 0, 1 )</f>
        <v>0</v>
      </c>
      <c r="U21" s="57">
        <f t="shared" si="4"/>
        <v>0</v>
      </c>
      <c r="V21" s="57">
        <f t="shared" si="4"/>
        <v>0</v>
      </c>
      <c r="W21" s="57">
        <f t="shared" si="4"/>
        <v>0</v>
      </c>
      <c r="X21" s="12"/>
      <c r="Y21" s="57">
        <f t="shared" ref="Y21:Z24" si="5" xml:space="preserve"> IF( ISNUMBER(H21), 0, 1 )</f>
        <v>0</v>
      </c>
      <c r="Z21" s="57">
        <f t="shared" si="5"/>
        <v>0</v>
      </c>
      <c r="AA21" s="12"/>
      <c r="AB21" s="12"/>
      <c r="AC21" s="2449"/>
      <c r="AD21" s="12"/>
      <c r="AE21" s="2628" t="s">
        <v>10632</v>
      </c>
      <c r="AF21" s="2820" t="s">
        <v>10634</v>
      </c>
      <c r="AG21" s="2818" t="s">
        <v>10635</v>
      </c>
      <c r="AH21" s="2818" t="s">
        <v>10636</v>
      </c>
      <c r="AI21" s="2818" t="s">
        <v>10637</v>
      </c>
      <c r="AJ21" s="2819" t="s">
        <v>10638</v>
      </c>
      <c r="AK21" s="2818" t="s">
        <v>10639</v>
      </c>
      <c r="AL21" s="2818" t="s">
        <v>10640</v>
      </c>
      <c r="AM21" s="2817"/>
      <c r="AN21" s="2816"/>
      <c r="AO21" s="2845"/>
      <c r="AP21" s="12"/>
      <c r="AQ21" s="12"/>
      <c r="AR21" s="12"/>
      <c r="AS21" s="12"/>
    </row>
    <row r="22" spans="1:45" s="1" customFormat="1" ht="15.75" customHeight="1">
      <c r="A22" s="12"/>
      <c r="B22" s="2632" t="s">
        <v>10641</v>
      </c>
      <c r="C22" s="2815">
        <v>0</v>
      </c>
      <c r="D22" s="2813">
        <v>0</v>
      </c>
      <c r="E22" s="2813">
        <v>0</v>
      </c>
      <c r="F22" s="2813">
        <v>0</v>
      </c>
      <c r="G22" s="2814">
        <f>IFERROR(SUM(C22:F22),0)</f>
        <v>0</v>
      </c>
      <c r="H22" s="2813">
        <v>0</v>
      </c>
      <c r="I22" s="2813">
        <v>0</v>
      </c>
      <c r="J22" s="2812"/>
      <c r="K22" s="2811"/>
      <c r="L22" s="12"/>
      <c r="M22" s="61" t="s">
        <v>10642</v>
      </c>
      <c r="N22" s="12"/>
      <c r="O22" s="62"/>
      <c r="P22" s="12"/>
      <c r="Q22" s="2449"/>
      <c r="R22" s="2116">
        <f>IF( SUM( T22:AA22 ) = 0, 0, $T$9 )</f>
        <v>0</v>
      </c>
      <c r="S22" s="2449"/>
      <c r="T22" s="57">
        <f t="shared" si="4"/>
        <v>0</v>
      </c>
      <c r="U22" s="57">
        <f t="shared" si="4"/>
        <v>0</v>
      </c>
      <c r="V22" s="57">
        <f t="shared" si="4"/>
        <v>0</v>
      </c>
      <c r="W22" s="57">
        <f t="shared" si="4"/>
        <v>0</v>
      </c>
      <c r="X22" s="12"/>
      <c r="Y22" s="57">
        <f t="shared" si="5"/>
        <v>0</v>
      </c>
      <c r="Z22" s="57">
        <f t="shared" si="5"/>
        <v>0</v>
      </c>
      <c r="AA22" s="12"/>
      <c r="AB22" s="12"/>
      <c r="AC22" s="2449"/>
      <c r="AD22" s="12"/>
      <c r="AE22" s="2632" t="s">
        <v>10641</v>
      </c>
      <c r="AF22" s="2809" t="s">
        <v>10643</v>
      </c>
      <c r="AG22" s="2807" t="s">
        <v>10644</v>
      </c>
      <c r="AH22" s="2807" t="s">
        <v>10645</v>
      </c>
      <c r="AI22" s="2807" t="s">
        <v>10646</v>
      </c>
      <c r="AJ22" s="2808" t="s">
        <v>10647</v>
      </c>
      <c r="AK22" s="2807" t="s">
        <v>10648</v>
      </c>
      <c r="AL22" s="2807" t="s">
        <v>10649</v>
      </c>
      <c r="AM22" s="2806"/>
      <c r="AN22" s="2805"/>
      <c r="AO22" s="2845"/>
      <c r="AP22" s="12"/>
      <c r="AQ22" s="12"/>
      <c r="AR22" s="12"/>
      <c r="AS22" s="12"/>
    </row>
    <row r="23" spans="1:45" s="1" customFormat="1" ht="15.75" customHeight="1">
      <c r="A23" s="12"/>
      <c r="B23" s="2632" t="s">
        <v>10650</v>
      </c>
      <c r="C23" s="2815">
        <v>0</v>
      </c>
      <c r="D23" s="2813">
        <v>0</v>
      </c>
      <c r="E23" s="2813">
        <v>0</v>
      </c>
      <c r="F23" s="2813">
        <v>0</v>
      </c>
      <c r="G23" s="2814">
        <f>IFERROR(SUM(C23:F23),0)</f>
        <v>0</v>
      </c>
      <c r="H23" s="2813">
        <v>0</v>
      </c>
      <c r="I23" s="2813">
        <v>0</v>
      </c>
      <c r="J23" s="2812"/>
      <c r="K23" s="2811"/>
      <c r="L23" s="12"/>
      <c r="M23" s="61" t="s">
        <v>10651</v>
      </c>
      <c r="N23" s="12"/>
      <c r="O23" s="62"/>
      <c r="P23" s="12"/>
      <c r="Q23" s="2449"/>
      <c r="R23" s="2116">
        <f>IF( SUM( T23:AA23 ) = 0, 0, $T$9 )</f>
        <v>0</v>
      </c>
      <c r="S23" s="2449"/>
      <c r="T23" s="57">
        <f t="shared" si="4"/>
        <v>0</v>
      </c>
      <c r="U23" s="57">
        <f t="shared" si="4"/>
        <v>0</v>
      </c>
      <c r="V23" s="57">
        <f t="shared" si="4"/>
        <v>0</v>
      </c>
      <c r="W23" s="57">
        <f t="shared" si="4"/>
        <v>0</v>
      </c>
      <c r="X23" s="12"/>
      <c r="Y23" s="57">
        <f t="shared" si="5"/>
        <v>0</v>
      </c>
      <c r="Z23" s="57">
        <f t="shared" si="5"/>
        <v>0</v>
      </c>
      <c r="AA23" s="12"/>
      <c r="AB23" s="12"/>
      <c r="AC23" s="2449"/>
      <c r="AD23" s="12"/>
      <c r="AE23" s="2632" t="s">
        <v>10650</v>
      </c>
      <c r="AF23" s="2809" t="s">
        <v>10652</v>
      </c>
      <c r="AG23" s="2807" t="s">
        <v>10653</v>
      </c>
      <c r="AH23" s="2807" t="s">
        <v>10654</v>
      </c>
      <c r="AI23" s="2807" t="s">
        <v>10655</v>
      </c>
      <c r="AJ23" s="2808" t="s">
        <v>10656</v>
      </c>
      <c r="AK23" s="2807" t="s">
        <v>10657</v>
      </c>
      <c r="AL23" s="2807" t="s">
        <v>10658</v>
      </c>
      <c r="AM23" s="2806"/>
      <c r="AN23" s="2805"/>
      <c r="AO23" s="2845"/>
      <c r="AP23" s="12"/>
      <c r="AQ23" s="12"/>
      <c r="AR23" s="12"/>
      <c r="AS23" s="12"/>
    </row>
    <row r="24" spans="1:45" s="1" customFormat="1" ht="15.75" customHeight="1">
      <c r="A24" s="12"/>
      <c r="B24" s="2632" t="s">
        <v>10659</v>
      </c>
      <c r="C24" s="2815">
        <v>0</v>
      </c>
      <c r="D24" s="2813">
        <v>0</v>
      </c>
      <c r="E24" s="2813">
        <v>0</v>
      </c>
      <c r="F24" s="2813">
        <v>0</v>
      </c>
      <c r="G24" s="2814">
        <f>IFERROR(SUM(C24:F24),0)</f>
        <v>0</v>
      </c>
      <c r="H24" s="2813">
        <v>0</v>
      </c>
      <c r="I24" s="2813">
        <v>0</v>
      </c>
      <c r="J24" s="2812"/>
      <c r="K24" s="2811"/>
      <c r="L24" s="12"/>
      <c r="M24" s="61" t="s">
        <v>10660</v>
      </c>
      <c r="N24" s="12"/>
      <c r="O24" s="62"/>
      <c r="P24" s="12"/>
      <c r="Q24" s="2449"/>
      <c r="R24" s="2116">
        <f>IF( SUM( T24:AA24 ) = 0, 0, $T$9 )</f>
        <v>0</v>
      </c>
      <c r="S24" s="2449"/>
      <c r="T24" s="57">
        <f t="shared" si="4"/>
        <v>0</v>
      </c>
      <c r="U24" s="57">
        <f t="shared" si="4"/>
        <v>0</v>
      </c>
      <c r="V24" s="57">
        <f t="shared" si="4"/>
        <v>0</v>
      </c>
      <c r="W24" s="57">
        <f t="shared" si="4"/>
        <v>0</v>
      </c>
      <c r="X24" s="12"/>
      <c r="Y24" s="57">
        <f t="shared" si="5"/>
        <v>0</v>
      </c>
      <c r="Z24" s="57">
        <f t="shared" si="5"/>
        <v>0</v>
      </c>
      <c r="AA24" s="12"/>
      <c r="AB24" s="12"/>
      <c r="AC24" s="2449"/>
      <c r="AD24" s="12"/>
      <c r="AE24" s="2632" t="s">
        <v>10659</v>
      </c>
      <c r="AF24" s="2809" t="s">
        <v>10661</v>
      </c>
      <c r="AG24" s="2807" t="s">
        <v>10662</v>
      </c>
      <c r="AH24" s="2807" t="s">
        <v>10663</v>
      </c>
      <c r="AI24" s="2807" t="s">
        <v>10664</v>
      </c>
      <c r="AJ24" s="2808" t="s">
        <v>10665</v>
      </c>
      <c r="AK24" s="2807" t="s">
        <v>10666</v>
      </c>
      <c r="AL24" s="2807" t="s">
        <v>10667</v>
      </c>
      <c r="AM24" s="2806"/>
      <c r="AN24" s="2805"/>
      <c r="AO24" s="2845"/>
      <c r="AP24" s="12"/>
      <c r="AQ24" s="12"/>
      <c r="AR24" s="12"/>
      <c r="AS24" s="12"/>
    </row>
    <row r="25" spans="1:45" s="1" customFormat="1" ht="15.75" customHeight="1" thickBot="1">
      <c r="A25" s="12"/>
      <c r="B25" s="2633" t="s">
        <v>6962</v>
      </c>
      <c r="C25" s="2804">
        <f>IFERROR(SUM(C21:C24), 0)</f>
        <v>0</v>
      </c>
      <c r="D25" s="2803">
        <f>IFERROR(SUM(D21:D24), 0)</f>
        <v>0</v>
      </c>
      <c r="E25" s="2803">
        <f>IFERROR(SUM(E21:E24), 0)</f>
        <v>0</v>
      </c>
      <c r="F25" s="2803">
        <f>IFERROR(SUM(F21:F24), 0)</f>
        <v>0</v>
      </c>
      <c r="G25" s="2803">
        <f>IFERROR(SUM(C25:F25),0)</f>
        <v>0</v>
      </c>
      <c r="H25" s="2803">
        <f>IFERROR(SUM(H21:H24), 0)</f>
        <v>0</v>
      </c>
      <c r="I25" s="2803">
        <f>IFERROR(SUM(I21:I24), 0)</f>
        <v>0</v>
      </c>
      <c r="J25" s="2802"/>
      <c r="K25" s="2801"/>
      <c r="L25" s="12"/>
      <c r="M25" s="70" t="s">
        <v>10668</v>
      </c>
      <c r="N25" s="12"/>
      <c r="O25" s="66"/>
      <c r="P25" s="12"/>
      <c r="Q25" s="2449"/>
      <c r="R25" s="2116"/>
      <c r="S25" s="2449"/>
      <c r="T25" s="12"/>
      <c r="U25" s="12"/>
      <c r="V25" s="12"/>
      <c r="W25" s="12"/>
      <c r="X25" s="12"/>
      <c r="Y25" s="12"/>
      <c r="Z25" s="12"/>
      <c r="AA25" s="12"/>
      <c r="AB25" s="12"/>
      <c r="AC25" s="2449"/>
      <c r="AD25" s="12"/>
      <c r="AE25" s="2633" t="s">
        <v>6962</v>
      </c>
      <c r="AF25" s="2799" t="s">
        <v>10669</v>
      </c>
      <c r="AG25" s="2798" t="s">
        <v>10670</v>
      </c>
      <c r="AH25" s="2798" t="s">
        <v>10671</v>
      </c>
      <c r="AI25" s="2798" t="s">
        <v>10672</v>
      </c>
      <c r="AJ25" s="2798" t="s">
        <v>10673</v>
      </c>
      <c r="AK25" s="2798" t="s">
        <v>10674</v>
      </c>
      <c r="AL25" s="2798" t="s">
        <v>10675</v>
      </c>
      <c r="AM25" s="2797"/>
      <c r="AN25" s="2796"/>
      <c r="AO25" s="2845"/>
      <c r="AP25" s="12"/>
      <c r="AQ25" s="12"/>
      <c r="AR25" s="12"/>
      <c r="AS25" s="12"/>
    </row>
    <row r="26" spans="1:45" s="1" customFormat="1" ht="15.75" customHeight="1" thickTop="1" thickBot="1">
      <c r="A26" s="12"/>
      <c r="B26" s="2792"/>
      <c r="C26" s="2795"/>
      <c r="D26" s="2789"/>
      <c r="E26" s="2789"/>
      <c r="F26" s="2789"/>
      <c r="G26" s="2789"/>
      <c r="H26" s="2789"/>
      <c r="I26" s="2789"/>
      <c r="J26" s="2777"/>
      <c r="K26" s="2777"/>
      <c r="L26" s="12"/>
      <c r="M26" s="12"/>
      <c r="N26" s="12"/>
      <c r="O26" s="12"/>
      <c r="P26" s="12"/>
      <c r="Q26" s="2449"/>
      <c r="R26" s="2116"/>
      <c r="S26" s="2449"/>
      <c r="T26" s="12"/>
      <c r="U26" s="12"/>
      <c r="V26" s="12"/>
      <c r="W26" s="12"/>
      <c r="X26" s="12"/>
      <c r="Y26" s="12"/>
      <c r="Z26" s="12"/>
      <c r="AA26" s="12"/>
      <c r="AB26" s="12"/>
      <c r="AC26" s="2449"/>
      <c r="AD26" s="12"/>
      <c r="AE26" s="2792"/>
      <c r="AF26" s="2792"/>
      <c r="AG26" s="2788"/>
      <c r="AH26" s="2788"/>
      <c r="AI26" s="2788"/>
      <c r="AJ26" s="2788"/>
      <c r="AK26" s="2788"/>
      <c r="AL26" s="2788"/>
      <c r="AM26" s="2774"/>
      <c r="AN26" s="2774"/>
      <c r="AO26" s="12"/>
      <c r="AP26" s="12"/>
      <c r="AQ26" s="12"/>
      <c r="AR26" s="12"/>
      <c r="AS26" s="12"/>
    </row>
    <row r="27" spans="1:45" s="1" customFormat="1" ht="15.75" customHeight="1" thickTop="1" thickBot="1">
      <c r="A27" s="12"/>
      <c r="B27" s="73" t="s">
        <v>10676</v>
      </c>
      <c r="C27" s="2790"/>
      <c r="D27" s="2789"/>
      <c r="E27" s="2789"/>
      <c r="F27" s="2789"/>
      <c r="G27" s="2789"/>
      <c r="H27" s="2789"/>
      <c r="I27" s="2789"/>
      <c r="J27" s="2777"/>
      <c r="K27" s="2777"/>
      <c r="L27" s="12"/>
      <c r="M27" s="36"/>
      <c r="N27" s="12"/>
      <c r="O27" s="12"/>
      <c r="P27" s="12"/>
      <c r="Q27" s="2449"/>
      <c r="R27" s="2116"/>
      <c r="S27" s="2449"/>
      <c r="T27" s="12"/>
      <c r="U27" s="12"/>
      <c r="V27" s="12"/>
      <c r="W27" s="12"/>
      <c r="X27" s="12"/>
      <c r="Y27" s="12"/>
      <c r="Z27" s="12"/>
      <c r="AA27" s="12"/>
      <c r="AB27" s="12"/>
      <c r="AC27" s="2449"/>
      <c r="AD27" s="12"/>
      <c r="AE27" s="73" t="s">
        <v>10676</v>
      </c>
      <c r="AF27" s="2440"/>
      <c r="AG27" s="2788"/>
      <c r="AH27" s="2788"/>
      <c r="AI27" s="2788"/>
      <c r="AJ27" s="2788"/>
      <c r="AK27" s="2788"/>
      <c r="AL27" s="2788"/>
      <c r="AM27" s="2774"/>
      <c r="AN27" s="2774"/>
      <c r="AO27" s="2846"/>
      <c r="AP27" s="12"/>
      <c r="AQ27" s="12"/>
      <c r="AR27" s="12"/>
      <c r="AS27" s="12"/>
    </row>
    <row r="28" spans="1:45" s="1" customFormat="1" ht="15.75" customHeight="1" thickTop="1">
      <c r="A28" s="12"/>
      <c r="B28" s="2628" t="s">
        <v>10677</v>
      </c>
      <c r="C28" s="2826">
        <v>0</v>
      </c>
      <c r="D28" s="2824">
        <v>0</v>
      </c>
      <c r="E28" s="2824">
        <v>0</v>
      </c>
      <c r="F28" s="2824">
        <v>0</v>
      </c>
      <c r="G28" s="2825">
        <f>IFERROR(SUM(C28:F28),0)</f>
        <v>0</v>
      </c>
      <c r="H28" s="2824">
        <v>0</v>
      </c>
      <c r="I28" s="2824">
        <v>0</v>
      </c>
      <c r="J28" s="2823"/>
      <c r="K28" s="2822"/>
      <c r="L28" s="12"/>
      <c r="M28" s="54" t="s">
        <v>10678</v>
      </c>
      <c r="N28" s="12"/>
      <c r="O28" s="56"/>
      <c r="P28" s="12"/>
      <c r="Q28" s="2449"/>
      <c r="R28" s="2116">
        <f>IF( SUM( T28:AA28 ) = 0, 0, $T$9 )</f>
        <v>0</v>
      </c>
      <c r="S28" s="2449"/>
      <c r="T28" s="57">
        <f t="shared" ref="T28:W31" si="6" xml:space="preserve"> IF( ISNUMBER(C28), 0, 1 )</f>
        <v>0</v>
      </c>
      <c r="U28" s="57">
        <f t="shared" si="6"/>
        <v>0</v>
      </c>
      <c r="V28" s="57">
        <f t="shared" si="6"/>
        <v>0</v>
      </c>
      <c r="W28" s="57">
        <f t="shared" si="6"/>
        <v>0</v>
      </c>
      <c r="X28" s="12"/>
      <c r="Y28" s="57">
        <f t="shared" ref="Y28:Z31" si="7" xml:space="preserve"> IF( ISNUMBER(H28), 0, 1 )</f>
        <v>0</v>
      </c>
      <c r="Z28" s="57">
        <f t="shared" si="7"/>
        <v>0</v>
      </c>
      <c r="AA28" s="12"/>
      <c r="AB28" s="12"/>
      <c r="AC28" s="2449"/>
      <c r="AD28" s="12"/>
      <c r="AE28" s="2628" t="s">
        <v>10677</v>
      </c>
      <c r="AF28" s="2820" t="s">
        <v>10679</v>
      </c>
      <c r="AG28" s="2818" t="s">
        <v>10680</v>
      </c>
      <c r="AH28" s="2818" t="s">
        <v>10681</v>
      </c>
      <c r="AI28" s="2818" t="s">
        <v>10682</v>
      </c>
      <c r="AJ28" s="2819" t="s">
        <v>10683</v>
      </c>
      <c r="AK28" s="2818" t="s">
        <v>10684</v>
      </c>
      <c r="AL28" s="2818" t="s">
        <v>10685</v>
      </c>
      <c r="AM28" s="2817"/>
      <c r="AN28" s="2816"/>
      <c r="AO28" s="2845"/>
      <c r="AP28" s="12"/>
      <c r="AQ28" s="12"/>
      <c r="AR28" s="12"/>
      <c r="AS28" s="12"/>
    </row>
    <row r="29" spans="1:45" s="1" customFormat="1" ht="15.75" customHeight="1">
      <c r="A29" s="12"/>
      <c r="B29" s="2632" t="s">
        <v>10686</v>
      </c>
      <c r="C29" s="2815">
        <v>0</v>
      </c>
      <c r="D29" s="2813">
        <v>0</v>
      </c>
      <c r="E29" s="2813">
        <v>0</v>
      </c>
      <c r="F29" s="2813">
        <v>0</v>
      </c>
      <c r="G29" s="2814">
        <f>IFERROR(SUM(C29:F29),0)</f>
        <v>0</v>
      </c>
      <c r="H29" s="2813">
        <v>0</v>
      </c>
      <c r="I29" s="2813">
        <v>0</v>
      </c>
      <c r="J29" s="2812"/>
      <c r="K29" s="2811"/>
      <c r="L29" s="12"/>
      <c r="M29" s="61" t="s">
        <v>10687</v>
      </c>
      <c r="N29" s="12"/>
      <c r="O29" s="62"/>
      <c r="P29" s="12"/>
      <c r="Q29" s="2449"/>
      <c r="R29" s="2116">
        <f>IF( SUM( T29:AA29 ) = 0, 0, $T$9 )</f>
        <v>0</v>
      </c>
      <c r="S29" s="2449"/>
      <c r="T29" s="57">
        <f t="shared" si="6"/>
        <v>0</v>
      </c>
      <c r="U29" s="57">
        <f t="shared" si="6"/>
        <v>0</v>
      </c>
      <c r="V29" s="57">
        <f t="shared" si="6"/>
        <v>0</v>
      </c>
      <c r="W29" s="57">
        <f t="shared" si="6"/>
        <v>0</v>
      </c>
      <c r="X29" s="12"/>
      <c r="Y29" s="57">
        <f t="shared" si="7"/>
        <v>0</v>
      </c>
      <c r="Z29" s="57">
        <f t="shared" si="7"/>
        <v>0</v>
      </c>
      <c r="AA29" s="12"/>
      <c r="AB29" s="12"/>
      <c r="AC29" s="2449"/>
      <c r="AD29" s="12"/>
      <c r="AE29" s="2632" t="s">
        <v>10686</v>
      </c>
      <c r="AF29" s="2809" t="s">
        <v>10688</v>
      </c>
      <c r="AG29" s="2807" t="s">
        <v>10689</v>
      </c>
      <c r="AH29" s="2807" t="s">
        <v>10690</v>
      </c>
      <c r="AI29" s="2807" t="s">
        <v>10691</v>
      </c>
      <c r="AJ29" s="2808" t="s">
        <v>10692</v>
      </c>
      <c r="AK29" s="2807" t="s">
        <v>10693</v>
      </c>
      <c r="AL29" s="2807" t="s">
        <v>10694</v>
      </c>
      <c r="AM29" s="2806"/>
      <c r="AN29" s="2805"/>
      <c r="AO29" s="2845"/>
      <c r="AP29" s="12"/>
      <c r="AQ29" s="12"/>
      <c r="AR29" s="12"/>
      <c r="AS29" s="12"/>
    </row>
    <row r="30" spans="1:45" s="1" customFormat="1" ht="15.75" customHeight="1">
      <c r="A30" s="12"/>
      <c r="B30" s="2632" t="s">
        <v>10695</v>
      </c>
      <c r="C30" s="2815">
        <v>0</v>
      </c>
      <c r="D30" s="2813">
        <v>0</v>
      </c>
      <c r="E30" s="2813">
        <v>0</v>
      </c>
      <c r="F30" s="2813">
        <v>0</v>
      </c>
      <c r="G30" s="2814">
        <f>IFERROR(SUM(C30:F30),0)</f>
        <v>0</v>
      </c>
      <c r="H30" s="2813">
        <v>0</v>
      </c>
      <c r="I30" s="2813">
        <v>0</v>
      </c>
      <c r="J30" s="2812"/>
      <c r="K30" s="2811"/>
      <c r="L30" s="12"/>
      <c r="M30" s="61" t="s">
        <v>10696</v>
      </c>
      <c r="N30" s="12"/>
      <c r="O30" s="62"/>
      <c r="P30" s="12"/>
      <c r="Q30" s="2449"/>
      <c r="R30" s="2116">
        <f>IF( SUM( T30:AA30 ) = 0, 0, $T$9 )</f>
        <v>0</v>
      </c>
      <c r="S30" s="2449"/>
      <c r="T30" s="57">
        <f t="shared" si="6"/>
        <v>0</v>
      </c>
      <c r="U30" s="57">
        <f t="shared" si="6"/>
        <v>0</v>
      </c>
      <c r="V30" s="57">
        <f t="shared" si="6"/>
        <v>0</v>
      </c>
      <c r="W30" s="57">
        <f t="shared" si="6"/>
        <v>0</v>
      </c>
      <c r="X30" s="12"/>
      <c r="Y30" s="57">
        <f t="shared" si="7"/>
        <v>0</v>
      </c>
      <c r="Z30" s="57">
        <f t="shared" si="7"/>
        <v>0</v>
      </c>
      <c r="AA30" s="12"/>
      <c r="AB30" s="12"/>
      <c r="AC30" s="2449"/>
      <c r="AD30" s="12"/>
      <c r="AE30" s="2632" t="s">
        <v>10695</v>
      </c>
      <c r="AF30" s="2809" t="s">
        <v>10697</v>
      </c>
      <c r="AG30" s="2807" t="s">
        <v>10698</v>
      </c>
      <c r="AH30" s="2807" t="s">
        <v>10699</v>
      </c>
      <c r="AI30" s="2807" t="s">
        <v>10700</v>
      </c>
      <c r="AJ30" s="2808" t="s">
        <v>10701</v>
      </c>
      <c r="AK30" s="2807" t="s">
        <v>10702</v>
      </c>
      <c r="AL30" s="2807" t="s">
        <v>10703</v>
      </c>
      <c r="AM30" s="2806"/>
      <c r="AN30" s="2805"/>
      <c r="AO30" s="2845"/>
      <c r="AP30" s="12"/>
      <c r="AQ30" s="12"/>
      <c r="AR30" s="12"/>
      <c r="AS30" s="12"/>
    </row>
    <row r="31" spans="1:45" s="1" customFormat="1" ht="15.75" customHeight="1">
      <c r="A31" s="12"/>
      <c r="B31" s="2632" t="s">
        <v>10704</v>
      </c>
      <c r="C31" s="2815">
        <v>0</v>
      </c>
      <c r="D31" s="2813">
        <v>0</v>
      </c>
      <c r="E31" s="2813">
        <v>0</v>
      </c>
      <c r="F31" s="2813">
        <v>0</v>
      </c>
      <c r="G31" s="2814">
        <f>IFERROR(SUM(C31:F31),0)</f>
        <v>0</v>
      </c>
      <c r="H31" s="2813">
        <v>0</v>
      </c>
      <c r="I31" s="2813">
        <v>0</v>
      </c>
      <c r="J31" s="2812"/>
      <c r="K31" s="2811"/>
      <c r="L31" s="12"/>
      <c r="M31" s="61" t="s">
        <v>10705</v>
      </c>
      <c r="N31" s="12"/>
      <c r="O31" s="62"/>
      <c r="P31" s="12"/>
      <c r="Q31" s="2449"/>
      <c r="R31" s="2116">
        <f>IF( SUM( T31:AA31 ) = 0, 0, $T$9 )</f>
        <v>0</v>
      </c>
      <c r="S31" s="2449"/>
      <c r="T31" s="57">
        <f t="shared" si="6"/>
        <v>0</v>
      </c>
      <c r="U31" s="57">
        <f t="shared" si="6"/>
        <v>0</v>
      </c>
      <c r="V31" s="57">
        <f t="shared" si="6"/>
        <v>0</v>
      </c>
      <c r="W31" s="57">
        <f t="shared" si="6"/>
        <v>0</v>
      </c>
      <c r="X31" s="12"/>
      <c r="Y31" s="57">
        <f t="shared" si="7"/>
        <v>0</v>
      </c>
      <c r="Z31" s="57">
        <f t="shared" si="7"/>
        <v>0</v>
      </c>
      <c r="AA31" s="12"/>
      <c r="AB31" s="12"/>
      <c r="AC31" s="2449"/>
      <c r="AD31" s="12"/>
      <c r="AE31" s="2632" t="s">
        <v>10704</v>
      </c>
      <c r="AF31" s="2809" t="s">
        <v>10706</v>
      </c>
      <c r="AG31" s="2807" t="s">
        <v>10707</v>
      </c>
      <c r="AH31" s="2807" t="s">
        <v>10708</v>
      </c>
      <c r="AI31" s="2807" t="s">
        <v>10709</v>
      </c>
      <c r="AJ31" s="2808" t="s">
        <v>10710</v>
      </c>
      <c r="AK31" s="2807" t="s">
        <v>10711</v>
      </c>
      <c r="AL31" s="2807" t="s">
        <v>10712</v>
      </c>
      <c r="AM31" s="2806"/>
      <c r="AN31" s="2805"/>
      <c r="AO31" s="2845"/>
      <c r="AP31" s="12"/>
      <c r="AQ31" s="12"/>
      <c r="AR31" s="12"/>
      <c r="AS31" s="12"/>
    </row>
    <row r="32" spans="1:45" s="1" customFormat="1" ht="15.75" customHeight="1" thickBot="1">
      <c r="A32" s="12"/>
      <c r="B32" s="2633" t="s">
        <v>6962</v>
      </c>
      <c r="C32" s="2804">
        <f>IFERROR(SUM(C28:C31), 0)</f>
        <v>0</v>
      </c>
      <c r="D32" s="2803">
        <f>IFERROR(SUM(D28:D31), 0)</f>
        <v>0</v>
      </c>
      <c r="E32" s="2803">
        <f>IFERROR(SUM(E28:E31), 0)</f>
        <v>0</v>
      </c>
      <c r="F32" s="2803">
        <f>IFERROR(SUM(F28:F31), 0)</f>
        <v>0</v>
      </c>
      <c r="G32" s="2803">
        <f>IFERROR(SUM(C32:F32),0)</f>
        <v>0</v>
      </c>
      <c r="H32" s="2803">
        <f>IFERROR(SUM(H28:H31), 0)</f>
        <v>0</v>
      </c>
      <c r="I32" s="2803">
        <f>IFERROR(SUM(I28:I31), 0)</f>
        <v>0</v>
      </c>
      <c r="J32" s="2802"/>
      <c r="K32" s="2801"/>
      <c r="L32" s="12"/>
      <c r="M32" s="70" t="s">
        <v>10713</v>
      </c>
      <c r="N32" s="12"/>
      <c r="O32" s="66"/>
      <c r="P32" s="12"/>
      <c r="Q32" s="2449"/>
      <c r="R32" s="2116"/>
      <c r="S32" s="2449"/>
      <c r="T32" s="12"/>
      <c r="U32" s="12"/>
      <c r="V32" s="12"/>
      <c r="W32" s="12"/>
      <c r="X32" s="12"/>
      <c r="Y32" s="12"/>
      <c r="Z32" s="12"/>
      <c r="AA32" s="12"/>
      <c r="AB32" s="12"/>
      <c r="AC32" s="2449"/>
      <c r="AD32" s="12"/>
      <c r="AE32" s="2633" t="s">
        <v>6962</v>
      </c>
      <c r="AF32" s="2799" t="s">
        <v>10714</v>
      </c>
      <c r="AG32" s="2798" t="s">
        <v>10715</v>
      </c>
      <c r="AH32" s="2798" t="s">
        <v>10716</v>
      </c>
      <c r="AI32" s="2798" t="s">
        <v>10717</v>
      </c>
      <c r="AJ32" s="2798" t="s">
        <v>10718</v>
      </c>
      <c r="AK32" s="2798" t="s">
        <v>10719</v>
      </c>
      <c r="AL32" s="2798" t="s">
        <v>10720</v>
      </c>
      <c r="AM32" s="2797"/>
      <c r="AN32" s="2796"/>
      <c r="AO32" s="2845"/>
      <c r="AP32" s="12"/>
      <c r="AQ32" s="12"/>
      <c r="AR32" s="12"/>
      <c r="AS32" s="12"/>
    </row>
    <row r="33" spans="1:45" s="1" customFormat="1" ht="15.75" customHeight="1" thickTop="1" thickBot="1">
      <c r="A33" s="12"/>
      <c r="B33" s="2792"/>
      <c r="C33" s="2828"/>
      <c r="D33" s="2789"/>
      <c r="E33" s="2789"/>
      <c r="F33" s="2789"/>
      <c r="G33" s="2789"/>
      <c r="H33" s="2789"/>
      <c r="I33" s="2789"/>
      <c r="J33" s="2777"/>
      <c r="K33" s="2777"/>
      <c r="L33" s="12"/>
      <c r="M33" s="12"/>
      <c r="N33" s="12"/>
      <c r="O33" s="12"/>
      <c r="P33" s="12"/>
      <c r="Q33" s="2449"/>
      <c r="R33" s="2116"/>
      <c r="S33" s="2449"/>
      <c r="T33" s="12"/>
      <c r="U33" s="12"/>
      <c r="V33" s="12"/>
      <c r="W33" s="12"/>
      <c r="X33" s="12"/>
      <c r="Y33" s="12"/>
      <c r="Z33" s="12"/>
      <c r="AA33" s="12"/>
      <c r="AB33" s="12"/>
      <c r="AC33" s="2449"/>
      <c r="AD33" s="12"/>
      <c r="AE33" s="2792"/>
      <c r="AF33" s="2827"/>
      <c r="AG33" s="2788"/>
      <c r="AH33" s="2788"/>
      <c r="AI33" s="2788"/>
      <c r="AJ33" s="2788"/>
      <c r="AK33" s="2788"/>
      <c r="AL33" s="2788"/>
      <c r="AM33" s="2774"/>
      <c r="AN33" s="2774"/>
      <c r="AO33" s="12"/>
      <c r="AP33" s="12"/>
      <c r="AQ33" s="12"/>
      <c r="AR33" s="12"/>
      <c r="AS33" s="12"/>
    </row>
    <row r="34" spans="1:45" s="1" customFormat="1" ht="15.75" customHeight="1" thickTop="1" thickBot="1">
      <c r="A34" s="12"/>
      <c r="B34" s="73" t="s">
        <v>10721</v>
      </c>
      <c r="C34" s="2790"/>
      <c r="D34" s="2789"/>
      <c r="E34" s="2789"/>
      <c r="F34" s="2789"/>
      <c r="G34" s="2789"/>
      <c r="H34" s="2789"/>
      <c r="I34" s="2789"/>
      <c r="J34" s="2777"/>
      <c r="K34" s="2777"/>
      <c r="L34" s="12"/>
      <c r="M34" s="36"/>
      <c r="N34" s="12"/>
      <c r="O34" s="12"/>
      <c r="P34" s="12"/>
      <c r="Q34" s="2449"/>
      <c r="R34" s="2116"/>
      <c r="S34" s="2449"/>
      <c r="T34" s="12"/>
      <c r="U34" s="12"/>
      <c r="V34" s="12"/>
      <c r="W34" s="12"/>
      <c r="X34" s="12"/>
      <c r="Y34" s="12"/>
      <c r="Z34" s="12"/>
      <c r="AA34" s="12"/>
      <c r="AB34" s="12"/>
      <c r="AC34" s="2449"/>
      <c r="AD34" s="12"/>
      <c r="AE34" s="73" t="s">
        <v>10721</v>
      </c>
      <c r="AF34" s="2440"/>
      <c r="AG34" s="2788"/>
      <c r="AH34" s="2788"/>
      <c r="AI34" s="2788"/>
      <c r="AJ34" s="2788"/>
      <c r="AK34" s="2788"/>
      <c r="AL34" s="2788"/>
      <c r="AM34" s="2774"/>
      <c r="AN34" s="2774"/>
      <c r="AO34" s="2846"/>
      <c r="AP34" s="12"/>
      <c r="AQ34" s="12"/>
      <c r="AR34" s="12"/>
      <c r="AS34" s="12"/>
    </row>
    <row r="35" spans="1:45" s="1" customFormat="1" ht="15.75" customHeight="1" thickTop="1">
      <c r="A35" s="12"/>
      <c r="B35" s="2628" t="s">
        <v>10722</v>
      </c>
      <c r="C35" s="2826">
        <v>0</v>
      </c>
      <c r="D35" s="2824">
        <v>0</v>
      </c>
      <c r="E35" s="2824">
        <v>0</v>
      </c>
      <c r="F35" s="2824">
        <v>0</v>
      </c>
      <c r="G35" s="2825">
        <f t="shared" ref="G35:G42" si="8">IFERROR(SUM(C35:F35),0)</f>
        <v>0</v>
      </c>
      <c r="H35" s="2824">
        <v>0</v>
      </c>
      <c r="I35" s="2824">
        <v>0</v>
      </c>
      <c r="J35" s="2823"/>
      <c r="K35" s="2822"/>
      <c r="L35" s="12"/>
      <c r="M35" s="54" t="s">
        <v>10723</v>
      </c>
      <c r="N35" s="12"/>
      <c r="O35" s="56"/>
      <c r="P35" s="12"/>
      <c r="Q35" s="2449"/>
      <c r="R35" s="2116">
        <f t="shared" ref="R35:R41" si="9">IF( SUM( T35:AA35 ) = 0, 0, $T$9 )</f>
        <v>0</v>
      </c>
      <c r="S35" s="2449"/>
      <c r="T35" s="57">
        <f t="shared" ref="T35:W41" si="10" xml:space="preserve"> IF( ISNUMBER(C35), 0, 1 )</f>
        <v>0</v>
      </c>
      <c r="U35" s="57">
        <f t="shared" si="10"/>
        <v>0</v>
      </c>
      <c r="V35" s="57">
        <f t="shared" si="10"/>
        <v>0</v>
      </c>
      <c r="W35" s="57">
        <f t="shared" si="10"/>
        <v>0</v>
      </c>
      <c r="X35" s="12"/>
      <c r="Y35" s="57">
        <f t="shared" ref="Y35:Z41" si="11" xml:space="preserve"> IF( ISNUMBER(H35), 0, 1 )</f>
        <v>0</v>
      </c>
      <c r="Z35" s="57">
        <f t="shared" si="11"/>
        <v>0</v>
      </c>
      <c r="AA35" s="12"/>
      <c r="AB35" s="12"/>
      <c r="AC35" s="2449"/>
      <c r="AD35" s="12"/>
      <c r="AE35" s="2628" t="s">
        <v>10722</v>
      </c>
      <c r="AF35" s="2820" t="s">
        <v>10724</v>
      </c>
      <c r="AG35" s="2818" t="s">
        <v>10725</v>
      </c>
      <c r="AH35" s="2818" t="s">
        <v>10726</v>
      </c>
      <c r="AI35" s="2818" t="s">
        <v>10727</v>
      </c>
      <c r="AJ35" s="2819" t="s">
        <v>10728</v>
      </c>
      <c r="AK35" s="2818" t="s">
        <v>10729</v>
      </c>
      <c r="AL35" s="2818" t="s">
        <v>10730</v>
      </c>
      <c r="AM35" s="2817"/>
      <c r="AN35" s="2816"/>
      <c r="AO35" s="2845"/>
      <c r="AP35" s="12"/>
      <c r="AQ35" s="12"/>
      <c r="AR35" s="12"/>
      <c r="AS35" s="12"/>
    </row>
    <row r="36" spans="1:45" s="1" customFormat="1" ht="15.75" customHeight="1">
      <c r="A36" s="12"/>
      <c r="B36" s="2632" t="s">
        <v>10731</v>
      </c>
      <c r="C36" s="2815">
        <v>0</v>
      </c>
      <c r="D36" s="2813">
        <v>0</v>
      </c>
      <c r="E36" s="2813">
        <v>0</v>
      </c>
      <c r="F36" s="2813">
        <v>0</v>
      </c>
      <c r="G36" s="2814">
        <f t="shared" si="8"/>
        <v>0</v>
      </c>
      <c r="H36" s="2813">
        <v>0</v>
      </c>
      <c r="I36" s="2813">
        <v>0</v>
      </c>
      <c r="J36" s="2812"/>
      <c r="K36" s="2811"/>
      <c r="L36" s="12"/>
      <c r="M36" s="61" t="s">
        <v>10732</v>
      </c>
      <c r="N36" s="12"/>
      <c r="O36" s="62"/>
      <c r="P36" s="12"/>
      <c r="Q36" s="2449"/>
      <c r="R36" s="2116">
        <f t="shared" si="9"/>
        <v>0</v>
      </c>
      <c r="S36" s="2449"/>
      <c r="T36" s="57">
        <f t="shared" si="10"/>
        <v>0</v>
      </c>
      <c r="U36" s="57">
        <f t="shared" si="10"/>
        <v>0</v>
      </c>
      <c r="V36" s="57">
        <f t="shared" si="10"/>
        <v>0</v>
      </c>
      <c r="W36" s="57">
        <f t="shared" si="10"/>
        <v>0</v>
      </c>
      <c r="X36" s="12"/>
      <c r="Y36" s="57">
        <f t="shared" si="11"/>
        <v>0</v>
      </c>
      <c r="Z36" s="57">
        <f t="shared" si="11"/>
        <v>0</v>
      </c>
      <c r="AA36" s="12"/>
      <c r="AB36" s="12"/>
      <c r="AC36" s="2449"/>
      <c r="AD36" s="12"/>
      <c r="AE36" s="2632" t="s">
        <v>10731</v>
      </c>
      <c r="AF36" s="2809" t="s">
        <v>10733</v>
      </c>
      <c r="AG36" s="2807" t="s">
        <v>10734</v>
      </c>
      <c r="AH36" s="2807" t="s">
        <v>10735</v>
      </c>
      <c r="AI36" s="2807" t="s">
        <v>10736</v>
      </c>
      <c r="AJ36" s="2808" t="s">
        <v>10737</v>
      </c>
      <c r="AK36" s="2807" t="s">
        <v>10738</v>
      </c>
      <c r="AL36" s="2807" t="s">
        <v>10739</v>
      </c>
      <c r="AM36" s="2806"/>
      <c r="AN36" s="2805"/>
      <c r="AO36" s="2845"/>
      <c r="AP36" s="12"/>
      <c r="AQ36" s="12"/>
      <c r="AR36" s="12"/>
      <c r="AS36" s="12"/>
    </row>
    <row r="37" spans="1:45" s="1" customFormat="1" ht="15.75" customHeight="1">
      <c r="A37" s="12"/>
      <c r="B37" s="2632" t="s">
        <v>10740</v>
      </c>
      <c r="C37" s="2815">
        <v>0</v>
      </c>
      <c r="D37" s="2813">
        <v>0</v>
      </c>
      <c r="E37" s="2813">
        <v>0</v>
      </c>
      <c r="F37" s="2813">
        <v>0</v>
      </c>
      <c r="G37" s="2814">
        <f t="shared" si="8"/>
        <v>0</v>
      </c>
      <c r="H37" s="2813">
        <v>0</v>
      </c>
      <c r="I37" s="2813">
        <v>0</v>
      </c>
      <c r="J37" s="2812"/>
      <c r="K37" s="2811"/>
      <c r="L37" s="12"/>
      <c r="M37" s="61" t="s">
        <v>10741</v>
      </c>
      <c r="N37" s="12"/>
      <c r="O37" s="62"/>
      <c r="P37" s="12"/>
      <c r="Q37" s="2449"/>
      <c r="R37" s="2116">
        <f t="shared" si="9"/>
        <v>0</v>
      </c>
      <c r="S37" s="2449"/>
      <c r="T37" s="57">
        <f t="shared" si="10"/>
        <v>0</v>
      </c>
      <c r="U37" s="57">
        <f t="shared" si="10"/>
        <v>0</v>
      </c>
      <c r="V37" s="57">
        <f t="shared" si="10"/>
        <v>0</v>
      </c>
      <c r="W37" s="57">
        <f t="shared" si="10"/>
        <v>0</v>
      </c>
      <c r="X37" s="12"/>
      <c r="Y37" s="57">
        <f t="shared" si="11"/>
        <v>0</v>
      </c>
      <c r="Z37" s="57">
        <f t="shared" si="11"/>
        <v>0</v>
      </c>
      <c r="AA37" s="12"/>
      <c r="AB37" s="12"/>
      <c r="AC37" s="2449"/>
      <c r="AD37" s="12"/>
      <c r="AE37" s="2632" t="s">
        <v>10740</v>
      </c>
      <c r="AF37" s="2809" t="s">
        <v>10742</v>
      </c>
      <c r="AG37" s="2807" t="s">
        <v>10743</v>
      </c>
      <c r="AH37" s="2807" t="s">
        <v>10744</v>
      </c>
      <c r="AI37" s="2807" t="s">
        <v>10745</v>
      </c>
      <c r="AJ37" s="2808" t="s">
        <v>10746</v>
      </c>
      <c r="AK37" s="2807" t="s">
        <v>10747</v>
      </c>
      <c r="AL37" s="2807" t="s">
        <v>10748</v>
      </c>
      <c r="AM37" s="2806"/>
      <c r="AN37" s="2805"/>
      <c r="AO37" s="2845"/>
      <c r="AP37" s="12"/>
      <c r="AQ37" s="12"/>
      <c r="AR37" s="12"/>
      <c r="AS37" s="12"/>
    </row>
    <row r="38" spans="1:45" s="1" customFormat="1" ht="15.75" customHeight="1">
      <c r="A38" s="12"/>
      <c r="B38" s="2632" t="s">
        <v>10749</v>
      </c>
      <c r="C38" s="2815">
        <v>0</v>
      </c>
      <c r="D38" s="2813">
        <v>0</v>
      </c>
      <c r="E38" s="2813">
        <v>0</v>
      </c>
      <c r="F38" s="2813">
        <v>0</v>
      </c>
      <c r="G38" s="2814">
        <f t="shared" si="8"/>
        <v>0</v>
      </c>
      <c r="H38" s="2813">
        <v>0</v>
      </c>
      <c r="I38" s="2813">
        <v>0</v>
      </c>
      <c r="J38" s="2812"/>
      <c r="K38" s="2811"/>
      <c r="L38" s="12"/>
      <c r="M38" s="61" t="s">
        <v>10750</v>
      </c>
      <c r="N38" s="2465"/>
      <c r="O38" s="62"/>
      <c r="P38" s="2465"/>
      <c r="Q38" s="2466"/>
      <c r="R38" s="2116">
        <f t="shared" si="9"/>
        <v>0</v>
      </c>
      <c r="S38" s="2449"/>
      <c r="T38" s="57">
        <f t="shared" si="10"/>
        <v>0</v>
      </c>
      <c r="U38" s="57">
        <f t="shared" si="10"/>
        <v>0</v>
      </c>
      <c r="V38" s="57">
        <f t="shared" si="10"/>
        <v>0</v>
      </c>
      <c r="W38" s="57">
        <f t="shared" si="10"/>
        <v>0</v>
      </c>
      <c r="X38" s="12"/>
      <c r="Y38" s="57">
        <f t="shared" si="11"/>
        <v>0</v>
      </c>
      <c r="Z38" s="57">
        <f t="shared" si="11"/>
        <v>0</v>
      </c>
      <c r="AA38" s="12"/>
      <c r="AB38" s="12"/>
      <c r="AC38" s="2449"/>
      <c r="AD38" s="12"/>
      <c r="AE38" s="2632" t="s">
        <v>10749</v>
      </c>
      <c r="AF38" s="2809" t="s">
        <v>10751</v>
      </c>
      <c r="AG38" s="2807" t="s">
        <v>10752</v>
      </c>
      <c r="AH38" s="2807" t="s">
        <v>10753</v>
      </c>
      <c r="AI38" s="2807" t="s">
        <v>10754</v>
      </c>
      <c r="AJ38" s="2808" t="s">
        <v>10755</v>
      </c>
      <c r="AK38" s="2807" t="s">
        <v>10756</v>
      </c>
      <c r="AL38" s="2807" t="s">
        <v>10757</v>
      </c>
      <c r="AM38" s="2806"/>
      <c r="AN38" s="2805"/>
      <c r="AO38" s="2845"/>
      <c r="AP38" s="12"/>
      <c r="AQ38" s="12"/>
      <c r="AR38" s="12"/>
      <c r="AS38" s="12"/>
    </row>
    <row r="39" spans="1:45" s="1" customFormat="1" ht="15.75" customHeight="1">
      <c r="A39" s="12"/>
      <c r="B39" s="2632" t="s">
        <v>10758</v>
      </c>
      <c r="C39" s="2815">
        <v>0</v>
      </c>
      <c r="D39" s="2813">
        <v>0</v>
      </c>
      <c r="E39" s="2813">
        <v>0</v>
      </c>
      <c r="F39" s="2813">
        <v>0</v>
      </c>
      <c r="G39" s="2814">
        <f t="shared" si="8"/>
        <v>0</v>
      </c>
      <c r="H39" s="2813">
        <v>0</v>
      </c>
      <c r="I39" s="2813">
        <v>0</v>
      </c>
      <c r="J39" s="2812"/>
      <c r="K39" s="2811"/>
      <c r="L39" s="12"/>
      <c r="M39" s="61" t="s">
        <v>10759</v>
      </c>
      <c r="N39" s="2465"/>
      <c r="O39" s="62"/>
      <c r="P39" s="2465"/>
      <c r="Q39" s="2466"/>
      <c r="R39" s="2116">
        <f t="shared" si="9"/>
        <v>0</v>
      </c>
      <c r="S39" s="2449"/>
      <c r="T39" s="57">
        <f t="shared" si="10"/>
        <v>0</v>
      </c>
      <c r="U39" s="57">
        <f t="shared" si="10"/>
        <v>0</v>
      </c>
      <c r="V39" s="57">
        <f t="shared" si="10"/>
        <v>0</v>
      </c>
      <c r="W39" s="57">
        <f t="shared" si="10"/>
        <v>0</v>
      </c>
      <c r="X39" s="12"/>
      <c r="Y39" s="57">
        <f t="shared" si="11"/>
        <v>0</v>
      </c>
      <c r="Z39" s="57">
        <f t="shared" si="11"/>
        <v>0</v>
      </c>
      <c r="AA39" s="12"/>
      <c r="AB39" s="12"/>
      <c r="AC39" s="2449"/>
      <c r="AD39" s="12"/>
      <c r="AE39" s="2632" t="s">
        <v>10758</v>
      </c>
      <c r="AF39" s="2809" t="s">
        <v>10760</v>
      </c>
      <c r="AG39" s="2807" t="s">
        <v>10761</v>
      </c>
      <c r="AH39" s="2807" t="s">
        <v>10762</v>
      </c>
      <c r="AI39" s="2807" t="s">
        <v>10763</v>
      </c>
      <c r="AJ39" s="2808" t="s">
        <v>10764</v>
      </c>
      <c r="AK39" s="2807" t="s">
        <v>10765</v>
      </c>
      <c r="AL39" s="2807" t="s">
        <v>10766</v>
      </c>
      <c r="AM39" s="2806"/>
      <c r="AN39" s="2805"/>
      <c r="AO39" s="2845"/>
      <c r="AP39" s="12"/>
      <c r="AQ39" s="12"/>
      <c r="AR39" s="12"/>
      <c r="AS39" s="12"/>
    </row>
    <row r="40" spans="1:45" s="1" customFormat="1" ht="15.75" customHeight="1">
      <c r="A40" s="12"/>
      <c r="B40" s="2632" t="s">
        <v>10767</v>
      </c>
      <c r="C40" s="2815">
        <v>0</v>
      </c>
      <c r="D40" s="2813">
        <v>0</v>
      </c>
      <c r="E40" s="2813">
        <v>0</v>
      </c>
      <c r="F40" s="2813">
        <v>0</v>
      </c>
      <c r="G40" s="2814">
        <f t="shared" si="8"/>
        <v>0</v>
      </c>
      <c r="H40" s="2813">
        <v>0</v>
      </c>
      <c r="I40" s="2813">
        <v>0</v>
      </c>
      <c r="J40" s="2812"/>
      <c r="K40" s="2811"/>
      <c r="L40" s="12"/>
      <c r="M40" s="61" t="s">
        <v>10768</v>
      </c>
      <c r="N40" s="2465"/>
      <c r="O40" s="62"/>
      <c r="P40" s="2465"/>
      <c r="Q40" s="2466"/>
      <c r="R40" s="2116">
        <f t="shared" si="9"/>
        <v>0</v>
      </c>
      <c r="S40" s="2449"/>
      <c r="T40" s="57">
        <f t="shared" si="10"/>
        <v>0</v>
      </c>
      <c r="U40" s="57">
        <f t="shared" si="10"/>
        <v>0</v>
      </c>
      <c r="V40" s="57">
        <f t="shared" si="10"/>
        <v>0</v>
      </c>
      <c r="W40" s="57">
        <f t="shared" si="10"/>
        <v>0</v>
      </c>
      <c r="X40" s="12"/>
      <c r="Y40" s="57">
        <f t="shared" si="11"/>
        <v>0</v>
      </c>
      <c r="Z40" s="57">
        <f t="shared" si="11"/>
        <v>0</v>
      </c>
      <c r="AA40" s="12"/>
      <c r="AB40" s="12"/>
      <c r="AC40" s="2449"/>
      <c r="AD40" s="12"/>
      <c r="AE40" s="2632" t="s">
        <v>10767</v>
      </c>
      <c r="AF40" s="2809" t="s">
        <v>10769</v>
      </c>
      <c r="AG40" s="2807" t="s">
        <v>10770</v>
      </c>
      <c r="AH40" s="2807" t="s">
        <v>10771</v>
      </c>
      <c r="AI40" s="2807" t="s">
        <v>10772</v>
      </c>
      <c r="AJ40" s="2808" t="s">
        <v>10773</v>
      </c>
      <c r="AK40" s="2807" t="s">
        <v>10774</v>
      </c>
      <c r="AL40" s="2807" t="s">
        <v>10775</v>
      </c>
      <c r="AM40" s="2806"/>
      <c r="AN40" s="2805"/>
      <c r="AO40" s="2845"/>
      <c r="AP40" s="12"/>
      <c r="AQ40" s="12"/>
      <c r="AR40" s="12"/>
      <c r="AS40" s="12"/>
    </row>
    <row r="41" spans="1:45" s="1" customFormat="1" ht="15.75" customHeight="1">
      <c r="A41" s="12"/>
      <c r="B41" s="2632" t="s">
        <v>10776</v>
      </c>
      <c r="C41" s="2815">
        <v>0</v>
      </c>
      <c r="D41" s="2813">
        <v>0</v>
      </c>
      <c r="E41" s="2813">
        <v>0</v>
      </c>
      <c r="F41" s="2813">
        <v>0</v>
      </c>
      <c r="G41" s="2814">
        <f t="shared" si="8"/>
        <v>0</v>
      </c>
      <c r="H41" s="2813">
        <v>0</v>
      </c>
      <c r="I41" s="2813">
        <v>0</v>
      </c>
      <c r="J41" s="2812"/>
      <c r="K41" s="2811"/>
      <c r="L41" s="12"/>
      <c r="M41" s="61" t="s">
        <v>10777</v>
      </c>
      <c r="N41" s="12"/>
      <c r="O41" s="62"/>
      <c r="P41" s="12"/>
      <c r="Q41" s="2449"/>
      <c r="R41" s="2116">
        <f t="shared" si="9"/>
        <v>0</v>
      </c>
      <c r="S41" s="2449"/>
      <c r="T41" s="57">
        <f t="shared" si="10"/>
        <v>0</v>
      </c>
      <c r="U41" s="57">
        <f t="shared" si="10"/>
        <v>0</v>
      </c>
      <c r="V41" s="57">
        <f t="shared" si="10"/>
        <v>0</v>
      </c>
      <c r="W41" s="57">
        <f t="shared" si="10"/>
        <v>0</v>
      </c>
      <c r="X41" s="12"/>
      <c r="Y41" s="57">
        <f t="shared" si="11"/>
        <v>0</v>
      </c>
      <c r="Z41" s="57">
        <f t="shared" si="11"/>
        <v>0</v>
      </c>
      <c r="AA41" s="12"/>
      <c r="AB41" s="12"/>
      <c r="AC41" s="2449"/>
      <c r="AD41" s="12"/>
      <c r="AE41" s="2632" t="s">
        <v>10776</v>
      </c>
      <c r="AF41" s="2809" t="s">
        <v>10778</v>
      </c>
      <c r="AG41" s="2807" t="s">
        <v>10779</v>
      </c>
      <c r="AH41" s="2807" t="s">
        <v>10780</v>
      </c>
      <c r="AI41" s="2807" t="s">
        <v>10781</v>
      </c>
      <c r="AJ41" s="2808" t="s">
        <v>10782</v>
      </c>
      <c r="AK41" s="2807" t="s">
        <v>10783</v>
      </c>
      <c r="AL41" s="2807" t="s">
        <v>10784</v>
      </c>
      <c r="AM41" s="2806"/>
      <c r="AN41" s="2805"/>
      <c r="AO41" s="2845"/>
      <c r="AP41" s="12"/>
      <c r="AQ41" s="12"/>
      <c r="AR41" s="12"/>
      <c r="AS41" s="12"/>
    </row>
    <row r="42" spans="1:45" s="1" customFormat="1" ht="15.75" customHeight="1" thickBot="1">
      <c r="A42" s="12"/>
      <c r="B42" s="2633" t="s">
        <v>6962</v>
      </c>
      <c r="C42" s="2804">
        <f>IFERROR(SUM(C35:C41), 0)</f>
        <v>0</v>
      </c>
      <c r="D42" s="2803">
        <f>IFERROR(SUM(D35:D41), 0)</f>
        <v>0</v>
      </c>
      <c r="E42" s="2803">
        <f>IFERROR(SUM(E35:E41), 0)</f>
        <v>0</v>
      </c>
      <c r="F42" s="2803">
        <f>IFERROR(SUM(F35:F41), 0)</f>
        <v>0</v>
      </c>
      <c r="G42" s="2803">
        <f t="shared" si="8"/>
        <v>0</v>
      </c>
      <c r="H42" s="2803">
        <f>IFERROR(SUM(H35:H41), 0)</f>
        <v>0</v>
      </c>
      <c r="I42" s="2803">
        <f>IFERROR(SUM(I35:I41), 0)</f>
        <v>0</v>
      </c>
      <c r="J42" s="2802"/>
      <c r="K42" s="2801"/>
      <c r="L42" s="12"/>
      <c r="M42" s="70" t="s">
        <v>10785</v>
      </c>
      <c r="N42" s="12"/>
      <c r="O42" s="66"/>
      <c r="P42" s="12"/>
      <c r="Q42" s="2449"/>
      <c r="R42" s="2116"/>
      <c r="S42" s="2449"/>
      <c r="T42" s="12"/>
      <c r="U42" s="12"/>
      <c r="V42" s="12"/>
      <c r="W42" s="12"/>
      <c r="X42" s="12"/>
      <c r="Y42" s="12"/>
      <c r="Z42" s="12"/>
      <c r="AA42" s="12"/>
      <c r="AB42" s="12"/>
      <c r="AC42" s="2449"/>
      <c r="AD42" s="12"/>
      <c r="AE42" s="2633" t="s">
        <v>6962</v>
      </c>
      <c r="AF42" s="2799" t="s">
        <v>10786</v>
      </c>
      <c r="AG42" s="2798" t="s">
        <v>10787</v>
      </c>
      <c r="AH42" s="2798" t="s">
        <v>10788</v>
      </c>
      <c r="AI42" s="2798" t="s">
        <v>10789</v>
      </c>
      <c r="AJ42" s="2798" t="s">
        <v>10790</v>
      </c>
      <c r="AK42" s="2798" t="s">
        <v>10791</v>
      </c>
      <c r="AL42" s="2798" t="s">
        <v>10792</v>
      </c>
      <c r="AM42" s="2797"/>
      <c r="AN42" s="2796"/>
      <c r="AO42" s="2845"/>
      <c r="AP42" s="12"/>
      <c r="AQ42" s="12"/>
      <c r="AR42" s="12"/>
      <c r="AS42" s="12"/>
    </row>
    <row r="43" spans="1:45" s="1" customFormat="1" ht="15.75" customHeight="1" thickTop="1" thickBot="1">
      <c r="A43" s="12"/>
      <c r="B43" s="2792"/>
      <c r="C43" s="2795"/>
      <c r="D43" s="2793"/>
      <c r="E43" s="2793"/>
      <c r="F43" s="2793"/>
      <c r="G43" s="2794"/>
      <c r="H43" s="2793"/>
      <c r="I43" s="2793"/>
      <c r="J43" s="2777"/>
      <c r="K43" s="2777"/>
      <c r="L43" s="12"/>
      <c r="M43" s="2098"/>
      <c r="N43" s="12"/>
      <c r="O43" s="12"/>
      <c r="P43" s="12"/>
      <c r="Q43" s="2449"/>
      <c r="R43" s="2116"/>
      <c r="S43" s="2449"/>
      <c r="T43" s="12"/>
      <c r="U43" s="12"/>
      <c r="V43" s="12"/>
      <c r="W43" s="12"/>
      <c r="X43" s="12"/>
      <c r="Y43" s="12"/>
      <c r="Z43" s="12"/>
      <c r="AA43" s="12"/>
      <c r="AB43" s="12"/>
      <c r="AC43" s="2449"/>
      <c r="AD43" s="12"/>
      <c r="AE43" s="2792"/>
      <c r="AF43" s="2792"/>
      <c r="AG43" s="2791"/>
      <c r="AH43" s="2791"/>
      <c r="AI43" s="2791"/>
      <c r="AJ43" s="2791"/>
      <c r="AK43" s="2791"/>
      <c r="AL43" s="2791"/>
      <c r="AM43" s="2774"/>
      <c r="AN43" s="2774"/>
      <c r="AO43" s="2099"/>
      <c r="AP43" s="12"/>
      <c r="AQ43" s="12"/>
      <c r="AR43" s="12"/>
      <c r="AS43" s="12"/>
    </row>
    <row r="44" spans="1:45" s="1" customFormat="1" ht="15.75" customHeight="1" thickTop="1" thickBot="1">
      <c r="A44" s="12"/>
      <c r="B44" s="73" t="s">
        <v>10793</v>
      </c>
      <c r="C44" s="2790"/>
      <c r="D44" s="2789"/>
      <c r="E44" s="2789"/>
      <c r="F44" s="2789"/>
      <c r="G44" s="2789"/>
      <c r="H44" s="2789"/>
      <c r="I44" s="2789"/>
      <c r="J44" s="2777"/>
      <c r="K44" s="2777"/>
      <c r="L44" s="12"/>
      <c r="M44" s="2098"/>
      <c r="N44" s="12"/>
      <c r="O44" s="12"/>
      <c r="P44" s="12"/>
      <c r="Q44" s="2449"/>
      <c r="R44" s="2116"/>
      <c r="S44" s="2449"/>
      <c r="T44" s="12"/>
      <c r="U44" s="12"/>
      <c r="V44" s="12"/>
      <c r="W44" s="12"/>
      <c r="X44" s="12"/>
      <c r="Y44" s="12"/>
      <c r="Z44" s="12"/>
      <c r="AA44" s="12"/>
      <c r="AB44" s="12"/>
      <c r="AC44" s="2449"/>
      <c r="AD44" s="12"/>
      <c r="AE44" s="73" t="s">
        <v>10793</v>
      </c>
      <c r="AF44" s="2440"/>
      <c r="AG44" s="2788"/>
      <c r="AH44" s="2788"/>
      <c r="AI44" s="2788"/>
      <c r="AJ44" s="2788"/>
      <c r="AK44" s="2788"/>
      <c r="AL44" s="2788"/>
      <c r="AM44" s="2774"/>
      <c r="AN44" s="2774"/>
      <c r="AO44" s="2099"/>
      <c r="AP44" s="12"/>
      <c r="AQ44" s="12"/>
      <c r="AR44" s="12"/>
      <c r="AS44" s="12"/>
    </row>
    <row r="45" spans="1:45" s="2" customFormat="1" ht="15.75" customHeight="1" thickTop="1" thickBot="1">
      <c r="A45" s="72"/>
      <c r="B45" s="2193" t="s">
        <v>10793</v>
      </c>
      <c r="C45" s="2787">
        <v>0</v>
      </c>
      <c r="D45" s="2787">
        <v>0</v>
      </c>
      <c r="E45" s="2787">
        <v>0</v>
      </c>
      <c r="F45" s="2787">
        <v>0</v>
      </c>
      <c r="G45" s="2772">
        <f>IFERROR(SUM(C45:F45),0)</f>
        <v>0</v>
      </c>
      <c r="H45" s="2787">
        <v>0</v>
      </c>
      <c r="I45" s="2787">
        <v>0</v>
      </c>
      <c r="J45" s="2786"/>
      <c r="K45" s="2785"/>
      <c r="L45" s="12"/>
      <c r="M45" s="2641" t="s">
        <v>10794</v>
      </c>
      <c r="N45" s="72"/>
      <c r="O45" s="2768"/>
      <c r="P45" s="72"/>
      <c r="Q45" s="2495"/>
      <c r="R45" s="2116">
        <f>IF( SUM( T45:AA45 ) = 0, 0, $T$9 )</f>
        <v>0</v>
      </c>
      <c r="S45" s="2495"/>
      <c r="T45" s="57">
        <f xml:space="preserve"> IF( ISNUMBER(C45), 0, 1 )</f>
        <v>0</v>
      </c>
      <c r="U45" s="57">
        <f xml:space="preserve"> IF( ISNUMBER(D45), 0, 1 )</f>
        <v>0</v>
      </c>
      <c r="V45" s="57">
        <f xml:space="preserve"> IF( ISNUMBER(E45), 0, 1 )</f>
        <v>0</v>
      </c>
      <c r="W45" s="57">
        <f xml:space="preserve"> IF( ISNUMBER(F45), 0, 1 )</f>
        <v>0</v>
      </c>
      <c r="X45" s="12"/>
      <c r="Y45" s="57">
        <f xml:space="preserve"> IF( ISNUMBER(H45), 0, 1 )</f>
        <v>0</v>
      </c>
      <c r="Z45" s="57">
        <f xml:space="preserve"> IF( ISNUMBER(I45), 0, 1 )</f>
        <v>0</v>
      </c>
      <c r="AA45" s="12"/>
      <c r="AB45" s="12"/>
      <c r="AC45" s="2495"/>
      <c r="AD45" s="72"/>
      <c r="AE45" s="2193" t="s">
        <v>10793</v>
      </c>
      <c r="AF45" s="2783" t="s">
        <v>10795</v>
      </c>
      <c r="AG45" s="2783" t="s">
        <v>10796</v>
      </c>
      <c r="AH45" s="2783" t="s">
        <v>10797</v>
      </c>
      <c r="AI45" s="2783" t="s">
        <v>10798</v>
      </c>
      <c r="AJ45" s="2784" t="s">
        <v>10799</v>
      </c>
      <c r="AK45" s="2783" t="s">
        <v>10800</v>
      </c>
      <c r="AL45" s="2783" t="s">
        <v>10801</v>
      </c>
      <c r="AM45" s="2782"/>
      <c r="AN45" s="2781"/>
      <c r="AO45" s="2845"/>
      <c r="AP45" s="72"/>
      <c r="AQ45" s="72"/>
      <c r="AR45" s="72"/>
      <c r="AS45" s="72"/>
    </row>
    <row r="46" spans="1:45" s="1" customFormat="1" ht="15.75" customHeight="1" thickTop="1" thickBot="1">
      <c r="A46" s="12"/>
      <c r="B46" s="2776"/>
      <c r="C46" s="2780"/>
      <c r="D46" s="2779"/>
      <c r="E46" s="2779"/>
      <c r="F46" s="2779"/>
      <c r="G46" s="2778"/>
      <c r="H46" s="2778"/>
      <c r="I46" s="2778"/>
      <c r="J46" s="2777"/>
      <c r="K46" s="2777"/>
      <c r="L46" s="12"/>
      <c r="M46" s="2098"/>
      <c r="N46" s="12"/>
      <c r="O46" s="12"/>
      <c r="P46" s="12"/>
      <c r="Q46" s="2449"/>
      <c r="R46" s="2116"/>
      <c r="S46" s="2449"/>
      <c r="T46" s="12"/>
      <c r="U46" s="12"/>
      <c r="V46" s="12"/>
      <c r="W46" s="12"/>
      <c r="X46" s="12"/>
      <c r="Y46" s="12"/>
      <c r="Z46" s="12"/>
      <c r="AA46" s="12"/>
      <c r="AB46" s="12"/>
      <c r="AC46" s="2449"/>
      <c r="AD46" s="12"/>
      <c r="AE46" s="2776"/>
      <c r="AF46" s="2776"/>
      <c r="AG46" s="2775"/>
      <c r="AH46" s="2775"/>
      <c r="AI46" s="2775"/>
      <c r="AJ46" s="2775"/>
      <c r="AK46" s="2775"/>
      <c r="AL46" s="2775"/>
      <c r="AM46" s="2774"/>
      <c r="AN46" s="2774"/>
      <c r="AO46" s="2099"/>
      <c r="AP46" s="12"/>
      <c r="AQ46" s="12"/>
      <c r="AR46" s="12"/>
      <c r="AS46" s="12"/>
    </row>
    <row r="47" spans="1:45" s="2" customFormat="1" ht="15.75" customHeight="1" thickTop="1" thickBot="1">
      <c r="A47" s="72"/>
      <c r="B47" s="2193" t="s">
        <v>10802</v>
      </c>
      <c r="C47" s="2773">
        <f>IFERROR(SUM(C18,C25,C32,C42,C45), 0)</f>
        <v>0</v>
      </c>
      <c r="D47" s="2772">
        <f>IFERROR(SUM(D18,D25,D32,D42,D45), 0)</f>
        <v>0</v>
      </c>
      <c r="E47" s="2772">
        <f>IFERROR(SUM(E18,E25,E32,E42,E45), 0)</f>
        <v>0</v>
      </c>
      <c r="F47" s="2772">
        <f>IFERROR(SUM(F18,F25,F32,F42,F45), 0)</f>
        <v>1316.6079999999999</v>
      </c>
      <c r="G47" s="2772">
        <f>IFERROR(SUM(C47:F47),0)</f>
        <v>1316.6079999999999</v>
      </c>
      <c r="H47" s="2772">
        <f>IFERROR(SUM(H18,H25,H32,H42,H45), 0)</f>
        <v>2143.3180000000002</v>
      </c>
      <c r="I47" s="2772">
        <f>IFERROR(SUM(I18,I25,I32,I42,I45), 0)</f>
        <v>119.16200000000001</v>
      </c>
      <c r="J47" s="2771"/>
      <c r="K47" s="2770"/>
      <c r="L47" s="72"/>
      <c r="M47" s="2641" t="s">
        <v>10803</v>
      </c>
      <c r="N47" s="72"/>
      <c r="O47" s="2768"/>
      <c r="P47" s="72"/>
      <c r="Q47" s="2495"/>
      <c r="R47" s="2116"/>
      <c r="S47" s="2495"/>
      <c r="T47" s="12"/>
      <c r="U47" s="12"/>
      <c r="V47" s="12"/>
      <c r="W47" s="12"/>
      <c r="X47" s="12"/>
      <c r="Y47" s="12"/>
      <c r="Z47" s="12"/>
      <c r="AA47" s="12"/>
      <c r="AB47" s="12"/>
      <c r="AC47" s="2495"/>
      <c r="AD47" s="72"/>
      <c r="AE47" s="2193" t="s">
        <v>10802</v>
      </c>
      <c r="AF47" s="2767" t="s">
        <v>10804</v>
      </c>
      <c r="AG47" s="2766" t="s">
        <v>10805</v>
      </c>
      <c r="AH47" s="2766" t="s">
        <v>10806</v>
      </c>
      <c r="AI47" s="2766" t="s">
        <v>10807</v>
      </c>
      <c r="AJ47" s="2766" t="s">
        <v>10808</v>
      </c>
      <c r="AK47" s="2766" t="s">
        <v>10809</v>
      </c>
      <c r="AL47" s="2766" t="s">
        <v>10810</v>
      </c>
      <c r="AM47" s="2765"/>
      <c r="AN47" s="2764"/>
      <c r="AO47" s="2845"/>
      <c r="AP47" s="72"/>
      <c r="AQ47" s="72"/>
      <c r="AR47" s="72"/>
      <c r="AS47" s="72"/>
    </row>
    <row r="48" spans="1:45" s="1" customFormat="1" ht="16.5" thickTop="1">
      <c r="A48" s="12"/>
      <c r="B48" s="2843"/>
      <c r="C48" s="2843"/>
      <c r="D48" s="12"/>
      <c r="E48" s="12"/>
      <c r="F48" s="12"/>
      <c r="G48" s="12"/>
      <c r="H48" s="12"/>
      <c r="I48" s="12"/>
      <c r="J48" s="12"/>
      <c r="K48" s="12"/>
      <c r="L48" s="12"/>
      <c r="M48" s="2844"/>
      <c r="N48" s="12"/>
      <c r="O48" s="12"/>
      <c r="P48" s="12"/>
      <c r="Q48" s="12"/>
      <c r="R48" s="2116"/>
      <c r="S48" s="12"/>
      <c r="T48" s="12"/>
      <c r="U48" s="12"/>
      <c r="V48" s="12"/>
      <c r="W48" s="12"/>
      <c r="X48" s="12"/>
      <c r="Y48" s="12"/>
      <c r="Z48" s="12"/>
      <c r="AA48" s="12"/>
      <c r="AB48" s="12"/>
      <c r="AC48" s="12"/>
      <c r="AD48" s="12"/>
      <c r="AE48" s="2843"/>
      <c r="AF48" s="2843"/>
      <c r="AG48" s="12"/>
      <c r="AH48" s="12"/>
      <c r="AI48" s="12"/>
      <c r="AJ48" s="12"/>
      <c r="AK48" s="12"/>
      <c r="AL48" s="12"/>
      <c r="AM48" s="12"/>
      <c r="AN48" s="12"/>
      <c r="AO48" s="2463"/>
      <c r="AP48" s="12"/>
      <c r="AQ48" s="12"/>
      <c r="AR48" s="12"/>
      <c r="AS48" s="12"/>
    </row>
    <row r="49" spans="1:45" s="1" customFormat="1" ht="19.5">
      <c r="A49" s="2102"/>
      <c r="B49" s="3113" t="s">
        <v>17806</v>
      </c>
      <c r="C49" s="2872"/>
      <c r="D49" s="2872"/>
      <c r="E49" s="2872"/>
      <c r="F49" s="2872"/>
      <c r="G49" s="2872"/>
      <c r="H49" s="2872"/>
      <c r="I49" s="2872"/>
      <c r="J49" s="2872"/>
      <c r="K49" s="2872"/>
      <c r="L49" s="2872"/>
      <c r="M49" s="2872"/>
      <c r="N49" s="2872"/>
      <c r="O49" s="2872"/>
      <c r="P49" s="2102"/>
      <c r="Q49" s="2426"/>
      <c r="R49" s="2507" t="s">
        <v>6741</v>
      </c>
      <c r="S49" s="2426"/>
      <c r="T49" s="2102"/>
      <c r="U49" s="2102"/>
      <c r="V49" s="2102"/>
      <c r="W49" s="2102"/>
      <c r="X49" s="2102"/>
      <c r="Y49" s="2102"/>
      <c r="Z49" s="2102"/>
      <c r="AA49" s="2102"/>
      <c r="AB49" s="2425"/>
      <c r="AC49" s="2426"/>
      <c r="AD49" s="2425"/>
      <c r="AE49" s="3113" t="str">
        <f>B49</f>
        <v>Financial derivatives – (A) Swaps with breaks or accretion paydowns</v>
      </c>
      <c r="AF49" s="2872"/>
      <c r="AG49" s="2872"/>
      <c r="AH49" s="2872"/>
      <c r="AI49" s="2872"/>
      <c r="AJ49" s="2872"/>
      <c r="AK49" s="2872"/>
      <c r="AL49" s="2872"/>
      <c r="AM49" s="2872"/>
      <c r="AN49" s="2872"/>
      <c r="AO49" s="2099"/>
      <c r="AP49" s="12"/>
      <c r="AQ49" s="12"/>
      <c r="AR49" s="12"/>
      <c r="AS49" s="12"/>
    </row>
    <row r="50" spans="1:45" ht="19.5" thickBot="1">
      <c r="A50" s="2425"/>
      <c r="B50" s="2842"/>
      <c r="C50" s="2842"/>
      <c r="D50" s="2842"/>
      <c r="E50" s="2842"/>
      <c r="F50" s="2842"/>
      <c r="G50" s="2842"/>
      <c r="H50" s="2842"/>
      <c r="I50" s="2842"/>
      <c r="J50" s="2842"/>
      <c r="K50" s="2842"/>
      <c r="L50" s="2425"/>
      <c r="M50" s="2099"/>
      <c r="N50" s="2425"/>
      <c r="O50" s="2425"/>
      <c r="P50" s="2425"/>
      <c r="Q50" s="2426"/>
      <c r="R50" s="2116"/>
      <c r="S50" s="2426"/>
      <c r="T50" s="2425"/>
      <c r="U50" s="2425"/>
      <c r="V50" s="2425"/>
      <c r="W50" s="2425"/>
      <c r="X50" s="2425"/>
      <c r="Y50" s="2425"/>
      <c r="Z50" s="2425"/>
      <c r="AA50" s="2425"/>
      <c r="AB50" s="2425"/>
      <c r="AC50" s="2426"/>
      <c r="AD50" s="2425"/>
      <c r="AE50" s="2842"/>
      <c r="AF50" s="2842"/>
      <c r="AG50" s="2842"/>
      <c r="AH50" s="2842"/>
      <c r="AI50" s="2842"/>
      <c r="AJ50" s="2842"/>
      <c r="AK50" s="2842"/>
      <c r="AL50" s="2842"/>
      <c r="AM50" s="2842"/>
      <c r="AN50" s="2842"/>
      <c r="AO50" s="2625"/>
      <c r="AP50" s="2625"/>
      <c r="AQ50" s="2625"/>
      <c r="AR50" s="2625"/>
      <c r="AS50" s="2625"/>
    </row>
    <row r="51" spans="1:45" thickTop="1">
      <c r="A51" s="12"/>
      <c r="B51" s="2971" t="s">
        <v>6743</v>
      </c>
      <c r="C51" s="2882" t="s">
        <v>10533</v>
      </c>
      <c r="D51" s="2882"/>
      <c r="E51" s="2882"/>
      <c r="F51" s="2882"/>
      <c r="G51" s="2882" t="s">
        <v>10534</v>
      </c>
      <c r="H51" s="2882"/>
      <c r="I51" s="2882" t="s">
        <v>10535</v>
      </c>
      <c r="J51" s="2882" t="s">
        <v>10536</v>
      </c>
      <c r="K51" s="2884"/>
      <c r="L51" s="12"/>
      <c r="M51" s="3087" t="s">
        <v>6749</v>
      </c>
      <c r="N51" s="12"/>
      <c r="O51" s="3087" t="s">
        <v>6750</v>
      </c>
      <c r="P51" s="12"/>
      <c r="Q51" s="2449"/>
      <c r="R51" s="2116"/>
      <c r="S51" s="2449"/>
      <c r="T51" s="12"/>
      <c r="U51" s="12"/>
      <c r="V51" s="12"/>
      <c r="W51" s="12"/>
      <c r="X51" s="12"/>
      <c r="Y51" s="12"/>
      <c r="Z51" s="12"/>
      <c r="AA51" s="12"/>
      <c r="AB51" s="12"/>
      <c r="AC51" s="2449"/>
      <c r="AD51" s="12"/>
      <c r="AE51" s="2971" t="s">
        <v>6743</v>
      </c>
      <c r="AF51" s="2882" t="s">
        <v>10533</v>
      </c>
      <c r="AG51" s="2882"/>
      <c r="AH51" s="2882"/>
      <c r="AI51" s="2882"/>
      <c r="AJ51" s="2882" t="s">
        <v>10534</v>
      </c>
      <c r="AK51" s="2882"/>
      <c r="AL51" s="2882" t="s">
        <v>10535</v>
      </c>
      <c r="AM51" s="2882" t="s">
        <v>10536</v>
      </c>
      <c r="AN51" s="2884"/>
      <c r="AO51" s="2625"/>
      <c r="AP51" s="2625"/>
      <c r="AQ51" s="2625"/>
      <c r="AR51" s="2625"/>
      <c r="AS51" s="2625"/>
    </row>
    <row r="52" spans="1:45" ht="30">
      <c r="A52" s="12"/>
      <c r="B52" s="3114"/>
      <c r="C52" s="2840" t="s">
        <v>10537</v>
      </c>
      <c r="D52" s="2840" t="s">
        <v>10538</v>
      </c>
      <c r="E52" s="2840" t="s">
        <v>10539</v>
      </c>
      <c r="F52" s="2840" t="s">
        <v>10540</v>
      </c>
      <c r="G52" s="2840" t="s">
        <v>10541</v>
      </c>
      <c r="H52" s="2840" t="s">
        <v>10542</v>
      </c>
      <c r="I52" s="3115"/>
      <c r="J52" s="2840" t="s">
        <v>10543</v>
      </c>
      <c r="K52" s="2839" t="s">
        <v>10544</v>
      </c>
      <c r="L52" s="12"/>
      <c r="M52" s="3116"/>
      <c r="N52" s="12"/>
      <c r="O52" s="3116"/>
      <c r="P52" s="12"/>
      <c r="Q52" s="2449"/>
      <c r="R52" s="2116"/>
      <c r="S52" s="2449"/>
      <c r="T52" s="12"/>
      <c r="U52" s="12"/>
      <c r="V52" s="12"/>
      <c r="W52" s="12"/>
      <c r="X52" s="12"/>
      <c r="Y52" s="12"/>
      <c r="Z52" s="12"/>
      <c r="AA52" s="12"/>
      <c r="AB52" s="12"/>
      <c r="AC52" s="2449"/>
      <c r="AD52" s="12"/>
      <c r="AE52" s="3114"/>
      <c r="AF52" s="2840" t="s">
        <v>10537</v>
      </c>
      <c r="AG52" s="2840" t="s">
        <v>10538</v>
      </c>
      <c r="AH52" s="2840" t="s">
        <v>10539</v>
      </c>
      <c r="AI52" s="2840" t="s">
        <v>10540</v>
      </c>
      <c r="AJ52" s="2840" t="s">
        <v>10541</v>
      </c>
      <c r="AK52" s="2840" t="s">
        <v>10542</v>
      </c>
      <c r="AL52" s="3115"/>
      <c r="AM52" s="2840" t="s">
        <v>10543</v>
      </c>
      <c r="AN52" s="2839" t="s">
        <v>10544</v>
      </c>
      <c r="AO52" s="2625"/>
      <c r="AP52" s="2625"/>
      <c r="AQ52" s="2625"/>
      <c r="AR52" s="2625"/>
      <c r="AS52" s="2625"/>
    </row>
    <row r="53" spans="1:45" ht="15">
      <c r="A53" s="12"/>
      <c r="B53" s="2841" t="s">
        <v>6744</v>
      </c>
      <c r="C53" s="2840" t="s">
        <v>6756</v>
      </c>
      <c r="D53" s="2840" t="s">
        <v>6756</v>
      </c>
      <c r="E53" s="2840" t="s">
        <v>6756</v>
      </c>
      <c r="F53" s="2840" t="s">
        <v>6756</v>
      </c>
      <c r="G53" s="2840" t="s">
        <v>6756</v>
      </c>
      <c r="H53" s="2840" t="s">
        <v>6756</v>
      </c>
      <c r="I53" s="2840" t="s">
        <v>6756</v>
      </c>
      <c r="J53" s="2840" t="s">
        <v>7339</v>
      </c>
      <c r="K53" s="2839" t="s">
        <v>7339</v>
      </c>
      <c r="L53" s="12"/>
      <c r="M53" s="3116"/>
      <c r="N53" s="12"/>
      <c r="O53" s="3116"/>
      <c r="P53" s="12"/>
      <c r="Q53" s="2449"/>
      <c r="R53" s="2116"/>
      <c r="S53" s="2449"/>
      <c r="T53" s="12"/>
      <c r="U53" s="12"/>
      <c r="V53" s="12"/>
      <c r="W53" s="12"/>
      <c r="X53" s="12"/>
      <c r="Y53" s="12"/>
      <c r="Z53" s="12"/>
      <c r="AA53" s="12"/>
      <c r="AB53" s="12"/>
      <c r="AC53" s="2449"/>
      <c r="AD53" s="12"/>
      <c r="AE53" s="2841" t="s">
        <v>6744</v>
      </c>
      <c r="AF53" s="2840" t="s">
        <v>6756</v>
      </c>
      <c r="AG53" s="2840" t="s">
        <v>6756</v>
      </c>
      <c r="AH53" s="2840" t="s">
        <v>6756</v>
      </c>
      <c r="AI53" s="2840" t="s">
        <v>6756</v>
      </c>
      <c r="AJ53" s="2840" t="s">
        <v>6756</v>
      </c>
      <c r="AK53" s="2840" t="s">
        <v>6756</v>
      </c>
      <c r="AL53" s="2840" t="s">
        <v>6756</v>
      </c>
      <c r="AM53" s="2840" t="s">
        <v>7339</v>
      </c>
      <c r="AN53" s="2839" t="s">
        <v>7339</v>
      </c>
    </row>
    <row r="54" spans="1:45" thickBot="1">
      <c r="A54" s="12"/>
      <c r="B54" s="2837" t="s">
        <v>6745</v>
      </c>
      <c r="C54" s="2559">
        <v>3</v>
      </c>
      <c r="D54" s="2559">
        <v>3</v>
      </c>
      <c r="E54" s="2559">
        <v>3</v>
      </c>
      <c r="F54" s="2559">
        <v>3</v>
      </c>
      <c r="G54" s="2559">
        <v>3</v>
      </c>
      <c r="H54" s="2559">
        <v>3</v>
      </c>
      <c r="I54" s="2559">
        <v>3</v>
      </c>
      <c r="J54" s="2559">
        <v>3</v>
      </c>
      <c r="K54" s="2560">
        <v>3</v>
      </c>
      <c r="L54" s="12"/>
      <c r="M54" s="3088"/>
      <c r="N54" s="12"/>
      <c r="O54" s="3088"/>
      <c r="P54" s="12"/>
      <c r="Q54" s="2449"/>
      <c r="R54" s="2116"/>
      <c r="S54" s="2449"/>
      <c r="T54" s="2877" t="s">
        <v>6742</v>
      </c>
      <c r="U54" s="2877"/>
      <c r="V54" s="3117"/>
      <c r="W54" s="3117"/>
      <c r="X54" s="3117"/>
      <c r="Y54" s="3117"/>
      <c r="Z54" s="3117"/>
      <c r="AA54" s="3117"/>
      <c r="AB54" s="2838"/>
      <c r="AC54" s="2449"/>
      <c r="AD54" s="12"/>
      <c r="AE54" s="2837" t="s">
        <v>6745</v>
      </c>
      <c r="AF54" s="2559">
        <v>3</v>
      </c>
      <c r="AG54" s="2559">
        <v>3</v>
      </c>
      <c r="AH54" s="2559">
        <v>3</v>
      </c>
      <c r="AI54" s="2559">
        <v>3</v>
      </c>
      <c r="AJ54" s="2559">
        <v>3</v>
      </c>
      <c r="AK54" s="2559">
        <v>3</v>
      </c>
      <c r="AL54" s="2559">
        <v>3</v>
      </c>
      <c r="AM54" s="2559">
        <v>3</v>
      </c>
      <c r="AN54" s="2560">
        <v>3</v>
      </c>
    </row>
    <row r="55" spans="1:45" ht="15.6" customHeight="1" thickTop="1" thickBot="1">
      <c r="A55" s="12"/>
      <c r="B55" s="2792"/>
      <c r="C55" s="2792"/>
      <c r="D55" s="2186"/>
      <c r="E55" s="2186"/>
      <c r="F55" s="2186"/>
      <c r="G55" s="2186"/>
      <c r="H55" s="2186"/>
      <c r="I55" s="2186"/>
      <c r="J55" s="2186"/>
      <c r="K55" s="2186"/>
      <c r="L55" s="12"/>
      <c r="M55" s="12"/>
      <c r="N55" s="12"/>
      <c r="O55" s="12"/>
      <c r="P55" s="12"/>
      <c r="Q55" s="2449"/>
      <c r="R55" s="2116"/>
      <c r="S55" s="2449"/>
      <c r="T55" s="50" t="s">
        <v>6751</v>
      </c>
      <c r="U55" s="36"/>
      <c r="V55" s="12"/>
      <c r="W55" s="12"/>
      <c r="X55" s="12"/>
      <c r="Y55" s="12"/>
      <c r="Z55" s="12"/>
      <c r="AA55" s="12"/>
      <c r="AB55" s="12"/>
      <c r="AC55" s="2449"/>
      <c r="AD55" s="12"/>
      <c r="AE55" s="2792"/>
      <c r="AF55" s="2792"/>
      <c r="AG55" s="2186"/>
      <c r="AH55" s="2186"/>
      <c r="AI55" s="2186"/>
      <c r="AJ55" s="2186"/>
      <c r="AK55" s="2186"/>
      <c r="AL55" s="2186"/>
      <c r="AM55" s="2186"/>
      <c r="AN55" s="2186"/>
    </row>
    <row r="56" spans="1:45" ht="15.6" customHeight="1" thickTop="1" thickBot="1">
      <c r="A56" s="12"/>
      <c r="B56" s="73" t="s">
        <v>10545</v>
      </c>
      <c r="C56" s="2440"/>
      <c r="D56" s="82"/>
      <c r="E56" s="2441"/>
      <c r="F56" s="2186"/>
      <c r="G56" s="2186"/>
      <c r="H56" s="2186"/>
      <c r="I56" s="2186"/>
      <c r="J56" s="2186"/>
      <c r="K56" s="2186"/>
      <c r="L56" s="12"/>
      <c r="M56" s="12"/>
      <c r="N56" s="12"/>
      <c r="O56" s="12"/>
      <c r="P56" s="12"/>
      <c r="Q56" s="2449"/>
      <c r="R56" s="2116"/>
      <c r="S56" s="2449"/>
      <c r="T56" s="12"/>
      <c r="U56" s="12"/>
      <c r="V56" s="12"/>
      <c r="W56" s="12"/>
      <c r="X56" s="12"/>
      <c r="Y56" s="12"/>
      <c r="Z56" s="12"/>
      <c r="AA56" s="12"/>
      <c r="AB56" s="12"/>
      <c r="AC56" s="2449"/>
      <c r="AD56" s="12"/>
      <c r="AE56" s="73" t="s">
        <v>10545</v>
      </c>
      <c r="AF56" s="2440"/>
      <c r="AG56" s="82"/>
      <c r="AH56" s="2441"/>
      <c r="AI56" s="2186"/>
      <c r="AJ56" s="2186"/>
      <c r="AK56" s="2186"/>
      <c r="AL56" s="2186"/>
      <c r="AM56" s="2186"/>
      <c r="AN56" s="2186"/>
    </row>
    <row r="57" spans="1:45" ht="15.6" customHeight="1" thickTop="1">
      <c r="A57" s="12"/>
      <c r="B57" s="2628" t="s">
        <v>10546</v>
      </c>
      <c r="C57" s="2826">
        <v>0</v>
      </c>
      <c r="D57" s="2824">
        <v>0</v>
      </c>
      <c r="E57" s="2824">
        <v>0</v>
      </c>
      <c r="F57" s="2824">
        <v>0</v>
      </c>
      <c r="G57" s="2825">
        <f t="shared" ref="G57:G64" si="12">IFERROR(SUM(C57:F57),0)</f>
        <v>0</v>
      </c>
      <c r="H57" s="2826">
        <v>0</v>
      </c>
      <c r="I57" s="2824">
        <v>0</v>
      </c>
      <c r="J57" s="2836">
        <v>0</v>
      </c>
      <c r="K57" s="2835">
        <v>0</v>
      </c>
      <c r="L57" s="12"/>
      <c r="M57" s="2821">
        <v>29</v>
      </c>
      <c r="N57" s="12"/>
      <c r="O57" s="56"/>
      <c r="P57" s="12"/>
      <c r="Q57" s="2449"/>
      <c r="R57" s="2116">
        <f t="shared" ref="R57:R63" si="13">IF( SUM( T57:AA57 ) = 0, 0, $T$9 )</f>
        <v>0</v>
      </c>
      <c r="S57" s="2449"/>
      <c r="T57" s="57">
        <f t="shared" ref="T57:W63" si="14" xml:space="preserve"> IF( ISNUMBER(C57), 0, 1 )</f>
        <v>0</v>
      </c>
      <c r="U57" s="57">
        <f t="shared" si="14"/>
        <v>0</v>
      </c>
      <c r="V57" s="57">
        <f t="shared" si="14"/>
        <v>0</v>
      </c>
      <c r="W57" s="57">
        <f t="shared" si="14"/>
        <v>0</v>
      </c>
      <c r="X57" s="12"/>
      <c r="Y57" s="57">
        <f t="shared" ref="Y57:AB63" si="15" xml:space="preserve"> IF( ISNUMBER(H57), 0, 1 )</f>
        <v>0</v>
      </c>
      <c r="Z57" s="57">
        <f t="shared" si="15"/>
        <v>0</v>
      </c>
      <c r="AA57" s="57">
        <f t="shared" si="15"/>
        <v>0</v>
      </c>
      <c r="AB57" s="57">
        <f t="shared" si="15"/>
        <v>0</v>
      </c>
      <c r="AC57" s="2449"/>
      <c r="AD57" s="12"/>
      <c r="AE57" s="2628" t="s">
        <v>10546</v>
      </c>
      <c r="AF57" s="2820"/>
      <c r="AG57" s="2818"/>
      <c r="AH57" s="2818"/>
      <c r="AI57" s="2818"/>
      <c r="AJ57" s="2819"/>
      <c r="AK57" s="2820"/>
      <c r="AL57" s="2818"/>
      <c r="AM57" s="2818"/>
      <c r="AN57" s="2834"/>
    </row>
    <row r="58" spans="1:45" ht="15.6" customHeight="1">
      <c r="A58" s="12"/>
      <c r="B58" s="2632" t="s">
        <v>10557</v>
      </c>
      <c r="C58" s="2815">
        <v>0</v>
      </c>
      <c r="D58" s="2813">
        <v>0</v>
      </c>
      <c r="E58" s="2813">
        <v>0</v>
      </c>
      <c r="F58" s="2813">
        <v>0</v>
      </c>
      <c r="G58" s="2814">
        <f t="shared" si="12"/>
        <v>0</v>
      </c>
      <c r="H58" s="2815">
        <v>0</v>
      </c>
      <c r="I58" s="2813">
        <v>0</v>
      </c>
      <c r="J58" s="2833">
        <v>0</v>
      </c>
      <c r="K58" s="2832">
        <v>0</v>
      </c>
      <c r="L58" s="12"/>
      <c r="M58" s="2810">
        <v>30</v>
      </c>
      <c r="N58" s="12"/>
      <c r="O58" s="62"/>
      <c r="P58" s="12"/>
      <c r="Q58" s="2449"/>
      <c r="R58" s="2116">
        <f t="shared" si="13"/>
        <v>0</v>
      </c>
      <c r="S58" s="2449"/>
      <c r="T58" s="57">
        <f t="shared" si="14"/>
        <v>0</v>
      </c>
      <c r="U58" s="57">
        <f t="shared" si="14"/>
        <v>0</v>
      </c>
      <c r="V58" s="57">
        <f t="shared" si="14"/>
        <v>0</v>
      </c>
      <c r="W58" s="57">
        <f t="shared" si="14"/>
        <v>0</v>
      </c>
      <c r="X58" s="12"/>
      <c r="Y58" s="57">
        <f t="shared" si="15"/>
        <v>0</v>
      </c>
      <c r="Z58" s="57">
        <f t="shared" si="15"/>
        <v>0</v>
      </c>
      <c r="AA58" s="57">
        <f t="shared" si="15"/>
        <v>0</v>
      </c>
      <c r="AB58" s="57">
        <f t="shared" si="15"/>
        <v>0</v>
      </c>
      <c r="AC58" s="2449"/>
      <c r="AD58" s="12"/>
      <c r="AE58" s="2632" t="s">
        <v>10557</v>
      </c>
      <c r="AF58" s="2809"/>
      <c r="AG58" s="2807"/>
      <c r="AH58" s="2807"/>
      <c r="AI58" s="2807"/>
      <c r="AJ58" s="2808"/>
      <c r="AK58" s="2809"/>
      <c r="AL58" s="2807"/>
      <c r="AM58" s="2807"/>
      <c r="AN58" s="2831"/>
    </row>
    <row r="59" spans="1:45" ht="15.6" customHeight="1">
      <c r="A59" s="12"/>
      <c r="B59" s="2632" t="s">
        <v>10568</v>
      </c>
      <c r="C59" s="2815">
        <v>0</v>
      </c>
      <c r="D59" s="2813">
        <v>0</v>
      </c>
      <c r="E59" s="2813">
        <v>0</v>
      </c>
      <c r="F59" s="2813">
        <v>0</v>
      </c>
      <c r="G59" s="2814">
        <f t="shared" si="12"/>
        <v>0</v>
      </c>
      <c r="H59" s="2815">
        <v>0</v>
      </c>
      <c r="I59" s="2813">
        <v>0</v>
      </c>
      <c r="J59" s="2833">
        <v>0</v>
      </c>
      <c r="K59" s="2832">
        <v>0</v>
      </c>
      <c r="L59" s="12"/>
      <c r="M59" s="2810">
        <v>31</v>
      </c>
      <c r="N59" s="12"/>
      <c r="O59" s="62"/>
      <c r="P59" s="12"/>
      <c r="Q59" s="2449"/>
      <c r="R59" s="2116">
        <f t="shared" si="13"/>
        <v>0</v>
      </c>
      <c r="S59" s="2449"/>
      <c r="T59" s="57">
        <f t="shared" si="14"/>
        <v>0</v>
      </c>
      <c r="U59" s="57">
        <f t="shared" si="14"/>
        <v>0</v>
      </c>
      <c r="V59" s="57">
        <f t="shared" si="14"/>
        <v>0</v>
      </c>
      <c r="W59" s="57">
        <f t="shared" si="14"/>
        <v>0</v>
      </c>
      <c r="X59" s="12"/>
      <c r="Y59" s="57">
        <f t="shared" si="15"/>
        <v>0</v>
      </c>
      <c r="Z59" s="57">
        <f t="shared" si="15"/>
        <v>0</v>
      </c>
      <c r="AA59" s="57">
        <f t="shared" si="15"/>
        <v>0</v>
      </c>
      <c r="AB59" s="57">
        <f t="shared" si="15"/>
        <v>0</v>
      </c>
      <c r="AC59" s="2449"/>
      <c r="AD59" s="12"/>
      <c r="AE59" s="2632" t="s">
        <v>10568</v>
      </c>
      <c r="AF59" s="2809"/>
      <c r="AG59" s="2807"/>
      <c r="AH59" s="2807"/>
      <c r="AI59" s="2807"/>
      <c r="AJ59" s="2808"/>
      <c r="AK59" s="2809"/>
      <c r="AL59" s="2807"/>
      <c r="AM59" s="2807"/>
      <c r="AN59" s="2831"/>
    </row>
    <row r="60" spans="1:45" ht="15.6" customHeight="1">
      <c r="A60" s="12"/>
      <c r="B60" s="2632" t="s">
        <v>10579</v>
      </c>
      <c r="C60" s="2815">
        <v>0</v>
      </c>
      <c r="D60" s="2813">
        <v>0</v>
      </c>
      <c r="E60" s="2813">
        <v>0</v>
      </c>
      <c r="F60" s="2813">
        <v>0</v>
      </c>
      <c r="G60" s="2814">
        <f t="shared" si="12"/>
        <v>0</v>
      </c>
      <c r="H60" s="2815">
        <v>0</v>
      </c>
      <c r="I60" s="2813">
        <v>0</v>
      </c>
      <c r="J60" s="2833">
        <v>0</v>
      </c>
      <c r="K60" s="2832">
        <v>0</v>
      </c>
      <c r="L60" s="12"/>
      <c r="M60" s="2810">
        <v>32</v>
      </c>
      <c r="N60" s="12"/>
      <c r="O60" s="62"/>
      <c r="P60" s="12"/>
      <c r="Q60" s="2449"/>
      <c r="R60" s="2116">
        <f t="shared" si="13"/>
        <v>0</v>
      </c>
      <c r="S60" s="2449"/>
      <c r="T60" s="57">
        <f t="shared" si="14"/>
        <v>0</v>
      </c>
      <c r="U60" s="57">
        <f t="shared" si="14"/>
        <v>0</v>
      </c>
      <c r="V60" s="57">
        <f t="shared" si="14"/>
        <v>0</v>
      </c>
      <c r="W60" s="57">
        <f t="shared" si="14"/>
        <v>0</v>
      </c>
      <c r="X60" s="12"/>
      <c r="Y60" s="57">
        <f t="shared" si="15"/>
        <v>0</v>
      </c>
      <c r="Z60" s="57">
        <f t="shared" si="15"/>
        <v>0</v>
      </c>
      <c r="AA60" s="57">
        <f t="shared" si="15"/>
        <v>0</v>
      </c>
      <c r="AB60" s="57">
        <f t="shared" si="15"/>
        <v>0</v>
      </c>
      <c r="AC60" s="2449"/>
      <c r="AD60" s="12"/>
      <c r="AE60" s="2632" t="s">
        <v>10579</v>
      </c>
      <c r="AF60" s="2809"/>
      <c r="AG60" s="2807"/>
      <c r="AH60" s="2807"/>
      <c r="AI60" s="2807"/>
      <c r="AJ60" s="2808"/>
      <c r="AK60" s="2809"/>
      <c r="AL60" s="2807"/>
      <c r="AM60" s="2807"/>
      <c r="AN60" s="2831"/>
    </row>
    <row r="61" spans="1:45" ht="15.6" customHeight="1">
      <c r="A61" s="12"/>
      <c r="B61" s="2632" t="s">
        <v>10590</v>
      </c>
      <c r="C61" s="2815">
        <v>0</v>
      </c>
      <c r="D61" s="2813">
        <v>0</v>
      </c>
      <c r="E61" s="2813">
        <v>0</v>
      </c>
      <c r="F61" s="2813">
        <v>1316.6079999999999</v>
      </c>
      <c r="G61" s="2814">
        <f t="shared" si="12"/>
        <v>1316.6079999999999</v>
      </c>
      <c r="H61" s="2815">
        <v>2143.3180000000002</v>
      </c>
      <c r="I61" s="2813">
        <v>119.16200000000001</v>
      </c>
      <c r="J61" s="2833">
        <v>2.2100000000000002E-2</v>
      </c>
      <c r="K61" s="2832">
        <v>9.5100000000000004E-2</v>
      </c>
      <c r="L61" s="12"/>
      <c r="M61" s="2810">
        <v>33</v>
      </c>
      <c r="N61" s="12"/>
      <c r="O61" s="62"/>
      <c r="P61" s="12"/>
      <c r="Q61" s="2449"/>
      <c r="R61" s="2116">
        <f t="shared" si="13"/>
        <v>0</v>
      </c>
      <c r="S61" s="2449"/>
      <c r="T61" s="57">
        <f t="shared" si="14"/>
        <v>0</v>
      </c>
      <c r="U61" s="57">
        <f t="shared" si="14"/>
        <v>0</v>
      </c>
      <c r="V61" s="57">
        <f t="shared" si="14"/>
        <v>0</v>
      </c>
      <c r="W61" s="57">
        <f t="shared" si="14"/>
        <v>0</v>
      </c>
      <c r="X61" s="12"/>
      <c r="Y61" s="57">
        <f t="shared" si="15"/>
        <v>0</v>
      </c>
      <c r="Z61" s="57">
        <f t="shared" si="15"/>
        <v>0</v>
      </c>
      <c r="AA61" s="57">
        <f t="shared" si="15"/>
        <v>0</v>
      </c>
      <c r="AB61" s="57">
        <f t="shared" si="15"/>
        <v>0</v>
      </c>
      <c r="AC61" s="2449"/>
      <c r="AD61" s="12"/>
      <c r="AE61" s="2632" t="s">
        <v>10590</v>
      </c>
      <c r="AF61" s="2809"/>
      <c r="AG61" s="2807"/>
      <c r="AH61" s="2807"/>
      <c r="AI61" s="2807"/>
      <c r="AJ61" s="2808"/>
      <c r="AK61" s="2809"/>
      <c r="AL61" s="2807"/>
      <c r="AM61" s="2807"/>
      <c r="AN61" s="2831"/>
    </row>
    <row r="62" spans="1:45" ht="15.6" customHeight="1">
      <c r="A62" s="12"/>
      <c r="B62" s="2632" t="s">
        <v>10601</v>
      </c>
      <c r="C62" s="2815">
        <v>0</v>
      </c>
      <c r="D62" s="2813">
        <v>0</v>
      </c>
      <c r="E62" s="2813">
        <v>0</v>
      </c>
      <c r="F62" s="2813">
        <v>0</v>
      </c>
      <c r="G62" s="2814">
        <f t="shared" si="12"/>
        <v>0</v>
      </c>
      <c r="H62" s="2815">
        <v>0</v>
      </c>
      <c r="I62" s="2813">
        <v>0</v>
      </c>
      <c r="J62" s="2833">
        <v>0</v>
      </c>
      <c r="K62" s="2832">
        <v>0</v>
      </c>
      <c r="L62" s="12"/>
      <c r="M62" s="2810">
        <v>34</v>
      </c>
      <c r="N62" s="12"/>
      <c r="O62" s="62"/>
      <c r="P62" s="12"/>
      <c r="Q62" s="2449"/>
      <c r="R62" s="2116">
        <f t="shared" si="13"/>
        <v>0</v>
      </c>
      <c r="S62" s="2449"/>
      <c r="T62" s="57">
        <f t="shared" si="14"/>
        <v>0</v>
      </c>
      <c r="U62" s="57">
        <f t="shared" si="14"/>
        <v>0</v>
      </c>
      <c r="V62" s="57">
        <f t="shared" si="14"/>
        <v>0</v>
      </c>
      <c r="W62" s="57">
        <f t="shared" si="14"/>
        <v>0</v>
      </c>
      <c r="X62" s="12"/>
      <c r="Y62" s="57">
        <f t="shared" si="15"/>
        <v>0</v>
      </c>
      <c r="Z62" s="57">
        <f t="shared" si="15"/>
        <v>0</v>
      </c>
      <c r="AA62" s="57">
        <f t="shared" si="15"/>
        <v>0</v>
      </c>
      <c r="AB62" s="57">
        <f t="shared" si="15"/>
        <v>0</v>
      </c>
      <c r="AC62" s="2449"/>
      <c r="AD62" s="12"/>
      <c r="AE62" s="2632" t="s">
        <v>10601</v>
      </c>
      <c r="AF62" s="2809"/>
      <c r="AG62" s="2807"/>
      <c r="AH62" s="2807"/>
      <c r="AI62" s="2807"/>
      <c r="AJ62" s="2808"/>
      <c r="AK62" s="2809"/>
      <c r="AL62" s="2807"/>
      <c r="AM62" s="2807"/>
      <c r="AN62" s="2831"/>
    </row>
    <row r="63" spans="1:45" ht="15.6" customHeight="1">
      <c r="A63" s="12"/>
      <c r="B63" s="2632" t="s">
        <v>10612</v>
      </c>
      <c r="C63" s="2815">
        <v>0</v>
      </c>
      <c r="D63" s="2813">
        <v>0</v>
      </c>
      <c r="E63" s="2813">
        <v>0</v>
      </c>
      <c r="F63" s="2813">
        <v>0</v>
      </c>
      <c r="G63" s="2814">
        <f t="shared" si="12"/>
        <v>0</v>
      </c>
      <c r="H63" s="2815">
        <v>0</v>
      </c>
      <c r="I63" s="2813">
        <v>0</v>
      </c>
      <c r="J63" s="2833">
        <v>0</v>
      </c>
      <c r="K63" s="2832">
        <v>0</v>
      </c>
      <c r="L63" s="12"/>
      <c r="M63" s="2810">
        <v>35</v>
      </c>
      <c r="N63" s="12"/>
      <c r="O63" s="62"/>
      <c r="P63" s="12"/>
      <c r="Q63" s="2449"/>
      <c r="R63" s="2116">
        <f t="shared" si="13"/>
        <v>0</v>
      </c>
      <c r="S63" s="2449"/>
      <c r="T63" s="57">
        <f t="shared" si="14"/>
        <v>0</v>
      </c>
      <c r="U63" s="57">
        <f t="shared" si="14"/>
        <v>0</v>
      </c>
      <c r="V63" s="57">
        <f t="shared" si="14"/>
        <v>0</v>
      </c>
      <c r="W63" s="57">
        <f t="shared" si="14"/>
        <v>0</v>
      </c>
      <c r="X63" s="12"/>
      <c r="Y63" s="57">
        <f t="shared" si="15"/>
        <v>0</v>
      </c>
      <c r="Z63" s="57">
        <f t="shared" si="15"/>
        <v>0</v>
      </c>
      <c r="AA63" s="57">
        <f t="shared" si="15"/>
        <v>0</v>
      </c>
      <c r="AB63" s="57">
        <f t="shared" si="15"/>
        <v>0</v>
      </c>
      <c r="AC63" s="2449"/>
      <c r="AD63" s="12"/>
      <c r="AE63" s="2632" t="s">
        <v>10612</v>
      </c>
      <c r="AF63" s="2809"/>
      <c r="AG63" s="2807"/>
      <c r="AH63" s="2807"/>
      <c r="AI63" s="2807"/>
      <c r="AJ63" s="2808"/>
      <c r="AK63" s="2809"/>
      <c r="AL63" s="2807"/>
      <c r="AM63" s="2807"/>
      <c r="AN63" s="2831"/>
    </row>
    <row r="64" spans="1:45" ht="15.6" customHeight="1" thickBot="1">
      <c r="A64" s="12"/>
      <c r="B64" s="2633" t="s">
        <v>6962</v>
      </c>
      <c r="C64" s="2804">
        <f>IFERROR(SUM(C57:C63), 0)</f>
        <v>0</v>
      </c>
      <c r="D64" s="2803">
        <f>IFERROR(SUM(D57:D63), 0)</f>
        <v>0</v>
      </c>
      <c r="E64" s="2803">
        <f>IFERROR(SUM(E57:E63), 0)</f>
        <v>0</v>
      </c>
      <c r="F64" s="2803">
        <f>IFERROR(SUM(F57:F63), 0)</f>
        <v>1316.6079999999999</v>
      </c>
      <c r="G64" s="2803">
        <f t="shared" si="12"/>
        <v>1316.6079999999999</v>
      </c>
      <c r="H64" s="2803">
        <f>IFERROR(SUM(H57:H63), 0)</f>
        <v>2143.3180000000002</v>
      </c>
      <c r="I64" s="2803">
        <f>IFERROR(SUM(I57:I63), 0)</f>
        <v>119.16200000000001</v>
      </c>
      <c r="J64" s="2802"/>
      <c r="K64" s="2801"/>
      <c r="L64" s="12"/>
      <c r="M64" s="2800">
        <v>36</v>
      </c>
      <c r="N64" s="12"/>
      <c r="O64" s="66"/>
      <c r="P64" s="12"/>
      <c r="Q64" s="2449"/>
      <c r="R64" s="2116"/>
      <c r="S64" s="2449"/>
      <c r="T64" s="12"/>
      <c r="U64" s="12"/>
      <c r="V64" s="12"/>
      <c r="W64" s="12"/>
      <c r="X64" s="12"/>
      <c r="Y64" s="12"/>
      <c r="Z64" s="12"/>
      <c r="AA64" s="12"/>
      <c r="AB64" s="12"/>
      <c r="AC64" s="2449"/>
      <c r="AD64" s="12"/>
      <c r="AE64" s="2633" t="s">
        <v>6962</v>
      </c>
      <c r="AF64" s="2799"/>
      <c r="AG64" s="2798"/>
      <c r="AH64" s="2798"/>
      <c r="AI64" s="2798"/>
      <c r="AJ64" s="2798"/>
      <c r="AK64" s="2798"/>
      <c r="AL64" s="2798"/>
      <c r="AM64" s="2797"/>
      <c r="AN64" s="2796"/>
    </row>
    <row r="65" spans="1:40" ht="15.6" customHeight="1" thickTop="1" thickBot="1">
      <c r="A65" s="12"/>
      <c r="B65" s="86"/>
      <c r="C65" s="2789"/>
      <c r="D65" s="2830"/>
      <c r="E65" s="2830"/>
      <c r="F65" s="2830"/>
      <c r="G65" s="2830"/>
      <c r="H65" s="2789"/>
      <c r="I65" s="2789"/>
      <c r="J65" s="2777"/>
      <c r="K65" s="2777"/>
      <c r="L65" s="12"/>
      <c r="M65" s="36"/>
      <c r="N65" s="12"/>
      <c r="O65" s="12"/>
      <c r="P65" s="12"/>
      <c r="Q65" s="2449"/>
      <c r="R65" s="2116"/>
      <c r="S65" s="2449"/>
      <c r="T65" s="12"/>
      <c r="U65" s="12"/>
      <c r="V65" s="12"/>
      <c r="W65" s="12"/>
      <c r="X65" s="12"/>
      <c r="Y65" s="12"/>
      <c r="Z65" s="12"/>
      <c r="AA65" s="12"/>
      <c r="AB65" s="12"/>
      <c r="AC65" s="2449"/>
      <c r="AD65" s="12"/>
      <c r="AE65" s="86"/>
      <c r="AF65" s="86"/>
      <c r="AG65" s="2829"/>
      <c r="AH65" s="2829"/>
      <c r="AI65" s="2829"/>
      <c r="AJ65" s="2829"/>
      <c r="AK65" s="2788"/>
      <c r="AL65" s="2788"/>
      <c r="AM65" s="2774"/>
      <c r="AN65" s="2774"/>
    </row>
    <row r="66" spans="1:40" ht="15.6" customHeight="1" thickTop="1" thickBot="1">
      <c r="A66" s="12"/>
      <c r="B66" s="73" t="s">
        <v>10631</v>
      </c>
      <c r="C66" s="2790"/>
      <c r="D66" s="2789"/>
      <c r="E66" s="2789"/>
      <c r="F66" s="2789"/>
      <c r="G66" s="2789"/>
      <c r="H66" s="2789"/>
      <c r="I66" s="2789"/>
      <c r="J66" s="2777"/>
      <c r="K66" s="2777"/>
      <c r="L66" s="12"/>
      <c r="M66" s="36"/>
      <c r="N66" s="12"/>
      <c r="O66" s="12"/>
      <c r="P66" s="12"/>
      <c r="Q66" s="2449"/>
      <c r="R66" s="2116"/>
      <c r="S66" s="2449"/>
      <c r="T66" s="12"/>
      <c r="U66" s="12"/>
      <c r="V66" s="12"/>
      <c r="W66" s="12"/>
      <c r="X66" s="12"/>
      <c r="Y66" s="12"/>
      <c r="Z66" s="12"/>
      <c r="AA66" s="12"/>
      <c r="AB66" s="12"/>
      <c r="AC66" s="2449"/>
      <c r="AD66" s="12"/>
      <c r="AE66" s="73" t="s">
        <v>10631</v>
      </c>
      <c r="AF66" s="2440"/>
      <c r="AG66" s="2788"/>
      <c r="AH66" s="2788"/>
      <c r="AI66" s="2788"/>
      <c r="AJ66" s="2788"/>
      <c r="AK66" s="2788"/>
      <c r="AL66" s="2788"/>
      <c r="AM66" s="2774"/>
      <c r="AN66" s="2774"/>
    </row>
    <row r="67" spans="1:40" ht="15.6" customHeight="1" thickTop="1">
      <c r="A67" s="12"/>
      <c r="B67" s="2628" t="s">
        <v>10632</v>
      </c>
      <c r="C67" s="2826">
        <v>0</v>
      </c>
      <c r="D67" s="2824">
        <v>0</v>
      </c>
      <c r="E67" s="2824">
        <v>0</v>
      </c>
      <c r="F67" s="2824">
        <v>0</v>
      </c>
      <c r="G67" s="2825">
        <f>IFERROR(SUM(C67:F67),0)</f>
        <v>0</v>
      </c>
      <c r="H67" s="2824">
        <v>0</v>
      </c>
      <c r="I67" s="2824">
        <v>0</v>
      </c>
      <c r="J67" s="2823"/>
      <c r="K67" s="2822"/>
      <c r="L67" s="12"/>
      <c r="M67" s="2821">
        <v>37</v>
      </c>
      <c r="N67" s="12"/>
      <c r="O67" s="56"/>
      <c r="P67" s="12"/>
      <c r="Q67" s="2449"/>
      <c r="R67" s="2116">
        <f>IF( SUM( T67:AA67 ) = 0, 0, $T$9 )</f>
        <v>0</v>
      </c>
      <c r="S67" s="2449"/>
      <c r="T67" s="57">
        <f t="shared" ref="T67:W70" si="16" xml:space="preserve"> IF( ISNUMBER(C67), 0, 1 )</f>
        <v>0</v>
      </c>
      <c r="U67" s="57">
        <f t="shared" si="16"/>
        <v>0</v>
      </c>
      <c r="V67" s="57">
        <f t="shared" si="16"/>
        <v>0</v>
      </c>
      <c r="W67" s="57">
        <f t="shared" si="16"/>
        <v>0</v>
      </c>
      <c r="X67" s="12"/>
      <c r="Y67" s="57">
        <f t="shared" ref="Y67:Z70" si="17" xml:space="preserve"> IF( ISNUMBER(H67), 0, 1 )</f>
        <v>0</v>
      </c>
      <c r="Z67" s="57">
        <f t="shared" si="17"/>
        <v>0</v>
      </c>
      <c r="AA67" s="12"/>
      <c r="AB67" s="12"/>
      <c r="AC67" s="2449"/>
      <c r="AD67" s="12"/>
      <c r="AE67" s="2628" t="s">
        <v>10632</v>
      </c>
      <c r="AF67" s="2820"/>
      <c r="AG67" s="2818"/>
      <c r="AH67" s="2818"/>
      <c r="AI67" s="2818"/>
      <c r="AJ67" s="2819"/>
      <c r="AK67" s="2818"/>
      <c r="AL67" s="2818"/>
      <c r="AM67" s="2817"/>
      <c r="AN67" s="2816"/>
    </row>
    <row r="68" spans="1:40" ht="15.6" customHeight="1">
      <c r="A68" s="12"/>
      <c r="B68" s="2632" t="s">
        <v>10641</v>
      </c>
      <c r="C68" s="2815">
        <v>0</v>
      </c>
      <c r="D68" s="2813">
        <v>0</v>
      </c>
      <c r="E68" s="2813">
        <v>0</v>
      </c>
      <c r="F68" s="2813">
        <v>0</v>
      </c>
      <c r="G68" s="2814">
        <f>IFERROR(SUM(C68:F68),0)</f>
        <v>0</v>
      </c>
      <c r="H68" s="2813">
        <v>0</v>
      </c>
      <c r="I68" s="2813">
        <v>0</v>
      </c>
      <c r="J68" s="2812"/>
      <c r="K68" s="2811"/>
      <c r="L68" s="12"/>
      <c r="M68" s="2810">
        <v>38</v>
      </c>
      <c r="N68" s="12"/>
      <c r="O68" s="62"/>
      <c r="P68" s="12"/>
      <c r="Q68" s="2449"/>
      <c r="R68" s="2116">
        <f>IF( SUM( T68:AA68 ) = 0, 0, $T$9 )</f>
        <v>0</v>
      </c>
      <c r="S68" s="2449"/>
      <c r="T68" s="57">
        <f t="shared" si="16"/>
        <v>0</v>
      </c>
      <c r="U68" s="57">
        <f t="shared" si="16"/>
        <v>0</v>
      </c>
      <c r="V68" s="57">
        <f t="shared" si="16"/>
        <v>0</v>
      </c>
      <c r="W68" s="57">
        <f t="shared" si="16"/>
        <v>0</v>
      </c>
      <c r="X68" s="12"/>
      <c r="Y68" s="57">
        <f t="shared" si="17"/>
        <v>0</v>
      </c>
      <c r="Z68" s="57">
        <f t="shared" si="17"/>
        <v>0</v>
      </c>
      <c r="AA68" s="12"/>
      <c r="AB68" s="12"/>
      <c r="AC68" s="2449"/>
      <c r="AD68" s="12"/>
      <c r="AE68" s="2632" t="s">
        <v>10641</v>
      </c>
      <c r="AF68" s="2809"/>
      <c r="AG68" s="2807"/>
      <c r="AH68" s="2807"/>
      <c r="AI68" s="2807"/>
      <c r="AJ68" s="2808"/>
      <c r="AK68" s="2807"/>
      <c r="AL68" s="2807"/>
      <c r="AM68" s="2806"/>
      <c r="AN68" s="2805"/>
    </row>
    <row r="69" spans="1:40" ht="15.6" customHeight="1">
      <c r="A69" s="12"/>
      <c r="B69" s="2632" t="s">
        <v>10650</v>
      </c>
      <c r="C69" s="2815">
        <v>0</v>
      </c>
      <c r="D69" s="2813">
        <v>0</v>
      </c>
      <c r="E69" s="2813">
        <v>0</v>
      </c>
      <c r="F69" s="2813">
        <v>0</v>
      </c>
      <c r="G69" s="2814">
        <f>IFERROR(SUM(C69:F69),0)</f>
        <v>0</v>
      </c>
      <c r="H69" s="2813">
        <v>0</v>
      </c>
      <c r="I69" s="2813">
        <v>0</v>
      </c>
      <c r="J69" s="2812"/>
      <c r="K69" s="2811"/>
      <c r="L69" s="12"/>
      <c r="M69" s="2810">
        <v>39</v>
      </c>
      <c r="N69" s="12"/>
      <c r="O69" s="62"/>
      <c r="P69" s="12"/>
      <c r="Q69" s="2449"/>
      <c r="R69" s="2116">
        <f>IF( SUM( T69:AA69 ) = 0, 0, $T$9 )</f>
        <v>0</v>
      </c>
      <c r="S69" s="2449"/>
      <c r="T69" s="57">
        <f t="shared" si="16"/>
        <v>0</v>
      </c>
      <c r="U69" s="57">
        <f t="shared" si="16"/>
        <v>0</v>
      </c>
      <c r="V69" s="57">
        <f t="shared" si="16"/>
        <v>0</v>
      </c>
      <c r="W69" s="57">
        <f t="shared" si="16"/>
        <v>0</v>
      </c>
      <c r="X69" s="12"/>
      <c r="Y69" s="57">
        <f t="shared" si="17"/>
        <v>0</v>
      </c>
      <c r="Z69" s="57">
        <f t="shared" si="17"/>
        <v>0</v>
      </c>
      <c r="AA69" s="12"/>
      <c r="AB69" s="12"/>
      <c r="AC69" s="2449"/>
      <c r="AD69" s="12"/>
      <c r="AE69" s="2632" t="s">
        <v>10650</v>
      </c>
      <c r="AF69" s="2809"/>
      <c r="AG69" s="2807"/>
      <c r="AH69" s="2807"/>
      <c r="AI69" s="2807"/>
      <c r="AJ69" s="2808"/>
      <c r="AK69" s="2807"/>
      <c r="AL69" s="2807"/>
      <c r="AM69" s="2806"/>
      <c r="AN69" s="2805"/>
    </row>
    <row r="70" spans="1:40" ht="15.6" customHeight="1">
      <c r="A70" s="12"/>
      <c r="B70" s="2632" t="s">
        <v>10659</v>
      </c>
      <c r="C70" s="2815">
        <v>0</v>
      </c>
      <c r="D70" s="2813">
        <v>0</v>
      </c>
      <c r="E70" s="2813">
        <v>0</v>
      </c>
      <c r="F70" s="2813">
        <v>0</v>
      </c>
      <c r="G70" s="2814">
        <f>IFERROR(SUM(C70:F70),0)</f>
        <v>0</v>
      </c>
      <c r="H70" s="2813">
        <v>0</v>
      </c>
      <c r="I70" s="2813">
        <v>0</v>
      </c>
      <c r="J70" s="2812"/>
      <c r="K70" s="2811"/>
      <c r="L70" s="12"/>
      <c r="M70" s="2810">
        <v>40</v>
      </c>
      <c r="N70" s="12"/>
      <c r="O70" s="62"/>
      <c r="P70" s="12"/>
      <c r="Q70" s="2449"/>
      <c r="R70" s="2116">
        <f>IF( SUM( T70:AA70 ) = 0, 0, $T$9 )</f>
        <v>0</v>
      </c>
      <c r="S70" s="2449"/>
      <c r="T70" s="57">
        <f t="shared" si="16"/>
        <v>0</v>
      </c>
      <c r="U70" s="57">
        <f t="shared" si="16"/>
        <v>0</v>
      </c>
      <c r="V70" s="57">
        <f t="shared" si="16"/>
        <v>0</v>
      </c>
      <c r="W70" s="57">
        <f t="shared" si="16"/>
        <v>0</v>
      </c>
      <c r="X70" s="12"/>
      <c r="Y70" s="57">
        <f t="shared" si="17"/>
        <v>0</v>
      </c>
      <c r="Z70" s="57">
        <f t="shared" si="17"/>
        <v>0</v>
      </c>
      <c r="AA70" s="12"/>
      <c r="AB70" s="12"/>
      <c r="AC70" s="2449"/>
      <c r="AD70" s="12"/>
      <c r="AE70" s="2632" t="s">
        <v>10659</v>
      </c>
      <c r="AF70" s="2809"/>
      <c r="AG70" s="2807"/>
      <c r="AH70" s="2807"/>
      <c r="AI70" s="2807"/>
      <c r="AJ70" s="2808"/>
      <c r="AK70" s="2807"/>
      <c r="AL70" s="2807"/>
      <c r="AM70" s="2806"/>
      <c r="AN70" s="2805"/>
    </row>
    <row r="71" spans="1:40" ht="15.6" customHeight="1" thickBot="1">
      <c r="A71" s="12"/>
      <c r="B71" s="2633" t="s">
        <v>6962</v>
      </c>
      <c r="C71" s="2804">
        <f>IFERROR(SUM(C67:C70), 0)</f>
        <v>0</v>
      </c>
      <c r="D71" s="2803">
        <f>IFERROR(SUM(D67:D70), 0)</f>
        <v>0</v>
      </c>
      <c r="E71" s="2803">
        <f>IFERROR(SUM(E67:E70), 0)</f>
        <v>0</v>
      </c>
      <c r="F71" s="2803">
        <f>IFERROR(SUM(F67:F70), 0)</f>
        <v>0</v>
      </c>
      <c r="G71" s="2803">
        <f>IFERROR(SUM(C71:F71),0)</f>
        <v>0</v>
      </c>
      <c r="H71" s="2803">
        <f>IFERROR(SUM(H67:H70), 0)</f>
        <v>0</v>
      </c>
      <c r="I71" s="2803">
        <f>IFERROR(SUM(I67:I70), 0)</f>
        <v>0</v>
      </c>
      <c r="J71" s="2802"/>
      <c r="K71" s="2801"/>
      <c r="L71" s="12"/>
      <c r="M71" s="2800">
        <v>41</v>
      </c>
      <c r="N71" s="12"/>
      <c r="O71" s="66"/>
      <c r="P71" s="12"/>
      <c r="Q71" s="2449"/>
      <c r="R71" s="2116"/>
      <c r="S71" s="2449"/>
      <c r="T71" s="12"/>
      <c r="U71" s="12"/>
      <c r="V71" s="12"/>
      <c r="W71" s="12"/>
      <c r="X71" s="12"/>
      <c r="Y71" s="12"/>
      <c r="Z71" s="12"/>
      <c r="AA71" s="12"/>
      <c r="AB71" s="12"/>
      <c r="AC71" s="2449"/>
      <c r="AD71" s="12"/>
      <c r="AE71" s="2633" t="s">
        <v>6962</v>
      </c>
      <c r="AF71" s="2799"/>
      <c r="AG71" s="2798"/>
      <c r="AH71" s="2798"/>
      <c r="AI71" s="2798"/>
      <c r="AJ71" s="2798"/>
      <c r="AK71" s="2798"/>
      <c r="AL71" s="2798"/>
      <c r="AM71" s="2797"/>
      <c r="AN71" s="2796"/>
    </row>
    <row r="72" spans="1:40" ht="15.6" customHeight="1" thickTop="1" thickBot="1">
      <c r="A72" s="12"/>
      <c r="B72" s="2792"/>
      <c r="C72" s="2795"/>
      <c r="D72" s="2789"/>
      <c r="E72" s="2789"/>
      <c r="F72" s="2789"/>
      <c r="G72" s="2789"/>
      <c r="H72" s="2789"/>
      <c r="I72" s="2789"/>
      <c r="J72" s="2777"/>
      <c r="K72" s="2777"/>
      <c r="L72" s="12"/>
      <c r="M72" s="12"/>
      <c r="N72" s="12"/>
      <c r="O72" s="12"/>
      <c r="P72" s="12"/>
      <c r="Q72" s="2449"/>
      <c r="R72" s="2116"/>
      <c r="S72" s="2449"/>
      <c r="T72" s="12"/>
      <c r="U72" s="12"/>
      <c r="V72" s="12"/>
      <c r="W72" s="12"/>
      <c r="X72" s="12"/>
      <c r="Y72" s="12"/>
      <c r="Z72" s="12"/>
      <c r="AA72" s="12"/>
      <c r="AB72" s="12"/>
      <c r="AC72" s="2449"/>
      <c r="AD72" s="12"/>
      <c r="AE72" s="2792"/>
      <c r="AF72" s="2792"/>
      <c r="AG72" s="2788"/>
      <c r="AH72" s="2788"/>
      <c r="AI72" s="2788"/>
      <c r="AJ72" s="2788"/>
      <c r="AK72" s="2788"/>
      <c r="AL72" s="2788"/>
      <c r="AM72" s="2774"/>
      <c r="AN72" s="2774"/>
    </row>
    <row r="73" spans="1:40" ht="15.6" customHeight="1" thickTop="1" thickBot="1">
      <c r="A73" s="12"/>
      <c r="B73" s="73" t="s">
        <v>10676</v>
      </c>
      <c r="C73" s="2790"/>
      <c r="D73" s="2789"/>
      <c r="E73" s="2789"/>
      <c r="F73" s="2789"/>
      <c r="G73" s="2789"/>
      <c r="H73" s="2789"/>
      <c r="I73" s="2789"/>
      <c r="J73" s="2777"/>
      <c r="K73" s="2777"/>
      <c r="L73" s="12"/>
      <c r="M73" s="36"/>
      <c r="N73" s="12"/>
      <c r="O73" s="12"/>
      <c r="P73" s="12"/>
      <c r="Q73" s="2449"/>
      <c r="R73" s="2116"/>
      <c r="S73" s="2449"/>
      <c r="T73" s="12"/>
      <c r="U73" s="12"/>
      <c r="V73" s="12"/>
      <c r="W73" s="12"/>
      <c r="X73" s="12"/>
      <c r="Y73" s="12"/>
      <c r="Z73" s="12"/>
      <c r="AA73" s="12"/>
      <c r="AB73" s="12"/>
      <c r="AC73" s="2449"/>
      <c r="AD73" s="12"/>
      <c r="AE73" s="73" t="s">
        <v>10676</v>
      </c>
      <c r="AF73" s="2440"/>
      <c r="AG73" s="2788"/>
      <c r="AH73" s="2788"/>
      <c r="AI73" s="2788"/>
      <c r="AJ73" s="2788"/>
      <c r="AK73" s="2788"/>
      <c r="AL73" s="2788"/>
      <c r="AM73" s="2774"/>
      <c r="AN73" s="2774"/>
    </row>
    <row r="74" spans="1:40" ht="15.6" customHeight="1" thickTop="1">
      <c r="A74" s="12"/>
      <c r="B74" s="2628" t="s">
        <v>10677</v>
      </c>
      <c r="C74" s="2826">
        <v>0</v>
      </c>
      <c r="D74" s="2824">
        <v>0</v>
      </c>
      <c r="E74" s="2824">
        <v>0</v>
      </c>
      <c r="F74" s="2824">
        <v>0</v>
      </c>
      <c r="G74" s="2825">
        <f>IFERROR(SUM(C74:F74),0)</f>
        <v>0</v>
      </c>
      <c r="H74" s="2824">
        <v>0</v>
      </c>
      <c r="I74" s="2824">
        <v>0</v>
      </c>
      <c r="J74" s="2823"/>
      <c r="K74" s="2822"/>
      <c r="L74" s="12"/>
      <c r="M74" s="2821">
        <v>42</v>
      </c>
      <c r="N74" s="12"/>
      <c r="O74" s="56"/>
      <c r="P74" s="12"/>
      <c r="Q74" s="2449"/>
      <c r="R74" s="2116">
        <f>IF( SUM( T74:AA74 ) = 0, 0, $T$9 )</f>
        <v>0</v>
      </c>
      <c r="S74" s="2449"/>
      <c r="T74" s="57">
        <f t="shared" ref="T74:W77" si="18" xml:space="preserve"> IF( ISNUMBER(C74), 0, 1 )</f>
        <v>0</v>
      </c>
      <c r="U74" s="57">
        <f t="shared" si="18"/>
        <v>0</v>
      </c>
      <c r="V74" s="57">
        <f t="shared" si="18"/>
        <v>0</v>
      </c>
      <c r="W74" s="57">
        <f t="shared" si="18"/>
        <v>0</v>
      </c>
      <c r="X74" s="12"/>
      <c r="Y74" s="57">
        <f t="shared" ref="Y74:Z77" si="19" xml:space="preserve"> IF( ISNUMBER(H74), 0, 1 )</f>
        <v>0</v>
      </c>
      <c r="Z74" s="57">
        <f t="shared" si="19"/>
        <v>0</v>
      </c>
      <c r="AA74" s="12"/>
      <c r="AB74" s="12"/>
      <c r="AC74" s="2449"/>
      <c r="AD74" s="12"/>
      <c r="AE74" s="2628" t="s">
        <v>10677</v>
      </c>
      <c r="AF74" s="2820"/>
      <c r="AG74" s="2818"/>
      <c r="AH74" s="2818"/>
      <c r="AI74" s="2818"/>
      <c r="AJ74" s="2819"/>
      <c r="AK74" s="2818"/>
      <c r="AL74" s="2818"/>
      <c r="AM74" s="2817"/>
      <c r="AN74" s="2816"/>
    </row>
    <row r="75" spans="1:40" ht="15.6" customHeight="1">
      <c r="A75" s="12"/>
      <c r="B75" s="2632" t="s">
        <v>10686</v>
      </c>
      <c r="C75" s="2815">
        <v>0</v>
      </c>
      <c r="D75" s="2813">
        <v>0</v>
      </c>
      <c r="E75" s="2813">
        <v>0</v>
      </c>
      <c r="F75" s="2813">
        <v>0</v>
      </c>
      <c r="G75" s="2814">
        <f>IFERROR(SUM(C75:F75),0)</f>
        <v>0</v>
      </c>
      <c r="H75" s="2813">
        <v>0</v>
      </c>
      <c r="I75" s="2813">
        <v>0</v>
      </c>
      <c r="J75" s="2812"/>
      <c r="K75" s="2811"/>
      <c r="L75" s="12"/>
      <c r="M75" s="2810">
        <v>43</v>
      </c>
      <c r="N75" s="12"/>
      <c r="O75" s="62"/>
      <c r="P75" s="12"/>
      <c r="Q75" s="2449"/>
      <c r="R75" s="2116">
        <f>IF( SUM( T75:AA75 ) = 0, 0, $T$9 )</f>
        <v>0</v>
      </c>
      <c r="S75" s="2449"/>
      <c r="T75" s="57">
        <f t="shared" si="18"/>
        <v>0</v>
      </c>
      <c r="U75" s="57">
        <f t="shared" si="18"/>
        <v>0</v>
      </c>
      <c r="V75" s="57">
        <f t="shared" si="18"/>
        <v>0</v>
      </c>
      <c r="W75" s="57">
        <f t="shared" si="18"/>
        <v>0</v>
      </c>
      <c r="X75" s="12"/>
      <c r="Y75" s="57">
        <f t="shared" si="19"/>
        <v>0</v>
      </c>
      <c r="Z75" s="57">
        <f t="shared" si="19"/>
        <v>0</v>
      </c>
      <c r="AA75" s="12"/>
      <c r="AB75" s="12"/>
      <c r="AC75" s="2449"/>
      <c r="AD75" s="12"/>
      <c r="AE75" s="2632" t="s">
        <v>10686</v>
      </c>
      <c r="AF75" s="2809"/>
      <c r="AG75" s="2807"/>
      <c r="AH75" s="2807"/>
      <c r="AI75" s="2807"/>
      <c r="AJ75" s="2808"/>
      <c r="AK75" s="2807"/>
      <c r="AL75" s="2807"/>
      <c r="AM75" s="2806"/>
      <c r="AN75" s="2805"/>
    </row>
    <row r="76" spans="1:40" ht="15.6" customHeight="1">
      <c r="A76" s="12"/>
      <c r="B76" s="2632" t="s">
        <v>10695</v>
      </c>
      <c r="C76" s="2815">
        <v>0</v>
      </c>
      <c r="D76" s="2813">
        <v>0</v>
      </c>
      <c r="E76" s="2813">
        <v>0</v>
      </c>
      <c r="F76" s="2813">
        <v>0</v>
      </c>
      <c r="G76" s="2814">
        <f>IFERROR(SUM(C76:F76),0)</f>
        <v>0</v>
      </c>
      <c r="H76" s="2813">
        <v>0</v>
      </c>
      <c r="I76" s="2813">
        <v>0</v>
      </c>
      <c r="J76" s="2812"/>
      <c r="K76" s="2811"/>
      <c r="L76" s="12"/>
      <c r="M76" s="2810">
        <v>44</v>
      </c>
      <c r="N76" s="12"/>
      <c r="O76" s="62"/>
      <c r="P76" s="12"/>
      <c r="Q76" s="2449"/>
      <c r="R76" s="2116">
        <f>IF( SUM( T76:AA76 ) = 0, 0, $T$9 )</f>
        <v>0</v>
      </c>
      <c r="S76" s="2449"/>
      <c r="T76" s="57">
        <f t="shared" si="18"/>
        <v>0</v>
      </c>
      <c r="U76" s="57">
        <f t="shared" si="18"/>
        <v>0</v>
      </c>
      <c r="V76" s="57">
        <f t="shared" si="18"/>
        <v>0</v>
      </c>
      <c r="W76" s="57">
        <f t="shared" si="18"/>
        <v>0</v>
      </c>
      <c r="X76" s="12"/>
      <c r="Y76" s="57">
        <f t="shared" si="19"/>
        <v>0</v>
      </c>
      <c r="Z76" s="57">
        <f t="shared" si="19"/>
        <v>0</v>
      </c>
      <c r="AA76" s="12"/>
      <c r="AB76" s="12"/>
      <c r="AC76" s="2449"/>
      <c r="AD76" s="12"/>
      <c r="AE76" s="2632" t="s">
        <v>10695</v>
      </c>
      <c r="AF76" s="2809"/>
      <c r="AG76" s="2807"/>
      <c r="AH76" s="2807"/>
      <c r="AI76" s="2807"/>
      <c r="AJ76" s="2808"/>
      <c r="AK76" s="2807"/>
      <c r="AL76" s="2807"/>
      <c r="AM76" s="2806"/>
      <c r="AN76" s="2805"/>
    </row>
    <row r="77" spans="1:40" ht="15.6" customHeight="1">
      <c r="A77" s="12"/>
      <c r="B77" s="2632" t="s">
        <v>10704</v>
      </c>
      <c r="C77" s="2815">
        <v>0</v>
      </c>
      <c r="D77" s="2813">
        <v>0</v>
      </c>
      <c r="E77" s="2813">
        <v>0</v>
      </c>
      <c r="F77" s="2813">
        <v>0</v>
      </c>
      <c r="G77" s="2814">
        <f>IFERROR(SUM(C77:F77),0)</f>
        <v>0</v>
      </c>
      <c r="H77" s="2813">
        <v>0</v>
      </c>
      <c r="I77" s="2813">
        <v>0</v>
      </c>
      <c r="J77" s="2812"/>
      <c r="K77" s="2811"/>
      <c r="L77" s="12"/>
      <c r="M77" s="2810">
        <v>45</v>
      </c>
      <c r="N77" s="12"/>
      <c r="O77" s="62"/>
      <c r="P77" s="12"/>
      <c r="Q77" s="2449"/>
      <c r="R77" s="2116">
        <f>IF( SUM( T77:AA77 ) = 0, 0, $T$9 )</f>
        <v>0</v>
      </c>
      <c r="S77" s="2449"/>
      <c r="T77" s="57">
        <f t="shared" si="18"/>
        <v>0</v>
      </c>
      <c r="U77" s="57">
        <f t="shared" si="18"/>
        <v>0</v>
      </c>
      <c r="V77" s="57">
        <f t="shared" si="18"/>
        <v>0</v>
      </c>
      <c r="W77" s="57">
        <f t="shared" si="18"/>
        <v>0</v>
      </c>
      <c r="X77" s="12"/>
      <c r="Y77" s="57">
        <f t="shared" si="19"/>
        <v>0</v>
      </c>
      <c r="Z77" s="57">
        <f t="shared" si="19"/>
        <v>0</v>
      </c>
      <c r="AA77" s="12"/>
      <c r="AB77" s="12"/>
      <c r="AC77" s="2449"/>
      <c r="AD77" s="12"/>
      <c r="AE77" s="2632" t="s">
        <v>10704</v>
      </c>
      <c r="AF77" s="2809"/>
      <c r="AG77" s="2807"/>
      <c r="AH77" s="2807"/>
      <c r="AI77" s="2807"/>
      <c r="AJ77" s="2808"/>
      <c r="AK77" s="2807"/>
      <c r="AL77" s="2807"/>
      <c r="AM77" s="2806"/>
      <c r="AN77" s="2805"/>
    </row>
    <row r="78" spans="1:40" ht="15.6" customHeight="1" thickBot="1">
      <c r="A78" s="12"/>
      <c r="B78" s="2633" t="s">
        <v>6962</v>
      </c>
      <c r="C78" s="2804">
        <f>IFERROR(SUM(C74:C77), 0)</f>
        <v>0</v>
      </c>
      <c r="D78" s="2803">
        <f>IFERROR(SUM(D74:D77), 0)</f>
        <v>0</v>
      </c>
      <c r="E78" s="2803">
        <f>IFERROR(SUM(E74:E77), 0)</f>
        <v>0</v>
      </c>
      <c r="F78" s="2803">
        <f>IFERROR(SUM(F74:F77), 0)</f>
        <v>0</v>
      </c>
      <c r="G78" s="2803">
        <f>IFERROR(SUM(C78:F78),0)</f>
        <v>0</v>
      </c>
      <c r="H78" s="2803">
        <f>IFERROR(SUM(H74:H77), 0)</f>
        <v>0</v>
      </c>
      <c r="I78" s="2803">
        <f>IFERROR(SUM(I74:I77), 0)</f>
        <v>0</v>
      </c>
      <c r="J78" s="2802"/>
      <c r="K78" s="2801"/>
      <c r="L78" s="12"/>
      <c r="M78" s="2800">
        <v>46</v>
      </c>
      <c r="N78" s="12"/>
      <c r="O78" s="66"/>
      <c r="P78" s="12"/>
      <c r="Q78" s="2449"/>
      <c r="R78" s="2116"/>
      <c r="S78" s="2449"/>
      <c r="T78" s="12"/>
      <c r="U78" s="12"/>
      <c r="V78" s="12"/>
      <c r="W78" s="12"/>
      <c r="X78" s="12"/>
      <c r="Y78" s="12"/>
      <c r="Z78" s="12"/>
      <c r="AA78" s="12"/>
      <c r="AB78" s="12"/>
      <c r="AC78" s="2449"/>
      <c r="AD78" s="12"/>
      <c r="AE78" s="2633" t="s">
        <v>6962</v>
      </c>
      <c r="AF78" s="2799"/>
      <c r="AG78" s="2798"/>
      <c r="AH78" s="2798"/>
      <c r="AI78" s="2798"/>
      <c r="AJ78" s="2798"/>
      <c r="AK78" s="2798"/>
      <c r="AL78" s="2798"/>
      <c r="AM78" s="2797"/>
      <c r="AN78" s="2796"/>
    </row>
    <row r="79" spans="1:40" ht="15.6" customHeight="1" thickTop="1" thickBot="1">
      <c r="A79" s="12"/>
      <c r="B79" s="2792"/>
      <c r="C79" s="2828"/>
      <c r="D79" s="2789"/>
      <c r="E79" s="2789"/>
      <c r="F79" s="2789"/>
      <c r="G79" s="2789"/>
      <c r="H79" s="2789"/>
      <c r="I79" s="2789"/>
      <c r="J79" s="2777"/>
      <c r="K79" s="2777"/>
      <c r="L79" s="12"/>
      <c r="M79" s="12"/>
      <c r="N79" s="12"/>
      <c r="O79" s="12"/>
      <c r="P79" s="12"/>
      <c r="Q79" s="2449"/>
      <c r="R79" s="2116"/>
      <c r="S79" s="2449"/>
      <c r="T79" s="12"/>
      <c r="U79" s="12"/>
      <c r="V79" s="12"/>
      <c r="W79" s="12"/>
      <c r="X79" s="12"/>
      <c r="Y79" s="12"/>
      <c r="Z79" s="12"/>
      <c r="AA79" s="12"/>
      <c r="AB79" s="12"/>
      <c r="AC79" s="2449"/>
      <c r="AD79" s="12"/>
      <c r="AE79" s="2792"/>
      <c r="AF79" s="2827"/>
      <c r="AG79" s="2788"/>
      <c r="AH79" s="2788"/>
      <c r="AI79" s="2788"/>
      <c r="AJ79" s="2788"/>
      <c r="AK79" s="2788"/>
      <c r="AL79" s="2788"/>
      <c r="AM79" s="2774"/>
      <c r="AN79" s="2774"/>
    </row>
    <row r="80" spans="1:40" ht="15.6" customHeight="1" thickTop="1" thickBot="1">
      <c r="A80" s="12"/>
      <c r="B80" s="73" t="s">
        <v>10721</v>
      </c>
      <c r="C80" s="2790"/>
      <c r="D80" s="2789"/>
      <c r="E80" s="2789"/>
      <c r="F80" s="2789"/>
      <c r="G80" s="2789"/>
      <c r="H80" s="2789"/>
      <c r="I80" s="2789"/>
      <c r="J80" s="2777"/>
      <c r="K80" s="2777"/>
      <c r="L80" s="12"/>
      <c r="M80" s="36"/>
      <c r="N80" s="12"/>
      <c r="O80" s="12"/>
      <c r="P80" s="12"/>
      <c r="Q80" s="2449"/>
      <c r="R80" s="2116"/>
      <c r="S80" s="2449"/>
      <c r="T80" s="12"/>
      <c r="U80" s="12"/>
      <c r="V80" s="12"/>
      <c r="W80" s="12"/>
      <c r="X80" s="12"/>
      <c r="Y80" s="12"/>
      <c r="Z80" s="12"/>
      <c r="AA80" s="12"/>
      <c r="AB80" s="12"/>
      <c r="AC80" s="2449"/>
      <c r="AD80" s="12"/>
      <c r="AE80" s="73" t="s">
        <v>10721</v>
      </c>
      <c r="AF80" s="2440"/>
      <c r="AG80" s="2788"/>
      <c r="AH80" s="2788"/>
      <c r="AI80" s="2788"/>
      <c r="AJ80" s="2788"/>
      <c r="AK80" s="2788"/>
      <c r="AL80" s="2788"/>
      <c r="AM80" s="2774"/>
      <c r="AN80" s="2774"/>
    </row>
    <row r="81" spans="1:40" ht="15.6" customHeight="1" thickTop="1">
      <c r="A81" s="12"/>
      <c r="B81" s="2628" t="s">
        <v>10722</v>
      </c>
      <c r="C81" s="2826">
        <v>0</v>
      </c>
      <c r="D81" s="2824">
        <v>0</v>
      </c>
      <c r="E81" s="2824">
        <v>0</v>
      </c>
      <c r="F81" s="2824">
        <v>0</v>
      </c>
      <c r="G81" s="2825">
        <f t="shared" ref="G81:G88" si="20">IFERROR(SUM(C81:F81),0)</f>
        <v>0</v>
      </c>
      <c r="H81" s="2824">
        <v>0</v>
      </c>
      <c r="I81" s="2824">
        <v>0</v>
      </c>
      <c r="J81" s="2823"/>
      <c r="K81" s="2822"/>
      <c r="L81" s="12"/>
      <c r="M81" s="2821">
        <v>47</v>
      </c>
      <c r="N81" s="12"/>
      <c r="O81" s="56"/>
      <c r="P81" s="12"/>
      <c r="Q81" s="2449"/>
      <c r="R81" s="2116">
        <f t="shared" ref="R81:R87" si="21">IF( SUM( T81:AA81 ) = 0, 0, $T$9 )</f>
        <v>0</v>
      </c>
      <c r="S81" s="2449"/>
      <c r="T81" s="57">
        <f t="shared" ref="T81:W87" si="22" xml:space="preserve"> IF( ISNUMBER(C81), 0, 1 )</f>
        <v>0</v>
      </c>
      <c r="U81" s="57">
        <f t="shared" si="22"/>
        <v>0</v>
      </c>
      <c r="V81" s="57">
        <f t="shared" si="22"/>
        <v>0</v>
      </c>
      <c r="W81" s="57">
        <f t="shared" si="22"/>
        <v>0</v>
      </c>
      <c r="X81" s="12"/>
      <c r="Y81" s="57">
        <f t="shared" ref="Y81:Z87" si="23" xml:space="preserve"> IF( ISNUMBER(H81), 0, 1 )</f>
        <v>0</v>
      </c>
      <c r="Z81" s="57">
        <f t="shared" si="23"/>
        <v>0</v>
      </c>
      <c r="AA81" s="12"/>
      <c r="AB81" s="12"/>
      <c r="AC81" s="2449"/>
      <c r="AD81" s="12"/>
      <c r="AE81" s="2628" t="s">
        <v>10722</v>
      </c>
      <c r="AF81" s="2820"/>
      <c r="AG81" s="2818"/>
      <c r="AH81" s="2818"/>
      <c r="AI81" s="2818"/>
      <c r="AJ81" s="2819"/>
      <c r="AK81" s="2818"/>
      <c r="AL81" s="2818"/>
      <c r="AM81" s="2817"/>
      <c r="AN81" s="2816"/>
    </row>
    <row r="82" spans="1:40" ht="15.6" customHeight="1">
      <c r="A82" s="12"/>
      <c r="B82" s="2632" t="s">
        <v>10731</v>
      </c>
      <c r="C82" s="2815">
        <v>0</v>
      </c>
      <c r="D82" s="2813">
        <v>0</v>
      </c>
      <c r="E82" s="2813">
        <v>0</v>
      </c>
      <c r="F82" s="2813">
        <v>0</v>
      </c>
      <c r="G82" s="2814">
        <f t="shared" si="20"/>
        <v>0</v>
      </c>
      <c r="H82" s="2813">
        <v>0</v>
      </c>
      <c r="I82" s="2813">
        <v>0</v>
      </c>
      <c r="J82" s="2812"/>
      <c r="K82" s="2811"/>
      <c r="L82" s="12"/>
      <c r="M82" s="2810">
        <v>48</v>
      </c>
      <c r="N82" s="12"/>
      <c r="O82" s="62"/>
      <c r="P82" s="12"/>
      <c r="Q82" s="2449"/>
      <c r="R82" s="2116">
        <f t="shared" si="21"/>
        <v>0</v>
      </c>
      <c r="S82" s="2449"/>
      <c r="T82" s="57">
        <f t="shared" si="22"/>
        <v>0</v>
      </c>
      <c r="U82" s="57">
        <f t="shared" si="22"/>
        <v>0</v>
      </c>
      <c r="V82" s="57">
        <f t="shared" si="22"/>
        <v>0</v>
      </c>
      <c r="W82" s="57">
        <f t="shared" si="22"/>
        <v>0</v>
      </c>
      <c r="X82" s="12"/>
      <c r="Y82" s="57">
        <f t="shared" si="23"/>
        <v>0</v>
      </c>
      <c r="Z82" s="57">
        <f t="shared" si="23"/>
        <v>0</v>
      </c>
      <c r="AA82" s="12"/>
      <c r="AB82" s="12"/>
      <c r="AC82" s="2449"/>
      <c r="AD82" s="12"/>
      <c r="AE82" s="2632" t="s">
        <v>10731</v>
      </c>
      <c r="AF82" s="2809"/>
      <c r="AG82" s="2807"/>
      <c r="AH82" s="2807"/>
      <c r="AI82" s="2807"/>
      <c r="AJ82" s="2808"/>
      <c r="AK82" s="2807"/>
      <c r="AL82" s="2807"/>
      <c r="AM82" s="2806"/>
      <c r="AN82" s="2805"/>
    </row>
    <row r="83" spans="1:40" ht="15.6" customHeight="1">
      <c r="A83" s="12"/>
      <c r="B83" s="2632" t="s">
        <v>10740</v>
      </c>
      <c r="C83" s="2815">
        <v>0</v>
      </c>
      <c r="D83" s="2813">
        <v>0</v>
      </c>
      <c r="E83" s="2813">
        <v>0</v>
      </c>
      <c r="F83" s="2813">
        <v>0</v>
      </c>
      <c r="G83" s="2814">
        <f t="shared" si="20"/>
        <v>0</v>
      </c>
      <c r="H83" s="2813">
        <v>0</v>
      </c>
      <c r="I83" s="2813">
        <v>0</v>
      </c>
      <c r="J83" s="2812"/>
      <c r="K83" s="2811"/>
      <c r="L83" s="12"/>
      <c r="M83" s="2810">
        <v>49</v>
      </c>
      <c r="N83" s="12"/>
      <c r="O83" s="62"/>
      <c r="P83" s="12"/>
      <c r="Q83" s="2449"/>
      <c r="R83" s="2116">
        <f t="shared" si="21"/>
        <v>0</v>
      </c>
      <c r="S83" s="2449"/>
      <c r="T83" s="57">
        <f t="shared" si="22"/>
        <v>0</v>
      </c>
      <c r="U83" s="57">
        <f t="shared" si="22"/>
        <v>0</v>
      </c>
      <c r="V83" s="57">
        <f t="shared" si="22"/>
        <v>0</v>
      </c>
      <c r="W83" s="57">
        <f t="shared" si="22"/>
        <v>0</v>
      </c>
      <c r="X83" s="12"/>
      <c r="Y83" s="57">
        <f t="shared" si="23"/>
        <v>0</v>
      </c>
      <c r="Z83" s="57">
        <f t="shared" si="23"/>
        <v>0</v>
      </c>
      <c r="AA83" s="12"/>
      <c r="AB83" s="12"/>
      <c r="AC83" s="2449"/>
      <c r="AD83" s="12"/>
      <c r="AE83" s="2632" t="s">
        <v>10740</v>
      </c>
      <c r="AF83" s="2809"/>
      <c r="AG83" s="2807"/>
      <c r="AH83" s="2807"/>
      <c r="AI83" s="2807"/>
      <c r="AJ83" s="2808"/>
      <c r="AK83" s="2807"/>
      <c r="AL83" s="2807"/>
      <c r="AM83" s="2806"/>
      <c r="AN83" s="2805"/>
    </row>
    <row r="84" spans="1:40" ht="15.6" customHeight="1">
      <c r="A84" s="12"/>
      <c r="B84" s="2632" t="s">
        <v>10749</v>
      </c>
      <c r="C84" s="2815">
        <v>0</v>
      </c>
      <c r="D84" s="2813">
        <v>0</v>
      </c>
      <c r="E84" s="2813">
        <v>0</v>
      </c>
      <c r="F84" s="2813">
        <v>0</v>
      </c>
      <c r="G84" s="2814">
        <f t="shared" si="20"/>
        <v>0</v>
      </c>
      <c r="H84" s="2813">
        <v>0</v>
      </c>
      <c r="I84" s="2813">
        <v>0</v>
      </c>
      <c r="J84" s="2812"/>
      <c r="K84" s="2811"/>
      <c r="L84" s="12"/>
      <c r="M84" s="2810">
        <v>50</v>
      </c>
      <c r="N84" s="2465"/>
      <c r="O84" s="62"/>
      <c r="P84" s="2465"/>
      <c r="Q84" s="2466"/>
      <c r="R84" s="2116">
        <f t="shared" si="21"/>
        <v>0</v>
      </c>
      <c r="S84" s="2449"/>
      <c r="T84" s="57">
        <f t="shared" si="22"/>
        <v>0</v>
      </c>
      <c r="U84" s="57">
        <f t="shared" si="22"/>
        <v>0</v>
      </c>
      <c r="V84" s="57">
        <f t="shared" si="22"/>
        <v>0</v>
      </c>
      <c r="W84" s="57">
        <f t="shared" si="22"/>
        <v>0</v>
      </c>
      <c r="X84" s="12"/>
      <c r="Y84" s="57">
        <f t="shared" si="23"/>
        <v>0</v>
      </c>
      <c r="Z84" s="57">
        <f t="shared" si="23"/>
        <v>0</v>
      </c>
      <c r="AA84" s="12"/>
      <c r="AB84" s="12"/>
      <c r="AC84" s="2449"/>
      <c r="AD84" s="12"/>
      <c r="AE84" s="2632" t="s">
        <v>10749</v>
      </c>
      <c r="AF84" s="2809"/>
      <c r="AG84" s="2807"/>
      <c r="AH84" s="2807"/>
      <c r="AI84" s="2807"/>
      <c r="AJ84" s="2808"/>
      <c r="AK84" s="2807"/>
      <c r="AL84" s="2807"/>
      <c r="AM84" s="2806"/>
      <c r="AN84" s="2805"/>
    </row>
    <row r="85" spans="1:40" ht="15.6" customHeight="1">
      <c r="A85" s="12"/>
      <c r="B85" s="2632" t="s">
        <v>10758</v>
      </c>
      <c r="C85" s="2815">
        <v>0</v>
      </c>
      <c r="D85" s="2813">
        <v>0</v>
      </c>
      <c r="E85" s="2813">
        <v>0</v>
      </c>
      <c r="F85" s="2813">
        <v>0</v>
      </c>
      <c r="G85" s="2814">
        <f t="shared" si="20"/>
        <v>0</v>
      </c>
      <c r="H85" s="2813">
        <v>0</v>
      </c>
      <c r="I85" s="2813">
        <v>0</v>
      </c>
      <c r="J85" s="2812"/>
      <c r="K85" s="2811"/>
      <c r="L85" s="12"/>
      <c r="M85" s="2810">
        <v>51</v>
      </c>
      <c r="N85" s="2465"/>
      <c r="O85" s="62"/>
      <c r="P85" s="2465"/>
      <c r="Q85" s="2466"/>
      <c r="R85" s="2116">
        <f t="shared" si="21"/>
        <v>0</v>
      </c>
      <c r="S85" s="2449"/>
      <c r="T85" s="57">
        <f t="shared" si="22"/>
        <v>0</v>
      </c>
      <c r="U85" s="57">
        <f t="shared" si="22"/>
        <v>0</v>
      </c>
      <c r="V85" s="57">
        <f t="shared" si="22"/>
        <v>0</v>
      </c>
      <c r="W85" s="57">
        <f t="shared" si="22"/>
        <v>0</v>
      </c>
      <c r="X85" s="12"/>
      <c r="Y85" s="57">
        <f t="shared" si="23"/>
        <v>0</v>
      </c>
      <c r="Z85" s="57">
        <f t="shared" si="23"/>
        <v>0</v>
      </c>
      <c r="AA85" s="12"/>
      <c r="AB85" s="12"/>
      <c r="AC85" s="2449"/>
      <c r="AD85" s="12"/>
      <c r="AE85" s="2632" t="s">
        <v>10758</v>
      </c>
      <c r="AF85" s="2809"/>
      <c r="AG85" s="2807"/>
      <c r="AH85" s="2807"/>
      <c r="AI85" s="2807"/>
      <c r="AJ85" s="2808"/>
      <c r="AK85" s="2807"/>
      <c r="AL85" s="2807"/>
      <c r="AM85" s="2806"/>
      <c r="AN85" s="2805"/>
    </row>
    <row r="86" spans="1:40" ht="15.6" customHeight="1">
      <c r="A86" s="12"/>
      <c r="B86" s="2632" t="s">
        <v>10767</v>
      </c>
      <c r="C86" s="2815">
        <v>0</v>
      </c>
      <c r="D86" s="2813">
        <v>0</v>
      </c>
      <c r="E86" s="2813">
        <v>0</v>
      </c>
      <c r="F86" s="2813">
        <v>0</v>
      </c>
      <c r="G86" s="2814">
        <f t="shared" si="20"/>
        <v>0</v>
      </c>
      <c r="H86" s="2813">
        <v>0</v>
      </c>
      <c r="I86" s="2813">
        <v>0</v>
      </c>
      <c r="J86" s="2812"/>
      <c r="K86" s="2811"/>
      <c r="L86" s="12"/>
      <c r="M86" s="2810">
        <v>52</v>
      </c>
      <c r="N86" s="2465"/>
      <c r="O86" s="62"/>
      <c r="P86" s="2465"/>
      <c r="Q86" s="2466"/>
      <c r="R86" s="2116">
        <f t="shared" si="21"/>
        <v>0</v>
      </c>
      <c r="S86" s="2449"/>
      <c r="T86" s="57">
        <f t="shared" si="22"/>
        <v>0</v>
      </c>
      <c r="U86" s="57">
        <f t="shared" si="22"/>
        <v>0</v>
      </c>
      <c r="V86" s="57">
        <f t="shared" si="22"/>
        <v>0</v>
      </c>
      <c r="W86" s="57">
        <f t="shared" si="22"/>
        <v>0</v>
      </c>
      <c r="X86" s="12"/>
      <c r="Y86" s="57">
        <f t="shared" si="23"/>
        <v>0</v>
      </c>
      <c r="Z86" s="57">
        <f t="shared" si="23"/>
        <v>0</v>
      </c>
      <c r="AA86" s="12"/>
      <c r="AB86" s="12"/>
      <c r="AC86" s="2449"/>
      <c r="AD86" s="12"/>
      <c r="AE86" s="2632" t="s">
        <v>10767</v>
      </c>
      <c r="AF86" s="2809"/>
      <c r="AG86" s="2807"/>
      <c r="AH86" s="2807"/>
      <c r="AI86" s="2807"/>
      <c r="AJ86" s="2808"/>
      <c r="AK86" s="2807"/>
      <c r="AL86" s="2807"/>
      <c r="AM86" s="2806"/>
      <c r="AN86" s="2805"/>
    </row>
    <row r="87" spans="1:40" ht="15.6" customHeight="1">
      <c r="A87" s="12"/>
      <c r="B87" s="2632" t="s">
        <v>10776</v>
      </c>
      <c r="C87" s="2815">
        <v>0</v>
      </c>
      <c r="D87" s="2813">
        <v>0</v>
      </c>
      <c r="E87" s="2813">
        <v>0</v>
      </c>
      <c r="F87" s="2813">
        <v>0</v>
      </c>
      <c r="G87" s="2814">
        <f t="shared" si="20"/>
        <v>0</v>
      </c>
      <c r="H87" s="2813">
        <v>0</v>
      </c>
      <c r="I87" s="2813">
        <v>0</v>
      </c>
      <c r="J87" s="2812"/>
      <c r="K87" s="2811"/>
      <c r="L87" s="12"/>
      <c r="M87" s="2810">
        <v>53</v>
      </c>
      <c r="N87" s="12"/>
      <c r="O87" s="62"/>
      <c r="P87" s="12"/>
      <c r="Q87" s="2449"/>
      <c r="R87" s="2116">
        <f t="shared" si="21"/>
        <v>0</v>
      </c>
      <c r="S87" s="2449"/>
      <c r="T87" s="57">
        <f t="shared" si="22"/>
        <v>0</v>
      </c>
      <c r="U87" s="57">
        <f t="shared" si="22"/>
        <v>0</v>
      </c>
      <c r="V87" s="57">
        <f t="shared" si="22"/>
        <v>0</v>
      </c>
      <c r="W87" s="57">
        <f t="shared" si="22"/>
        <v>0</v>
      </c>
      <c r="X87" s="12"/>
      <c r="Y87" s="57">
        <f t="shared" si="23"/>
        <v>0</v>
      </c>
      <c r="Z87" s="57">
        <f t="shared" si="23"/>
        <v>0</v>
      </c>
      <c r="AA87" s="12"/>
      <c r="AB87" s="12"/>
      <c r="AC87" s="2449"/>
      <c r="AD87" s="12"/>
      <c r="AE87" s="2632" t="s">
        <v>10776</v>
      </c>
      <c r="AF87" s="2809"/>
      <c r="AG87" s="2807"/>
      <c r="AH87" s="2807"/>
      <c r="AI87" s="2807"/>
      <c r="AJ87" s="2808"/>
      <c r="AK87" s="2807"/>
      <c r="AL87" s="2807"/>
      <c r="AM87" s="2806"/>
      <c r="AN87" s="2805"/>
    </row>
    <row r="88" spans="1:40" ht="15.6" customHeight="1" thickBot="1">
      <c r="A88" s="12"/>
      <c r="B88" s="2633" t="s">
        <v>6962</v>
      </c>
      <c r="C88" s="2804">
        <f>IFERROR(SUM(C81:C87), 0)</f>
        <v>0</v>
      </c>
      <c r="D88" s="2803">
        <f>IFERROR(SUM(D81:D87), 0)</f>
        <v>0</v>
      </c>
      <c r="E88" s="2803">
        <f>IFERROR(SUM(E81:E87), 0)</f>
        <v>0</v>
      </c>
      <c r="F88" s="2803">
        <f>IFERROR(SUM(F81:F87), 0)</f>
        <v>0</v>
      </c>
      <c r="G88" s="2803">
        <f t="shared" si="20"/>
        <v>0</v>
      </c>
      <c r="H88" s="2803">
        <f>IFERROR(SUM(H81:H87), 0)</f>
        <v>0</v>
      </c>
      <c r="I88" s="2803">
        <f>IFERROR(SUM(I81:I87), 0)</f>
        <v>0</v>
      </c>
      <c r="J88" s="2802"/>
      <c r="K88" s="2801"/>
      <c r="L88" s="12"/>
      <c r="M88" s="2800">
        <v>54</v>
      </c>
      <c r="N88" s="12"/>
      <c r="O88" s="66"/>
      <c r="P88" s="12"/>
      <c r="Q88" s="2449"/>
      <c r="R88" s="2116"/>
      <c r="S88" s="2449"/>
      <c r="T88" s="12"/>
      <c r="U88" s="12"/>
      <c r="V88" s="12"/>
      <c r="W88" s="12"/>
      <c r="X88" s="12"/>
      <c r="Y88" s="12"/>
      <c r="Z88" s="12"/>
      <c r="AA88" s="12"/>
      <c r="AB88" s="12"/>
      <c r="AC88" s="2449"/>
      <c r="AD88" s="12"/>
      <c r="AE88" s="2633" t="s">
        <v>6962</v>
      </c>
      <c r="AF88" s="2799"/>
      <c r="AG88" s="2798"/>
      <c r="AH88" s="2798"/>
      <c r="AI88" s="2798"/>
      <c r="AJ88" s="2798"/>
      <c r="AK88" s="2798"/>
      <c r="AL88" s="2798"/>
      <c r="AM88" s="2797"/>
      <c r="AN88" s="2796"/>
    </row>
    <row r="89" spans="1:40" ht="15.6" customHeight="1" thickTop="1" thickBot="1">
      <c r="A89" s="12"/>
      <c r="B89" s="2792"/>
      <c r="C89" s="2795"/>
      <c r="D89" s="2793"/>
      <c r="E89" s="2793"/>
      <c r="F89" s="2793"/>
      <c r="G89" s="2794"/>
      <c r="H89" s="2793"/>
      <c r="I89" s="2793"/>
      <c r="J89" s="2777"/>
      <c r="K89" s="2777"/>
      <c r="L89" s="12"/>
      <c r="M89" s="2098"/>
      <c r="N89" s="12"/>
      <c r="O89" s="12"/>
      <c r="P89" s="12"/>
      <c r="Q89" s="2449"/>
      <c r="R89" s="2116"/>
      <c r="S89" s="2449"/>
      <c r="T89" s="12"/>
      <c r="U89" s="12"/>
      <c r="V89" s="12"/>
      <c r="W89" s="12"/>
      <c r="X89" s="12"/>
      <c r="Y89" s="12"/>
      <c r="Z89" s="12"/>
      <c r="AA89" s="12"/>
      <c r="AB89" s="12"/>
      <c r="AC89" s="2449"/>
      <c r="AD89" s="12"/>
      <c r="AE89" s="2792"/>
      <c r="AF89" s="2792"/>
      <c r="AG89" s="2791"/>
      <c r="AH89" s="2791"/>
      <c r="AI89" s="2791"/>
      <c r="AJ89" s="2791"/>
      <c r="AK89" s="2791"/>
      <c r="AL89" s="2791"/>
      <c r="AM89" s="2774"/>
      <c r="AN89" s="2774"/>
    </row>
    <row r="90" spans="1:40" ht="15.6" customHeight="1" thickTop="1" thickBot="1">
      <c r="A90" s="12"/>
      <c r="B90" s="73" t="s">
        <v>10793</v>
      </c>
      <c r="C90" s="2790"/>
      <c r="D90" s="2789"/>
      <c r="E90" s="2789"/>
      <c r="F90" s="2789"/>
      <c r="G90" s="2789"/>
      <c r="H90" s="2789"/>
      <c r="I90" s="2789"/>
      <c r="J90" s="2777"/>
      <c r="K90" s="2777"/>
      <c r="L90" s="12"/>
      <c r="M90" s="2098"/>
      <c r="N90" s="12"/>
      <c r="O90" s="12"/>
      <c r="P90" s="12"/>
      <c r="Q90" s="2449"/>
      <c r="R90" s="2116"/>
      <c r="S90" s="2449"/>
      <c r="T90" s="12"/>
      <c r="U90" s="12"/>
      <c r="V90" s="12"/>
      <c r="W90" s="12"/>
      <c r="X90" s="12"/>
      <c r="Y90" s="12"/>
      <c r="Z90" s="12"/>
      <c r="AA90" s="12"/>
      <c r="AB90" s="12"/>
      <c r="AC90" s="2449"/>
      <c r="AD90" s="12"/>
      <c r="AE90" s="73" t="s">
        <v>10793</v>
      </c>
      <c r="AF90" s="2440"/>
      <c r="AG90" s="2788"/>
      <c r="AH90" s="2788"/>
      <c r="AI90" s="2788"/>
      <c r="AJ90" s="2788"/>
      <c r="AK90" s="2788"/>
      <c r="AL90" s="2788"/>
      <c r="AM90" s="2774"/>
      <c r="AN90" s="2774"/>
    </row>
    <row r="91" spans="1:40" ht="15.6" customHeight="1" thickTop="1" thickBot="1">
      <c r="A91" s="72"/>
      <c r="B91" s="2193" t="s">
        <v>10793</v>
      </c>
      <c r="C91" s="2787">
        <v>0</v>
      </c>
      <c r="D91" s="2787">
        <v>0</v>
      </c>
      <c r="E91" s="2787">
        <v>0</v>
      </c>
      <c r="F91" s="2787">
        <v>0</v>
      </c>
      <c r="G91" s="2772">
        <f>IFERROR(SUM(C91:F91),0)</f>
        <v>0</v>
      </c>
      <c r="H91" s="2787">
        <v>0</v>
      </c>
      <c r="I91" s="2787">
        <v>0</v>
      </c>
      <c r="J91" s="2786"/>
      <c r="K91" s="2785"/>
      <c r="L91" s="12"/>
      <c r="M91" s="2769">
        <v>55</v>
      </c>
      <c r="N91" s="72"/>
      <c r="O91" s="2768"/>
      <c r="P91" s="72"/>
      <c r="Q91" s="2495"/>
      <c r="R91" s="2116">
        <f>IF( SUM( T91:AA91 ) = 0, 0, $T$9 )</f>
        <v>0</v>
      </c>
      <c r="S91" s="2495"/>
      <c r="T91" s="57">
        <f xml:space="preserve"> IF( ISNUMBER(C91), 0, 1 )</f>
        <v>0</v>
      </c>
      <c r="U91" s="57">
        <f xml:space="preserve"> IF( ISNUMBER(D91), 0, 1 )</f>
        <v>0</v>
      </c>
      <c r="V91" s="57">
        <f xml:space="preserve"> IF( ISNUMBER(E91), 0, 1 )</f>
        <v>0</v>
      </c>
      <c r="W91" s="57">
        <f xml:space="preserve"> IF( ISNUMBER(F91), 0, 1 )</f>
        <v>0</v>
      </c>
      <c r="X91" s="12"/>
      <c r="Y91" s="57">
        <f xml:space="preserve"> IF( ISNUMBER(H91), 0, 1 )</f>
        <v>0</v>
      </c>
      <c r="Z91" s="57">
        <f xml:space="preserve"> IF( ISNUMBER(I91), 0, 1 )</f>
        <v>0</v>
      </c>
      <c r="AA91" s="12"/>
      <c r="AB91" s="12"/>
      <c r="AC91" s="2495"/>
      <c r="AD91" s="72"/>
      <c r="AE91" s="2193" t="s">
        <v>10793</v>
      </c>
      <c r="AF91" s="2783"/>
      <c r="AG91" s="2783"/>
      <c r="AH91" s="2783"/>
      <c r="AI91" s="2783"/>
      <c r="AJ91" s="2784"/>
      <c r="AK91" s="2783"/>
      <c r="AL91" s="2783"/>
      <c r="AM91" s="2782"/>
      <c r="AN91" s="2781"/>
    </row>
    <row r="92" spans="1:40" ht="15.6" customHeight="1" thickTop="1" thickBot="1">
      <c r="A92" s="12"/>
      <c r="B92" s="2776"/>
      <c r="C92" s="2780"/>
      <c r="D92" s="2779"/>
      <c r="E92" s="2779"/>
      <c r="F92" s="2779"/>
      <c r="G92" s="2778"/>
      <c r="H92" s="2778"/>
      <c r="I92" s="2778"/>
      <c r="J92" s="2777"/>
      <c r="K92" s="2777"/>
      <c r="L92" s="12"/>
      <c r="M92" s="2098"/>
      <c r="N92" s="12"/>
      <c r="O92" s="12"/>
      <c r="P92" s="12"/>
      <c r="Q92" s="2449"/>
      <c r="R92" s="2116"/>
      <c r="S92" s="2449"/>
      <c r="T92" s="12"/>
      <c r="U92" s="12"/>
      <c r="V92" s="12"/>
      <c r="W92" s="12"/>
      <c r="X92" s="12"/>
      <c r="Y92" s="12"/>
      <c r="Z92" s="12"/>
      <c r="AA92" s="12"/>
      <c r="AB92" s="12"/>
      <c r="AC92" s="2449"/>
      <c r="AD92" s="12"/>
      <c r="AE92" s="2776"/>
      <c r="AF92" s="2776"/>
      <c r="AG92" s="2775"/>
      <c r="AH92" s="2775"/>
      <c r="AI92" s="2775"/>
      <c r="AJ92" s="2775"/>
      <c r="AK92" s="2775"/>
      <c r="AL92" s="2775"/>
      <c r="AM92" s="2774"/>
      <c r="AN92" s="2774"/>
    </row>
    <row r="93" spans="1:40" ht="15.6" customHeight="1" thickTop="1" thickBot="1">
      <c r="A93" s="72"/>
      <c r="B93" s="2193" t="s">
        <v>10802</v>
      </c>
      <c r="C93" s="2773">
        <f>IFERROR(SUM(C64,C71,C78,C88,C91), 0)</f>
        <v>0</v>
      </c>
      <c r="D93" s="2772">
        <f>IFERROR(SUM(D64,D71,D78,D88,D91), 0)</f>
        <v>0</v>
      </c>
      <c r="E93" s="2772">
        <f>IFERROR(SUM(E64,E71,E78,E88,E91), 0)</f>
        <v>0</v>
      </c>
      <c r="F93" s="2772">
        <f>IFERROR(SUM(F64,F71,F78,F88,F91), 0)</f>
        <v>1316.6079999999999</v>
      </c>
      <c r="G93" s="2772">
        <f>IFERROR(SUM(C93:F93),0)</f>
        <v>1316.6079999999999</v>
      </c>
      <c r="H93" s="2772">
        <f>IFERROR(SUM(H64,H71,H78,H88,H91), 0)</f>
        <v>2143.3180000000002</v>
      </c>
      <c r="I93" s="2772">
        <f>IFERROR(SUM(I64,I71,I78,I88,I91), 0)</f>
        <v>119.16200000000001</v>
      </c>
      <c r="J93" s="2771"/>
      <c r="K93" s="2770"/>
      <c r="L93" s="72"/>
      <c r="M93" s="2769">
        <v>56</v>
      </c>
      <c r="N93" s="72"/>
      <c r="O93" s="2768"/>
      <c r="P93" s="72"/>
      <c r="Q93" s="2495"/>
      <c r="R93" s="2116"/>
      <c r="S93" s="2495"/>
      <c r="T93" s="12"/>
      <c r="U93" s="12"/>
      <c r="V93" s="12"/>
      <c r="W93" s="12"/>
      <c r="X93" s="12"/>
      <c r="Y93" s="12"/>
      <c r="Z93" s="12"/>
      <c r="AA93" s="12"/>
      <c r="AB93" s="12"/>
      <c r="AC93" s="2495"/>
      <c r="AD93" s="72"/>
      <c r="AE93" s="2193" t="s">
        <v>10802</v>
      </c>
      <c r="AF93" s="2767"/>
      <c r="AG93" s="2766"/>
      <c r="AH93" s="2766"/>
      <c r="AI93" s="2766"/>
      <c r="AJ93" s="2766"/>
      <c r="AK93" s="2766"/>
      <c r="AL93" s="2766"/>
      <c r="AM93" s="2765"/>
      <c r="AN93" s="2764"/>
    </row>
    <row r="94" spans="1:40" ht="16.5" thickTop="1"/>
    <row r="95" spans="1:40" ht="19.5">
      <c r="A95" s="2102"/>
      <c r="B95" s="3113" t="s">
        <v>17805</v>
      </c>
      <c r="C95" s="2872"/>
      <c r="D95" s="2872"/>
      <c r="E95" s="2872"/>
      <c r="F95" s="2872"/>
      <c r="G95" s="2872"/>
      <c r="H95" s="2872"/>
      <c r="I95" s="2872"/>
      <c r="J95" s="2872"/>
      <c r="K95" s="2872"/>
      <c r="L95" s="2872"/>
      <c r="M95" s="2872"/>
      <c r="N95" s="2872"/>
      <c r="O95" s="2872"/>
      <c r="P95" s="2102"/>
      <c r="Q95" s="2426"/>
      <c r="R95" s="2507" t="s">
        <v>6741</v>
      </c>
      <c r="S95" s="2426"/>
      <c r="T95" s="2102"/>
      <c r="U95" s="2102"/>
      <c r="V95" s="2102"/>
      <c r="W95" s="2102"/>
      <c r="X95" s="2102"/>
      <c r="Y95" s="2102"/>
      <c r="Z95" s="2102"/>
      <c r="AA95" s="2102"/>
      <c r="AB95" s="2425"/>
      <c r="AC95" s="2426"/>
      <c r="AD95" s="2425"/>
      <c r="AE95" s="3113" t="str">
        <f>B95</f>
        <v>Financial derivatives – (B) Super-senior swaps</v>
      </c>
      <c r="AF95" s="2872"/>
      <c r="AG95" s="2872"/>
      <c r="AH95" s="2872"/>
      <c r="AI95" s="2872"/>
      <c r="AJ95" s="2872"/>
      <c r="AK95" s="2872"/>
      <c r="AL95" s="2872"/>
      <c r="AM95" s="2872"/>
      <c r="AN95" s="2872"/>
    </row>
    <row r="96" spans="1:40" ht="19.5" thickBot="1">
      <c r="A96" s="2425"/>
      <c r="B96" s="2842"/>
      <c r="C96" s="2842"/>
      <c r="D96" s="2842"/>
      <c r="E96" s="2842"/>
      <c r="F96" s="2842"/>
      <c r="G96" s="2842"/>
      <c r="H96" s="2842"/>
      <c r="I96" s="2842"/>
      <c r="J96" s="2842"/>
      <c r="K96" s="2842"/>
      <c r="L96" s="2425"/>
      <c r="M96" s="2099"/>
      <c r="N96" s="2425"/>
      <c r="O96" s="2425"/>
      <c r="P96" s="2425"/>
      <c r="Q96" s="2426"/>
      <c r="R96" s="2116"/>
      <c r="S96" s="2426"/>
      <c r="T96" s="2425"/>
      <c r="U96" s="2425"/>
      <c r="V96" s="2425"/>
      <c r="W96" s="2425"/>
      <c r="X96" s="2425"/>
      <c r="Y96" s="2425"/>
      <c r="Z96" s="2425"/>
      <c r="AA96" s="2425"/>
      <c r="AB96" s="2425"/>
      <c r="AC96" s="2426"/>
      <c r="AD96" s="2425"/>
      <c r="AE96" s="2842"/>
      <c r="AF96" s="2842"/>
      <c r="AG96" s="2842"/>
      <c r="AH96" s="2842"/>
      <c r="AI96" s="2842"/>
      <c r="AJ96" s="2842"/>
      <c r="AK96" s="2842"/>
      <c r="AL96" s="2842"/>
      <c r="AM96" s="2842"/>
      <c r="AN96" s="2842"/>
    </row>
    <row r="97" spans="1:40" thickTop="1">
      <c r="A97" s="12"/>
      <c r="B97" s="2971" t="s">
        <v>6743</v>
      </c>
      <c r="C97" s="2882" t="s">
        <v>10533</v>
      </c>
      <c r="D97" s="2882"/>
      <c r="E97" s="2882"/>
      <c r="F97" s="2882"/>
      <c r="G97" s="2882" t="s">
        <v>10534</v>
      </c>
      <c r="H97" s="2882"/>
      <c r="I97" s="2882" t="s">
        <v>10535</v>
      </c>
      <c r="J97" s="2882" t="s">
        <v>10536</v>
      </c>
      <c r="K97" s="2884"/>
      <c r="L97" s="12"/>
      <c r="M97" s="3087" t="s">
        <v>6749</v>
      </c>
      <c r="N97" s="12"/>
      <c r="O97" s="3087" t="s">
        <v>6750</v>
      </c>
      <c r="P97" s="12"/>
      <c r="Q97" s="2449"/>
      <c r="R97" s="2116"/>
      <c r="S97" s="2449"/>
      <c r="T97" s="12"/>
      <c r="U97" s="12"/>
      <c r="V97" s="12"/>
      <c r="W97" s="12"/>
      <c r="X97" s="12"/>
      <c r="Y97" s="12"/>
      <c r="Z97" s="12"/>
      <c r="AA97" s="12"/>
      <c r="AB97" s="12"/>
      <c r="AC97" s="2449"/>
      <c r="AD97" s="12"/>
      <c r="AE97" s="2971" t="s">
        <v>6743</v>
      </c>
      <c r="AF97" s="2882" t="s">
        <v>10533</v>
      </c>
      <c r="AG97" s="2882"/>
      <c r="AH97" s="2882"/>
      <c r="AI97" s="2882"/>
      <c r="AJ97" s="2882" t="s">
        <v>10534</v>
      </c>
      <c r="AK97" s="2882"/>
      <c r="AL97" s="2882" t="s">
        <v>10535</v>
      </c>
      <c r="AM97" s="2882" t="s">
        <v>10536</v>
      </c>
      <c r="AN97" s="2884"/>
    </row>
    <row r="98" spans="1:40" ht="30">
      <c r="A98" s="12"/>
      <c r="B98" s="3114"/>
      <c r="C98" s="2840" t="s">
        <v>10537</v>
      </c>
      <c r="D98" s="2840" t="s">
        <v>10538</v>
      </c>
      <c r="E98" s="2840" t="s">
        <v>10539</v>
      </c>
      <c r="F98" s="2840" t="s">
        <v>10540</v>
      </c>
      <c r="G98" s="2840" t="s">
        <v>10541</v>
      </c>
      <c r="H98" s="2840" t="s">
        <v>10542</v>
      </c>
      <c r="I98" s="3115"/>
      <c r="J98" s="2840" t="s">
        <v>10543</v>
      </c>
      <c r="K98" s="2839" t="s">
        <v>10544</v>
      </c>
      <c r="L98" s="12"/>
      <c r="M98" s="3116"/>
      <c r="N98" s="12"/>
      <c r="O98" s="3116"/>
      <c r="P98" s="12"/>
      <c r="Q98" s="2449"/>
      <c r="R98" s="2116"/>
      <c r="S98" s="2449"/>
      <c r="T98" s="12"/>
      <c r="U98" s="12"/>
      <c r="V98" s="12"/>
      <c r="W98" s="12"/>
      <c r="X98" s="12"/>
      <c r="Y98" s="12"/>
      <c r="Z98" s="12"/>
      <c r="AA98" s="12"/>
      <c r="AB98" s="12"/>
      <c r="AC98" s="2449"/>
      <c r="AD98" s="12"/>
      <c r="AE98" s="3114"/>
      <c r="AF98" s="2840" t="s">
        <v>10537</v>
      </c>
      <c r="AG98" s="2840" t="s">
        <v>10538</v>
      </c>
      <c r="AH98" s="2840" t="s">
        <v>10539</v>
      </c>
      <c r="AI98" s="2840" t="s">
        <v>10540</v>
      </c>
      <c r="AJ98" s="2840" t="s">
        <v>10541</v>
      </c>
      <c r="AK98" s="2840" t="s">
        <v>10542</v>
      </c>
      <c r="AL98" s="3115"/>
      <c r="AM98" s="2840" t="s">
        <v>10543</v>
      </c>
      <c r="AN98" s="2839" t="s">
        <v>10544</v>
      </c>
    </row>
    <row r="99" spans="1:40" ht="15">
      <c r="A99" s="12"/>
      <c r="B99" s="2841" t="s">
        <v>6744</v>
      </c>
      <c r="C99" s="2840" t="s">
        <v>6756</v>
      </c>
      <c r="D99" s="2840" t="s">
        <v>6756</v>
      </c>
      <c r="E99" s="2840" t="s">
        <v>6756</v>
      </c>
      <c r="F99" s="2840" t="s">
        <v>6756</v>
      </c>
      <c r="G99" s="2840" t="s">
        <v>6756</v>
      </c>
      <c r="H99" s="2840" t="s">
        <v>6756</v>
      </c>
      <c r="I99" s="2840" t="s">
        <v>6756</v>
      </c>
      <c r="J99" s="2840" t="s">
        <v>7339</v>
      </c>
      <c r="K99" s="2839" t="s">
        <v>7339</v>
      </c>
      <c r="L99" s="12"/>
      <c r="M99" s="3116"/>
      <c r="N99" s="12"/>
      <c r="O99" s="3116"/>
      <c r="P99" s="12"/>
      <c r="Q99" s="2449"/>
      <c r="R99" s="2116"/>
      <c r="S99" s="2449"/>
      <c r="T99" s="12"/>
      <c r="U99" s="12"/>
      <c r="V99" s="12"/>
      <c r="W99" s="12"/>
      <c r="X99" s="12"/>
      <c r="Y99" s="12"/>
      <c r="Z99" s="12"/>
      <c r="AA99" s="12"/>
      <c r="AB99" s="12"/>
      <c r="AC99" s="2449"/>
      <c r="AD99" s="12"/>
      <c r="AE99" s="2841" t="s">
        <v>6744</v>
      </c>
      <c r="AF99" s="2840" t="s">
        <v>6756</v>
      </c>
      <c r="AG99" s="2840" t="s">
        <v>6756</v>
      </c>
      <c r="AH99" s="2840" t="s">
        <v>6756</v>
      </c>
      <c r="AI99" s="2840" t="s">
        <v>6756</v>
      </c>
      <c r="AJ99" s="2840" t="s">
        <v>6756</v>
      </c>
      <c r="AK99" s="2840" t="s">
        <v>6756</v>
      </c>
      <c r="AL99" s="2840" t="s">
        <v>6756</v>
      </c>
      <c r="AM99" s="2840" t="s">
        <v>7339</v>
      </c>
      <c r="AN99" s="2839" t="s">
        <v>7339</v>
      </c>
    </row>
    <row r="100" spans="1:40" thickBot="1">
      <c r="A100" s="12"/>
      <c r="B100" s="2837" t="s">
        <v>6745</v>
      </c>
      <c r="C100" s="2559">
        <v>3</v>
      </c>
      <c r="D100" s="2559">
        <v>3</v>
      </c>
      <c r="E100" s="2559">
        <v>3</v>
      </c>
      <c r="F100" s="2559">
        <v>3</v>
      </c>
      <c r="G100" s="2559">
        <v>3</v>
      </c>
      <c r="H100" s="2559">
        <v>3</v>
      </c>
      <c r="I100" s="2559">
        <v>3</v>
      </c>
      <c r="J100" s="2559">
        <v>3</v>
      </c>
      <c r="K100" s="2560">
        <v>3</v>
      </c>
      <c r="L100" s="12"/>
      <c r="M100" s="3088"/>
      <c r="N100" s="12"/>
      <c r="O100" s="3088"/>
      <c r="P100" s="12"/>
      <c r="Q100" s="2449"/>
      <c r="R100" s="2116"/>
      <c r="S100" s="2449"/>
      <c r="T100" s="2877" t="s">
        <v>6742</v>
      </c>
      <c r="U100" s="2877"/>
      <c r="V100" s="3117"/>
      <c r="W100" s="3117"/>
      <c r="X100" s="3117"/>
      <c r="Y100" s="3117"/>
      <c r="Z100" s="3117"/>
      <c r="AA100" s="3117"/>
      <c r="AB100" s="2838"/>
      <c r="AC100" s="2449"/>
      <c r="AD100" s="12"/>
      <c r="AE100" s="2837" t="s">
        <v>6745</v>
      </c>
      <c r="AF100" s="2559">
        <v>3</v>
      </c>
      <c r="AG100" s="2559">
        <v>3</v>
      </c>
      <c r="AH100" s="2559">
        <v>3</v>
      </c>
      <c r="AI100" s="2559">
        <v>3</v>
      </c>
      <c r="AJ100" s="2559">
        <v>3</v>
      </c>
      <c r="AK100" s="2559">
        <v>3</v>
      </c>
      <c r="AL100" s="2559">
        <v>3</v>
      </c>
      <c r="AM100" s="2559">
        <v>3</v>
      </c>
      <c r="AN100" s="2560">
        <v>3</v>
      </c>
    </row>
    <row r="101" spans="1:40" ht="16.5" thickTop="1" thickBot="1">
      <c r="A101" s="12"/>
      <c r="B101" s="2792"/>
      <c r="C101" s="2792"/>
      <c r="D101" s="2186"/>
      <c r="E101" s="2186"/>
      <c r="F101" s="2186"/>
      <c r="G101" s="2186"/>
      <c r="H101" s="2186"/>
      <c r="I101" s="2186"/>
      <c r="J101" s="2186"/>
      <c r="K101" s="2186"/>
      <c r="L101" s="12"/>
      <c r="M101" s="12"/>
      <c r="N101" s="12"/>
      <c r="O101" s="12"/>
      <c r="P101" s="12"/>
      <c r="Q101" s="2449"/>
      <c r="R101" s="2116"/>
      <c r="S101" s="2449"/>
      <c r="T101" s="50" t="s">
        <v>6751</v>
      </c>
      <c r="U101" s="36"/>
      <c r="V101" s="12"/>
      <c r="W101" s="12"/>
      <c r="X101" s="12"/>
      <c r="Y101" s="12"/>
      <c r="Z101" s="12"/>
      <c r="AA101" s="12"/>
      <c r="AB101" s="12"/>
      <c r="AC101" s="2449"/>
      <c r="AD101" s="12"/>
      <c r="AE101" s="2792"/>
      <c r="AF101" s="2792"/>
      <c r="AG101" s="2186"/>
      <c r="AH101" s="2186"/>
      <c r="AI101" s="2186"/>
      <c r="AJ101" s="2186"/>
      <c r="AK101" s="2186"/>
      <c r="AL101" s="2186"/>
      <c r="AM101" s="2186"/>
      <c r="AN101" s="2186"/>
    </row>
    <row r="102" spans="1:40" ht="17.25" thickTop="1" thickBot="1">
      <c r="A102" s="12"/>
      <c r="B102" s="73" t="s">
        <v>10545</v>
      </c>
      <c r="C102" s="2440"/>
      <c r="D102" s="82"/>
      <c r="E102" s="2441"/>
      <c r="F102" s="2186"/>
      <c r="G102" s="2186"/>
      <c r="H102" s="2186"/>
      <c r="I102" s="2186"/>
      <c r="J102" s="2186"/>
      <c r="K102" s="2186"/>
      <c r="L102" s="12"/>
      <c r="M102" s="12"/>
      <c r="N102" s="12"/>
      <c r="O102" s="12"/>
      <c r="P102" s="12"/>
      <c r="Q102" s="2449"/>
      <c r="R102" s="2116"/>
      <c r="S102" s="2449"/>
      <c r="T102" s="12"/>
      <c r="U102" s="12"/>
      <c r="V102" s="12"/>
      <c r="W102" s="12"/>
      <c r="X102" s="12"/>
      <c r="Y102" s="12"/>
      <c r="Z102" s="12"/>
      <c r="AA102" s="12"/>
      <c r="AB102" s="12"/>
      <c r="AC102" s="2449"/>
      <c r="AD102" s="12"/>
      <c r="AE102" s="73" t="s">
        <v>10545</v>
      </c>
      <c r="AF102" s="2440"/>
      <c r="AG102" s="82"/>
      <c r="AH102" s="2441"/>
      <c r="AI102" s="2186"/>
      <c r="AJ102" s="2186"/>
      <c r="AK102" s="2186"/>
      <c r="AL102" s="2186"/>
      <c r="AM102" s="2186"/>
      <c r="AN102" s="2186"/>
    </row>
    <row r="103" spans="1:40" thickTop="1">
      <c r="A103" s="12"/>
      <c r="B103" s="2628" t="s">
        <v>10546</v>
      </c>
      <c r="C103" s="2826">
        <v>0</v>
      </c>
      <c r="D103" s="2824">
        <v>0</v>
      </c>
      <c r="E103" s="2824">
        <v>0</v>
      </c>
      <c r="F103" s="2824">
        <v>0</v>
      </c>
      <c r="G103" s="2825">
        <f t="shared" ref="G103:G110" si="24">IFERROR(SUM(C103:F103),0)</f>
        <v>0</v>
      </c>
      <c r="H103" s="2826">
        <v>0</v>
      </c>
      <c r="I103" s="2824">
        <v>0</v>
      </c>
      <c r="J103" s="2836">
        <v>0</v>
      </c>
      <c r="K103" s="2835">
        <v>0</v>
      </c>
      <c r="L103" s="12"/>
      <c r="M103" s="2821">
        <v>57</v>
      </c>
      <c r="N103" s="12"/>
      <c r="O103" s="56"/>
      <c r="P103" s="12"/>
      <c r="Q103" s="2449"/>
      <c r="R103" s="2116">
        <f t="shared" ref="R103:R109" si="25">IF( SUM( T103:AA103 ) = 0, 0, $T$9 )</f>
        <v>0</v>
      </c>
      <c r="S103" s="2449"/>
      <c r="T103" s="57">
        <f t="shared" ref="T103:W109" si="26" xml:space="preserve"> IF( ISNUMBER(C103), 0, 1 )</f>
        <v>0</v>
      </c>
      <c r="U103" s="57">
        <f t="shared" si="26"/>
        <v>0</v>
      </c>
      <c r="V103" s="57">
        <f t="shared" si="26"/>
        <v>0</v>
      </c>
      <c r="W103" s="57">
        <f t="shared" si="26"/>
        <v>0</v>
      </c>
      <c r="X103" s="12"/>
      <c r="Y103" s="57">
        <f t="shared" ref="Y103:AB109" si="27" xml:space="preserve"> IF( ISNUMBER(H103), 0, 1 )</f>
        <v>0</v>
      </c>
      <c r="Z103" s="57">
        <f t="shared" si="27"/>
        <v>0</v>
      </c>
      <c r="AA103" s="57">
        <f t="shared" si="27"/>
        <v>0</v>
      </c>
      <c r="AB103" s="57">
        <f t="shared" si="27"/>
        <v>0</v>
      </c>
      <c r="AC103" s="2449"/>
      <c r="AD103" s="12"/>
      <c r="AE103" s="2628" t="s">
        <v>10546</v>
      </c>
      <c r="AF103" s="2820"/>
      <c r="AG103" s="2818"/>
      <c r="AH103" s="2818"/>
      <c r="AI103" s="2818"/>
      <c r="AJ103" s="2819"/>
      <c r="AK103" s="2820"/>
      <c r="AL103" s="2818"/>
      <c r="AM103" s="2818"/>
      <c r="AN103" s="2834"/>
    </row>
    <row r="104" spans="1:40" ht="15">
      <c r="A104" s="12"/>
      <c r="B104" s="2632" t="s">
        <v>10557</v>
      </c>
      <c r="C104" s="2815">
        <v>0</v>
      </c>
      <c r="D104" s="2813">
        <v>0</v>
      </c>
      <c r="E104" s="2813">
        <v>0</v>
      </c>
      <c r="F104" s="2813">
        <v>0</v>
      </c>
      <c r="G104" s="2814">
        <f t="shared" si="24"/>
        <v>0</v>
      </c>
      <c r="H104" s="2815">
        <v>0</v>
      </c>
      <c r="I104" s="2813">
        <v>0</v>
      </c>
      <c r="J104" s="2833">
        <v>0</v>
      </c>
      <c r="K104" s="2832">
        <v>0</v>
      </c>
      <c r="L104" s="12"/>
      <c r="M104" s="2810">
        <v>58</v>
      </c>
      <c r="N104" s="12"/>
      <c r="O104" s="62"/>
      <c r="P104" s="12"/>
      <c r="Q104" s="2449"/>
      <c r="R104" s="2116">
        <f t="shared" si="25"/>
        <v>0</v>
      </c>
      <c r="S104" s="2449"/>
      <c r="T104" s="57">
        <f t="shared" si="26"/>
        <v>0</v>
      </c>
      <c r="U104" s="57">
        <f t="shared" si="26"/>
        <v>0</v>
      </c>
      <c r="V104" s="57">
        <f t="shared" si="26"/>
        <v>0</v>
      </c>
      <c r="W104" s="57">
        <f t="shared" si="26"/>
        <v>0</v>
      </c>
      <c r="X104" s="12"/>
      <c r="Y104" s="57">
        <f t="shared" si="27"/>
        <v>0</v>
      </c>
      <c r="Z104" s="57">
        <f t="shared" si="27"/>
        <v>0</v>
      </c>
      <c r="AA104" s="57">
        <f t="shared" si="27"/>
        <v>0</v>
      </c>
      <c r="AB104" s="57">
        <f t="shared" si="27"/>
        <v>0</v>
      </c>
      <c r="AC104" s="2449"/>
      <c r="AD104" s="12"/>
      <c r="AE104" s="2632" t="s">
        <v>10557</v>
      </c>
      <c r="AF104" s="2809"/>
      <c r="AG104" s="2807"/>
      <c r="AH104" s="2807"/>
      <c r="AI104" s="2807"/>
      <c r="AJ104" s="2808"/>
      <c r="AK104" s="2809"/>
      <c r="AL104" s="2807"/>
      <c r="AM104" s="2807"/>
      <c r="AN104" s="2831"/>
    </row>
    <row r="105" spans="1:40" ht="15">
      <c r="A105" s="12"/>
      <c r="B105" s="2632" t="s">
        <v>10568</v>
      </c>
      <c r="C105" s="2815">
        <v>0</v>
      </c>
      <c r="D105" s="2813">
        <v>0</v>
      </c>
      <c r="E105" s="2813">
        <v>0</v>
      </c>
      <c r="F105" s="2813">
        <v>0</v>
      </c>
      <c r="G105" s="2814">
        <f t="shared" si="24"/>
        <v>0</v>
      </c>
      <c r="H105" s="2815">
        <v>0</v>
      </c>
      <c r="I105" s="2813">
        <v>0</v>
      </c>
      <c r="J105" s="2833">
        <v>0</v>
      </c>
      <c r="K105" s="2832">
        <v>0</v>
      </c>
      <c r="L105" s="12"/>
      <c r="M105" s="2810">
        <v>59</v>
      </c>
      <c r="N105" s="12"/>
      <c r="O105" s="62"/>
      <c r="P105" s="12"/>
      <c r="Q105" s="2449"/>
      <c r="R105" s="2116">
        <f t="shared" si="25"/>
        <v>0</v>
      </c>
      <c r="S105" s="2449"/>
      <c r="T105" s="57">
        <f t="shared" si="26"/>
        <v>0</v>
      </c>
      <c r="U105" s="57">
        <f t="shared" si="26"/>
        <v>0</v>
      </c>
      <c r="V105" s="57">
        <f t="shared" si="26"/>
        <v>0</v>
      </c>
      <c r="W105" s="57">
        <f t="shared" si="26"/>
        <v>0</v>
      </c>
      <c r="X105" s="12"/>
      <c r="Y105" s="57">
        <f t="shared" si="27"/>
        <v>0</v>
      </c>
      <c r="Z105" s="57">
        <f t="shared" si="27"/>
        <v>0</v>
      </c>
      <c r="AA105" s="57">
        <f t="shared" si="27"/>
        <v>0</v>
      </c>
      <c r="AB105" s="57">
        <f t="shared" si="27"/>
        <v>0</v>
      </c>
      <c r="AC105" s="2449"/>
      <c r="AD105" s="12"/>
      <c r="AE105" s="2632" t="s">
        <v>10568</v>
      </c>
      <c r="AF105" s="2809"/>
      <c r="AG105" s="2807"/>
      <c r="AH105" s="2807"/>
      <c r="AI105" s="2807"/>
      <c r="AJ105" s="2808"/>
      <c r="AK105" s="2809"/>
      <c r="AL105" s="2807"/>
      <c r="AM105" s="2807"/>
      <c r="AN105" s="2831"/>
    </row>
    <row r="106" spans="1:40" ht="15">
      <c r="A106" s="12"/>
      <c r="B106" s="2632" t="s">
        <v>10579</v>
      </c>
      <c r="C106" s="2815">
        <v>0</v>
      </c>
      <c r="D106" s="2813">
        <v>0</v>
      </c>
      <c r="E106" s="2813">
        <v>0</v>
      </c>
      <c r="F106" s="2813">
        <v>0</v>
      </c>
      <c r="G106" s="2814">
        <f t="shared" si="24"/>
        <v>0</v>
      </c>
      <c r="H106" s="2815">
        <v>0</v>
      </c>
      <c r="I106" s="2813">
        <v>0</v>
      </c>
      <c r="J106" s="2833">
        <v>0</v>
      </c>
      <c r="K106" s="2832">
        <v>0</v>
      </c>
      <c r="L106" s="12"/>
      <c r="M106" s="2810">
        <v>60</v>
      </c>
      <c r="N106" s="12"/>
      <c r="O106" s="62"/>
      <c r="P106" s="12"/>
      <c r="Q106" s="2449"/>
      <c r="R106" s="2116">
        <f t="shared" si="25"/>
        <v>0</v>
      </c>
      <c r="S106" s="2449"/>
      <c r="T106" s="57">
        <f t="shared" si="26"/>
        <v>0</v>
      </c>
      <c r="U106" s="57">
        <f t="shared" si="26"/>
        <v>0</v>
      </c>
      <c r="V106" s="57">
        <f t="shared" si="26"/>
        <v>0</v>
      </c>
      <c r="W106" s="57">
        <f t="shared" si="26"/>
        <v>0</v>
      </c>
      <c r="X106" s="12"/>
      <c r="Y106" s="57">
        <f t="shared" si="27"/>
        <v>0</v>
      </c>
      <c r="Z106" s="57">
        <f t="shared" si="27"/>
        <v>0</v>
      </c>
      <c r="AA106" s="57">
        <f t="shared" si="27"/>
        <v>0</v>
      </c>
      <c r="AB106" s="57">
        <f t="shared" si="27"/>
        <v>0</v>
      </c>
      <c r="AC106" s="2449"/>
      <c r="AD106" s="12"/>
      <c r="AE106" s="2632" t="s">
        <v>10579</v>
      </c>
      <c r="AF106" s="2809"/>
      <c r="AG106" s="2807"/>
      <c r="AH106" s="2807"/>
      <c r="AI106" s="2807"/>
      <c r="AJ106" s="2808"/>
      <c r="AK106" s="2809"/>
      <c r="AL106" s="2807"/>
      <c r="AM106" s="2807"/>
      <c r="AN106" s="2831"/>
    </row>
    <row r="107" spans="1:40" ht="15">
      <c r="A107" s="12"/>
      <c r="B107" s="2632" t="s">
        <v>10590</v>
      </c>
      <c r="C107" s="2815">
        <v>0</v>
      </c>
      <c r="D107" s="2813">
        <v>0</v>
      </c>
      <c r="E107" s="2813">
        <v>0</v>
      </c>
      <c r="F107" s="2813">
        <v>0</v>
      </c>
      <c r="G107" s="2814">
        <f t="shared" si="24"/>
        <v>0</v>
      </c>
      <c r="H107" s="2815">
        <v>0</v>
      </c>
      <c r="I107" s="2813">
        <v>0</v>
      </c>
      <c r="J107" s="2833">
        <v>0</v>
      </c>
      <c r="K107" s="2832">
        <v>0</v>
      </c>
      <c r="L107" s="12"/>
      <c r="M107" s="2810">
        <v>61</v>
      </c>
      <c r="N107" s="12"/>
      <c r="O107" s="62"/>
      <c r="P107" s="12"/>
      <c r="Q107" s="2449"/>
      <c r="R107" s="2116">
        <f t="shared" si="25"/>
        <v>0</v>
      </c>
      <c r="S107" s="2449"/>
      <c r="T107" s="57">
        <f t="shared" si="26"/>
        <v>0</v>
      </c>
      <c r="U107" s="57">
        <f t="shared" si="26"/>
        <v>0</v>
      </c>
      <c r="V107" s="57">
        <f t="shared" si="26"/>
        <v>0</v>
      </c>
      <c r="W107" s="57">
        <f t="shared" si="26"/>
        <v>0</v>
      </c>
      <c r="X107" s="12"/>
      <c r="Y107" s="57">
        <f t="shared" si="27"/>
        <v>0</v>
      </c>
      <c r="Z107" s="57">
        <f t="shared" si="27"/>
        <v>0</v>
      </c>
      <c r="AA107" s="57">
        <f t="shared" si="27"/>
        <v>0</v>
      </c>
      <c r="AB107" s="57">
        <f t="shared" si="27"/>
        <v>0</v>
      </c>
      <c r="AC107" s="2449"/>
      <c r="AD107" s="12"/>
      <c r="AE107" s="2632" t="s">
        <v>10590</v>
      </c>
      <c r="AF107" s="2809"/>
      <c r="AG107" s="2807"/>
      <c r="AH107" s="2807"/>
      <c r="AI107" s="2807"/>
      <c r="AJ107" s="2808"/>
      <c r="AK107" s="2809"/>
      <c r="AL107" s="2807"/>
      <c r="AM107" s="2807"/>
      <c r="AN107" s="2831"/>
    </row>
    <row r="108" spans="1:40" ht="15">
      <c r="A108" s="12"/>
      <c r="B108" s="2632" t="s">
        <v>10601</v>
      </c>
      <c r="C108" s="2815">
        <v>0</v>
      </c>
      <c r="D108" s="2813">
        <v>0</v>
      </c>
      <c r="E108" s="2813">
        <v>0</v>
      </c>
      <c r="F108" s="2813">
        <v>0</v>
      </c>
      <c r="G108" s="2814">
        <f t="shared" si="24"/>
        <v>0</v>
      </c>
      <c r="H108" s="2815">
        <v>0</v>
      </c>
      <c r="I108" s="2813">
        <v>0</v>
      </c>
      <c r="J108" s="2833">
        <v>0</v>
      </c>
      <c r="K108" s="2832">
        <v>0</v>
      </c>
      <c r="L108" s="12"/>
      <c r="M108" s="2810">
        <v>62</v>
      </c>
      <c r="N108" s="12"/>
      <c r="O108" s="62"/>
      <c r="P108" s="12"/>
      <c r="Q108" s="2449"/>
      <c r="R108" s="2116">
        <f t="shared" si="25"/>
        <v>0</v>
      </c>
      <c r="S108" s="2449"/>
      <c r="T108" s="57">
        <f t="shared" si="26"/>
        <v>0</v>
      </c>
      <c r="U108" s="57">
        <f t="shared" si="26"/>
        <v>0</v>
      </c>
      <c r="V108" s="57">
        <f t="shared" si="26"/>
        <v>0</v>
      </c>
      <c r="W108" s="57">
        <f t="shared" si="26"/>
        <v>0</v>
      </c>
      <c r="X108" s="12"/>
      <c r="Y108" s="57">
        <f t="shared" si="27"/>
        <v>0</v>
      </c>
      <c r="Z108" s="57">
        <f t="shared" si="27"/>
        <v>0</v>
      </c>
      <c r="AA108" s="57">
        <f t="shared" si="27"/>
        <v>0</v>
      </c>
      <c r="AB108" s="57">
        <f t="shared" si="27"/>
        <v>0</v>
      </c>
      <c r="AC108" s="2449"/>
      <c r="AD108" s="12"/>
      <c r="AE108" s="2632" t="s">
        <v>10601</v>
      </c>
      <c r="AF108" s="2809"/>
      <c r="AG108" s="2807"/>
      <c r="AH108" s="2807"/>
      <c r="AI108" s="2807"/>
      <c r="AJ108" s="2808"/>
      <c r="AK108" s="2809"/>
      <c r="AL108" s="2807"/>
      <c r="AM108" s="2807"/>
      <c r="AN108" s="2831"/>
    </row>
    <row r="109" spans="1:40" ht="15">
      <c r="A109" s="12"/>
      <c r="B109" s="2632" t="s">
        <v>10612</v>
      </c>
      <c r="C109" s="2815">
        <v>0</v>
      </c>
      <c r="D109" s="2813">
        <v>0</v>
      </c>
      <c r="E109" s="2813">
        <v>0</v>
      </c>
      <c r="F109" s="2813">
        <v>0</v>
      </c>
      <c r="G109" s="2814">
        <f t="shared" si="24"/>
        <v>0</v>
      </c>
      <c r="H109" s="2815">
        <v>0</v>
      </c>
      <c r="I109" s="2813">
        <v>0</v>
      </c>
      <c r="J109" s="2833">
        <v>0</v>
      </c>
      <c r="K109" s="2832">
        <v>0</v>
      </c>
      <c r="L109" s="12"/>
      <c r="M109" s="2810">
        <v>63</v>
      </c>
      <c r="N109" s="12"/>
      <c r="O109" s="62"/>
      <c r="P109" s="12"/>
      <c r="Q109" s="2449"/>
      <c r="R109" s="2116">
        <f t="shared" si="25"/>
        <v>0</v>
      </c>
      <c r="S109" s="2449"/>
      <c r="T109" s="57">
        <f t="shared" si="26"/>
        <v>0</v>
      </c>
      <c r="U109" s="57">
        <f t="shared" si="26"/>
        <v>0</v>
      </c>
      <c r="V109" s="57">
        <f t="shared" si="26"/>
        <v>0</v>
      </c>
      <c r="W109" s="57">
        <f t="shared" si="26"/>
        <v>0</v>
      </c>
      <c r="X109" s="12"/>
      <c r="Y109" s="57">
        <f t="shared" si="27"/>
        <v>0</v>
      </c>
      <c r="Z109" s="57">
        <f t="shared" si="27"/>
        <v>0</v>
      </c>
      <c r="AA109" s="57">
        <f t="shared" si="27"/>
        <v>0</v>
      </c>
      <c r="AB109" s="57">
        <f t="shared" si="27"/>
        <v>0</v>
      </c>
      <c r="AC109" s="2449"/>
      <c r="AD109" s="12"/>
      <c r="AE109" s="2632" t="s">
        <v>10612</v>
      </c>
      <c r="AF109" s="2809"/>
      <c r="AG109" s="2807"/>
      <c r="AH109" s="2807"/>
      <c r="AI109" s="2807"/>
      <c r="AJ109" s="2808"/>
      <c r="AK109" s="2809"/>
      <c r="AL109" s="2807"/>
      <c r="AM109" s="2807"/>
      <c r="AN109" s="2831"/>
    </row>
    <row r="110" spans="1:40" thickBot="1">
      <c r="A110" s="12"/>
      <c r="B110" s="2633" t="s">
        <v>6962</v>
      </c>
      <c r="C110" s="2804">
        <f>IFERROR(SUM(C103:C109), 0)</f>
        <v>0</v>
      </c>
      <c r="D110" s="2803">
        <f>IFERROR(SUM(D103:D109), 0)</f>
        <v>0</v>
      </c>
      <c r="E110" s="2803">
        <f>IFERROR(SUM(E103:E109), 0)</f>
        <v>0</v>
      </c>
      <c r="F110" s="2803">
        <f>IFERROR(SUM(F103:F109), 0)</f>
        <v>0</v>
      </c>
      <c r="G110" s="2803">
        <f t="shared" si="24"/>
        <v>0</v>
      </c>
      <c r="H110" s="2803">
        <f>IFERROR(SUM(H103:H109), 0)</f>
        <v>0</v>
      </c>
      <c r="I110" s="2803">
        <f>IFERROR(SUM(I103:I109), 0)</f>
        <v>0</v>
      </c>
      <c r="J110" s="2802"/>
      <c r="K110" s="2801"/>
      <c r="L110" s="12"/>
      <c r="M110" s="2800">
        <v>64</v>
      </c>
      <c r="N110" s="12"/>
      <c r="O110" s="66"/>
      <c r="P110" s="12"/>
      <c r="Q110" s="2449"/>
      <c r="R110" s="2116"/>
      <c r="S110" s="2449"/>
      <c r="T110" s="12"/>
      <c r="U110" s="12"/>
      <c r="V110" s="12"/>
      <c r="W110" s="12"/>
      <c r="X110" s="12"/>
      <c r="Y110" s="12"/>
      <c r="Z110" s="12"/>
      <c r="AA110" s="12"/>
      <c r="AB110" s="12"/>
      <c r="AC110" s="2449"/>
      <c r="AD110" s="12"/>
      <c r="AE110" s="2633" t="s">
        <v>6962</v>
      </c>
      <c r="AF110" s="2799"/>
      <c r="AG110" s="2798"/>
      <c r="AH110" s="2798"/>
      <c r="AI110" s="2798"/>
      <c r="AJ110" s="2798"/>
      <c r="AK110" s="2798"/>
      <c r="AL110" s="2798"/>
      <c r="AM110" s="2797"/>
      <c r="AN110" s="2796"/>
    </row>
    <row r="111" spans="1:40" ht="16.5" thickTop="1" thickBot="1">
      <c r="A111" s="12"/>
      <c r="B111" s="86"/>
      <c r="C111" s="2789"/>
      <c r="D111" s="2830"/>
      <c r="E111" s="2830"/>
      <c r="F111" s="2830"/>
      <c r="G111" s="2830"/>
      <c r="H111" s="2789"/>
      <c r="I111" s="2789"/>
      <c r="J111" s="2777"/>
      <c r="K111" s="2777"/>
      <c r="L111" s="12"/>
      <c r="M111" s="36"/>
      <c r="N111" s="12"/>
      <c r="O111" s="12"/>
      <c r="P111" s="12"/>
      <c r="Q111" s="2449"/>
      <c r="R111" s="2116"/>
      <c r="S111" s="2449"/>
      <c r="T111" s="12"/>
      <c r="U111" s="12"/>
      <c r="V111" s="12"/>
      <c r="W111" s="12"/>
      <c r="X111" s="12"/>
      <c r="Y111" s="12"/>
      <c r="Z111" s="12"/>
      <c r="AA111" s="12"/>
      <c r="AB111" s="12"/>
      <c r="AC111" s="2449"/>
      <c r="AD111" s="12"/>
      <c r="AE111" s="86"/>
      <c r="AF111" s="86"/>
      <c r="AG111" s="2829"/>
      <c r="AH111" s="2829"/>
      <c r="AI111" s="2829"/>
      <c r="AJ111" s="2829"/>
      <c r="AK111" s="2788"/>
      <c r="AL111" s="2788"/>
      <c r="AM111" s="2774"/>
      <c r="AN111" s="2774"/>
    </row>
    <row r="112" spans="1:40" ht="16.5" thickTop="1" thickBot="1">
      <c r="A112" s="12"/>
      <c r="B112" s="73" t="s">
        <v>10631</v>
      </c>
      <c r="C112" s="2790"/>
      <c r="D112" s="2789"/>
      <c r="E112" s="2789"/>
      <c r="F112" s="2789"/>
      <c r="G112" s="2789"/>
      <c r="H112" s="2789"/>
      <c r="I112" s="2789"/>
      <c r="J112" s="2777"/>
      <c r="K112" s="2777"/>
      <c r="L112" s="12"/>
      <c r="M112" s="36"/>
      <c r="N112" s="12"/>
      <c r="O112" s="12"/>
      <c r="P112" s="12"/>
      <c r="Q112" s="2449"/>
      <c r="R112" s="2116"/>
      <c r="S112" s="2449"/>
      <c r="T112" s="12"/>
      <c r="U112" s="12"/>
      <c r="V112" s="12"/>
      <c r="W112" s="12"/>
      <c r="X112" s="12"/>
      <c r="Y112" s="12"/>
      <c r="Z112" s="12"/>
      <c r="AA112" s="12"/>
      <c r="AB112" s="12"/>
      <c r="AC112" s="2449"/>
      <c r="AD112" s="12"/>
      <c r="AE112" s="73" t="s">
        <v>10631</v>
      </c>
      <c r="AF112" s="2440"/>
      <c r="AG112" s="2788"/>
      <c r="AH112" s="2788"/>
      <c r="AI112" s="2788"/>
      <c r="AJ112" s="2788"/>
      <c r="AK112" s="2788"/>
      <c r="AL112" s="2788"/>
      <c r="AM112" s="2774"/>
      <c r="AN112" s="2774"/>
    </row>
    <row r="113" spans="1:40" thickTop="1">
      <c r="A113" s="12"/>
      <c r="B113" s="2628" t="s">
        <v>10632</v>
      </c>
      <c r="C113" s="2826">
        <v>0</v>
      </c>
      <c r="D113" s="2824">
        <v>0</v>
      </c>
      <c r="E113" s="2824">
        <v>0</v>
      </c>
      <c r="F113" s="2824">
        <v>0</v>
      </c>
      <c r="G113" s="2825">
        <f>IFERROR(SUM(C113:F113),0)</f>
        <v>0</v>
      </c>
      <c r="H113" s="2824">
        <v>0</v>
      </c>
      <c r="I113" s="2824">
        <v>0</v>
      </c>
      <c r="J113" s="2823"/>
      <c r="K113" s="2822"/>
      <c r="L113" s="12"/>
      <c r="M113" s="2821">
        <v>65</v>
      </c>
      <c r="N113" s="12"/>
      <c r="O113" s="56"/>
      <c r="P113" s="12"/>
      <c r="Q113" s="2449"/>
      <c r="R113" s="2116">
        <f>IF( SUM( T113:AA113 ) = 0, 0, $T$9 )</f>
        <v>0</v>
      </c>
      <c r="S113" s="2449"/>
      <c r="T113" s="57">
        <f t="shared" ref="T113:W116" si="28" xml:space="preserve"> IF( ISNUMBER(C113), 0, 1 )</f>
        <v>0</v>
      </c>
      <c r="U113" s="57">
        <f t="shared" si="28"/>
        <v>0</v>
      </c>
      <c r="V113" s="57">
        <f t="shared" si="28"/>
        <v>0</v>
      </c>
      <c r="W113" s="57">
        <f t="shared" si="28"/>
        <v>0</v>
      </c>
      <c r="X113" s="12"/>
      <c r="Y113" s="57">
        <f t="shared" ref="Y113:Z116" si="29" xml:space="preserve"> IF( ISNUMBER(H113), 0, 1 )</f>
        <v>0</v>
      </c>
      <c r="Z113" s="57">
        <f t="shared" si="29"/>
        <v>0</v>
      </c>
      <c r="AA113" s="12"/>
      <c r="AB113" s="12"/>
      <c r="AC113" s="2449"/>
      <c r="AD113" s="12"/>
      <c r="AE113" s="2628" t="s">
        <v>10632</v>
      </c>
      <c r="AF113" s="2820"/>
      <c r="AG113" s="2818"/>
      <c r="AH113" s="2818"/>
      <c r="AI113" s="2818"/>
      <c r="AJ113" s="2819"/>
      <c r="AK113" s="2818"/>
      <c r="AL113" s="2818"/>
      <c r="AM113" s="2817"/>
      <c r="AN113" s="2816"/>
    </row>
    <row r="114" spans="1:40" ht="15">
      <c r="A114" s="12"/>
      <c r="B114" s="2632" t="s">
        <v>10641</v>
      </c>
      <c r="C114" s="2815">
        <v>0</v>
      </c>
      <c r="D114" s="2813">
        <v>0</v>
      </c>
      <c r="E114" s="2813">
        <v>0</v>
      </c>
      <c r="F114" s="2813">
        <v>0</v>
      </c>
      <c r="G114" s="2814">
        <f>IFERROR(SUM(C114:F114),0)</f>
        <v>0</v>
      </c>
      <c r="H114" s="2813">
        <v>0</v>
      </c>
      <c r="I114" s="2813">
        <v>0</v>
      </c>
      <c r="J114" s="2812"/>
      <c r="K114" s="2811"/>
      <c r="L114" s="12"/>
      <c r="M114" s="2810">
        <v>66</v>
      </c>
      <c r="N114" s="12"/>
      <c r="O114" s="62"/>
      <c r="P114" s="12"/>
      <c r="Q114" s="2449"/>
      <c r="R114" s="2116">
        <f>IF( SUM( T114:AA114 ) = 0, 0, $T$9 )</f>
        <v>0</v>
      </c>
      <c r="S114" s="2449"/>
      <c r="T114" s="57">
        <f t="shared" si="28"/>
        <v>0</v>
      </c>
      <c r="U114" s="57">
        <f t="shared" si="28"/>
        <v>0</v>
      </c>
      <c r="V114" s="57">
        <f t="shared" si="28"/>
        <v>0</v>
      </c>
      <c r="W114" s="57">
        <f t="shared" si="28"/>
        <v>0</v>
      </c>
      <c r="X114" s="12"/>
      <c r="Y114" s="57">
        <f t="shared" si="29"/>
        <v>0</v>
      </c>
      <c r="Z114" s="57">
        <f t="shared" si="29"/>
        <v>0</v>
      </c>
      <c r="AA114" s="12"/>
      <c r="AB114" s="12"/>
      <c r="AC114" s="2449"/>
      <c r="AD114" s="12"/>
      <c r="AE114" s="2632" t="s">
        <v>10641</v>
      </c>
      <c r="AF114" s="2809"/>
      <c r="AG114" s="2807"/>
      <c r="AH114" s="2807"/>
      <c r="AI114" s="2807"/>
      <c r="AJ114" s="2808"/>
      <c r="AK114" s="2807"/>
      <c r="AL114" s="2807"/>
      <c r="AM114" s="2806"/>
      <c r="AN114" s="2805"/>
    </row>
    <row r="115" spans="1:40" ht="15">
      <c r="A115" s="12"/>
      <c r="B115" s="2632" t="s">
        <v>10650</v>
      </c>
      <c r="C115" s="2815">
        <v>0</v>
      </c>
      <c r="D115" s="2813">
        <v>0</v>
      </c>
      <c r="E115" s="2813">
        <v>0</v>
      </c>
      <c r="F115" s="2813">
        <v>0</v>
      </c>
      <c r="G115" s="2814">
        <f>IFERROR(SUM(C115:F115),0)</f>
        <v>0</v>
      </c>
      <c r="H115" s="2813">
        <v>0</v>
      </c>
      <c r="I115" s="2813">
        <v>0</v>
      </c>
      <c r="J115" s="2812"/>
      <c r="K115" s="2811"/>
      <c r="L115" s="12"/>
      <c r="M115" s="2810">
        <v>67</v>
      </c>
      <c r="N115" s="12"/>
      <c r="O115" s="62"/>
      <c r="P115" s="12"/>
      <c r="Q115" s="2449"/>
      <c r="R115" s="2116">
        <f>IF( SUM( T115:AA115 ) = 0, 0, $T$9 )</f>
        <v>0</v>
      </c>
      <c r="S115" s="2449"/>
      <c r="T115" s="57">
        <f t="shared" si="28"/>
        <v>0</v>
      </c>
      <c r="U115" s="57">
        <f t="shared" si="28"/>
        <v>0</v>
      </c>
      <c r="V115" s="57">
        <f t="shared" si="28"/>
        <v>0</v>
      </c>
      <c r="W115" s="57">
        <f t="shared" si="28"/>
        <v>0</v>
      </c>
      <c r="X115" s="12"/>
      <c r="Y115" s="57">
        <f t="shared" si="29"/>
        <v>0</v>
      </c>
      <c r="Z115" s="57">
        <f t="shared" si="29"/>
        <v>0</v>
      </c>
      <c r="AA115" s="12"/>
      <c r="AB115" s="12"/>
      <c r="AC115" s="2449"/>
      <c r="AD115" s="12"/>
      <c r="AE115" s="2632" t="s">
        <v>10650</v>
      </c>
      <c r="AF115" s="2809"/>
      <c r="AG115" s="2807"/>
      <c r="AH115" s="2807"/>
      <c r="AI115" s="2807"/>
      <c r="AJ115" s="2808"/>
      <c r="AK115" s="2807"/>
      <c r="AL115" s="2807"/>
      <c r="AM115" s="2806"/>
      <c r="AN115" s="2805"/>
    </row>
    <row r="116" spans="1:40" ht="15">
      <c r="A116" s="12"/>
      <c r="B116" s="2632" t="s">
        <v>10659</v>
      </c>
      <c r="C116" s="2815">
        <v>0</v>
      </c>
      <c r="D116" s="2813">
        <v>0</v>
      </c>
      <c r="E116" s="2813">
        <v>0</v>
      </c>
      <c r="F116" s="2813">
        <v>0</v>
      </c>
      <c r="G116" s="2814">
        <f>IFERROR(SUM(C116:F116),0)</f>
        <v>0</v>
      </c>
      <c r="H116" s="2813">
        <v>0</v>
      </c>
      <c r="I116" s="2813">
        <v>0</v>
      </c>
      <c r="J116" s="2812"/>
      <c r="K116" s="2811"/>
      <c r="L116" s="12"/>
      <c r="M116" s="2810">
        <v>68</v>
      </c>
      <c r="N116" s="12"/>
      <c r="O116" s="62"/>
      <c r="P116" s="12"/>
      <c r="Q116" s="2449"/>
      <c r="R116" s="2116">
        <f>IF( SUM( T116:AA116 ) = 0, 0, $T$9 )</f>
        <v>0</v>
      </c>
      <c r="S116" s="2449"/>
      <c r="T116" s="57">
        <f t="shared" si="28"/>
        <v>0</v>
      </c>
      <c r="U116" s="57">
        <f t="shared" si="28"/>
        <v>0</v>
      </c>
      <c r="V116" s="57">
        <f t="shared" si="28"/>
        <v>0</v>
      </c>
      <c r="W116" s="57">
        <f t="shared" si="28"/>
        <v>0</v>
      </c>
      <c r="X116" s="12"/>
      <c r="Y116" s="57">
        <f t="shared" si="29"/>
        <v>0</v>
      </c>
      <c r="Z116" s="57">
        <f t="shared" si="29"/>
        <v>0</v>
      </c>
      <c r="AA116" s="12"/>
      <c r="AB116" s="12"/>
      <c r="AC116" s="2449"/>
      <c r="AD116" s="12"/>
      <c r="AE116" s="2632" t="s">
        <v>10659</v>
      </c>
      <c r="AF116" s="2809"/>
      <c r="AG116" s="2807"/>
      <c r="AH116" s="2807"/>
      <c r="AI116" s="2807"/>
      <c r="AJ116" s="2808"/>
      <c r="AK116" s="2807"/>
      <c r="AL116" s="2807"/>
      <c r="AM116" s="2806"/>
      <c r="AN116" s="2805"/>
    </row>
    <row r="117" spans="1:40" thickBot="1">
      <c r="A117" s="12"/>
      <c r="B117" s="2633" t="s">
        <v>6962</v>
      </c>
      <c r="C117" s="2804">
        <f>IFERROR(SUM(C113:C116), 0)</f>
        <v>0</v>
      </c>
      <c r="D117" s="2803">
        <f>IFERROR(SUM(D113:D116), 0)</f>
        <v>0</v>
      </c>
      <c r="E117" s="2803">
        <f>IFERROR(SUM(E113:E116), 0)</f>
        <v>0</v>
      </c>
      <c r="F117" s="2803">
        <f>IFERROR(SUM(F113:F116), 0)</f>
        <v>0</v>
      </c>
      <c r="G117" s="2803">
        <f>IFERROR(SUM(C117:F117),0)</f>
        <v>0</v>
      </c>
      <c r="H117" s="2803">
        <f>IFERROR(SUM(H113:H116), 0)</f>
        <v>0</v>
      </c>
      <c r="I117" s="2803">
        <f>IFERROR(SUM(I113:I116), 0)</f>
        <v>0</v>
      </c>
      <c r="J117" s="2802"/>
      <c r="K117" s="2801"/>
      <c r="L117" s="12"/>
      <c r="M117" s="2800">
        <v>69</v>
      </c>
      <c r="N117" s="12"/>
      <c r="O117" s="66"/>
      <c r="P117" s="12"/>
      <c r="Q117" s="2449"/>
      <c r="R117" s="2116"/>
      <c r="S117" s="2449"/>
      <c r="T117" s="12"/>
      <c r="U117" s="12"/>
      <c r="V117" s="12"/>
      <c r="W117" s="12"/>
      <c r="X117" s="12"/>
      <c r="Y117" s="12"/>
      <c r="Z117" s="12"/>
      <c r="AA117" s="12"/>
      <c r="AB117" s="12"/>
      <c r="AC117" s="2449"/>
      <c r="AD117" s="12"/>
      <c r="AE117" s="2633" t="s">
        <v>6962</v>
      </c>
      <c r="AF117" s="2799"/>
      <c r="AG117" s="2798"/>
      <c r="AH117" s="2798"/>
      <c r="AI117" s="2798"/>
      <c r="AJ117" s="2798"/>
      <c r="AK117" s="2798"/>
      <c r="AL117" s="2798"/>
      <c r="AM117" s="2797"/>
      <c r="AN117" s="2796"/>
    </row>
    <row r="118" spans="1:40" ht="15.95" customHeight="1" thickTop="1" thickBot="1">
      <c r="A118" s="12"/>
      <c r="B118" s="2792"/>
      <c r="C118" s="2795"/>
      <c r="D118" s="2789"/>
      <c r="E118" s="2789"/>
      <c r="F118" s="2789"/>
      <c r="G118" s="2789"/>
      <c r="H118" s="2789"/>
      <c r="I118" s="2789"/>
      <c r="J118" s="2777"/>
      <c r="K118" s="2777"/>
      <c r="L118" s="12"/>
      <c r="M118" s="12"/>
      <c r="N118" s="12"/>
      <c r="O118" s="12"/>
      <c r="P118" s="12"/>
      <c r="Q118" s="2449"/>
      <c r="R118" s="2116"/>
      <c r="S118" s="2449"/>
      <c r="T118" s="12"/>
      <c r="U118" s="12"/>
      <c r="V118" s="12"/>
      <c r="W118" s="12"/>
      <c r="X118" s="12"/>
      <c r="Y118" s="12"/>
      <c r="Z118" s="12"/>
      <c r="AA118" s="12"/>
      <c r="AB118" s="12"/>
      <c r="AC118" s="2449"/>
      <c r="AD118" s="12"/>
      <c r="AE118" s="2792"/>
      <c r="AF118" s="2792"/>
      <c r="AG118" s="2788"/>
      <c r="AH118" s="2788"/>
      <c r="AI118" s="2788"/>
      <c r="AJ118" s="2788"/>
      <c r="AK118" s="2788"/>
      <c r="AL118" s="2788"/>
      <c r="AM118" s="2774"/>
      <c r="AN118" s="2774"/>
    </row>
    <row r="119" spans="1:40" ht="15.95" customHeight="1" thickTop="1" thickBot="1">
      <c r="A119" s="12"/>
      <c r="B119" s="73" t="s">
        <v>10676</v>
      </c>
      <c r="C119" s="2790"/>
      <c r="D119" s="2789"/>
      <c r="E119" s="2789"/>
      <c r="F119" s="2789"/>
      <c r="G119" s="2789"/>
      <c r="H119" s="2789"/>
      <c r="I119" s="2789"/>
      <c r="J119" s="2777"/>
      <c r="K119" s="2777"/>
      <c r="L119" s="12"/>
      <c r="M119" s="36"/>
      <c r="N119" s="12"/>
      <c r="O119" s="12"/>
      <c r="P119" s="12"/>
      <c r="Q119" s="2449"/>
      <c r="R119" s="2116"/>
      <c r="S119" s="2449"/>
      <c r="T119" s="12"/>
      <c r="U119" s="12"/>
      <c r="V119" s="12"/>
      <c r="W119" s="12"/>
      <c r="X119" s="12"/>
      <c r="Y119" s="12"/>
      <c r="Z119" s="12"/>
      <c r="AA119" s="12"/>
      <c r="AB119" s="12"/>
      <c r="AC119" s="2449"/>
      <c r="AD119" s="12"/>
      <c r="AE119" s="73" t="s">
        <v>10676</v>
      </c>
      <c r="AF119" s="2440"/>
      <c r="AG119" s="2788"/>
      <c r="AH119" s="2788"/>
      <c r="AI119" s="2788"/>
      <c r="AJ119" s="2788"/>
      <c r="AK119" s="2788"/>
      <c r="AL119" s="2788"/>
      <c r="AM119" s="2774"/>
      <c r="AN119" s="2774"/>
    </row>
    <row r="120" spans="1:40" ht="15.95" customHeight="1" thickTop="1">
      <c r="A120" s="12"/>
      <c r="B120" s="2628" t="s">
        <v>10677</v>
      </c>
      <c r="C120" s="2826">
        <v>0</v>
      </c>
      <c r="D120" s="2824">
        <v>0</v>
      </c>
      <c r="E120" s="2824">
        <v>0</v>
      </c>
      <c r="F120" s="2824">
        <v>0</v>
      </c>
      <c r="G120" s="2825">
        <f>IFERROR(SUM(C120:F120),0)</f>
        <v>0</v>
      </c>
      <c r="H120" s="2824">
        <v>0</v>
      </c>
      <c r="I120" s="2824">
        <v>0</v>
      </c>
      <c r="J120" s="2823"/>
      <c r="K120" s="2822"/>
      <c r="L120" s="12"/>
      <c r="M120" s="2821">
        <v>70</v>
      </c>
      <c r="N120" s="12"/>
      <c r="O120" s="56"/>
      <c r="P120" s="12"/>
      <c r="Q120" s="2449"/>
      <c r="R120" s="2116">
        <f>IF( SUM( T120:AA120 ) = 0, 0, $T$9 )</f>
        <v>0</v>
      </c>
      <c r="S120" s="2449"/>
      <c r="T120" s="57">
        <f t="shared" ref="T120:W123" si="30" xml:space="preserve"> IF( ISNUMBER(C120), 0, 1 )</f>
        <v>0</v>
      </c>
      <c r="U120" s="57">
        <f t="shared" si="30"/>
        <v>0</v>
      </c>
      <c r="V120" s="57">
        <f t="shared" si="30"/>
        <v>0</v>
      </c>
      <c r="W120" s="57">
        <f t="shared" si="30"/>
        <v>0</v>
      </c>
      <c r="X120" s="12"/>
      <c r="Y120" s="57">
        <f t="shared" ref="Y120:Z123" si="31" xml:space="preserve"> IF( ISNUMBER(H120), 0, 1 )</f>
        <v>0</v>
      </c>
      <c r="Z120" s="57">
        <f t="shared" si="31"/>
        <v>0</v>
      </c>
      <c r="AA120" s="12"/>
      <c r="AB120" s="12"/>
      <c r="AC120" s="2449"/>
      <c r="AD120" s="12"/>
      <c r="AE120" s="2628" t="s">
        <v>10677</v>
      </c>
      <c r="AF120" s="2820"/>
      <c r="AG120" s="2818"/>
      <c r="AH120" s="2818"/>
      <c r="AI120" s="2818"/>
      <c r="AJ120" s="2819"/>
      <c r="AK120" s="2818"/>
      <c r="AL120" s="2818"/>
      <c r="AM120" s="2817"/>
      <c r="AN120" s="2816"/>
    </row>
    <row r="121" spans="1:40" ht="15.95" customHeight="1">
      <c r="A121" s="12"/>
      <c r="B121" s="2632" t="s">
        <v>10686</v>
      </c>
      <c r="C121" s="2815">
        <v>0</v>
      </c>
      <c r="D121" s="2813">
        <v>0</v>
      </c>
      <c r="E121" s="2813">
        <v>0</v>
      </c>
      <c r="F121" s="2813">
        <v>0</v>
      </c>
      <c r="G121" s="2814">
        <f>IFERROR(SUM(C121:F121),0)</f>
        <v>0</v>
      </c>
      <c r="H121" s="2813">
        <v>0</v>
      </c>
      <c r="I121" s="2813">
        <v>0</v>
      </c>
      <c r="J121" s="2812"/>
      <c r="K121" s="2811"/>
      <c r="L121" s="12"/>
      <c r="M121" s="2810">
        <v>71</v>
      </c>
      <c r="N121" s="12"/>
      <c r="O121" s="62"/>
      <c r="P121" s="12"/>
      <c r="Q121" s="2449"/>
      <c r="R121" s="2116">
        <f>IF( SUM( T121:AA121 ) = 0, 0, $T$9 )</f>
        <v>0</v>
      </c>
      <c r="S121" s="2449"/>
      <c r="T121" s="57">
        <f t="shared" si="30"/>
        <v>0</v>
      </c>
      <c r="U121" s="57">
        <f t="shared" si="30"/>
        <v>0</v>
      </c>
      <c r="V121" s="57">
        <f t="shared" si="30"/>
        <v>0</v>
      </c>
      <c r="W121" s="57">
        <f t="shared" si="30"/>
        <v>0</v>
      </c>
      <c r="X121" s="12"/>
      <c r="Y121" s="57">
        <f t="shared" si="31"/>
        <v>0</v>
      </c>
      <c r="Z121" s="57">
        <f t="shared" si="31"/>
        <v>0</v>
      </c>
      <c r="AA121" s="12"/>
      <c r="AB121" s="12"/>
      <c r="AC121" s="2449"/>
      <c r="AD121" s="12"/>
      <c r="AE121" s="2632" t="s">
        <v>10686</v>
      </c>
      <c r="AF121" s="2809"/>
      <c r="AG121" s="2807"/>
      <c r="AH121" s="2807"/>
      <c r="AI121" s="2807"/>
      <c r="AJ121" s="2808"/>
      <c r="AK121" s="2807"/>
      <c r="AL121" s="2807"/>
      <c r="AM121" s="2806"/>
      <c r="AN121" s="2805"/>
    </row>
    <row r="122" spans="1:40" ht="15.95" customHeight="1">
      <c r="A122" s="12"/>
      <c r="B122" s="2632" t="s">
        <v>10695</v>
      </c>
      <c r="C122" s="2815">
        <v>0</v>
      </c>
      <c r="D122" s="2813">
        <v>0</v>
      </c>
      <c r="E122" s="2813">
        <v>0</v>
      </c>
      <c r="F122" s="2813">
        <v>0</v>
      </c>
      <c r="G122" s="2814">
        <f>IFERROR(SUM(C122:F122),0)</f>
        <v>0</v>
      </c>
      <c r="H122" s="2813">
        <v>0</v>
      </c>
      <c r="I122" s="2813">
        <v>0</v>
      </c>
      <c r="J122" s="2812"/>
      <c r="K122" s="2811"/>
      <c r="L122" s="12"/>
      <c r="M122" s="2810">
        <v>72</v>
      </c>
      <c r="N122" s="12"/>
      <c r="O122" s="62"/>
      <c r="P122" s="12"/>
      <c r="Q122" s="2449"/>
      <c r="R122" s="2116">
        <f>IF( SUM( T122:AA122 ) = 0, 0, $T$9 )</f>
        <v>0</v>
      </c>
      <c r="S122" s="2449"/>
      <c r="T122" s="57">
        <f t="shared" si="30"/>
        <v>0</v>
      </c>
      <c r="U122" s="57">
        <f t="shared" si="30"/>
        <v>0</v>
      </c>
      <c r="V122" s="57">
        <f t="shared" si="30"/>
        <v>0</v>
      </c>
      <c r="W122" s="57">
        <f t="shared" si="30"/>
        <v>0</v>
      </c>
      <c r="X122" s="12"/>
      <c r="Y122" s="57">
        <f t="shared" si="31"/>
        <v>0</v>
      </c>
      <c r="Z122" s="57">
        <f t="shared" si="31"/>
        <v>0</v>
      </c>
      <c r="AA122" s="12"/>
      <c r="AB122" s="12"/>
      <c r="AC122" s="2449"/>
      <c r="AD122" s="12"/>
      <c r="AE122" s="2632" t="s">
        <v>10695</v>
      </c>
      <c r="AF122" s="2809"/>
      <c r="AG122" s="2807"/>
      <c r="AH122" s="2807"/>
      <c r="AI122" s="2807"/>
      <c r="AJ122" s="2808"/>
      <c r="AK122" s="2807"/>
      <c r="AL122" s="2807"/>
      <c r="AM122" s="2806"/>
      <c r="AN122" s="2805"/>
    </row>
    <row r="123" spans="1:40" ht="15.95" customHeight="1">
      <c r="A123" s="12"/>
      <c r="B123" s="2632" t="s">
        <v>10704</v>
      </c>
      <c r="C123" s="2815">
        <v>0</v>
      </c>
      <c r="D123" s="2813">
        <v>0</v>
      </c>
      <c r="E123" s="2813">
        <v>0</v>
      </c>
      <c r="F123" s="2813">
        <v>0</v>
      </c>
      <c r="G123" s="2814">
        <f>IFERROR(SUM(C123:F123),0)</f>
        <v>0</v>
      </c>
      <c r="H123" s="2813">
        <v>0</v>
      </c>
      <c r="I123" s="2813">
        <v>0</v>
      </c>
      <c r="J123" s="2812"/>
      <c r="K123" s="2811"/>
      <c r="L123" s="12"/>
      <c r="M123" s="2810">
        <v>73</v>
      </c>
      <c r="N123" s="12"/>
      <c r="O123" s="62"/>
      <c r="P123" s="12"/>
      <c r="Q123" s="2449"/>
      <c r="R123" s="2116">
        <f>IF( SUM( T123:AA123 ) = 0, 0, $T$9 )</f>
        <v>0</v>
      </c>
      <c r="S123" s="2449"/>
      <c r="T123" s="57">
        <f t="shared" si="30"/>
        <v>0</v>
      </c>
      <c r="U123" s="57">
        <f t="shared" si="30"/>
        <v>0</v>
      </c>
      <c r="V123" s="57">
        <f t="shared" si="30"/>
        <v>0</v>
      </c>
      <c r="W123" s="57">
        <f t="shared" si="30"/>
        <v>0</v>
      </c>
      <c r="X123" s="12"/>
      <c r="Y123" s="57">
        <f t="shared" si="31"/>
        <v>0</v>
      </c>
      <c r="Z123" s="57">
        <f t="shared" si="31"/>
        <v>0</v>
      </c>
      <c r="AA123" s="12"/>
      <c r="AB123" s="12"/>
      <c r="AC123" s="2449"/>
      <c r="AD123" s="12"/>
      <c r="AE123" s="2632" t="s">
        <v>10704</v>
      </c>
      <c r="AF123" s="2809"/>
      <c r="AG123" s="2807"/>
      <c r="AH123" s="2807"/>
      <c r="AI123" s="2807"/>
      <c r="AJ123" s="2808"/>
      <c r="AK123" s="2807"/>
      <c r="AL123" s="2807"/>
      <c r="AM123" s="2806"/>
      <c r="AN123" s="2805"/>
    </row>
    <row r="124" spans="1:40" ht="15.95" customHeight="1" thickBot="1">
      <c r="A124" s="12"/>
      <c r="B124" s="2633" t="s">
        <v>6962</v>
      </c>
      <c r="C124" s="2804">
        <f>IFERROR(SUM(C120:C123), 0)</f>
        <v>0</v>
      </c>
      <c r="D124" s="2803">
        <f>IFERROR(SUM(D120:D123), 0)</f>
        <v>0</v>
      </c>
      <c r="E124" s="2803">
        <f>IFERROR(SUM(E120:E123), 0)</f>
        <v>0</v>
      </c>
      <c r="F124" s="2803">
        <f>IFERROR(SUM(F120:F123), 0)</f>
        <v>0</v>
      </c>
      <c r="G124" s="2803">
        <f>IFERROR(SUM(C124:F124),0)</f>
        <v>0</v>
      </c>
      <c r="H124" s="2803">
        <f>IFERROR(SUM(H120:H123), 0)</f>
        <v>0</v>
      </c>
      <c r="I124" s="2803">
        <f>IFERROR(SUM(I120:I123), 0)</f>
        <v>0</v>
      </c>
      <c r="J124" s="2802"/>
      <c r="K124" s="2801"/>
      <c r="L124" s="12"/>
      <c r="M124" s="2800">
        <v>74</v>
      </c>
      <c r="N124" s="12"/>
      <c r="O124" s="66"/>
      <c r="P124" s="12"/>
      <c r="Q124" s="2449"/>
      <c r="R124" s="2116"/>
      <c r="S124" s="2449"/>
      <c r="T124" s="12"/>
      <c r="U124" s="12"/>
      <c r="V124" s="12"/>
      <c r="W124" s="12"/>
      <c r="X124" s="12"/>
      <c r="Y124" s="12"/>
      <c r="Z124" s="12"/>
      <c r="AA124" s="12"/>
      <c r="AB124" s="12"/>
      <c r="AC124" s="2449"/>
      <c r="AD124" s="12"/>
      <c r="AE124" s="2633" t="s">
        <v>6962</v>
      </c>
      <c r="AF124" s="2799"/>
      <c r="AG124" s="2798"/>
      <c r="AH124" s="2798"/>
      <c r="AI124" s="2798"/>
      <c r="AJ124" s="2798"/>
      <c r="AK124" s="2798"/>
      <c r="AL124" s="2798"/>
      <c r="AM124" s="2797"/>
      <c r="AN124" s="2796"/>
    </row>
    <row r="125" spans="1:40" ht="15.95" customHeight="1" thickTop="1" thickBot="1">
      <c r="A125" s="12"/>
      <c r="B125" s="2792"/>
      <c r="C125" s="2828"/>
      <c r="D125" s="2789"/>
      <c r="E125" s="2789"/>
      <c r="F125" s="2789"/>
      <c r="G125" s="2789"/>
      <c r="H125" s="2789"/>
      <c r="I125" s="2789"/>
      <c r="J125" s="2777"/>
      <c r="K125" s="2777"/>
      <c r="L125" s="12"/>
      <c r="M125" s="12"/>
      <c r="N125" s="12"/>
      <c r="O125" s="12"/>
      <c r="P125" s="12"/>
      <c r="Q125" s="2449"/>
      <c r="R125" s="2116"/>
      <c r="S125" s="2449"/>
      <c r="T125" s="12"/>
      <c r="U125" s="12"/>
      <c r="V125" s="12"/>
      <c r="W125" s="12"/>
      <c r="X125" s="12"/>
      <c r="Y125" s="12"/>
      <c r="Z125" s="12"/>
      <c r="AA125" s="12"/>
      <c r="AB125" s="12"/>
      <c r="AC125" s="2449"/>
      <c r="AD125" s="12"/>
      <c r="AE125" s="2792"/>
      <c r="AF125" s="2827"/>
      <c r="AG125" s="2788"/>
      <c r="AH125" s="2788"/>
      <c r="AI125" s="2788"/>
      <c r="AJ125" s="2788"/>
      <c r="AK125" s="2788"/>
      <c r="AL125" s="2788"/>
      <c r="AM125" s="2774"/>
      <c r="AN125" s="2774"/>
    </row>
    <row r="126" spans="1:40" ht="15.95" customHeight="1" thickTop="1" thickBot="1">
      <c r="A126" s="12"/>
      <c r="B126" s="73" t="s">
        <v>10721</v>
      </c>
      <c r="C126" s="2790"/>
      <c r="D126" s="2789"/>
      <c r="E126" s="2789"/>
      <c r="F126" s="2789"/>
      <c r="G126" s="2789"/>
      <c r="H126" s="2789"/>
      <c r="I126" s="2789"/>
      <c r="J126" s="2777"/>
      <c r="K126" s="2777"/>
      <c r="L126" s="12"/>
      <c r="M126" s="36"/>
      <c r="N126" s="12"/>
      <c r="O126" s="12"/>
      <c r="P126" s="12"/>
      <c r="Q126" s="2449"/>
      <c r="R126" s="2116"/>
      <c r="S126" s="2449"/>
      <c r="T126" s="12"/>
      <c r="U126" s="12"/>
      <c r="V126" s="12"/>
      <c r="W126" s="12"/>
      <c r="X126" s="12"/>
      <c r="Y126" s="12"/>
      <c r="Z126" s="12"/>
      <c r="AA126" s="12"/>
      <c r="AB126" s="12"/>
      <c r="AC126" s="2449"/>
      <c r="AD126" s="12"/>
      <c r="AE126" s="73" t="s">
        <v>10721</v>
      </c>
      <c r="AF126" s="2440"/>
      <c r="AG126" s="2788"/>
      <c r="AH126" s="2788"/>
      <c r="AI126" s="2788"/>
      <c r="AJ126" s="2788"/>
      <c r="AK126" s="2788"/>
      <c r="AL126" s="2788"/>
      <c r="AM126" s="2774"/>
      <c r="AN126" s="2774"/>
    </row>
    <row r="127" spans="1:40" ht="15.95" customHeight="1" thickTop="1">
      <c r="A127" s="12"/>
      <c r="B127" s="2628" t="s">
        <v>10722</v>
      </c>
      <c r="C127" s="2826">
        <v>0</v>
      </c>
      <c r="D127" s="2824">
        <v>0</v>
      </c>
      <c r="E127" s="2824">
        <v>0</v>
      </c>
      <c r="F127" s="2824">
        <v>0</v>
      </c>
      <c r="G127" s="2825">
        <f t="shared" ref="G127:G134" si="32">IFERROR(SUM(C127:F127),0)</f>
        <v>0</v>
      </c>
      <c r="H127" s="2824">
        <v>0</v>
      </c>
      <c r="I127" s="2824">
        <v>0</v>
      </c>
      <c r="J127" s="2823"/>
      <c r="K127" s="2822"/>
      <c r="L127" s="12"/>
      <c r="M127" s="2821">
        <v>75</v>
      </c>
      <c r="N127" s="12"/>
      <c r="O127" s="56"/>
      <c r="P127" s="12"/>
      <c r="Q127" s="2449"/>
      <c r="R127" s="2116">
        <f t="shared" ref="R127:R133" si="33">IF( SUM( T127:AA127 ) = 0, 0, $T$9 )</f>
        <v>0</v>
      </c>
      <c r="S127" s="2449"/>
      <c r="T127" s="57">
        <f t="shared" ref="T127:W133" si="34" xml:space="preserve"> IF( ISNUMBER(C127), 0, 1 )</f>
        <v>0</v>
      </c>
      <c r="U127" s="57">
        <f t="shared" si="34"/>
        <v>0</v>
      </c>
      <c r="V127" s="57">
        <f t="shared" si="34"/>
        <v>0</v>
      </c>
      <c r="W127" s="57">
        <f t="shared" si="34"/>
        <v>0</v>
      </c>
      <c r="X127" s="12"/>
      <c r="Y127" s="57">
        <f t="shared" ref="Y127:Z133" si="35" xml:space="preserve"> IF( ISNUMBER(H127), 0, 1 )</f>
        <v>0</v>
      </c>
      <c r="Z127" s="57">
        <f t="shared" si="35"/>
        <v>0</v>
      </c>
      <c r="AA127" s="12"/>
      <c r="AB127" s="12"/>
      <c r="AC127" s="2449"/>
      <c r="AD127" s="12"/>
      <c r="AE127" s="2628" t="s">
        <v>10722</v>
      </c>
      <c r="AF127" s="2820"/>
      <c r="AG127" s="2818"/>
      <c r="AH127" s="2818"/>
      <c r="AI127" s="2818"/>
      <c r="AJ127" s="2819"/>
      <c r="AK127" s="2818"/>
      <c r="AL127" s="2818"/>
      <c r="AM127" s="2817"/>
      <c r="AN127" s="2816"/>
    </row>
    <row r="128" spans="1:40" ht="15.95" customHeight="1">
      <c r="A128" s="12"/>
      <c r="B128" s="2632" t="s">
        <v>10731</v>
      </c>
      <c r="C128" s="2815">
        <v>0</v>
      </c>
      <c r="D128" s="2813">
        <v>0</v>
      </c>
      <c r="E128" s="2813">
        <v>0</v>
      </c>
      <c r="F128" s="2813">
        <v>0</v>
      </c>
      <c r="G128" s="2814">
        <f t="shared" si="32"/>
        <v>0</v>
      </c>
      <c r="H128" s="2813">
        <v>0</v>
      </c>
      <c r="I128" s="2813">
        <v>0</v>
      </c>
      <c r="J128" s="2812"/>
      <c r="K128" s="2811"/>
      <c r="L128" s="12"/>
      <c r="M128" s="2810">
        <v>76</v>
      </c>
      <c r="N128" s="12"/>
      <c r="O128" s="62"/>
      <c r="P128" s="12"/>
      <c r="Q128" s="2449"/>
      <c r="R128" s="2116">
        <f t="shared" si="33"/>
        <v>0</v>
      </c>
      <c r="S128" s="2449"/>
      <c r="T128" s="57">
        <f t="shared" si="34"/>
        <v>0</v>
      </c>
      <c r="U128" s="57">
        <f t="shared" si="34"/>
        <v>0</v>
      </c>
      <c r="V128" s="57">
        <f t="shared" si="34"/>
        <v>0</v>
      </c>
      <c r="W128" s="57">
        <f t="shared" si="34"/>
        <v>0</v>
      </c>
      <c r="X128" s="12"/>
      <c r="Y128" s="57">
        <f t="shared" si="35"/>
        <v>0</v>
      </c>
      <c r="Z128" s="57">
        <f t="shared" si="35"/>
        <v>0</v>
      </c>
      <c r="AA128" s="12"/>
      <c r="AB128" s="12"/>
      <c r="AC128" s="2449"/>
      <c r="AD128" s="12"/>
      <c r="AE128" s="2632" t="s">
        <v>10731</v>
      </c>
      <c r="AF128" s="2809"/>
      <c r="AG128" s="2807"/>
      <c r="AH128" s="2807"/>
      <c r="AI128" s="2807"/>
      <c r="AJ128" s="2808"/>
      <c r="AK128" s="2807"/>
      <c r="AL128" s="2807"/>
      <c r="AM128" s="2806"/>
      <c r="AN128" s="2805"/>
    </row>
    <row r="129" spans="1:40" ht="15.95" customHeight="1">
      <c r="A129" s="12"/>
      <c r="B129" s="2632" t="s">
        <v>10740</v>
      </c>
      <c r="C129" s="2815">
        <v>0</v>
      </c>
      <c r="D129" s="2813">
        <v>0</v>
      </c>
      <c r="E129" s="2813">
        <v>0</v>
      </c>
      <c r="F129" s="2813">
        <v>0</v>
      </c>
      <c r="G129" s="2814">
        <f t="shared" si="32"/>
        <v>0</v>
      </c>
      <c r="H129" s="2813">
        <v>0</v>
      </c>
      <c r="I129" s="2813">
        <v>0</v>
      </c>
      <c r="J129" s="2812"/>
      <c r="K129" s="2811"/>
      <c r="L129" s="12"/>
      <c r="M129" s="2810">
        <v>77</v>
      </c>
      <c r="N129" s="12"/>
      <c r="O129" s="62"/>
      <c r="P129" s="12"/>
      <c r="Q129" s="2449"/>
      <c r="R129" s="2116">
        <f t="shared" si="33"/>
        <v>0</v>
      </c>
      <c r="S129" s="2449"/>
      <c r="T129" s="57">
        <f t="shared" si="34"/>
        <v>0</v>
      </c>
      <c r="U129" s="57">
        <f t="shared" si="34"/>
        <v>0</v>
      </c>
      <c r="V129" s="57">
        <f t="shared" si="34"/>
        <v>0</v>
      </c>
      <c r="W129" s="57">
        <f t="shared" si="34"/>
        <v>0</v>
      </c>
      <c r="X129" s="12"/>
      <c r="Y129" s="57">
        <f t="shared" si="35"/>
        <v>0</v>
      </c>
      <c r="Z129" s="57">
        <f t="shared" si="35"/>
        <v>0</v>
      </c>
      <c r="AA129" s="12"/>
      <c r="AB129" s="12"/>
      <c r="AC129" s="2449"/>
      <c r="AD129" s="12"/>
      <c r="AE129" s="2632" t="s">
        <v>10740</v>
      </c>
      <c r="AF129" s="2809"/>
      <c r="AG129" s="2807"/>
      <c r="AH129" s="2807"/>
      <c r="AI129" s="2807"/>
      <c r="AJ129" s="2808"/>
      <c r="AK129" s="2807"/>
      <c r="AL129" s="2807"/>
      <c r="AM129" s="2806"/>
      <c r="AN129" s="2805"/>
    </row>
    <row r="130" spans="1:40" ht="15.95" customHeight="1">
      <c r="A130" s="12"/>
      <c r="B130" s="2632" t="s">
        <v>10749</v>
      </c>
      <c r="C130" s="2815">
        <v>0</v>
      </c>
      <c r="D130" s="2813">
        <v>0</v>
      </c>
      <c r="E130" s="2813">
        <v>0</v>
      </c>
      <c r="F130" s="2813">
        <v>0</v>
      </c>
      <c r="G130" s="2814">
        <f t="shared" si="32"/>
        <v>0</v>
      </c>
      <c r="H130" s="2813">
        <v>0</v>
      </c>
      <c r="I130" s="2813">
        <v>0</v>
      </c>
      <c r="J130" s="2812"/>
      <c r="K130" s="2811"/>
      <c r="L130" s="12"/>
      <c r="M130" s="2810">
        <v>78</v>
      </c>
      <c r="N130" s="2465"/>
      <c r="O130" s="62"/>
      <c r="P130" s="2465"/>
      <c r="Q130" s="2466"/>
      <c r="R130" s="2116">
        <f t="shared" si="33"/>
        <v>0</v>
      </c>
      <c r="S130" s="2449"/>
      <c r="T130" s="57">
        <f t="shared" si="34"/>
        <v>0</v>
      </c>
      <c r="U130" s="57">
        <f t="shared" si="34"/>
        <v>0</v>
      </c>
      <c r="V130" s="57">
        <f t="shared" si="34"/>
        <v>0</v>
      </c>
      <c r="W130" s="57">
        <f t="shared" si="34"/>
        <v>0</v>
      </c>
      <c r="X130" s="12"/>
      <c r="Y130" s="57">
        <f t="shared" si="35"/>
        <v>0</v>
      </c>
      <c r="Z130" s="57">
        <f t="shared" si="35"/>
        <v>0</v>
      </c>
      <c r="AA130" s="12"/>
      <c r="AB130" s="12"/>
      <c r="AC130" s="2449"/>
      <c r="AD130" s="12"/>
      <c r="AE130" s="2632" t="s">
        <v>10749</v>
      </c>
      <c r="AF130" s="2809"/>
      <c r="AG130" s="2807"/>
      <c r="AH130" s="2807"/>
      <c r="AI130" s="2807"/>
      <c r="AJ130" s="2808"/>
      <c r="AK130" s="2807"/>
      <c r="AL130" s="2807"/>
      <c r="AM130" s="2806"/>
      <c r="AN130" s="2805"/>
    </row>
    <row r="131" spans="1:40" ht="15.95" customHeight="1">
      <c r="A131" s="12"/>
      <c r="B131" s="2632" t="s">
        <v>10758</v>
      </c>
      <c r="C131" s="2815">
        <v>0</v>
      </c>
      <c r="D131" s="2813">
        <v>0</v>
      </c>
      <c r="E131" s="2813">
        <v>0</v>
      </c>
      <c r="F131" s="2813">
        <v>0</v>
      </c>
      <c r="G131" s="2814">
        <f t="shared" si="32"/>
        <v>0</v>
      </c>
      <c r="H131" s="2813">
        <v>0</v>
      </c>
      <c r="I131" s="2813">
        <v>0</v>
      </c>
      <c r="J131" s="2812"/>
      <c r="K131" s="2811"/>
      <c r="L131" s="12"/>
      <c r="M131" s="2810">
        <v>79</v>
      </c>
      <c r="N131" s="2465"/>
      <c r="O131" s="62"/>
      <c r="P131" s="2465"/>
      <c r="Q131" s="2466"/>
      <c r="R131" s="2116">
        <f t="shared" si="33"/>
        <v>0</v>
      </c>
      <c r="S131" s="2449"/>
      <c r="T131" s="57">
        <f t="shared" si="34"/>
        <v>0</v>
      </c>
      <c r="U131" s="57">
        <f t="shared" si="34"/>
        <v>0</v>
      </c>
      <c r="V131" s="57">
        <f t="shared" si="34"/>
        <v>0</v>
      </c>
      <c r="W131" s="57">
        <f t="shared" si="34"/>
        <v>0</v>
      </c>
      <c r="X131" s="12"/>
      <c r="Y131" s="57">
        <f t="shared" si="35"/>
        <v>0</v>
      </c>
      <c r="Z131" s="57">
        <f t="shared" si="35"/>
        <v>0</v>
      </c>
      <c r="AA131" s="12"/>
      <c r="AB131" s="12"/>
      <c r="AC131" s="2449"/>
      <c r="AD131" s="12"/>
      <c r="AE131" s="2632" t="s">
        <v>10758</v>
      </c>
      <c r="AF131" s="2809"/>
      <c r="AG131" s="2807"/>
      <c r="AH131" s="2807"/>
      <c r="AI131" s="2807"/>
      <c r="AJ131" s="2808"/>
      <c r="AK131" s="2807"/>
      <c r="AL131" s="2807"/>
      <c r="AM131" s="2806"/>
      <c r="AN131" s="2805"/>
    </row>
    <row r="132" spans="1:40" ht="15.95" customHeight="1">
      <c r="A132" s="12"/>
      <c r="B132" s="2632" t="s">
        <v>10767</v>
      </c>
      <c r="C132" s="2815">
        <v>0</v>
      </c>
      <c r="D132" s="2813">
        <v>0</v>
      </c>
      <c r="E132" s="2813">
        <v>0</v>
      </c>
      <c r="F132" s="2813">
        <v>0</v>
      </c>
      <c r="G132" s="2814">
        <f t="shared" si="32"/>
        <v>0</v>
      </c>
      <c r="H132" s="2813">
        <v>0</v>
      </c>
      <c r="I132" s="2813">
        <v>0</v>
      </c>
      <c r="J132" s="2812"/>
      <c r="K132" s="2811"/>
      <c r="L132" s="12"/>
      <c r="M132" s="2810">
        <v>80</v>
      </c>
      <c r="N132" s="2465"/>
      <c r="O132" s="62"/>
      <c r="P132" s="2465"/>
      <c r="Q132" s="2466"/>
      <c r="R132" s="2116">
        <f t="shared" si="33"/>
        <v>0</v>
      </c>
      <c r="S132" s="2449"/>
      <c r="T132" s="57">
        <f t="shared" si="34"/>
        <v>0</v>
      </c>
      <c r="U132" s="57">
        <f t="shared" si="34"/>
        <v>0</v>
      </c>
      <c r="V132" s="57">
        <f t="shared" si="34"/>
        <v>0</v>
      </c>
      <c r="W132" s="57">
        <f t="shared" si="34"/>
        <v>0</v>
      </c>
      <c r="X132" s="12"/>
      <c r="Y132" s="57">
        <f t="shared" si="35"/>
        <v>0</v>
      </c>
      <c r="Z132" s="57">
        <f t="shared" si="35"/>
        <v>0</v>
      </c>
      <c r="AA132" s="12"/>
      <c r="AB132" s="12"/>
      <c r="AC132" s="2449"/>
      <c r="AD132" s="12"/>
      <c r="AE132" s="2632" t="s">
        <v>10767</v>
      </c>
      <c r="AF132" s="2809"/>
      <c r="AG132" s="2807"/>
      <c r="AH132" s="2807"/>
      <c r="AI132" s="2807"/>
      <c r="AJ132" s="2808"/>
      <c r="AK132" s="2807"/>
      <c r="AL132" s="2807"/>
      <c r="AM132" s="2806"/>
      <c r="AN132" s="2805"/>
    </row>
    <row r="133" spans="1:40" ht="15.95" customHeight="1">
      <c r="A133" s="12"/>
      <c r="B133" s="2632" t="s">
        <v>10776</v>
      </c>
      <c r="C133" s="2815">
        <v>0</v>
      </c>
      <c r="D133" s="2813">
        <v>0</v>
      </c>
      <c r="E133" s="2813">
        <v>0</v>
      </c>
      <c r="F133" s="2813">
        <v>0</v>
      </c>
      <c r="G133" s="2814">
        <f t="shared" si="32"/>
        <v>0</v>
      </c>
      <c r="H133" s="2813">
        <v>0</v>
      </c>
      <c r="I133" s="2813">
        <v>0</v>
      </c>
      <c r="J133" s="2812"/>
      <c r="K133" s="2811"/>
      <c r="L133" s="12"/>
      <c r="M133" s="2810">
        <v>81</v>
      </c>
      <c r="N133" s="12"/>
      <c r="O133" s="62"/>
      <c r="P133" s="12"/>
      <c r="Q133" s="2449"/>
      <c r="R133" s="2116">
        <f t="shared" si="33"/>
        <v>0</v>
      </c>
      <c r="S133" s="2449"/>
      <c r="T133" s="57">
        <f t="shared" si="34"/>
        <v>0</v>
      </c>
      <c r="U133" s="57">
        <f t="shared" si="34"/>
        <v>0</v>
      </c>
      <c r="V133" s="57">
        <f t="shared" si="34"/>
        <v>0</v>
      </c>
      <c r="W133" s="57">
        <f t="shared" si="34"/>
        <v>0</v>
      </c>
      <c r="X133" s="12"/>
      <c r="Y133" s="57">
        <f t="shared" si="35"/>
        <v>0</v>
      </c>
      <c r="Z133" s="57">
        <f t="shared" si="35"/>
        <v>0</v>
      </c>
      <c r="AA133" s="12"/>
      <c r="AB133" s="12"/>
      <c r="AC133" s="2449"/>
      <c r="AD133" s="12"/>
      <c r="AE133" s="2632" t="s">
        <v>10776</v>
      </c>
      <c r="AF133" s="2809"/>
      <c r="AG133" s="2807"/>
      <c r="AH133" s="2807"/>
      <c r="AI133" s="2807"/>
      <c r="AJ133" s="2808"/>
      <c r="AK133" s="2807"/>
      <c r="AL133" s="2807"/>
      <c r="AM133" s="2806"/>
      <c r="AN133" s="2805"/>
    </row>
    <row r="134" spans="1:40" ht="15.95" customHeight="1" thickBot="1">
      <c r="A134" s="12"/>
      <c r="B134" s="2633" t="s">
        <v>6962</v>
      </c>
      <c r="C134" s="2804">
        <f>IFERROR(SUM(C127:C133), 0)</f>
        <v>0</v>
      </c>
      <c r="D134" s="2803">
        <f>IFERROR(SUM(D127:D133), 0)</f>
        <v>0</v>
      </c>
      <c r="E134" s="2803">
        <f>IFERROR(SUM(E127:E133), 0)</f>
        <v>0</v>
      </c>
      <c r="F134" s="2803">
        <f>IFERROR(SUM(F127:F133), 0)</f>
        <v>0</v>
      </c>
      <c r="G134" s="2803">
        <f t="shared" si="32"/>
        <v>0</v>
      </c>
      <c r="H134" s="2803">
        <f>IFERROR(SUM(H127:H133), 0)</f>
        <v>0</v>
      </c>
      <c r="I134" s="2803">
        <f>IFERROR(SUM(I127:I133), 0)</f>
        <v>0</v>
      </c>
      <c r="J134" s="2802"/>
      <c r="K134" s="2801"/>
      <c r="L134" s="12"/>
      <c r="M134" s="2800">
        <v>82</v>
      </c>
      <c r="N134" s="12"/>
      <c r="O134" s="66"/>
      <c r="P134" s="12"/>
      <c r="Q134" s="2449"/>
      <c r="R134" s="2116"/>
      <c r="S134" s="2449"/>
      <c r="T134" s="12"/>
      <c r="U134" s="12"/>
      <c r="V134" s="12"/>
      <c r="W134" s="12"/>
      <c r="X134" s="12"/>
      <c r="Y134" s="12"/>
      <c r="Z134" s="12"/>
      <c r="AA134" s="12"/>
      <c r="AB134" s="12"/>
      <c r="AC134" s="2449"/>
      <c r="AD134" s="12"/>
      <c r="AE134" s="2633" t="s">
        <v>6962</v>
      </c>
      <c r="AF134" s="2799"/>
      <c r="AG134" s="2798"/>
      <c r="AH134" s="2798"/>
      <c r="AI134" s="2798"/>
      <c r="AJ134" s="2798"/>
      <c r="AK134" s="2798"/>
      <c r="AL134" s="2798"/>
      <c r="AM134" s="2797"/>
      <c r="AN134" s="2796"/>
    </row>
    <row r="135" spans="1:40" ht="15.95" customHeight="1" thickTop="1" thickBot="1">
      <c r="A135" s="12"/>
      <c r="B135" s="2792"/>
      <c r="C135" s="2795"/>
      <c r="D135" s="2793"/>
      <c r="E135" s="2793"/>
      <c r="F135" s="2793"/>
      <c r="G135" s="2794"/>
      <c r="H135" s="2793"/>
      <c r="I135" s="2793"/>
      <c r="J135" s="2777"/>
      <c r="K135" s="2777"/>
      <c r="L135" s="12"/>
      <c r="M135" s="2098"/>
      <c r="N135" s="12"/>
      <c r="O135" s="12"/>
      <c r="P135" s="12"/>
      <c r="Q135" s="2449"/>
      <c r="R135" s="2116"/>
      <c r="S135" s="2449"/>
      <c r="T135" s="12"/>
      <c r="U135" s="12"/>
      <c r="V135" s="12"/>
      <c r="W135" s="12"/>
      <c r="X135" s="12"/>
      <c r="Y135" s="12"/>
      <c r="Z135" s="12"/>
      <c r="AA135" s="12"/>
      <c r="AB135" s="12"/>
      <c r="AC135" s="2449"/>
      <c r="AD135" s="12"/>
      <c r="AE135" s="2792"/>
      <c r="AF135" s="2792"/>
      <c r="AG135" s="2791"/>
      <c r="AH135" s="2791"/>
      <c r="AI135" s="2791"/>
      <c r="AJ135" s="2791"/>
      <c r="AK135" s="2791"/>
      <c r="AL135" s="2791"/>
      <c r="AM135" s="2774"/>
      <c r="AN135" s="2774"/>
    </row>
    <row r="136" spans="1:40" ht="15.95" customHeight="1" thickTop="1" thickBot="1">
      <c r="A136" s="12"/>
      <c r="B136" s="73" t="s">
        <v>10793</v>
      </c>
      <c r="C136" s="2790"/>
      <c r="D136" s="2789"/>
      <c r="E136" s="2789"/>
      <c r="F136" s="2789"/>
      <c r="G136" s="2789"/>
      <c r="H136" s="2789"/>
      <c r="I136" s="2789"/>
      <c r="J136" s="2777"/>
      <c r="K136" s="2777"/>
      <c r="L136" s="12"/>
      <c r="M136" s="2098"/>
      <c r="N136" s="12"/>
      <c r="O136" s="12"/>
      <c r="P136" s="12"/>
      <c r="Q136" s="2449"/>
      <c r="R136" s="2116"/>
      <c r="S136" s="2449"/>
      <c r="T136" s="12"/>
      <c r="U136" s="12"/>
      <c r="V136" s="12"/>
      <c r="W136" s="12"/>
      <c r="X136" s="12"/>
      <c r="Y136" s="12"/>
      <c r="Z136" s="12"/>
      <c r="AA136" s="12"/>
      <c r="AB136" s="12"/>
      <c r="AC136" s="2449"/>
      <c r="AD136" s="12"/>
      <c r="AE136" s="73" t="s">
        <v>10793</v>
      </c>
      <c r="AF136" s="2440"/>
      <c r="AG136" s="2788"/>
      <c r="AH136" s="2788"/>
      <c r="AI136" s="2788"/>
      <c r="AJ136" s="2788"/>
      <c r="AK136" s="2788"/>
      <c r="AL136" s="2788"/>
      <c r="AM136" s="2774"/>
      <c r="AN136" s="2774"/>
    </row>
    <row r="137" spans="1:40" ht="15.95" customHeight="1" thickTop="1" thickBot="1">
      <c r="A137" s="72"/>
      <c r="B137" s="2193" t="s">
        <v>10793</v>
      </c>
      <c r="C137" s="2787">
        <v>0</v>
      </c>
      <c r="D137" s="2787">
        <v>0</v>
      </c>
      <c r="E137" s="2787">
        <v>0</v>
      </c>
      <c r="F137" s="2787">
        <v>0</v>
      </c>
      <c r="G137" s="2772">
        <f>IFERROR(SUM(C137:F137),0)</f>
        <v>0</v>
      </c>
      <c r="H137" s="2787">
        <v>0</v>
      </c>
      <c r="I137" s="2787">
        <v>0</v>
      </c>
      <c r="J137" s="2786"/>
      <c r="K137" s="2785"/>
      <c r="L137" s="12"/>
      <c r="M137" s="2769">
        <v>83</v>
      </c>
      <c r="N137" s="72"/>
      <c r="O137" s="2768"/>
      <c r="P137" s="72"/>
      <c r="Q137" s="2495"/>
      <c r="R137" s="2116">
        <f>IF( SUM( T137:AA137 ) = 0, 0, $T$9 )</f>
        <v>0</v>
      </c>
      <c r="S137" s="2495"/>
      <c r="T137" s="57">
        <f xml:space="preserve"> IF( ISNUMBER(C137), 0, 1 )</f>
        <v>0</v>
      </c>
      <c r="U137" s="57">
        <f xml:space="preserve"> IF( ISNUMBER(D137), 0, 1 )</f>
        <v>0</v>
      </c>
      <c r="V137" s="57">
        <f xml:space="preserve"> IF( ISNUMBER(E137), 0, 1 )</f>
        <v>0</v>
      </c>
      <c r="W137" s="57">
        <f xml:space="preserve"> IF( ISNUMBER(F137), 0, 1 )</f>
        <v>0</v>
      </c>
      <c r="X137" s="12"/>
      <c r="Y137" s="57">
        <f xml:space="preserve"> IF( ISNUMBER(H137), 0, 1 )</f>
        <v>0</v>
      </c>
      <c r="Z137" s="57">
        <f xml:space="preserve"> IF( ISNUMBER(I137), 0, 1 )</f>
        <v>0</v>
      </c>
      <c r="AA137" s="12"/>
      <c r="AB137" s="12"/>
      <c r="AC137" s="2495"/>
      <c r="AD137" s="72"/>
      <c r="AE137" s="2193" t="s">
        <v>10793</v>
      </c>
      <c r="AF137" s="2783"/>
      <c r="AG137" s="2783"/>
      <c r="AH137" s="2783"/>
      <c r="AI137" s="2783"/>
      <c r="AJ137" s="2784"/>
      <c r="AK137" s="2783"/>
      <c r="AL137" s="2783"/>
      <c r="AM137" s="2782"/>
      <c r="AN137" s="2781"/>
    </row>
    <row r="138" spans="1:40" ht="15.95" customHeight="1" thickTop="1" thickBot="1">
      <c r="A138" s="12"/>
      <c r="B138" s="2776"/>
      <c r="C138" s="2780"/>
      <c r="D138" s="2779"/>
      <c r="E138" s="2779"/>
      <c r="F138" s="2779"/>
      <c r="G138" s="2778"/>
      <c r="H138" s="2778"/>
      <c r="I138" s="2778"/>
      <c r="J138" s="2777"/>
      <c r="K138" s="2777"/>
      <c r="L138" s="12"/>
      <c r="M138" s="2098"/>
      <c r="N138" s="12"/>
      <c r="O138" s="12"/>
      <c r="P138" s="12"/>
      <c r="Q138" s="2449"/>
      <c r="R138" s="2116"/>
      <c r="S138" s="2449"/>
      <c r="T138" s="12"/>
      <c r="U138" s="12"/>
      <c r="V138" s="12"/>
      <c r="W138" s="12"/>
      <c r="X138" s="12"/>
      <c r="Y138" s="12"/>
      <c r="Z138" s="12"/>
      <c r="AA138" s="12"/>
      <c r="AB138" s="12"/>
      <c r="AC138" s="2449"/>
      <c r="AD138" s="12"/>
      <c r="AE138" s="2776"/>
      <c r="AF138" s="2776"/>
      <c r="AG138" s="2775"/>
      <c r="AH138" s="2775"/>
      <c r="AI138" s="2775"/>
      <c r="AJ138" s="2775"/>
      <c r="AK138" s="2775"/>
      <c r="AL138" s="2775"/>
      <c r="AM138" s="2774"/>
      <c r="AN138" s="2774"/>
    </row>
    <row r="139" spans="1:40" ht="15.95" customHeight="1" thickTop="1" thickBot="1">
      <c r="A139" s="72"/>
      <c r="B139" s="2193" t="s">
        <v>10802</v>
      </c>
      <c r="C139" s="2773">
        <f>IFERROR(SUM(C110,C117,C124,C134,C137), 0)</f>
        <v>0</v>
      </c>
      <c r="D139" s="2772">
        <f>IFERROR(SUM(D110,D117,D124,D134,D137), 0)</f>
        <v>0</v>
      </c>
      <c r="E139" s="2772">
        <f>IFERROR(SUM(E110,E117,E124,E134,E137), 0)</f>
        <v>0</v>
      </c>
      <c r="F139" s="2772">
        <f>IFERROR(SUM(F110,F117,F124,F134,F137), 0)</f>
        <v>0</v>
      </c>
      <c r="G139" s="2772">
        <f>IFERROR(SUM(C139:F139),0)</f>
        <v>0</v>
      </c>
      <c r="H139" s="2772">
        <f>IFERROR(SUM(H110,H117,H124,H134,H137), 0)</f>
        <v>0</v>
      </c>
      <c r="I139" s="2772">
        <f>IFERROR(SUM(I110,I117,I124,I134,I137), 0)</f>
        <v>0</v>
      </c>
      <c r="J139" s="2771"/>
      <c r="K139" s="2770"/>
      <c r="L139" s="72"/>
      <c r="M139" s="2769">
        <v>84</v>
      </c>
      <c r="N139" s="72"/>
      <c r="O139" s="2768"/>
      <c r="P139" s="72"/>
      <c r="Q139" s="2495"/>
      <c r="R139" s="2116"/>
      <c r="S139" s="2495"/>
      <c r="T139" s="12"/>
      <c r="U139" s="12"/>
      <c r="V139" s="12"/>
      <c r="W139" s="12"/>
      <c r="X139" s="12"/>
      <c r="Y139" s="12"/>
      <c r="Z139" s="12"/>
      <c r="AA139" s="12"/>
      <c r="AB139" s="12"/>
      <c r="AC139" s="2495"/>
      <c r="AD139" s="72"/>
      <c r="AE139" s="2193" t="s">
        <v>10802</v>
      </c>
      <c r="AF139" s="2767"/>
      <c r="AG139" s="2766"/>
      <c r="AH139" s="2766"/>
      <c r="AI139" s="2766"/>
      <c r="AJ139" s="2766"/>
      <c r="AK139" s="2766"/>
      <c r="AL139" s="2766"/>
      <c r="AM139" s="2765"/>
      <c r="AN139" s="2764"/>
    </row>
    <row r="140" spans="1:40" ht="16.5" thickTop="1"/>
    <row r="141" spans="1:40" ht="19.5">
      <c r="A141" s="2102"/>
      <c r="B141" s="3113" t="s">
        <v>17804</v>
      </c>
      <c r="C141" s="2872"/>
      <c r="D141" s="2872"/>
      <c r="E141" s="2872"/>
      <c r="F141" s="2872"/>
      <c r="G141" s="2872"/>
      <c r="H141" s="2872"/>
      <c r="I141" s="2872"/>
      <c r="J141" s="2872"/>
      <c r="K141" s="2872"/>
      <c r="L141" s="2872"/>
      <c r="M141" s="2872"/>
      <c r="N141" s="2872"/>
      <c r="O141" s="2872"/>
      <c r="P141" s="2102"/>
      <c r="Q141" s="2426"/>
      <c r="R141" s="2507" t="s">
        <v>6741</v>
      </c>
      <c r="S141" s="2426"/>
      <c r="T141" s="2102"/>
      <c r="U141" s="2102"/>
      <c r="V141" s="2102"/>
      <c r="W141" s="2102"/>
      <c r="X141" s="2102"/>
      <c r="Y141" s="2102"/>
      <c r="Z141" s="2102"/>
      <c r="AA141" s="2102"/>
      <c r="AB141" s="2425"/>
      <c r="AC141" s="2426"/>
      <c r="AD141" s="2425"/>
      <c r="AE141" s="3113" t="str">
        <f>B141</f>
        <v>Financial derivatives – (C) Variable margin swaps</v>
      </c>
      <c r="AF141" s="2872"/>
      <c r="AG141" s="2872"/>
      <c r="AH141" s="2872"/>
      <c r="AI141" s="2872"/>
      <c r="AJ141" s="2872"/>
      <c r="AK141" s="2872"/>
      <c r="AL141" s="2872"/>
      <c r="AM141" s="2872"/>
      <c r="AN141" s="2872"/>
    </row>
    <row r="142" spans="1:40" ht="19.5" thickBot="1">
      <c r="A142" s="2425"/>
      <c r="B142" s="2842"/>
      <c r="C142" s="2842"/>
      <c r="D142" s="2842"/>
      <c r="E142" s="2842"/>
      <c r="F142" s="2842"/>
      <c r="G142" s="2842"/>
      <c r="H142" s="2842"/>
      <c r="I142" s="2842"/>
      <c r="J142" s="2842"/>
      <c r="K142" s="2842"/>
      <c r="L142" s="2425"/>
      <c r="M142" s="2099"/>
      <c r="N142" s="2425"/>
      <c r="O142" s="2425"/>
      <c r="P142" s="2425"/>
      <c r="Q142" s="2426"/>
      <c r="R142" s="2116"/>
      <c r="S142" s="2426"/>
      <c r="T142" s="2425"/>
      <c r="U142" s="2425"/>
      <c r="V142" s="2425"/>
      <c r="W142" s="2425"/>
      <c r="X142" s="2425"/>
      <c r="Y142" s="2425"/>
      <c r="Z142" s="2425"/>
      <c r="AA142" s="2425"/>
      <c r="AB142" s="2425"/>
      <c r="AC142" s="2426"/>
      <c r="AD142" s="2425"/>
      <c r="AE142" s="2842"/>
      <c r="AF142" s="2842"/>
      <c r="AG142" s="2842"/>
      <c r="AH142" s="2842"/>
      <c r="AI142" s="2842"/>
      <c r="AJ142" s="2842"/>
      <c r="AK142" s="2842"/>
      <c r="AL142" s="2842"/>
      <c r="AM142" s="2842"/>
      <c r="AN142" s="2842"/>
    </row>
    <row r="143" spans="1:40" thickTop="1">
      <c r="A143" s="12"/>
      <c r="B143" s="2971" t="s">
        <v>6743</v>
      </c>
      <c r="C143" s="2882" t="s">
        <v>10533</v>
      </c>
      <c r="D143" s="2882"/>
      <c r="E143" s="2882"/>
      <c r="F143" s="2882"/>
      <c r="G143" s="2882" t="s">
        <v>10534</v>
      </c>
      <c r="H143" s="2882"/>
      <c r="I143" s="2882" t="s">
        <v>10535</v>
      </c>
      <c r="J143" s="2882" t="s">
        <v>10536</v>
      </c>
      <c r="K143" s="2884"/>
      <c r="L143" s="12"/>
      <c r="M143" s="3087" t="s">
        <v>6749</v>
      </c>
      <c r="N143" s="12"/>
      <c r="O143" s="3087" t="s">
        <v>6750</v>
      </c>
      <c r="P143" s="12"/>
      <c r="Q143" s="2449"/>
      <c r="R143" s="2116"/>
      <c r="S143" s="2449"/>
      <c r="T143" s="12"/>
      <c r="U143" s="12"/>
      <c r="V143" s="12"/>
      <c r="W143" s="12"/>
      <c r="X143" s="12"/>
      <c r="Y143" s="12"/>
      <c r="Z143" s="12"/>
      <c r="AA143" s="12"/>
      <c r="AB143" s="12"/>
      <c r="AC143" s="2449"/>
      <c r="AD143" s="12"/>
      <c r="AE143" s="2971" t="s">
        <v>6743</v>
      </c>
      <c r="AF143" s="2882" t="s">
        <v>10533</v>
      </c>
      <c r="AG143" s="2882"/>
      <c r="AH143" s="2882"/>
      <c r="AI143" s="2882"/>
      <c r="AJ143" s="2882" t="s">
        <v>10534</v>
      </c>
      <c r="AK143" s="2882"/>
      <c r="AL143" s="2882" t="s">
        <v>10535</v>
      </c>
      <c r="AM143" s="2882" t="s">
        <v>10536</v>
      </c>
      <c r="AN143" s="2884"/>
    </row>
    <row r="144" spans="1:40" ht="30">
      <c r="A144" s="12"/>
      <c r="B144" s="3114"/>
      <c r="C144" s="2840" t="s">
        <v>10537</v>
      </c>
      <c r="D144" s="2840" t="s">
        <v>10538</v>
      </c>
      <c r="E144" s="2840" t="s">
        <v>10539</v>
      </c>
      <c r="F144" s="2840" t="s">
        <v>10540</v>
      </c>
      <c r="G144" s="2840" t="s">
        <v>10541</v>
      </c>
      <c r="H144" s="2840" t="s">
        <v>10542</v>
      </c>
      <c r="I144" s="3115"/>
      <c r="J144" s="2840" t="s">
        <v>10543</v>
      </c>
      <c r="K144" s="2839" t="s">
        <v>10544</v>
      </c>
      <c r="L144" s="12"/>
      <c r="M144" s="3116"/>
      <c r="N144" s="12"/>
      <c r="O144" s="3116"/>
      <c r="P144" s="12"/>
      <c r="Q144" s="2449"/>
      <c r="R144" s="2116"/>
      <c r="S144" s="2449"/>
      <c r="T144" s="12"/>
      <c r="U144" s="12"/>
      <c r="V144" s="12"/>
      <c r="W144" s="12"/>
      <c r="X144" s="12"/>
      <c r="Y144" s="12"/>
      <c r="Z144" s="12"/>
      <c r="AA144" s="12"/>
      <c r="AB144" s="12"/>
      <c r="AC144" s="2449"/>
      <c r="AD144" s="12"/>
      <c r="AE144" s="3114"/>
      <c r="AF144" s="2840" t="s">
        <v>10537</v>
      </c>
      <c r="AG144" s="2840" t="s">
        <v>10538</v>
      </c>
      <c r="AH144" s="2840" t="s">
        <v>10539</v>
      </c>
      <c r="AI144" s="2840" t="s">
        <v>10540</v>
      </c>
      <c r="AJ144" s="2840" t="s">
        <v>10541</v>
      </c>
      <c r="AK144" s="2840" t="s">
        <v>10542</v>
      </c>
      <c r="AL144" s="3115"/>
      <c r="AM144" s="2840" t="s">
        <v>10543</v>
      </c>
      <c r="AN144" s="2839" t="s">
        <v>10544</v>
      </c>
    </row>
    <row r="145" spans="1:40" ht="15">
      <c r="A145" s="12"/>
      <c r="B145" s="2841" t="s">
        <v>6744</v>
      </c>
      <c r="C145" s="2840" t="s">
        <v>6756</v>
      </c>
      <c r="D145" s="2840" t="s">
        <v>6756</v>
      </c>
      <c r="E145" s="2840" t="s">
        <v>6756</v>
      </c>
      <c r="F145" s="2840" t="s">
        <v>6756</v>
      </c>
      <c r="G145" s="2840" t="s">
        <v>6756</v>
      </c>
      <c r="H145" s="2840" t="s">
        <v>6756</v>
      </c>
      <c r="I145" s="2840" t="s">
        <v>6756</v>
      </c>
      <c r="J145" s="2840" t="s">
        <v>7339</v>
      </c>
      <c r="K145" s="2839" t="s">
        <v>7339</v>
      </c>
      <c r="L145" s="12"/>
      <c r="M145" s="3116"/>
      <c r="N145" s="12"/>
      <c r="O145" s="3116"/>
      <c r="P145" s="12"/>
      <c r="Q145" s="2449"/>
      <c r="R145" s="2116"/>
      <c r="S145" s="2449"/>
      <c r="T145" s="12"/>
      <c r="U145" s="12"/>
      <c r="V145" s="12"/>
      <c r="W145" s="12"/>
      <c r="X145" s="12"/>
      <c r="Y145" s="12"/>
      <c r="Z145" s="12"/>
      <c r="AA145" s="12"/>
      <c r="AB145" s="12"/>
      <c r="AC145" s="2449"/>
      <c r="AD145" s="12"/>
      <c r="AE145" s="2841" t="s">
        <v>6744</v>
      </c>
      <c r="AF145" s="2840" t="s">
        <v>6756</v>
      </c>
      <c r="AG145" s="2840" t="s">
        <v>6756</v>
      </c>
      <c r="AH145" s="2840" t="s">
        <v>6756</v>
      </c>
      <c r="AI145" s="2840" t="s">
        <v>6756</v>
      </c>
      <c r="AJ145" s="2840" t="s">
        <v>6756</v>
      </c>
      <c r="AK145" s="2840" t="s">
        <v>6756</v>
      </c>
      <c r="AL145" s="2840" t="s">
        <v>6756</v>
      </c>
      <c r="AM145" s="2840" t="s">
        <v>7339</v>
      </c>
      <c r="AN145" s="2839" t="s">
        <v>7339</v>
      </c>
    </row>
    <row r="146" spans="1:40" thickBot="1">
      <c r="A146" s="12"/>
      <c r="B146" s="2837" t="s">
        <v>6745</v>
      </c>
      <c r="C146" s="2559">
        <v>3</v>
      </c>
      <c r="D146" s="2559">
        <v>3</v>
      </c>
      <c r="E146" s="2559">
        <v>3</v>
      </c>
      <c r="F146" s="2559">
        <v>3</v>
      </c>
      <c r="G146" s="2559">
        <v>3</v>
      </c>
      <c r="H146" s="2559">
        <v>3</v>
      </c>
      <c r="I146" s="2559">
        <v>3</v>
      </c>
      <c r="J146" s="2559">
        <v>3</v>
      </c>
      <c r="K146" s="2560">
        <v>3</v>
      </c>
      <c r="L146" s="12"/>
      <c r="M146" s="3088"/>
      <c r="N146" s="12"/>
      <c r="O146" s="3088"/>
      <c r="P146" s="12"/>
      <c r="Q146" s="2449"/>
      <c r="R146" s="2116"/>
      <c r="S146" s="2449"/>
      <c r="T146" s="2877" t="s">
        <v>6742</v>
      </c>
      <c r="U146" s="2877"/>
      <c r="V146" s="3117"/>
      <c r="W146" s="3117"/>
      <c r="X146" s="3117"/>
      <c r="Y146" s="3117"/>
      <c r="Z146" s="3117"/>
      <c r="AA146" s="3117"/>
      <c r="AB146" s="2838"/>
      <c r="AC146" s="2449"/>
      <c r="AD146" s="12"/>
      <c r="AE146" s="2837" t="s">
        <v>6745</v>
      </c>
      <c r="AF146" s="2559">
        <v>3</v>
      </c>
      <c r="AG146" s="2559">
        <v>3</v>
      </c>
      <c r="AH146" s="2559">
        <v>3</v>
      </c>
      <c r="AI146" s="2559">
        <v>3</v>
      </c>
      <c r="AJ146" s="2559">
        <v>3</v>
      </c>
      <c r="AK146" s="2559">
        <v>3</v>
      </c>
      <c r="AL146" s="2559">
        <v>3</v>
      </c>
      <c r="AM146" s="2559">
        <v>3</v>
      </c>
      <c r="AN146" s="2560">
        <v>3</v>
      </c>
    </row>
    <row r="147" spans="1:40" ht="16.5" thickTop="1" thickBot="1">
      <c r="A147" s="12"/>
      <c r="B147" s="2792"/>
      <c r="C147" s="2792"/>
      <c r="D147" s="2186"/>
      <c r="E147" s="2186"/>
      <c r="F147" s="2186"/>
      <c r="G147" s="2186"/>
      <c r="H147" s="2186"/>
      <c r="I147" s="2186"/>
      <c r="J147" s="2186"/>
      <c r="K147" s="2186"/>
      <c r="L147" s="12"/>
      <c r="M147" s="12"/>
      <c r="N147" s="12"/>
      <c r="O147" s="12"/>
      <c r="P147" s="12"/>
      <c r="Q147" s="2449"/>
      <c r="R147" s="2116"/>
      <c r="S147" s="2449"/>
      <c r="T147" s="50" t="s">
        <v>6751</v>
      </c>
      <c r="U147" s="36"/>
      <c r="V147" s="12"/>
      <c r="W147" s="12"/>
      <c r="X147" s="12"/>
      <c r="Y147" s="12"/>
      <c r="Z147" s="12"/>
      <c r="AA147" s="12"/>
      <c r="AB147" s="12"/>
      <c r="AC147" s="2449"/>
      <c r="AD147" s="12"/>
      <c r="AE147" s="2792"/>
      <c r="AF147" s="2792"/>
      <c r="AG147" s="2186"/>
      <c r="AH147" s="2186"/>
      <c r="AI147" s="2186"/>
      <c r="AJ147" s="2186"/>
      <c r="AK147" s="2186"/>
      <c r="AL147" s="2186"/>
      <c r="AM147" s="2186"/>
      <c r="AN147" s="2186"/>
    </row>
    <row r="148" spans="1:40" ht="17.25" thickTop="1" thickBot="1">
      <c r="A148" s="12"/>
      <c r="B148" s="73" t="s">
        <v>10545</v>
      </c>
      <c r="C148" s="2440"/>
      <c r="D148" s="82"/>
      <c r="E148" s="2441"/>
      <c r="F148" s="2186"/>
      <c r="G148" s="2186"/>
      <c r="H148" s="2186"/>
      <c r="I148" s="2186"/>
      <c r="J148" s="2186"/>
      <c r="K148" s="2186"/>
      <c r="L148" s="12"/>
      <c r="M148" s="12"/>
      <c r="N148" s="12"/>
      <c r="O148" s="12"/>
      <c r="P148" s="12"/>
      <c r="Q148" s="2449"/>
      <c r="R148" s="2116"/>
      <c r="S148" s="2449"/>
      <c r="T148" s="12"/>
      <c r="U148" s="12"/>
      <c r="V148" s="12"/>
      <c r="W148" s="12"/>
      <c r="X148" s="12"/>
      <c r="Y148" s="12"/>
      <c r="Z148" s="12"/>
      <c r="AA148" s="12"/>
      <c r="AB148" s="12"/>
      <c r="AC148" s="2449"/>
      <c r="AD148" s="12"/>
      <c r="AE148" s="73" t="s">
        <v>10545</v>
      </c>
      <c r="AF148" s="2440"/>
      <c r="AG148" s="82"/>
      <c r="AH148" s="2441"/>
      <c r="AI148" s="2186"/>
      <c r="AJ148" s="2186"/>
      <c r="AK148" s="2186"/>
      <c r="AL148" s="2186"/>
      <c r="AM148" s="2186"/>
      <c r="AN148" s="2186"/>
    </row>
    <row r="149" spans="1:40" thickTop="1">
      <c r="A149" s="12"/>
      <c r="B149" s="2628" t="s">
        <v>10546</v>
      </c>
      <c r="C149" s="2826">
        <v>0</v>
      </c>
      <c r="D149" s="2824">
        <v>0</v>
      </c>
      <c r="E149" s="2824">
        <v>0</v>
      </c>
      <c r="F149" s="2824">
        <v>0</v>
      </c>
      <c r="G149" s="2825">
        <f t="shared" ref="G149:G156" si="36">IFERROR(SUM(C149:F149),0)</f>
        <v>0</v>
      </c>
      <c r="H149" s="2826">
        <v>0</v>
      </c>
      <c r="I149" s="2824">
        <v>0</v>
      </c>
      <c r="J149" s="2836">
        <v>0</v>
      </c>
      <c r="K149" s="2835">
        <v>0</v>
      </c>
      <c r="L149" s="12"/>
      <c r="M149" s="2821">
        <v>85</v>
      </c>
      <c r="N149" s="12"/>
      <c r="O149" s="56"/>
      <c r="P149" s="12"/>
      <c r="Q149" s="2449"/>
      <c r="R149" s="2116">
        <f t="shared" ref="R149:R155" si="37">IF( SUM( T149:AA149 ) = 0, 0, $T$9 )</f>
        <v>0</v>
      </c>
      <c r="S149" s="2449"/>
      <c r="T149" s="57">
        <f t="shared" ref="T149:W155" si="38" xml:space="preserve"> IF( ISNUMBER(C149), 0, 1 )</f>
        <v>0</v>
      </c>
      <c r="U149" s="57">
        <f t="shared" si="38"/>
        <v>0</v>
      </c>
      <c r="V149" s="57">
        <f t="shared" si="38"/>
        <v>0</v>
      </c>
      <c r="W149" s="57">
        <f t="shared" si="38"/>
        <v>0</v>
      </c>
      <c r="X149" s="12"/>
      <c r="Y149" s="57">
        <f t="shared" ref="Y149:AB155" si="39" xml:space="preserve"> IF( ISNUMBER(H149), 0, 1 )</f>
        <v>0</v>
      </c>
      <c r="Z149" s="57">
        <f t="shared" si="39"/>
        <v>0</v>
      </c>
      <c r="AA149" s="57">
        <f t="shared" si="39"/>
        <v>0</v>
      </c>
      <c r="AB149" s="57">
        <f t="shared" si="39"/>
        <v>0</v>
      </c>
      <c r="AC149" s="2449"/>
      <c r="AD149" s="12"/>
      <c r="AE149" s="2628" t="s">
        <v>10546</v>
      </c>
      <c r="AF149" s="2820"/>
      <c r="AG149" s="2818"/>
      <c r="AH149" s="2818"/>
      <c r="AI149" s="2818"/>
      <c r="AJ149" s="2819"/>
      <c r="AK149" s="2820"/>
      <c r="AL149" s="2818"/>
      <c r="AM149" s="2818"/>
      <c r="AN149" s="2834"/>
    </row>
    <row r="150" spans="1:40" ht="15">
      <c r="A150" s="12"/>
      <c r="B150" s="2632" t="s">
        <v>10557</v>
      </c>
      <c r="C150" s="2815">
        <v>0</v>
      </c>
      <c r="D150" s="2813">
        <v>0</v>
      </c>
      <c r="E150" s="2813">
        <v>0</v>
      </c>
      <c r="F150" s="2813">
        <v>0</v>
      </c>
      <c r="G150" s="2814">
        <f t="shared" si="36"/>
        <v>0</v>
      </c>
      <c r="H150" s="2815">
        <v>0</v>
      </c>
      <c r="I150" s="2813">
        <v>0</v>
      </c>
      <c r="J150" s="2833">
        <v>0</v>
      </c>
      <c r="K150" s="2832">
        <v>0</v>
      </c>
      <c r="L150" s="12"/>
      <c r="M150" s="2810">
        <v>86</v>
      </c>
      <c r="N150" s="12"/>
      <c r="O150" s="62"/>
      <c r="P150" s="12"/>
      <c r="Q150" s="2449"/>
      <c r="R150" s="2116">
        <f t="shared" si="37"/>
        <v>0</v>
      </c>
      <c r="S150" s="2449"/>
      <c r="T150" s="57">
        <f t="shared" si="38"/>
        <v>0</v>
      </c>
      <c r="U150" s="57">
        <f t="shared" si="38"/>
        <v>0</v>
      </c>
      <c r="V150" s="57">
        <f t="shared" si="38"/>
        <v>0</v>
      </c>
      <c r="W150" s="57">
        <f t="shared" si="38"/>
        <v>0</v>
      </c>
      <c r="X150" s="12"/>
      <c r="Y150" s="57">
        <f t="shared" si="39"/>
        <v>0</v>
      </c>
      <c r="Z150" s="57">
        <f t="shared" si="39"/>
        <v>0</v>
      </c>
      <c r="AA150" s="57">
        <f t="shared" si="39"/>
        <v>0</v>
      </c>
      <c r="AB150" s="57">
        <f t="shared" si="39"/>
        <v>0</v>
      </c>
      <c r="AC150" s="2449"/>
      <c r="AD150" s="12"/>
      <c r="AE150" s="2632" t="s">
        <v>10557</v>
      </c>
      <c r="AF150" s="2809"/>
      <c r="AG150" s="2807"/>
      <c r="AH150" s="2807"/>
      <c r="AI150" s="2807"/>
      <c r="AJ150" s="2808"/>
      <c r="AK150" s="2809"/>
      <c r="AL150" s="2807"/>
      <c r="AM150" s="2807"/>
      <c r="AN150" s="2831"/>
    </row>
    <row r="151" spans="1:40" ht="15">
      <c r="A151" s="12"/>
      <c r="B151" s="2632" t="s">
        <v>10568</v>
      </c>
      <c r="C151" s="2815">
        <v>0</v>
      </c>
      <c r="D151" s="2813">
        <v>0</v>
      </c>
      <c r="E151" s="2813">
        <v>0</v>
      </c>
      <c r="F151" s="2813">
        <v>0</v>
      </c>
      <c r="G151" s="2814">
        <f t="shared" si="36"/>
        <v>0</v>
      </c>
      <c r="H151" s="2815">
        <v>0</v>
      </c>
      <c r="I151" s="2813">
        <v>0</v>
      </c>
      <c r="J151" s="2833">
        <v>0</v>
      </c>
      <c r="K151" s="2832">
        <v>0</v>
      </c>
      <c r="L151" s="12"/>
      <c r="M151" s="2810">
        <v>87</v>
      </c>
      <c r="N151" s="12"/>
      <c r="O151" s="62"/>
      <c r="P151" s="12"/>
      <c r="Q151" s="2449"/>
      <c r="R151" s="2116">
        <f t="shared" si="37"/>
        <v>0</v>
      </c>
      <c r="S151" s="2449"/>
      <c r="T151" s="57">
        <f t="shared" si="38"/>
        <v>0</v>
      </c>
      <c r="U151" s="57">
        <f t="shared" si="38"/>
        <v>0</v>
      </c>
      <c r="V151" s="57">
        <f t="shared" si="38"/>
        <v>0</v>
      </c>
      <c r="W151" s="57">
        <f t="shared" si="38"/>
        <v>0</v>
      </c>
      <c r="X151" s="12"/>
      <c r="Y151" s="57">
        <f t="shared" si="39"/>
        <v>0</v>
      </c>
      <c r="Z151" s="57">
        <f t="shared" si="39"/>
        <v>0</v>
      </c>
      <c r="AA151" s="57">
        <f t="shared" si="39"/>
        <v>0</v>
      </c>
      <c r="AB151" s="57">
        <f t="shared" si="39"/>
        <v>0</v>
      </c>
      <c r="AC151" s="2449"/>
      <c r="AD151" s="12"/>
      <c r="AE151" s="2632" t="s">
        <v>10568</v>
      </c>
      <c r="AF151" s="2809"/>
      <c r="AG151" s="2807"/>
      <c r="AH151" s="2807"/>
      <c r="AI151" s="2807"/>
      <c r="AJ151" s="2808"/>
      <c r="AK151" s="2809"/>
      <c r="AL151" s="2807"/>
      <c r="AM151" s="2807"/>
      <c r="AN151" s="2831"/>
    </row>
    <row r="152" spans="1:40" ht="15">
      <c r="A152" s="12"/>
      <c r="B152" s="2632" t="s">
        <v>10579</v>
      </c>
      <c r="C152" s="2815">
        <v>0</v>
      </c>
      <c r="D152" s="2813">
        <v>0</v>
      </c>
      <c r="E152" s="2813">
        <v>0</v>
      </c>
      <c r="F152" s="2813">
        <v>0</v>
      </c>
      <c r="G152" s="2814">
        <f t="shared" si="36"/>
        <v>0</v>
      </c>
      <c r="H152" s="2815">
        <v>0</v>
      </c>
      <c r="I152" s="2813">
        <v>0</v>
      </c>
      <c r="J152" s="2833">
        <v>0</v>
      </c>
      <c r="K152" s="2832">
        <v>0</v>
      </c>
      <c r="L152" s="12"/>
      <c r="M152" s="2810">
        <v>88</v>
      </c>
      <c r="N152" s="12"/>
      <c r="O152" s="62"/>
      <c r="P152" s="12"/>
      <c r="Q152" s="2449"/>
      <c r="R152" s="2116">
        <f t="shared" si="37"/>
        <v>0</v>
      </c>
      <c r="S152" s="2449"/>
      <c r="T152" s="57">
        <f t="shared" si="38"/>
        <v>0</v>
      </c>
      <c r="U152" s="57">
        <f t="shared" si="38"/>
        <v>0</v>
      </c>
      <c r="V152" s="57">
        <f t="shared" si="38"/>
        <v>0</v>
      </c>
      <c r="W152" s="57">
        <f t="shared" si="38"/>
        <v>0</v>
      </c>
      <c r="X152" s="12"/>
      <c r="Y152" s="57">
        <f t="shared" si="39"/>
        <v>0</v>
      </c>
      <c r="Z152" s="57">
        <f t="shared" si="39"/>
        <v>0</v>
      </c>
      <c r="AA152" s="57">
        <f t="shared" si="39"/>
        <v>0</v>
      </c>
      <c r="AB152" s="57">
        <f t="shared" si="39"/>
        <v>0</v>
      </c>
      <c r="AC152" s="2449"/>
      <c r="AD152" s="12"/>
      <c r="AE152" s="2632" t="s">
        <v>10579</v>
      </c>
      <c r="AF152" s="2809"/>
      <c r="AG152" s="2807"/>
      <c r="AH152" s="2807"/>
      <c r="AI152" s="2807"/>
      <c r="AJ152" s="2808"/>
      <c r="AK152" s="2809"/>
      <c r="AL152" s="2807"/>
      <c r="AM152" s="2807"/>
      <c r="AN152" s="2831"/>
    </row>
    <row r="153" spans="1:40" ht="15">
      <c r="A153" s="12"/>
      <c r="B153" s="2632" t="s">
        <v>10590</v>
      </c>
      <c r="C153" s="2815">
        <v>0</v>
      </c>
      <c r="D153" s="2813">
        <v>0</v>
      </c>
      <c r="E153" s="2813">
        <v>0</v>
      </c>
      <c r="F153" s="2813">
        <v>0</v>
      </c>
      <c r="G153" s="2814">
        <f t="shared" si="36"/>
        <v>0</v>
      </c>
      <c r="H153" s="2815">
        <v>0</v>
      </c>
      <c r="I153" s="2813">
        <v>0</v>
      </c>
      <c r="J153" s="2833">
        <v>0</v>
      </c>
      <c r="K153" s="2832">
        <v>0</v>
      </c>
      <c r="L153" s="12"/>
      <c r="M153" s="2810">
        <v>89</v>
      </c>
      <c r="N153" s="12"/>
      <c r="O153" s="62"/>
      <c r="P153" s="12"/>
      <c r="Q153" s="2449"/>
      <c r="R153" s="2116">
        <f t="shared" si="37"/>
        <v>0</v>
      </c>
      <c r="S153" s="2449"/>
      <c r="T153" s="57">
        <f t="shared" si="38"/>
        <v>0</v>
      </c>
      <c r="U153" s="57">
        <f t="shared" si="38"/>
        <v>0</v>
      </c>
      <c r="V153" s="57">
        <f t="shared" si="38"/>
        <v>0</v>
      </c>
      <c r="W153" s="57">
        <f t="shared" si="38"/>
        <v>0</v>
      </c>
      <c r="X153" s="12"/>
      <c r="Y153" s="57">
        <f t="shared" si="39"/>
        <v>0</v>
      </c>
      <c r="Z153" s="57">
        <f t="shared" si="39"/>
        <v>0</v>
      </c>
      <c r="AA153" s="57">
        <f t="shared" si="39"/>
        <v>0</v>
      </c>
      <c r="AB153" s="57">
        <f t="shared" si="39"/>
        <v>0</v>
      </c>
      <c r="AC153" s="2449"/>
      <c r="AD153" s="12"/>
      <c r="AE153" s="2632" t="s">
        <v>10590</v>
      </c>
      <c r="AF153" s="2809"/>
      <c r="AG153" s="2807"/>
      <c r="AH153" s="2807"/>
      <c r="AI153" s="2807"/>
      <c r="AJ153" s="2808"/>
      <c r="AK153" s="2809"/>
      <c r="AL153" s="2807"/>
      <c r="AM153" s="2807"/>
      <c r="AN153" s="2831"/>
    </row>
    <row r="154" spans="1:40" ht="15">
      <c r="A154" s="12"/>
      <c r="B154" s="2632" t="s">
        <v>10601</v>
      </c>
      <c r="C154" s="2815">
        <v>0</v>
      </c>
      <c r="D154" s="2813">
        <v>0</v>
      </c>
      <c r="E154" s="2813">
        <v>0</v>
      </c>
      <c r="F154" s="2813">
        <v>0</v>
      </c>
      <c r="G154" s="2814">
        <f t="shared" si="36"/>
        <v>0</v>
      </c>
      <c r="H154" s="2815">
        <v>0</v>
      </c>
      <c r="I154" s="2813">
        <v>0</v>
      </c>
      <c r="J154" s="2833">
        <v>0</v>
      </c>
      <c r="K154" s="2832">
        <v>0</v>
      </c>
      <c r="L154" s="12"/>
      <c r="M154" s="2810">
        <v>90</v>
      </c>
      <c r="N154" s="12"/>
      <c r="O154" s="62"/>
      <c r="P154" s="12"/>
      <c r="Q154" s="2449"/>
      <c r="R154" s="2116">
        <f t="shared" si="37"/>
        <v>0</v>
      </c>
      <c r="S154" s="2449"/>
      <c r="T154" s="57">
        <f t="shared" si="38"/>
        <v>0</v>
      </c>
      <c r="U154" s="57">
        <f t="shared" si="38"/>
        <v>0</v>
      </c>
      <c r="V154" s="57">
        <f t="shared" si="38"/>
        <v>0</v>
      </c>
      <c r="W154" s="57">
        <f t="shared" si="38"/>
        <v>0</v>
      </c>
      <c r="X154" s="12"/>
      <c r="Y154" s="57">
        <f t="shared" si="39"/>
        <v>0</v>
      </c>
      <c r="Z154" s="57">
        <f t="shared" si="39"/>
        <v>0</v>
      </c>
      <c r="AA154" s="57">
        <f t="shared" si="39"/>
        <v>0</v>
      </c>
      <c r="AB154" s="57">
        <f t="shared" si="39"/>
        <v>0</v>
      </c>
      <c r="AC154" s="2449"/>
      <c r="AD154" s="12"/>
      <c r="AE154" s="2632" t="s">
        <v>10601</v>
      </c>
      <c r="AF154" s="2809"/>
      <c r="AG154" s="2807"/>
      <c r="AH154" s="2807"/>
      <c r="AI154" s="2807"/>
      <c r="AJ154" s="2808"/>
      <c r="AK154" s="2809"/>
      <c r="AL154" s="2807"/>
      <c r="AM154" s="2807"/>
      <c r="AN154" s="2831"/>
    </row>
    <row r="155" spans="1:40" ht="15">
      <c r="A155" s="12"/>
      <c r="B155" s="2632" t="s">
        <v>10612</v>
      </c>
      <c r="C155" s="2815">
        <v>0</v>
      </c>
      <c r="D155" s="2813">
        <v>0</v>
      </c>
      <c r="E155" s="2813">
        <v>0</v>
      </c>
      <c r="F155" s="2813">
        <v>0</v>
      </c>
      <c r="G155" s="2814">
        <f t="shared" si="36"/>
        <v>0</v>
      </c>
      <c r="H155" s="2815">
        <v>0</v>
      </c>
      <c r="I155" s="2813">
        <v>0</v>
      </c>
      <c r="J155" s="2833">
        <v>0</v>
      </c>
      <c r="K155" s="2832">
        <v>0</v>
      </c>
      <c r="L155" s="12"/>
      <c r="M155" s="2810">
        <v>91</v>
      </c>
      <c r="N155" s="12"/>
      <c r="O155" s="62"/>
      <c r="P155" s="12"/>
      <c r="Q155" s="2449"/>
      <c r="R155" s="2116">
        <f t="shared" si="37"/>
        <v>0</v>
      </c>
      <c r="S155" s="2449"/>
      <c r="T155" s="57">
        <f t="shared" si="38"/>
        <v>0</v>
      </c>
      <c r="U155" s="57">
        <f t="shared" si="38"/>
        <v>0</v>
      </c>
      <c r="V155" s="57">
        <f t="shared" si="38"/>
        <v>0</v>
      </c>
      <c r="W155" s="57">
        <f t="shared" si="38"/>
        <v>0</v>
      </c>
      <c r="X155" s="12"/>
      <c r="Y155" s="57">
        <f t="shared" si="39"/>
        <v>0</v>
      </c>
      <c r="Z155" s="57">
        <f t="shared" si="39"/>
        <v>0</v>
      </c>
      <c r="AA155" s="57">
        <f t="shared" si="39"/>
        <v>0</v>
      </c>
      <c r="AB155" s="57">
        <f t="shared" si="39"/>
        <v>0</v>
      </c>
      <c r="AC155" s="2449"/>
      <c r="AD155" s="12"/>
      <c r="AE155" s="2632" t="s">
        <v>10612</v>
      </c>
      <c r="AF155" s="2809"/>
      <c r="AG155" s="2807"/>
      <c r="AH155" s="2807"/>
      <c r="AI155" s="2807"/>
      <c r="AJ155" s="2808"/>
      <c r="AK155" s="2809"/>
      <c r="AL155" s="2807"/>
      <c r="AM155" s="2807"/>
      <c r="AN155" s="2831"/>
    </row>
    <row r="156" spans="1:40" thickBot="1">
      <c r="A156" s="12"/>
      <c r="B156" s="2633" t="s">
        <v>6962</v>
      </c>
      <c r="C156" s="2804">
        <f>IFERROR(SUM(C149:C155), 0)</f>
        <v>0</v>
      </c>
      <c r="D156" s="2803">
        <f>IFERROR(SUM(D149:D155), 0)</f>
        <v>0</v>
      </c>
      <c r="E156" s="2803">
        <f>IFERROR(SUM(E149:E155), 0)</f>
        <v>0</v>
      </c>
      <c r="F156" s="2803">
        <f>IFERROR(SUM(F149:F155), 0)</f>
        <v>0</v>
      </c>
      <c r="G156" s="2803">
        <f t="shared" si="36"/>
        <v>0</v>
      </c>
      <c r="H156" s="2803">
        <f>IFERROR(SUM(H149:H155), 0)</f>
        <v>0</v>
      </c>
      <c r="I156" s="2803">
        <f>IFERROR(SUM(I149:I155), 0)</f>
        <v>0</v>
      </c>
      <c r="J156" s="2802"/>
      <c r="K156" s="2801"/>
      <c r="L156" s="12"/>
      <c r="M156" s="2800">
        <v>92</v>
      </c>
      <c r="N156" s="12"/>
      <c r="O156" s="66"/>
      <c r="P156" s="12"/>
      <c r="Q156" s="2449"/>
      <c r="R156" s="2116"/>
      <c r="S156" s="2449"/>
      <c r="T156" s="12"/>
      <c r="U156" s="12"/>
      <c r="V156" s="12"/>
      <c r="W156" s="12"/>
      <c r="X156" s="12"/>
      <c r="Y156" s="12"/>
      <c r="Z156" s="12"/>
      <c r="AA156" s="12"/>
      <c r="AB156" s="12"/>
      <c r="AC156" s="2449"/>
      <c r="AD156" s="12"/>
      <c r="AE156" s="2633" t="s">
        <v>6962</v>
      </c>
      <c r="AF156" s="2799"/>
      <c r="AG156" s="2798"/>
      <c r="AH156" s="2798"/>
      <c r="AI156" s="2798"/>
      <c r="AJ156" s="2798"/>
      <c r="AK156" s="2798"/>
      <c r="AL156" s="2798"/>
      <c r="AM156" s="2797"/>
      <c r="AN156" s="2796"/>
    </row>
    <row r="157" spans="1:40" ht="16.5" thickTop="1" thickBot="1">
      <c r="A157" s="12"/>
      <c r="B157" s="86"/>
      <c r="C157" s="2789"/>
      <c r="D157" s="2830"/>
      <c r="E157" s="2830"/>
      <c r="F157" s="2830"/>
      <c r="G157" s="2830"/>
      <c r="H157" s="2789"/>
      <c r="I157" s="2789"/>
      <c r="J157" s="2777"/>
      <c r="K157" s="2777"/>
      <c r="L157" s="12"/>
      <c r="M157" s="36"/>
      <c r="N157" s="12"/>
      <c r="O157" s="12"/>
      <c r="P157" s="12"/>
      <c r="Q157" s="2449"/>
      <c r="R157" s="2116"/>
      <c r="S157" s="2449"/>
      <c r="T157" s="12"/>
      <c r="U157" s="12"/>
      <c r="V157" s="12"/>
      <c r="W157" s="12"/>
      <c r="X157" s="12"/>
      <c r="Y157" s="12"/>
      <c r="Z157" s="12"/>
      <c r="AA157" s="12"/>
      <c r="AB157" s="12"/>
      <c r="AC157" s="2449"/>
      <c r="AD157" s="12"/>
      <c r="AE157" s="86"/>
      <c r="AF157" s="86"/>
      <c r="AG157" s="2829"/>
      <c r="AH157" s="2829"/>
      <c r="AI157" s="2829"/>
      <c r="AJ157" s="2829"/>
      <c r="AK157" s="2788"/>
      <c r="AL157" s="2788"/>
      <c r="AM157" s="2774"/>
      <c r="AN157" s="2774"/>
    </row>
    <row r="158" spans="1:40" ht="16.5" thickTop="1" thickBot="1">
      <c r="A158" s="12"/>
      <c r="B158" s="73" t="s">
        <v>10631</v>
      </c>
      <c r="C158" s="2790"/>
      <c r="D158" s="2789"/>
      <c r="E158" s="2789"/>
      <c r="F158" s="2789"/>
      <c r="G158" s="2789"/>
      <c r="H158" s="2789"/>
      <c r="I158" s="2789"/>
      <c r="J158" s="2777"/>
      <c r="K158" s="2777"/>
      <c r="L158" s="12"/>
      <c r="M158" s="36"/>
      <c r="N158" s="12"/>
      <c r="O158" s="12"/>
      <c r="P158" s="12"/>
      <c r="Q158" s="2449"/>
      <c r="R158" s="2116"/>
      <c r="S158" s="2449"/>
      <c r="T158" s="12"/>
      <c r="U158" s="12"/>
      <c r="V158" s="12"/>
      <c r="W158" s="12"/>
      <c r="X158" s="12"/>
      <c r="Y158" s="12"/>
      <c r="Z158" s="12"/>
      <c r="AA158" s="12"/>
      <c r="AB158" s="12"/>
      <c r="AC158" s="2449"/>
      <c r="AD158" s="12"/>
      <c r="AE158" s="73" t="s">
        <v>10631</v>
      </c>
      <c r="AF158" s="2440"/>
      <c r="AG158" s="2788"/>
      <c r="AH158" s="2788"/>
      <c r="AI158" s="2788"/>
      <c r="AJ158" s="2788"/>
      <c r="AK158" s="2788"/>
      <c r="AL158" s="2788"/>
      <c r="AM158" s="2774"/>
      <c r="AN158" s="2774"/>
    </row>
    <row r="159" spans="1:40" thickTop="1">
      <c r="A159" s="12"/>
      <c r="B159" s="2628" t="s">
        <v>10632</v>
      </c>
      <c r="C159" s="2826">
        <v>0</v>
      </c>
      <c r="D159" s="2824">
        <v>0</v>
      </c>
      <c r="E159" s="2824">
        <v>0</v>
      </c>
      <c r="F159" s="2824">
        <v>0</v>
      </c>
      <c r="G159" s="2825">
        <f>IFERROR(SUM(C159:F159),0)</f>
        <v>0</v>
      </c>
      <c r="H159" s="2824">
        <v>0</v>
      </c>
      <c r="I159" s="2824">
        <v>0</v>
      </c>
      <c r="J159" s="2823"/>
      <c r="K159" s="2822"/>
      <c r="L159" s="12"/>
      <c r="M159" s="2821">
        <v>93</v>
      </c>
      <c r="N159" s="12"/>
      <c r="O159" s="56"/>
      <c r="P159" s="12"/>
      <c r="Q159" s="2449"/>
      <c r="R159" s="2116">
        <f>IF( SUM( T159:AA159 ) = 0, 0, $T$9 )</f>
        <v>0</v>
      </c>
      <c r="S159" s="2449"/>
      <c r="T159" s="57">
        <f t="shared" ref="T159:W162" si="40" xml:space="preserve"> IF( ISNUMBER(C159), 0, 1 )</f>
        <v>0</v>
      </c>
      <c r="U159" s="57">
        <f t="shared" si="40"/>
        <v>0</v>
      </c>
      <c r="V159" s="57">
        <f t="shared" si="40"/>
        <v>0</v>
      </c>
      <c r="W159" s="57">
        <f t="shared" si="40"/>
        <v>0</v>
      </c>
      <c r="X159" s="12"/>
      <c r="Y159" s="57">
        <f t="shared" ref="Y159:Z162" si="41" xml:space="preserve"> IF( ISNUMBER(H159), 0, 1 )</f>
        <v>0</v>
      </c>
      <c r="Z159" s="57">
        <f t="shared" si="41"/>
        <v>0</v>
      </c>
      <c r="AA159" s="12"/>
      <c r="AB159" s="12"/>
      <c r="AC159" s="2449"/>
      <c r="AD159" s="12"/>
      <c r="AE159" s="2628" t="s">
        <v>10632</v>
      </c>
      <c r="AF159" s="2820"/>
      <c r="AG159" s="2818"/>
      <c r="AH159" s="2818"/>
      <c r="AI159" s="2818"/>
      <c r="AJ159" s="2819"/>
      <c r="AK159" s="2818"/>
      <c r="AL159" s="2818"/>
      <c r="AM159" s="2817"/>
      <c r="AN159" s="2816"/>
    </row>
    <row r="160" spans="1:40" ht="15">
      <c r="A160" s="12"/>
      <c r="B160" s="2632" t="s">
        <v>10641</v>
      </c>
      <c r="C160" s="2815">
        <v>0</v>
      </c>
      <c r="D160" s="2813">
        <v>0</v>
      </c>
      <c r="E160" s="2813">
        <v>0</v>
      </c>
      <c r="F160" s="2813">
        <v>0</v>
      </c>
      <c r="G160" s="2814">
        <f>IFERROR(SUM(C160:F160),0)</f>
        <v>0</v>
      </c>
      <c r="H160" s="2813">
        <v>0</v>
      </c>
      <c r="I160" s="2813">
        <v>0</v>
      </c>
      <c r="J160" s="2812"/>
      <c r="K160" s="2811"/>
      <c r="L160" s="12"/>
      <c r="M160" s="2810">
        <v>94</v>
      </c>
      <c r="N160" s="12"/>
      <c r="O160" s="62"/>
      <c r="P160" s="12"/>
      <c r="Q160" s="2449"/>
      <c r="R160" s="2116">
        <f>IF( SUM( T160:AA160 ) = 0, 0, $T$9 )</f>
        <v>0</v>
      </c>
      <c r="S160" s="2449"/>
      <c r="T160" s="57">
        <f t="shared" si="40"/>
        <v>0</v>
      </c>
      <c r="U160" s="57">
        <f t="shared" si="40"/>
        <v>0</v>
      </c>
      <c r="V160" s="57">
        <f t="shared" si="40"/>
        <v>0</v>
      </c>
      <c r="W160" s="57">
        <f t="shared" si="40"/>
        <v>0</v>
      </c>
      <c r="X160" s="12"/>
      <c r="Y160" s="57">
        <f t="shared" si="41"/>
        <v>0</v>
      </c>
      <c r="Z160" s="57">
        <f t="shared" si="41"/>
        <v>0</v>
      </c>
      <c r="AA160" s="12"/>
      <c r="AB160" s="12"/>
      <c r="AC160" s="2449"/>
      <c r="AD160" s="12"/>
      <c r="AE160" s="2632" t="s">
        <v>10641</v>
      </c>
      <c r="AF160" s="2809"/>
      <c r="AG160" s="2807"/>
      <c r="AH160" s="2807"/>
      <c r="AI160" s="2807"/>
      <c r="AJ160" s="2808"/>
      <c r="AK160" s="2807"/>
      <c r="AL160" s="2807"/>
      <c r="AM160" s="2806"/>
      <c r="AN160" s="2805"/>
    </row>
    <row r="161" spans="1:40" ht="15">
      <c r="A161" s="12"/>
      <c r="B161" s="2632" t="s">
        <v>10650</v>
      </c>
      <c r="C161" s="2815">
        <v>0</v>
      </c>
      <c r="D161" s="2813">
        <v>0</v>
      </c>
      <c r="E161" s="2813">
        <v>0</v>
      </c>
      <c r="F161" s="2813">
        <v>0</v>
      </c>
      <c r="G161" s="2814">
        <f>IFERROR(SUM(C161:F161),0)</f>
        <v>0</v>
      </c>
      <c r="H161" s="2813">
        <v>0</v>
      </c>
      <c r="I161" s="2813">
        <v>0</v>
      </c>
      <c r="J161" s="2812"/>
      <c r="K161" s="2811"/>
      <c r="L161" s="12"/>
      <c r="M161" s="2810">
        <v>95</v>
      </c>
      <c r="N161" s="12"/>
      <c r="O161" s="62"/>
      <c r="P161" s="12"/>
      <c r="Q161" s="2449"/>
      <c r="R161" s="2116">
        <f>IF( SUM( T161:AA161 ) = 0, 0, $T$9 )</f>
        <v>0</v>
      </c>
      <c r="S161" s="2449"/>
      <c r="T161" s="57">
        <f t="shared" si="40"/>
        <v>0</v>
      </c>
      <c r="U161" s="57">
        <f t="shared" si="40"/>
        <v>0</v>
      </c>
      <c r="V161" s="57">
        <f t="shared" si="40"/>
        <v>0</v>
      </c>
      <c r="W161" s="57">
        <f t="shared" si="40"/>
        <v>0</v>
      </c>
      <c r="X161" s="12"/>
      <c r="Y161" s="57">
        <f t="shared" si="41"/>
        <v>0</v>
      </c>
      <c r="Z161" s="57">
        <f t="shared" si="41"/>
        <v>0</v>
      </c>
      <c r="AA161" s="12"/>
      <c r="AB161" s="12"/>
      <c r="AC161" s="2449"/>
      <c r="AD161" s="12"/>
      <c r="AE161" s="2632" t="s">
        <v>10650</v>
      </c>
      <c r="AF161" s="2809"/>
      <c r="AG161" s="2807"/>
      <c r="AH161" s="2807"/>
      <c r="AI161" s="2807"/>
      <c r="AJ161" s="2808"/>
      <c r="AK161" s="2807"/>
      <c r="AL161" s="2807"/>
      <c r="AM161" s="2806"/>
      <c r="AN161" s="2805"/>
    </row>
    <row r="162" spans="1:40" ht="15">
      <c r="A162" s="12"/>
      <c r="B162" s="2632" t="s">
        <v>10659</v>
      </c>
      <c r="C162" s="2815">
        <v>0</v>
      </c>
      <c r="D162" s="2813">
        <v>0</v>
      </c>
      <c r="E162" s="2813">
        <v>0</v>
      </c>
      <c r="F162" s="2813">
        <v>0</v>
      </c>
      <c r="G162" s="2814">
        <f>IFERROR(SUM(C162:F162),0)</f>
        <v>0</v>
      </c>
      <c r="H162" s="2813">
        <v>0</v>
      </c>
      <c r="I162" s="2813">
        <v>0</v>
      </c>
      <c r="J162" s="2812"/>
      <c r="K162" s="2811"/>
      <c r="L162" s="12"/>
      <c r="M162" s="2810">
        <v>96</v>
      </c>
      <c r="N162" s="12"/>
      <c r="O162" s="62"/>
      <c r="P162" s="12"/>
      <c r="Q162" s="2449"/>
      <c r="R162" s="2116">
        <f>IF( SUM( T162:AA162 ) = 0, 0, $T$9 )</f>
        <v>0</v>
      </c>
      <c r="S162" s="2449"/>
      <c r="T162" s="57">
        <f t="shared" si="40"/>
        <v>0</v>
      </c>
      <c r="U162" s="57">
        <f t="shared" si="40"/>
        <v>0</v>
      </c>
      <c r="V162" s="57">
        <f t="shared" si="40"/>
        <v>0</v>
      </c>
      <c r="W162" s="57">
        <f t="shared" si="40"/>
        <v>0</v>
      </c>
      <c r="X162" s="12"/>
      <c r="Y162" s="57">
        <f t="shared" si="41"/>
        <v>0</v>
      </c>
      <c r="Z162" s="57">
        <f t="shared" si="41"/>
        <v>0</v>
      </c>
      <c r="AA162" s="12"/>
      <c r="AB162" s="12"/>
      <c r="AC162" s="2449"/>
      <c r="AD162" s="12"/>
      <c r="AE162" s="2632" t="s">
        <v>10659</v>
      </c>
      <c r="AF162" s="2809"/>
      <c r="AG162" s="2807"/>
      <c r="AH162" s="2807"/>
      <c r="AI162" s="2807"/>
      <c r="AJ162" s="2808"/>
      <c r="AK162" s="2807"/>
      <c r="AL162" s="2807"/>
      <c r="AM162" s="2806"/>
      <c r="AN162" s="2805"/>
    </row>
    <row r="163" spans="1:40" thickBot="1">
      <c r="A163" s="12"/>
      <c r="B163" s="2633" t="s">
        <v>6962</v>
      </c>
      <c r="C163" s="2804">
        <f>IFERROR(SUM(C159:C162), 0)</f>
        <v>0</v>
      </c>
      <c r="D163" s="2803">
        <f>IFERROR(SUM(D159:D162), 0)</f>
        <v>0</v>
      </c>
      <c r="E163" s="2803">
        <f>IFERROR(SUM(E159:E162), 0)</f>
        <v>0</v>
      </c>
      <c r="F163" s="2803">
        <f>IFERROR(SUM(F159:F162), 0)</f>
        <v>0</v>
      </c>
      <c r="G163" s="2803">
        <f>IFERROR(SUM(C163:F163),0)</f>
        <v>0</v>
      </c>
      <c r="H163" s="2803">
        <f>IFERROR(SUM(H159:H162), 0)</f>
        <v>0</v>
      </c>
      <c r="I163" s="2803">
        <f>IFERROR(SUM(I159:I162), 0)</f>
        <v>0</v>
      </c>
      <c r="J163" s="2802"/>
      <c r="K163" s="2801"/>
      <c r="L163" s="12"/>
      <c r="M163" s="2800">
        <v>97</v>
      </c>
      <c r="N163" s="12"/>
      <c r="O163" s="66"/>
      <c r="P163" s="12"/>
      <c r="Q163" s="2449"/>
      <c r="R163" s="2116"/>
      <c r="S163" s="2449"/>
      <c r="T163" s="12"/>
      <c r="U163" s="12"/>
      <c r="V163" s="12"/>
      <c r="W163" s="12"/>
      <c r="X163" s="12"/>
      <c r="Y163" s="12"/>
      <c r="Z163" s="12"/>
      <c r="AA163" s="12"/>
      <c r="AB163" s="12"/>
      <c r="AC163" s="2449"/>
      <c r="AD163" s="12"/>
      <c r="AE163" s="2633" t="s">
        <v>6962</v>
      </c>
      <c r="AF163" s="2799"/>
      <c r="AG163" s="2798"/>
      <c r="AH163" s="2798"/>
      <c r="AI163" s="2798"/>
      <c r="AJ163" s="2798"/>
      <c r="AK163" s="2798"/>
      <c r="AL163" s="2798"/>
      <c r="AM163" s="2797"/>
      <c r="AN163" s="2796"/>
    </row>
    <row r="164" spans="1:40" ht="16.5" thickTop="1" thickBot="1">
      <c r="A164" s="12"/>
      <c r="B164" s="2792"/>
      <c r="C164" s="2795"/>
      <c r="D164" s="2789"/>
      <c r="E164" s="2789"/>
      <c r="F164" s="2789"/>
      <c r="G164" s="2789"/>
      <c r="H164" s="2789"/>
      <c r="I164" s="2789"/>
      <c r="J164" s="2777"/>
      <c r="K164" s="2777"/>
      <c r="L164" s="12"/>
      <c r="M164" s="12"/>
      <c r="N164" s="12"/>
      <c r="O164" s="12"/>
      <c r="P164" s="12"/>
      <c r="Q164" s="2449"/>
      <c r="R164" s="2116"/>
      <c r="S164" s="2449"/>
      <c r="T164" s="12"/>
      <c r="U164" s="12"/>
      <c r="V164" s="12"/>
      <c r="W164" s="12"/>
      <c r="X164" s="12"/>
      <c r="Y164" s="12"/>
      <c r="Z164" s="12"/>
      <c r="AA164" s="12"/>
      <c r="AB164" s="12"/>
      <c r="AC164" s="2449"/>
      <c r="AD164" s="12"/>
      <c r="AE164" s="2792"/>
      <c r="AF164" s="2792"/>
      <c r="AG164" s="2788"/>
      <c r="AH164" s="2788"/>
      <c r="AI164" s="2788"/>
      <c r="AJ164" s="2788"/>
      <c r="AK164" s="2788"/>
      <c r="AL164" s="2788"/>
      <c r="AM164" s="2774"/>
      <c r="AN164" s="2774"/>
    </row>
    <row r="165" spans="1:40" ht="16.5" thickTop="1" thickBot="1">
      <c r="A165" s="12"/>
      <c r="B165" s="73" t="s">
        <v>10676</v>
      </c>
      <c r="C165" s="2790"/>
      <c r="D165" s="2789"/>
      <c r="E165" s="2789"/>
      <c r="F165" s="2789"/>
      <c r="G165" s="2789"/>
      <c r="H165" s="2789"/>
      <c r="I165" s="2789"/>
      <c r="J165" s="2777"/>
      <c r="K165" s="2777"/>
      <c r="L165" s="12"/>
      <c r="M165" s="36"/>
      <c r="N165" s="12"/>
      <c r="O165" s="12"/>
      <c r="P165" s="12"/>
      <c r="Q165" s="2449"/>
      <c r="R165" s="2116"/>
      <c r="S165" s="2449"/>
      <c r="T165" s="12"/>
      <c r="U165" s="12"/>
      <c r="V165" s="12"/>
      <c r="W165" s="12"/>
      <c r="X165" s="12"/>
      <c r="Y165" s="12"/>
      <c r="Z165" s="12"/>
      <c r="AA165" s="12"/>
      <c r="AB165" s="12"/>
      <c r="AC165" s="2449"/>
      <c r="AD165" s="12"/>
      <c r="AE165" s="73" t="s">
        <v>10676</v>
      </c>
      <c r="AF165" s="2440"/>
      <c r="AG165" s="2788"/>
      <c r="AH165" s="2788"/>
      <c r="AI165" s="2788"/>
      <c r="AJ165" s="2788"/>
      <c r="AK165" s="2788"/>
      <c r="AL165" s="2788"/>
      <c r="AM165" s="2774"/>
      <c r="AN165" s="2774"/>
    </row>
    <row r="166" spans="1:40" ht="15.95" customHeight="1" thickTop="1">
      <c r="A166" s="12"/>
      <c r="B166" s="2628" t="s">
        <v>10677</v>
      </c>
      <c r="C166" s="2826">
        <v>0</v>
      </c>
      <c r="D166" s="2824">
        <v>0</v>
      </c>
      <c r="E166" s="2824">
        <v>0</v>
      </c>
      <c r="F166" s="2824">
        <v>0</v>
      </c>
      <c r="G166" s="2825">
        <f>IFERROR(SUM(C166:F166),0)</f>
        <v>0</v>
      </c>
      <c r="H166" s="2824">
        <v>0</v>
      </c>
      <c r="I166" s="2824">
        <v>0</v>
      </c>
      <c r="J166" s="2823"/>
      <c r="K166" s="2822"/>
      <c r="L166" s="12"/>
      <c r="M166" s="2821">
        <v>98</v>
      </c>
      <c r="N166" s="12"/>
      <c r="O166" s="56"/>
      <c r="P166" s="12"/>
      <c r="Q166" s="2449"/>
      <c r="R166" s="2116">
        <f>IF( SUM( T166:AA166 ) = 0, 0, $T$9 )</f>
        <v>0</v>
      </c>
      <c r="S166" s="2449"/>
      <c r="T166" s="57">
        <f t="shared" ref="T166:W169" si="42" xml:space="preserve"> IF( ISNUMBER(C166), 0, 1 )</f>
        <v>0</v>
      </c>
      <c r="U166" s="57">
        <f t="shared" si="42"/>
        <v>0</v>
      </c>
      <c r="V166" s="57">
        <f t="shared" si="42"/>
        <v>0</v>
      </c>
      <c r="W166" s="57">
        <f t="shared" si="42"/>
        <v>0</v>
      </c>
      <c r="X166" s="12"/>
      <c r="Y166" s="57">
        <f t="shared" ref="Y166:Z169" si="43" xml:space="preserve"> IF( ISNUMBER(H166), 0, 1 )</f>
        <v>0</v>
      </c>
      <c r="Z166" s="57">
        <f t="shared" si="43"/>
        <v>0</v>
      </c>
      <c r="AA166" s="12"/>
      <c r="AB166" s="12"/>
      <c r="AC166" s="2449"/>
      <c r="AD166" s="12"/>
      <c r="AE166" s="2628" t="s">
        <v>10677</v>
      </c>
      <c r="AF166" s="2820"/>
      <c r="AG166" s="2818"/>
      <c r="AH166" s="2818"/>
      <c r="AI166" s="2818"/>
      <c r="AJ166" s="2819"/>
      <c r="AK166" s="2818"/>
      <c r="AL166" s="2818"/>
      <c r="AM166" s="2817"/>
      <c r="AN166" s="2816"/>
    </row>
    <row r="167" spans="1:40" ht="15.95" customHeight="1">
      <c r="A167" s="12"/>
      <c r="B167" s="2632" t="s">
        <v>10686</v>
      </c>
      <c r="C167" s="2815">
        <v>0</v>
      </c>
      <c r="D167" s="2813">
        <v>0</v>
      </c>
      <c r="E167" s="2813">
        <v>0</v>
      </c>
      <c r="F167" s="2813">
        <v>0</v>
      </c>
      <c r="G167" s="2814">
        <f>IFERROR(SUM(C167:F167),0)</f>
        <v>0</v>
      </c>
      <c r="H167" s="2813">
        <v>0</v>
      </c>
      <c r="I167" s="2813">
        <v>0</v>
      </c>
      <c r="J167" s="2812"/>
      <c r="K167" s="2811"/>
      <c r="L167" s="12"/>
      <c r="M167" s="2810">
        <v>99</v>
      </c>
      <c r="N167" s="12"/>
      <c r="O167" s="62"/>
      <c r="P167" s="12"/>
      <c r="Q167" s="2449"/>
      <c r="R167" s="2116">
        <f>IF( SUM( T167:AA167 ) = 0, 0, $T$9 )</f>
        <v>0</v>
      </c>
      <c r="S167" s="2449"/>
      <c r="T167" s="57">
        <f t="shared" si="42"/>
        <v>0</v>
      </c>
      <c r="U167" s="57">
        <f t="shared" si="42"/>
        <v>0</v>
      </c>
      <c r="V167" s="57">
        <f t="shared" si="42"/>
        <v>0</v>
      </c>
      <c r="W167" s="57">
        <f t="shared" si="42"/>
        <v>0</v>
      </c>
      <c r="X167" s="12"/>
      <c r="Y167" s="57">
        <f t="shared" si="43"/>
        <v>0</v>
      </c>
      <c r="Z167" s="57">
        <f t="shared" si="43"/>
        <v>0</v>
      </c>
      <c r="AA167" s="12"/>
      <c r="AB167" s="12"/>
      <c r="AC167" s="2449"/>
      <c r="AD167" s="12"/>
      <c r="AE167" s="2632" t="s">
        <v>10686</v>
      </c>
      <c r="AF167" s="2809"/>
      <c r="AG167" s="2807"/>
      <c r="AH167" s="2807"/>
      <c r="AI167" s="2807"/>
      <c r="AJ167" s="2808"/>
      <c r="AK167" s="2807"/>
      <c r="AL167" s="2807"/>
      <c r="AM167" s="2806"/>
      <c r="AN167" s="2805"/>
    </row>
    <row r="168" spans="1:40" ht="15.95" customHeight="1">
      <c r="A168" s="12"/>
      <c r="B168" s="2632" t="s">
        <v>10695</v>
      </c>
      <c r="C168" s="2815">
        <v>0</v>
      </c>
      <c r="D168" s="2813">
        <v>0</v>
      </c>
      <c r="E168" s="2813">
        <v>0</v>
      </c>
      <c r="F168" s="2813">
        <v>0</v>
      </c>
      <c r="G168" s="2814">
        <f>IFERROR(SUM(C168:F168),0)</f>
        <v>0</v>
      </c>
      <c r="H168" s="2813">
        <v>0</v>
      </c>
      <c r="I168" s="2813">
        <v>0</v>
      </c>
      <c r="J168" s="2812"/>
      <c r="K168" s="2811"/>
      <c r="L168" s="12"/>
      <c r="M168" s="2810">
        <v>100</v>
      </c>
      <c r="N168" s="12"/>
      <c r="O168" s="62"/>
      <c r="P168" s="12"/>
      <c r="Q168" s="2449"/>
      <c r="R168" s="2116">
        <f>IF( SUM( T168:AA168 ) = 0, 0, $T$9 )</f>
        <v>0</v>
      </c>
      <c r="S168" s="2449"/>
      <c r="T168" s="57">
        <f t="shared" si="42"/>
        <v>0</v>
      </c>
      <c r="U168" s="57">
        <f t="shared" si="42"/>
        <v>0</v>
      </c>
      <c r="V168" s="57">
        <f t="shared" si="42"/>
        <v>0</v>
      </c>
      <c r="W168" s="57">
        <f t="shared" si="42"/>
        <v>0</v>
      </c>
      <c r="X168" s="12"/>
      <c r="Y168" s="57">
        <f t="shared" si="43"/>
        <v>0</v>
      </c>
      <c r="Z168" s="57">
        <f t="shared" si="43"/>
        <v>0</v>
      </c>
      <c r="AA168" s="12"/>
      <c r="AB168" s="12"/>
      <c r="AC168" s="2449"/>
      <c r="AD168" s="12"/>
      <c r="AE168" s="2632" t="s">
        <v>10695</v>
      </c>
      <c r="AF168" s="2809"/>
      <c r="AG168" s="2807"/>
      <c r="AH168" s="2807"/>
      <c r="AI168" s="2807"/>
      <c r="AJ168" s="2808"/>
      <c r="AK168" s="2807"/>
      <c r="AL168" s="2807"/>
      <c r="AM168" s="2806"/>
      <c r="AN168" s="2805"/>
    </row>
    <row r="169" spans="1:40" ht="15.95" customHeight="1">
      <c r="A169" s="12"/>
      <c r="B169" s="2632" t="s">
        <v>10704</v>
      </c>
      <c r="C169" s="2815">
        <v>0</v>
      </c>
      <c r="D169" s="2813">
        <v>0</v>
      </c>
      <c r="E169" s="2813">
        <v>0</v>
      </c>
      <c r="F169" s="2813">
        <v>0</v>
      </c>
      <c r="G169" s="2814">
        <f>IFERROR(SUM(C169:F169),0)</f>
        <v>0</v>
      </c>
      <c r="H169" s="2813">
        <v>0</v>
      </c>
      <c r="I169" s="2813">
        <v>0</v>
      </c>
      <c r="J169" s="2812"/>
      <c r="K169" s="2811"/>
      <c r="L169" s="12"/>
      <c r="M169" s="2810">
        <v>101</v>
      </c>
      <c r="N169" s="12"/>
      <c r="O169" s="62"/>
      <c r="P169" s="12"/>
      <c r="Q169" s="2449"/>
      <c r="R169" s="2116">
        <f>IF( SUM( T169:AA169 ) = 0, 0, $T$9 )</f>
        <v>0</v>
      </c>
      <c r="S169" s="2449"/>
      <c r="T169" s="57">
        <f t="shared" si="42"/>
        <v>0</v>
      </c>
      <c r="U169" s="57">
        <f t="shared" si="42"/>
        <v>0</v>
      </c>
      <c r="V169" s="57">
        <f t="shared" si="42"/>
        <v>0</v>
      </c>
      <c r="W169" s="57">
        <f t="shared" si="42"/>
        <v>0</v>
      </c>
      <c r="X169" s="12"/>
      <c r="Y169" s="57">
        <f t="shared" si="43"/>
        <v>0</v>
      </c>
      <c r="Z169" s="57">
        <f t="shared" si="43"/>
        <v>0</v>
      </c>
      <c r="AA169" s="12"/>
      <c r="AB169" s="12"/>
      <c r="AC169" s="2449"/>
      <c r="AD169" s="12"/>
      <c r="AE169" s="2632" t="s">
        <v>10704</v>
      </c>
      <c r="AF169" s="2809"/>
      <c r="AG169" s="2807"/>
      <c r="AH169" s="2807"/>
      <c r="AI169" s="2807"/>
      <c r="AJ169" s="2808"/>
      <c r="AK169" s="2807"/>
      <c r="AL169" s="2807"/>
      <c r="AM169" s="2806"/>
      <c r="AN169" s="2805"/>
    </row>
    <row r="170" spans="1:40" ht="15.95" customHeight="1" thickBot="1">
      <c r="A170" s="12"/>
      <c r="B170" s="2633" t="s">
        <v>6962</v>
      </c>
      <c r="C170" s="2804">
        <f>IFERROR(SUM(C166:C169), 0)</f>
        <v>0</v>
      </c>
      <c r="D170" s="2803">
        <f>IFERROR(SUM(D166:D169), 0)</f>
        <v>0</v>
      </c>
      <c r="E170" s="2803">
        <f>IFERROR(SUM(E166:E169), 0)</f>
        <v>0</v>
      </c>
      <c r="F170" s="2803">
        <f>IFERROR(SUM(F166:F169), 0)</f>
        <v>0</v>
      </c>
      <c r="G170" s="2803">
        <f>IFERROR(SUM(C170:F170),0)</f>
        <v>0</v>
      </c>
      <c r="H170" s="2803">
        <f>IFERROR(SUM(H166:H169), 0)</f>
        <v>0</v>
      </c>
      <c r="I170" s="2803">
        <f>IFERROR(SUM(I166:I169), 0)</f>
        <v>0</v>
      </c>
      <c r="J170" s="2802"/>
      <c r="K170" s="2801"/>
      <c r="L170" s="12"/>
      <c r="M170" s="2800">
        <v>102</v>
      </c>
      <c r="N170" s="12"/>
      <c r="O170" s="66"/>
      <c r="P170" s="12"/>
      <c r="Q170" s="2449"/>
      <c r="R170" s="2116"/>
      <c r="S170" s="2449"/>
      <c r="T170" s="12"/>
      <c r="U170" s="12"/>
      <c r="V170" s="12"/>
      <c r="W170" s="12"/>
      <c r="X170" s="12"/>
      <c r="Y170" s="12"/>
      <c r="Z170" s="12"/>
      <c r="AA170" s="12"/>
      <c r="AB170" s="12"/>
      <c r="AC170" s="2449"/>
      <c r="AD170" s="12"/>
      <c r="AE170" s="2633" t="s">
        <v>6962</v>
      </c>
      <c r="AF170" s="2799"/>
      <c r="AG170" s="2798"/>
      <c r="AH170" s="2798"/>
      <c r="AI170" s="2798"/>
      <c r="AJ170" s="2798"/>
      <c r="AK170" s="2798"/>
      <c r="AL170" s="2798"/>
      <c r="AM170" s="2797"/>
      <c r="AN170" s="2796"/>
    </row>
    <row r="171" spans="1:40" ht="15.95" customHeight="1" thickTop="1" thickBot="1">
      <c r="A171" s="12"/>
      <c r="B171" s="2792"/>
      <c r="C171" s="2828"/>
      <c r="D171" s="2789"/>
      <c r="E171" s="2789"/>
      <c r="F171" s="2789"/>
      <c r="G171" s="2789"/>
      <c r="H171" s="2789"/>
      <c r="I171" s="2789"/>
      <c r="J171" s="2777"/>
      <c r="K171" s="2777"/>
      <c r="L171" s="12"/>
      <c r="M171" s="12"/>
      <c r="N171" s="12"/>
      <c r="O171" s="12"/>
      <c r="P171" s="12"/>
      <c r="Q171" s="2449"/>
      <c r="R171" s="2116"/>
      <c r="S171" s="2449"/>
      <c r="T171" s="12"/>
      <c r="U171" s="12"/>
      <c r="V171" s="12"/>
      <c r="W171" s="12"/>
      <c r="X171" s="12"/>
      <c r="Y171" s="12"/>
      <c r="Z171" s="12"/>
      <c r="AA171" s="12"/>
      <c r="AB171" s="12"/>
      <c r="AC171" s="2449"/>
      <c r="AD171" s="12"/>
      <c r="AE171" s="2792"/>
      <c r="AF171" s="2827"/>
      <c r="AG171" s="2788"/>
      <c r="AH171" s="2788"/>
      <c r="AI171" s="2788"/>
      <c r="AJ171" s="2788"/>
      <c r="AK171" s="2788"/>
      <c r="AL171" s="2788"/>
      <c r="AM171" s="2774"/>
      <c r="AN171" s="2774"/>
    </row>
    <row r="172" spans="1:40" ht="15.95" customHeight="1" thickTop="1" thickBot="1">
      <c r="A172" s="12"/>
      <c r="B172" s="73" t="s">
        <v>10721</v>
      </c>
      <c r="C172" s="2790"/>
      <c r="D172" s="2789"/>
      <c r="E172" s="2789"/>
      <c r="F172" s="2789"/>
      <c r="G172" s="2789"/>
      <c r="H172" s="2789"/>
      <c r="I172" s="2789"/>
      <c r="J172" s="2777"/>
      <c r="K172" s="2777"/>
      <c r="L172" s="12"/>
      <c r="M172" s="36"/>
      <c r="N172" s="12"/>
      <c r="O172" s="12"/>
      <c r="P172" s="12"/>
      <c r="Q172" s="2449"/>
      <c r="R172" s="2116"/>
      <c r="S172" s="2449"/>
      <c r="T172" s="12"/>
      <c r="U172" s="12"/>
      <c r="V172" s="12"/>
      <c r="W172" s="12"/>
      <c r="X172" s="12"/>
      <c r="Y172" s="12"/>
      <c r="Z172" s="12"/>
      <c r="AA172" s="12"/>
      <c r="AB172" s="12"/>
      <c r="AC172" s="2449"/>
      <c r="AD172" s="12"/>
      <c r="AE172" s="73" t="s">
        <v>10721</v>
      </c>
      <c r="AF172" s="2440"/>
      <c r="AG172" s="2788"/>
      <c r="AH172" s="2788"/>
      <c r="AI172" s="2788"/>
      <c r="AJ172" s="2788"/>
      <c r="AK172" s="2788"/>
      <c r="AL172" s="2788"/>
      <c r="AM172" s="2774"/>
      <c r="AN172" s="2774"/>
    </row>
    <row r="173" spans="1:40" ht="15.95" customHeight="1" thickTop="1">
      <c r="A173" s="12"/>
      <c r="B173" s="2628" t="s">
        <v>10722</v>
      </c>
      <c r="C173" s="2826">
        <v>0</v>
      </c>
      <c r="D173" s="2824">
        <v>0</v>
      </c>
      <c r="E173" s="2824">
        <v>0</v>
      </c>
      <c r="F173" s="2824">
        <v>0</v>
      </c>
      <c r="G173" s="2825">
        <f t="shared" ref="G173:G180" si="44">IFERROR(SUM(C173:F173),0)</f>
        <v>0</v>
      </c>
      <c r="H173" s="2824">
        <v>0</v>
      </c>
      <c r="I173" s="2824">
        <v>0</v>
      </c>
      <c r="J173" s="2823"/>
      <c r="K173" s="2822"/>
      <c r="L173" s="12"/>
      <c r="M173" s="2821">
        <v>103</v>
      </c>
      <c r="N173" s="12"/>
      <c r="O173" s="56"/>
      <c r="P173" s="12"/>
      <c r="Q173" s="2449"/>
      <c r="R173" s="2116">
        <f t="shared" ref="R173:R179" si="45">IF( SUM( T173:AA173 ) = 0, 0, $T$9 )</f>
        <v>0</v>
      </c>
      <c r="S173" s="2449"/>
      <c r="T173" s="57">
        <f t="shared" ref="T173:W179" si="46" xml:space="preserve"> IF( ISNUMBER(C173), 0, 1 )</f>
        <v>0</v>
      </c>
      <c r="U173" s="57">
        <f t="shared" si="46"/>
        <v>0</v>
      </c>
      <c r="V173" s="57">
        <f t="shared" si="46"/>
        <v>0</v>
      </c>
      <c r="W173" s="57">
        <f t="shared" si="46"/>
        <v>0</v>
      </c>
      <c r="X173" s="12"/>
      <c r="Y173" s="57">
        <f t="shared" ref="Y173:Z179" si="47" xml:space="preserve"> IF( ISNUMBER(H173), 0, 1 )</f>
        <v>0</v>
      </c>
      <c r="Z173" s="57">
        <f t="shared" si="47"/>
        <v>0</v>
      </c>
      <c r="AA173" s="12"/>
      <c r="AB173" s="12"/>
      <c r="AC173" s="2449"/>
      <c r="AD173" s="12"/>
      <c r="AE173" s="2628" t="s">
        <v>10722</v>
      </c>
      <c r="AF173" s="2820"/>
      <c r="AG173" s="2818"/>
      <c r="AH173" s="2818"/>
      <c r="AI173" s="2818"/>
      <c r="AJ173" s="2819"/>
      <c r="AK173" s="2818"/>
      <c r="AL173" s="2818"/>
      <c r="AM173" s="2817"/>
      <c r="AN173" s="2816"/>
    </row>
    <row r="174" spans="1:40" ht="15.95" customHeight="1">
      <c r="A174" s="12"/>
      <c r="B174" s="2632" t="s">
        <v>10731</v>
      </c>
      <c r="C174" s="2815">
        <v>0</v>
      </c>
      <c r="D174" s="2813">
        <v>0</v>
      </c>
      <c r="E174" s="2813">
        <v>0</v>
      </c>
      <c r="F174" s="2813">
        <v>0</v>
      </c>
      <c r="G174" s="2814">
        <f t="shared" si="44"/>
        <v>0</v>
      </c>
      <c r="H174" s="2813">
        <v>0</v>
      </c>
      <c r="I174" s="2813">
        <v>0</v>
      </c>
      <c r="J174" s="2812"/>
      <c r="K174" s="2811"/>
      <c r="L174" s="12"/>
      <c r="M174" s="2810">
        <v>104</v>
      </c>
      <c r="N174" s="12"/>
      <c r="O174" s="62"/>
      <c r="P174" s="12"/>
      <c r="Q174" s="2449"/>
      <c r="R174" s="2116">
        <f t="shared" si="45"/>
        <v>0</v>
      </c>
      <c r="S174" s="2449"/>
      <c r="T174" s="57">
        <f t="shared" si="46"/>
        <v>0</v>
      </c>
      <c r="U174" s="57">
        <f t="shared" si="46"/>
        <v>0</v>
      </c>
      <c r="V174" s="57">
        <f t="shared" si="46"/>
        <v>0</v>
      </c>
      <c r="W174" s="57">
        <f t="shared" si="46"/>
        <v>0</v>
      </c>
      <c r="X174" s="12"/>
      <c r="Y174" s="57">
        <f t="shared" si="47"/>
        <v>0</v>
      </c>
      <c r="Z174" s="57">
        <f t="shared" si="47"/>
        <v>0</v>
      </c>
      <c r="AA174" s="12"/>
      <c r="AB174" s="12"/>
      <c r="AC174" s="2449"/>
      <c r="AD174" s="12"/>
      <c r="AE174" s="2632" t="s">
        <v>10731</v>
      </c>
      <c r="AF174" s="2809"/>
      <c r="AG174" s="2807"/>
      <c r="AH174" s="2807"/>
      <c r="AI174" s="2807"/>
      <c r="AJ174" s="2808"/>
      <c r="AK174" s="2807"/>
      <c r="AL174" s="2807"/>
      <c r="AM174" s="2806"/>
      <c r="AN174" s="2805"/>
    </row>
    <row r="175" spans="1:40" ht="15.95" customHeight="1">
      <c r="A175" s="12"/>
      <c r="B175" s="2632" t="s">
        <v>10740</v>
      </c>
      <c r="C175" s="2815">
        <v>0</v>
      </c>
      <c r="D175" s="2813">
        <v>0</v>
      </c>
      <c r="E175" s="2813">
        <v>0</v>
      </c>
      <c r="F175" s="2813">
        <v>0</v>
      </c>
      <c r="G175" s="2814">
        <f t="shared" si="44"/>
        <v>0</v>
      </c>
      <c r="H175" s="2813">
        <v>0</v>
      </c>
      <c r="I175" s="2813">
        <v>0</v>
      </c>
      <c r="J175" s="2812"/>
      <c r="K175" s="2811"/>
      <c r="L175" s="12"/>
      <c r="M175" s="2810">
        <v>105</v>
      </c>
      <c r="N175" s="12"/>
      <c r="O175" s="62"/>
      <c r="P175" s="12"/>
      <c r="Q175" s="2449"/>
      <c r="R175" s="2116">
        <f t="shared" si="45"/>
        <v>0</v>
      </c>
      <c r="S175" s="2449"/>
      <c r="T175" s="57">
        <f t="shared" si="46"/>
        <v>0</v>
      </c>
      <c r="U175" s="57">
        <f t="shared" si="46"/>
        <v>0</v>
      </c>
      <c r="V175" s="57">
        <f t="shared" si="46"/>
        <v>0</v>
      </c>
      <c r="W175" s="57">
        <f t="shared" si="46"/>
        <v>0</v>
      </c>
      <c r="X175" s="12"/>
      <c r="Y175" s="57">
        <f t="shared" si="47"/>
        <v>0</v>
      </c>
      <c r="Z175" s="57">
        <f t="shared" si="47"/>
        <v>0</v>
      </c>
      <c r="AA175" s="12"/>
      <c r="AB175" s="12"/>
      <c r="AC175" s="2449"/>
      <c r="AD175" s="12"/>
      <c r="AE175" s="2632" t="s">
        <v>10740</v>
      </c>
      <c r="AF175" s="2809"/>
      <c r="AG175" s="2807"/>
      <c r="AH175" s="2807"/>
      <c r="AI175" s="2807"/>
      <c r="AJ175" s="2808"/>
      <c r="AK175" s="2807"/>
      <c r="AL175" s="2807"/>
      <c r="AM175" s="2806"/>
      <c r="AN175" s="2805"/>
    </row>
    <row r="176" spans="1:40" ht="15.95" customHeight="1">
      <c r="A176" s="12"/>
      <c r="B176" s="2632" t="s">
        <v>10749</v>
      </c>
      <c r="C176" s="2815">
        <v>0</v>
      </c>
      <c r="D176" s="2813">
        <v>0</v>
      </c>
      <c r="E176" s="2813">
        <v>0</v>
      </c>
      <c r="F176" s="2813">
        <v>0</v>
      </c>
      <c r="G176" s="2814">
        <f t="shared" si="44"/>
        <v>0</v>
      </c>
      <c r="H176" s="2813">
        <v>0</v>
      </c>
      <c r="I176" s="2813">
        <v>0</v>
      </c>
      <c r="J176" s="2812"/>
      <c r="K176" s="2811"/>
      <c r="L176" s="12"/>
      <c r="M176" s="2810">
        <v>106</v>
      </c>
      <c r="N176" s="2465"/>
      <c r="O176" s="62"/>
      <c r="P176" s="2465"/>
      <c r="Q176" s="2466"/>
      <c r="R176" s="2116">
        <f t="shared" si="45"/>
        <v>0</v>
      </c>
      <c r="S176" s="2449"/>
      <c r="T176" s="57">
        <f t="shared" si="46"/>
        <v>0</v>
      </c>
      <c r="U176" s="57">
        <f t="shared" si="46"/>
        <v>0</v>
      </c>
      <c r="V176" s="57">
        <f t="shared" si="46"/>
        <v>0</v>
      </c>
      <c r="W176" s="57">
        <f t="shared" si="46"/>
        <v>0</v>
      </c>
      <c r="X176" s="12"/>
      <c r="Y176" s="57">
        <f t="shared" si="47"/>
        <v>0</v>
      </c>
      <c r="Z176" s="57">
        <f t="shared" si="47"/>
        <v>0</v>
      </c>
      <c r="AA176" s="12"/>
      <c r="AB176" s="12"/>
      <c r="AC176" s="2449"/>
      <c r="AD176" s="12"/>
      <c r="AE176" s="2632" t="s">
        <v>10749</v>
      </c>
      <c r="AF176" s="2809"/>
      <c r="AG176" s="2807"/>
      <c r="AH176" s="2807"/>
      <c r="AI176" s="2807"/>
      <c r="AJ176" s="2808"/>
      <c r="AK176" s="2807"/>
      <c r="AL176" s="2807"/>
      <c r="AM176" s="2806"/>
      <c r="AN176" s="2805"/>
    </row>
    <row r="177" spans="1:40" ht="15.95" customHeight="1">
      <c r="A177" s="12"/>
      <c r="B177" s="2632" t="s">
        <v>10758</v>
      </c>
      <c r="C177" s="2815">
        <v>0</v>
      </c>
      <c r="D177" s="2813">
        <v>0</v>
      </c>
      <c r="E177" s="2813">
        <v>0</v>
      </c>
      <c r="F177" s="2813">
        <v>0</v>
      </c>
      <c r="G177" s="2814">
        <f t="shared" si="44"/>
        <v>0</v>
      </c>
      <c r="H177" s="2813">
        <v>0</v>
      </c>
      <c r="I177" s="2813">
        <v>0</v>
      </c>
      <c r="J177" s="2812"/>
      <c r="K177" s="2811"/>
      <c r="L177" s="12"/>
      <c r="M177" s="2810">
        <v>107</v>
      </c>
      <c r="N177" s="2465"/>
      <c r="O177" s="62"/>
      <c r="P177" s="2465"/>
      <c r="Q177" s="2466"/>
      <c r="R177" s="2116">
        <f t="shared" si="45"/>
        <v>0</v>
      </c>
      <c r="S177" s="2449"/>
      <c r="T177" s="57">
        <f t="shared" si="46"/>
        <v>0</v>
      </c>
      <c r="U177" s="57">
        <f t="shared" si="46"/>
        <v>0</v>
      </c>
      <c r="V177" s="57">
        <f t="shared" si="46"/>
        <v>0</v>
      </c>
      <c r="W177" s="57">
        <f t="shared" si="46"/>
        <v>0</v>
      </c>
      <c r="X177" s="12"/>
      <c r="Y177" s="57">
        <f t="shared" si="47"/>
        <v>0</v>
      </c>
      <c r="Z177" s="57">
        <f t="shared" si="47"/>
        <v>0</v>
      </c>
      <c r="AA177" s="12"/>
      <c r="AB177" s="12"/>
      <c r="AC177" s="2449"/>
      <c r="AD177" s="12"/>
      <c r="AE177" s="2632" t="s">
        <v>10758</v>
      </c>
      <c r="AF177" s="2809"/>
      <c r="AG177" s="2807"/>
      <c r="AH177" s="2807"/>
      <c r="AI177" s="2807"/>
      <c r="AJ177" s="2808"/>
      <c r="AK177" s="2807"/>
      <c r="AL177" s="2807"/>
      <c r="AM177" s="2806"/>
      <c r="AN177" s="2805"/>
    </row>
    <row r="178" spans="1:40" ht="15.95" customHeight="1">
      <c r="A178" s="12"/>
      <c r="B178" s="2632" t="s">
        <v>10767</v>
      </c>
      <c r="C178" s="2815">
        <v>0</v>
      </c>
      <c r="D178" s="2813">
        <v>0</v>
      </c>
      <c r="E178" s="2813">
        <v>0</v>
      </c>
      <c r="F178" s="2813">
        <v>0</v>
      </c>
      <c r="G178" s="2814">
        <f t="shared" si="44"/>
        <v>0</v>
      </c>
      <c r="H178" s="2813">
        <v>0</v>
      </c>
      <c r="I178" s="2813">
        <v>0</v>
      </c>
      <c r="J178" s="2812"/>
      <c r="K178" s="2811"/>
      <c r="L178" s="12"/>
      <c r="M178" s="2810">
        <v>108</v>
      </c>
      <c r="N178" s="2465"/>
      <c r="O178" s="62"/>
      <c r="P178" s="2465"/>
      <c r="Q178" s="2466"/>
      <c r="R178" s="2116">
        <f t="shared" si="45"/>
        <v>0</v>
      </c>
      <c r="S178" s="2449"/>
      <c r="T178" s="57">
        <f t="shared" si="46"/>
        <v>0</v>
      </c>
      <c r="U178" s="57">
        <f t="shared" si="46"/>
        <v>0</v>
      </c>
      <c r="V178" s="57">
        <f t="shared" si="46"/>
        <v>0</v>
      </c>
      <c r="W178" s="57">
        <f t="shared" si="46"/>
        <v>0</v>
      </c>
      <c r="X178" s="12"/>
      <c r="Y178" s="57">
        <f t="shared" si="47"/>
        <v>0</v>
      </c>
      <c r="Z178" s="57">
        <f t="shared" si="47"/>
        <v>0</v>
      </c>
      <c r="AA178" s="12"/>
      <c r="AB178" s="12"/>
      <c r="AC178" s="2449"/>
      <c r="AD178" s="12"/>
      <c r="AE178" s="2632" t="s">
        <v>10767</v>
      </c>
      <c r="AF178" s="2809"/>
      <c r="AG178" s="2807"/>
      <c r="AH178" s="2807"/>
      <c r="AI178" s="2807"/>
      <c r="AJ178" s="2808"/>
      <c r="AK178" s="2807"/>
      <c r="AL178" s="2807"/>
      <c r="AM178" s="2806"/>
      <c r="AN178" s="2805"/>
    </row>
    <row r="179" spans="1:40" ht="15.95" customHeight="1">
      <c r="A179" s="12"/>
      <c r="B179" s="2632" t="s">
        <v>10776</v>
      </c>
      <c r="C179" s="2815">
        <v>0</v>
      </c>
      <c r="D179" s="2813">
        <v>0</v>
      </c>
      <c r="E179" s="2813">
        <v>0</v>
      </c>
      <c r="F179" s="2813">
        <v>0</v>
      </c>
      <c r="G179" s="2814">
        <f t="shared" si="44"/>
        <v>0</v>
      </c>
      <c r="H179" s="2813">
        <v>0</v>
      </c>
      <c r="I179" s="2813">
        <v>0</v>
      </c>
      <c r="J179" s="2812"/>
      <c r="K179" s="2811"/>
      <c r="L179" s="12"/>
      <c r="M179" s="2810">
        <v>109</v>
      </c>
      <c r="N179" s="12"/>
      <c r="O179" s="62"/>
      <c r="P179" s="12"/>
      <c r="Q179" s="2449"/>
      <c r="R179" s="2116">
        <f t="shared" si="45"/>
        <v>0</v>
      </c>
      <c r="S179" s="2449"/>
      <c r="T179" s="57">
        <f t="shared" si="46"/>
        <v>0</v>
      </c>
      <c r="U179" s="57">
        <f t="shared" si="46"/>
        <v>0</v>
      </c>
      <c r="V179" s="57">
        <f t="shared" si="46"/>
        <v>0</v>
      </c>
      <c r="W179" s="57">
        <f t="shared" si="46"/>
        <v>0</v>
      </c>
      <c r="X179" s="12"/>
      <c r="Y179" s="57">
        <f t="shared" si="47"/>
        <v>0</v>
      </c>
      <c r="Z179" s="57">
        <f t="shared" si="47"/>
        <v>0</v>
      </c>
      <c r="AA179" s="12"/>
      <c r="AB179" s="12"/>
      <c r="AC179" s="2449"/>
      <c r="AD179" s="12"/>
      <c r="AE179" s="2632" t="s">
        <v>10776</v>
      </c>
      <c r="AF179" s="2809"/>
      <c r="AG179" s="2807"/>
      <c r="AH179" s="2807"/>
      <c r="AI179" s="2807"/>
      <c r="AJ179" s="2808"/>
      <c r="AK179" s="2807"/>
      <c r="AL179" s="2807"/>
      <c r="AM179" s="2806"/>
      <c r="AN179" s="2805"/>
    </row>
    <row r="180" spans="1:40" ht="15.95" customHeight="1" thickBot="1">
      <c r="A180" s="12"/>
      <c r="B180" s="2633" t="s">
        <v>6962</v>
      </c>
      <c r="C180" s="2804">
        <f>IFERROR(SUM(C173:C179), 0)</f>
        <v>0</v>
      </c>
      <c r="D180" s="2803">
        <f>IFERROR(SUM(D173:D179), 0)</f>
        <v>0</v>
      </c>
      <c r="E180" s="2803">
        <f>IFERROR(SUM(E173:E179), 0)</f>
        <v>0</v>
      </c>
      <c r="F180" s="2803">
        <f>IFERROR(SUM(F173:F179), 0)</f>
        <v>0</v>
      </c>
      <c r="G180" s="2803">
        <f t="shared" si="44"/>
        <v>0</v>
      </c>
      <c r="H180" s="2803">
        <f>IFERROR(SUM(H173:H179), 0)</f>
        <v>0</v>
      </c>
      <c r="I180" s="2803">
        <f>IFERROR(SUM(I173:I179), 0)</f>
        <v>0</v>
      </c>
      <c r="J180" s="2802"/>
      <c r="K180" s="2801"/>
      <c r="L180" s="12"/>
      <c r="M180" s="2800">
        <v>110</v>
      </c>
      <c r="N180" s="12"/>
      <c r="O180" s="66"/>
      <c r="P180" s="12"/>
      <c r="Q180" s="2449"/>
      <c r="R180" s="2116"/>
      <c r="S180" s="2449"/>
      <c r="T180" s="12"/>
      <c r="U180" s="12"/>
      <c r="V180" s="12"/>
      <c r="W180" s="12"/>
      <c r="X180" s="12"/>
      <c r="Y180" s="12"/>
      <c r="Z180" s="12"/>
      <c r="AA180" s="12"/>
      <c r="AB180" s="12"/>
      <c r="AC180" s="2449"/>
      <c r="AD180" s="12"/>
      <c r="AE180" s="2633" t="s">
        <v>6962</v>
      </c>
      <c r="AF180" s="2799"/>
      <c r="AG180" s="2798"/>
      <c r="AH180" s="2798"/>
      <c r="AI180" s="2798"/>
      <c r="AJ180" s="2798"/>
      <c r="AK180" s="2798"/>
      <c r="AL180" s="2798"/>
      <c r="AM180" s="2797"/>
      <c r="AN180" s="2796"/>
    </row>
    <row r="181" spans="1:40" ht="15.95" customHeight="1" thickTop="1" thickBot="1">
      <c r="A181" s="12"/>
      <c r="B181" s="2792"/>
      <c r="C181" s="2795"/>
      <c r="D181" s="2793"/>
      <c r="E181" s="2793"/>
      <c r="F181" s="2793"/>
      <c r="G181" s="2794"/>
      <c r="H181" s="2793"/>
      <c r="I181" s="2793"/>
      <c r="J181" s="2777"/>
      <c r="K181" s="2777"/>
      <c r="L181" s="12"/>
      <c r="M181" s="2098"/>
      <c r="N181" s="12"/>
      <c r="O181" s="12"/>
      <c r="P181" s="12"/>
      <c r="Q181" s="2449"/>
      <c r="R181" s="2116"/>
      <c r="S181" s="2449"/>
      <c r="T181" s="12"/>
      <c r="U181" s="12"/>
      <c r="V181" s="12"/>
      <c r="W181" s="12"/>
      <c r="X181" s="12"/>
      <c r="Y181" s="12"/>
      <c r="Z181" s="12"/>
      <c r="AA181" s="12"/>
      <c r="AB181" s="12"/>
      <c r="AC181" s="2449"/>
      <c r="AD181" s="12"/>
      <c r="AE181" s="2792"/>
      <c r="AF181" s="2792"/>
      <c r="AG181" s="2791"/>
      <c r="AH181" s="2791"/>
      <c r="AI181" s="2791"/>
      <c r="AJ181" s="2791"/>
      <c r="AK181" s="2791"/>
      <c r="AL181" s="2791"/>
      <c r="AM181" s="2774"/>
      <c r="AN181" s="2774"/>
    </row>
    <row r="182" spans="1:40" ht="15.95" customHeight="1" thickTop="1" thickBot="1">
      <c r="A182" s="12"/>
      <c r="B182" s="73" t="s">
        <v>10793</v>
      </c>
      <c r="C182" s="2790"/>
      <c r="D182" s="2789"/>
      <c r="E182" s="2789"/>
      <c r="F182" s="2789"/>
      <c r="G182" s="2789"/>
      <c r="H182" s="2789"/>
      <c r="I182" s="2789"/>
      <c r="J182" s="2777"/>
      <c r="K182" s="2777"/>
      <c r="L182" s="12"/>
      <c r="M182" s="2098"/>
      <c r="N182" s="12"/>
      <c r="O182" s="12"/>
      <c r="P182" s="12"/>
      <c r="Q182" s="2449"/>
      <c r="R182" s="2116"/>
      <c r="S182" s="2449"/>
      <c r="T182" s="12"/>
      <c r="U182" s="12"/>
      <c r="V182" s="12"/>
      <c r="W182" s="12"/>
      <c r="X182" s="12"/>
      <c r="Y182" s="12"/>
      <c r="Z182" s="12"/>
      <c r="AA182" s="12"/>
      <c r="AB182" s="12"/>
      <c r="AC182" s="2449"/>
      <c r="AD182" s="12"/>
      <c r="AE182" s="73" t="s">
        <v>10793</v>
      </c>
      <c r="AF182" s="2440"/>
      <c r="AG182" s="2788"/>
      <c r="AH182" s="2788"/>
      <c r="AI182" s="2788"/>
      <c r="AJ182" s="2788"/>
      <c r="AK182" s="2788"/>
      <c r="AL182" s="2788"/>
      <c r="AM182" s="2774"/>
      <c r="AN182" s="2774"/>
    </row>
    <row r="183" spans="1:40" ht="15.95" customHeight="1" thickTop="1" thickBot="1">
      <c r="A183" s="72"/>
      <c r="B183" s="2193" t="s">
        <v>10793</v>
      </c>
      <c r="C183" s="2787">
        <v>0</v>
      </c>
      <c r="D183" s="2787">
        <v>0</v>
      </c>
      <c r="E183" s="2787">
        <v>0</v>
      </c>
      <c r="F183" s="2787">
        <v>0</v>
      </c>
      <c r="G183" s="2772">
        <f>IFERROR(SUM(C183:F183),0)</f>
        <v>0</v>
      </c>
      <c r="H183" s="2787">
        <v>0</v>
      </c>
      <c r="I183" s="2787">
        <v>0</v>
      </c>
      <c r="J183" s="2786"/>
      <c r="K183" s="2785"/>
      <c r="L183" s="12"/>
      <c r="M183" s="2769">
        <v>111</v>
      </c>
      <c r="N183" s="72"/>
      <c r="O183" s="2768"/>
      <c r="P183" s="72"/>
      <c r="Q183" s="2495"/>
      <c r="R183" s="2116">
        <f>IF( SUM( T183:AA183 ) = 0, 0, $T$9 )</f>
        <v>0</v>
      </c>
      <c r="S183" s="2495"/>
      <c r="T183" s="57">
        <f xml:space="preserve"> IF( ISNUMBER(C183), 0, 1 )</f>
        <v>0</v>
      </c>
      <c r="U183" s="57">
        <f xml:space="preserve"> IF( ISNUMBER(D183), 0, 1 )</f>
        <v>0</v>
      </c>
      <c r="V183" s="57">
        <f xml:space="preserve"> IF( ISNUMBER(E183), 0, 1 )</f>
        <v>0</v>
      </c>
      <c r="W183" s="57">
        <f xml:space="preserve"> IF( ISNUMBER(F183), 0, 1 )</f>
        <v>0</v>
      </c>
      <c r="X183" s="12"/>
      <c r="Y183" s="57">
        <f xml:space="preserve"> IF( ISNUMBER(H183), 0, 1 )</f>
        <v>0</v>
      </c>
      <c r="Z183" s="57">
        <f xml:space="preserve"> IF( ISNUMBER(I183), 0, 1 )</f>
        <v>0</v>
      </c>
      <c r="AA183" s="12"/>
      <c r="AB183" s="12"/>
      <c r="AC183" s="2495"/>
      <c r="AD183" s="72"/>
      <c r="AE183" s="2193" t="s">
        <v>10793</v>
      </c>
      <c r="AF183" s="2783"/>
      <c r="AG183" s="2783"/>
      <c r="AH183" s="2783"/>
      <c r="AI183" s="2783"/>
      <c r="AJ183" s="2784"/>
      <c r="AK183" s="2783"/>
      <c r="AL183" s="2783"/>
      <c r="AM183" s="2782"/>
      <c r="AN183" s="2781"/>
    </row>
    <row r="184" spans="1:40" ht="15.95" customHeight="1" thickTop="1" thickBot="1">
      <c r="A184" s="12"/>
      <c r="B184" s="2776"/>
      <c r="C184" s="2780"/>
      <c r="D184" s="2779"/>
      <c r="E184" s="2779"/>
      <c r="F184" s="2779"/>
      <c r="G184" s="2778"/>
      <c r="H184" s="2778"/>
      <c r="I184" s="2778"/>
      <c r="J184" s="2777"/>
      <c r="K184" s="2777"/>
      <c r="L184" s="12"/>
      <c r="M184" s="2098"/>
      <c r="N184" s="12"/>
      <c r="O184" s="12"/>
      <c r="P184" s="12"/>
      <c r="Q184" s="2449"/>
      <c r="R184" s="2116"/>
      <c r="S184" s="2449"/>
      <c r="T184" s="12"/>
      <c r="U184" s="12"/>
      <c r="V184" s="12"/>
      <c r="W184" s="12"/>
      <c r="X184" s="12"/>
      <c r="Y184" s="12"/>
      <c r="Z184" s="12"/>
      <c r="AA184" s="12"/>
      <c r="AB184" s="12"/>
      <c r="AC184" s="2449"/>
      <c r="AD184" s="12"/>
      <c r="AE184" s="2776"/>
      <c r="AF184" s="2776"/>
      <c r="AG184" s="2775"/>
      <c r="AH184" s="2775"/>
      <c r="AI184" s="2775"/>
      <c r="AJ184" s="2775"/>
      <c r="AK184" s="2775"/>
      <c r="AL184" s="2775"/>
      <c r="AM184" s="2774"/>
      <c r="AN184" s="2774"/>
    </row>
    <row r="185" spans="1:40" ht="15.95" customHeight="1" thickTop="1" thickBot="1">
      <c r="A185" s="72"/>
      <c r="B185" s="2193" t="s">
        <v>10802</v>
      </c>
      <c r="C185" s="2773">
        <f>IFERROR(SUM(C156,C163,C170,C180,C183), 0)</f>
        <v>0</v>
      </c>
      <c r="D185" s="2772">
        <f>IFERROR(SUM(D156,D163,D170,D180,D183), 0)</f>
        <v>0</v>
      </c>
      <c r="E185" s="2772">
        <f>IFERROR(SUM(E156,E163,E170,E180,E183), 0)</f>
        <v>0</v>
      </c>
      <c r="F185" s="2772">
        <f>IFERROR(SUM(F156,F163,F170,F180,F183), 0)</f>
        <v>0</v>
      </c>
      <c r="G185" s="2772">
        <f>IFERROR(SUM(C185:F185),0)</f>
        <v>0</v>
      </c>
      <c r="H185" s="2772">
        <f>IFERROR(SUM(H156,H163,H170,H180,H183), 0)</f>
        <v>0</v>
      </c>
      <c r="I185" s="2772">
        <f>IFERROR(SUM(I156,I163,I170,I180,I183), 0)</f>
        <v>0</v>
      </c>
      <c r="J185" s="2771"/>
      <c r="K185" s="2770"/>
      <c r="L185" s="72"/>
      <c r="M185" s="2769">
        <v>112</v>
      </c>
      <c r="N185" s="72"/>
      <c r="O185" s="2768"/>
      <c r="P185" s="72"/>
      <c r="Q185" s="2495"/>
      <c r="R185" s="2116"/>
      <c r="S185" s="2495"/>
      <c r="T185" s="12"/>
      <c r="U185" s="12"/>
      <c r="V185" s="12"/>
      <c r="W185" s="12"/>
      <c r="X185" s="12"/>
      <c r="Y185" s="12"/>
      <c r="Z185" s="12"/>
      <c r="AA185" s="12"/>
      <c r="AB185" s="12"/>
      <c r="AC185" s="2495"/>
      <c r="AD185" s="72"/>
      <c r="AE185" s="2193" t="s">
        <v>10802</v>
      </c>
      <c r="AF185" s="2767"/>
      <c r="AG185" s="2766"/>
      <c r="AH185" s="2766"/>
      <c r="AI185" s="2766"/>
      <c r="AJ185" s="2766"/>
      <c r="AK185" s="2766"/>
      <c r="AL185" s="2766"/>
      <c r="AM185" s="2765"/>
      <c r="AN185" s="2764"/>
    </row>
    <row r="186" spans="1:40" ht="16.5" thickTop="1"/>
    <row r="187" spans="1:40" ht="19.5">
      <c r="A187" s="2102"/>
      <c r="B187" s="3113" t="s">
        <v>17803</v>
      </c>
      <c r="C187" s="2872"/>
      <c r="D187" s="2872"/>
      <c r="E187" s="2872"/>
      <c r="F187" s="2872"/>
      <c r="G187" s="2872"/>
      <c r="H187" s="2872"/>
      <c r="I187" s="2872"/>
      <c r="J187" s="2872"/>
      <c r="K187" s="2872"/>
      <c r="L187" s="2872"/>
      <c r="M187" s="2872"/>
      <c r="N187" s="2872"/>
      <c r="O187" s="2872"/>
      <c r="P187" s="2102"/>
      <c r="Q187" s="2426"/>
      <c r="R187" s="2507" t="s">
        <v>6741</v>
      </c>
      <c r="S187" s="2426"/>
      <c r="T187" s="2102"/>
      <c r="U187" s="2102"/>
      <c r="V187" s="2102"/>
      <c r="W187" s="2102"/>
      <c r="X187" s="2102"/>
      <c r="Y187" s="2102"/>
      <c r="Z187" s="2102"/>
      <c r="AA187" s="2102"/>
      <c r="AB187" s="2425"/>
      <c r="AC187" s="2426"/>
      <c r="AD187" s="2425"/>
      <c r="AE187" s="3113" t="str">
        <f>B187</f>
        <v>Financial derivatives – (D) Other swaps</v>
      </c>
      <c r="AF187" s="2872"/>
      <c r="AG187" s="2872"/>
      <c r="AH187" s="2872"/>
      <c r="AI187" s="2872"/>
      <c r="AJ187" s="2872"/>
      <c r="AK187" s="2872"/>
      <c r="AL187" s="2872"/>
      <c r="AM187" s="2872"/>
      <c r="AN187" s="2872"/>
    </row>
    <row r="188" spans="1:40" ht="19.5" thickBot="1">
      <c r="A188" s="2425"/>
      <c r="B188" s="2842"/>
      <c r="C188" s="2842"/>
      <c r="D188" s="2842"/>
      <c r="E188" s="2842"/>
      <c r="F188" s="2842"/>
      <c r="G188" s="2842"/>
      <c r="H188" s="2842"/>
      <c r="I188" s="2842"/>
      <c r="J188" s="2842"/>
      <c r="K188" s="2842"/>
      <c r="L188" s="2425"/>
      <c r="M188" s="2099"/>
      <c r="N188" s="2425"/>
      <c r="O188" s="2425"/>
      <c r="P188" s="2425"/>
      <c r="Q188" s="2426"/>
      <c r="R188" s="2116"/>
      <c r="S188" s="2426"/>
      <c r="T188" s="2425"/>
      <c r="U188" s="2425"/>
      <c r="V188" s="2425"/>
      <c r="W188" s="2425"/>
      <c r="X188" s="2425"/>
      <c r="Y188" s="2425"/>
      <c r="Z188" s="2425"/>
      <c r="AA188" s="2425"/>
      <c r="AB188" s="2425"/>
      <c r="AC188" s="2426"/>
      <c r="AD188" s="2425"/>
      <c r="AE188" s="2842"/>
      <c r="AF188" s="2842"/>
      <c r="AG188" s="2842"/>
      <c r="AH188" s="2842"/>
      <c r="AI188" s="2842"/>
      <c r="AJ188" s="2842"/>
      <c r="AK188" s="2842"/>
      <c r="AL188" s="2842"/>
      <c r="AM188" s="2842"/>
      <c r="AN188" s="2842"/>
    </row>
    <row r="189" spans="1:40" thickTop="1">
      <c r="A189" s="12"/>
      <c r="B189" s="2971" t="s">
        <v>6743</v>
      </c>
      <c r="C189" s="2882" t="s">
        <v>10533</v>
      </c>
      <c r="D189" s="2882"/>
      <c r="E189" s="2882"/>
      <c r="F189" s="2882"/>
      <c r="G189" s="2882" t="s">
        <v>10534</v>
      </c>
      <c r="H189" s="2882"/>
      <c r="I189" s="2882" t="s">
        <v>10535</v>
      </c>
      <c r="J189" s="2882" t="s">
        <v>10536</v>
      </c>
      <c r="K189" s="2884"/>
      <c r="L189" s="12"/>
      <c r="M189" s="3087" t="s">
        <v>6749</v>
      </c>
      <c r="N189" s="12"/>
      <c r="O189" s="3087" t="s">
        <v>6750</v>
      </c>
      <c r="P189" s="12"/>
      <c r="Q189" s="2449"/>
      <c r="R189" s="2116"/>
      <c r="S189" s="2449"/>
      <c r="T189" s="12"/>
      <c r="U189" s="12"/>
      <c r="V189" s="12"/>
      <c r="W189" s="12"/>
      <c r="X189" s="12"/>
      <c r="Y189" s="12"/>
      <c r="Z189" s="12"/>
      <c r="AA189" s="12"/>
      <c r="AB189" s="12"/>
      <c r="AC189" s="2449"/>
      <c r="AD189" s="12"/>
      <c r="AE189" s="2971" t="s">
        <v>6743</v>
      </c>
      <c r="AF189" s="2882" t="s">
        <v>10533</v>
      </c>
      <c r="AG189" s="2882"/>
      <c r="AH189" s="2882"/>
      <c r="AI189" s="2882"/>
      <c r="AJ189" s="2882" t="s">
        <v>10534</v>
      </c>
      <c r="AK189" s="2882"/>
      <c r="AL189" s="2882" t="s">
        <v>10535</v>
      </c>
      <c r="AM189" s="2882" t="s">
        <v>10536</v>
      </c>
      <c r="AN189" s="2884"/>
    </row>
    <row r="190" spans="1:40" ht="30">
      <c r="A190" s="12"/>
      <c r="B190" s="3114"/>
      <c r="C190" s="2840" t="s">
        <v>10537</v>
      </c>
      <c r="D190" s="2840" t="s">
        <v>10538</v>
      </c>
      <c r="E190" s="2840" t="s">
        <v>10539</v>
      </c>
      <c r="F190" s="2840" t="s">
        <v>10540</v>
      </c>
      <c r="G190" s="2840" t="s">
        <v>10541</v>
      </c>
      <c r="H190" s="2840" t="s">
        <v>10542</v>
      </c>
      <c r="I190" s="3115"/>
      <c r="J190" s="2840" t="s">
        <v>10543</v>
      </c>
      <c r="K190" s="2839" t="s">
        <v>10544</v>
      </c>
      <c r="L190" s="12"/>
      <c r="M190" s="3116"/>
      <c r="N190" s="12"/>
      <c r="O190" s="3116"/>
      <c r="P190" s="12"/>
      <c r="Q190" s="2449"/>
      <c r="R190" s="2116"/>
      <c r="S190" s="2449"/>
      <c r="T190" s="12"/>
      <c r="U190" s="12"/>
      <c r="V190" s="12"/>
      <c r="W190" s="12"/>
      <c r="X190" s="12"/>
      <c r="Y190" s="12"/>
      <c r="Z190" s="12"/>
      <c r="AA190" s="12"/>
      <c r="AB190" s="12"/>
      <c r="AC190" s="2449"/>
      <c r="AD190" s="12"/>
      <c r="AE190" s="3114"/>
      <c r="AF190" s="2840" t="s">
        <v>10537</v>
      </c>
      <c r="AG190" s="2840" t="s">
        <v>10538</v>
      </c>
      <c r="AH190" s="2840" t="s">
        <v>10539</v>
      </c>
      <c r="AI190" s="2840" t="s">
        <v>10540</v>
      </c>
      <c r="AJ190" s="2840" t="s">
        <v>10541</v>
      </c>
      <c r="AK190" s="2840" t="s">
        <v>10542</v>
      </c>
      <c r="AL190" s="3115"/>
      <c r="AM190" s="2840" t="s">
        <v>10543</v>
      </c>
      <c r="AN190" s="2839" t="s">
        <v>10544</v>
      </c>
    </row>
    <row r="191" spans="1:40" ht="15">
      <c r="A191" s="12"/>
      <c r="B191" s="2841" t="s">
        <v>6744</v>
      </c>
      <c r="C191" s="2840" t="s">
        <v>6756</v>
      </c>
      <c r="D191" s="2840" t="s">
        <v>6756</v>
      </c>
      <c r="E191" s="2840" t="s">
        <v>6756</v>
      </c>
      <c r="F191" s="2840" t="s">
        <v>6756</v>
      </c>
      <c r="G191" s="2840" t="s">
        <v>6756</v>
      </c>
      <c r="H191" s="2840" t="s">
        <v>6756</v>
      </c>
      <c r="I191" s="2840" t="s">
        <v>6756</v>
      </c>
      <c r="J191" s="2840" t="s">
        <v>7339</v>
      </c>
      <c r="K191" s="2839" t="s">
        <v>7339</v>
      </c>
      <c r="L191" s="12"/>
      <c r="M191" s="3116"/>
      <c r="N191" s="12"/>
      <c r="O191" s="3116"/>
      <c r="P191" s="12"/>
      <c r="Q191" s="2449"/>
      <c r="R191" s="2116"/>
      <c r="S191" s="2449"/>
      <c r="T191" s="12"/>
      <c r="U191" s="12"/>
      <c r="V191" s="12"/>
      <c r="W191" s="12"/>
      <c r="X191" s="12"/>
      <c r="Y191" s="12"/>
      <c r="Z191" s="12"/>
      <c r="AA191" s="12"/>
      <c r="AB191" s="12"/>
      <c r="AC191" s="2449"/>
      <c r="AD191" s="12"/>
      <c r="AE191" s="2841" t="s">
        <v>6744</v>
      </c>
      <c r="AF191" s="2840" t="s">
        <v>6756</v>
      </c>
      <c r="AG191" s="2840" t="s">
        <v>6756</v>
      </c>
      <c r="AH191" s="2840" t="s">
        <v>6756</v>
      </c>
      <c r="AI191" s="2840" t="s">
        <v>6756</v>
      </c>
      <c r="AJ191" s="2840" t="s">
        <v>6756</v>
      </c>
      <c r="AK191" s="2840" t="s">
        <v>6756</v>
      </c>
      <c r="AL191" s="2840" t="s">
        <v>6756</v>
      </c>
      <c r="AM191" s="2840" t="s">
        <v>7339</v>
      </c>
      <c r="AN191" s="2839" t="s">
        <v>7339</v>
      </c>
    </row>
    <row r="192" spans="1:40" thickBot="1">
      <c r="A192" s="12"/>
      <c r="B192" s="2837" t="s">
        <v>6745</v>
      </c>
      <c r="C192" s="2559">
        <v>3</v>
      </c>
      <c r="D192" s="2559">
        <v>3</v>
      </c>
      <c r="E192" s="2559">
        <v>3</v>
      </c>
      <c r="F192" s="2559">
        <v>3</v>
      </c>
      <c r="G192" s="2559">
        <v>3</v>
      </c>
      <c r="H192" s="2559">
        <v>3</v>
      </c>
      <c r="I192" s="2559">
        <v>3</v>
      </c>
      <c r="J192" s="2559">
        <v>3</v>
      </c>
      <c r="K192" s="2560">
        <v>3</v>
      </c>
      <c r="L192" s="12"/>
      <c r="M192" s="3088"/>
      <c r="N192" s="12"/>
      <c r="O192" s="3088"/>
      <c r="P192" s="12"/>
      <c r="Q192" s="2449"/>
      <c r="R192" s="2116"/>
      <c r="S192" s="2449"/>
      <c r="T192" s="2877" t="s">
        <v>6742</v>
      </c>
      <c r="U192" s="2877"/>
      <c r="V192" s="3117"/>
      <c r="W192" s="3117"/>
      <c r="X192" s="3117"/>
      <c r="Y192" s="3117"/>
      <c r="Z192" s="3117"/>
      <c r="AA192" s="3117"/>
      <c r="AB192" s="2838"/>
      <c r="AC192" s="2449"/>
      <c r="AD192" s="12"/>
      <c r="AE192" s="2837" t="s">
        <v>6745</v>
      </c>
      <c r="AF192" s="2559">
        <v>3</v>
      </c>
      <c r="AG192" s="2559">
        <v>3</v>
      </c>
      <c r="AH192" s="2559">
        <v>3</v>
      </c>
      <c r="AI192" s="2559">
        <v>3</v>
      </c>
      <c r="AJ192" s="2559">
        <v>3</v>
      </c>
      <c r="AK192" s="2559">
        <v>3</v>
      </c>
      <c r="AL192" s="2559">
        <v>3</v>
      </c>
      <c r="AM192" s="2559">
        <v>3</v>
      </c>
      <c r="AN192" s="2560">
        <v>3</v>
      </c>
    </row>
    <row r="193" spans="1:40" ht="16.5" thickTop="1" thickBot="1">
      <c r="A193" s="12"/>
      <c r="B193" s="2792"/>
      <c r="C193" s="2792"/>
      <c r="D193" s="2186"/>
      <c r="E193" s="2186"/>
      <c r="F193" s="2186"/>
      <c r="G193" s="2186"/>
      <c r="H193" s="2186"/>
      <c r="I193" s="2186"/>
      <c r="J193" s="2186"/>
      <c r="K193" s="2186"/>
      <c r="L193" s="12"/>
      <c r="M193" s="12"/>
      <c r="N193" s="12"/>
      <c r="O193" s="12"/>
      <c r="P193" s="12"/>
      <c r="Q193" s="2449"/>
      <c r="R193" s="2116"/>
      <c r="S193" s="2449"/>
      <c r="T193" s="50" t="s">
        <v>6751</v>
      </c>
      <c r="U193" s="36"/>
      <c r="V193" s="12"/>
      <c r="W193" s="12"/>
      <c r="X193" s="12"/>
      <c r="Y193" s="12"/>
      <c r="Z193" s="12"/>
      <c r="AA193" s="12"/>
      <c r="AB193" s="12"/>
      <c r="AC193" s="2449"/>
      <c r="AD193" s="12"/>
      <c r="AE193" s="2792"/>
      <c r="AF193" s="2792"/>
      <c r="AG193" s="2186"/>
      <c r="AH193" s="2186"/>
      <c r="AI193" s="2186"/>
      <c r="AJ193" s="2186"/>
      <c r="AK193" s="2186"/>
      <c r="AL193" s="2186"/>
      <c r="AM193" s="2186"/>
      <c r="AN193" s="2186"/>
    </row>
    <row r="194" spans="1:40" ht="17.25" thickTop="1" thickBot="1">
      <c r="A194" s="12"/>
      <c r="B194" s="73" t="s">
        <v>10545</v>
      </c>
      <c r="C194" s="2440"/>
      <c r="D194" s="82"/>
      <c r="E194" s="2441"/>
      <c r="F194" s="2186"/>
      <c r="G194" s="2186"/>
      <c r="H194" s="2186"/>
      <c r="I194" s="2186"/>
      <c r="J194" s="2186"/>
      <c r="K194" s="2186"/>
      <c r="L194" s="12"/>
      <c r="M194" s="12"/>
      <c r="N194" s="12"/>
      <c r="O194" s="12"/>
      <c r="P194" s="12"/>
      <c r="Q194" s="2449"/>
      <c r="R194" s="2116"/>
      <c r="S194" s="2449"/>
      <c r="T194" s="12"/>
      <c r="U194" s="12"/>
      <c r="V194" s="12"/>
      <c r="W194" s="12"/>
      <c r="X194" s="12"/>
      <c r="Y194" s="12"/>
      <c r="Z194" s="12"/>
      <c r="AA194" s="12"/>
      <c r="AB194" s="12"/>
      <c r="AC194" s="2449"/>
      <c r="AD194" s="12"/>
      <c r="AE194" s="73" t="s">
        <v>10545</v>
      </c>
      <c r="AF194" s="2440"/>
      <c r="AG194" s="82"/>
      <c r="AH194" s="2441"/>
      <c r="AI194" s="2186"/>
      <c r="AJ194" s="2186"/>
      <c r="AK194" s="2186"/>
      <c r="AL194" s="2186"/>
      <c r="AM194" s="2186"/>
      <c r="AN194" s="2186"/>
    </row>
    <row r="195" spans="1:40" thickTop="1">
      <c r="A195" s="12"/>
      <c r="B195" s="2628" t="s">
        <v>10546</v>
      </c>
      <c r="C195" s="2826">
        <v>0</v>
      </c>
      <c r="D195" s="2824">
        <v>0</v>
      </c>
      <c r="E195" s="2824">
        <v>0</v>
      </c>
      <c r="F195" s="2824">
        <v>0</v>
      </c>
      <c r="G195" s="2825">
        <f t="shared" ref="G195:G202" si="48">IFERROR(SUM(C195:F195),0)</f>
        <v>0</v>
      </c>
      <c r="H195" s="2826">
        <v>0</v>
      </c>
      <c r="I195" s="2824">
        <v>0</v>
      </c>
      <c r="J195" s="2836">
        <v>0</v>
      </c>
      <c r="K195" s="2835">
        <v>0</v>
      </c>
      <c r="L195" s="12"/>
      <c r="M195" s="2821">
        <v>113</v>
      </c>
      <c r="N195" s="12"/>
      <c r="O195" s="56"/>
      <c r="P195" s="12"/>
      <c r="Q195" s="2449"/>
      <c r="R195" s="2116">
        <f t="shared" ref="R195:R201" si="49">IF( SUM( T195:AA195 ) = 0, 0, $T$9 )</f>
        <v>0</v>
      </c>
      <c r="S195" s="2449"/>
      <c r="T195" s="57">
        <f t="shared" ref="T195:W201" si="50" xml:space="preserve"> IF( ISNUMBER(C195), 0, 1 )</f>
        <v>0</v>
      </c>
      <c r="U195" s="57">
        <f t="shared" si="50"/>
        <v>0</v>
      </c>
      <c r="V195" s="57">
        <f t="shared" si="50"/>
        <v>0</v>
      </c>
      <c r="W195" s="57">
        <f t="shared" si="50"/>
        <v>0</v>
      </c>
      <c r="X195" s="12"/>
      <c r="Y195" s="57">
        <f t="shared" ref="Y195:AB201" si="51" xml:space="preserve"> IF( ISNUMBER(H195), 0, 1 )</f>
        <v>0</v>
      </c>
      <c r="Z195" s="57">
        <f t="shared" si="51"/>
        <v>0</v>
      </c>
      <c r="AA195" s="57">
        <f t="shared" si="51"/>
        <v>0</v>
      </c>
      <c r="AB195" s="57">
        <f t="shared" si="51"/>
        <v>0</v>
      </c>
      <c r="AC195" s="2449"/>
      <c r="AD195" s="12"/>
      <c r="AE195" s="2628" t="s">
        <v>10546</v>
      </c>
      <c r="AF195" s="2820"/>
      <c r="AG195" s="2818"/>
      <c r="AH195" s="2818"/>
      <c r="AI195" s="2818"/>
      <c r="AJ195" s="2819"/>
      <c r="AK195" s="2820"/>
      <c r="AL195" s="2818"/>
      <c r="AM195" s="2818"/>
      <c r="AN195" s="2834"/>
    </row>
    <row r="196" spans="1:40" ht="15">
      <c r="A196" s="12"/>
      <c r="B196" s="2632" t="s">
        <v>10557</v>
      </c>
      <c r="C196" s="2815">
        <v>0</v>
      </c>
      <c r="D196" s="2813">
        <v>0</v>
      </c>
      <c r="E196" s="2813">
        <v>0</v>
      </c>
      <c r="F196" s="2813">
        <v>0</v>
      </c>
      <c r="G196" s="2814">
        <f t="shared" si="48"/>
        <v>0</v>
      </c>
      <c r="H196" s="2815">
        <v>0</v>
      </c>
      <c r="I196" s="2813">
        <v>0</v>
      </c>
      <c r="J196" s="2833">
        <v>0</v>
      </c>
      <c r="K196" s="2832">
        <v>0</v>
      </c>
      <c r="L196" s="12"/>
      <c r="M196" s="2810">
        <v>114</v>
      </c>
      <c r="N196" s="12"/>
      <c r="O196" s="62"/>
      <c r="P196" s="12"/>
      <c r="Q196" s="2449"/>
      <c r="R196" s="2116">
        <f t="shared" si="49"/>
        <v>0</v>
      </c>
      <c r="S196" s="2449"/>
      <c r="T196" s="57">
        <f t="shared" si="50"/>
        <v>0</v>
      </c>
      <c r="U196" s="57">
        <f t="shared" si="50"/>
        <v>0</v>
      </c>
      <c r="V196" s="57">
        <f t="shared" si="50"/>
        <v>0</v>
      </c>
      <c r="W196" s="57">
        <f t="shared" si="50"/>
        <v>0</v>
      </c>
      <c r="X196" s="12"/>
      <c r="Y196" s="57">
        <f t="shared" si="51"/>
        <v>0</v>
      </c>
      <c r="Z196" s="57">
        <f t="shared" si="51"/>
        <v>0</v>
      </c>
      <c r="AA196" s="57">
        <f t="shared" si="51"/>
        <v>0</v>
      </c>
      <c r="AB196" s="57">
        <f t="shared" si="51"/>
        <v>0</v>
      </c>
      <c r="AC196" s="2449"/>
      <c r="AD196" s="12"/>
      <c r="AE196" s="2632" t="s">
        <v>10557</v>
      </c>
      <c r="AF196" s="2809"/>
      <c r="AG196" s="2807"/>
      <c r="AH196" s="2807"/>
      <c r="AI196" s="2807"/>
      <c r="AJ196" s="2808"/>
      <c r="AK196" s="2809"/>
      <c r="AL196" s="2807"/>
      <c r="AM196" s="2807"/>
      <c r="AN196" s="2831"/>
    </row>
    <row r="197" spans="1:40" ht="15">
      <c r="A197" s="12"/>
      <c r="B197" s="2632" t="s">
        <v>10568</v>
      </c>
      <c r="C197" s="2815">
        <v>0</v>
      </c>
      <c r="D197" s="2813">
        <v>0</v>
      </c>
      <c r="E197" s="2813">
        <v>0</v>
      </c>
      <c r="F197" s="2813">
        <v>0</v>
      </c>
      <c r="G197" s="2814">
        <f t="shared" si="48"/>
        <v>0</v>
      </c>
      <c r="H197" s="2815">
        <v>0</v>
      </c>
      <c r="I197" s="2813">
        <v>0</v>
      </c>
      <c r="J197" s="2833">
        <v>0</v>
      </c>
      <c r="K197" s="2832">
        <v>0</v>
      </c>
      <c r="L197" s="12"/>
      <c r="M197" s="2810">
        <v>115</v>
      </c>
      <c r="N197" s="12"/>
      <c r="O197" s="62"/>
      <c r="P197" s="12"/>
      <c r="Q197" s="2449"/>
      <c r="R197" s="2116">
        <f t="shared" si="49"/>
        <v>0</v>
      </c>
      <c r="S197" s="2449"/>
      <c r="T197" s="57">
        <f t="shared" si="50"/>
        <v>0</v>
      </c>
      <c r="U197" s="57">
        <f t="shared" si="50"/>
        <v>0</v>
      </c>
      <c r="V197" s="57">
        <f t="shared" si="50"/>
        <v>0</v>
      </c>
      <c r="W197" s="57">
        <f t="shared" si="50"/>
        <v>0</v>
      </c>
      <c r="X197" s="12"/>
      <c r="Y197" s="57">
        <f t="shared" si="51"/>
        <v>0</v>
      </c>
      <c r="Z197" s="57">
        <f t="shared" si="51"/>
        <v>0</v>
      </c>
      <c r="AA197" s="57">
        <f t="shared" si="51"/>
        <v>0</v>
      </c>
      <c r="AB197" s="57">
        <f t="shared" si="51"/>
        <v>0</v>
      </c>
      <c r="AC197" s="2449"/>
      <c r="AD197" s="12"/>
      <c r="AE197" s="2632" t="s">
        <v>10568</v>
      </c>
      <c r="AF197" s="2809"/>
      <c r="AG197" s="2807"/>
      <c r="AH197" s="2807"/>
      <c r="AI197" s="2807"/>
      <c r="AJ197" s="2808"/>
      <c r="AK197" s="2809"/>
      <c r="AL197" s="2807"/>
      <c r="AM197" s="2807"/>
      <c r="AN197" s="2831"/>
    </row>
    <row r="198" spans="1:40" ht="15">
      <c r="A198" s="12"/>
      <c r="B198" s="2632" t="s">
        <v>10579</v>
      </c>
      <c r="C198" s="2815">
        <v>0</v>
      </c>
      <c r="D198" s="2813">
        <v>0</v>
      </c>
      <c r="E198" s="2813">
        <v>0</v>
      </c>
      <c r="F198" s="2813">
        <v>0</v>
      </c>
      <c r="G198" s="2814">
        <f t="shared" si="48"/>
        <v>0</v>
      </c>
      <c r="H198" s="2815">
        <v>0</v>
      </c>
      <c r="I198" s="2813">
        <v>0</v>
      </c>
      <c r="J198" s="2833">
        <v>0</v>
      </c>
      <c r="K198" s="2832">
        <v>0</v>
      </c>
      <c r="L198" s="12"/>
      <c r="M198" s="2810">
        <v>116</v>
      </c>
      <c r="N198" s="12"/>
      <c r="O198" s="62"/>
      <c r="P198" s="12"/>
      <c r="Q198" s="2449"/>
      <c r="R198" s="2116">
        <f t="shared" si="49"/>
        <v>0</v>
      </c>
      <c r="S198" s="2449"/>
      <c r="T198" s="57">
        <f t="shared" si="50"/>
        <v>0</v>
      </c>
      <c r="U198" s="57">
        <f t="shared" si="50"/>
        <v>0</v>
      </c>
      <c r="V198" s="57">
        <f t="shared" si="50"/>
        <v>0</v>
      </c>
      <c r="W198" s="57">
        <f t="shared" si="50"/>
        <v>0</v>
      </c>
      <c r="X198" s="12"/>
      <c r="Y198" s="57">
        <f t="shared" si="51"/>
        <v>0</v>
      </c>
      <c r="Z198" s="57">
        <f t="shared" si="51"/>
        <v>0</v>
      </c>
      <c r="AA198" s="57">
        <f t="shared" si="51"/>
        <v>0</v>
      </c>
      <c r="AB198" s="57">
        <f t="shared" si="51"/>
        <v>0</v>
      </c>
      <c r="AC198" s="2449"/>
      <c r="AD198" s="12"/>
      <c r="AE198" s="2632" t="s">
        <v>10579</v>
      </c>
      <c r="AF198" s="2809"/>
      <c r="AG198" s="2807"/>
      <c r="AH198" s="2807"/>
      <c r="AI198" s="2807"/>
      <c r="AJ198" s="2808"/>
      <c r="AK198" s="2809"/>
      <c r="AL198" s="2807"/>
      <c r="AM198" s="2807"/>
      <c r="AN198" s="2831"/>
    </row>
    <row r="199" spans="1:40" ht="15">
      <c r="A199" s="12"/>
      <c r="B199" s="2632" t="s">
        <v>10590</v>
      </c>
      <c r="C199" s="2815">
        <v>0</v>
      </c>
      <c r="D199" s="2813">
        <v>0</v>
      </c>
      <c r="E199" s="2813">
        <v>0</v>
      </c>
      <c r="F199" s="2813">
        <v>0</v>
      </c>
      <c r="G199" s="2814">
        <f t="shared" si="48"/>
        <v>0</v>
      </c>
      <c r="H199" s="2815">
        <v>0</v>
      </c>
      <c r="I199" s="2813">
        <v>0</v>
      </c>
      <c r="J199" s="2833">
        <v>0</v>
      </c>
      <c r="K199" s="2832">
        <v>0</v>
      </c>
      <c r="L199" s="12"/>
      <c r="M199" s="2810">
        <v>117</v>
      </c>
      <c r="N199" s="12"/>
      <c r="O199" s="62"/>
      <c r="P199" s="12"/>
      <c r="Q199" s="2449"/>
      <c r="R199" s="2116">
        <f t="shared" si="49"/>
        <v>0</v>
      </c>
      <c r="S199" s="2449"/>
      <c r="T199" s="57">
        <f t="shared" si="50"/>
        <v>0</v>
      </c>
      <c r="U199" s="57">
        <f t="shared" si="50"/>
        <v>0</v>
      </c>
      <c r="V199" s="57">
        <f t="shared" si="50"/>
        <v>0</v>
      </c>
      <c r="W199" s="57">
        <f t="shared" si="50"/>
        <v>0</v>
      </c>
      <c r="X199" s="12"/>
      <c r="Y199" s="57">
        <f t="shared" si="51"/>
        <v>0</v>
      </c>
      <c r="Z199" s="57">
        <f t="shared" si="51"/>
        <v>0</v>
      </c>
      <c r="AA199" s="57">
        <f t="shared" si="51"/>
        <v>0</v>
      </c>
      <c r="AB199" s="57">
        <f t="shared" si="51"/>
        <v>0</v>
      </c>
      <c r="AC199" s="2449"/>
      <c r="AD199" s="12"/>
      <c r="AE199" s="2632" t="s">
        <v>10590</v>
      </c>
      <c r="AF199" s="2809"/>
      <c r="AG199" s="2807"/>
      <c r="AH199" s="2807"/>
      <c r="AI199" s="2807"/>
      <c r="AJ199" s="2808"/>
      <c r="AK199" s="2809"/>
      <c r="AL199" s="2807"/>
      <c r="AM199" s="2807"/>
      <c r="AN199" s="2831"/>
    </row>
    <row r="200" spans="1:40" ht="15">
      <c r="A200" s="12"/>
      <c r="B200" s="2632" t="s">
        <v>10601</v>
      </c>
      <c r="C200" s="2815">
        <v>0</v>
      </c>
      <c r="D200" s="2813">
        <v>0</v>
      </c>
      <c r="E200" s="2813">
        <v>0</v>
      </c>
      <c r="F200" s="2813">
        <v>0</v>
      </c>
      <c r="G200" s="2814">
        <f t="shared" si="48"/>
        <v>0</v>
      </c>
      <c r="H200" s="2815">
        <v>0</v>
      </c>
      <c r="I200" s="2813">
        <v>0</v>
      </c>
      <c r="J200" s="2833">
        <v>0</v>
      </c>
      <c r="K200" s="2832">
        <v>0</v>
      </c>
      <c r="L200" s="12"/>
      <c r="M200" s="2810">
        <v>118</v>
      </c>
      <c r="N200" s="12"/>
      <c r="O200" s="62"/>
      <c r="P200" s="12"/>
      <c r="Q200" s="2449"/>
      <c r="R200" s="2116">
        <f t="shared" si="49"/>
        <v>0</v>
      </c>
      <c r="S200" s="2449"/>
      <c r="T200" s="57">
        <f t="shared" si="50"/>
        <v>0</v>
      </c>
      <c r="U200" s="57">
        <f t="shared" si="50"/>
        <v>0</v>
      </c>
      <c r="V200" s="57">
        <f t="shared" si="50"/>
        <v>0</v>
      </c>
      <c r="W200" s="57">
        <f t="shared" si="50"/>
        <v>0</v>
      </c>
      <c r="X200" s="12"/>
      <c r="Y200" s="57">
        <f t="shared" si="51"/>
        <v>0</v>
      </c>
      <c r="Z200" s="57">
        <f t="shared" si="51"/>
        <v>0</v>
      </c>
      <c r="AA200" s="57">
        <f t="shared" si="51"/>
        <v>0</v>
      </c>
      <c r="AB200" s="57">
        <f t="shared" si="51"/>
        <v>0</v>
      </c>
      <c r="AC200" s="2449"/>
      <c r="AD200" s="12"/>
      <c r="AE200" s="2632" t="s">
        <v>10601</v>
      </c>
      <c r="AF200" s="2809"/>
      <c r="AG200" s="2807"/>
      <c r="AH200" s="2807"/>
      <c r="AI200" s="2807"/>
      <c r="AJ200" s="2808"/>
      <c r="AK200" s="2809"/>
      <c r="AL200" s="2807"/>
      <c r="AM200" s="2807"/>
      <c r="AN200" s="2831"/>
    </row>
    <row r="201" spans="1:40" ht="15">
      <c r="A201" s="12"/>
      <c r="B201" s="2632" t="s">
        <v>10612</v>
      </c>
      <c r="C201" s="2815">
        <v>0</v>
      </c>
      <c r="D201" s="2813">
        <v>0</v>
      </c>
      <c r="E201" s="2813">
        <v>0</v>
      </c>
      <c r="F201" s="2813">
        <v>0</v>
      </c>
      <c r="G201" s="2814">
        <f t="shared" si="48"/>
        <v>0</v>
      </c>
      <c r="H201" s="2815">
        <v>0</v>
      </c>
      <c r="I201" s="2813">
        <v>0</v>
      </c>
      <c r="J201" s="2833">
        <v>0</v>
      </c>
      <c r="K201" s="2832">
        <v>0</v>
      </c>
      <c r="L201" s="12"/>
      <c r="M201" s="2810">
        <v>119</v>
      </c>
      <c r="N201" s="12"/>
      <c r="O201" s="62"/>
      <c r="P201" s="12"/>
      <c r="Q201" s="2449"/>
      <c r="R201" s="2116">
        <f t="shared" si="49"/>
        <v>0</v>
      </c>
      <c r="S201" s="2449"/>
      <c r="T201" s="57">
        <f t="shared" si="50"/>
        <v>0</v>
      </c>
      <c r="U201" s="57">
        <f t="shared" si="50"/>
        <v>0</v>
      </c>
      <c r="V201" s="57">
        <f t="shared" si="50"/>
        <v>0</v>
      </c>
      <c r="W201" s="57">
        <f t="shared" si="50"/>
        <v>0</v>
      </c>
      <c r="X201" s="12"/>
      <c r="Y201" s="57">
        <f t="shared" si="51"/>
        <v>0</v>
      </c>
      <c r="Z201" s="57">
        <f t="shared" si="51"/>
        <v>0</v>
      </c>
      <c r="AA201" s="57">
        <f t="shared" si="51"/>
        <v>0</v>
      </c>
      <c r="AB201" s="57">
        <f t="shared" si="51"/>
        <v>0</v>
      </c>
      <c r="AC201" s="2449"/>
      <c r="AD201" s="12"/>
      <c r="AE201" s="2632" t="s">
        <v>10612</v>
      </c>
      <c r="AF201" s="2809"/>
      <c r="AG201" s="2807"/>
      <c r="AH201" s="2807"/>
      <c r="AI201" s="2807"/>
      <c r="AJ201" s="2808"/>
      <c r="AK201" s="2809"/>
      <c r="AL201" s="2807"/>
      <c r="AM201" s="2807"/>
      <c r="AN201" s="2831"/>
    </row>
    <row r="202" spans="1:40" thickBot="1">
      <c r="A202" s="12"/>
      <c r="B202" s="2633" t="s">
        <v>6962</v>
      </c>
      <c r="C202" s="2804">
        <f>IFERROR(SUM(C195:C201), 0)</f>
        <v>0</v>
      </c>
      <c r="D202" s="2803">
        <f>IFERROR(SUM(D195:D201), 0)</f>
        <v>0</v>
      </c>
      <c r="E202" s="2803">
        <f>IFERROR(SUM(E195:E201), 0)</f>
        <v>0</v>
      </c>
      <c r="F202" s="2803">
        <f>IFERROR(SUM(F195:F201), 0)</f>
        <v>0</v>
      </c>
      <c r="G202" s="2803">
        <f t="shared" si="48"/>
        <v>0</v>
      </c>
      <c r="H202" s="2803">
        <f>IFERROR(SUM(H195:H201), 0)</f>
        <v>0</v>
      </c>
      <c r="I202" s="2803">
        <f>IFERROR(SUM(I195:I201), 0)</f>
        <v>0</v>
      </c>
      <c r="J202" s="2802"/>
      <c r="K202" s="2801"/>
      <c r="L202" s="12"/>
      <c r="M202" s="2800">
        <v>120</v>
      </c>
      <c r="N202" s="12"/>
      <c r="O202" s="66"/>
      <c r="P202" s="12"/>
      <c r="Q202" s="2449"/>
      <c r="R202" s="2116"/>
      <c r="S202" s="2449"/>
      <c r="T202" s="12"/>
      <c r="U202" s="12"/>
      <c r="V202" s="12"/>
      <c r="W202" s="12"/>
      <c r="X202" s="12"/>
      <c r="Y202" s="12"/>
      <c r="Z202" s="12"/>
      <c r="AA202" s="12"/>
      <c r="AB202" s="12"/>
      <c r="AC202" s="2449"/>
      <c r="AD202" s="12"/>
      <c r="AE202" s="2633" t="s">
        <v>6962</v>
      </c>
      <c r="AF202" s="2799"/>
      <c r="AG202" s="2798"/>
      <c r="AH202" s="2798"/>
      <c r="AI202" s="2798"/>
      <c r="AJ202" s="2798"/>
      <c r="AK202" s="2798"/>
      <c r="AL202" s="2798"/>
      <c r="AM202" s="2797"/>
      <c r="AN202" s="2796"/>
    </row>
    <row r="203" spans="1:40" ht="16.5" thickTop="1" thickBot="1">
      <c r="A203" s="12"/>
      <c r="B203" s="86"/>
      <c r="C203" s="2789"/>
      <c r="D203" s="2830"/>
      <c r="E203" s="2830"/>
      <c r="F203" s="2830"/>
      <c r="G203" s="2830"/>
      <c r="H203" s="2789"/>
      <c r="I203" s="2789"/>
      <c r="J203" s="2777"/>
      <c r="K203" s="2777"/>
      <c r="L203" s="12"/>
      <c r="M203" s="36"/>
      <c r="N203" s="12"/>
      <c r="O203" s="12"/>
      <c r="P203" s="12"/>
      <c r="Q203" s="2449"/>
      <c r="R203" s="2116"/>
      <c r="S203" s="2449"/>
      <c r="T203" s="12"/>
      <c r="U203" s="12"/>
      <c r="V203" s="12"/>
      <c r="W203" s="12"/>
      <c r="X203" s="12"/>
      <c r="Y203" s="12"/>
      <c r="Z203" s="12"/>
      <c r="AA203" s="12"/>
      <c r="AB203" s="12"/>
      <c r="AC203" s="2449"/>
      <c r="AD203" s="12"/>
      <c r="AE203" s="86"/>
      <c r="AF203" s="86"/>
      <c r="AG203" s="2829"/>
      <c r="AH203" s="2829"/>
      <c r="AI203" s="2829"/>
      <c r="AJ203" s="2829"/>
      <c r="AK203" s="2788"/>
      <c r="AL203" s="2788"/>
      <c r="AM203" s="2774"/>
      <c r="AN203" s="2774"/>
    </row>
    <row r="204" spans="1:40" ht="16.5" thickTop="1" thickBot="1">
      <c r="A204" s="12"/>
      <c r="B204" s="73" t="s">
        <v>10631</v>
      </c>
      <c r="C204" s="2790"/>
      <c r="D204" s="2789"/>
      <c r="E204" s="2789"/>
      <c r="F204" s="2789"/>
      <c r="G204" s="2789"/>
      <c r="H204" s="2789"/>
      <c r="I204" s="2789"/>
      <c r="J204" s="2777"/>
      <c r="K204" s="2777"/>
      <c r="L204" s="12"/>
      <c r="M204" s="36"/>
      <c r="N204" s="12"/>
      <c r="O204" s="12"/>
      <c r="P204" s="12"/>
      <c r="Q204" s="2449"/>
      <c r="R204" s="2116"/>
      <c r="S204" s="2449"/>
      <c r="T204" s="12"/>
      <c r="U204" s="12"/>
      <c r="V204" s="12"/>
      <c r="W204" s="12"/>
      <c r="X204" s="12"/>
      <c r="Y204" s="12"/>
      <c r="Z204" s="12"/>
      <c r="AA204" s="12"/>
      <c r="AB204" s="12"/>
      <c r="AC204" s="2449"/>
      <c r="AD204" s="12"/>
      <c r="AE204" s="73" t="s">
        <v>10631</v>
      </c>
      <c r="AF204" s="2440"/>
      <c r="AG204" s="2788"/>
      <c r="AH204" s="2788"/>
      <c r="AI204" s="2788"/>
      <c r="AJ204" s="2788"/>
      <c r="AK204" s="2788"/>
      <c r="AL204" s="2788"/>
      <c r="AM204" s="2774"/>
      <c r="AN204" s="2774"/>
    </row>
    <row r="205" spans="1:40" thickTop="1">
      <c r="A205" s="12"/>
      <c r="B205" s="2628" t="s">
        <v>10632</v>
      </c>
      <c r="C205" s="2826">
        <v>0</v>
      </c>
      <c r="D205" s="2824">
        <v>0</v>
      </c>
      <c r="E205" s="2824">
        <v>0</v>
      </c>
      <c r="F205" s="2824">
        <v>0</v>
      </c>
      <c r="G205" s="2825">
        <f>IFERROR(SUM(C205:F205),0)</f>
        <v>0</v>
      </c>
      <c r="H205" s="2824">
        <v>0</v>
      </c>
      <c r="I205" s="2824">
        <v>0</v>
      </c>
      <c r="J205" s="2823"/>
      <c r="K205" s="2822"/>
      <c r="L205" s="12"/>
      <c r="M205" s="2821">
        <v>121</v>
      </c>
      <c r="N205" s="12"/>
      <c r="O205" s="56"/>
      <c r="P205" s="12"/>
      <c r="Q205" s="2449"/>
      <c r="R205" s="2116">
        <f>IF( SUM( T205:AA205 ) = 0, 0, $T$9 )</f>
        <v>0</v>
      </c>
      <c r="S205" s="2449"/>
      <c r="T205" s="57">
        <f t="shared" ref="T205:W208" si="52" xml:space="preserve"> IF( ISNUMBER(C205), 0, 1 )</f>
        <v>0</v>
      </c>
      <c r="U205" s="57">
        <f t="shared" si="52"/>
        <v>0</v>
      </c>
      <c r="V205" s="57">
        <f t="shared" si="52"/>
        <v>0</v>
      </c>
      <c r="W205" s="57">
        <f t="shared" si="52"/>
        <v>0</v>
      </c>
      <c r="X205" s="12"/>
      <c r="Y205" s="57">
        <f t="shared" ref="Y205:Z208" si="53" xml:space="preserve"> IF( ISNUMBER(H205), 0, 1 )</f>
        <v>0</v>
      </c>
      <c r="Z205" s="57">
        <f t="shared" si="53"/>
        <v>0</v>
      </c>
      <c r="AA205" s="12"/>
      <c r="AB205" s="12"/>
      <c r="AC205" s="2449"/>
      <c r="AD205" s="12"/>
      <c r="AE205" s="2628" t="s">
        <v>10632</v>
      </c>
      <c r="AF205" s="2820"/>
      <c r="AG205" s="2818"/>
      <c r="AH205" s="2818"/>
      <c r="AI205" s="2818"/>
      <c r="AJ205" s="2819"/>
      <c r="AK205" s="2818"/>
      <c r="AL205" s="2818"/>
      <c r="AM205" s="2817"/>
      <c r="AN205" s="2816"/>
    </row>
    <row r="206" spans="1:40" ht="15">
      <c r="A206" s="12"/>
      <c r="B206" s="2632" t="s">
        <v>10641</v>
      </c>
      <c r="C206" s="2815">
        <v>0</v>
      </c>
      <c r="D206" s="2813">
        <v>0</v>
      </c>
      <c r="E206" s="2813">
        <v>0</v>
      </c>
      <c r="F206" s="2813">
        <v>0</v>
      </c>
      <c r="G206" s="2814">
        <f>IFERROR(SUM(C206:F206),0)</f>
        <v>0</v>
      </c>
      <c r="H206" s="2813">
        <v>0</v>
      </c>
      <c r="I206" s="2813">
        <v>0</v>
      </c>
      <c r="J206" s="2812"/>
      <c r="K206" s="2811"/>
      <c r="L206" s="12"/>
      <c r="M206" s="2810">
        <v>122</v>
      </c>
      <c r="N206" s="12"/>
      <c r="O206" s="62"/>
      <c r="P206" s="12"/>
      <c r="Q206" s="2449"/>
      <c r="R206" s="2116">
        <f>IF( SUM( T206:AA206 ) = 0, 0, $T$9 )</f>
        <v>0</v>
      </c>
      <c r="S206" s="2449"/>
      <c r="T206" s="57">
        <f t="shared" si="52"/>
        <v>0</v>
      </c>
      <c r="U206" s="57">
        <f t="shared" si="52"/>
        <v>0</v>
      </c>
      <c r="V206" s="57">
        <f t="shared" si="52"/>
        <v>0</v>
      </c>
      <c r="W206" s="57">
        <f t="shared" si="52"/>
        <v>0</v>
      </c>
      <c r="X206" s="12"/>
      <c r="Y206" s="57">
        <f t="shared" si="53"/>
        <v>0</v>
      </c>
      <c r="Z206" s="57">
        <f t="shared" si="53"/>
        <v>0</v>
      </c>
      <c r="AA206" s="12"/>
      <c r="AB206" s="12"/>
      <c r="AC206" s="2449"/>
      <c r="AD206" s="12"/>
      <c r="AE206" s="2632" t="s">
        <v>10641</v>
      </c>
      <c r="AF206" s="2809"/>
      <c r="AG206" s="2807"/>
      <c r="AH206" s="2807"/>
      <c r="AI206" s="2807"/>
      <c r="AJ206" s="2808"/>
      <c r="AK206" s="2807"/>
      <c r="AL206" s="2807"/>
      <c r="AM206" s="2806"/>
      <c r="AN206" s="2805"/>
    </row>
    <row r="207" spans="1:40" ht="15">
      <c r="A207" s="12"/>
      <c r="B207" s="2632" t="s">
        <v>10650</v>
      </c>
      <c r="C207" s="2815">
        <v>0</v>
      </c>
      <c r="D207" s="2813">
        <v>0</v>
      </c>
      <c r="E207" s="2813">
        <v>0</v>
      </c>
      <c r="F207" s="2813">
        <v>0</v>
      </c>
      <c r="G207" s="2814">
        <f>IFERROR(SUM(C207:F207),0)</f>
        <v>0</v>
      </c>
      <c r="H207" s="2813">
        <v>0</v>
      </c>
      <c r="I207" s="2813">
        <v>0</v>
      </c>
      <c r="J207" s="2812"/>
      <c r="K207" s="2811"/>
      <c r="L207" s="12"/>
      <c r="M207" s="2810">
        <v>123</v>
      </c>
      <c r="N207" s="12"/>
      <c r="O207" s="62"/>
      <c r="P207" s="12"/>
      <c r="Q207" s="2449"/>
      <c r="R207" s="2116">
        <f>IF( SUM( T207:AA207 ) = 0, 0, $T$9 )</f>
        <v>0</v>
      </c>
      <c r="S207" s="2449"/>
      <c r="T207" s="57">
        <f t="shared" si="52"/>
        <v>0</v>
      </c>
      <c r="U207" s="57">
        <f t="shared" si="52"/>
        <v>0</v>
      </c>
      <c r="V207" s="57">
        <f t="shared" si="52"/>
        <v>0</v>
      </c>
      <c r="W207" s="57">
        <f t="shared" si="52"/>
        <v>0</v>
      </c>
      <c r="X207" s="12"/>
      <c r="Y207" s="57">
        <f t="shared" si="53"/>
        <v>0</v>
      </c>
      <c r="Z207" s="57">
        <f t="shared" si="53"/>
        <v>0</v>
      </c>
      <c r="AA207" s="12"/>
      <c r="AB207" s="12"/>
      <c r="AC207" s="2449"/>
      <c r="AD207" s="12"/>
      <c r="AE207" s="2632" t="s">
        <v>10650</v>
      </c>
      <c r="AF207" s="2809"/>
      <c r="AG207" s="2807"/>
      <c r="AH207" s="2807"/>
      <c r="AI207" s="2807"/>
      <c r="AJ207" s="2808"/>
      <c r="AK207" s="2807"/>
      <c r="AL207" s="2807"/>
      <c r="AM207" s="2806"/>
      <c r="AN207" s="2805"/>
    </row>
    <row r="208" spans="1:40" ht="15">
      <c r="A208" s="12"/>
      <c r="B208" s="2632" t="s">
        <v>10659</v>
      </c>
      <c r="C208" s="2815">
        <v>0</v>
      </c>
      <c r="D208" s="2813">
        <v>0</v>
      </c>
      <c r="E208" s="2813">
        <v>0</v>
      </c>
      <c r="F208" s="2813">
        <v>0</v>
      </c>
      <c r="G208" s="2814">
        <f>IFERROR(SUM(C208:F208),0)</f>
        <v>0</v>
      </c>
      <c r="H208" s="2813">
        <v>0</v>
      </c>
      <c r="I208" s="2813">
        <v>0</v>
      </c>
      <c r="J208" s="2812"/>
      <c r="K208" s="2811"/>
      <c r="L208" s="12"/>
      <c r="M208" s="2810">
        <v>124</v>
      </c>
      <c r="N208" s="12"/>
      <c r="O208" s="62"/>
      <c r="P208" s="12"/>
      <c r="Q208" s="2449"/>
      <c r="R208" s="2116">
        <f>IF( SUM( T208:AA208 ) = 0, 0, $T$9 )</f>
        <v>0</v>
      </c>
      <c r="S208" s="2449"/>
      <c r="T208" s="57">
        <f t="shared" si="52"/>
        <v>0</v>
      </c>
      <c r="U208" s="57">
        <f t="shared" si="52"/>
        <v>0</v>
      </c>
      <c r="V208" s="57">
        <f t="shared" si="52"/>
        <v>0</v>
      </c>
      <c r="W208" s="57">
        <f t="shared" si="52"/>
        <v>0</v>
      </c>
      <c r="X208" s="12"/>
      <c r="Y208" s="57">
        <f t="shared" si="53"/>
        <v>0</v>
      </c>
      <c r="Z208" s="57">
        <f t="shared" si="53"/>
        <v>0</v>
      </c>
      <c r="AA208" s="12"/>
      <c r="AB208" s="12"/>
      <c r="AC208" s="2449"/>
      <c r="AD208" s="12"/>
      <c r="AE208" s="2632" t="s">
        <v>10659</v>
      </c>
      <c r="AF208" s="2809"/>
      <c r="AG208" s="2807"/>
      <c r="AH208" s="2807"/>
      <c r="AI208" s="2807"/>
      <c r="AJ208" s="2808"/>
      <c r="AK208" s="2807"/>
      <c r="AL208" s="2807"/>
      <c r="AM208" s="2806"/>
      <c r="AN208" s="2805"/>
    </row>
    <row r="209" spans="1:40" thickBot="1">
      <c r="A209" s="12"/>
      <c r="B209" s="2633" t="s">
        <v>6962</v>
      </c>
      <c r="C209" s="2804">
        <f>IFERROR(SUM(C205:C208), 0)</f>
        <v>0</v>
      </c>
      <c r="D209" s="2803">
        <f>IFERROR(SUM(D205:D208), 0)</f>
        <v>0</v>
      </c>
      <c r="E209" s="2803">
        <f>IFERROR(SUM(E205:E208), 0)</f>
        <v>0</v>
      </c>
      <c r="F209" s="2803">
        <f>IFERROR(SUM(F205:F208), 0)</f>
        <v>0</v>
      </c>
      <c r="G209" s="2803">
        <f>IFERROR(SUM(C209:F209),0)</f>
        <v>0</v>
      </c>
      <c r="H209" s="2803">
        <f>IFERROR(SUM(H205:H208), 0)</f>
        <v>0</v>
      </c>
      <c r="I209" s="2803">
        <f>IFERROR(SUM(I205:I208), 0)</f>
        <v>0</v>
      </c>
      <c r="J209" s="2802"/>
      <c r="K209" s="2801"/>
      <c r="L209" s="12"/>
      <c r="M209" s="2800">
        <v>125</v>
      </c>
      <c r="N209" s="12"/>
      <c r="O209" s="66"/>
      <c r="P209" s="12"/>
      <c r="Q209" s="2449"/>
      <c r="R209" s="2116"/>
      <c r="S209" s="2449"/>
      <c r="T209" s="12"/>
      <c r="U209" s="12"/>
      <c r="V209" s="12"/>
      <c r="W209" s="12"/>
      <c r="X209" s="12"/>
      <c r="Y209" s="12"/>
      <c r="Z209" s="12"/>
      <c r="AA209" s="12"/>
      <c r="AB209" s="12"/>
      <c r="AC209" s="2449"/>
      <c r="AD209" s="12"/>
      <c r="AE209" s="2633" t="s">
        <v>6962</v>
      </c>
      <c r="AF209" s="2799"/>
      <c r="AG209" s="2798"/>
      <c r="AH209" s="2798"/>
      <c r="AI209" s="2798"/>
      <c r="AJ209" s="2798"/>
      <c r="AK209" s="2798"/>
      <c r="AL209" s="2798"/>
      <c r="AM209" s="2797"/>
      <c r="AN209" s="2796"/>
    </row>
    <row r="210" spans="1:40" ht="16.5" thickTop="1" thickBot="1">
      <c r="A210" s="12"/>
      <c r="B210" s="2792"/>
      <c r="C210" s="2795"/>
      <c r="D210" s="2789"/>
      <c r="E210" s="2789"/>
      <c r="F210" s="2789"/>
      <c r="G210" s="2789"/>
      <c r="H210" s="2789"/>
      <c r="I210" s="2789"/>
      <c r="J210" s="2777"/>
      <c r="K210" s="2777"/>
      <c r="L210" s="12"/>
      <c r="M210" s="12"/>
      <c r="N210" s="12"/>
      <c r="O210" s="12"/>
      <c r="P210" s="12"/>
      <c r="Q210" s="2449"/>
      <c r="R210" s="2116"/>
      <c r="S210" s="2449"/>
      <c r="T210" s="12"/>
      <c r="U210" s="12"/>
      <c r="V210" s="12"/>
      <c r="W210" s="12"/>
      <c r="X210" s="12"/>
      <c r="Y210" s="12"/>
      <c r="Z210" s="12"/>
      <c r="AA210" s="12"/>
      <c r="AB210" s="12"/>
      <c r="AC210" s="2449"/>
      <c r="AD210" s="12"/>
      <c r="AE210" s="2792"/>
      <c r="AF210" s="2792"/>
      <c r="AG210" s="2788"/>
      <c r="AH210" s="2788"/>
      <c r="AI210" s="2788"/>
      <c r="AJ210" s="2788"/>
      <c r="AK210" s="2788"/>
      <c r="AL210" s="2788"/>
      <c r="AM210" s="2774"/>
      <c r="AN210" s="2774"/>
    </row>
    <row r="211" spans="1:40" ht="15.95" customHeight="1" thickTop="1" thickBot="1">
      <c r="A211" s="12"/>
      <c r="B211" s="73" t="s">
        <v>10676</v>
      </c>
      <c r="C211" s="2790"/>
      <c r="D211" s="2789"/>
      <c r="E211" s="2789"/>
      <c r="F211" s="2789"/>
      <c r="G211" s="2789"/>
      <c r="H211" s="2789"/>
      <c r="I211" s="2789"/>
      <c r="J211" s="2777"/>
      <c r="K211" s="2777"/>
      <c r="L211" s="12"/>
      <c r="M211" s="36"/>
      <c r="N211" s="12"/>
      <c r="O211" s="12"/>
      <c r="P211" s="12"/>
      <c r="Q211" s="2449"/>
      <c r="R211" s="2116"/>
      <c r="S211" s="2449"/>
      <c r="T211" s="12"/>
      <c r="U211" s="12"/>
      <c r="V211" s="12"/>
      <c r="W211" s="12"/>
      <c r="X211" s="12"/>
      <c r="Y211" s="12"/>
      <c r="Z211" s="12"/>
      <c r="AA211" s="12"/>
      <c r="AB211" s="12"/>
      <c r="AC211" s="2449"/>
      <c r="AD211" s="12"/>
      <c r="AE211" s="73" t="s">
        <v>10676</v>
      </c>
      <c r="AF211" s="2440"/>
      <c r="AG211" s="2788"/>
      <c r="AH211" s="2788"/>
      <c r="AI211" s="2788"/>
      <c r="AJ211" s="2788"/>
      <c r="AK211" s="2788"/>
      <c r="AL211" s="2788"/>
      <c r="AM211" s="2774"/>
      <c r="AN211" s="2774"/>
    </row>
    <row r="212" spans="1:40" ht="15.95" customHeight="1" thickTop="1">
      <c r="A212" s="12"/>
      <c r="B212" s="2628" t="s">
        <v>10677</v>
      </c>
      <c r="C212" s="2826">
        <v>0</v>
      </c>
      <c r="D212" s="2824">
        <v>0</v>
      </c>
      <c r="E212" s="2824">
        <v>0</v>
      </c>
      <c r="F212" s="2824">
        <v>0</v>
      </c>
      <c r="G212" s="2825">
        <f>IFERROR(SUM(C212:F212),0)</f>
        <v>0</v>
      </c>
      <c r="H212" s="2824">
        <v>0</v>
      </c>
      <c r="I212" s="2824">
        <v>0</v>
      </c>
      <c r="J212" s="2823"/>
      <c r="K212" s="2822"/>
      <c r="L212" s="12"/>
      <c r="M212" s="2821">
        <v>126</v>
      </c>
      <c r="N212" s="12"/>
      <c r="O212" s="56"/>
      <c r="P212" s="12"/>
      <c r="Q212" s="2449"/>
      <c r="R212" s="2116">
        <f>IF( SUM( T212:AA212 ) = 0, 0, $T$9 )</f>
        <v>0</v>
      </c>
      <c r="S212" s="2449"/>
      <c r="T212" s="57">
        <f t="shared" ref="T212:W215" si="54" xml:space="preserve"> IF( ISNUMBER(C212), 0, 1 )</f>
        <v>0</v>
      </c>
      <c r="U212" s="57">
        <f t="shared" si="54"/>
        <v>0</v>
      </c>
      <c r="V212" s="57">
        <f t="shared" si="54"/>
        <v>0</v>
      </c>
      <c r="W212" s="57">
        <f t="shared" si="54"/>
        <v>0</v>
      </c>
      <c r="X212" s="12"/>
      <c r="Y212" s="57">
        <f t="shared" ref="Y212:Z215" si="55" xml:space="preserve"> IF( ISNUMBER(H212), 0, 1 )</f>
        <v>0</v>
      </c>
      <c r="Z212" s="57">
        <f t="shared" si="55"/>
        <v>0</v>
      </c>
      <c r="AA212" s="12"/>
      <c r="AB212" s="12"/>
      <c r="AC212" s="2449"/>
      <c r="AD212" s="12"/>
      <c r="AE212" s="2628" t="s">
        <v>10677</v>
      </c>
      <c r="AF212" s="2820"/>
      <c r="AG212" s="2818"/>
      <c r="AH212" s="2818"/>
      <c r="AI212" s="2818"/>
      <c r="AJ212" s="2819"/>
      <c r="AK212" s="2818"/>
      <c r="AL212" s="2818"/>
      <c r="AM212" s="2817"/>
      <c r="AN212" s="2816"/>
    </row>
    <row r="213" spans="1:40" ht="15.95" customHeight="1">
      <c r="A213" s="12"/>
      <c r="B213" s="2632" t="s">
        <v>10686</v>
      </c>
      <c r="C213" s="2815">
        <v>0</v>
      </c>
      <c r="D213" s="2813">
        <v>0</v>
      </c>
      <c r="E213" s="2813">
        <v>0</v>
      </c>
      <c r="F213" s="2813">
        <v>0</v>
      </c>
      <c r="G213" s="2814">
        <f>IFERROR(SUM(C213:F213),0)</f>
        <v>0</v>
      </c>
      <c r="H213" s="2813">
        <v>0</v>
      </c>
      <c r="I213" s="2813">
        <v>0</v>
      </c>
      <c r="J213" s="2812"/>
      <c r="K213" s="2811"/>
      <c r="L213" s="12"/>
      <c r="M213" s="2810">
        <v>127</v>
      </c>
      <c r="N213" s="12"/>
      <c r="O213" s="62"/>
      <c r="P213" s="12"/>
      <c r="Q213" s="2449"/>
      <c r="R213" s="2116">
        <f>IF( SUM( T213:AA213 ) = 0, 0, $T$9 )</f>
        <v>0</v>
      </c>
      <c r="S213" s="2449"/>
      <c r="T213" s="57">
        <f t="shared" si="54"/>
        <v>0</v>
      </c>
      <c r="U213" s="57">
        <f t="shared" si="54"/>
        <v>0</v>
      </c>
      <c r="V213" s="57">
        <f t="shared" si="54"/>
        <v>0</v>
      </c>
      <c r="W213" s="57">
        <f t="shared" si="54"/>
        <v>0</v>
      </c>
      <c r="X213" s="12"/>
      <c r="Y213" s="57">
        <f t="shared" si="55"/>
        <v>0</v>
      </c>
      <c r="Z213" s="57">
        <f t="shared" si="55"/>
        <v>0</v>
      </c>
      <c r="AA213" s="12"/>
      <c r="AB213" s="12"/>
      <c r="AC213" s="2449"/>
      <c r="AD213" s="12"/>
      <c r="AE213" s="2632" t="s">
        <v>10686</v>
      </c>
      <c r="AF213" s="2809"/>
      <c r="AG213" s="2807"/>
      <c r="AH213" s="2807"/>
      <c r="AI213" s="2807"/>
      <c r="AJ213" s="2808"/>
      <c r="AK213" s="2807"/>
      <c r="AL213" s="2807"/>
      <c r="AM213" s="2806"/>
      <c r="AN213" s="2805"/>
    </row>
    <row r="214" spans="1:40" ht="15.95" customHeight="1">
      <c r="A214" s="12"/>
      <c r="B214" s="2632" t="s">
        <v>10695</v>
      </c>
      <c r="C214" s="2815">
        <v>0</v>
      </c>
      <c r="D214" s="2813">
        <v>0</v>
      </c>
      <c r="E214" s="2813">
        <v>0</v>
      </c>
      <c r="F214" s="2813">
        <v>0</v>
      </c>
      <c r="G214" s="2814">
        <f>IFERROR(SUM(C214:F214),0)</f>
        <v>0</v>
      </c>
      <c r="H214" s="2813">
        <v>0</v>
      </c>
      <c r="I214" s="2813">
        <v>0</v>
      </c>
      <c r="J214" s="2812"/>
      <c r="K214" s="2811"/>
      <c r="L214" s="12"/>
      <c r="M214" s="2810">
        <v>128</v>
      </c>
      <c r="N214" s="12"/>
      <c r="O214" s="62"/>
      <c r="P214" s="12"/>
      <c r="Q214" s="2449"/>
      <c r="R214" s="2116">
        <f>IF( SUM( T214:AA214 ) = 0, 0, $T$9 )</f>
        <v>0</v>
      </c>
      <c r="S214" s="2449"/>
      <c r="T214" s="57">
        <f t="shared" si="54"/>
        <v>0</v>
      </c>
      <c r="U214" s="57">
        <f t="shared" si="54"/>
        <v>0</v>
      </c>
      <c r="V214" s="57">
        <f t="shared" si="54"/>
        <v>0</v>
      </c>
      <c r="W214" s="57">
        <f t="shared" si="54"/>
        <v>0</v>
      </c>
      <c r="X214" s="12"/>
      <c r="Y214" s="57">
        <f t="shared" si="55"/>
        <v>0</v>
      </c>
      <c r="Z214" s="57">
        <f t="shared" si="55"/>
        <v>0</v>
      </c>
      <c r="AA214" s="12"/>
      <c r="AB214" s="12"/>
      <c r="AC214" s="2449"/>
      <c r="AD214" s="12"/>
      <c r="AE214" s="2632" t="s">
        <v>10695</v>
      </c>
      <c r="AF214" s="2809"/>
      <c r="AG214" s="2807"/>
      <c r="AH214" s="2807"/>
      <c r="AI214" s="2807"/>
      <c r="AJ214" s="2808"/>
      <c r="AK214" s="2807"/>
      <c r="AL214" s="2807"/>
      <c r="AM214" s="2806"/>
      <c r="AN214" s="2805"/>
    </row>
    <row r="215" spans="1:40" ht="15.95" customHeight="1">
      <c r="A215" s="12"/>
      <c r="B215" s="2632" t="s">
        <v>10704</v>
      </c>
      <c r="C215" s="2815">
        <v>0</v>
      </c>
      <c r="D215" s="2813">
        <v>0</v>
      </c>
      <c r="E215" s="2813">
        <v>0</v>
      </c>
      <c r="F215" s="2813">
        <v>0</v>
      </c>
      <c r="G215" s="2814">
        <f>IFERROR(SUM(C215:F215),0)</f>
        <v>0</v>
      </c>
      <c r="H215" s="2813">
        <v>0</v>
      </c>
      <c r="I215" s="2813">
        <v>0</v>
      </c>
      <c r="J215" s="2812"/>
      <c r="K215" s="2811"/>
      <c r="L215" s="12"/>
      <c r="M215" s="2810">
        <v>129</v>
      </c>
      <c r="N215" s="12"/>
      <c r="O215" s="62"/>
      <c r="P215" s="12"/>
      <c r="Q215" s="2449"/>
      <c r="R215" s="2116">
        <f>IF( SUM( T215:AA215 ) = 0, 0, $T$9 )</f>
        <v>0</v>
      </c>
      <c r="S215" s="2449"/>
      <c r="T215" s="57">
        <f t="shared" si="54"/>
        <v>0</v>
      </c>
      <c r="U215" s="57">
        <f t="shared" si="54"/>
        <v>0</v>
      </c>
      <c r="V215" s="57">
        <f t="shared" si="54"/>
        <v>0</v>
      </c>
      <c r="W215" s="57">
        <f t="shared" si="54"/>
        <v>0</v>
      </c>
      <c r="X215" s="12"/>
      <c r="Y215" s="57">
        <f t="shared" si="55"/>
        <v>0</v>
      </c>
      <c r="Z215" s="57">
        <f t="shared" si="55"/>
        <v>0</v>
      </c>
      <c r="AA215" s="12"/>
      <c r="AB215" s="12"/>
      <c r="AC215" s="2449"/>
      <c r="AD215" s="12"/>
      <c r="AE215" s="2632" t="s">
        <v>10704</v>
      </c>
      <c r="AF215" s="2809"/>
      <c r="AG215" s="2807"/>
      <c r="AH215" s="2807"/>
      <c r="AI215" s="2807"/>
      <c r="AJ215" s="2808"/>
      <c r="AK215" s="2807"/>
      <c r="AL215" s="2807"/>
      <c r="AM215" s="2806"/>
      <c r="AN215" s="2805"/>
    </row>
    <row r="216" spans="1:40" ht="15.95" customHeight="1" thickBot="1">
      <c r="A216" s="12"/>
      <c r="B216" s="2633" t="s">
        <v>6962</v>
      </c>
      <c r="C216" s="2804">
        <f>IFERROR(SUM(C212:C215), 0)</f>
        <v>0</v>
      </c>
      <c r="D216" s="2803">
        <f>IFERROR(SUM(D212:D215), 0)</f>
        <v>0</v>
      </c>
      <c r="E216" s="2803">
        <f>IFERROR(SUM(E212:E215), 0)</f>
        <v>0</v>
      </c>
      <c r="F216" s="2803">
        <f>IFERROR(SUM(F212:F215), 0)</f>
        <v>0</v>
      </c>
      <c r="G216" s="2803">
        <f>IFERROR(SUM(C216:F216),0)</f>
        <v>0</v>
      </c>
      <c r="H216" s="2803">
        <f>IFERROR(SUM(H212:H215), 0)</f>
        <v>0</v>
      </c>
      <c r="I216" s="2803">
        <f>IFERROR(SUM(I212:I215), 0)</f>
        <v>0</v>
      </c>
      <c r="J216" s="2802"/>
      <c r="K216" s="2801"/>
      <c r="L216" s="12"/>
      <c r="M216" s="2800">
        <v>130</v>
      </c>
      <c r="N216" s="12"/>
      <c r="O216" s="66"/>
      <c r="P216" s="12"/>
      <c r="Q216" s="2449"/>
      <c r="R216" s="2116"/>
      <c r="S216" s="2449"/>
      <c r="T216" s="12"/>
      <c r="U216" s="12"/>
      <c r="V216" s="12"/>
      <c r="W216" s="12"/>
      <c r="X216" s="12"/>
      <c r="Y216" s="12"/>
      <c r="Z216" s="12"/>
      <c r="AA216" s="12"/>
      <c r="AB216" s="12"/>
      <c r="AC216" s="2449"/>
      <c r="AD216" s="12"/>
      <c r="AE216" s="2633" t="s">
        <v>6962</v>
      </c>
      <c r="AF216" s="2799"/>
      <c r="AG216" s="2798"/>
      <c r="AH216" s="2798"/>
      <c r="AI216" s="2798"/>
      <c r="AJ216" s="2798"/>
      <c r="AK216" s="2798"/>
      <c r="AL216" s="2798"/>
      <c r="AM216" s="2797"/>
      <c r="AN216" s="2796"/>
    </row>
    <row r="217" spans="1:40" ht="15.95" customHeight="1" thickTop="1" thickBot="1">
      <c r="A217" s="12"/>
      <c r="B217" s="2792"/>
      <c r="C217" s="2828"/>
      <c r="D217" s="2789"/>
      <c r="E217" s="2789"/>
      <c r="F217" s="2789"/>
      <c r="G217" s="2789"/>
      <c r="H217" s="2789"/>
      <c r="I217" s="2789"/>
      <c r="J217" s="2777"/>
      <c r="K217" s="2777"/>
      <c r="L217" s="12"/>
      <c r="M217" s="12"/>
      <c r="N217" s="12"/>
      <c r="O217" s="12"/>
      <c r="P217" s="12"/>
      <c r="Q217" s="2449"/>
      <c r="R217" s="2116"/>
      <c r="S217" s="2449"/>
      <c r="T217" s="12"/>
      <c r="U217" s="12"/>
      <c r="V217" s="12"/>
      <c r="W217" s="12"/>
      <c r="X217" s="12"/>
      <c r="Y217" s="12"/>
      <c r="Z217" s="12"/>
      <c r="AA217" s="12"/>
      <c r="AB217" s="12"/>
      <c r="AC217" s="2449"/>
      <c r="AD217" s="12"/>
      <c r="AE217" s="2792"/>
      <c r="AF217" s="2827"/>
      <c r="AG217" s="2788"/>
      <c r="AH217" s="2788"/>
      <c r="AI217" s="2788"/>
      <c r="AJ217" s="2788"/>
      <c r="AK217" s="2788"/>
      <c r="AL217" s="2788"/>
      <c r="AM217" s="2774"/>
      <c r="AN217" s="2774"/>
    </row>
    <row r="218" spans="1:40" ht="15.95" customHeight="1" thickTop="1" thickBot="1">
      <c r="A218" s="12"/>
      <c r="B218" s="73" t="s">
        <v>10721</v>
      </c>
      <c r="C218" s="2790"/>
      <c r="D218" s="2789"/>
      <c r="E218" s="2789"/>
      <c r="F218" s="2789"/>
      <c r="G218" s="2789"/>
      <c r="H218" s="2789"/>
      <c r="I218" s="2789"/>
      <c r="J218" s="2777"/>
      <c r="K218" s="2777"/>
      <c r="L218" s="12"/>
      <c r="M218" s="36"/>
      <c r="N218" s="12"/>
      <c r="O218" s="12"/>
      <c r="P218" s="12"/>
      <c r="Q218" s="2449"/>
      <c r="R218" s="2116"/>
      <c r="S218" s="2449"/>
      <c r="T218" s="12"/>
      <c r="U218" s="12"/>
      <c r="V218" s="12"/>
      <c r="W218" s="12"/>
      <c r="X218" s="12"/>
      <c r="Y218" s="12"/>
      <c r="Z218" s="12"/>
      <c r="AA218" s="12"/>
      <c r="AB218" s="12"/>
      <c r="AC218" s="2449"/>
      <c r="AD218" s="12"/>
      <c r="AE218" s="73" t="s">
        <v>10721</v>
      </c>
      <c r="AF218" s="2440"/>
      <c r="AG218" s="2788"/>
      <c r="AH218" s="2788"/>
      <c r="AI218" s="2788"/>
      <c r="AJ218" s="2788"/>
      <c r="AK218" s="2788"/>
      <c r="AL218" s="2788"/>
      <c r="AM218" s="2774"/>
      <c r="AN218" s="2774"/>
    </row>
    <row r="219" spans="1:40" ht="15.95" customHeight="1" thickTop="1">
      <c r="A219" s="12"/>
      <c r="B219" s="2628" t="s">
        <v>10722</v>
      </c>
      <c r="C219" s="2826">
        <v>0</v>
      </c>
      <c r="D219" s="2824">
        <v>0</v>
      </c>
      <c r="E219" s="2824">
        <v>0</v>
      </c>
      <c r="F219" s="2824">
        <v>0</v>
      </c>
      <c r="G219" s="2825">
        <f t="shared" ref="G219:G226" si="56">IFERROR(SUM(C219:F219),0)</f>
        <v>0</v>
      </c>
      <c r="H219" s="2824">
        <v>0</v>
      </c>
      <c r="I219" s="2824">
        <v>0</v>
      </c>
      <c r="J219" s="2823"/>
      <c r="K219" s="2822"/>
      <c r="L219" s="12"/>
      <c r="M219" s="2821">
        <v>131</v>
      </c>
      <c r="N219" s="12"/>
      <c r="O219" s="56"/>
      <c r="P219" s="12"/>
      <c r="Q219" s="2449"/>
      <c r="R219" s="2116">
        <f t="shared" ref="R219:R225" si="57">IF( SUM( T219:AA219 ) = 0, 0, $T$9 )</f>
        <v>0</v>
      </c>
      <c r="S219" s="2449"/>
      <c r="T219" s="57">
        <f t="shared" ref="T219:W225" si="58" xml:space="preserve"> IF( ISNUMBER(C219), 0, 1 )</f>
        <v>0</v>
      </c>
      <c r="U219" s="57">
        <f t="shared" si="58"/>
        <v>0</v>
      </c>
      <c r="V219" s="57">
        <f t="shared" si="58"/>
        <v>0</v>
      </c>
      <c r="W219" s="57">
        <f t="shared" si="58"/>
        <v>0</v>
      </c>
      <c r="X219" s="12"/>
      <c r="Y219" s="57">
        <f t="shared" ref="Y219:Z225" si="59" xml:space="preserve"> IF( ISNUMBER(H219), 0, 1 )</f>
        <v>0</v>
      </c>
      <c r="Z219" s="57">
        <f t="shared" si="59"/>
        <v>0</v>
      </c>
      <c r="AA219" s="12"/>
      <c r="AB219" s="12"/>
      <c r="AC219" s="2449"/>
      <c r="AD219" s="12"/>
      <c r="AE219" s="2628" t="s">
        <v>10722</v>
      </c>
      <c r="AF219" s="2820"/>
      <c r="AG219" s="2818"/>
      <c r="AH219" s="2818"/>
      <c r="AI219" s="2818"/>
      <c r="AJ219" s="2819"/>
      <c r="AK219" s="2818"/>
      <c r="AL219" s="2818"/>
      <c r="AM219" s="2817"/>
      <c r="AN219" s="2816"/>
    </row>
    <row r="220" spans="1:40" ht="15.95" customHeight="1">
      <c r="A220" s="12"/>
      <c r="B220" s="2632" t="s">
        <v>10731</v>
      </c>
      <c r="C220" s="2815">
        <v>0</v>
      </c>
      <c r="D220" s="2813">
        <v>0</v>
      </c>
      <c r="E220" s="2813">
        <v>0</v>
      </c>
      <c r="F220" s="2813">
        <v>0</v>
      </c>
      <c r="G220" s="2814">
        <f t="shared" si="56"/>
        <v>0</v>
      </c>
      <c r="H220" s="2813">
        <v>0</v>
      </c>
      <c r="I220" s="2813">
        <v>0</v>
      </c>
      <c r="J220" s="2812"/>
      <c r="K220" s="2811"/>
      <c r="L220" s="12"/>
      <c r="M220" s="2810">
        <v>132</v>
      </c>
      <c r="N220" s="12"/>
      <c r="O220" s="62"/>
      <c r="P220" s="12"/>
      <c r="Q220" s="2449"/>
      <c r="R220" s="2116">
        <f t="shared" si="57"/>
        <v>0</v>
      </c>
      <c r="S220" s="2449"/>
      <c r="T220" s="57">
        <f t="shared" si="58"/>
        <v>0</v>
      </c>
      <c r="U220" s="57">
        <f t="shared" si="58"/>
        <v>0</v>
      </c>
      <c r="V220" s="57">
        <f t="shared" si="58"/>
        <v>0</v>
      </c>
      <c r="W220" s="57">
        <f t="shared" si="58"/>
        <v>0</v>
      </c>
      <c r="X220" s="12"/>
      <c r="Y220" s="57">
        <f t="shared" si="59"/>
        <v>0</v>
      </c>
      <c r="Z220" s="57">
        <f t="shared" si="59"/>
        <v>0</v>
      </c>
      <c r="AA220" s="12"/>
      <c r="AB220" s="12"/>
      <c r="AC220" s="2449"/>
      <c r="AD220" s="12"/>
      <c r="AE220" s="2632" t="s">
        <v>10731</v>
      </c>
      <c r="AF220" s="2809"/>
      <c r="AG220" s="2807"/>
      <c r="AH220" s="2807"/>
      <c r="AI220" s="2807"/>
      <c r="AJ220" s="2808"/>
      <c r="AK220" s="2807"/>
      <c r="AL220" s="2807"/>
      <c r="AM220" s="2806"/>
      <c r="AN220" s="2805"/>
    </row>
    <row r="221" spans="1:40" ht="15.95" customHeight="1">
      <c r="A221" s="12"/>
      <c r="B221" s="2632" t="s">
        <v>10740</v>
      </c>
      <c r="C221" s="2815">
        <v>0</v>
      </c>
      <c r="D221" s="2813">
        <v>0</v>
      </c>
      <c r="E221" s="2813">
        <v>0</v>
      </c>
      <c r="F221" s="2813">
        <v>0</v>
      </c>
      <c r="G221" s="2814">
        <f t="shared" si="56"/>
        <v>0</v>
      </c>
      <c r="H221" s="2813">
        <v>0</v>
      </c>
      <c r="I221" s="2813">
        <v>0</v>
      </c>
      <c r="J221" s="2812"/>
      <c r="K221" s="2811"/>
      <c r="L221" s="12"/>
      <c r="M221" s="2810">
        <v>133</v>
      </c>
      <c r="N221" s="12"/>
      <c r="O221" s="62"/>
      <c r="P221" s="12"/>
      <c r="Q221" s="2449"/>
      <c r="R221" s="2116">
        <f t="shared" si="57"/>
        <v>0</v>
      </c>
      <c r="S221" s="2449"/>
      <c r="T221" s="57">
        <f t="shared" si="58"/>
        <v>0</v>
      </c>
      <c r="U221" s="57">
        <f t="shared" si="58"/>
        <v>0</v>
      </c>
      <c r="V221" s="57">
        <f t="shared" si="58"/>
        <v>0</v>
      </c>
      <c r="W221" s="57">
        <f t="shared" si="58"/>
        <v>0</v>
      </c>
      <c r="X221" s="12"/>
      <c r="Y221" s="57">
        <f t="shared" si="59"/>
        <v>0</v>
      </c>
      <c r="Z221" s="57">
        <f t="shared" si="59"/>
        <v>0</v>
      </c>
      <c r="AA221" s="12"/>
      <c r="AB221" s="12"/>
      <c r="AC221" s="2449"/>
      <c r="AD221" s="12"/>
      <c r="AE221" s="2632" t="s">
        <v>10740</v>
      </c>
      <c r="AF221" s="2809"/>
      <c r="AG221" s="2807"/>
      <c r="AH221" s="2807"/>
      <c r="AI221" s="2807"/>
      <c r="AJ221" s="2808"/>
      <c r="AK221" s="2807"/>
      <c r="AL221" s="2807"/>
      <c r="AM221" s="2806"/>
      <c r="AN221" s="2805"/>
    </row>
    <row r="222" spans="1:40" ht="15.95" customHeight="1">
      <c r="A222" s="12"/>
      <c r="B222" s="2632" t="s">
        <v>10749</v>
      </c>
      <c r="C222" s="2815">
        <v>0</v>
      </c>
      <c r="D222" s="2813">
        <v>0</v>
      </c>
      <c r="E222" s="2813">
        <v>0</v>
      </c>
      <c r="F222" s="2813">
        <v>0</v>
      </c>
      <c r="G222" s="2814">
        <f t="shared" si="56"/>
        <v>0</v>
      </c>
      <c r="H222" s="2813">
        <v>0</v>
      </c>
      <c r="I222" s="2813">
        <v>0</v>
      </c>
      <c r="J222" s="2812"/>
      <c r="K222" s="2811"/>
      <c r="L222" s="12"/>
      <c r="M222" s="2810">
        <v>134</v>
      </c>
      <c r="N222" s="2465"/>
      <c r="O222" s="62"/>
      <c r="P222" s="2465"/>
      <c r="Q222" s="2466"/>
      <c r="R222" s="2116">
        <f t="shared" si="57"/>
        <v>0</v>
      </c>
      <c r="S222" s="2449"/>
      <c r="T222" s="57">
        <f t="shared" si="58"/>
        <v>0</v>
      </c>
      <c r="U222" s="57">
        <f t="shared" si="58"/>
        <v>0</v>
      </c>
      <c r="V222" s="57">
        <f t="shared" si="58"/>
        <v>0</v>
      </c>
      <c r="W222" s="57">
        <f t="shared" si="58"/>
        <v>0</v>
      </c>
      <c r="X222" s="12"/>
      <c r="Y222" s="57">
        <f t="shared" si="59"/>
        <v>0</v>
      </c>
      <c r="Z222" s="57">
        <f t="shared" si="59"/>
        <v>0</v>
      </c>
      <c r="AA222" s="12"/>
      <c r="AB222" s="12"/>
      <c r="AC222" s="2449"/>
      <c r="AD222" s="12"/>
      <c r="AE222" s="2632" t="s">
        <v>10749</v>
      </c>
      <c r="AF222" s="2809"/>
      <c r="AG222" s="2807"/>
      <c r="AH222" s="2807"/>
      <c r="AI222" s="2807"/>
      <c r="AJ222" s="2808"/>
      <c r="AK222" s="2807"/>
      <c r="AL222" s="2807"/>
      <c r="AM222" s="2806"/>
      <c r="AN222" s="2805"/>
    </row>
    <row r="223" spans="1:40" ht="15.95" customHeight="1">
      <c r="A223" s="12"/>
      <c r="B223" s="2632" t="s">
        <v>10758</v>
      </c>
      <c r="C223" s="2815">
        <v>0</v>
      </c>
      <c r="D223" s="2813">
        <v>0</v>
      </c>
      <c r="E223" s="2813">
        <v>0</v>
      </c>
      <c r="F223" s="2813">
        <v>0</v>
      </c>
      <c r="G223" s="2814">
        <f t="shared" si="56"/>
        <v>0</v>
      </c>
      <c r="H223" s="2813">
        <v>0</v>
      </c>
      <c r="I223" s="2813">
        <v>0</v>
      </c>
      <c r="J223" s="2812"/>
      <c r="K223" s="2811"/>
      <c r="L223" s="12"/>
      <c r="M223" s="2810">
        <v>135</v>
      </c>
      <c r="N223" s="2465"/>
      <c r="O223" s="62"/>
      <c r="P223" s="2465"/>
      <c r="Q223" s="2466"/>
      <c r="R223" s="2116">
        <f t="shared" si="57"/>
        <v>0</v>
      </c>
      <c r="S223" s="2449"/>
      <c r="T223" s="57">
        <f t="shared" si="58"/>
        <v>0</v>
      </c>
      <c r="U223" s="57">
        <f t="shared" si="58"/>
        <v>0</v>
      </c>
      <c r="V223" s="57">
        <f t="shared" si="58"/>
        <v>0</v>
      </c>
      <c r="W223" s="57">
        <f t="shared" si="58"/>
        <v>0</v>
      </c>
      <c r="X223" s="12"/>
      <c r="Y223" s="57">
        <f t="shared" si="59"/>
        <v>0</v>
      </c>
      <c r="Z223" s="57">
        <f t="shared" si="59"/>
        <v>0</v>
      </c>
      <c r="AA223" s="12"/>
      <c r="AB223" s="12"/>
      <c r="AC223" s="2449"/>
      <c r="AD223" s="12"/>
      <c r="AE223" s="2632" t="s">
        <v>10758</v>
      </c>
      <c r="AF223" s="2809"/>
      <c r="AG223" s="2807"/>
      <c r="AH223" s="2807"/>
      <c r="AI223" s="2807"/>
      <c r="AJ223" s="2808"/>
      <c r="AK223" s="2807"/>
      <c r="AL223" s="2807"/>
      <c r="AM223" s="2806"/>
      <c r="AN223" s="2805"/>
    </row>
    <row r="224" spans="1:40" ht="15.95" customHeight="1">
      <c r="A224" s="12"/>
      <c r="B224" s="2632" t="s">
        <v>10767</v>
      </c>
      <c r="C224" s="2815">
        <v>0</v>
      </c>
      <c r="D224" s="2813">
        <v>0</v>
      </c>
      <c r="E224" s="2813">
        <v>0</v>
      </c>
      <c r="F224" s="2813">
        <v>0</v>
      </c>
      <c r="G224" s="2814">
        <f t="shared" si="56"/>
        <v>0</v>
      </c>
      <c r="H224" s="2813">
        <v>0</v>
      </c>
      <c r="I224" s="2813">
        <v>0</v>
      </c>
      <c r="J224" s="2812"/>
      <c r="K224" s="2811"/>
      <c r="L224" s="12"/>
      <c r="M224" s="2810">
        <v>136</v>
      </c>
      <c r="N224" s="2465"/>
      <c r="O224" s="62"/>
      <c r="P224" s="2465"/>
      <c r="Q224" s="2466"/>
      <c r="R224" s="2116">
        <f t="shared" si="57"/>
        <v>0</v>
      </c>
      <c r="S224" s="2449"/>
      <c r="T224" s="57">
        <f t="shared" si="58"/>
        <v>0</v>
      </c>
      <c r="U224" s="57">
        <f t="shared" si="58"/>
        <v>0</v>
      </c>
      <c r="V224" s="57">
        <f t="shared" si="58"/>
        <v>0</v>
      </c>
      <c r="W224" s="57">
        <f t="shared" si="58"/>
        <v>0</v>
      </c>
      <c r="X224" s="12"/>
      <c r="Y224" s="57">
        <f t="shared" si="59"/>
        <v>0</v>
      </c>
      <c r="Z224" s="57">
        <f t="shared" si="59"/>
        <v>0</v>
      </c>
      <c r="AA224" s="12"/>
      <c r="AB224" s="12"/>
      <c r="AC224" s="2449"/>
      <c r="AD224" s="12"/>
      <c r="AE224" s="2632" t="s">
        <v>10767</v>
      </c>
      <c r="AF224" s="2809"/>
      <c r="AG224" s="2807"/>
      <c r="AH224" s="2807"/>
      <c r="AI224" s="2807"/>
      <c r="AJ224" s="2808"/>
      <c r="AK224" s="2807"/>
      <c r="AL224" s="2807"/>
      <c r="AM224" s="2806"/>
      <c r="AN224" s="2805"/>
    </row>
    <row r="225" spans="1:40" ht="15.95" customHeight="1">
      <c r="A225" s="12"/>
      <c r="B225" s="2632" t="s">
        <v>10776</v>
      </c>
      <c r="C225" s="2815">
        <v>0</v>
      </c>
      <c r="D225" s="2813">
        <v>0</v>
      </c>
      <c r="E225" s="2813">
        <v>0</v>
      </c>
      <c r="F225" s="2813">
        <v>0</v>
      </c>
      <c r="G225" s="2814">
        <f t="shared" si="56"/>
        <v>0</v>
      </c>
      <c r="H225" s="2813">
        <v>0</v>
      </c>
      <c r="I225" s="2813">
        <v>0</v>
      </c>
      <c r="J225" s="2812"/>
      <c r="K225" s="2811"/>
      <c r="L225" s="12"/>
      <c r="M225" s="2810">
        <v>137</v>
      </c>
      <c r="N225" s="12"/>
      <c r="O225" s="62"/>
      <c r="P225" s="12"/>
      <c r="Q225" s="2449"/>
      <c r="R225" s="2116">
        <f t="shared" si="57"/>
        <v>0</v>
      </c>
      <c r="S225" s="2449"/>
      <c r="T225" s="57">
        <f t="shared" si="58"/>
        <v>0</v>
      </c>
      <c r="U225" s="57">
        <f t="shared" si="58"/>
        <v>0</v>
      </c>
      <c r="V225" s="57">
        <f t="shared" si="58"/>
        <v>0</v>
      </c>
      <c r="W225" s="57">
        <f t="shared" si="58"/>
        <v>0</v>
      </c>
      <c r="X225" s="12"/>
      <c r="Y225" s="57">
        <f t="shared" si="59"/>
        <v>0</v>
      </c>
      <c r="Z225" s="57">
        <f t="shared" si="59"/>
        <v>0</v>
      </c>
      <c r="AA225" s="12"/>
      <c r="AB225" s="12"/>
      <c r="AC225" s="2449"/>
      <c r="AD225" s="12"/>
      <c r="AE225" s="2632" t="s">
        <v>10776</v>
      </c>
      <c r="AF225" s="2809"/>
      <c r="AG225" s="2807"/>
      <c r="AH225" s="2807"/>
      <c r="AI225" s="2807"/>
      <c r="AJ225" s="2808"/>
      <c r="AK225" s="2807"/>
      <c r="AL225" s="2807"/>
      <c r="AM225" s="2806"/>
      <c r="AN225" s="2805"/>
    </row>
    <row r="226" spans="1:40" ht="15.95" customHeight="1" thickBot="1">
      <c r="A226" s="12"/>
      <c r="B226" s="2633" t="s">
        <v>6962</v>
      </c>
      <c r="C226" s="2804">
        <f>IFERROR(SUM(C219:C225), 0)</f>
        <v>0</v>
      </c>
      <c r="D226" s="2803">
        <f>IFERROR(SUM(D219:D225), 0)</f>
        <v>0</v>
      </c>
      <c r="E226" s="2803">
        <f>IFERROR(SUM(E219:E225), 0)</f>
        <v>0</v>
      </c>
      <c r="F226" s="2803">
        <f>IFERROR(SUM(F219:F225), 0)</f>
        <v>0</v>
      </c>
      <c r="G226" s="2803">
        <f t="shared" si="56"/>
        <v>0</v>
      </c>
      <c r="H226" s="2803">
        <f>IFERROR(SUM(H219:H225), 0)</f>
        <v>0</v>
      </c>
      <c r="I226" s="2803">
        <f>IFERROR(SUM(I219:I225), 0)</f>
        <v>0</v>
      </c>
      <c r="J226" s="2802"/>
      <c r="K226" s="2801"/>
      <c r="L226" s="12"/>
      <c r="M226" s="2800">
        <v>138</v>
      </c>
      <c r="N226" s="12"/>
      <c r="O226" s="66"/>
      <c r="P226" s="12"/>
      <c r="Q226" s="2449"/>
      <c r="R226" s="2116"/>
      <c r="S226" s="2449"/>
      <c r="T226" s="12"/>
      <c r="U226" s="12"/>
      <c r="V226" s="12"/>
      <c r="W226" s="12"/>
      <c r="X226" s="12"/>
      <c r="Y226" s="12"/>
      <c r="Z226" s="12"/>
      <c r="AA226" s="12"/>
      <c r="AB226" s="12"/>
      <c r="AC226" s="2449"/>
      <c r="AD226" s="12"/>
      <c r="AE226" s="2633" t="s">
        <v>6962</v>
      </c>
      <c r="AF226" s="2799"/>
      <c r="AG226" s="2798"/>
      <c r="AH226" s="2798"/>
      <c r="AI226" s="2798"/>
      <c r="AJ226" s="2798"/>
      <c r="AK226" s="2798"/>
      <c r="AL226" s="2798"/>
      <c r="AM226" s="2797"/>
      <c r="AN226" s="2796"/>
    </row>
    <row r="227" spans="1:40" ht="15.95" customHeight="1" thickTop="1" thickBot="1">
      <c r="A227" s="12"/>
      <c r="B227" s="2792"/>
      <c r="C227" s="2795"/>
      <c r="D227" s="2793"/>
      <c r="E227" s="2793"/>
      <c r="F227" s="2793"/>
      <c r="G227" s="2794"/>
      <c r="H227" s="2793"/>
      <c r="I227" s="2793"/>
      <c r="J227" s="2777"/>
      <c r="K227" s="2777"/>
      <c r="L227" s="12"/>
      <c r="M227" s="2098"/>
      <c r="N227" s="12"/>
      <c r="O227" s="12"/>
      <c r="P227" s="12"/>
      <c r="Q227" s="2449"/>
      <c r="R227" s="2116"/>
      <c r="S227" s="2449"/>
      <c r="T227" s="12"/>
      <c r="U227" s="12"/>
      <c r="V227" s="12"/>
      <c r="W227" s="12"/>
      <c r="X227" s="12"/>
      <c r="Y227" s="12"/>
      <c r="Z227" s="12"/>
      <c r="AA227" s="12"/>
      <c r="AB227" s="12"/>
      <c r="AC227" s="2449"/>
      <c r="AD227" s="12"/>
      <c r="AE227" s="2792"/>
      <c r="AF227" s="2792"/>
      <c r="AG227" s="2791"/>
      <c r="AH227" s="2791"/>
      <c r="AI227" s="2791"/>
      <c r="AJ227" s="2791"/>
      <c r="AK227" s="2791"/>
      <c r="AL227" s="2791"/>
      <c r="AM227" s="2774"/>
      <c r="AN227" s="2774"/>
    </row>
    <row r="228" spans="1:40" ht="15.95" customHeight="1" thickTop="1" thickBot="1">
      <c r="A228" s="12"/>
      <c r="B228" s="73" t="s">
        <v>10793</v>
      </c>
      <c r="C228" s="2790"/>
      <c r="D228" s="2789"/>
      <c r="E228" s="2789"/>
      <c r="F228" s="2789"/>
      <c r="G228" s="2789"/>
      <c r="H228" s="2789"/>
      <c r="I228" s="2789"/>
      <c r="J228" s="2777"/>
      <c r="K228" s="2777"/>
      <c r="L228" s="12"/>
      <c r="M228" s="2098"/>
      <c r="N228" s="12"/>
      <c r="O228" s="12"/>
      <c r="P228" s="12"/>
      <c r="Q228" s="2449"/>
      <c r="R228" s="2116"/>
      <c r="S228" s="2449"/>
      <c r="T228" s="12"/>
      <c r="U228" s="12"/>
      <c r="V228" s="12"/>
      <c r="W228" s="12"/>
      <c r="X228" s="12"/>
      <c r="Y228" s="12"/>
      <c r="Z228" s="12"/>
      <c r="AA228" s="12"/>
      <c r="AB228" s="12"/>
      <c r="AC228" s="2449"/>
      <c r="AD228" s="12"/>
      <c r="AE228" s="73" t="s">
        <v>10793</v>
      </c>
      <c r="AF228" s="2440"/>
      <c r="AG228" s="2788"/>
      <c r="AH228" s="2788"/>
      <c r="AI228" s="2788"/>
      <c r="AJ228" s="2788"/>
      <c r="AK228" s="2788"/>
      <c r="AL228" s="2788"/>
      <c r="AM228" s="2774"/>
      <c r="AN228" s="2774"/>
    </row>
    <row r="229" spans="1:40" ht="15.95" customHeight="1" thickTop="1" thickBot="1">
      <c r="A229" s="72"/>
      <c r="B229" s="2193" t="s">
        <v>10793</v>
      </c>
      <c r="C229" s="2787">
        <v>0</v>
      </c>
      <c r="D229" s="2787">
        <v>0</v>
      </c>
      <c r="E229" s="2787">
        <v>0</v>
      </c>
      <c r="F229" s="2787">
        <v>0</v>
      </c>
      <c r="G229" s="2772">
        <f>IFERROR(SUM(C229:F229),0)</f>
        <v>0</v>
      </c>
      <c r="H229" s="2787">
        <v>0</v>
      </c>
      <c r="I229" s="2787">
        <v>0</v>
      </c>
      <c r="J229" s="2786"/>
      <c r="K229" s="2785"/>
      <c r="L229" s="12"/>
      <c r="M229" s="2769">
        <v>139</v>
      </c>
      <c r="N229" s="72"/>
      <c r="O229" s="2768"/>
      <c r="P229" s="72"/>
      <c r="Q229" s="2495"/>
      <c r="R229" s="2116">
        <f>IF( SUM( T229:AA229 ) = 0, 0, $T$9 )</f>
        <v>0</v>
      </c>
      <c r="S229" s="2495"/>
      <c r="T229" s="57">
        <f xml:space="preserve"> IF( ISNUMBER(C229), 0, 1 )</f>
        <v>0</v>
      </c>
      <c r="U229" s="57">
        <f xml:space="preserve"> IF( ISNUMBER(D229), 0, 1 )</f>
        <v>0</v>
      </c>
      <c r="V229" s="57">
        <f xml:space="preserve"> IF( ISNUMBER(E229), 0, 1 )</f>
        <v>0</v>
      </c>
      <c r="W229" s="57">
        <f xml:space="preserve"> IF( ISNUMBER(F229), 0, 1 )</f>
        <v>0</v>
      </c>
      <c r="X229" s="12"/>
      <c r="Y229" s="57">
        <f xml:space="preserve"> IF( ISNUMBER(H229), 0, 1 )</f>
        <v>0</v>
      </c>
      <c r="Z229" s="57">
        <f xml:space="preserve"> IF( ISNUMBER(I229), 0, 1 )</f>
        <v>0</v>
      </c>
      <c r="AA229" s="12"/>
      <c r="AB229" s="12"/>
      <c r="AC229" s="2495"/>
      <c r="AD229" s="72"/>
      <c r="AE229" s="2193" t="s">
        <v>10793</v>
      </c>
      <c r="AF229" s="2783"/>
      <c r="AG229" s="2783"/>
      <c r="AH229" s="2783"/>
      <c r="AI229" s="2783"/>
      <c r="AJ229" s="2784"/>
      <c r="AK229" s="2783"/>
      <c r="AL229" s="2783"/>
      <c r="AM229" s="2782"/>
      <c r="AN229" s="2781"/>
    </row>
    <row r="230" spans="1:40" ht="15.95" customHeight="1" thickTop="1" thickBot="1">
      <c r="A230" s="12"/>
      <c r="B230" s="2776"/>
      <c r="C230" s="2780"/>
      <c r="D230" s="2779"/>
      <c r="E230" s="2779"/>
      <c r="F230" s="2779"/>
      <c r="G230" s="2778"/>
      <c r="H230" s="2778"/>
      <c r="I230" s="2778"/>
      <c r="J230" s="2777"/>
      <c r="K230" s="2777"/>
      <c r="L230" s="12"/>
      <c r="M230" s="2098"/>
      <c r="N230" s="12"/>
      <c r="O230" s="12"/>
      <c r="P230" s="12"/>
      <c r="Q230" s="2449"/>
      <c r="R230" s="2116"/>
      <c r="S230" s="2449"/>
      <c r="T230" s="12"/>
      <c r="U230" s="12"/>
      <c r="V230" s="12"/>
      <c r="W230" s="12"/>
      <c r="X230" s="12"/>
      <c r="Y230" s="12"/>
      <c r="Z230" s="12"/>
      <c r="AA230" s="12"/>
      <c r="AB230" s="12"/>
      <c r="AC230" s="2449"/>
      <c r="AD230" s="12"/>
      <c r="AE230" s="2776"/>
      <c r="AF230" s="2776"/>
      <c r="AG230" s="2775"/>
      <c r="AH230" s="2775"/>
      <c r="AI230" s="2775"/>
      <c r="AJ230" s="2775"/>
      <c r="AK230" s="2775"/>
      <c r="AL230" s="2775"/>
      <c r="AM230" s="2774"/>
      <c r="AN230" s="2774"/>
    </row>
    <row r="231" spans="1:40" ht="15.95" customHeight="1" thickTop="1" thickBot="1">
      <c r="A231" s="72"/>
      <c r="B231" s="2193" t="s">
        <v>10802</v>
      </c>
      <c r="C231" s="2773">
        <f>IFERROR(SUM(C202,C209,C216,C226,C229), 0)</f>
        <v>0</v>
      </c>
      <c r="D231" s="2772">
        <f>IFERROR(SUM(D202,D209,D216,D226,D229), 0)</f>
        <v>0</v>
      </c>
      <c r="E231" s="2772">
        <f>IFERROR(SUM(E202,E209,E216,E226,E229), 0)</f>
        <v>0</v>
      </c>
      <c r="F231" s="2772">
        <f>IFERROR(SUM(F202,F209,F216,F226,F229), 0)</f>
        <v>0</v>
      </c>
      <c r="G231" s="2772">
        <f>IFERROR(SUM(C231:F231),0)</f>
        <v>0</v>
      </c>
      <c r="H231" s="2772">
        <f>IFERROR(SUM(H202,H209,H216,H226,H229), 0)</f>
        <v>0</v>
      </c>
      <c r="I231" s="2772">
        <f>IFERROR(SUM(I202,I209,I216,I226,I229), 0)</f>
        <v>0</v>
      </c>
      <c r="J231" s="2771"/>
      <c r="K231" s="2770"/>
      <c r="L231" s="72"/>
      <c r="M231" s="2769">
        <v>140</v>
      </c>
      <c r="N231" s="72"/>
      <c r="O231" s="2768"/>
      <c r="P231" s="72"/>
      <c r="Q231" s="2495"/>
      <c r="R231" s="2116"/>
      <c r="S231" s="2495"/>
      <c r="T231" s="12"/>
      <c r="U231" s="12"/>
      <c r="V231" s="12"/>
      <c r="W231" s="12"/>
      <c r="X231" s="12"/>
      <c r="Y231" s="12"/>
      <c r="Z231" s="12"/>
      <c r="AA231" s="12"/>
      <c r="AB231" s="12"/>
      <c r="AC231" s="2495"/>
      <c r="AD231" s="72"/>
      <c r="AE231" s="2193" t="s">
        <v>10802</v>
      </c>
      <c r="AF231" s="2767"/>
      <c r="AG231" s="2766"/>
      <c r="AH231" s="2766"/>
      <c r="AI231" s="2766"/>
      <c r="AJ231" s="2766"/>
      <c r="AK231" s="2766"/>
      <c r="AL231" s="2766"/>
      <c r="AM231" s="2765"/>
      <c r="AN231" s="2764"/>
    </row>
    <row r="232" spans="1:40" ht="15.95" customHeight="1" thickTop="1"/>
  </sheetData>
  <sheetProtection algorithmName="SHA-512" hashValue="Fi9+a+ViesLqhNe57+V4w5fFuO6kh0hK1EE21gCXjVJosWPy1Lx4OlGOPAdjMkgIZ/8LvynUnD4C+ucL+8SNHg==" saltValue="nVszgS3CPn+10YJMWDNduQ==" spinCount="100000" sheet="1" formatColumns="0" formatRows="0"/>
  <mergeCells count="75">
    <mergeCell ref="B187:O187"/>
    <mergeCell ref="AE187:AN187"/>
    <mergeCell ref="B189:B190"/>
    <mergeCell ref="C189:F189"/>
    <mergeCell ref="G189:H189"/>
    <mergeCell ref="I189:I190"/>
    <mergeCell ref="J189:K189"/>
    <mergeCell ref="M189:M192"/>
    <mergeCell ref="O189:O192"/>
    <mergeCell ref="AE189:AE190"/>
    <mergeCell ref="AF189:AI189"/>
    <mergeCell ref="AJ189:AK189"/>
    <mergeCell ref="AL189:AL190"/>
    <mergeCell ref="AM189:AN189"/>
    <mergeCell ref="T192:AA192"/>
    <mergeCell ref="T100:AA100"/>
    <mergeCell ref="AM143:AN143"/>
    <mergeCell ref="T146:AA146"/>
    <mergeCell ref="B143:B144"/>
    <mergeCell ref="C143:F143"/>
    <mergeCell ref="G143:H143"/>
    <mergeCell ref="I143:I144"/>
    <mergeCell ref="J143:K143"/>
    <mergeCell ref="M143:M146"/>
    <mergeCell ref="O143:O146"/>
    <mergeCell ref="AE143:AE144"/>
    <mergeCell ref="AF143:AI143"/>
    <mergeCell ref="AJ143:AK143"/>
    <mergeCell ref="AL143:AL144"/>
    <mergeCell ref="B141:O141"/>
    <mergeCell ref="AE141:AN141"/>
    <mergeCell ref="B95:O95"/>
    <mergeCell ref="AE95:AN95"/>
    <mergeCell ref="B97:B98"/>
    <mergeCell ref="C97:F97"/>
    <mergeCell ref="G97:H97"/>
    <mergeCell ref="I97:I98"/>
    <mergeCell ref="J97:K97"/>
    <mergeCell ref="M97:M100"/>
    <mergeCell ref="O97:O100"/>
    <mergeCell ref="AE97:AE98"/>
    <mergeCell ref="AF97:AI97"/>
    <mergeCell ref="AJ97:AK97"/>
    <mergeCell ref="AL97:AL98"/>
    <mergeCell ref="AM97:AN97"/>
    <mergeCell ref="AF5:AI5"/>
    <mergeCell ref="AM51:AN51"/>
    <mergeCell ref="T54:AA54"/>
    <mergeCell ref="B51:B52"/>
    <mergeCell ref="C51:F51"/>
    <mergeCell ref="G51:H51"/>
    <mergeCell ref="I51:I52"/>
    <mergeCell ref="J51:K51"/>
    <mergeCell ref="M51:M54"/>
    <mergeCell ref="O51:O54"/>
    <mergeCell ref="AE51:AE52"/>
    <mergeCell ref="AF51:AI51"/>
    <mergeCell ref="AJ51:AK51"/>
    <mergeCell ref="AL51:AL52"/>
    <mergeCell ref="B49:O49"/>
    <mergeCell ref="AE49:AN49"/>
    <mergeCell ref="C5:F5"/>
    <mergeCell ref="B3:O3"/>
    <mergeCell ref="AE3:AN3"/>
    <mergeCell ref="B5:B6"/>
    <mergeCell ref="G5:H5"/>
    <mergeCell ref="I5:I6"/>
    <mergeCell ref="J5:K5"/>
    <mergeCell ref="M5:M8"/>
    <mergeCell ref="O5:O8"/>
    <mergeCell ref="AE5:AE6"/>
    <mergeCell ref="AJ5:AK5"/>
    <mergeCell ref="AL5:AL6"/>
    <mergeCell ref="AM5:AN5"/>
    <mergeCell ref="T8:AA8"/>
  </mergeCells>
  <conditionalFormatting sqref="R11:R17 R21:R27">
    <cfRule type="cellIs" dxfId="258" priority="50" operator="equal">
      <formula>0</formula>
    </cfRule>
  </conditionalFormatting>
  <conditionalFormatting sqref="R4:R10">
    <cfRule type="cellIs" dxfId="257" priority="49" operator="equal">
      <formula>0</formula>
    </cfRule>
  </conditionalFormatting>
  <conditionalFormatting sqref="R12:R27 R32:R34 R42:R44 R46:R48">
    <cfRule type="cellIs" dxfId="256" priority="48" operator="equal">
      <formula>0</formula>
    </cfRule>
  </conditionalFormatting>
  <conditionalFormatting sqref="R32:R34">
    <cfRule type="cellIs" dxfId="255" priority="47" operator="equal">
      <formula>0</formula>
    </cfRule>
  </conditionalFormatting>
  <conditionalFormatting sqref="R42:R44">
    <cfRule type="cellIs" dxfId="254" priority="46" operator="equal">
      <formula>0</formula>
    </cfRule>
  </conditionalFormatting>
  <conditionalFormatting sqref="R46:R47">
    <cfRule type="cellIs" dxfId="253" priority="45" operator="equal">
      <formula>0</formula>
    </cfRule>
  </conditionalFormatting>
  <conditionalFormatting sqref="R17">
    <cfRule type="cellIs" dxfId="252" priority="44" operator="equal">
      <formula>0</formula>
    </cfRule>
  </conditionalFormatting>
  <conditionalFormatting sqref="R28:R31">
    <cfRule type="cellIs" dxfId="251" priority="43" operator="equal">
      <formula>0</formula>
    </cfRule>
  </conditionalFormatting>
  <conditionalFormatting sqref="R35:R41">
    <cfRule type="cellIs" dxfId="250" priority="42" operator="equal">
      <formula>0</formula>
    </cfRule>
  </conditionalFormatting>
  <conditionalFormatting sqref="R45">
    <cfRule type="cellIs" dxfId="249" priority="41" operator="equal">
      <formula>0</formula>
    </cfRule>
  </conditionalFormatting>
  <conditionalFormatting sqref="R57:R63 R67:R73">
    <cfRule type="cellIs" dxfId="248" priority="40" operator="equal">
      <formula>0</formula>
    </cfRule>
  </conditionalFormatting>
  <conditionalFormatting sqref="R50:R56">
    <cfRule type="cellIs" dxfId="247" priority="39" operator="equal">
      <formula>0</formula>
    </cfRule>
  </conditionalFormatting>
  <conditionalFormatting sqref="R58:R73 R78:R80 R88:R90 R92:R93">
    <cfRule type="cellIs" dxfId="246" priority="38" operator="equal">
      <formula>0</formula>
    </cfRule>
  </conditionalFormatting>
  <conditionalFormatting sqref="R78:R80">
    <cfRule type="cellIs" dxfId="245" priority="37" operator="equal">
      <formula>0</formula>
    </cfRule>
  </conditionalFormatting>
  <conditionalFormatting sqref="R88:R90">
    <cfRule type="cellIs" dxfId="244" priority="36" operator="equal">
      <formula>0</formula>
    </cfRule>
  </conditionalFormatting>
  <conditionalFormatting sqref="R92:R93">
    <cfRule type="cellIs" dxfId="243" priority="35" operator="equal">
      <formula>0</formula>
    </cfRule>
  </conditionalFormatting>
  <conditionalFormatting sqref="R63">
    <cfRule type="cellIs" dxfId="242" priority="34" operator="equal">
      <formula>0</formula>
    </cfRule>
  </conditionalFormatting>
  <conditionalFormatting sqref="R74:R77">
    <cfRule type="cellIs" dxfId="241" priority="33" operator="equal">
      <formula>0</formula>
    </cfRule>
  </conditionalFormatting>
  <conditionalFormatting sqref="R81:R87">
    <cfRule type="cellIs" dxfId="240" priority="32" operator="equal">
      <formula>0</formula>
    </cfRule>
  </conditionalFormatting>
  <conditionalFormatting sqref="R91">
    <cfRule type="cellIs" dxfId="239" priority="31" operator="equal">
      <formula>0</formula>
    </cfRule>
  </conditionalFormatting>
  <conditionalFormatting sqref="R103:R109 R113:R119">
    <cfRule type="cellIs" dxfId="238" priority="30" operator="equal">
      <formula>0</formula>
    </cfRule>
  </conditionalFormatting>
  <conditionalFormatting sqref="R96:R102">
    <cfRule type="cellIs" dxfId="237" priority="29" operator="equal">
      <formula>0</formula>
    </cfRule>
  </conditionalFormatting>
  <conditionalFormatting sqref="R104:R119 R124:R126 R134:R136 R138:R139">
    <cfRule type="cellIs" dxfId="236" priority="28" operator="equal">
      <formula>0</formula>
    </cfRule>
  </conditionalFormatting>
  <conditionalFormatting sqref="R124:R126">
    <cfRule type="cellIs" dxfId="235" priority="27" operator="equal">
      <formula>0</formula>
    </cfRule>
  </conditionalFormatting>
  <conditionalFormatting sqref="R134:R136">
    <cfRule type="cellIs" dxfId="234" priority="26" operator="equal">
      <formula>0</formula>
    </cfRule>
  </conditionalFormatting>
  <conditionalFormatting sqref="R138:R139">
    <cfRule type="cellIs" dxfId="233" priority="25" operator="equal">
      <formula>0</formula>
    </cfRule>
  </conditionalFormatting>
  <conditionalFormatting sqref="R109">
    <cfRule type="cellIs" dxfId="232" priority="24" operator="equal">
      <formula>0</formula>
    </cfRule>
  </conditionalFormatting>
  <conditionalFormatting sqref="R120:R123">
    <cfRule type="cellIs" dxfId="231" priority="23" operator="equal">
      <formula>0</formula>
    </cfRule>
  </conditionalFormatting>
  <conditionalFormatting sqref="R127:R133">
    <cfRule type="cellIs" dxfId="230" priority="22" operator="equal">
      <formula>0</formula>
    </cfRule>
  </conditionalFormatting>
  <conditionalFormatting sqref="R137">
    <cfRule type="cellIs" dxfId="229" priority="21" operator="equal">
      <formula>0</formula>
    </cfRule>
  </conditionalFormatting>
  <conditionalFormatting sqref="R149:R155 R159:R165">
    <cfRule type="cellIs" dxfId="228" priority="20" operator="equal">
      <formula>0</formula>
    </cfRule>
  </conditionalFormatting>
  <conditionalFormatting sqref="R142:R148">
    <cfRule type="cellIs" dxfId="227" priority="19" operator="equal">
      <formula>0</formula>
    </cfRule>
  </conditionalFormatting>
  <conditionalFormatting sqref="R150:R165 R170:R172 R180:R182 R184:R185">
    <cfRule type="cellIs" dxfId="226" priority="18" operator="equal">
      <formula>0</formula>
    </cfRule>
  </conditionalFormatting>
  <conditionalFormatting sqref="R170:R172">
    <cfRule type="cellIs" dxfId="225" priority="17" operator="equal">
      <formula>0</formula>
    </cfRule>
  </conditionalFormatting>
  <conditionalFormatting sqref="R180:R182">
    <cfRule type="cellIs" dxfId="224" priority="16" operator="equal">
      <formula>0</formula>
    </cfRule>
  </conditionalFormatting>
  <conditionalFormatting sqref="R184:R185">
    <cfRule type="cellIs" dxfId="223" priority="15" operator="equal">
      <formula>0</formula>
    </cfRule>
  </conditionalFormatting>
  <conditionalFormatting sqref="R155">
    <cfRule type="cellIs" dxfId="222" priority="14" operator="equal">
      <formula>0</formula>
    </cfRule>
  </conditionalFormatting>
  <conditionalFormatting sqref="R166:R169">
    <cfRule type="cellIs" dxfId="221" priority="13" operator="equal">
      <formula>0</formula>
    </cfRule>
  </conditionalFormatting>
  <conditionalFormatting sqref="R173:R179">
    <cfRule type="cellIs" dxfId="220" priority="12" operator="equal">
      <formula>0</formula>
    </cfRule>
  </conditionalFormatting>
  <conditionalFormatting sqref="R183">
    <cfRule type="cellIs" dxfId="219" priority="11" operator="equal">
      <formula>0</formula>
    </cfRule>
  </conditionalFormatting>
  <conditionalFormatting sqref="R195:R201 R205:R211">
    <cfRule type="cellIs" dxfId="218" priority="10" operator="equal">
      <formula>0</formula>
    </cfRule>
  </conditionalFormatting>
  <conditionalFormatting sqref="R188:R194">
    <cfRule type="cellIs" dxfId="217" priority="9" operator="equal">
      <formula>0</formula>
    </cfRule>
  </conditionalFormatting>
  <conditionalFormatting sqref="R196:R211 R216:R218 R226:R228 R230:R231">
    <cfRule type="cellIs" dxfId="216" priority="8" operator="equal">
      <formula>0</formula>
    </cfRule>
  </conditionalFormatting>
  <conditionalFormatting sqref="R216:R218">
    <cfRule type="cellIs" dxfId="215" priority="7" operator="equal">
      <formula>0</formula>
    </cfRule>
  </conditionalFormatting>
  <conditionalFormatting sqref="R226:R228">
    <cfRule type="cellIs" dxfId="214" priority="6" operator="equal">
      <formula>0</formula>
    </cfRule>
  </conditionalFormatting>
  <conditionalFormatting sqref="R230:R231">
    <cfRule type="cellIs" dxfId="213" priority="5" operator="equal">
      <formula>0</formula>
    </cfRule>
  </conditionalFormatting>
  <conditionalFormatting sqref="R201">
    <cfRule type="cellIs" dxfId="212" priority="4" operator="equal">
      <formula>0</formula>
    </cfRule>
  </conditionalFormatting>
  <conditionalFormatting sqref="R212:R215">
    <cfRule type="cellIs" dxfId="211" priority="3" operator="equal">
      <formula>0</formula>
    </cfRule>
  </conditionalFormatting>
  <conditionalFormatting sqref="R219:R225">
    <cfRule type="cellIs" dxfId="210" priority="2" operator="equal">
      <formula>0</formula>
    </cfRule>
  </conditionalFormatting>
  <conditionalFormatting sqref="R229">
    <cfRule type="cellIs" dxfId="209" priority="1" operator="equal">
      <formula>0</formula>
    </cfRule>
  </conditionalFormatting>
  <dataValidations count="1">
    <dataValidation type="custom" allowBlank="1" showErrorMessage="1" errorTitle="Input Error" error="Please enter a numeric value." sqref="D45:I45 D11:K17 D21:I24 D28:I31 D35:I41 D91:I91 D57:K63 D67:I70 D74:I77 D81:I87 D137:I137 D103:K109 D113:I116 D120:I123 D127:I133 D183:I183 D149:K155 D159:I162 D166:I169 D173:I179 D229:I229 D195:K201 D205:I208 D212:I215 D219:I225" xr:uid="{9E6B95CC-CC1A-4BD8-9285-2B182DC5AF9E}">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13" zoomScale="95" zoomScaleNormal="95" zoomScaleSheetLayoutView="100" workbookViewId="0">
      <selection activeCell="A13" sqref="A1:XFD1048576"/>
    </sheetView>
  </sheetViews>
  <sheetFormatPr defaultColWidth="9" defaultRowHeight="15.75"/>
  <cols>
    <col min="1" max="1" width="1.625" style="490" customWidth="1"/>
    <col min="2" max="2" width="64.75" style="1332" customWidth="1"/>
    <col min="3" max="3" width="5.5" style="1332" bestFit="1" customWidth="1"/>
    <col min="4" max="4" width="4.75" style="1332" bestFit="1" customWidth="1"/>
    <col min="5" max="5" width="15.75" style="1332" bestFit="1" customWidth="1"/>
    <col min="6" max="6" width="10.75" style="1332" bestFit="1" customWidth="1"/>
    <col min="7" max="7" width="10.25" style="1332" bestFit="1" customWidth="1"/>
    <col min="8" max="8" width="9.25" style="1332" bestFit="1" customWidth="1"/>
    <col min="9" max="9" width="13.25" style="1332" bestFit="1" customWidth="1"/>
    <col min="10" max="10" width="11.75" style="1332" customWidth="1"/>
    <col min="11" max="11" width="1.625" style="1332" customWidth="1"/>
    <col min="12" max="12" width="15.75" style="1335" bestFit="1" customWidth="1"/>
    <col min="13" max="13" width="1.625" style="1131" customWidth="1"/>
    <col min="14" max="14" width="29.5" style="1131" bestFit="1" customWidth="1"/>
    <col min="15" max="15" width="1.625" style="1131" customWidth="1"/>
    <col min="16" max="16" width="1.625" style="1334" customWidth="1"/>
    <col min="17" max="17" width="25" style="490" customWidth="1"/>
    <col min="18" max="18" width="1.625" style="490" customWidth="1"/>
    <col min="19" max="23" width="4.625" style="490" hidden="1" customWidth="1"/>
    <col min="24" max="24" width="1.625" style="490" hidden="1" customWidth="1"/>
    <col min="25" max="25" width="1.625" style="490" customWidth="1"/>
    <col min="26" max="26" width="36.125" style="490" customWidth="1"/>
    <col min="27" max="32" width="12.5" style="490" customWidth="1"/>
    <col min="33" max="34" width="1.625" style="490" customWidth="1"/>
    <col min="35" max="38" width="9" style="490"/>
    <col min="39" max="16384" width="9" style="1332"/>
  </cols>
  <sheetData>
    <row r="1" spans="1:38" s="1282" customFormat="1" ht="29.25" customHeight="1">
      <c r="A1" s="618"/>
      <c r="B1" s="2914" t="s">
        <v>10811</v>
      </c>
      <c r="C1" s="2914"/>
      <c r="D1" s="2914"/>
      <c r="E1" s="2914"/>
      <c r="F1" s="2914"/>
      <c r="G1" s="2914"/>
      <c r="H1" s="2914"/>
      <c r="I1" s="2914"/>
      <c r="J1" s="2914"/>
      <c r="K1" s="813"/>
      <c r="L1" s="916"/>
      <c r="M1" s="726"/>
      <c r="N1" s="726"/>
      <c r="O1" s="726"/>
      <c r="P1" s="1281"/>
      <c r="Q1" s="618"/>
      <c r="R1" s="1168"/>
      <c r="S1" s="618"/>
      <c r="T1" s="618"/>
      <c r="U1" s="618"/>
      <c r="V1" s="618"/>
      <c r="W1" s="618"/>
      <c r="X1" s="1168"/>
      <c r="Y1" s="618"/>
      <c r="Z1" s="2914" t="s">
        <v>6740</v>
      </c>
      <c r="AA1" s="2914"/>
      <c r="AB1" s="2914"/>
      <c r="AC1" s="2914"/>
      <c r="AD1" s="2914"/>
      <c r="AE1" s="2914"/>
      <c r="AF1" s="2914"/>
      <c r="AG1" s="618"/>
      <c r="AH1" s="618"/>
      <c r="AI1" s="618"/>
      <c r="AJ1" s="618"/>
      <c r="AK1" s="618"/>
      <c r="AL1" s="618"/>
    </row>
    <row r="2" spans="1:38" s="1282" customFormat="1" ht="29.25" customHeight="1">
      <c r="A2" s="618"/>
      <c r="B2" s="2914" t="s">
        <v>9</v>
      </c>
      <c r="C2" s="2914"/>
      <c r="D2" s="2914"/>
      <c r="E2" s="2914"/>
      <c r="F2" s="2914"/>
      <c r="G2" s="2914"/>
      <c r="H2" s="2914"/>
      <c r="I2" s="488"/>
      <c r="J2" s="488"/>
      <c r="K2" s="488"/>
      <c r="L2" s="488"/>
      <c r="M2" s="488"/>
      <c r="N2" s="488"/>
      <c r="O2" s="488"/>
      <c r="P2" s="1281"/>
      <c r="Q2" s="618"/>
      <c r="R2" s="1168"/>
      <c r="S2" s="618"/>
      <c r="T2" s="618"/>
      <c r="U2" s="618"/>
      <c r="V2" s="618"/>
      <c r="W2" s="618"/>
      <c r="X2" s="1168"/>
      <c r="Y2" s="618"/>
      <c r="Z2" s="2914"/>
      <c r="AA2" s="2914"/>
      <c r="AB2" s="2914"/>
      <c r="AC2" s="2914"/>
      <c r="AD2" s="2914"/>
      <c r="AE2" s="2914"/>
      <c r="AF2" s="2914"/>
      <c r="AG2" s="618"/>
      <c r="AH2" s="618"/>
      <c r="AI2" s="618"/>
      <c r="AJ2" s="618"/>
      <c r="AK2" s="618"/>
      <c r="AL2" s="618"/>
    </row>
    <row r="3" spans="1:38" s="1286" customFormat="1" ht="45" customHeight="1">
      <c r="A3" s="496"/>
      <c r="B3" s="3077" t="s">
        <v>684</v>
      </c>
      <c r="C3" s="3077"/>
      <c r="D3" s="3077"/>
      <c r="E3" s="3077"/>
      <c r="F3" s="3077"/>
      <c r="G3" s="3077"/>
      <c r="H3" s="3077"/>
      <c r="I3" s="3077"/>
      <c r="J3" s="3077"/>
      <c r="K3" s="3077"/>
      <c r="L3" s="3077"/>
      <c r="M3" s="3077"/>
      <c r="N3" s="3077"/>
      <c r="O3" s="1283"/>
      <c r="P3" s="1284"/>
      <c r="Q3" s="489" t="s">
        <v>6741</v>
      </c>
      <c r="R3" s="1285"/>
      <c r="S3" s="496"/>
      <c r="T3" s="496"/>
      <c r="U3" s="496"/>
      <c r="V3" s="496"/>
      <c r="W3" s="496"/>
      <c r="X3" s="1170"/>
      <c r="Y3" s="496"/>
      <c r="Z3" s="3077" t="s">
        <v>684</v>
      </c>
      <c r="AA3" s="3077"/>
      <c r="AB3" s="3077"/>
      <c r="AC3" s="3077"/>
      <c r="AD3" s="3077"/>
      <c r="AE3" s="3077"/>
      <c r="AF3" s="3077"/>
      <c r="AG3" s="496"/>
      <c r="AH3" s="496"/>
      <c r="AI3" s="496"/>
      <c r="AJ3" s="496"/>
      <c r="AK3" s="496"/>
      <c r="AL3" s="496"/>
    </row>
    <row r="4" spans="1:38" s="1286" customFormat="1" ht="15" customHeight="1" thickBot="1">
      <c r="A4" s="496"/>
      <c r="B4" s="1287"/>
      <c r="C4" s="1287"/>
      <c r="D4" s="1287"/>
      <c r="E4" s="1287"/>
      <c r="F4" s="1287"/>
      <c r="G4" s="1287"/>
      <c r="H4" s="1287"/>
      <c r="I4" s="1287"/>
      <c r="J4" s="1287"/>
      <c r="K4" s="1288"/>
      <c r="L4" s="1289"/>
      <c r="M4" s="1283"/>
      <c r="N4" s="1283"/>
      <c r="O4" s="1283"/>
      <c r="P4" s="1284"/>
      <c r="Q4" s="484"/>
      <c r="R4" s="1285"/>
      <c r="S4" s="496"/>
      <c r="T4" s="496"/>
      <c r="U4" s="496"/>
      <c r="V4" s="496"/>
      <c r="W4" s="496"/>
      <c r="X4" s="1170"/>
      <c r="Y4" s="496"/>
      <c r="Z4" s="1287"/>
      <c r="AA4" s="1287"/>
      <c r="AB4" s="1287"/>
      <c r="AC4" s="1287"/>
      <c r="AD4" s="1287"/>
      <c r="AE4" s="1287"/>
      <c r="AF4" s="1287"/>
      <c r="AG4" s="496"/>
      <c r="AH4" s="496"/>
      <c r="AI4" s="496"/>
      <c r="AJ4" s="496"/>
      <c r="AK4" s="496"/>
      <c r="AL4" s="496"/>
    </row>
    <row r="5" spans="1:38" s="1286" customFormat="1" ht="21.75" customHeight="1" thickTop="1">
      <c r="A5" s="496"/>
      <c r="B5" s="3121" t="s">
        <v>6743</v>
      </c>
      <c r="C5" s="3123" t="s">
        <v>6744</v>
      </c>
      <c r="D5" s="3123" t="s">
        <v>6745</v>
      </c>
      <c r="E5" s="3123" t="s">
        <v>7672</v>
      </c>
      <c r="F5" s="3118" t="s">
        <v>8704</v>
      </c>
      <c r="G5" s="3118"/>
      <c r="H5" s="3118"/>
      <c r="I5" s="3118"/>
      <c r="J5" s="3119" t="s">
        <v>6962</v>
      </c>
      <c r="K5" s="1288"/>
      <c r="L5" s="3126" t="s">
        <v>6749</v>
      </c>
      <c r="M5" s="495"/>
      <c r="N5" s="3126" t="s">
        <v>6750</v>
      </c>
      <c r="O5" s="495"/>
      <c r="P5" s="1284"/>
      <c r="Q5" s="484"/>
      <c r="R5" s="1285"/>
      <c r="S5" s="496"/>
      <c r="T5" s="496"/>
      <c r="U5" s="496"/>
      <c r="V5" s="496"/>
      <c r="W5" s="496"/>
      <c r="X5" s="1170"/>
      <c r="Y5" s="496"/>
      <c r="Z5" s="3121" t="s">
        <v>6743</v>
      </c>
      <c r="AA5" s="3123" t="s">
        <v>7672</v>
      </c>
      <c r="AB5" s="3118" t="s">
        <v>8704</v>
      </c>
      <c r="AC5" s="3118"/>
      <c r="AD5" s="3118"/>
      <c r="AE5" s="3118"/>
      <c r="AF5" s="3119" t="s">
        <v>6962</v>
      </c>
      <c r="AG5" s="496"/>
      <c r="AH5" s="496"/>
      <c r="AI5" s="496"/>
      <c r="AJ5" s="496"/>
      <c r="AK5" s="496"/>
      <c r="AL5" s="496"/>
    </row>
    <row r="6" spans="1:38" s="1286" customFormat="1" ht="48" customHeight="1" thickBot="1">
      <c r="A6" s="496"/>
      <c r="B6" s="3122"/>
      <c r="C6" s="3124"/>
      <c r="D6" s="3124"/>
      <c r="E6" s="3125"/>
      <c r="F6" s="1290" t="s">
        <v>10812</v>
      </c>
      <c r="G6" s="1290" t="s">
        <v>9926</v>
      </c>
      <c r="H6" s="1290" t="s">
        <v>9927</v>
      </c>
      <c r="I6" s="1290" t="s">
        <v>9928</v>
      </c>
      <c r="J6" s="3120"/>
      <c r="K6" s="1288"/>
      <c r="L6" s="3127"/>
      <c r="M6" s="495"/>
      <c r="N6" s="3127"/>
      <c r="O6" s="495"/>
      <c r="P6" s="1284"/>
      <c r="Q6" s="1238"/>
      <c r="R6" s="1291"/>
      <c r="S6" s="496"/>
      <c r="T6" s="496"/>
      <c r="U6" s="496"/>
      <c r="V6" s="496"/>
      <c r="W6" s="496"/>
      <c r="X6" s="1170"/>
      <c r="Y6" s="496"/>
      <c r="Z6" s="3122"/>
      <c r="AA6" s="3125"/>
      <c r="AB6" s="1290" t="s">
        <v>10812</v>
      </c>
      <c r="AC6" s="1290" t="s">
        <v>9926</v>
      </c>
      <c r="AD6" s="1290" t="s">
        <v>9927</v>
      </c>
      <c r="AE6" s="1290" t="s">
        <v>9928</v>
      </c>
      <c r="AF6" s="3120"/>
      <c r="AG6" s="496"/>
      <c r="AH6" s="496"/>
      <c r="AI6" s="496"/>
      <c r="AJ6" s="496"/>
      <c r="AK6" s="496"/>
      <c r="AL6" s="496"/>
    </row>
    <row r="7" spans="1:38" s="1286" customFormat="1" ht="15.75" customHeight="1" thickTop="1" thickBot="1">
      <c r="A7" s="496"/>
      <c r="B7" s="1292"/>
      <c r="C7" s="1292"/>
      <c r="D7" s="1292"/>
      <c r="E7" s="1288"/>
      <c r="F7" s="1288"/>
      <c r="G7" s="1288"/>
      <c r="H7" s="1288"/>
      <c r="I7" s="1288"/>
      <c r="J7" s="1293"/>
      <c r="K7" s="1288"/>
      <c r="L7" s="1293"/>
      <c r="M7" s="560"/>
      <c r="N7" s="560"/>
      <c r="O7" s="560"/>
      <c r="P7" s="1284"/>
      <c r="Q7" s="484"/>
      <c r="R7" s="1285"/>
      <c r="S7" s="2921" t="s">
        <v>6742</v>
      </c>
      <c r="T7" s="3094"/>
      <c r="U7" s="3094"/>
      <c r="V7" s="3094"/>
      <c r="W7" s="3094"/>
      <c r="X7" s="1294"/>
      <c r="Y7" s="913"/>
      <c r="Z7" s="1292"/>
      <c r="AA7" s="1288"/>
      <c r="AB7" s="1288"/>
      <c r="AC7" s="1288"/>
      <c r="AD7" s="1288"/>
      <c r="AE7" s="1288"/>
      <c r="AF7" s="1293"/>
      <c r="AG7" s="496"/>
      <c r="AH7" s="496"/>
      <c r="AI7" s="496"/>
      <c r="AJ7" s="496"/>
      <c r="AK7" s="496"/>
      <c r="AL7" s="496"/>
    </row>
    <row r="8" spans="1:38" s="1286" customFormat="1" ht="15.75" customHeight="1" thickTop="1" thickBot="1">
      <c r="A8" s="496"/>
      <c r="B8" s="613" t="s">
        <v>7987</v>
      </c>
      <c r="C8" s="531"/>
      <c r="D8" s="531"/>
      <c r="E8" s="495"/>
      <c r="F8" s="495"/>
      <c r="G8" s="495"/>
      <c r="H8" s="1292"/>
      <c r="I8" s="1292"/>
      <c r="J8" s="1288"/>
      <c r="K8" s="1288"/>
      <c r="L8" s="1295"/>
      <c r="M8" s="1296"/>
      <c r="N8" s="1296"/>
      <c r="O8" s="1296"/>
      <c r="P8" s="1284"/>
      <c r="Q8" s="484"/>
      <c r="R8" s="1285"/>
      <c r="S8" s="502" t="s">
        <v>6751</v>
      </c>
      <c r="T8" s="526"/>
      <c r="U8" s="526"/>
      <c r="V8" s="526"/>
      <c r="W8" s="526"/>
      <c r="X8" s="1236"/>
      <c r="Y8" s="526"/>
      <c r="Z8" s="613" t="s">
        <v>7987</v>
      </c>
      <c r="AA8" s="495"/>
      <c r="AB8" s="495"/>
      <c r="AC8" s="495"/>
      <c r="AD8" s="1292"/>
      <c r="AE8" s="1292"/>
      <c r="AF8" s="1288"/>
      <c r="AG8" s="496"/>
      <c r="AH8" s="496"/>
      <c r="AI8" s="496"/>
      <c r="AJ8" s="496"/>
      <c r="AK8" s="496"/>
      <c r="AL8" s="496"/>
    </row>
    <row r="9" spans="1:38" s="1286" customFormat="1" ht="15.75" customHeight="1" thickTop="1">
      <c r="A9" s="496"/>
      <c r="B9" s="1297" t="s">
        <v>7772</v>
      </c>
      <c r="C9" s="1269" t="s">
        <v>6756</v>
      </c>
      <c r="D9" s="1269">
        <v>3</v>
      </c>
      <c r="E9" s="1298">
        <v>3.7040000000000002</v>
      </c>
      <c r="F9" s="1298">
        <v>0</v>
      </c>
      <c r="G9" s="1298">
        <v>0</v>
      </c>
      <c r="H9" s="1298">
        <v>9.0489999999999995</v>
      </c>
      <c r="I9" s="1298">
        <v>3.718</v>
      </c>
      <c r="J9" s="1299">
        <f>IFERROR(SUM(E9:I9), 0)</f>
        <v>16.471</v>
      </c>
      <c r="K9" s="1288"/>
      <c r="L9" s="1153" t="s">
        <v>10813</v>
      </c>
      <c r="M9" s="803"/>
      <c r="N9" s="1153"/>
      <c r="O9" s="803"/>
      <c r="P9" s="1284"/>
      <c r="Q9" s="487">
        <f t="shared" ref="Q9:Q15" si="0">IF( SUM( S9:W9 ) = 0, 0, $S$8 )</f>
        <v>0</v>
      </c>
      <c r="R9" s="1285"/>
      <c r="S9" s="511">
        <f t="shared" ref="S9" si="1" xml:space="preserve"> IF( ISNUMBER(E9), 0, 1 )</f>
        <v>0</v>
      </c>
      <c r="T9" s="511">
        <f t="shared" ref="T9:T15" si="2" xml:space="preserve"> IF( ISNUMBER(F9), 0, 1 )</f>
        <v>0</v>
      </c>
      <c r="U9" s="511">
        <f t="shared" ref="U9:U15" si="3" xml:space="preserve"> IF( ISNUMBER(G9), 0, 1 )</f>
        <v>0</v>
      </c>
      <c r="V9" s="511">
        <f t="shared" ref="V9:V15" si="4" xml:space="preserve"> IF( ISNUMBER(H9), 0, 1 )</f>
        <v>0</v>
      </c>
      <c r="W9" s="511">
        <f t="shared" ref="W9:W15" si="5" xml:space="preserve"> IF( ISNUMBER(I9), 0, 1 )</f>
        <v>0</v>
      </c>
      <c r="X9" s="1170"/>
      <c r="Y9" s="496"/>
      <c r="Z9" s="1297" t="s">
        <v>7772</v>
      </c>
      <c r="AA9" s="1300" t="s">
        <v>7774</v>
      </c>
      <c r="AB9" s="1300" t="s">
        <v>10814</v>
      </c>
      <c r="AC9" s="1300" t="s">
        <v>10815</v>
      </c>
      <c r="AD9" s="1300" t="s">
        <v>10816</v>
      </c>
      <c r="AE9" s="1300" t="s">
        <v>10817</v>
      </c>
      <c r="AF9" s="1301" t="s">
        <v>10818</v>
      </c>
      <c r="AG9" s="496"/>
      <c r="AH9" s="496"/>
      <c r="AI9" s="496"/>
      <c r="AJ9" s="496"/>
      <c r="AK9" s="496"/>
      <c r="AL9" s="496"/>
    </row>
    <row r="10" spans="1:38" s="1286" customFormat="1" ht="15.75" customHeight="1">
      <c r="A10" s="496"/>
      <c r="B10" s="1302" t="s">
        <v>7780</v>
      </c>
      <c r="C10" s="1270" t="s">
        <v>6756</v>
      </c>
      <c r="D10" s="1270">
        <v>3</v>
      </c>
      <c r="E10" s="1303">
        <v>0</v>
      </c>
      <c r="F10" s="1303">
        <v>0</v>
      </c>
      <c r="G10" s="1303">
        <v>0</v>
      </c>
      <c r="H10" s="1303">
        <v>-1.2999999999999999E-2</v>
      </c>
      <c r="I10" s="1303">
        <v>-3.0000000000000001E-3</v>
      </c>
      <c r="J10" s="1304">
        <f>IFERROR(SUM(E10:I10), 0)</f>
        <v>-1.6E-2</v>
      </c>
      <c r="K10" s="1288"/>
      <c r="L10" s="1154" t="s">
        <v>10819</v>
      </c>
      <c r="M10" s="803"/>
      <c r="N10" s="1154"/>
      <c r="O10" s="803"/>
      <c r="P10" s="1284"/>
      <c r="Q10" s="487">
        <f t="shared" si="0"/>
        <v>0</v>
      </c>
      <c r="R10" s="1285"/>
      <c r="S10" s="511">
        <f t="shared" ref="S10:S15" si="6" xml:space="preserve"> IF( ISNUMBER(E10), 0, 1 )</f>
        <v>0</v>
      </c>
      <c r="T10" s="511">
        <f t="shared" si="2"/>
        <v>0</v>
      </c>
      <c r="U10" s="511">
        <f t="shared" si="3"/>
        <v>0</v>
      </c>
      <c r="V10" s="511">
        <f t="shared" si="4"/>
        <v>0</v>
      </c>
      <c r="W10" s="511">
        <f t="shared" si="5"/>
        <v>0</v>
      </c>
      <c r="X10" s="1170"/>
      <c r="Y10" s="496"/>
      <c r="Z10" s="1302" t="s">
        <v>7780</v>
      </c>
      <c r="AA10" s="1305" t="s">
        <v>7782</v>
      </c>
      <c r="AB10" s="1305" t="s">
        <v>10820</v>
      </c>
      <c r="AC10" s="1305" t="s">
        <v>10821</v>
      </c>
      <c r="AD10" s="1305" t="s">
        <v>10822</v>
      </c>
      <c r="AE10" s="1305" t="s">
        <v>10823</v>
      </c>
      <c r="AF10" s="1306" t="s">
        <v>10824</v>
      </c>
      <c r="AG10" s="496"/>
      <c r="AH10" s="496"/>
      <c r="AI10" s="496"/>
      <c r="AJ10" s="496"/>
      <c r="AK10" s="496"/>
      <c r="AL10" s="496"/>
    </row>
    <row r="11" spans="1:38" s="1286" customFormat="1" ht="15.75" customHeight="1">
      <c r="A11" s="496"/>
      <c r="B11" s="1302" t="s">
        <v>7797</v>
      </c>
      <c r="C11" s="1270" t="s">
        <v>6756</v>
      </c>
      <c r="D11" s="1270">
        <v>3</v>
      </c>
      <c r="E11" s="1303">
        <v>0</v>
      </c>
      <c r="F11" s="1303">
        <v>0</v>
      </c>
      <c r="G11" s="1303">
        <v>0</v>
      </c>
      <c r="H11" s="1303">
        <v>0</v>
      </c>
      <c r="I11" s="1303">
        <v>0.33500000000000002</v>
      </c>
      <c r="J11" s="1304">
        <f t="shared" ref="J11:J14" si="7">IFERROR(SUM(E11:I11), 0)</f>
        <v>0.33500000000000002</v>
      </c>
      <c r="K11" s="1288"/>
      <c r="L11" s="1154" t="s">
        <v>10825</v>
      </c>
      <c r="M11" s="803"/>
      <c r="N11" s="1154"/>
      <c r="O11" s="803"/>
      <c r="P11" s="1284"/>
      <c r="Q11" s="487">
        <f t="shared" si="0"/>
        <v>0</v>
      </c>
      <c r="R11" s="1285"/>
      <c r="S11" s="511">
        <f t="shared" si="6"/>
        <v>0</v>
      </c>
      <c r="T11" s="511">
        <f t="shared" si="2"/>
        <v>0</v>
      </c>
      <c r="U11" s="511">
        <f t="shared" si="3"/>
        <v>0</v>
      </c>
      <c r="V11" s="511">
        <f t="shared" si="4"/>
        <v>0</v>
      </c>
      <c r="W11" s="511">
        <f t="shared" si="5"/>
        <v>0</v>
      </c>
      <c r="X11" s="1170"/>
      <c r="Y11" s="496"/>
      <c r="Z11" s="1302" t="s">
        <v>10826</v>
      </c>
      <c r="AA11" s="1305" t="s">
        <v>7799</v>
      </c>
      <c r="AB11" s="1305" t="s">
        <v>10827</v>
      </c>
      <c r="AC11" s="1305" t="s">
        <v>10828</v>
      </c>
      <c r="AD11" s="1305" t="s">
        <v>10829</v>
      </c>
      <c r="AE11" s="1305" t="s">
        <v>10830</v>
      </c>
      <c r="AF11" s="1306" t="s">
        <v>10831</v>
      </c>
      <c r="AG11" s="496"/>
      <c r="AH11" s="496"/>
      <c r="AI11" s="496"/>
      <c r="AJ11" s="496"/>
      <c r="AK11" s="496"/>
      <c r="AL11" s="496"/>
    </row>
    <row r="12" spans="1:38" s="1286" customFormat="1" ht="15.75" customHeight="1">
      <c r="A12" s="496"/>
      <c r="B12" s="1302" t="s">
        <v>10832</v>
      </c>
      <c r="C12" s="1270" t="s">
        <v>6756</v>
      </c>
      <c r="D12" s="1270">
        <v>3</v>
      </c>
      <c r="E12" s="1303">
        <v>0</v>
      </c>
      <c r="F12" s="1303">
        <v>0</v>
      </c>
      <c r="G12" s="1303">
        <v>0</v>
      </c>
      <c r="H12" s="1303">
        <v>0</v>
      </c>
      <c r="I12" s="1303">
        <v>19.652000000000001</v>
      </c>
      <c r="J12" s="1304">
        <f t="shared" si="7"/>
        <v>19.652000000000001</v>
      </c>
      <c r="K12" s="1288"/>
      <c r="L12" s="1154" t="s">
        <v>10833</v>
      </c>
      <c r="M12" s="803"/>
      <c r="N12" s="1154"/>
      <c r="O12" s="803"/>
      <c r="P12" s="1284"/>
      <c r="Q12" s="487">
        <f t="shared" si="0"/>
        <v>0</v>
      </c>
      <c r="R12" s="1285"/>
      <c r="S12" s="511">
        <f t="shared" si="6"/>
        <v>0</v>
      </c>
      <c r="T12" s="511">
        <f t="shared" si="2"/>
        <v>0</v>
      </c>
      <c r="U12" s="511">
        <f t="shared" si="3"/>
        <v>0</v>
      </c>
      <c r="V12" s="511">
        <f t="shared" si="4"/>
        <v>0</v>
      </c>
      <c r="W12" s="511">
        <f t="shared" si="5"/>
        <v>0</v>
      </c>
      <c r="X12" s="1170"/>
      <c r="Y12" s="496"/>
      <c r="Z12" s="1302" t="s">
        <v>10832</v>
      </c>
      <c r="AA12" s="1305" t="s">
        <v>7807</v>
      </c>
      <c r="AB12" s="1305" t="s">
        <v>10834</v>
      </c>
      <c r="AC12" s="1305" t="s">
        <v>10835</v>
      </c>
      <c r="AD12" s="1305" t="s">
        <v>10836</v>
      </c>
      <c r="AE12" s="1305" t="s">
        <v>10837</v>
      </c>
      <c r="AF12" s="1306" t="s">
        <v>10838</v>
      </c>
      <c r="AG12" s="496"/>
      <c r="AH12" s="496"/>
      <c r="AI12" s="496"/>
      <c r="AJ12" s="496"/>
      <c r="AK12" s="496"/>
      <c r="AL12" s="496"/>
    </row>
    <row r="13" spans="1:38" s="1286" customFormat="1" ht="15.75" customHeight="1">
      <c r="A13" s="496"/>
      <c r="B13" s="1302" t="s">
        <v>10839</v>
      </c>
      <c r="C13" s="1270" t="s">
        <v>6756</v>
      </c>
      <c r="D13" s="1270">
        <v>3</v>
      </c>
      <c r="E13" s="1303">
        <v>0</v>
      </c>
      <c r="F13" s="1303">
        <v>0</v>
      </c>
      <c r="G13" s="1303">
        <v>0</v>
      </c>
      <c r="H13" s="1303">
        <v>0</v>
      </c>
      <c r="I13" s="1303">
        <v>0</v>
      </c>
      <c r="J13" s="1304">
        <f t="shared" si="7"/>
        <v>0</v>
      </c>
      <c r="K13" s="1288"/>
      <c r="L13" s="1154" t="s">
        <v>10840</v>
      </c>
      <c r="M13" s="803"/>
      <c r="N13" s="1154"/>
      <c r="O13" s="803"/>
      <c r="P13" s="1284"/>
      <c r="Q13" s="487">
        <f t="shared" si="0"/>
        <v>0</v>
      </c>
      <c r="R13" s="1285"/>
      <c r="S13" s="511">
        <f t="shared" si="6"/>
        <v>0</v>
      </c>
      <c r="T13" s="511">
        <f t="shared" si="2"/>
        <v>0</v>
      </c>
      <c r="U13" s="511">
        <f t="shared" si="3"/>
        <v>0</v>
      </c>
      <c r="V13" s="511">
        <f t="shared" si="4"/>
        <v>0</v>
      </c>
      <c r="W13" s="511">
        <f t="shared" si="5"/>
        <v>0</v>
      </c>
      <c r="X13" s="1170"/>
      <c r="Y13" s="496"/>
      <c r="Z13" s="1302" t="s">
        <v>10839</v>
      </c>
      <c r="AA13" s="1305" t="s">
        <v>7815</v>
      </c>
      <c r="AB13" s="1305" t="s">
        <v>10841</v>
      </c>
      <c r="AC13" s="1305" t="s">
        <v>10842</v>
      </c>
      <c r="AD13" s="1305" t="s">
        <v>10843</v>
      </c>
      <c r="AE13" s="1305" t="s">
        <v>10844</v>
      </c>
      <c r="AF13" s="1306" t="s">
        <v>10845</v>
      </c>
      <c r="AG13" s="496"/>
      <c r="AH13" s="496"/>
      <c r="AI13" s="496"/>
      <c r="AJ13" s="496"/>
      <c r="AK13" s="496"/>
      <c r="AL13" s="496"/>
    </row>
    <row r="14" spans="1:38" s="1286" customFormat="1" ht="15.75" customHeight="1">
      <c r="A14" s="496"/>
      <c r="B14" s="1302" t="s">
        <v>7823</v>
      </c>
      <c r="C14" s="1270" t="s">
        <v>6756</v>
      </c>
      <c r="D14" s="1270">
        <v>3</v>
      </c>
      <c r="E14" s="1303">
        <v>6.3540000000000001</v>
      </c>
      <c r="F14" s="1303">
        <v>0.221</v>
      </c>
      <c r="G14" s="1303">
        <v>0.26700000000000002</v>
      </c>
      <c r="H14" s="1303">
        <v>37.244999999999997</v>
      </c>
      <c r="I14" s="1303">
        <v>19.084</v>
      </c>
      <c r="J14" s="1304">
        <f t="shared" si="7"/>
        <v>63.170999999999992</v>
      </c>
      <c r="K14" s="1288"/>
      <c r="L14" s="1154" t="s">
        <v>10846</v>
      </c>
      <c r="M14" s="803"/>
      <c r="N14" s="1154"/>
      <c r="O14" s="803"/>
      <c r="P14" s="1284"/>
      <c r="Q14" s="487">
        <f t="shared" si="0"/>
        <v>0</v>
      </c>
      <c r="R14" s="1285"/>
      <c r="S14" s="511">
        <f t="shared" si="6"/>
        <v>0</v>
      </c>
      <c r="T14" s="511">
        <f t="shared" si="2"/>
        <v>0</v>
      </c>
      <c r="U14" s="511">
        <f t="shared" si="3"/>
        <v>0</v>
      </c>
      <c r="V14" s="511">
        <f t="shared" si="4"/>
        <v>0</v>
      </c>
      <c r="W14" s="511">
        <f t="shared" si="5"/>
        <v>0</v>
      </c>
      <c r="X14" s="1170"/>
      <c r="Y14" s="496"/>
      <c r="Z14" s="1302" t="s">
        <v>7823</v>
      </c>
      <c r="AA14" s="1305" t="s">
        <v>10847</v>
      </c>
      <c r="AB14" s="1305" t="s">
        <v>10848</v>
      </c>
      <c r="AC14" s="1305" t="s">
        <v>10849</v>
      </c>
      <c r="AD14" s="1305" t="s">
        <v>10850</v>
      </c>
      <c r="AE14" s="1305" t="s">
        <v>10851</v>
      </c>
      <c r="AF14" s="1306" t="s">
        <v>10852</v>
      </c>
      <c r="AG14" s="496"/>
      <c r="AH14" s="496"/>
      <c r="AI14" s="496"/>
      <c r="AJ14" s="496"/>
      <c r="AK14" s="496"/>
      <c r="AL14" s="496"/>
    </row>
    <row r="15" spans="1:38" s="1286" customFormat="1" ht="15.75" customHeight="1" thickBot="1">
      <c r="A15" s="496"/>
      <c r="B15" s="1307" t="s">
        <v>7830</v>
      </c>
      <c r="C15" s="1271" t="s">
        <v>6756</v>
      </c>
      <c r="D15" s="1271">
        <v>3</v>
      </c>
      <c r="E15" s="1308">
        <v>0.999</v>
      </c>
      <c r="F15" s="1308">
        <v>0.13</v>
      </c>
      <c r="G15" s="1308">
        <v>0</v>
      </c>
      <c r="H15" s="1308">
        <v>1.585</v>
      </c>
      <c r="I15" s="1308">
        <v>9.5739999999999998</v>
      </c>
      <c r="J15" s="1309">
        <f>IFERROR(SUM(E15:I15), 0)</f>
        <v>12.288</v>
      </c>
      <c r="K15" s="1288"/>
      <c r="L15" s="1155" t="s">
        <v>10853</v>
      </c>
      <c r="M15" s="803"/>
      <c r="N15" s="1155"/>
      <c r="O15" s="803"/>
      <c r="P15" s="1284"/>
      <c r="Q15" s="487">
        <f t="shared" si="0"/>
        <v>0</v>
      </c>
      <c r="R15" s="1285"/>
      <c r="S15" s="511">
        <f t="shared" si="6"/>
        <v>0</v>
      </c>
      <c r="T15" s="511">
        <f t="shared" si="2"/>
        <v>0</v>
      </c>
      <c r="U15" s="511">
        <f t="shared" si="3"/>
        <v>0</v>
      </c>
      <c r="V15" s="511">
        <f t="shared" si="4"/>
        <v>0</v>
      </c>
      <c r="W15" s="511">
        <f t="shared" si="5"/>
        <v>0</v>
      </c>
      <c r="X15" s="1170"/>
      <c r="Y15" s="496"/>
      <c r="Z15" s="1307" t="s">
        <v>7830</v>
      </c>
      <c r="AA15" s="1310" t="s">
        <v>7832</v>
      </c>
      <c r="AB15" s="1310" t="s">
        <v>10854</v>
      </c>
      <c r="AC15" s="1310" t="s">
        <v>10855</v>
      </c>
      <c r="AD15" s="1310" t="s">
        <v>10856</v>
      </c>
      <c r="AE15" s="1310" t="s">
        <v>10857</v>
      </c>
      <c r="AF15" s="1311" t="s">
        <v>10858</v>
      </c>
      <c r="AG15" s="496"/>
      <c r="AH15" s="496"/>
      <c r="AI15" s="496"/>
      <c r="AJ15" s="496"/>
      <c r="AK15" s="496"/>
      <c r="AL15" s="496"/>
    </row>
    <row r="16" spans="1:38" s="1286" customFormat="1" ht="15.75" customHeight="1" thickTop="1" thickBot="1">
      <c r="A16" s="496"/>
      <c r="B16" s="1312"/>
      <c r="C16" s="1312"/>
      <c r="D16" s="1312"/>
      <c r="E16" s="1313"/>
      <c r="F16" s="1313"/>
      <c r="G16" s="1313"/>
      <c r="H16" s="1313"/>
      <c r="I16" s="1313"/>
      <c r="J16" s="1313"/>
      <c r="K16" s="1288"/>
      <c r="L16" s="1314"/>
      <c r="M16" s="1315"/>
      <c r="N16" s="1315"/>
      <c r="O16" s="1315"/>
      <c r="P16" s="1284"/>
      <c r="Q16" s="484"/>
      <c r="R16" s="1285"/>
      <c r="S16" s="799"/>
      <c r="T16" s="799"/>
      <c r="U16" s="799"/>
      <c r="V16" s="799"/>
      <c r="W16" s="799"/>
      <c r="X16" s="1170"/>
      <c r="Y16" s="496"/>
      <c r="Z16" s="1312"/>
      <c r="AA16" s="1293"/>
      <c r="AB16" s="1293"/>
      <c r="AC16" s="1293"/>
      <c r="AD16" s="1293"/>
      <c r="AE16" s="1293"/>
      <c r="AF16" s="1293"/>
      <c r="AG16" s="496"/>
      <c r="AH16" s="496"/>
      <c r="AI16" s="496"/>
      <c r="AJ16" s="496"/>
      <c r="AK16" s="496"/>
      <c r="AL16" s="496"/>
    </row>
    <row r="17" spans="1:38" s="1286" customFormat="1" ht="15.75" customHeight="1" thickTop="1" thickBot="1">
      <c r="A17" s="496"/>
      <c r="B17" s="613" t="s">
        <v>10859</v>
      </c>
      <c r="C17" s="531"/>
      <c r="D17" s="531"/>
      <c r="E17" s="1316"/>
      <c r="F17" s="1316"/>
      <c r="G17" s="1316"/>
      <c r="H17" s="1317"/>
      <c r="I17" s="1317"/>
      <c r="J17" s="1318"/>
      <c r="K17" s="1288"/>
      <c r="L17" s="1295"/>
      <c r="M17" s="1296"/>
      <c r="N17" s="1296"/>
      <c r="O17" s="1296"/>
      <c r="P17" s="1284"/>
      <c r="Q17" s="484"/>
      <c r="R17" s="1285"/>
      <c r="S17" s="799"/>
      <c r="T17" s="799"/>
      <c r="U17" s="799"/>
      <c r="V17" s="799"/>
      <c r="W17" s="799"/>
      <c r="X17" s="1170"/>
      <c r="Y17" s="496"/>
      <c r="Z17" s="613" t="s">
        <v>10859</v>
      </c>
      <c r="AA17" s="495"/>
      <c r="AB17" s="495"/>
      <c r="AC17" s="495"/>
      <c r="AD17" s="1292"/>
      <c r="AE17" s="1292"/>
      <c r="AF17" s="1288"/>
      <c r="AG17" s="496"/>
      <c r="AH17" s="496"/>
      <c r="AI17" s="496"/>
      <c r="AJ17" s="496"/>
      <c r="AK17" s="496"/>
      <c r="AL17" s="496"/>
    </row>
    <row r="18" spans="1:38" s="1286" customFormat="1" ht="15.75" customHeight="1" thickTop="1">
      <c r="A18" s="496"/>
      <c r="B18" s="1297" t="s">
        <v>10860</v>
      </c>
      <c r="C18" s="1269" t="s">
        <v>6756</v>
      </c>
      <c r="D18" s="1269">
        <v>3</v>
      </c>
      <c r="E18" s="1298">
        <v>0</v>
      </c>
      <c r="F18" s="1298">
        <v>0</v>
      </c>
      <c r="G18" s="1298">
        <v>0</v>
      </c>
      <c r="H18" s="1298">
        <v>0</v>
      </c>
      <c r="I18" s="1298">
        <v>0</v>
      </c>
      <c r="J18" s="1299">
        <f>IFERROR(SUM(E18:I18), 0)</f>
        <v>0</v>
      </c>
      <c r="K18" s="1288"/>
      <c r="L18" s="1153" t="s">
        <v>10861</v>
      </c>
      <c r="M18" s="803"/>
      <c r="N18" s="1153"/>
      <c r="O18" s="803"/>
      <c r="P18" s="1284"/>
      <c r="Q18" s="487">
        <f t="shared" ref="Q18:Q20" si="8">IF( SUM( S18:W18 ) = 0, 0, $S$8 )</f>
        <v>0</v>
      </c>
      <c r="R18" s="1285"/>
      <c r="S18" s="511">
        <f t="shared" ref="S18:S20" si="9" xml:space="preserve"> IF( ISNUMBER(E18), 0, 1 )</f>
        <v>0</v>
      </c>
      <c r="T18" s="511">
        <f t="shared" ref="T18:T20" si="10" xml:space="preserve"> IF( ISNUMBER(F18), 0, 1 )</f>
        <v>0</v>
      </c>
      <c r="U18" s="511">
        <f t="shared" ref="U18:U20" si="11" xml:space="preserve"> IF( ISNUMBER(G18), 0, 1 )</f>
        <v>0</v>
      </c>
      <c r="V18" s="511">
        <f t="shared" ref="V18:V20" si="12" xml:space="preserve"> IF( ISNUMBER(H18), 0, 1 )</f>
        <v>0</v>
      </c>
      <c r="W18" s="511">
        <f t="shared" ref="W18:W20" si="13" xml:space="preserve"> IF( ISNUMBER(I18), 0, 1 )</f>
        <v>0</v>
      </c>
      <c r="X18" s="1170"/>
      <c r="Y18" s="496"/>
      <c r="Z18" s="1297" t="s">
        <v>10860</v>
      </c>
      <c r="AA18" s="1300" t="s">
        <v>10862</v>
      </c>
      <c r="AB18" s="1300" t="s">
        <v>10863</v>
      </c>
      <c r="AC18" s="1300" t="s">
        <v>10864</v>
      </c>
      <c r="AD18" s="1300" t="s">
        <v>10865</v>
      </c>
      <c r="AE18" s="1300" t="s">
        <v>10866</v>
      </c>
      <c r="AF18" s="1301" t="s">
        <v>10867</v>
      </c>
      <c r="AG18" s="496"/>
      <c r="AH18" s="496"/>
      <c r="AI18" s="496"/>
      <c r="AJ18" s="496"/>
      <c r="AK18" s="496"/>
      <c r="AL18" s="496"/>
    </row>
    <row r="19" spans="1:38" s="1286" customFormat="1" ht="15.75" customHeight="1">
      <c r="A19" s="496"/>
      <c r="B19" s="1302" t="s">
        <v>10868</v>
      </c>
      <c r="C19" s="1270" t="s">
        <v>6756</v>
      </c>
      <c r="D19" s="1270">
        <v>3</v>
      </c>
      <c r="E19" s="1303">
        <v>3.665</v>
      </c>
      <c r="F19" s="1303">
        <v>0</v>
      </c>
      <c r="G19" s="1303">
        <v>0</v>
      </c>
      <c r="H19" s="1303">
        <v>9.9000000000000005E-2</v>
      </c>
      <c r="I19" s="1303">
        <v>0</v>
      </c>
      <c r="J19" s="1304">
        <f>IFERROR(SUM(E19:I19), 0)</f>
        <v>3.7640000000000002</v>
      </c>
      <c r="K19" s="1288"/>
      <c r="L19" s="1154" t="s">
        <v>10869</v>
      </c>
      <c r="M19" s="803"/>
      <c r="N19" s="1154"/>
      <c r="O19" s="803"/>
      <c r="P19" s="1284"/>
      <c r="Q19" s="487">
        <f t="shared" si="8"/>
        <v>0</v>
      </c>
      <c r="R19" s="1285"/>
      <c r="S19" s="511">
        <f t="shared" si="9"/>
        <v>0</v>
      </c>
      <c r="T19" s="511">
        <f t="shared" si="10"/>
        <v>0</v>
      </c>
      <c r="U19" s="511">
        <f t="shared" si="11"/>
        <v>0</v>
      </c>
      <c r="V19" s="511">
        <f t="shared" si="12"/>
        <v>0</v>
      </c>
      <c r="W19" s="511">
        <f t="shared" si="13"/>
        <v>0</v>
      </c>
      <c r="X19" s="1170"/>
      <c r="Y19" s="496"/>
      <c r="Z19" s="1302" t="s">
        <v>10868</v>
      </c>
      <c r="AA19" s="1305" t="s">
        <v>10870</v>
      </c>
      <c r="AB19" s="1305" t="s">
        <v>10871</v>
      </c>
      <c r="AC19" s="1305" t="s">
        <v>10872</v>
      </c>
      <c r="AD19" s="1305" t="s">
        <v>10873</v>
      </c>
      <c r="AE19" s="1305" t="s">
        <v>10874</v>
      </c>
      <c r="AF19" s="1306" t="s">
        <v>10875</v>
      </c>
      <c r="AG19" s="496"/>
      <c r="AH19" s="496"/>
      <c r="AI19" s="496"/>
      <c r="AJ19" s="496"/>
      <c r="AK19" s="496"/>
      <c r="AL19" s="496"/>
    </row>
    <row r="20" spans="1:38" s="1286" customFormat="1" ht="15.75" customHeight="1" thickBot="1">
      <c r="A20" s="496"/>
      <c r="B20" s="1307" t="s">
        <v>10876</v>
      </c>
      <c r="C20" s="1271" t="s">
        <v>6756</v>
      </c>
      <c r="D20" s="1271">
        <v>3</v>
      </c>
      <c r="E20" s="1308">
        <v>0</v>
      </c>
      <c r="F20" s="1308">
        <v>0</v>
      </c>
      <c r="G20" s="1308">
        <v>0</v>
      </c>
      <c r="H20" s="1308">
        <v>0</v>
      </c>
      <c r="I20" s="1308">
        <v>0</v>
      </c>
      <c r="J20" s="1309">
        <f>IFERROR(SUM(E20:I20), 0)</f>
        <v>0</v>
      </c>
      <c r="K20" s="1288"/>
      <c r="L20" s="1155" t="s">
        <v>10877</v>
      </c>
      <c r="M20" s="803"/>
      <c r="N20" s="1155"/>
      <c r="O20" s="803"/>
      <c r="P20" s="1284"/>
      <c r="Q20" s="487">
        <f t="shared" si="8"/>
        <v>0</v>
      </c>
      <c r="R20" s="1285"/>
      <c r="S20" s="511">
        <f t="shared" si="9"/>
        <v>0</v>
      </c>
      <c r="T20" s="511">
        <f t="shared" si="10"/>
        <v>0</v>
      </c>
      <c r="U20" s="511">
        <f t="shared" si="11"/>
        <v>0</v>
      </c>
      <c r="V20" s="511">
        <f t="shared" si="12"/>
        <v>0</v>
      </c>
      <c r="W20" s="511">
        <f t="shared" si="13"/>
        <v>0</v>
      </c>
      <c r="X20" s="1170"/>
      <c r="Y20" s="496"/>
      <c r="Z20" s="1307" t="s">
        <v>10876</v>
      </c>
      <c r="AA20" s="1310" t="s">
        <v>10878</v>
      </c>
      <c r="AB20" s="1310" t="s">
        <v>10879</v>
      </c>
      <c r="AC20" s="1310" t="s">
        <v>10880</v>
      </c>
      <c r="AD20" s="1310" t="s">
        <v>10881</v>
      </c>
      <c r="AE20" s="1310" t="s">
        <v>10882</v>
      </c>
      <c r="AF20" s="1311" t="s">
        <v>10883</v>
      </c>
      <c r="AG20" s="496"/>
      <c r="AH20" s="496"/>
      <c r="AI20" s="496"/>
      <c r="AJ20" s="496"/>
      <c r="AK20" s="496"/>
      <c r="AL20" s="496"/>
    </row>
    <row r="21" spans="1:38" s="1286" customFormat="1" ht="15.75" customHeight="1" thickTop="1" thickBot="1">
      <c r="A21" s="496"/>
      <c r="B21" s="1292"/>
      <c r="C21" s="1292"/>
      <c r="D21" s="1292"/>
      <c r="E21" s="1318"/>
      <c r="F21" s="1318"/>
      <c r="G21" s="1318"/>
      <c r="H21" s="1318"/>
      <c r="I21" s="1318"/>
      <c r="J21" s="1313"/>
      <c r="K21" s="1288"/>
      <c r="L21" s="1293"/>
      <c r="M21" s="560"/>
      <c r="N21" s="560"/>
      <c r="O21" s="560"/>
      <c r="P21" s="1284"/>
      <c r="Q21" s="484"/>
      <c r="R21" s="1285"/>
      <c r="S21" s="799"/>
      <c r="T21" s="799"/>
      <c r="U21" s="799"/>
      <c r="V21" s="799"/>
      <c r="W21" s="799"/>
      <c r="X21" s="1170"/>
      <c r="Y21" s="496"/>
      <c r="Z21" s="1292"/>
      <c r="AA21" s="1288"/>
      <c r="AB21" s="1288"/>
      <c r="AC21" s="1288"/>
      <c r="AD21" s="1288"/>
      <c r="AE21" s="1288"/>
      <c r="AF21" s="1293"/>
      <c r="AG21" s="496"/>
      <c r="AH21" s="496"/>
      <c r="AI21" s="496"/>
      <c r="AJ21" s="496"/>
      <c r="AK21" s="496"/>
      <c r="AL21" s="496"/>
    </row>
    <row r="22" spans="1:38" s="1286" customFormat="1" ht="15.75" customHeight="1" thickTop="1" thickBot="1">
      <c r="A22" s="496"/>
      <c r="B22" s="613" t="s">
        <v>10884</v>
      </c>
      <c r="C22" s="531"/>
      <c r="D22" s="531"/>
      <c r="E22" s="1316"/>
      <c r="F22" s="1316"/>
      <c r="G22" s="1316"/>
      <c r="H22" s="1317"/>
      <c r="I22" s="1317"/>
      <c r="J22" s="1318"/>
      <c r="K22" s="1288"/>
      <c r="L22" s="1295"/>
      <c r="M22" s="1296"/>
      <c r="N22" s="1296"/>
      <c r="O22" s="1296"/>
      <c r="P22" s="1284"/>
      <c r="Q22" s="484"/>
      <c r="R22" s="1285"/>
      <c r="S22" s="799"/>
      <c r="T22" s="799"/>
      <c r="U22" s="799"/>
      <c r="V22" s="799"/>
      <c r="W22" s="799"/>
      <c r="X22" s="1170"/>
      <c r="Y22" s="496"/>
      <c r="Z22" s="613" t="s">
        <v>7823</v>
      </c>
      <c r="AA22" s="495"/>
      <c r="AB22" s="495"/>
      <c r="AC22" s="495"/>
      <c r="AD22" s="1292"/>
      <c r="AE22" s="1292"/>
      <c r="AF22" s="1288"/>
      <c r="AG22" s="496"/>
      <c r="AH22" s="496"/>
      <c r="AI22" s="496"/>
      <c r="AJ22" s="496"/>
      <c r="AK22" s="496"/>
      <c r="AL22" s="496"/>
    </row>
    <row r="23" spans="1:38" s="1286" customFormat="1" ht="15.75" customHeight="1" thickTop="1">
      <c r="A23" s="496"/>
      <c r="B23" s="1297" t="s">
        <v>10885</v>
      </c>
      <c r="C23" s="1269" t="s">
        <v>6756</v>
      </c>
      <c r="D23" s="1269">
        <v>3</v>
      </c>
      <c r="E23" s="1298">
        <v>0</v>
      </c>
      <c r="F23" s="1298">
        <v>0</v>
      </c>
      <c r="G23" s="1298">
        <v>0</v>
      </c>
      <c r="H23" s="1298">
        <v>0</v>
      </c>
      <c r="I23" s="1298">
        <v>1.113</v>
      </c>
      <c r="J23" s="1299">
        <f>IFERROR(SUM(E23:I23), 0)</f>
        <v>1.113</v>
      </c>
      <c r="K23" s="1288"/>
      <c r="L23" s="1153" t="s">
        <v>10886</v>
      </c>
      <c r="M23" s="803"/>
      <c r="N23" s="1153"/>
      <c r="O23" s="803"/>
      <c r="P23" s="1284"/>
      <c r="Q23" s="487">
        <f t="shared" ref="Q23:Q25" si="14">IF( SUM( S23:W23 ) = 0, 0, $S$8 )</f>
        <v>0</v>
      </c>
      <c r="R23" s="1285"/>
      <c r="S23" s="511">
        <f t="shared" ref="S23:S25" si="15" xml:space="preserve"> IF( ISNUMBER(E23), 0, 1 )</f>
        <v>0</v>
      </c>
      <c r="T23" s="511">
        <f t="shared" ref="T23:T25" si="16" xml:space="preserve"> IF( ISNUMBER(F23), 0, 1 )</f>
        <v>0</v>
      </c>
      <c r="U23" s="511">
        <f t="shared" ref="U23:U25" si="17" xml:space="preserve"> IF( ISNUMBER(G23), 0, 1 )</f>
        <v>0</v>
      </c>
      <c r="V23" s="511">
        <f t="shared" ref="V23:V25" si="18" xml:space="preserve"> IF( ISNUMBER(H23), 0, 1 )</f>
        <v>0</v>
      </c>
      <c r="W23" s="511">
        <f t="shared" ref="W23:W25" si="19" xml:space="preserve"> IF( ISNUMBER(I23), 0, 1 )</f>
        <v>0</v>
      </c>
      <c r="X23" s="1170"/>
      <c r="Y23" s="496"/>
      <c r="Z23" s="1297" t="s">
        <v>10885</v>
      </c>
      <c r="AA23" s="1300" t="s">
        <v>10887</v>
      </c>
      <c r="AB23" s="1300" t="s">
        <v>10888</v>
      </c>
      <c r="AC23" s="1300" t="s">
        <v>10889</v>
      </c>
      <c r="AD23" s="1300" t="s">
        <v>10890</v>
      </c>
      <c r="AE23" s="1300" t="s">
        <v>10891</v>
      </c>
      <c r="AF23" s="1301" t="s">
        <v>10892</v>
      </c>
      <c r="AG23" s="496"/>
      <c r="AH23" s="496"/>
      <c r="AI23" s="496"/>
      <c r="AJ23" s="496"/>
      <c r="AK23" s="496"/>
      <c r="AL23" s="496"/>
    </row>
    <row r="24" spans="1:38" s="1286" customFormat="1" ht="15.75" customHeight="1">
      <c r="A24" s="496"/>
      <c r="B24" s="1302" t="s">
        <v>10893</v>
      </c>
      <c r="C24" s="1270" t="s">
        <v>6756</v>
      </c>
      <c r="D24" s="1270">
        <v>3</v>
      </c>
      <c r="E24" s="1303">
        <v>0</v>
      </c>
      <c r="F24" s="1303">
        <v>0</v>
      </c>
      <c r="G24" s="1303">
        <v>0</v>
      </c>
      <c r="H24" s="1303">
        <v>0</v>
      </c>
      <c r="I24" s="1303">
        <v>0.109</v>
      </c>
      <c r="J24" s="1304">
        <f>IFERROR(SUM(E24:I24), 0)</f>
        <v>0.109</v>
      </c>
      <c r="K24" s="1288"/>
      <c r="L24" s="1154" t="s">
        <v>10894</v>
      </c>
      <c r="M24" s="803"/>
      <c r="N24" s="1154"/>
      <c r="O24" s="803"/>
      <c r="P24" s="1284"/>
      <c r="Q24" s="487">
        <f t="shared" si="14"/>
        <v>0</v>
      </c>
      <c r="R24" s="1285"/>
      <c r="S24" s="511">
        <f t="shared" si="15"/>
        <v>0</v>
      </c>
      <c r="T24" s="511">
        <f t="shared" si="16"/>
        <v>0</v>
      </c>
      <c r="U24" s="511">
        <f t="shared" si="17"/>
        <v>0</v>
      </c>
      <c r="V24" s="511">
        <f t="shared" si="18"/>
        <v>0</v>
      </c>
      <c r="W24" s="511">
        <f t="shared" si="19"/>
        <v>0</v>
      </c>
      <c r="X24" s="1170"/>
      <c r="Y24" s="496"/>
      <c r="Z24" s="1302" t="s">
        <v>10893</v>
      </c>
      <c r="AA24" s="1305" t="s">
        <v>10895</v>
      </c>
      <c r="AB24" s="1305" t="s">
        <v>10896</v>
      </c>
      <c r="AC24" s="1305" t="s">
        <v>10897</v>
      </c>
      <c r="AD24" s="1305" t="s">
        <v>10898</v>
      </c>
      <c r="AE24" s="1305" t="s">
        <v>10899</v>
      </c>
      <c r="AF24" s="1306" t="s">
        <v>10900</v>
      </c>
      <c r="AG24" s="496"/>
      <c r="AH24" s="496"/>
      <c r="AI24" s="496"/>
      <c r="AJ24" s="496"/>
      <c r="AK24" s="496"/>
      <c r="AL24" s="496"/>
    </row>
    <row r="25" spans="1:38" s="1286" customFormat="1" ht="15.75" customHeight="1" thickBot="1">
      <c r="A25" s="496"/>
      <c r="B25" s="1307" t="s">
        <v>10901</v>
      </c>
      <c r="C25" s="1271" t="s">
        <v>6756</v>
      </c>
      <c r="D25" s="1271">
        <v>3</v>
      </c>
      <c r="E25" s="1308">
        <v>0</v>
      </c>
      <c r="F25" s="1308">
        <v>0</v>
      </c>
      <c r="G25" s="1308">
        <v>0</v>
      </c>
      <c r="H25" s="1308">
        <v>0</v>
      </c>
      <c r="I25" s="1308">
        <v>0</v>
      </c>
      <c r="J25" s="1309">
        <f>IFERROR(SUM(E25:I25), 0)</f>
        <v>0</v>
      </c>
      <c r="K25" s="1288"/>
      <c r="L25" s="1155" t="s">
        <v>10902</v>
      </c>
      <c r="M25" s="803"/>
      <c r="N25" s="1155"/>
      <c r="O25" s="803"/>
      <c r="P25" s="1284"/>
      <c r="Q25" s="487">
        <f t="shared" si="14"/>
        <v>0</v>
      </c>
      <c r="R25" s="1285"/>
      <c r="S25" s="511">
        <f t="shared" si="15"/>
        <v>0</v>
      </c>
      <c r="T25" s="511">
        <f t="shared" si="16"/>
        <v>0</v>
      </c>
      <c r="U25" s="511">
        <f t="shared" si="17"/>
        <v>0</v>
      </c>
      <c r="V25" s="511">
        <f t="shared" si="18"/>
        <v>0</v>
      </c>
      <c r="W25" s="511">
        <f t="shared" si="19"/>
        <v>0</v>
      </c>
      <c r="X25" s="1170"/>
      <c r="Y25" s="496"/>
      <c r="Z25" s="1307" t="s">
        <v>10901</v>
      </c>
      <c r="AA25" s="1310" t="s">
        <v>10903</v>
      </c>
      <c r="AB25" s="1310" t="s">
        <v>10904</v>
      </c>
      <c r="AC25" s="1310" t="s">
        <v>10905</v>
      </c>
      <c r="AD25" s="1310" t="s">
        <v>10906</v>
      </c>
      <c r="AE25" s="1310" t="s">
        <v>10907</v>
      </c>
      <c r="AF25" s="1311" t="s">
        <v>10908</v>
      </c>
      <c r="AG25" s="496"/>
      <c r="AH25" s="496"/>
      <c r="AI25" s="496"/>
      <c r="AJ25" s="496"/>
      <c r="AK25" s="496"/>
      <c r="AL25" s="496"/>
    </row>
    <row r="26" spans="1:38" s="1286" customFormat="1" ht="15.75" customHeight="1" thickTop="1" thickBot="1">
      <c r="A26" s="496"/>
      <c r="B26" s="561"/>
      <c r="C26" s="561"/>
      <c r="D26" s="561"/>
      <c r="E26" s="1319"/>
      <c r="F26" s="1319"/>
      <c r="G26" s="1319"/>
      <c r="H26" s="1319"/>
      <c r="I26" s="1319"/>
      <c r="J26" s="1319"/>
      <c r="K26" s="1288"/>
      <c r="L26" s="501"/>
      <c r="M26" s="803"/>
      <c r="N26" s="803"/>
      <c r="O26" s="803"/>
      <c r="P26" s="1284"/>
      <c r="Q26" s="484"/>
      <c r="R26" s="1285"/>
      <c r="S26" s="799"/>
      <c r="T26" s="799"/>
      <c r="U26" s="799"/>
      <c r="V26" s="799"/>
      <c r="W26" s="799"/>
      <c r="X26" s="1170"/>
      <c r="Y26" s="496"/>
      <c r="Z26" s="561"/>
      <c r="AA26" s="562"/>
      <c r="AB26" s="562"/>
      <c r="AC26" s="562"/>
      <c r="AD26" s="562"/>
      <c r="AE26" s="562"/>
      <c r="AF26" s="562"/>
      <c r="AG26" s="496"/>
      <c r="AH26" s="496"/>
      <c r="AI26" s="496"/>
      <c r="AJ26" s="496"/>
      <c r="AK26" s="496"/>
      <c r="AL26" s="496"/>
    </row>
    <row r="27" spans="1:38" s="1286" customFormat="1" ht="15.75" customHeight="1" thickTop="1" thickBot="1">
      <c r="A27" s="496"/>
      <c r="B27" s="1320" t="s">
        <v>7838</v>
      </c>
      <c r="C27" s="1321" t="s">
        <v>6756</v>
      </c>
      <c r="D27" s="1321">
        <v>3</v>
      </c>
      <c r="E27" s="1322">
        <f>IFERROR(SUM(E9:E15,E18:E20,E23:E25), 0)</f>
        <v>14.722000000000001</v>
      </c>
      <c r="F27" s="1322">
        <f t="shared" ref="F27:I27" si="20">IFERROR(SUM(F9:F15,F18:F20,F23:F25), 0)</f>
        <v>0.35099999999999998</v>
      </c>
      <c r="G27" s="1322">
        <f t="shared" si="20"/>
        <v>0.26700000000000002</v>
      </c>
      <c r="H27" s="1322">
        <f t="shared" si="20"/>
        <v>47.964999999999996</v>
      </c>
      <c r="I27" s="1322">
        <f t="shared" si="20"/>
        <v>53.582000000000001</v>
      </c>
      <c r="J27" s="1323">
        <f>IFERROR(SUM(J9:J15,J18:J20,J23:J25), 0)</f>
        <v>116.88699999999999</v>
      </c>
      <c r="K27" s="1288"/>
      <c r="L27" s="1156" t="s">
        <v>10909</v>
      </c>
      <c r="M27" s="803"/>
      <c r="N27" s="1156"/>
      <c r="O27" s="803"/>
      <c r="P27" s="1284"/>
      <c r="Q27" s="484"/>
      <c r="R27" s="1285"/>
      <c r="S27" s="799"/>
      <c r="T27" s="799"/>
      <c r="U27" s="799"/>
      <c r="V27" s="799"/>
      <c r="W27" s="799"/>
      <c r="X27" s="1170"/>
      <c r="Y27" s="496"/>
      <c r="Z27" s="1320" t="s">
        <v>7838</v>
      </c>
      <c r="AA27" s="1324" t="s">
        <v>9930</v>
      </c>
      <c r="AB27" s="1324" t="s">
        <v>9931</v>
      </c>
      <c r="AC27" s="1324" t="s">
        <v>9932</v>
      </c>
      <c r="AD27" s="1324" t="s">
        <v>9933</v>
      </c>
      <c r="AE27" s="1324" t="s">
        <v>9934</v>
      </c>
      <c r="AF27" s="1325" t="s">
        <v>10910</v>
      </c>
      <c r="AG27" s="496"/>
      <c r="AH27" s="496"/>
      <c r="AI27" s="496"/>
      <c r="AJ27" s="496"/>
      <c r="AK27" s="496"/>
      <c r="AL27" s="496"/>
    </row>
    <row r="28" spans="1:38" s="1286" customFormat="1" ht="15.75" customHeight="1" thickTop="1" thickBot="1">
      <c r="A28" s="496"/>
      <c r="B28" s="561"/>
      <c r="C28" s="561"/>
      <c r="D28" s="561"/>
      <c r="E28" s="1319"/>
      <c r="F28" s="1319"/>
      <c r="G28" s="1319"/>
      <c r="H28" s="1319"/>
      <c r="I28" s="1319"/>
      <c r="J28" s="1319"/>
      <c r="K28" s="1288"/>
      <c r="L28" s="501"/>
      <c r="M28" s="803"/>
      <c r="N28" s="803"/>
      <c r="O28" s="803"/>
      <c r="P28" s="1284"/>
      <c r="Q28" s="484"/>
      <c r="R28" s="1285"/>
      <c r="S28" s="799"/>
      <c r="T28" s="799"/>
      <c r="U28" s="799"/>
      <c r="V28" s="799"/>
      <c r="W28" s="799"/>
      <c r="X28" s="1170"/>
      <c r="Y28" s="496"/>
      <c r="Z28" s="561"/>
      <c r="AA28" s="562"/>
      <c r="AB28" s="562"/>
      <c r="AC28" s="562"/>
      <c r="AD28" s="562"/>
      <c r="AE28" s="562"/>
      <c r="AF28" s="562"/>
      <c r="AG28" s="496"/>
      <c r="AH28" s="496"/>
      <c r="AI28" s="496"/>
      <c r="AJ28" s="496"/>
      <c r="AK28" s="496"/>
      <c r="AL28" s="496"/>
    </row>
    <row r="29" spans="1:38" s="1286" customFormat="1" ht="15.75" customHeight="1" thickTop="1" thickBot="1">
      <c r="A29" s="496"/>
      <c r="B29" s="613" t="s">
        <v>7236</v>
      </c>
      <c r="C29" s="531"/>
      <c r="D29" s="531"/>
      <c r="E29" s="1316"/>
      <c r="F29" s="1316"/>
      <c r="G29" s="1316"/>
      <c r="H29" s="1317"/>
      <c r="I29" s="1317"/>
      <c r="J29" s="1318"/>
      <c r="K29" s="1288"/>
      <c r="L29" s="1295"/>
      <c r="M29" s="1296"/>
      <c r="N29" s="1296"/>
      <c r="O29" s="1296"/>
      <c r="P29" s="1284"/>
      <c r="Q29" s="484"/>
      <c r="R29" s="1285"/>
      <c r="S29" s="799"/>
      <c r="T29" s="799"/>
      <c r="U29" s="799"/>
      <c r="V29" s="799"/>
      <c r="W29" s="799"/>
      <c r="X29" s="1170"/>
      <c r="Y29" s="496"/>
      <c r="Z29" s="613" t="s">
        <v>7236</v>
      </c>
      <c r="AA29" s="495"/>
      <c r="AB29" s="495"/>
      <c r="AC29" s="495"/>
      <c r="AD29" s="1292"/>
      <c r="AE29" s="1292"/>
      <c r="AF29" s="1288"/>
      <c r="AG29" s="496"/>
      <c r="AH29" s="496"/>
      <c r="AI29" s="496"/>
      <c r="AJ29" s="496"/>
      <c r="AK29" s="496"/>
      <c r="AL29" s="496"/>
    </row>
    <row r="30" spans="1:38" s="1286" customFormat="1" ht="15.75" customHeight="1" thickTop="1">
      <c r="A30" s="496"/>
      <c r="B30" s="1297" t="s">
        <v>10911</v>
      </c>
      <c r="C30" s="1269" t="s">
        <v>6756</v>
      </c>
      <c r="D30" s="1269">
        <v>3</v>
      </c>
      <c r="E30" s="1298">
        <v>0.438</v>
      </c>
      <c r="F30" s="1298">
        <v>6.6000000000000003E-2</v>
      </c>
      <c r="G30" s="1298">
        <v>0</v>
      </c>
      <c r="H30" s="1298">
        <v>1.2E-2</v>
      </c>
      <c r="I30" s="1298">
        <v>15.276999999999999</v>
      </c>
      <c r="J30" s="1299">
        <f>IFERROR(SUM(E30:I30), 0)</f>
        <v>15.792999999999999</v>
      </c>
      <c r="K30" s="1288"/>
      <c r="L30" s="1153" t="s">
        <v>10912</v>
      </c>
      <c r="M30" s="803"/>
      <c r="N30" s="1153"/>
      <c r="O30" s="803"/>
      <c r="P30" s="1284"/>
      <c r="Q30" s="487">
        <f t="shared" ref="Q30:Q31" si="21">IF( SUM( S30:W30 ) = 0, 0, $S$8 )</f>
        <v>0</v>
      </c>
      <c r="R30" s="1285"/>
      <c r="S30" s="511">
        <f t="shared" ref="S30:S31" si="22" xml:space="preserve"> IF( ISNUMBER(E30), 0, 1 )</f>
        <v>0</v>
      </c>
      <c r="T30" s="511">
        <f t="shared" ref="T30:T31" si="23" xml:space="preserve"> IF( ISNUMBER(F30), 0, 1 )</f>
        <v>0</v>
      </c>
      <c r="U30" s="511">
        <f t="shared" ref="U30:U31" si="24" xml:space="preserve"> IF( ISNUMBER(G30), 0, 1 )</f>
        <v>0</v>
      </c>
      <c r="V30" s="511">
        <f t="shared" ref="V30:V31" si="25" xml:space="preserve"> IF( ISNUMBER(H30), 0, 1 )</f>
        <v>0</v>
      </c>
      <c r="W30" s="511">
        <f t="shared" ref="W30:W31" si="26" xml:space="preserve"> IF( ISNUMBER(I30), 0, 1 )</f>
        <v>0</v>
      </c>
      <c r="X30" s="1170"/>
      <c r="Y30" s="496"/>
      <c r="Z30" s="1297" t="s">
        <v>10911</v>
      </c>
      <c r="AA30" s="1300" t="s">
        <v>10913</v>
      </c>
      <c r="AB30" s="1300" t="s">
        <v>10914</v>
      </c>
      <c r="AC30" s="1300" t="s">
        <v>10915</v>
      </c>
      <c r="AD30" s="1300" t="s">
        <v>10916</v>
      </c>
      <c r="AE30" s="1300" t="s">
        <v>10917</v>
      </c>
      <c r="AF30" s="1301" t="s">
        <v>10918</v>
      </c>
      <c r="AG30" s="496"/>
      <c r="AH30" s="496"/>
      <c r="AI30" s="496"/>
      <c r="AJ30" s="496"/>
      <c r="AK30" s="496"/>
      <c r="AL30" s="496"/>
    </row>
    <row r="31" spans="1:38" s="1286" customFormat="1" ht="15.75" customHeight="1">
      <c r="A31" s="496"/>
      <c r="B31" s="1302" t="s">
        <v>10919</v>
      </c>
      <c r="C31" s="1270" t="s">
        <v>6756</v>
      </c>
      <c r="D31" s="1270">
        <v>3</v>
      </c>
      <c r="E31" s="1303">
        <v>4.7480000000000002</v>
      </c>
      <c r="F31" s="1303">
        <v>5.8999999999999997E-2</v>
      </c>
      <c r="G31" s="1303">
        <v>0</v>
      </c>
      <c r="H31" s="1303">
        <v>85.754000000000005</v>
      </c>
      <c r="I31" s="1303">
        <v>27.613</v>
      </c>
      <c r="J31" s="1304">
        <f>IFERROR(SUM(E31:I31), 0)</f>
        <v>118.17400000000001</v>
      </c>
      <c r="K31" s="1288"/>
      <c r="L31" s="1154" t="s">
        <v>10920</v>
      </c>
      <c r="M31" s="803"/>
      <c r="N31" s="1154"/>
      <c r="O31" s="803"/>
      <c r="P31" s="1284"/>
      <c r="Q31" s="487">
        <f t="shared" si="21"/>
        <v>0</v>
      </c>
      <c r="R31" s="1285"/>
      <c r="S31" s="511">
        <f t="shared" si="22"/>
        <v>0</v>
      </c>
      <c r="T31" s="511">
        <f t="shared" si="23"/>
        <v>0</v>
      </c>
      <c r="U31" s="511">
        <f t="shared" si="24"/>
        <v>0</v>
      </c>
      <c r="V31" s="511">
        <f t="shared" si="25"/>
        <v>0</v>
      </c>
      <c r="W31" s="511">
        <f t="shared" si="26"/>
        <v>0</v>
      </c>
      <c r="X31" s="1170"/>
      <c r="Y31" s="496"/>
      <c r="Z31" s="1302" t="s">
        <v>10919</v>
      </c>
      <c r="AA31" s="1305" t="s">
        <v>10921</v>
      </c>
      <c r="AB31" s="1305" t="s">
        <v>10922</v>
      </c>
      <c r="AC31" s="1305" t="s">
        <v>10923</v>
      </c>
      <c r="AD31" s="1305" t="s">
        <v>10924</v>
      </c>
      <c r="AE31" s="1305" t="s">
        <v>10925</v>
      </c>
      <c r="AF31" s="1306" t="s">
        <v>10926</v>
      </c>
      <c r="AG31" s="496"/>
      <c r="AH31" s="496"/>
      <c r="AI31" s="496"/>
      <c r="AJ31" s="496"/>
      <c r="AK31" s="496"/>
      <c r="AL31" s="496"/>
    </row>
    <row r="32" spans="1:38" s="1286" customFormat="1" ht="15.75" customHeight="1" thickBot="1">
      <c r="A32" s="496"/>
      <c r="B32" s="1307" t="s">
        <v>10927</v>
      </c>
      <c r="C32" s="1271" t="s">
        <v>6756</v>
      </c>
      <c r="D32" s="1271">
        <v>3</v>
      </c>
      <c r="E32" s="1326">
        <f>IFERROR(SUM(E30:E31), 0)</f>
        <v>5.1859999999999999</v>
      </c>
      <c r="F32" s="1326">
        <f>IFERROR(SUM(F30:F31), 0)</f>
        <v>0.125</v>
      </c>
      <c r="G32" s="1326">
        <f>IFERROR(SUM(G30:G31), 0)</f>
        <v>0</v>
      </c>
      <c r="H32" s="1326">
        <f>IFERROR(SUM(H30:H31), 0)</f>
        <v>85.766000000000005</v>
      </c>
      <c r="I32" s="1326">
        <f>IFERROR(SUM(I30:I31), 0)</f>
        <v>42.89</v>
      </c>
      <c r="J32" s="1309">
        <f>IFERROR(SUM(E32:I32), 0)</f>
        <v>133.96699999999998</v>
      </c>
      <c r="K32" s="1288"/>
      <c r="L32" s="1155" t="s">
        <v>10928</v>
      </c>
      <c r="M32" s="803"/>
      <c r="N32" s="1155"/>
      <c r="O32" s="803"/>
      <c r="P32" s="1284"/>
      <c r="Q32" s="484"/>
      <c r="R32" s="1285"/>
      <c r="S32" s="799"/>
      <c r="T32" s="799"/>
      <c r="U32" s="799"/>
      <c r="V32" s="799"/>
      <c r="W32" s="799"/>
      <c r="X32" s="1170"/>
      <c r="Y32" s="496"/>
      <c r="Z32" s="1307" t="s">
        <v>10927</v>
      </c>
      <c r="AA32" s="1327" t="s">
        <v>7897</v>
      </c>
      <c r="AB32" s="1327" t="s">
        <v>9977</v>
      </c>
      <c r="AC32" s="1327" t="s">
        <v>9978</v>
      </c>
      <c r="AD32" s="1327" t="s">
        <v>9979</v>
      </c>
      <c r="AE32" s="1327" t="s">
        <v>9980</v>
      </c>
      <c r="AF32" s="1311" t="s">
        <v>10929</v>
      </c>
      <c r="AG32" s="496"/>
      <c r="AH32" s="496"/>
      <c r="AI32" s="496"/>
      <c r="AJ32" s="496"/>
      <c r="AK32" s="496"/>
      <c r="AL32" s="496"/>
    </row>
    <row r="33" spans="1:38" s="1286" customFormat="1" ht="15.75" customHeight="1" thickTop="1" thickBot="1">
      <c r="A33" s="496"/>
      <c r="B33" s="561"/>
      <c r="C33" s="561"/>
      <c r="D33" s="561"/>
      <c r="E33" s="562"/>
      <c r="F33" s="562"/>
      <c r="G33" s="562"/>
      <c r="H33" s="562"/>
      <c r="I33" s="562"/>
      <c r="J33" s="562"/>
      <c r="K33" s="1288"/>
      <c r="L33" s="501"/>
      <c r="M33" s="803"/>
      <c r="N33" s="803"/>
      <c r="O33" s="803"/>
      <c r="P33" s="1284"/>
      <c r="Q33" s="484"/>
      <c r="R33" s="1285"/>
      <c r="S33" s="799"/>
      <c r="T33" s="799"/>
      <c r="U33" s="799"/>
      <c r="V33" s="799"/>
      <c r="W33" s="799"/>
      <c r="X33" s="1170"/>
      <c r="Y33" s="496"/>
      <c r="Z33" s="561"/>
      <c r="AA33" s="562"/>
      <c r="AB33" s="562"/>
      <c r="AC33" s="562"/>
      <c r="AD33" s="562"/>
      <c r="AE33" s="562"/>
      <c r="AF33" s="562"/>
      <c r="AG33" s="496"/>
      <c r="AH33" s="496"/>
      <c r="AI33" s="496"/>
      <c r="AJ33" s="496"/>
      <c r="AK33" s="496"/>
      <c r="AL33" s="496"/>
    </row>
    <row r="34" spans="1:38" s="1286" customFormat="1" ht="15.75" customHeight="1" thickTop="1" thickBot="1">
      <c r="A34" s="496"/>
      <c r="B34" s="613" t="s">
        <v>10930</v>
      </c>
      <c r="C34" s="531"/>
      <c r="D34" s="531"/>
      <c r="E34" s="562"/>
      <c r="F34" s="562"/>
      <c r="G34" s="562"/>
      <c r="H34" s="562"/>
      <c r="I34" s="562"/>
      <c r="J34" s="562"/>
      <c r="K34" s="1288"/>
      <c r="L34" s="501"/>
      <c r="M34" s="803"/>
      <c r="N34" s="803"/>
      <c r="O34" s="803"/>
      <c r="P34" s="1284"/>
      <c r="Q34" s="484"/>
      <c r="R34" s="1285"/>
      <c r="S34" s="799"/>
      <c r="T34" s="799"/>
      <c r="U34" s="799"/>
      <c r="V34" s="799"/>
      <c r="W34" s="799"/>
      <c r="X34" s="1170"/>
      <c r="Y34" s="496"/>
      <c r="Z34" s="613" t="s">
        <v>10930</v>
      </c>
      <c r="AA34" s="562"/>
      <c r="AB34" s="562"/>
      <c r="AC34" s="562"/>
      <c r="AD34" s="562"/>
      <c r="AE34" s="562"/>
      <c r="AF34" s="562"/>
      <c r="AG34" s="496"/>
      <c r="AH34" s="496"/>
      <c r="AI34" s="496"/>
      <c r="AJ34" s="496"/>
      <c r="AK34" s="496"/>
      <c r="AL34" s="496"/>
    </row>
    <row r="35" spans="1:38" ht="15.75" customHeight="1" thickTop="1" thickBot="1">
      <c r="A35" s="496"/>
      <c r="B35" s="1320" t="s">
        <v>10931</v>
      </c>
      <c r="C35" s="1321" t="s">
        <v>7377</v>
      </c>
      <c r="D35" s="1321">
        <v>0</v>
      </c>
      <c r="E35" s="1328">
        <v>0</v>
      </c>
      <c r="F35" s="1328">
        <v>0</v>
      </c>
      <c r="G35" s="1328">
        <v>0</v>
      </c>
      <c r="H35" s="1328">
        <v>0</v>
      </c>
      <c r="I35" s="1328">
        <v>33992</v>
      </c>
      <c r="J35" s="1329">
        <f>IFERROR(SUM(E35:I35), 0)</f>
        <v>33992</v>
      </c>
      <c r="K35" s="1288"/>
      <c r="L35" s="1156" t="s">
        <v>10932</v>
      </c>
      <c r="M35" s="803"/>
      <c r="N35" s="1156"/>
      <c r="O35" s="803"/>
      <c r="P35" s="1284"/>
      <c r="Q35" s="487">
        <f t="shared" ref="Q35" si="27">IF( SUM( S35:W35 ) = 0, 0, $S$8 )</f>
        <v>0</v>
      </c>
      <c r="R35" s="1330"/>
      <c r="S35" s="511">
        <f t="shared" ref="S35" si="28" xml:space="preserve"> IF( ISNUMBER(E35), 0, 1 )</f>
        <v>0</v>
      </c>
      <c r="T35" s="511">
        <f t="shared" ref="T35" si="29" xml:space="preserve"> IF( ISNUMBER(F35), 0, 1 )</f>
        <v>0</v>
      </c>
      <c r="U35" s="511">
        <f t="shared" ref="U35" si="30" xml:space="preserve"> IF( ISNUMBER(G35), 0, 1 )</f>
        <v>0</v>
      </c>
      <c r="V35" s="511">
        <f t="shared" ref="V35" si="31" xml:space="preserve"> IF( ISNUMBER(H35), 0, 1 )</f>
        <v>0</v>
      </c>
      <c r="W35" s="511">
        <f t="shared" ref="W35" si="32" xml:space="preserve"> IF( ISNUMBER(I35), 0, 1 )</f>
        <v>0</v>
      </c>
      <c r="X35" s="827"/>
      <c r="Z35" s="1320" t="s">
        <v>10931</v>
      </c>
      <c r="AA35" s="1331" t="s">
        <v>10933</v>
      </c>
      <c r="AB35" s="1331" t="s">
        <v>10934</v>
      </c>
      <c r="AC35" s="1331" t="s">
        <v>10935</v>
      </c>
      <c r="AD35" s="1331" t="s">
        <v>10936</v>
      </c>
      <c r="AE35" s="1331" t="s">
        <v>10937</v>
      </c>
      <c r="AF35" s="1325" t="s">
        <v>10938</v>
      </c>
    </row>
    <row r="36" spans="1:38" ht="18.75" customHeight="1" thickTop="1">
      <c r="A36" s="496"/>
      <c r="B36" s="561"/>
      <c r="C36" s="561"/>
      <c r="D36" s="561"/>
      <c r="E36" s="562"/>
      <c r="F36" s="562"/>
      <c r="G36" s="562"/>
      <c r="H36" s="562"/>
      <c r="I36" s="562"/>
      <c r="J36" s="562" t="s">
        <v>8543</v>
      </c>
      <c r="K36" s="1288"/>
      <c r="L36" s="501"/>
      <c r="M36" s="803"/>
      <c r="N36" s="803"/>
      <c r="O36" s="803"/>
      <c r="P36" s="1333"/>
      <c r="Q36" s="484"/>
      <c r="R36" s="824"/>
      <c r="S36" s="799"/>
      <c r="T36" s="799"/>
      <c r="U36" s="799"/>
      <c r="V36" s="799"/>
      <c r="W36" s="799"/>
      <c r="Z36" s="1208"/>
      <c r="AA36" s="700"/>
      <c r="AB36" s="700"/>
      <c r="AC36" s="700"/>
      <c r="AD36" s="700"/>
      <c r="AE36" s="700"/>
      <c r="AF36" s="700"/>
    </row>
    <row r="37" spans="1:38">
      <c r="A37" s="496"/>
      <c r="B37" s="496"/>
      <c r="C37" s="496"/>
      <c r="D37" s="496"/>
      <c r="E37" s="496"/>
      <c r="F37" s="496"/>
      <c r="G37" s="496"/>
      <c r="H37" s="496"/>
      <c r="I37" s="496"/>
      <c r="J37" s="496"/>
      <c r="K37" s="496"/>
      <c r="L37" s="809"/>
      <c r="M37" s="809"/>
      <c r="N37" s="809"/>
      <c r="O37" s="809"/>
      <c r="S37" s="799"/>
      <c r="T37" s="799"/>
      <c r="U37" s="799"/>
      <c r="V37" s="799"/>
      <c r="W37" s="799"/>
    </row>
    <row r="38" spans="1:38">
      <c r="A38" s="496"/>
      <c r="B38" s="496"/>
      <c r="C38" s="496"/>
      <c r="D38" s="496"/>
      <c r="E38" s="496"/>
      <c r="F38" s="496"/>
      <c r="G38" s="496"/>
      <c r="H38" s="496"/>
      <c r="I38" s="496"/>
      <c r="J38" s="496"/>
      <c r="K38" s="496"/>
      <c r="L38" s="809"/>
      <c r="M38" s="809"/>
      <c r="N38" s="809"/>
      <c r="O38" s="809"/>
      <c r="S38" s="799"/>
      <c r="T38" s="799"/>
      <c r="U38" s="799"/>
      <c r="V38" s="799"/>
      <c r="W38" s="799"/>
    </row>
    <row r="39" spans="1:38">
      <c r="A39" s="496"/>
      <c r="B39" s="496"/>
      <c r="C39" s="496"/>
      <c r="D39" s="496"/>
      <c r="E39" s="496"/>
      <c r="F39" s="496"/>
      <c r="G39" s="496"/>
      <c r="H39" s="496"/>
      <c r="I39" s="496"/>
      <c r="J39" s="496"/>
      <c r="K39" s="496"/>
      <c r="L39" s="809"/>
      <c r="M39" s="809"/>
      <c r="N39" s="809"/>
      <c r="O39" s="809"/>
      <c r="S39" s="799"/>
      <c r="T39" s="799"/>
      <c r="U39" s="799"/>
      <c r="V39" s="799"/>
      <c r="W39" s="799"/>
    </row>
  </sheetData>
  <sheetProtection algorithmName="SHA-512" hashValue="OKl6BUSgQMsKQWfkMGFaqVcTaxQaSBmNCYnkWFaAB+7wARz4BBHAeXjvPtytfrJbhi8eGjgIooWmsxuLnF0tNA==" saltValue="/a3R8DswktNhojhZy/lOIw==" spinCount="100000" sheet="1" objects="1" scenarios="1"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08" priority="5" operator="equal">
      <formula>0</formula>
    </cfRule>
  </conditionalFormatting>
  <conditionalFormatting sqref="Q18:Q20">
    <cfRule type="cellIs" dxfId="207" priority="4" operator="equal">
      <formula>0</formula>
    </cfRule>
  </conditionalFormatting>
  <conditionalFormatting sqref="Q23:Q25">
    <cfRule type="cellIs" dxfId="206" priority="3" operator="equal">
      <formula>0</formula>
    </cfRule>
  </conditionalFormatting>
  <conditionalFormatting sqref="Q30:Q31">
    <cfRule type="cellIs" dxfId="205" priority="2" operator="equal">
      <formula>0</formula>
    </cfRule>
  </conditionalFormatting>
  <conditionalFormatting sqref="Q35">
    <cfRule type="cellIs" dxfId="204"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A4" zoomScale="70" zoomScaleNormal="70" zoomScaleSheetLayoutView="100" workbookViewId="0">
      <selection activeCell="H31" sqref="H31"/>
    </sheetView>
  </sheetViews>
  <sheetFormatPr defaultColWidth="9" defaultRowHeight="15.75"/>
  <cols>
    <col min="1" max="1" width="1.625" style="226" customWidth="1"/>
    <col min="2" max="2" width="71.125" style="419" customWidth="1"/>
    <col min="3" max="3" width="5.5" style="226" customWidth="1"/>
    <col min="4" max="4" width="4.75" style="226" bestFit="1" customWidth="1"/>
    <col min="5" max="5" width="7.25" style="226" bestFit="1" customWidth="1"/>
    <col min="6" max="6" width="13.25" style="226" bestFit="1" customWidth="1"/>
    <col min="7" max="7" width="8.75" style="226" bestFit="1" customWidth="1"/>
    <col min="8" max="8" width="17.25" style="226" bestFit="1" customWidth="1"/>
    <col min="9" max="9" width="13" style="226" bestFit="1" customWidth="1"/>
    <col min="10" max="10" width="9.5" style="226" bestFit="1" customWidth="1"/>
    <col min="11" max="11" width="10" style="226" bestFit="1" customWidth="1"/>
    <col min="12" max="12" width="8.625" style="226" bestFit="1" customWidth="1"/>
    <col min="13" max="13" width="11" style="226" customWidth="1"/>
    <col min="14" max="14" width="1.625" style="226" customWidth="1"/>
    <col min="15" max="15" width="15.75" style="1151" bestFit="1" customWidth="1"/>
    <col min="16" max="16" width="1.625" style="1373" customWidth="1"/>
    <col min="17" max="17" width="29.5" style="1373" bestFit="1" customWidth="1"/>
    <col min="18" max="18" width="1.625" style="1373" customWidth="1"/>
    <col min="19" max="19" width="1.625" style="226" customWidth="1"/>
    <col min="20" max="20" width="25" style="226" customWidth="1"/>
    <col min="21" max="21" width="1.625" style="226" customWidth="1"/>
    <col min="22" max="29" width="4.125" style="226" hidden="1" customWidth="1"/>
    <col min="30" max="30" width="1.625" style="226" hidden="1" customWidth="1"/>
    <col min="31" max="31" width="1.625" style="226" customWidth="1"/>
    <col min="32" max="32" width="36.125" style="226" customWidth="1"/>
    <col min="33" max="33" width="16.125" style="226" customWidth="1"/>
    <col min="34" max="41" width="17" style="226" customWidth="1"/>
    <col min="42" max="42" width="1.625" style="226" customWidth="1"/>
    <col min="43" max="16384" width="9" style="226"/>
  </cols>
  <sheetData>
    <row r="1" spans="1:45" s="1339" customFormat="1" ht="29.25" customHeight="1">
      <c r="A1" s="618"/>
      <c r="B1" s="3128" t="s">
        <v>10939</v>
      </c>
      <c r="C1" s="3128"/>
      <c r="D1" s="3128"/>
      <c r="E1" s="3128"/>
      <c r="F1" s="3128"/>
      <c r="G1" s="3128"/>
      <c r="H1" s="3128"/>
      <c r="I1" s="3128"/>
      <c r="J1" s="3128"/>
      <c r="K1" s="1336"/>
      <c r="L1" s="1336"/>
      <c r="M1" s="1336"/>
      <c r="N1" s="1336"/>
      <c r="O1" s="1337"/>
      <c r="P1" s="1338"/>
      <c r="Q1" s="1338"/>
      <c r="R1" s="1338"/>
      <c r="S1" s="1168"/>
      <c r="T1" s="618"/>
      <c r="U1" s="1168"/>
      <c r="V1" s="618"/>
      <c r="W1" s="618"/>
      <c r="X1" s="618"/>
      <c r="Y1" s="618"/>
      <c r="Z1" s="618"/>
      <c r="AA1" s="618"/>
      <c r="AB1" s="618"/>
      <c r="AC1" s="618"/>
      <c r="AD1" s="1168"/>
      <c r="AE1" s="618"/>
      <c r="AF1" s="3128" t="s">
        <v>6740</v>
      </c>
      <c r="AG1" s="3128"/>
      <c r="AH1" s="3128"/>
      <c r="AI1" s="3128"/>
      <c r="AJ1" s="3128"/>
      <c r="AK1" s="3128"/>
      <c r="AL1" s="3128"/>
      <c r="AM1" s="3128"/>
      <c r="AN1" s="3128"/>
      <c r="AO1" s="3128"/>
      <c r="AP1" s="618"/>
      <c r="AQ1" s="618"/>
      <c r="AR1" s="618"/>
      <c r="AS1" s="618"/>
    </row>
    <row r="2" spans="1:45" s="1339" customFormat="1" ht="29.25" customHeight="1">
      <c r="A2" s="618"/>
      <c r="B2" s="3128" t="s">
        <v>9</v>
      </c>
      <c r="C2" s="3128"/>
      <c r="D2" s="3128"/>
      <c r="E2" s="3128"/>
      <c r="F2" s="3128"/>
      <c r="G2" s="3128"/>
      <c r="H2" s="3128"/>
      <c r="I2" s="3128"/>
      <c r="J2" s="3128"/>
      <c r="K2" s="1336"/>
      <c r="L2" s="1336"/>
      <c r="M2" s="1336"/>
      <c r="N2" s="1336"/>
      <c r="O2" s="1340"/>
      <c r="P2" s="1338"/>
      <c r="Q2" s="1338"/>
      <c r="R2" s="1338"/>
      <c r="S2" s="1168"/>
      <c r="T2" s="618"/>
      <c r="U2" s="1168"/>
      <c r="V2" s="618"/>
      <c r="W2" s="618"/>
      <c r="X2" s="618"/>
      <c r="Y2" s="618"/>
      <c r="Z2" s="618"/>
      <c r="AA2" s="618"/>
      <c r="AB2" s="618"/>
      <c r="AC2" s="618"/>
      <c r="AD2" s="1168"/>
      <c r="AE2" s="618"/>
      <c r="AF2" s="3128"/>
      <c r="AG2" s="3128"/>
      <c r="AH2" s="3128"/>
      <c r="AI2" s="3128"/>
      <c r="AJ2" s="3128"/>
      <c r="AK2" s="3128"/>
      <c r="AL2" s="3128"/>
      <c r="AM2" s="3128"/>
      <c r="AN2" s="3128"/>
      <c r="AO2" s="3128"/>
      <c r="AP2" s="3128"/>
      <c r="AQ2" s="3128"/>
      <c r="AR2" s="3128"/>
      <c r="AS2" s="618"/>
    </row>
    <row r="3" spans="1:45" s="1341" customFormat="1" ht="46.5" customHeight="1">
      <c r="A3" s="490"/>
      <c r="B3" s="3077" t="s">
        <v>685</v>
      </c>
      <c r="C3" s="3077"/>
      <c r="D3" s="3077"/>
      <c r="E3" s="3077"/>
      <c r="F3" s="3077"/>
      <c r="G3" s="3077"/>
      <c r="H3" s="3077"/>
      <c r="I3" s="3077"/>
      <c r="J3" s="3077"/>
      <c r="K3" s="3077"/>
      <c r="L3" s="3077"/>
      <c r="M3" s="3077"/>
      <c r="N3" s="3077"/>
      <c r="O3" s="3077"/>
      <c r="P3" s="3077"/>
      <c r="Q3" s="3077"/>
      <c r="R3" s="1338"/>
      <c r="S3" s="1330"/>
      <c r="T3" s="489" t="s">
        <v>6741</v>
      </c>
      <c r="U3" s="827"/>
      <c r="V3" s="490"/>
      <c r="W3" s="490"/>
      <c r="X3" s="490"/>
      <c r="Y3" s="490"/>
      <c r="Z3" s="490"/>
      <c r="AA3" s="490"/>
      <c r="AB3" s="490"/>
      <c r="AC3" s="490"/>
      <c r="AD3" s="827"/>
      <c r="AE3" s="490"/>
      <c r="AF3" s="3129" t="s">
        <v>685</v>
      </c>
      <c r="AG3" s="3129"/>
      <c r="AH3" s="3129"/>
      <c r="AI3" s="3129"/>
      <c r="AJ3" s="3129"/>
      <c r="AK3" s="3129"/>
      <c r="AL3" s="3129"/>
      <c r="AM3" s="3129"/>
      <c r="AN3" s="3129"/>
      <c r="AO3" s="3129"/>
      <c r="AP3" s="490"/>
      <c r="AQ3" s="490"/>
      <c r="AR3" s="490"/>
      <c r="AS3" s="490"/>
    </row>
    <row r="4" spans="1:45" s="1341" customFormat="1" ht="15" customHeight="1" thickBot="1">
      <c r="A4" s="490"/>
      <c r="B4" s="918"/>
      <c r="C4" s="918"/>
      <c r="D4" s="918"/>
      <c r="E4" s="918"/>
      <c r="F4" s="918"/>
      <c r="G4" s="918"/>
      <c r="H4" s="918"/>
      <c r="I4" s="1342"/>
      <c r="J4" s="1342"/>
      <c r="K4" s="1342"/>
      <c r="L4" s="1342"/>
      <c r="M4" s="1342"/>
      <c r="N4" s="1343"/>
      <c r="O4" s="1289"/>
      <c r="P4" s="1338"/>
      <c r="Q4" s="1338"/>
      <c r="R4" s="1338"/>
      <c r="S4" s="1330"/>
      <c r="T4" s="490"/>
      <c r="U4" s="827"/>
      <c r="V4" s="490"/>
      <c r="W4" s="490"/>
      <c r="X4" s="490"/>
      <c r="Y4" s="490"/>
      <c r="Z4" s="490"/>
      <c r="AA4" s="490"/>
      <c r="AB4" s="490"/>
      <c r="AC4" s="490"/>
      <c r="AD4" s="827"/>
      <c r="AE4" s="490"/>
      <c r="AF4" s="918"/>
      <c r="AG4" s="918"/>
      <c r="AH4" s="918"/>
      <c r="AI4" s="918"/>
      <c r="AJ4" s="918"/>
      <c r="AK4" s="1342"/>
      <c r="AL4" s="1342"/>
      <c r="AM4" s="1342"/>
      <c r="AN4" s="1342"/>
      <c r="AO4" s="1342"/>
      <c r="AP4" s="490"/>
      <c r="AQ4" s="490"/>
      <c r="AR4" s="490"/>
      <c r="AS4" s="490"/>
    </row>
    <row r="5" spans="1:45" s="1341" customFormat="1" ht="18" customHeight="1" thickTop="1">
      <c r="A5" s="496"/>
      <c r="B5" s="3130" t="s">
        <v>6743</v>
      </c>
      <c r="C5" s="3110" t="s">
        <v>6744</v>
      </c>
      <c r="D5" s="3110" t="s">
        <v>6745</v>
      </c>
      <c r="E5" s="3106" t="s">
        <v>10940</v>
      </c>
      <c r="F5" s="3106"/>
      <c r="G5" s="3106"/>
      <c r="H5" s="3106"/>
      <c r="I5" s="3106"/>
      <c r="J5" s="3106"/>
      <c r="K5" s="3106"/>
      <c r="L5" s="3106"/>
      <c r="M5" s="3107"/>
      <c r="N5" s="1288"/>
      <c r="O5" s="3030" t="s">
        <v>6749</v>
      </c>
      <c r="P5" s="1344"/>
      <c r="Q5" s="3030" t="s">
        <v>6750</v>
      </c>
      <c r="R5" s="1344"/>
      <c r="S5" s="1330"/>
      <c r="T5" s="490"/>
      <c r="U5" s="827"/>
      <c r="V5" s="490"/>
      <c r="W5" s="490"/>
      <c r="X5" s="490"/>
      <c r="Y5" s="490"/>
      <c r="Z5" s="490"/>
      <c r="AA5" s="490"/>
      <c r="AB5" s="490"/>
      <c r="AC5" s="490"/>
      <c r="AD5" s="827"/>
      <c r="AE5" s="490"/>
      <c r="AF5" s="3130" t="s">
        <v>6743</v>
      </c>
      <c r="AG5" s="3106" t="s">
        <v>10940</v>
      </c>
      <c r="AH5" s="3106"/>
      <c r="AI5" s="3106"/>
      <c r="AJ5" s="3106"/>
      <c r="AK5" s="3106"/>
      <c r="AL5" s="3106"/>
      <c r="AM5" s="3106"/>
      <c r="AN5" s="3106"/>
      <c r="AO5" s="3107"/>
      <c r="AP5" s="490"/>
      <c r="AQ5" s="490"/>
      <c r="AR5" s="490"/>
      <c r="AS5" s="490"/>
    </row>
    <row r="6" spans="1:45" s="1341" customFormat="1" ht="18" customHeight="1">
      <c r="A6" s="496"/>
      <c r="B6" s="3131"/>
      <c r="C6" s="3111"/>
      <c r="D6" s="3111"/>
      <c r="E6" s="3112" t="s">
        <v>10941</v>
      </c>
      <c r="F6" s="3112"/>
      <c r="G6" s="3112"/>
      <c r="H6" s="3112"/>
      <c r="I6" s="3112"/>
      <c r="J6" s="3097" t="s">
        <v>7675</v>
      </c>
      <c r="K6" s="3097"/>
      <c r="L6" s="3097"/>
      <c r="M6" s="3098" t="s">
        <v>6962</v>
      </c>
      <c r="N6" s="1288"/>
      <c r="O6" s="3031"/>
      <c r="P6" s="1344"/>
      <c r="Q6" s="3031"/>
      <c r="R6" s="1344"/>
      <c r="S6" s="1330"/>
      <c r="T6" s="490"/>
      <c r="U6" s="827"/>
      <c r="V6" s="490"/>
      <c r="W6" s="490"/>
      <c r="X6" s="490"/>
      <c r="Y6" s="490"/>
      <c r="Z6" s="490"/>
      <c r="AA6" s="490"/>
      <c r="AB6" s="490"/>
      <c r="AC6" s="490"/>
      <c r="AD6" s="827"/>
      <c r="AE6" s="490"/>
      <c r="AF6" s="3131"/>
      <c r="AG6" s="3112" t="s">
        <v>10941</v>
      </c>
      <c r="AH6" s="3112"/>
      <c r="AI6" s="3112"/>
      <c r="AJ6" s="3112"/>
      <c r="AK6" s="3112"/>
      <c r="AL6" s="3097" t="s">
        <v>7675</v>
      </c>
      <c r="AM6" s="3097"/>
      <c r="AN6" s="3097"/>
      <c r="AO6" s="3098" t="s">
        <v>6962</v>
      </c>
      <c r="AP6" s="490"/>
      <c r="AQ6" s="490"/>
      <c r="AR6" s="490"/>
      <c r="AS6" s="490"/>
    </row>
    <row r="7" spans="1:45" s="1347" customFormat="1" ht="45" customHeight="1" thickBot="1">
      <c r="A7" s="496"/>
      <c r="B7" s="3132"/>
      <c r="C7" s="3093"/>
      <c r="D7" s="3093"/>
      <c r="E7" s="1237" t="s">
        <v>10099</v>
      </c>
      <c r="F7" s="1237" t="s">
        <v>10100</v>
      </c>
      <c r="G7" s="1237" t="s">
        <v>10101</v>
      </c>
      <c r="H7" s="1237" t="s">
        <v>10102</v>
      </c>
      <c r="I7" s="1237" t="s">
        <v>10399</v>
      </c>
      <c r="J7" s="1237" t="s">
        <v>10942</v>
      </c>
      <c r="K7" s="1237" t="s">
        <v>10943</v>
      </c>
      <c r="L7" s="1237" t="s">
        <v>10944</v>
      </c>
      <c r="M7" s="3099"/>
      <c r="N7" s="1345"/>
      <c r="O7" s="3032"/>
      <c r="P7" s="1346"/>
      <c r="Q7" s="3032"/>
      <c r="R7" s="1346"/>
      <c r="S7" s="1285"/>
      <c r="T7" s="1238"/>
      <c r="U7" s="1170"/>
      <c r="V7" s="496"/>
      <c r="W7" s="496"/>
      <c r="X7" s="496"/>
      <c r="Y7" s="496"/>
      <c r="Z7" s="496"/>
      <c r="AA7" s="496"/>
      <c r="AB7" s="496"/>
      <c r="AC7" s="496"/>
      <c r="AD7" s="1170"/>
      <c r="AE7" s="496"/>
      <c r="AF7" s="3132"/>
      <c r="AG7" s="1237" t="s">
        <v>10099</v>
      </c>
      <c r="AH7" s="1237" t="s">
        <v>10100</v>
      </c>
      <c r="AI7" s="1237" t="s">
        <v>10101</v>
      </c>
      <c r="AJ7" s="1237" t="s">
        <v>10102</v>
      </c>
      <c r="AK7" s="1237" t="s">
        <v>10399</v>
      </c>
      <c r="AL7" s="1237" t="s">
        <v>10942</v>
      </c>
      <c r="AM7" s="1237" t="s">
        <v>10943</v>
      </c>
      <c r="AN7" s="1237" t="s">
        <v>10944</v>
      </c>
      <c r="AO7" s="3099"/>
      <c r="AP7" s="496"/>
      <c r="AQ7" s="496"/>
      <c r="AR7" s="496"/>
      <c r="AS7" s="496"/>
    </row>
    <row r="8" spans="1:45" s="1347" customFormat="1" ht="15.75" customHeight="1" thickTop="1" thickBot="1">
      <c r="A8" s="496"/>
      <c r="B8" s="1312"/>
      <c r="C8" s="1312"/>
      <c r="D8" s="1312"/>
      <c r="E8" s="1312"/>
      <c r="F8" s="1312"/>
      <c r="G8" s="1312"/>
      <c r="H8" s="1312"/>
      <c r="I8" s="1288"/>
      <c r="J8" s="1288"/>
      <c r="K8" s="1288"/>
      <c r="L8" s="1288"/>
      <c r="M8" s="1288"/>
      <c r="N8" s="1345"/>
      <c r="O8" s="1348"/>
      <c r="P8" s="1349"/>
      <c r="Q8" s="1350"/>
      <c r="R8" s="1349"/>
      <c r="S8" s="1285"/>
      <c r="T8" s="496"/>
      <c r="U8" s="1170"/>
      <c r="V8" s="2921" t="s">
        <v>6742</v>
      </c>
      <c r="W8" s="3094"/>
      <c r="X8" s="3094"/>
      <c r="Y8" s="3094"/>
      <c r="Z8" s="3094"/>
      <c r="AA8" s="3094"/>
      <c r="AB8" s="3094"/>
      <c r="AC8" s="3094"/>
      <c r="AD8" s="1170"/>
      <c r="AE8" s="496"/>
      <c r="AF8" s="1312"/>
      <c r="AG8" s="1312"/>
      <c r="AH8" s="1312"/>
      <c r="AI8" s="1312"/>
      <c r="AJ8" s="1312"/>
      <c r="AK8" s="1288"/>
      <c r="AL8" s="1288"/>
      <c r="AM8" s="1288"/>
      <c r="AN8" s="1288"/>
      <c r="AO8" s="1288"/>
      <c r="AP8" s="496"/>
      <c r="AQ8" s="496"/>
      <c r="AR8" s="496"/>
      <c r="AS8" s="496"/>
    </row>
    <row r="9" spans="1:45" s="1347" customFormat="1" ht="15.75" customHeight="1" thickTop="1" thickBot="1">
      <c r="A9" s="496"/>
      <c r="B9" s="499" t="s">
        <v>7987</v>
      </c>
      <c r="C9" s="531"/>
      <c r="D9" s="531"/>
      <c r="E9" s="1351"/>
      <c r="F9" s="1351"/>
      <c r="G9" s="1351"/>
      <c r="H9" s="1351"/>
      <c r="I9" s="801"/>
      <c r="J9" s="801"/>
      <c r="K9" s="801"/>
      <c r="L9" s="1292"/>
      <c r="M9" s="1292"/>
      <c r="N9" s="1288"/>
      <c r="O9" s="500"/>
      <c r="P9" s="1344"/>
      <c r="Q9" s="1352"/>
      <c r="R9" s="1344"/>
      <c r="S9" s="1284"/>
      <c r="T9" s="496"/>
      <c r="U9" s="1170"/>
      <c r="V9" s="502" t="s">
        <v>6751</v>
      </c>
      <c r="W9" s="496"/>
      <c r="X9" s="496"/>
      <c r="Y9" s="496"/>
      <c r="Z9" s="496"/>
      <c r="AA9" s="496"/>
      <c r="AB9" s="496"/>
      <c r="AC9" s="496"/>
      <c r="AD9" s="1170"/>
      <c r="AE9" s="496"/>
      <c r="AF9" s="499" t="s">
        <v>7987</v>
      </c>
      <c r="AG9" s="1351"/>
      <c r="AH9" s="1351"/>
      <c r="AI9" s="1351"/>
      <c r="AJ9" s="1351"/>
      <c r="AK9" s="801"/>
      <c r="AL9" s="801"/>
      <c r="AM9" s="801"/>
      <c r="AN9" s="1292"/>
      <c r="AO9" s="1292"/>
      <c r="AP9" s="496"/>
      <c r="AQ9" s="496"/>
      <c r="AR9" s="496"/>
      <c r="AS9" s="496"/>
    </row>
    <row r="10" spans="1:45" s="1347" customFormat="1" ht="15.75" customHeight="1" thickTop="1">
      <c r="A10" s="496"/>
      <c r="B10" s="503" t="s">
        <v>7772</v>
      </c>
      <c r="C10" s="504" t="s">
        <v>6756</v>
      </c>
      <c r="D10" s="504">
        <v>3</v>
      </c>
      <c r="E10" s="1071">
        <v>9.1750000000000007</v>
      </c>
      <c r="F10" s="1071">
        <v>2.0190000000000001</v>
      </c>
      <c r="G10" s="1071">
        <v>2.0190000000000001</v>
      </c>
      <c r="H10" s="1071">
        <v>21.353999999999999</v>
      </c>
      <c r="I10" s="1071">
        <v>0.80300000000000005</v>
      </c>
      <c r="J10" s="1071">
        <v>3.3000000000000002E-2</v>
      </c>
      <c r="K10" s="1071">
        <v>-3.2770000000000001</v>
      </c>
      <c r="L10" s="1071">
        <v>0</v>
      </c>
      <c r="M10" s="1255">
        <f>IFERROR(SUM(E10:L10), 0)</f>
        <v>32.125999999999998</v>
      </c>
      <c r="N10" s="1353"/>
      <c r="O10" s="698" t="s">
        <v>10945</v>
      </c>
      <c r="P10" s="1344"/>
      <c r="Q10" s="509"/>
      <c r="R10" s="1344"/>
      <c r="S10" s="1284"/>
      <c r="T10" s="487">
        <f>IF( SUM( V10:AC10 ) = 0, 0, $V$9 )</f>
        <v>0</v>
      </c>
      <c r="U10" s="1170"/>
      <c r="V10" s="511">
        <f xml:space="preserve"> IF( ISNUMBER(E10), 0, 1 )</f>
        <v>0</v>
      </c>
      <c r="W10" s="511">
        <f t="shared" ref="W10:W16" si="0" xml:space="preserve"> IF( ISNUMBER(F10), 0, 1 )</f>
        <v>0</v>
      </c>
      <c r="X10" s="511">
        <f t="shared" ref="X10:X16" si="1" xml:space="preserve"> IF( ISNUMBER(G10), 0, 1 )</f>
        <v>0</v>
      </c>
      <c r="Y10" s="511">
        <f t="shared" ref="Y10:Y16" si="2" xml:space="preserve"> IF( ISNUMBER(H10), 0, 1 )</f>
        <v>0</v>
      </c>
      <c r="Z10" s="511">
        <f t="shared" ref="Z10:Z16" si="3" xml:space="preserve"> IF( ISNUMBER(I10), 0, 1 )</f>
        <v>0</v>
      </c>
      <c r="AA10" s="511">
        <f t="shared" ref="AA10:AA16" si="4" xml:space="preserve"> IF( ISNUMBER(J10), 0, 1 )</f>
        <v>0</v>
      </c>
      <c r="AB10" s="511">
        <f t="shared" ref="AB10:AB16" si="5" xml:space="preserve"> IF( ISNUMBER(K10), 0, 1 )</f>
        <v>0</v>
      </c>
      <c r="AC10" s="511">
        <f t="shared" ref="AC10:AC16" si="6" xml:space="preserve"> IF( ISNUMBER(L10), 0, 1 )</f>
        <v>0</v>
      </c>
      <c r="AD10" s="1170"/>
      <c r="AE10" s="496"/>
      <c r="AF10" s="503" t="s">
        <v>7772</v>
      </c>
      <c r="AG10" s="1273" t="s">
        <v>10946</v>
      </c>
      <c r="AH10" s="1273" t="s">
        <v>10947</v>
      </c>
      <c r="AI10" s="1273" t="s">
        <v>10948</v>
      </c>
      <c r="AJ10" s="1273" t="s">
        <v>10949</v>
      </c>
      <c r="AK10" s="1273" t="s">
        <v>10950</v>
      </c>
      <c r="AL10" s="1273" t="s">
        <v>10951</v>
      </c>
      <c r="AM10" s="1273" t="s">
        <v>10952</v>
      </c>
      <c r="AN10" s="1273" t="s">
        <v>10953</v>
      </c>
      <c r="AO10" s="720" t="s">
        <v>10954</v>
      </c>
      <c r="AP10" s="496"/>
      <c r="AQ10" s="496"/>
      <c r="AR10" s="496"/>
      <c r="AS10" s="496"/>
    </row>
    <row r="11" spans="1:45" s="1347" customFormat="1" ht="15.75" customHeight="1">
      <c r="A11" s="496"/>
      <c r="B11" s="512" t="s">
        <v>7780</v>
      </c>
      <c r="C11" s="513" t="s">
        <v>6756</v>
      </c>
      <c r="D11" s="513">
        <v>3</v>
      </c>
      <c r="E11" s="1074">
        <v>-1E-3</v>
      </c>
      <c r="F11" s="1074">
        <v>0</v>
      </c>
      <c r="G11" s="1074">
        <v>0</v>
      </c>
      <c r="H11" s="1074">
        <v>1E-3</v>
      </c>
      <c r="I11" s="1074">
        <v>0</v>
      </c>
      <c r="J11" s="1074">
        <v>0</v>
      </c>
      <c r="K11" s="1074">
        <v>-3.6110000000000002</v>
      </c>
      <c r="L11" s="1074">
        <v>0</v>
      </c>
      <c r="M11" s="1257">
        <f t="shared" ref="M11:M16" si="7">IFERROR(SUM(E11:L11), 0)</f>
        <v>-3.6110000000000002</v>
      </c>
      <c r="N11" s="1353"/>
      <c r="O11" s="702" t="s">
        <v>10955</v>
      </c>
      <c r="P11" s="1344"/>
      <c r="Q11" s="517"/>
      <c r="R11" s="1344"/>
      <c r="S11" s="1284"/>
      <c r="T11" s="487">
        <f t="shared" ref="T11:T16" si="8">IF( SUM( V11:AC11 ) = 0, 0, $V$9 )</f>
        <v>0</v>
      </c>
      <c r="U11" s="1170"/>
      <c r="V11" s="511">
        <f t="shared" ref="V11:V16" si="9" xml:space="preserve"> IF( ISNUMBER(E11), 0, 1 )</f>
        <v>0</v>
      </c>
      <c r="W11" s="511">
        <f t="shared" si="0"/>
        <v>0</v>
      </c>
      <c r="X11" s="511">
        <f t="shared" si="1"/>
        <v>0</v>
      </c>
      <c r="Y11" s="511">
        <f t="shared" si="2"/>
        <v>0</v>
      </c>
      <c r="Z11" s="511">
        <f t="shared" si="3"/>
        <v>0</v>
      </c>
      <c r="AA11" s="511">
        <f t="shared" si="4"/>
        <v>0</v>
      </c>
      <c r="AB11" s="511">
        <f t="shared" si="5"/>
        <v>0</v>
      </c>
      <c r="AC11" s="511">
        <f t="shared" si="6"/>
        <v>0</v>
      </c>
      <c r="AD11" s="1170"/>
      <c r="AE11" s="496"/>
      <c r="AF11" s="512" t="s">
        <v>7780</v>
      </c>
      <c r="AG11" s="1274" t="s">
        <v>10956</v>
      </c>
      <c r="AH11" s="1274" t="s">
        <v>10957</v>
      </c>
      <c r="AI11" s="1274" t="s">
        <v>10958</v>
      </c>
      <c r="AJ11" s="1274" t="s">
        <v>10959</v>
      </c>
      <c r="AK11" s="1274" t="s">
        <v>10960</v>
      </c>
      <c r="AL11" s="1274" t="s">
        <v>10961</v>
      </c>
      <c r="AM11" s="1274" t="s">
        <v>10962</v>
      </c>
      <c r="AN11" s="1274" t="s">
        <v>10963</v>
      </c>
      <c r="AO11" s="1241" t="s">
        <v>10964</v>
      </c>
      <c r="AP11" s="496"/>
      <c r="AQ11" s="496"/>
      <c r="AR11" s="496"/>
      <c r="AS11" s="496"/>
    </row>
    <row r="12" spans="1:45" s="1347" customFormat="1" ht="15.75" customHeight="1">
      <c r="A12" s="496"/>
      <c r="B12" s="512" t="s">
        <v>7797</v>
      </c>
      <c r="C12" s="513" t="s">
        <v>6756</v>
      </c>
      <c r="D12" s="513">
        <v>3</v>
      </c>
      <c r="E12" s="1074">
        <v>0</v>
      </c>
      <c r="F12" s="1074">
        <v>0</v>
      </c>
      <c r="G12" s="1074">
        <v>0</v>
      </c>
      <c r="H12" s="1074">
        <v>0</v>
      </c>
      <c r="I12" s="1074">
        <v>0</v>
      </c>
      <c r="J12" s="1074">
        <v>0</v>
      </c>
      <c r="K12" s="1074">
        <v>0</v>
      </c>
      <c r="L12" s="1074">
        <v>0</v>
      </c>
      <c r="M12" s="1257">
        <f t="shared" si="7"/>
        <v>0</v>
      </c>
      <c r="N12" s="1353"/>
      <c r="O12" s="702" t="s">
        <v>10965</v>
      </c>
      <c r="P12" s="1344"/>
      <c r="Q12" s="517"/>
      <c r="R12" s="1344"/>
      <c r="S12" s="1284"/>
      <c r="T12" s="487">
        <f t="shared" si="8"/>
        <v>0</v>
      </c>
      <c r="U12" s="1170"/>
      <c r="V12" s="511">
        <f t="shared" si="9"/>
        <v>0</v>
      </c>
      <c r="W12" s="511">
        <f t="shared" si="0"/>
        <v>0</v>
      </c>
      <c r="X12" s="511">
        <f t="shared" si="1"/>
        <v>0</v>
      </c>
      <c r="Y12" s="511">
        <f t="shared" si="2"/>
        <v>0</v>
      </c>
      <c r="Z12" s="511">
        <f t="shared" si="3"/>
        <v>0</v>
      </c>
      <c r="AA12" s="511">
        <f t="shared" si="4"/>
        <v>0</v>
      </c>
      <c r="AB12" s="511">
        <f t="shared" si="5"/>
        <v>0</v>
      </c>
      <c r="AC12" s="511">
        <f t="shared" si="6"/>
        <v>0</v>
      </c>
      <c r="AD12" s="1170"/>
      <c r="AE12" s="496"/>
      <c r="AF12" s="512" t="s">
        <v>10966</v>
      </c>
      <c r="AG12" s="1274" t="s">
        <v>10967</v>
      </c>
      <c r="AH12" s="1274" t="s">
        <v>10968</v>
      </c>
      <c r="AI12" s="1274" t="s">
        <v>10969</v>
      </c>
      <c r="AJ12" s="1274" t="s">
        <v>10970</v>
      </c>
      <c r="AK12" s="1274" t="s">
        <v>10971</v>
      </c>
      <c r="AL12" s="1274" t="s">
        <v>10972</v>
      </c>
      <c r="AM12" s="1274" t="s">
        <v>10973</v>
      </c>
      <c r="AN12" s="1274" t="s">
        <v>10974</v>
      </c>
      <c r="AO12" s="1241" t="s">
        <v>10975</v>
      </c>
      <c r="AP12" s="496"/>
      <c r="AQ12" s="496"/>
      <c r="AR12" s="496"/>
      <c r="AS12" s="496"/>
    </row>
    <row r="13" spans="1:45" s="1347" customFormat="1" ht="15.75" customHeight="1">
      <c r="A13" s="496"/>
      <c r="B13" s="512" t="s">
        <v>10832</v>
      </c>
      <c r="C13" s="513" t="s">
        <v>6756</v>
      </c>
      <c r="D13" s="513">
        <v>3</v>
      </c>
      <c r="E13" s="1074">
        <v>24.933</v>
      </c>
      <c r="F13" s="1074">
        <v>3.8260000000000001</v>
      </c>
      <c r="G13" s="1074">
        <v>3.8260000000000001</v>
      </c>
      <c r="H13" s="1074">
        <v>0</v>
      </c>
      <c r="I13" s="1074">
        <v>0</v>
      </c>
      <c r="J13" s="1074">
        <v>0</v>
      </c>
      <c r="K13" s="1074">
        <v>0</v>
      </c>
      <c r="L13" s="1074">
        <v>0</v>
      </c>
      <c r="M13" s="1257">
        <f t="shared" si="7"/>
        <v>32.585000000000001</v>
      </c>
      <c r="N13" s="1353"/>
      <c r="O13" s="702" t="s">
        <v>10976</v>
      </c>
      <c r="P13" s="1344"/>
      <c r="Q13" s="517"/>
      <c r="R13" s="1344"/>
      <c r="S13" s="1284"/>
      <c r="T13" s="487">
        <f t="shared" si="8"/>
        <v>0</v>
      </c>
      <c r="U13" s="1170"/>
      <c r="V13" s="511">
        <f t="shared" si="9"/>
        <v>0</v>
      </c>
      <c r="W13" s="511">
        <f t="shared" si="0"/>
        <v>0</v>
      </c>
      <c r="X13" s="511">
        <f t="shared" si="1"/>
        <v>0</v>
      </c>
      <c r="Y13" s="511">
        <f t="shared" si="2"/>
        <v>0</v>
      </c>
      <c r="Z13" s="511">
        <f t="shared" si="3"/>
        <v>0</v>
      </c>
      <c r="AA13" s="511">
        <f t="shared" si="4"/>
        <v>0</v>
      </c>
      <c r="AB13" s="511">
        <f t="shared" si="5"/>
        <v>0</v>
      </c>
      <c r="AC13" s="511">
        <f t="shared" si="6"/>
        <v>0</v>
      </c>
      <c r="AD13" s="1170"/>
      <c r="AE13" s="496"/>
      <c r="AF13" s="512" t="s">
        <v>10832</v>
      </c>
      <c r="AG13" s="1274" t="s">
        <v>10977</v>
      </c>
      <c r="AH13" s="1274" t="s">
        <v>10978</v>
      </c>
      <c r="AI13" s="1274" t="s">
        <v>10979</v>
      </c>
      <c r="AJ13" s="1274" t="s">
        <v>10980</v>
      </c>
      <c r="AK13" s="1274" t="s">
        <v>10981</v>
      </c>
      <c r="AL13" s="1274" t="s">
        <v>10982</v>
      </c>
      <c r="AM13" s="1274" t="s">
        <v>10983</v>
      </c>
      <c r="AN13" s="1274" t="s">
        <v>10984</v>
      </c>
      <c r="AO13" s="1241" t="s">
        <v>10985</v>
      </c>
      <c r="AP13" s="496"/>
      <c r="AQ13" s="496"/>
      <c r="AR13" s="496"/>
      <c r="AS13" s="496"/>
    </row>
    <row r="14" spans="1:45" s="1347" customFormat="1" ht="15.75" customHeight="1">
      <c r="A14" s="496"/>
      <c r="B14" s="512" t="s">
        <v>10839</v>
      </c>
      <c r="C14" s="513" t="s">
        <v>6756</v>
      </c>
      <c r="D14" s="513">
        <v>3</v>
      </c>
      <c r="E14" s="1074">
        <v>0</v>
      </c>
      <c r="F14" s="1074">
        <v>0</v>
      </c>
      <c r="G14" s="1074">
        <v>0</v>
      </c>
      <c r="H14" s="1074">
        <v>0</v>
      </c>
      <c r="I14" s="1074">
        <v>0</v>
      </c>
      <c r="J14" s="1074">
        <v>0</v>
      </c>
      <c r="K14" s="1074">
        <v>0</v>
      </c>
      <c r="L14" s="1074">
        <v>0</v>
      </c>
      <c r="M14" s="1257">
        <f t="shared" si="7"/>
        <v>0</v>
      </c>
      <c r="N14" s="1353"/>
      <c r="O14" s="702" t="s">
        <v>10986</v>
      </c>
      <c r="P14" s="1344"/>
      <c r="Q14" s="517"/>
      <c r="R14" s="1344"/>
      <c r="S14" s="1284"/>
      <c r="T14" s="487">
        <f t="shared" si="8"/>
        <v>0</v>
      </c>
      <c r="U14" s="1170"/>
      <c r="V14" s="511">
        <f t="shared" si="9"/>
        <v>0</v>
      </c>
      <c r="W14" s="511">
        <f t="shared" si="0"/>
        <v>0</v>
      </c>
      <c r="X14" s="511">
        <f t="shared" si="1"/>
        <v>0</v>
      </c>
      <c r="Y14" s="511">
        <f t="shared" si="2"/>
        <v>0</v>
      </c>
      <c r="Z14" s="511">
        <f t="shared" si="3"/>
        <v>0</v>
      </c>
      <c r="AA14" s="511">
        <f t="shared" si="4"/>
        <v>0</v>
      </c>
      <c r="AB14" s="511">
        <f t="shared" si="5"/>
        <v>0</v>
      </c>
      <c r="AC14" s="511">
        <f t="shared" si="6"/>
        <v>0</v>
      </c>
      <c r="AD14" s="1170"/>
      <c r="AE14" s="496"/>
      <c r="AF14" s="512" t="s">
        <v>10839</v>
      </c>
      <c r="AG14" s="1274" t="s">
        <v>10987</v>
      </c>
      <c r="AH14" s="1274" t="s">
        <v>10988</v>
      </c>
      <c r="AI14" s="1274" t="s">
        <v>10989</v>
      </c>
      <c r="AJ14" s="1274" t="s">
        <v>10990</v>
      </c>
      <c r="AK14" s="1274" t="s">
        <v>10991</v>
      </c>
      <c r="AL14" s="1274" t="s">
        <v>10992</v>
      </c>
      <c r="AM14" s="1274" t="s">
        <v>10993</v>
      </c>
      <c r="AN14" s="1274" t="s">
        <v>10994</v>
      </c>
      <c r="AO14" s="1241" t="s">
        <v>10995</v>
      </c>
      <c r="AP14" s="496"/>
      <c r="AQ14" s="496"/>
      <c r="AR14" s="496"/>
      <c r="AS14" s="496"/>
    </row>
    <row r="15" spans="1:45" s="1347" customFormat="1" ht="15.75" customHeight="1">
      <c r="A15" s="496"/>
      <c r="B15" s="512" t="s">
        <v>7823</v>
      </c>
      <c r="C15" s="513" t="s">
        <v>6756</v>
      </c>
      <c r="D15" s="513">
        <v>3</v>
      </c>
      <c r="E15" s="1074">
        <v>26.038</v>
      </c>
      <c r="F15" s="1074">
        <v>5.56</v>
      </c>
      <c r="G15" s="1074">
        <v>5.56</v>
      </c>
      <c r="H15" s="1074">
        <v>140.81700000000001</v>
      </c>
      <c r="I15" s="1074">
        <v>3.7</v>
      </c>
      <c r="J15" s="1074">
        <v>4.6230000000000002</v>
      </c>
      <c r="K15" s="1074">
        <v>17.91</v>
      </c>
      <c r="L15" s="1074">
        <v>6.2610000000000001</v>
      </c>
      <c r="M15" s="1257">
        <f t="shared" si="7"/>
        <v>210.46899999999999</v>
      </c>
      <c r="N15" s="1353"/>
      <c r="O15" s="702" t="s">
        <v>10996</v>
      </c>
      <c r="P15" s="1344"/>
      <c r="Q15" s="517"/>
      <c r="R15" s="1344"/>
      <c r="S15" s="1284"/>
      <c r="T15" s="487">
        <f t="shared" si="8"/>
        <v>0</v>
      </c>
      <c r="U15" s="1170"/>
      <c r="V15" s="511">
        <f t="shared" si="9"/>
        <v>0</v>
      </c>
      <c r="W15" s="511">
        <f t="shared" si="0"/>
        <v>0</v>
      </c>
      <c r="X15" s="511">
        <f t="shared" si="1"/>
        <v>0</v>
      </c>
      <c r="Y15" s="511">
        <f t="shared" si="2"/>
        <v>0</v>
      </c>
      <c r="Z15" s="511">
        <f t="shared" si="3"/>
        <v>0</v>
      </c>
      <c r="AA15" s="511">
        <f t="shared" si="4"/>
        <v>0</v>
      </c>
      <c r="AB15" s="511">
        <f t="shared" si="5"/>
        <v>0</v>
      </c>
      <c r="AC15" s="511">
        <f t="shared" si="6"/>
        <v>0</v>
      </c>
      <c r="AD15" s="1170"/>
      <c r="AE15" s="496"/>
      <c r="AF15" s="512" t="s">
        <v>7823</v>
      </c>
      <c r="AG15" s="1274" t="s">
        <v>10997</v>
      </c>
      <c r="AH15" s="1274" t="s">
        <v>10998</v>
      </c>
      <c r="AI15" s="1274" t="s">
        <v>10999</v>
      </c>
      <c r="AJ15" s="1274" t="s">
        <v>11000</v>
      </c>
      <c r="AK15" s="1274" t="s">
        <v>11001</v>
      </c>
      <c r="AL15" s="1274" t="s">
        <v>11002</v>
      </c>
      <c r="AM15" s="1274" t="s">
        <v>11003</v>
      </c>
      <c r="AN15" s="1274" t="s">
        <v>11004</v>
      </c>
      <c r="AO15" s="1241" t="s">
        <v>11005</v>
      </c>
      <c r="AP15" s="496"/>
      <c r="AQ15" s="496"/>
      <c r="AR15" s="496"/>
      <c r="AS15" s="496"/>
    </row>
    <row r="16" spans="1:45" s="1347" customFormat="1" ht="15.75" customHeight="1" thickBot="1">
      <c r="A16" s="496"/>
      <c r="B16" s="519" t="s">
        <v>7830</v>
      </c>
      <c r="C16" s="520" t="s">
        <v>6756</v>
      </c>
      <c r="D16" s="520">
        <v>3</v>
      </c>
      <c r="E16" s="1354">
        <v>1.7000000000000001E-2</v>
      </c>
      <c r="F16" s="1354">
        <v>4.0000000000000001E-3</v>
      </c>
      <c r="G16" s="1354">
        <v>4.0000000000000001E-3</v>
      </c>
      <c r="H16" s="1354">
        <v>12.919</v>
      </c>
      <c r="I16" s="1354">
        <v>0.44800000000000001</v>
      </c>
      <c r="J16" s="1354">
        <v>0</v>
      </c>
      <c r="K16" s="1354">
        <v>1.758</v>
      </c>
      <c r="L16" s="1354">
        <v>0</v>
      </c>
      <c r="M16" s="1258">
        <f t="shared" si="7"/>
        <v>15.150000000000002</v>
      </c>
      <c r="N16" s="1353"/>
      <c r="O16" s="706" t="s">
        <v>11006</v>
      </c>
      <c r="P16" s="800"/>
      <c r="Q16" s="523"/>
      <c r="R16" s="800"/>
      <c r="S16" s="1284"/>
      <c r="T16" s="487">
        <f t="shared" si="8"/>
        <v>0</v>
      </c>
      <c r="U16" s="1170"/>
      <c r="V16" s="511">
        <f t="shared" si="9"/>
        <v>0</v>
      </c>
      <c r="W16" s="511">
        <f t="shared" si="0"/>
        <v>0</v>
      </c>
      <c r="X16" s="511">
        <f t="shared" si="1"/>
        <v>0</v>
      </c>
      <c r="Y16" s="511">
        <f t="shared" si="2"/>
        <v>0</v>
      </c>
      <c r="Z16" s="511">
        <f t="shared" si="3"/>
        <v>0</v>
      </c>
      <c r="AA16" s="511">
        <f t="shared" si="4"/>
        <v>0</v>
      </c>
      <c r="AB16" s="511">
        <f t="shared" si="5"/>
        <v>0</v>
      </c>
      <c r="AC16" s="511">
        <f t="shared" si="6"/>
        <v>0</v>
      </c>
      <c r="AD16" s="1170"/>
      <c r="AE16" s="496"/>
      <c r="AF16" s="519" t="s">
        <v>7830</v>
      </c>
      <c r="AG16" s="1355" t="s">
        <v>11007</v>
      </c>
      <c r="AH16" s="1355" t="s">
        <v>11008</v>
      </c>
      <c r="AI16" s="1355" t="s">
        <v>11009</v>
      </c>
      <c r="AJ16" s="1355" t="s">
        <v>11010</v>
      </c>
      <c r="AK16" s="1355" t="s">
        <v>11011</v>
      </c>
      <c r="AL16" s="1355" t="s">
        <v>11012</v>
      </c>
      <c r="AM16" s="1355" t="s">
        <v>11013</v>
      </c>
      <c r="AN16" s="1355" t="s">
        <v>11014</v>
      </c>
      <c r="AO16" s="853" t="s">
        <v>11015</v>
      </c>
      <c r="AP16" s="496"/>
      <c r="AQ16" s="496"/>
      <c r="AR16" s="496"/>
      <c r="AS16" s="496"/>
    </row>
    <row r="17" spans="1:45" s="1347" customFormat="1" ht="15.75" customHeight="1" thickTop="1" thickBot="1">
      <c r="A17" s="496"/>
      <c r="B17" s="682"/>
      <c r="C17" s="682"/>
      <c r="D17" s="682"/>
      <c r="E17" s="1356"/>
      <c r="F17" s="1356"/>
      <c r="G17" s="1356"/>
      <c r="H17" s="1356"/>
      <c r="I17" s="1313"/>
      <c r="J17" s="1313"/>
      <c r="K17" s="1313"/>
      <c r="L17" s="1313"/>
      <c r="M17" s="1313"/>
      <c r="N17" s="1293"/>
      <c r="O17" s="500"/>
      <c r="P17" s="1357"/>
      <c r="Q17" s="1358"/>
      <c r="R17" s="1357"/>
      <c r="S17" s="1284"/>
      <c r="T17" s="487"/>
      <c r="U17" s="1170"/>
      <c r="V17" s="496"/>
      <c r="W17" s="496"/>
      <c r="X17" s="496"/>
      <c r="Y17" s="496"/>
      <c r="Z17" s="496"/>
      <c r="AA17" s="496"/>
      <c r="AB17" s="496"/>
      <c r="AC17" s="496"/>
      <c r="AD17" s="1170"/>
      <c r="AE17" s="496"/>
      <c r="AF17" s="682"/>
      <c r="AG17" s="682"/>
      <c r="AH17" s="682"/>
      <c r="AI17" s="682"/>
      <c r="AJ17" s="682"/>
      <c r="AK17" s="1293"/>
      <c r="AL17" s="1293"/>
      <c r="AM17" s="1293"/>
      <c r="AN17" s="1293"/>
      <c r="AO17" s="1293"/>
      <c r="AP17" s="496"/>
      <c r="AQ17" s="496"/>
      <c r="AR17" s="496"/>
      <c r="AS17" s="496"/>
    </row>
    <row r="18" spans="1:45" s="1347" customFormat="1" ht="15.75" customHeight="1" thickTop="1" thickBot="1">
      <c r="A18" s="496"/>
      <c r="B18" s="499" t="s">
        <v>10859</v>
      </c>
      <c r="C18" s="531"/>
      <c r="D18" s="531"/>
      <c r="E18" s="1359"/>
      <c r="F18" s="1359"/>
      <c r="G18" s="1359"/>
      <c r="H18" s="1359"/>
      <c r="I18" s="1360"/>
      <c r="J18" s="1360"/>
      <c r="K18" s="1360"/>
      <c r="L18" s="1317"/>
      <c r="M18" s="1317"/>
      <c r="N18" s="1288"/>
      <c r="O18" s="500"/>
      <c r="P18" s="1345"/>
      <c r="Q18" s="1361"/>
      <c r="R18" s="1345"/>
      <c r="S18" s="1284"/>
      <c r="T18" s="487"/>
      <c r="U18" s="1170"/>
      <c r="V18" s="496"/>
      <c r="W18" s="496"/>
      <c r="X18" s="496"/>
      <c r="Y18" s="496"/>
      <c r="Z18" s="496"/>
      <c r="AA18" s="496"/>
      <c r="AB18" s="496"/>
      <c r="AC18" s="496"/>
      <c r="AD18" s="1170"/>
      <c r="AE18" s="496"/>
      <c r="AF18" s="499" t="s">
        <v>10859</v>
      </c>
      <c r="AG18" s="1351"/>
      <c r="AH18" s="1351"/>
      <c r="AI18" s="1351"/>
      <c r="AJ18" s="1351"/>
      <c r="AK18" s="801"/>
      <c r="AL18" s="801"/>
      <c r="AM18" s="801"/>
      <c r="AN18" s="1292"/>
      <c r="AO18" s="1292"/>
      <c r="AP18" s="496"/>
      <c r="AQ18" s="496"/>
      <c r="AR18" s="496"/>
      <c r="AS18" s="496"/>
    </row>
    <row r="19" spans="1:45" s="1347" customFormat="1" ht="15.75" customHeight="1" thickTop="1">
      <c r="A19" s="496"/>
      <c r="B19" s="503" t="s">
        <v>10860</v>
      </c>
      <c r="C19" s="504" t="s">
        <v>6756</v>
      </c>
      <c r="D19" s="504">
        <v>3</v>
      </c>
      <c r="E19" s="1071">
        <v>0</v>
      </c>
      <c r="F19" s="1071">
        <v>0</v>
      </c>
      <c r="G19" s="1071">
        <v>0</v>
      </c>
      <c r="H19" s="1071">
        <v>0</v>
      </c>
      <c r="I19" s="1071">
        <v>0</v>
      </c>
      <c r="J19" s="1071">
        <v>0</v>
      </c>
      <c r="K19" s="1071">
        <v>0</v>
      </c>
      <c r="L19" s="1071">
        <v>0</v>
      </c>
      <c r="M19" s="1255">
        <f>IFERROR(SUM(E19:L19), 0)</f>
        <v>0</v>
      </c>
      <c r="N19" s="1353"/>
      <c r="O19" s="698" t="s">
        <v>11016</v>
      </c>
      <c r="P19" s="1345"/>
      <c r="Q19" s="509"/>
      <c r="R19" s="1345"/>
      <c r="S19" s="1284"/>
      <c r="T19" s="487">
        <f t="shared" ref="T19:T21" si="10">IF( SUM( V19:AC19 ) = 0, 0, $V$9 )</f>
        <v>0</v>
      </c>
      <c r="U19" s="1170"/>
      <c r="V19" s="511">
        <f t="shared" ref="V19:V21" si="11" xml:space="preserve"> IF( ISNUMBER(E19), 0, 1 )</f>
        <v>0</v>
      </c>
      <c r="W19" s="511">
        <f t="shared" ref="W19:W21" si="12" xml:space="preserve"> IF( ISNUMBER(F19), 0, 1 )</f>
        <v>0</v>
      </c>
      <c r="X19" s="511">
        <f t="shared" ref="X19:X21" si="13" xml:space="preserve"> IF( ISNUMBER(G19), 0, 1 )</f>
        <v>0</v>
      </c>
      <c r="Y19" s="511">
        <f t="shared" ref="Y19:Y21" si="14" xml:space="preserve"> IF( ISNUMBER(H19), 0, 1 )</f>
        <v>0</v>
      </c>
      <c r="Z19" s="511">
        <f t="shared" ref="Z19:Z21" si="15" xml:space="preserve"> IF( ISNUMBER(I19), 0, 1 )</f>
        <v>0</v>
      </c>
      <c r="AA19" s="511">
        <f t="shared" ref="AA19:AA21" si="16" xml:space="preserve"> IF( ISNUMBER(J19), 0, 1 )</f>
        <v>0</v>
      </c>
      <c r="AB19" s="511">
        <f t="shared" ref="AB19:AB21" si="17" xml:space="preserve"> IF( ISNUMBER(K19), 0, 1 )</f>
        <v>0</v>
      </c>
      <c r="AC19" s="511">
        <f t="shared" ref="AC19:AC21" si="18" xml:space="preserve"> IF( ISNUMBER(L19), 0, 1 )</f>
        <v>0</v>
      </c>
      <c r="AD19" s="1170"/>
      <c r="AE19" s="496"/>
      <c r="AF19" s="503" t="s">
        <v>11017</v>
      </c>
      <c r="AG19" s="1273" t="s">
        <v>11018</v>
      </c>
      <c r="AH19" s="1273" t="s">
        <v>11019</v>
      </c>
      <c r="AI19" s="1273" t="s">
        <v>11020</v>
      </c>
      <c r="AJ19" s="1273" t="s">
        <v>11021</v>
      </c>
      <c r="AK19" s="1273" t="s">
        <v>11022</v>
      </c>
      <c r="AL19" s="1273" t="s">
        <v>11023</v>
      </c>
      <c r="AM19" s="1273" t="s">
        <v>11024</v>
      </c>
      <c r="AN19" s="1273" t="s">
        <v>11025</v>
      </c>
      <c r="AO19" s="720" t="s">
        <v>11026</v>
      </c>
      <c r="AP19" s="496"/>
      <c r="AQ19" s="496"/>
      <c r="AR19" s="496"/>
      <c r="AS19" s="496"/>
    </row>
    <row r="20" spans="1:45" s="1347" customFormat="1" ht="15.75" customHeight="1">
      <c r="A20" s="496"/>
      <c r="B20" s="512" t="s">
        <v>11027</v>
      </c>
      <c r="C20" s="513" t="s">
        <v>6756</v>
      </c>
      <c r="D20" s="513">
        <v>3</v>
      </c>
      <c r="E20" s="1074">
        <v>0.73399999999999999</v>
      </c>
      <c r="F20" s="1074">
        <v>0.161</v>
      </c>
      <c r="G20" s="1074">
        <v>0.161</v>
      </c>
      <c r="H20" s="1074">
        <v>2.9169999999999998</v>
      </c>
      <c r="I20" s="1074">
        <v>5.7000000000000002E-2</v>
      </c>
      <c r="J20" s="1074">
        <v>0</v>
      </c>
      <c r="K20" s="1074">
        <v>0</v>
      </c>
      <c r="L20" s="1074">
        <v>0</v>
      </c>
      <c r="M20" s="1257">
        <f t="shared" ref="M20:M21" si="19">IFERROR(SUM(E20:L20), 0)</f>
        <v>4.03</v>
      </c>
      <c r="N20" s="1353"/>
      <c r="O20" s="702" t="s">
        <v>11028</v>
      </c>
      <c r="P20" s="1345"/>
      <c r="Q20" s="517"/>
      <c r="R20" s="1345"/>
      <c r="S20" s="1284"/>
      <c r="T20" s="487">
        <f t="shared" si="10"/>
        <v>0</v>
      </c>
      <c r="U20" s="1170"/>
      <c r="V20" s="511">
        <f t="shared" si="11"/>
        <v>0</v>
      </c>
      <c r="W20" s="511">
        <f t="shared" si="12"/>
        <v>0</v>
      </c>
      <c r="X20" s="511">
        <f t="shared" si="13"/>
        <v>0</v>
      </c>
      <c r="Y20" s="511">
        <f t="shared" si="14"/>
        <v>0</v>
      </c>
      <c r="Z20" s="511">
        <f t="shared" si="15"/>
        <v>0</v>
      </c>
      <c r="AA20" s="511">
        <f t="shared" si="16"/>
        <v>0</v>
      </c>
      <c r="AB20" s="511">
        <f t="shared" si="17"/>
        <v>0</v>
      </c>
      <c r="AC20" s="511">
        <f t="shared" si="18"/>
        <v>0</v>
      </c>
      <c r="AD20" s="1170"/>
      <c r="AE20" s="496"/>
      <c r="AF20" s="512" t="s">
        <v>11029</v>
      </c>
      <c r="AG20" s="1274" t="s">
        <v>11030</v>
      </c>
      <c r="AH20" s="1274" t="s">
        <v>11031</v>
      </c>
      <c r="AI20" s="1274" t="s">
        <v>11032</v>
      </c>
      <c r="AJ20" s="1274" t="s">
        <v>11033</v>
      </c>
      <c r="AK20" s="1274" t="s">
        <v>11034</v>
      </c>
      <c r="AL20" s="1274" t="s">
        <v>11035</v>
      </c>
      <c r="AM20" s="1274" t="s">
        <v>11036</v>
      </c>
      <c r="AN20" s="1274" t="s">
        <v>11037</v>
      </c>
      <c r="AO20" s="1241" t="s">
        <v>11038</v>
      </c>
      <c r="AP20" s="496"/>
      <c r="AQ20" s="496"/>
      <c r="AR20" s="496"/>
      <c r="AS20" s="496"/>
    </row>
    <row r="21" spans="1:45" s="1347" customFormat="1" ht="15.75" customHeight="1" thickBot="1">
      <c r="A21" s="496"/>
      <c r="B21" s="519" t="s">
        <v>10876</v>
      </c>
      <c r="C21" s="520" t="s">
        <v>6756</v>
      </c>
      <c r="D21" s="520">
        <v>3</v>
      </c>
      <c r="E21" s="1354">
        <v>0</v>
      </c>
      <c r="F21" s="1354">
        <v>0</v>
      </c>
      <c r="G21" s="1354">
        <v>0</v>
      </c>
      <c r="H21" s="1354">
        <v>0</v>
      </c>
      <c r="I21" s="1354">
        <v>0</v>
      </c>
      <c r="J21" s="1354">
        <v>0</v>
      </c>
      <c r="K21" s="1354">
        <v>0</v>
      </c>
      <c r="L21" s="1354">
        <v>0</v>
      </c>
      <c r="M21" s="1258">
        <f t="shared" si="19"/>
        <v>0</v>
      </c>
      <c r="N21" s="1353"/>
      <c r="O21" s="706" t="s">
        <v>11039</v>
      </c>
      <c r="P21" s="1345"/>
      <c r="Q21" s="523"/>
      <c r="R21" s="1345"/>
      <c r="S21" s="1284"/>
      <c r="T21" s="487">
        <f t="shared" si="10"/>
        <v>0</v>
      </c>
      <c r="U21" s="1170"/>
      <c r="V21" s="511">
        <f t="shared" si="11"/>
        <v>0</v>
      </c>
      <c r="W21" s="511">
        <f t="shared" si="12"/>
        <v>0</v>
      </c>
      <c r="X21" s="511">
        <f t="shared" si="13"/>
        <v>0</v>
      </c>
      <c r="Y21" s="511">
        <f t="shared" si="14"/>
        <v>0</v>
      </c>
      <c r="Z21" s="511">
        <f t="shared" si="15"/>
        <v>0</v>
      </c>
      <c r="AA21" s="511">
        <f t="shared" si="16"/>
        <v>0</v>
      </c>
      <c r="AB21" s="511">
        <f t="shared" si="17"/>
        <v>0</v>
      </c>
      <c r="AC21" s="511">
        <f t="shared" si="18"/>
        <v>0</v>
      </c>
      <c r="AD21" s="1170"/>
      <c r="AE21" s="496"/>
      <c r="AF21" s="519" t="s">
        <v>11040</v>
      </c>
      <c r="AG21" s="1355" t="s">
        <v>11041</v>
      </c>
      <c r="AH21" s="1355" t="s">
        <v>11042</v>
      </c>
      <c r="AI21" s="1355" t="s">
        <v>11043</v>
      </c>
      <c r="AJ21" s="1355" t="s">
        <v>11044</v>
      </c>
      <c r="AK21" s="1355" t="s">
        <v>11045</v>
      </c>
      <c r="AL21" s="1355" t="s">
        <v>11046</v>
      </c>
      <c r="AM21" s="1355" t="s">
        <v>11047</v>
      </c>
      <c r="AN21" s="1355" t="s">
        <v>11048</v>
      </c>
      <c r="AO21" s="853" t="s">
        <v>11049</v>
      </c>
      <c r="AP21" s="496"/>
      <c r="AQ21" s="496"/>
      <c r="AR21" s="496"/>
      <c r="AS21" s="496"/>
    </row>
    <row r="22" spans="1:45" s="1347" customFormat="1" ht="15.75" customHeight="1" thickTop="1" thickBot="1">
      <c r="A22" s="496"/>
      <c r="B22" s="1312"/>
      <c r="C22" s="1312"/>
      <c r="D22" s="1312"/>
      <c r="E22" s="1362"/>
      <c r="F22" s="1362"/>
      <c r="G22" s="1362"/>
      <c r="H22" s="1362"/>
      <c r="I22" s="1318"/>
      <c r="J22" s="1318"/>
      <c r="K22" s="1318"/>
      <c r="L22" s="1318"/>
      <c r="M22" s="1318"/>
      <c r="N22" s="1345"/>
      <c r="O22" s="1348"/>
      <c r="P22" s="1349"/>
      <c r="Q22" s="1350"/>
      <c r="R22" s="1349"/>
      <c r="S22" s="1285"/>
      <c r="T22" s="487"/>
      <c r="U22" s="1170"/>
      <c r="V22" s="496"/>
      <c r="W22" s="496"/>
      <c r="X22" s="496"/>
      <c r="Y22" s="496"/>
      <c r="Z22" s="496"/>
      <c r="AA22" s="496"/>
      <c r="AB22" s="496"/>
      <c r="AC22" s="496"/>
      <c r="AD22" s="1170"/>
      <c r="AE22" s="496"/>
      <c r="AF22" s="1312"/>
      <c r="AG22" s="1312"/>
      <c r="AH22" s="1312"/>
      <c r="AI22" s="1312"/>
      <c r="AJ22" s="1312"/>
      <c r="AK22" s="1288"/>
      <c r="AL22" s="1288"/>
      <c r="AM22" s="1288"/>
      <c r="AN22" s="1288"/>
      <c r="AO22" s="1288"/>
      <c r="AP22" s="496"/>
      <c r="AQ22" s="496"/>
      <c r="AR22" s="496"/>
      <c r="AS22" s="496"/>
    </row>
    <row r="23" spans="1:45" s="1347" customFormat="1" ht="15.75" customHeight="1" thickTop="1" thickBot="1">
      <c r="A23" s="496"/>
      <c r="B23" s="499" t="s">
        <v>10884</v>
      </c>
      <c r="C23" s="531"/>
      <c r="D23" s="531"/>
      <c r="E23" s="1359"/>
      <c r="F23" s="1359"/>
      <c r="G23" s="1359"/>
      <c r="H23" s="1359"/>
      <c r="I23" s="1360"/>
      <c r="J23" s="1360"/>
      <c r="K23" s="1360"/>
      <c r="L23" s="1317"/>
      <c r="M23" s="1317"/>
      <c r="N23" s="1288"/>
      <c r="O23" s="500"/>
      <c r="P23" s="1344"/>
      <c r="Q23" s="1352"/>
      <c r="R23" s="1344"/>
      <c r="S23" s="1284"/>
      <c r="T23" s="487"/>
      <c r="U23" s="1170"/>
      <c r="V23" s="496"/>
      <c r="W23" s="496"/>
      <c r="X23" s="496"/>
      <c r="Y23" s="496"/>
      <c r="Z23" s="496"/>
      <c r="AA23" s="496"/>
      <c r="AB23" s="496"/>
      <c r="AC23" s="496"/>
      <c r="AD23" s="1170"/>
      <c r="AE23" s="496"/>
      <c r="AF23" s="499" t="s">
        <v>11050</v>
      </c>
      <c r="AG23" s="1351"/>
      <c r="AH23" s="1351"/>
      <c r="AI23" s="1351"/>
      <c r="AJ23" s="1351"/>
      <c r="AK23" s="801"/>
      <c r="AL23" s="801"/>
      <c r="AM23" s="801"/>
      <c r="AN23" s="1292"/>
      <c r="AO23" s="1292"/>
      <c r="AP23" s="496"/>
      <c r="AQ23" s="496"/>
      <c r="AR23" s="496"/>
      <c r="AS23" s="496"/>
    </row>
    <row r="24" spans="1:45" s="1347" customFormat="1" ht="15.75" customHeight="1" thickTop="1">
      <c r="A24" s="496"/>
      <c r="B24" s="503" t="s">
        <v>10885</v>
      </c>
      <c r="C24" s="504" t="s">
        <v>6756</v>
      </c>
      <c r="D24" s="504">
        <v>3</v>
      </c>
      <c r="E24" s="1071">
        <v>8.5999999999999993E-2</v>
      </c>
      <c r="F24" s="1071">
        <v>1.9E-2</v>
      </c>
      <c r="G24" s="1071">
        <v>1.9E-2</v>
      </c>
      <c r="H24" s="1071">
        <v>0</v>
      </c>
      <c r="I24" s="1071">
        <v>0</v>
      </c>
      <c r="J24" s="1071">
        <v>0</v>
      </c>
      <c r="K24" s="1071">
        <v>0</v>
      </c>
      <c r="L24" s="1071">
        <v>0</v>
      </c>
      <c r="M24" s="1255">
        <f>IFERROR(SUM(E24:L24), 0)</f>
        <v>0.124</v>
      </c>
      <c r="N24" s="1353"/>
      <c r="O24" s="698" t="s">
        <v>11051</v>
      </c>
      <c r="P24" s="1344"/>
      <c r="Q24" s="509"/>
      <c r="R24" s="1344"/>
      <c r="S24" s="1284"/>
      <c r="T24" s="487">
        <f t="shared" ref="T24:T26" si="20">IF( SUM( V24:AC24 ) = 0, 0, $V$9 )</f>
        <v>0</v>
      </c>
      <c r="U24" s="1170"/>
      <c r="V24" s="511">
        <f t="shared" ref="V24:V26" si="21" xml:space="preserve"> IF( ISNUMBER(E24), 0, 1 )</f>
        <v>0</v>
      </c>
      <c r="W24" s="511">
        <f t="shared" ref="W24:W26" si="22" xml:space="preserve"> IF( ISNUMBER(F24), 0, 1 )</f>
        <v>0</v>
      </c>
      <c r="X24" s="511">
        <f t="shared" ref="X24:X26" si="23" xml:space="preserve"> IF( ISNUMBER(G24), 0, 1 )</f>
        <v>0</v>
      </c>
      <c r="Y24" s="511">
        <f t="shared" ref="Y24:Y26" si="24" xml:space="preserve"> IF( ISNUMBER(H24), 0, 1 )</f>
        <v>0</v>
      </c>
      <c r="Z24" s="511">
        <f t="shared" ref="Z24:Z26" si="25" xml:space="preserve"> IF( ISNUMBER(I24), 0, 1 )</f>
        <v>0</v>
      </c>
      <c r="AA24" s="511">
        <f t="shared" ref="AA24:AA26" si="26" xml:space="preserve"> IF( ISNUMBER(J24), 0, 1 )</f>
        <v>0</v>
      </c>
      <c r="AB24" s="511">
        <f t="shared" ref="AB24:AB26" si="27" xml:space="preserve"> IF( ISNUMBER(K24), 0, 1 )</f>
        <v>0</v>
      </c>
      <c r="AC24" s="511">
        <f t="shared" ref="AC24:AC26" si="28" xml:space="preserve"> IF( ISNUMBER(L24), 0, 1 )</f>
        <v>0</v>
      </c>
      <c r="AD24" s="1170"/>
      <c r="AE24" s="496"/>
      <c r="AF24" s="503" t="s">
        <v>10885</v>
      </c>
      <c r="AG24" s="1273" t="s">
        <v>11052</v>
      </c>
      <c r="AH24" s="1273" t="s">
        <v>11053</v>
      </c>
      <c r="AI24" s="1273" t="s">
        <v>11054</v>
      </c>
      <c r="AJ24" s="1273" t="s">
        <v>11055</v>
      </c>
      <c r="AK24" s="1273" t="s">
        <v>11056</v>
      </c>
      <c r="AL24" s="1273" t="s">
        <v>11057</v>
      </c>
      <c r="AM24" s="1273" t="s">
        <v>11058</v>
      </c>
      <c r="AN24" s="1273" t="s">
        <v>11059</v>
      </c>
      <c r="AO24" s="720" t="s">
        <v>11060</v>
      </c>
      <c r="AP24" s="496"/>
      <c r="AQ24" s="496"/>
      <c r="AR24" s="496"/>
      <c r="AS24" s="496"/>
    </row>
    <row r="25" spans="1:45" s="1347" customFormat="1" ht="15.75" customHeight="1">
      <c r="A25" s="496"/>
      <c r="B25" s="512" t="s">
        <v>10893</v>
      </c>
      <c r="C25" s="513" t="s">
        <v>6756</v>
      </c>
      <c r="D25" s="513">
        <v>3</v>
      </c>
      <c r="E25" s="1074">
        <v>6.0999999999999999E-2</v>
      </c>
      <c r="F25" s="1074">
        <v>1.2999999999999999E-2</v>
      </c>
      <c r="G25" s="1074">
        <v>1.2999999999999999E-2</v>
      </c>
      <c r="H25" s="1074">
        <v>0</v>
      </c>
      <c r="I25" s="1074">
        <v>0</v>
      </c>
      <c r="J25" s="1074">
        <v>0</v>
      </c>
      <c r="K25" s="1074">
        <v>0</v>
      </c>
      <c r="L25" s="1074">
        <v>0</v>
      </c>
      <c r="M25" s="1257">
        <f t="shared" ref="M25:M26" si="29">IFERROR(SUM(E25:L25), 0)</f>
        <v>8.6999999999999994E-2</v>
      </c>
      <c r="N25" s="1353"/>
      <c r="O25" s="702" t="s">
        <v>11061</v>
      </c>
      <c r="P25" s="800"/>
      <c r="Q25" s="517"/>
      <c r="R25" s="800"/>
      <c r="S25" s="1284"/>
      <c r="T25" s="487">
        <f t="shared" si="20"/>
        <v>0</v>
      </c>
      <c r="U25" s="1170"/>
      <c r="V25" s="511">
        <f t="shared" si="21"/>
        <v>0</v>
      </c>
      <c r="W25" s="511">
        <f t="shared" si="22"/>
        <v>0</v>
      </c>
      <c r="X25" s="511">
        <f t="shared" si="23"/>
        <v>0</v>
      </c>
      <c r="Y25" s="511">
        <f t="shared" si="24"/>
        <v>0</v>
      </c>
      <c r="Z25" s="511">
        <f t="shared" si="25"/>
        <v>0</v>
      </c>
      <c r="AA25" s="511">
        <f t="shared" si="26"/>
        <v>0</v>
      </c>
      <c r="AB25" s="511">
        <f t="shared" si="27"/>
        <v>0</v>
      </c>
      <c r="AC25" s="511">
        <f t="shared" si="28"/>
        <v>0</v>
      </c>
      <c r="AD25" s="1170"/>
      <c r="AE25" s="496"/>
      <c r="AF25" s="512" t="s">
        <v>10893</v>
      </c>
      <c r="AG25" s="1274" t="s">
        <v>11062</v>
      </c>
      <c r="AH25" s="1274" t="s">
        <v>11063</v>
      </c>
      <c r="AI25" s="1274" t="s">
        <v>11064</v>
      </c>
      <c r="AJ25" s="1274" t="s">
        <v>11065</v>
      </c>
      <c r="AK25" s="1274" t="s">
        <v>11066</v>
      </c>
      <c r="AL25" s="1274" t="s">
        <v>11067</v>
      </c>
      <c r="AM25" s="1274" t="s">
        <v>11068</v>
      </c>
      <c r="AN25" s="1274" t="s">
        <v>11069</v>
      </c>
      <c r="AO25" s="1241" t="s">
        <v>11070</v>
      </c>
      <c r="AP25" s="496"/>
      <c r="AQ25" s="496"/>
      <c r="AR25" s="496"/>
      <c r="AS25" s="496"/>
    </row>
    <row r="26" spans="1:45" s="1347" customFormat="1" ht="30.75" thickBot="1">
      <c r="A26" s="496"/>
      <c r="B26" s="519" t="s">
        <v>11071</v>
      </c>
      <c r="C26" s="520" t="s">
        <v>6756</v>
      </c>
      <c r="D26" s="520">
        <v>3</v>
      </c>
      <c r="E26" s="1354">
        <v>0</v>
      </c>
      <c r="F26" s="1354">
        <v>0</v>
      </c>
      <c r="G26" s="1354">
        <v>0</v>
      </c>
      <c r="H26" s="1354">
        <v>8.3000000000000004E-2</v>
      </c>
      <c r="I26" s="1354">
        <v>0</v>
      </c>
      <c r="J26" s="1354">
        <v>0</v>
      </c>
      <c r="K26" s="1354">
        <v>0</v>
      </c>
      <c r="L26" s="1354">
        <v>0</v>
      </c>
      <c r="M26" s="1258">
        <f t="shared" si="29"/>
        <v>8.3000000000000004E-2</v>
      </c>
      <c r="N26" s="1353"/>
      <c r="O26" s="706" t="s">
        <v>11072</v>
      </c>
      <c r="P26" s="1357"/>
      <c r="Q26" s="523"/>
      <c r="R26" s="1357"/>
      <c r="S26" s="1284"/>
      <c r="T26" s="487">
        <f t="shared" si="20"/>
        <v>0</v>
      </c>
      <c r="U26" s="1170"/>
      <c r="V26" s="511">
        <f t="shared" si="21"/>
        <v>0</v>
      </c>
      <c r="W26" s="511">
        <f t="shared" si="22"/>
        <v>0</v>
      </c>
      <c r="X26" s="511">
        <f t="shared" si="23"/>
        <v>0</v>
      </c>
      <c r="Y26" s="511">
        <f t="shared" si="24"/>
        <v>0</v>
      </c>
      <c r="Z26" s="511">
        <f t="shared" si="25"/>
        <v>0</v>
      </c>
      <c r="AA26" s="511">
        <f t="shared" si="26"/>
        <v>0</v>
      </c>
      <c r="AB26" s="511">
        <f t="shared" si="27"/>
        <v>0</v>
      </c>
      <c r="AC26" s="511">
        <f t="shared" si="28"/>
        <v>0</v>
      </c>
      <c r="AD26" s="1170"/>
      <c r="AE26" s="496"/>
      <c r="AF26" s="519" t="s">
        <v>11073</v>
      </c>
      <c r="AG26" s="1355" t="s">
        <v>11074</v>
      </c>
      <c r="AH26" s="1355" t="s">
        <v>11075</v>
      </c>
      <c r="AI26" s="1355" t="s">
        <v>11076</v>
      </c>
      <c r="AJ26" s="1355" t="s">
        <v>11077</v>
      </c>
      <c r="AK26" s="1355" t="s">
        <v>11078</v>
      </c>
      <c r="AL26" s="1355" t="s">
        <v>11079</v>
      </c>
      <c r="AM26" s="1355" t="s">
        <v>11080</v>
      </c>
      <c r="AN26" s="1355" t="s">
        <v>11081</v>
      </c>
      <c r="AO26" s="853" t="s">
        <v>11082</v>
      </c>
      <c r="AP26" s="496"/>
      <c r="AQ26" s="496"/>
      <c r="AR26" s="496"/>
      <c r="AS26" s="496"/>
    </row>
    <row r="27" spans="1:45" s="1347" customFormat="1" ht="15.75" customHeight="1" thickTop="1" thickBot="1">
      <c r="A27" s="496"/>
      <c r="B27" s="561"/>
      <c r="C27" s="561"/>
      <c r="D27" s="561"/>
      <c r="E27" s="1363"/>
      <c r="F27" s="1363"/>
      <c r="G27" s="1363"/>
      <c r="H27" s="1363"/>
      <c r="I27" s="1363"/>
      <c r="J27" s="1363"/>
      <c r="K27" s="1363"/>
      <c r="L27" s="1363"/>
      <c r="M27" s="1363"/>
      <c r="N27" s="1353"/>
      <c r="O27" s="803"/>
      <c r="P27" s="1345"/>
      <c r="Q27" s="1361"/>
      <c r="R27" s="1345"/>
      <c r="S27" s="1284"/>
      <c r="T27" s="487"/>
      <c r="U27" s="1170"/>
      <c r="V27" s="496"/>
      <c r="W27" s="496"/>
      <c r="X27" s="496"/>
      <c r="Y27" s="496"/>
      <c r="Z27" s="496"/>
      <c r="AA27" s="496"/>
      <c r="AB27" s="496"/>
      <c r="AC27" s="496"/>
      <c r="AD27" s="1170"/>
      <c r="AE27" s="496"/>
      <c r="AF27" s="561"/>
      <c r="AG27" s="1353"/>
      <c r="AH27" s="1353"/>
      <c r="AI27" s="1353"/>
      <c r="AJ27" s="1353"/>
      <c r="AK27" s="1353"/>
      <c r="AL27" s="1353"/>
      <c r="AM27" s="1353"/>
      <c r="AN27" s="1353"/>
      <c r="AO27" s="1353"/>
      <c r="AP27" s="496"/>
      <c r="AQ27" s="496"/>
      <c r="AR27" s="496"/>
      <c r="AS27" s="496"/>
    </row>
    <row r="28" spans="1:45" s="1347" customFormat="1" ht="15.75" customHeight="1" thickTop="1" thickBot="1">
      <c r="A28" s="496"/>
      <c r="B28" s="876" t="s">
        <v>7838</v>
      </c>
      <c r="C28" s="832" t="s">
        <v>6756</v>
      </c>
      <c r="D28" s="832">
        <v>3</v>
      </c>
      <c r="E28" s="1204">
        <f>IFERROR(SUM(E10:E16,E19:E21,E24:E26), 0)</f>
        <v>61.042999999999999</v>
      </c>
      <c r="F28" s="1204">
        <f t="shared" ref="F28:L28" si="30">IFERROR(SUM(F10:F16,F19:F21,F24:F26), 0)</f>
        <v>11.602</v>
      </c>
      <c r="G28" s="1204">
        <f t="shared" si="30"/>
        <v>11.602</v>
      </c>
      <c r="H28" s="1204">
        <f t="shared" si="30"/>
        <v>178.09100000000001</v>
      </c>
      <c r="I28" s="1204">
        <f t="shared" si="30"/>
        <v>5.0080000000000009</v>
      </c>
      <c r="J28" s="1204">
        <f t="shared" si="30"/>
        <v>4.6560000000000006</v>
      </c>
      <c r="K28" s="1204">
        <f t="shared" si="30"/>
        <v>12.780000000000001</v>
      </c>
      <c r="L28" s="1204">
        <f t="shared" si="30"/>
        <v>6.2610000000000001</v>
      </c>
      <c r="M28" s="1190">
        <f>IFERROR(SUM(M10:M16,M19:M21,M24:M26), 0)</f>
        <v>291.04299999999995</v>
      </c>
      <c r="N28" s="1353"/>
      <c r="O28" s="1364" t="s">
        <v>11083</v>
      </c>
      <c r="P28" s="1345"/>
      <c r="Q28" s="835"/>
      <c r="R28" s="1345"/>
      <c r="S28" s="1284"/>
      <c r="T28" s="487"/>
      <c r="U28" s="1170"/>
      <c r="V28" s="496"/>
      <c r="W28" s="496"/>
      <c r="X28" s="496"/>
      <c r="Y28" s="496"/>
      <c r="Z28" s="496"/>
      <c r="AA28" s="496"/>
      <c r="AB28" s="496"/>
      <c r="AC28" s="496"/>
      <c r="AD28" s="1170"/>
      <c r="AE28" s="496"/>
      <c r="AF28" s="876" t="s">
        <v>7838</v>
      </c>
      <c r="AG28" s="1278" t="s">
        <v>10108</v>
      </c>
      <c r="AH28" s="1278" t="s">
        <v>10109</v>
      </c>
      <c r="AI28" s="1278" t="s">
        <v>10110</v>
      </c>
      <c r="AJ28" s="1278" t="s">
        <v>10111</v>
      </c>
      <c r="AK28" s="1278" t="s">
        <v>10112</v>
      </c>
      <c r="AL28" s="1278" t="s">
        <v>10113</v>
      </c>
      <c r="AM28" s="1278" t="s">
        <v>10114</v>
      </c>
      <c r="AN28" s="1278" t="s">
        <v>10115</v>
      </c>
      <c r="AO28" s="1062" t="s">
        <v>11084</v>
      </c>
      <c r="AP28" s="496"/>
      <c r="AQ28" s="496"/>
      <c r="AR28" s="496"/>
      <c r="AS28" s="496"/>
    </row>
    <row r="29" spans="1:45" s="1347" customFormat="1" ht="15.75" customHeight="1" thickTop="1" thickBot="1">
      <c r="A29" s="496"/>
      <c r="B29" s="561"/>
      <c r="C29" s="561"/>
      <c r="D29" s="561"/>
      <c r="E29" s="1359"/>
      <c r="F29" s="1359"/>
      <c r="G29" s="1359"/>
      <c r="H29" s="1365"/>
      <c r="I29" s="1363"/>
      <c r="J29" s="1363"/>
      <c r="K29" s="1363"/>
      <c r="L29" s="1363"/>
      <c r="M29" s="1363"/>
      <c r="N29" s="1353"/>
      <c r="O29" s="803"/>
      <c r="P29" s="1345"/>
      <c r="Q29" s="1361"/>
      <c r="R29" s="1345"/>
      <c r="S29" s="1284"/>
      <c r="T29" s="487"/>
      <c r="U29" s="1170"/>
      <c r="V29" s="496"/>
      <c r="W29" s="496"/>
      <c r="X29" s="496"/>
      <c r="Y29" s="496"/>
      <c r="Z29" s="496"/>
      <c r="AA29" s="496"/>
      <c r="AB29" s="496"/>
      <c r="AC29" s="496"/>
      <c r="AD29" s="1170"/>
      <c r="AE29" s="496"/>
      <c r="AF29" s="561"/>
      <c r="AG29" s="1351"/>
      <c r="AH29" s="1351"/>
      <c r="AI29" s="1351"/>
      <c r="AJ29" s="561"/>
      <c r="AK29" s="1353"/>
      <c r="AL29" s="1353"/>
      <c r="AM29" s="1353"/>
      <c r="AN29" s="1353"/>
      <c r="AO29" s="1353"/>
      <c r="AP29" s="496"/>
      <c r="AQ29" s="496"/>
      <c r="AR29" s="496"/>
      <c r="AS29" s="496"/>
    </row>
    <row r="30" spans="1:45" s="1347" customFormat="1" ht="15.75" customHeight="1" thickTop="1" thickBot="1">
      <c r="A30" s="496"/>
      <c r="B30" s="499" t="s">
        <v>7236</v>
      </c>
      <c r="C30" s="531"/>
      <c r="D30" s="531"/>
      <c r="E30" s="1359"/>
      <c r="F30" s="1359"/>
      <c r="G30" s="1359"/>
      <c r="H30" s="1359"/>
      <c r="I30" s="1366"/>
      <c r="J30" s="1363"/>
      <c r="K30" s="1363"/>
      <c r="L30" s="1363"/>
      <c r="M30" s="1363"/>
      <c r="N30" s="1353"/>
      <c r="O30" s="562"/>
      <c r="P30" s="1344"/>
      <c r="Q30" s="1352"/>
      <c r="R30" s="1344"/>
      <c r="S30" s="1284"/>
      <c r="T30" s="487"/>
      <c r="U30" s="1170"/>
      <c r="V30" s="496"/>
      <c r="W30" s="496"/>
      <c r="X30" s="496"/>
      <c r="Y30" s="496"/>
      <c r="Z30" s="496"/>
      <c r="AA30" s="496"/>
      <c r="AB30" s="496"/>
      <c r="AC30" s="496"/>
      <c r="AD30" s="1170"/>
      <c r="AE30" s="496"/>
      <c r="AF30" s="499" t="s">
        <v>7236</v>
      </c>
      <c r="AG30" s="1351"/>
      <c r="AH30" s="1351"/>
      <c r="AI30" s="1351"/>
      <c r="AJ30" s="1351"/>
      <c r="AK30" s="1367"/>
      <c r="AL30" s="1353"/>
      <c r="AM30" s="1353"/>
      <c r="AN30" s="1353"/>
      <c r="AO30" s="1353"/>
      <c r="AP30" s="496"/>
      <c r="AQ30" s="496"/>
      <c r="AR30" s="496"/>
      <c r="AS30" s="496"/>
    </row>
    <row r="31" spans="1:45" s="1347" customFormat="1" ht="15.75" customHeight="1" thickTop="1">
      <c r="A31" s="496"/>
      <c r="B31" s="503" t="s">
        <v>10911</v>
      </c>
      <c r="C31" s="504" t="s">
        <v>6756</v>
      </c>
      <c r="D31" s="504">
        <v>3</v>
      </c>
      <c r="E31" s="1071">
        <v>32.234000000000002</v>
      </c>
      <c r="F31" s="1071">
        <v>7.0259999999999998</v>
      </c>
      <c r="G31" s="1071">
        <v>7.0259999999999998</v>
      </c>
      <c r="H31" s="1071">
        <v>-0.999</v>
      </c>
      <c r="I31" s="1071">
        <v>0</v>
      </c>
      <c r="J31" s="1071">
        <v>0</v>
      </c>
      <c r="K31" s="1071">
        <v>0</v>
      </c>
      <c r="L31" s="1071">
        <v>0</v>
      </c>
      <c r="M31" s="1255">
        <f>IFERROR(SUM(E31:L31), 0)</f>
        <v>45.286999999999999</v>
      </c>
      <c r="N31" s="1353"/>
      <c r="O31" s="698" t="s">
        <v>11085</v>
      </c>
      <c r="P31" s="1344"/>
      <c r="Q31" s="509"/>
      <c r="R31" s="1344"/>
      <c r="S31" s="1284"/>
      <c r="T31" s="487">
        <f t="shared" ref="T31:T32" si="31">IF( SUM( V31:AC31 ) = 0, 0, $V$9 )</f>
        <v>0</v>
      </c>
      <c r="U31" s="1170"/>
      <c r="V31" s="511">
        <f t="shared" ref="V31:V32" si="32" xml:space="preserve"> IF( ISNUMBER(E31), 0, 1 )</f>
        <v>0</v>
      </c>
      <c r="W31" s="511">
        <f t="shared" ref="W31:W32" si="33" xml:space="preserve"> IF( ISNUMBER(F31), 0, 1 )</f>
        <v>0</v>
      </c>
      <c r="X31" s="511">
        <f t="shared" ref="X31:X32" si="34" xml:space="preserve"> IF( ISNUMBER(G31), 0, 1 )</f>
        <v>0</v>
      </c>
      <c r="Y31" s="511">
        <f t="shared" ref="Y31:Y32" si="35" xml:space="preserve"> IF( ISNUMBER(H31), 0, 1 )</f>
        <v>0</v>
      </c>
      <c r="Z31" s="511">
        <f t="shared" ref="Z31:Z32" si="36" xml:space="preserve"> IF( ISNUMBER(I31), 0, 1 )</f>
        <v>0</v>
      </c>
      <c r="AA31" s="511">
        <f t="shared" ref="AA31:AA32" si="37" xml:space="preserve"> IF( ISNUMBER(J31), 0, 1 )</f>
        <v>0</v>
      </c>
      <c r="AB31" s="511">
        <f t="shared" ref="AB31:AB32" si="38" xml:space="preserve"> IF( ISNUMBER(K31), 0, 1 )</f>
        <v>0</v>
      </c>
      <c r="AC31" s="511">
        <f t="shared" ref="AC31:AC32" si="39" xml:space="preserve"> IF( ISNUMBER(L31), 0, 1 )</f>
        <v>0</v>
      </c>
      <c r="AD31" s="1170"/>
      <c r="AE31" s="496"/>
      <c r="AF31" s="503" t="s">
        <v>10911</v>
      </c>
      <c r="AG31" s="1273" t="s">
        <v>11086</v>
      </c>
      <c r="AH31" s="1273" t="s">
        <v>11087</v>
      </c>
      <c r="AI31" s="1273" t="s">
        <v>11088</v>
      </c>
      <c r="AJ31" s="1273" t="s">
        <v>11089</v>
      </c>
      <c r="AK31" s="1273" t="s">
        <v>11090</v>
      </c>
      <c r="AL31" s="1273" t="s">
        <v>11091</v>
      </c>
      <c r="AM31" s="1273" t="s">
        <v>11092</v>
      </c>
      <c r="AN31" s="1273" t="s">
        <v>11093</v>
      </c>
      <c r="AO31" s="720" t="s">
        <v>11094</v>
      </c>
      <c r="AP31" s="496"/>
      <c r="AQ31" s="496"/>
      <c r="AR31" s="496"/>
      <c r="AS31" s="496"/>
    </row>
    <row r="32" spans="1:45" s="1347" customFormat="1" ht="15.75" customHeight="1">
      <c r="A32" s="496"/>
      <c r="B32" s="512" t="s">
        <v>10919</v>
      </c>
      <c r="C32" s="513" t="s">
        <v>6756</v>
      </c>
      <c r="D32" s="513">
        <v>3</v>
      </c>
      <c r="E32" s="1074">
        <v>24.728999999999999</v>
      </c>
      <c r="F32" s="1074">
        <v>5.39</v>
      </c>
      <c r="G32" s="1074">
        <v>5.39</v>
      </c>
      <c r="H32" s="1074">
        <v>154.93</v>
      </c>
      <c r="I32" s="1074">
        <v>0</v>
      </c>
      <c r="J32" s="1074">
        <v>0</v>
      </c>
      <c r="K32" s="1074">
        <v>23.994</v>
      </c>
      <c r="L32" s="1074">
        <v>0</v>
      </c>
      <c r="M32" s="1257">
        <f t="shared" ref="M32" si="40">IFERROR(SUM(E32:L32), 0)</f>
        <v>214.43300000000002</v>
      </c>
      <c r="N32" s="1353"/>
      <c r="O32" s="702" t="s">
        <v>11095</v>
      </c>
      <c r="P32" s="1344"/>
      <c r="Q32" s="517"/>
      <c r="R32" s="1344"/>
      <c r="S32" s="1284"/>
      <c r="T32" s="487">
        <f t="shared" si="31"/>
        <v>0</v>
      </c>
      <c r="U32" s="1170"/>
      <c r="V32" s="511">
        <f t="shared" si="32"/>
        <v>0</v>
      </c>
      <c r="W32" s="511">
        <f t="shared" si="33"/>
        <v>0</v>
      </c>
      <c r="X32" s="511">
        <f t="shared" si="34"/>
        <v>0</v>
      </c>
      <c r="Y32" s="511">
        <f t="shared" si="35"/>
        <v>0</v>
      </c>
      <c r="Z32" s="511">
        <f t="shared" si="36"/>
        <v>0</v>
      </c>
      <c r="AA32" s="511">
        <f t="shared" si="37"/>
        <v>0</v>
      </c>
      <c r="AB32" s="511">
        <f t="shared" si="38"/>
        <v>0</v>
      </c>
      <c r="AC32" s="511">
        <f t="shared" si="39"/>
        <v>0</v>
      </c>
      <c r="AD32" s="1170"/>
      <c r="AE32" s="496"/>
      <c r="AF32" s="512" t="s">
        <v>10919</v>
      </c>
      <c r="AG32" s="1274" t="s">
        <v>11096</v>
      </c>
      <c r="AH32" s="1274" t="s">
        <v>11097</v>
      </c>
      <c r="AI32" s="1274" t="s">
        <v>11098</v>
      </c>
      <c r="AJ32" s="1274" t="s">
        <v>11099</v>
      </c>
      <c r="AK32" s="1274" t="s">
        <v>11100</v>
      </c>
      <c r="AL32" s="1274" t="s">
        <v>11101</v>
      </c>
      <c r="AM32" s="1274" t="s">
        <v>11102</v>
      </c>
      <c r="AN32" s="1274" t="s">
        <v>11103</v>
      </c>
      <c r="AO32" s="1241" t="s">
        <v>11104</v>
      </c>
      <c r="AP32" s="496"/>
      <c r="AQ32" s="496"/>
      <c r="AR32" s="496"/>
      <c r="AS32" s="496"/>
    </row>
    <row r="33" spans="1:45" s="1347" customFormat="1" ht="15.75" customHeight="1" thickBot="1">
      <c r="A33" s="496"/>
      <c r="B33" s="519" t="s">
        <v>10927</v>
      </c>
      <c r="C33" s="520" t="s">
        <v>6756</v>
      </c>
      <c r="D33" s="520">
        <v>3</v>
      </c>
      <c r="E33" s="1207">
        <f>IFERROR(SUM(E31:E32), 0)</f>
        <v>56.963000000000001</v>
      </c>
      <c r="F33" s="1207">
        <f t="shared" ref="F33:L33" si="41">IFERROR(SUM(F31:F32), 0)</f>
        <v>12.416</v>
      </c>
      <c r="G33" s="1207">
        <f t="shared" si="41"/>
        <v>12.416</v>
      </c>
      <c r="H33" s="1207">
        <f t="shared" si="41"/>
        <v>153.93100000000001</v>
      </c>
      <c r="I33" s="1207">
        <f t="shared" si="41"/>
        <v>0</v>
      </c>
      <c r="J33" s="1207">
        <f t="shared" si="41"/>
        <v>0</v>
      </c>
      <c r="K33" s="1207">
        <f t="shared" si="41"/>
        <v>23.994</v>
      </c>
      <c r="L33" s="1207">
        <f t="shared" si="41"/>
        <v>0</v>
      </c>
      <c r="M33" s="1258">
        <f>IFERROR(SUM(M31:M32), 0)</f>
        <v>259.72000000000003</v>
      </c>
      <c r="N33" s="1353"/>
      <c r="O33" s="706" t="s">
        <v>11105</v>
      </c>
      <c r="P33" s="1344"/>
      <c r="Q33" s="523"/>
      <c r="R33" s="1344"/>
      <c r="S33" s="1284"/>
      <c r="T33" s="487"/>
      <c r="U33" s="1170"/>
      <c r="V33" s="496"/>
      <c r="W33" s="496"/>
      <c r="X33" s="496"/>
      <c r="Y33" s="496"/>
      <c r="Z33" s="496"/>
      <c r="AA33" s="496"/>
      <c r="AB33" s="496"/>
      <c r="AC33" s="496"/>
      <c r="AD33" s="1170"/>
      <c r="AE33" s="496"/>
      <c r="AF33" s="519" t="s">
        <v>10927</v>
      </c>
      <c r="AG33" s="1058" t="s">
        <v>10179</v>
      </c>
      <c r="AH33" s="1058" t="s">
        <v>10180</v>
      </c>
      <c r="AI33" s="1058" t="s">
        <v>10181</v>
      </c>
      <c r="AJ33" s="1058" t="s">
        <v>10182</v>
      </c>
      <c r="AK33" s="1058" t="s">
        <v>10183</v>
      </c>
      <c r="AL33" s="1058" t="s">
        <v>10184</v>
      </c>
      <c r="AM33" s="1058" t="s">
        <v>10185</v>
      </c>
      <c r="AN33" s="1058" t="s">
        <v>10186</v>
      </c>
      <c r="AO33" s="853" t="s">
        <v>11106</v>
      </c>
      <c r="AP33" s="496"/>
      <c r="AQ33" s="496"/>
      <c r="AR33" s="496"/>
      <c r="AS33" s="496"/>
    </row>
    <row r="34" spans="1:45" s="1347" customFormat="1" ht="15.75" customHeight="1" thickTop="1" thickBot="1">
      <c r="A34" s="496"/>
      <c r="B34" s="561"/>
      <c r="C34" s="561"/>
      <c r="D34" s="561"/>
      <c r="E34" s="561"/>
      <c r="F34" s="561"/>
      <c r="G34" s="561"/>
      <c r="H34" s="561"/>
      <c r="I34" s="1367"/>
      <c r="J34" s="1353"/>
      <c r="K34" s="1353"/>
      <c r="L34" s="1353"/>
      <c r="M34" s="1353"/>
      <c r="N34" s="1353"/>
      <c r="O34" s="562"/>
      <c r="P34" s="1344"/>
      <c r="Q34" s="1352"/>
      <c r="R34" s="1344"/>
      <c r="S34" s="1284"/>
      <c r="T34" s="487"/>
      <c r="U34" s="1170"/>
      <c r="V34" s="496"/>
      <c r="W34" s="496"/>
      <c r="X34" s="496"/>
      <c r="Y34" s="496"/>
      <c r="Z34" s="496"/>
      <c r="AA34" s="496"/>
      <c r="AB34" s="496"/>
      <c r="AC34" s="496"/>
      <c r="AD34" s="1170"/>
      <c r="AE34" s="496"/>
      <c r="AF34" s="561"/>
      <c r="AG34" s="561"/>
      <c r="AH34" s="561"/>
      <c r="AI34" s="561"/>
      <c r="AJ34" s="561"/>
      <c r="AK34" s="1367"/>
      <c r="AL34" s="1353"/>
      <c r="AM34" s="1353"/>
      <c r="AN34" s="1353"/>
      <c r="AO34" s="1353"/>
      <c r="AP34" s="496"/>
      <c r="AQ34" s="496"/>
      <c r="AR34" s="496"/>
      <c r="AS34" s="496"/>
    </row>
    <row r="35" spans="1:45" s="1347" customFormat="1" ht="15.75" customHeight="1" thickTop="1" thickBot="1">
      <c r="A35" s="496"/>
      <c r="B35" s="499" t="s">
        <v>10930</v>
      </c>
      <c r="C35" s="531"/>
      <c r="D35" s="531"/>
      <c r="E35" s="1351"/>
      <c r="F35" s="1351"/>
      <c r="G35" s="1351"/>
      <c r="H35" s="1351"/>
      <c r="I35" s="1353"/>
      <c r="J35" s="1353"/>
      <c r="K35" s="1353"/>
      <c r="L35" s="1353"/>
      <c r="M35" s="1353"/>
      <c r="N35" s="1353"/>
      <c r="O35" s="803"/>
      <c r="P35" s="1345"/>
      <c r="Q35" s="1361"/>
      <c r="R35" s="1345"/>
      <c r="S35" s="1284"/>
      <c r="T35" s="487"/>
      <c r="U35" s="1170"/>
      <c r="V35" s="496"/>
      <c r="W35" s="496"/>
      <c r="X35" s="496"/>
      <c r="Y35" s="496"/>
      <c r="Z35" s="496"/>
      <c r="AA35" s="496"/>
      <c r="AB35" s="496"/>
      <c r="AC35" s="496"/>
      <c r="AD35" s="1170"/>
      <c r="AE35" s="496"/>
      <c r="AF35" s="499" t="s">
        <v>10930</v>
      </c>
      <c r="AG35" s="1351"/>
      <c r="AH35" s="1351"/>
      <c r="AI35" s="1351"/>
      <c r="AJ35" s="1351"/>
      <c r="AK35" s="1353"/>
      <c r="AL35" s="1353"/>
      <c r="AM35" s="1353"/>
      <c r="AN35" s="1353"/>
      <c r="AO35" s="1353"/>
      <c r="AP35" s="496"/>
      <c r="AQ35" s="496"/>
      <c r="AR35" s="496"/>
      <c r="AS35" s="496"/>
    </row>
    <row r="36" spans="1:45" s="1347" customFormat="1" ht="15.75" customHeight="1" thickTop="1" thickBot="1">
      <c r="A36" s="496"/>
      <c r="B36" s="876" t="s">
        <v>10931</v>
      </c>
      <c r="C36" s="832" t="s">
        <v>7377</v>
      </c>
      <c r="D36" s="832">
        <v>0</v>
      </c>
      <c r="E36" s="1368">
        <v>2630</v>
      </c>
      <c r="F36" s="1368">
        <v>573</v>
      </c>
      <c r="G36" s="1368">
        <v>573</v>
      </c>
      <c r="H36" s="1368">
        <v>0</v>
      </c>
      <c r="I36" s="1368">
        <v>0</v>
      </c>
      <c r="J36" s="1368">
        <v>0</v>
      </c>
      <c r="K36" s="1368">
        <v>0</v>
      </c>
      <c r="L36" s="1368">
        <v>0</v>
      </c>
      <c r="M36" s="1369">
        <f>IFERROR(SUM(E36:L36), 0)</f>
        <v>3776</v>
      </c>
      <c r="N36" s="1353"/>
      <c r="O36" s="1364" t="s">
        <v>11107</v>
      </c>
      <c r="P36" s="1344"/>
      <c r="Q36" s="835"/>
      <c r="R36" s="1344"/>
      <c r="S36" s="1284"/>
      <c r="T36" s="487">
        <f>IF( SUM( V36:AC36 ) = 0, 0, $V$9 )</f>
        <v>0</v>
      </c>
      <c r="U36" s="1170"/>
      <c r="V36" s="511">
        <f t="shared" ref="V36" si="42" xml:space="preserve"> IF( ISNUMBER(E36), 0, 1 )</f>
        <v>0</v>
      </c>
      <c r="W36" s="511">
        <f t="shared" ref="W36" si="43" xml:space="preserve"> IF( ISNUMBER(F36), 0, 1 )</f>
        <v>0</v>
      </c>
      <c r="X36" s="511">
        <f t="shared" ref="X36" si="44" xml:space="preserve"> IF( ISNUMBER(G36), 0, 1 )</f>
        <v>0</v>
      </c>
      <c r="Y36" s="511">
        <f t="shared" ref="Y36" si="45" xml:space="preserve"> IF( ISNUMBER(H36), 0, 1 )</f>
        <v>0</v>
      </c>
      <c r="Z36" s="511">
        <f t="shared" ref="Z36" si="46" xml:space="preserve"> IF( ISNUMBER(I36), 0, 1 )</f>
        <v>0</v>
      </c>
      <c r="AA36" s="511">
        <f t="shared" ref="AA36" si="47" xml:space="preserve"> IF( ISNUMBER(J36), 0, 1 )</f>
        <v>0</v>
      </c>
      <c r="AB36" s="511">
        <f t="shared" ref="AB36" si="48" xml:space="preserve"> IF( ISNUMBER(K36), 0, 1 )</f>
        <v>0</v>
      </c>
      <c r="AC36" s="511">
        <f t="shared" ref="AC36" si="49" xml:space="preserve"> IF( ISNUMBER(L36), 0, 1 )</f>
        <v>0</v>
      </c>
      <c r="AD36" s="1170"/>
      <c r="AE36" s="496"/>
      <c r="AF36" s="876" t="s">
        <v>10931</v>
      </c>
      <c r="AG36" s="1277" t="s">
        <v>11108</v>
      </c>
      <c r="AH36" s="1277" t="s">
        <v>11109</v>
      </c>
      <c r="AI36" s="1277" t="s">
        <v>11110</v>
      </c>
      <c r="AJ36" s="1277" t="s">
        <v>11111</v>
      </c>
      <c r="AK36" s="1277" t="s">
        <v>11112</v>
      </c>
      <c r="AL36" s="1277" t="s">
        <v>11113</v>
      </c>
      <c r="AM36" s="1277" t="s">
        <v>11114</v>
      </c>
      <c r="AN36" s="1277" t="s">
        <v>11115</v>
      </c>
      <c r="AO36" s="1062" t="s">
        <v>11116</v>
      </c>
      <c r="AP36" s="496"/>
      <c r="AQ36" s="496"/>
      <c r="AR36" s="496"/>
      <c r="AS36" s="496"/>
    </row>
    <row r="37" spans="1:45" s="1341" customFormat="1" ht="15.75" customHeight="1" thickTop="1" thickBot="1">
      <c r="A37" s="496"/>
      <c r="B37" s="682"/>
      <c r="C37" s="484"/>
      <c r="D37" s="484"/>
      <c r="E37" s="484"/>
      <c r="F37" s="484"/>
      <c r="G37" s="484"/>
      <c r="H37" s="484"/>
      <c r="I37" s="500"/>
      <c r="J37" s="500"/>
      <c r="K37" s="500"/>
      <c r="L37" s="500"/>
      <c r="M37" s="500"/>
      <c r="N37" s="500"/>
      <c r="O37" s="500"/>
      <c r="P37" s="1333"/>
      <c r="Q37" s="1370"/>
      <c r="R37" s="1333"/>
      <c r="S37" s="1284"/>
      <c r="T37" s="487"/>
      <c r="U37" s="1170"/>
      <c r="V37" s="496"/>
      <c r="W37" s="496"/>
      <c r="X37" s="496"/>
      <c r="Y37" s="496"/>
      <c r="Z37" s="496"/>
      <c r="AA37" s="496"/>
      <c r="AB37" s="496"/>
      <c r="AC37" s="496"/>
      <c r="AD37" s="1170"/>
      <c r="AE37" s="490"/>
      <c r="AF37" s="682"/>
      <c r="AG37" s="484"/>
      <c r="AH37" s="484"/>
      <c r="AI37" s="484"/>
      <c r="AJ37" s="484"/>
      <c r="AK37" s="500"/>
      <c r="AL37" s="500"/>
      <c r="AM37" s="500"/>
      <c r="AN37" s="500"/>
      <c r="AO37" s="500"/>
      <c r="AP37" s="490"/>
      <c r="AQ37" s="490"/>
      <c r="AR37" s="490"/>
      <c r="AS37" s="490"/>
    </row>
    <row r="38" spans="1:45" ht="15.75" customHeight="1" thickTop="1" thickBot="1">
      <c r="A38" s="496"/>
      <c r="B38" s="499" t="s">
        <v>11117</v>
      </c>
      <c r="C38" s="531"/>
      <c r="D38" s="531"/>
      <c r="E38" s="1351"/>
      <c r="F38" s="1351"/>
      <c r="G38" s="1351"/>
      <c r="H38" s="1351"/>
      <c r="I38" s="1367"/>
      <c r="J38" s="1353"/>
      <c r="K38" s="1353"/>
      <c r="L38" s="1353"/>
      <c r="M38" s="1353"/>
      <c r="N38" s="1353"/>
      <c r="O38" s="562"/>
      <c r="P38" s="1344"/>
      <c r="Q38" s="1352"/>
      <c r="R38" s="1333"/>
      <c r="S38" s="1284"/>
      <c r="T38" s="487"/>
      <c r="U38" s="1170"/>
      <c r="V38" s="496"/>
      <c r="W38" s="496"/>
      <c r="X38" s="496"/>
      <c r="Y38" s="496"/>
      <c r="Z38" s="496"/>
      <c r="AA38" s="496"/>
      <c r="AB38" s="496"/>
      <c r="AC38" s="496"/>
      <c r="AD38" s="1170"/>
      <c r="AE38" s="490"/>
      <c r="AF38" s="499" t="s">
        <v>11117</v>
      </c>
      <c r="AG38" s="1351"/>
      <c r="AH38" s="1351"/>
      <c r="AI38" s="1351"/>
      <c r="AJ38" s="1351"/>
      <c r="AK38" s="1367"/>
      <c r="AL38" s="1353"/>
      <c r="AM38" s="1353"/>
      <c r="AN38" s="1353"/>
      <c r="AO38" s="1353"/>
      <c r="AP38" s="1371"/>
      <c r="AQ38" s="1371"/>
      <c r="AR38" s="490"/>
      <c r="AS38" s="490"/>
    </row>
    <row r="39" spans="1:45" ht="15.75" customHeight="1" thickTop="1">
      <c r="A39" s="496"/>
      <c r="B39" s="503" t="s">
        <v>7772</v>
      </c>
      <c r="C39" s="504" t="s">
        <v>6756</v>
      </c>
      <c r="D39" s="504">
        <v>3</v>
      </c>
      <c r="E39" s="1071">
        <v>9.1750000000000007</v>
      </c>
      <c r="F39" s="1071">
        <v>2.0190000000000001</v>
      </c>
      <c r="G39" s="1071">
        <v>2.0190000000000001</v>
      </c>
      <c r="H39" s="1071">
        <v>20.946000000000002</v>
      </c>
      <c r="I39" s="1071">
        <v>0.80300000000000005</v>
      </c>
      <c r="J39" s="1071">
        <v>3.3000000000000002E-2</v>
      </c>
      <c r="K39" s="1071">
        <v>-2.8690000000000002</v>
      </c>
      <c r="L39" s="1071">
        <v>0</v>
      </c>
      <c r="M39" s="1255">
        <f t="shared" ref="M39:M40" si="50">IFERROR(SUM(E39:L39), 0)</f>
        <v>32.126000000000005</v>
      </c>
      <c r="N39" s="1353"/>
      <c r="O39" s="698" t="s">
        <v>11118</v>
      </c>
      <c r="P39" s="1344"/>
      <c r="Q39" s="509"/>
      <c r="R39" s="1334"/>
      <c r="S39" s="1284"/>
      <c r="T39" s="487">
        <f t="shared" ref="T39:T40" si="51">IF( SUM( V39:AC39 ) = 0, 0, $V$9 )</f>
        <v>0</v>
      </c>
      <c r="U39" s="1170"/>
      <c r="V39" s="511">
        <f t="shared" ref="V39:V40" si="52" xml:space="preserve"> IF( ISNUMBER(E39), 0, 1 )</f>
        <v>0</v>
      </c>
      <c r="W39" s="511">
        <f t="shared" ref="W39:W40" si="53" xml:space="preserve"> IF( ISNUMBER(F39), 0, 1 )</f>
        <v>0</v>
      </c>
      <c r="X39" s="511">
        <f t="shared" ref="X39:X40" si="54" xml:space="preserve"> IF( ISNUMBER(G39), 0, 1 )</f>
        <v>0</v>
      </c>
      <c r="Y39" s="511">
        <f t="shared" ref="Y39:Y40" si="55" xml:space="preserve"> IF( ISNUMBER(H39), 0, 1 )</f>
        <v>0</v>
      </c>
      <c r="Z39" s="511">
        <f t="shared" ref="Z39:Z40" si="56" xml:space="preserve"> IF( ISNUMBER(I39), 0, 1 )</f>
        <v>0</v>
      </c>
      <c r="AA39" s="511">
        <f t="shared" ref="AA39:AA40" si="57" xml:space="preserve"> IF( ISNUMBER(J39), 0, 1 )</f>
        <v>0</v>
      </c>
      <c r="AB39" s="511">
        <f t="shared" ref="AB39:AB40" si="58" xml:space="preserve"> IF( ISNUMBER(K39), 0, 1 )</f>
        <v>0</v>
      </c>
      <c r="AC39" s="511">
        <f t="shared" ref="AC39:AC40" si="59" xml:space="preserve"> IF( ISNUMBER(L39), 0, 1 )</f>
        <v>0</v>
      </c>
      <c r="AD39" s="1170"/>
      <c r="AE39" s="490"/>
      <c r="AF39" s="503" t="s">
        <v>7772</v>
      </c>
      <c r="AG39" s="1273" t="str">
        <f>CONCATENATE(AG10 &amp;"_AMP")</f>
        <v>WWS01001FL_AMP</v>
      </c>
      <c r="AH39" s="1273" t="str">
        <f t="shared" ref="AH39:AO39" si="60">CONCATENATE(AH10 &amp;"_AMP")</f>
        <v>WWS01001SWD_AMP</v>
      </c>
      <c r="AI39" s="1273" t="str">
        <f t="shared" si="60"/>
        <v>WWS01001HD_AMP</v>
      </c>
      <c r="AJ39" s="1273" t="str">
        <f t="shared" si="60"/>
        <v>WWS01001STD_AMP</v>
      </c>
      <c r="AK39" s="1273" t="str">
        <f t="shared" si="60"/>
        <v>WWS01001SLT_AMP</v>
      </c>
      <c r="AL39" s="1273" t="str">
        <f t="shared" si="60"/>
        <v>WWS01001STP_AMP</v>
      </c>
      <c r="AM39" s="1273" t="str">
        <f t="shared" si="60"/>
        <v>WWS01001SDT_AMP</v>
      </c>
      <c r="AN39" s="1273" t="str">
        <f t="shared" si="60"/>
        <v>WWS01001SDD_AMP</v>
      </c>
      <c r="AO39" s="720" t="str">
        <f t="shared" si="60"/>
        <v>WWS01001CAS_AMP</v>
      </c>
      <c r="AP39" s="490"/>
      <c r="AQ39" s="490"/>
      <c r="AR39" s="490"/>
      <c r="AS39" s="490"/>
    </row>
    <row r="40" spans="1:45" ht="15.75" customHeight="1" thickBot="1">
      <c r="A40" s="496"/>
      <c r="B40" s="519" t="s">
        <v>7780</v>
      </c>
      <c r="C40" s="520" t="s">
        <v>6756</v>
      </c>
      <c r="D40" s="520">
        <v>3</v>
      </c>
      <c r="E40" s="1354">
        <v>-1E-3</v>
      </c>
      <c r="F40" s="1354">
        <v>0</v>
      </c>
      <c r="G40" s="1354">
        <v>0</v>
      </c>
      <c r="H40" s="1354">
        <v>1E-3</v>
      </c>
      <c r="I40" s="1354">
        <v>0</v>
      </c>
      <c r="J40" s="1354">
        <v>0</v>
      </c>
      <c r="K40" s="1354">
        <v>-3.6110000000000002</v>
      </c>
      <c r="L40" s="1354">
        <v>0</v>
      </c>
      <c r="M40" s="1258">
        <f t="shared" si="50"/>
        <v>-3.6110000000000002</v>
      </c>
      <c r="N40" s="1353"/>
      <c r="O40" s="706" t="s">
        <v>11119</v>
      </c>
      <c r="P40" s="1344"/>
      <c r="Q40" s="523"/>
      <c r="R40" s="1334"/>
      <c r="S40" s="1284"/>
      <c r="T40" s="487">
        <f t="shared" si="51"/>
        <v>0</v>
      </c>
      <c r="U40" s="1170"/>
      <c r="V40" s="511">
        <f t="shared" si="52"/>
        <v>0</v>
      </c>
      <c r="W40" s="511">
        <f t="shared" si="53"/>
        <v>0</v>
      </c>
      <c r="X40" s="511">
        <f t="shared" si="54"/>
        <v>0</v>
      </c>
      <c r="Y40" s="511">
        <f t="shared" si="55"/>
        <v>0</v>
      </c>
      <c r="Z40" s="511">
        <f t="shared" si="56"/>
        <v>0</v>
      </c>
      <c r="AA40" s="511">
        <f t="shared" si="57"/>
        <v>0</v>
      </c>
      <c r="AB40" s="511">
        <f t="shared" si="58"/>
        <v>0</v>
      </c>
      <c r="AC40" s="511">
        <f t="shared" si="59"/>
        <v>0</v>
      </c>
      <c r="AD40" s="1170"/>
      <c r="AE40" s="490"/>
      <c r="AF40" s="519" t="s">
        <v>7780</v>
      </c>
      <c r="AG40" s="1355" t="str">
        <f>CONCATENATE(AG11 &amp;"_AMP")</f>
        <v>WWS01002FL_AMP</v>
      </c>
      <c r="AH40" s="1355" t="str">
        <f t="shared" ref="AH40:AO40" si="61">CONCATENATE(AH11 &amp;"_AMP")</f>
        <v>WWS01002SWD_AMP</v>
      </c>
      <c r="AI40" s="1355" t="str">
        <f t="shared" si="61"/>
        <v>WWS01002HD_AMP</v>
      </c>
      <c r="AJ40" s="1355" t="str">
        <f t="shared" si="61"/>
        <v>WWS01002STD_AMP</v>
      </c>
      <c r="AK40" s="1355" t="str">
        <f t="shared" si="61"/>
        <v>WWS01002SLT_AMP</v>
      </c>
      <c r="AL40" s="1355" t="str">
        <f t="shared" si="61"/>
        <v>WWS01002STP_AMP</v>
      </c>
      <c r="AM40" s="1355" t="str">
        <f t="shared" si="61"/>
        <v>WWS01002SDT_AMP</v>
      </c>
      <c r="AN40" s="1355" t="str">
        <f t="shared" si="61"/>
        <v>WWS01002SDD_AMP</v>
      </c>
      <c r="AO40" s="853" t="str">
        <f t="shared" si="61"/>
        <v>WWS01002CAS_AMP</v>
      </c>
      <c r="AP40" s="490"/>
      <c r="AQ40" s="490"/>
      <c r="AR40" s="490"/>
      <c r="AS40" s="490"/>
    </row>
    <row r="41" spans="1:45" ht="16.5" thickTop="1">
      <c r="A41" s="496"/>
      <c r="B41" s="914"/>
      <c r="C41" s="496"/>
      <c r="D41" s="496"/>
      <c r="E41" s="496"/>
      <c r="F41" s="496"/>
      <c r="G41" s="496"/>
      <c r="H41" s="496"/>
      <c r="I41" s="496"/>
      <c r="J41" s="496"/>
      <c r="K41" s="496"/>
      <c r="L41" s="496"/>
      <c r="M41" s="496"/>
      <c r="N41" s="496"/>
      <c r="O41" s="809"/>
      <c r="P41" s="1334"/>
      <c r="Q41" s="1372"/>
      <c r="R41" s="1334"/>
      <c r="S41" s="490"/>
      <c r="T41" s="490"/>
      <c r="U41" s="490"/>
      <c r="V41" s="496"/>
      <c r="W41" s="496"/>
      <c r="X41" s="496"/>
      <c r="Y41" s="496"/>
      <c r="Z41" s="496"/>
      <c r="AA41" s="496"/>
      <c r="AB41" s="496"/>
      <c r="AC41" s="496"/>
      <c r="AD41" s="490"/>
      <c r="AE41" s="490"/>
      <c r="AF41" s="490"/>
      <c r="AG41" s="490"/>
      <c r="AH41" s="490"/>
      <c r="AI41" s="490"/>
      <c r="AJ41" s="490"/>
      <c r="AK41" s="490"/>
      <c r="AL41" s="490"/>
      <c r="AM41" s="490"/>
      <c r="AN41" s="490"/>
      <c r="AO41" s="490"/>
      <c r="AP41" s="490"/>
      <c r="AQ41" s="490"/>
      <c r="AR41" s="490"/>
      <c r="AS41" s="490"/>
    </row>
    <row r="42" spans="1:45">
      <c r="A42" s="496"/>
      <c r="B42" s="914"/>
      <c r="C42" s="496"/>
      <c r="D42" s="496"/>
      <c r="E42" s="496"/>
      <c r="F42" s="496"/>
      <c r="G42" s="496"/>
      <c r="H42" s="496"/>
      <c r="I42" s="496"/>
      <c r="J42" s="496"/>
      <c r="K42" s="496"/>
      <c r="L42" s="496"/>
      <c r="M42" s="496"/>
      <c r="N42" s="496"/>
      <c r="O42" s="809"/>
      <c r="P42" s="1334"/>
      <c r="Q42" s="1372"/>
      <c r="R42" s="1334"/>
      <c r="S42" s="490"/>
      <c r="T42" s="490"/>
      <c r="U42" s="490"/>
      <c r="V42" s="496"/>
      <c r="W42" s="496"/>
      <c r="X42" s="496"/>
      <c r="Y42" s="496"/>
      <c r="Z42" s="496"/>
      <c r="AA42" s="496"/>
      <c r="AB42" s="496"/>
      <c r="AC42" s="496"/>
      <c r="AD42" s="490"/>
      <c r="AE42" s="490"/>
      <c r="AF42" s="490"/>
      <c r="AG42" s="490"/>
      <c r="AH42" s="490"/>
      <c r="AI42" s="490"/>
      <c r="AJ42" s="490"/>
      <c r="AK42" s="490"/>
      <c r="AL42" s="490"/>
      <c r="AM42" s="490"/>
      <c r="AN42" s="490"/>
      <c r="AO42" s="490"/>
      <c r="AP42" s="490"/>
      <c r="AQ42" s="490"/>
      <c r="AR42" s="490"/>
      <c r="AS42" s="490"/>
    </row>
    <row r="43" spans="1:45">
      <c r="A43" s="496"/>
      <c r="B43" s="914"/>
      <c r="C43" s="496"/>
      <c r="D43" s="496"/>
      <c r="E43" s="496"/>
      <c r="F43" s="496"/>
      <c r="G43" s="496"/>
      <c r="H43" s="496"/>
      <c r="I43" s="496"/>
      <c r="J43" s="496"/>
      <c r="K43" s="496"/>
      <c r="L43" s="496"/>
      <c r="M43" s="496"/>
      <c r="N43" s="496"/>
      <c r="O43" s="809"/>
      <c r="P43" s="1334"/>
      <c r="Q43" s="1372"/>
      <c r="R43" s="1334"/>
      <c r="S43" s="490"/>
      <c r="T43" s="490"/>
      <c r="U43" s="490"/>
      <c r="V43" s="490"/>
      <c r="W43" s="490"/>
      <c r="X43" s="490"/>
      <c r="Y43" s="490"/>
      <c r="Z43" s="490"/>
      <c r="AA43" s="490"/>
      <c r="AB43" s="490"/>
      <c r="AC43" s="490"/>
      <c r="AD43" s="490"/>
      <c r="AE43" s="490"/>
      <c r="AF43" s="490"/>
      <c r="AG43" s="490"/>
      <c r="AH43" s="490"/>
      <c r="AI43" s="490"/>
      <c r="AJ43" s="490"/>
      <c r="AK43" s="490"/>
      <c r="AL43" s="490"/>
      <c r="AM43" s="490"/>
      <c r="AN43" s="490"/>
      <c r="AO43" s="490"/>
      <c r="AP43" s="490"/>
      <c r="AQ43" s="490"/>
      <c r="AR43" s="490"/>
      <c r="AS43" s="490"/>
    </row>
  </sheetData>
  <sheetProtection algorithmName="SHA-512" hashValue="MSNIHN6t5P/mlB7R8MxVPxA56Q+txPENP20Mz3DFAtbLg34tjEtD9lkukPSnYMEzwsjrgdTRSVvdEGBEPdSLWg==" saltValue="eikfySKGEDtTuQUbzWT6rA==" spinCount="100000" sheet="1" objects="1" scenarios="1"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03" priority="4" operator="equal">
      <formula>0</formula>
    </cfRule>
  </conditionalFormatting>
  <conditionalFormatting sqref="T28">
    <cfRule type="cellIs" dxfId="202" priority="3" operator="equal">
      <formula>0</formula>
    </cfRule>
  </conditionalFormatting>
  <conditionalFormatting sqref="T37:T38 T40">
    <cfRule type="cellIs" dxfId="201" priority="2" operator="equal">
      <formula>0</formula>
    </cfRule>
  </conditionalFormatting>
  <conditionalFormatting sqref="T39">
    <cfRule type="cellIs" dxfId="20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showGridLines="0" zoomScale="55" zoomScaleNormal="55" zoomScaleSheetLayoutView="100" workbookViewId="0">
      <pane ySplit="7" topLeftCell="A8" activePane="bottomLeft" state="frozen"/>
      <selection activeCell="H55" sqref="H55"/>
      <selection pane="bottomLeft" sqref="A1:XFD1048576"/>
    </sheetView>
  </sheetViews>
  <sheetFormatPr defaultColWidth="9" defaultRowHeight="14.25"/>
  <cols>
    <col min="1" max="1" width="1.625" style="490" customWidth="1"/>
    <col min="2" max="2" width="50.125" style="1377" customWidth="1"/>
    <col min="3" max="3" width="8.625" style="490" customWidth="1"/>
    <col min="4" max="4" width="7" style="490" customWidth="1"/>
    <col min="5" max="5" width="5.125" style="490" customWidth="1"/>
    <col min="6" max="6" width="9.75" style="490" bestFit="1" customWidth="1"/>
    <col min="7" max="10" width="12.625" style="490" customWidth="1"/>
    <col min="11" max="11" width="9.625" style="490" customWidth="1"/>
    <col min="12" max="16" width="12.625" style="490" customWidth="1"/>
    <col min="17" max="17" width="9.625" style="490" customWidth="1"/>
    <col min="18" max="18" width="18.25" style="490" customWidth="1"/>
    <col min="19" max="19" width="16.75" style="490" customWidth="1"/>
    <col min="20" max="20" width="17" style="490" customWidth="1"/>
    <col min="21" max="21" width="2.75" style="490" customWidth="1"/>
    <col min="22" max="22" width="9.5" style="490" bestFit="1" customWidth="1"/>
    <col min="23" max="23" width="1.625" style="490" customWidth="1"/>
    <col min="24" max="24" width="21.75" style="490" customWidth="1"/>
    <col min="25" max="26" width="1.625" style="490" customWidth="1"/>
    <col min="27" max="27" width="24.625" style="490" customWidth="1"/>
    <col min="28" max="28" width="1.625" style="490" customWidth="1"/>
    <col min="29" max="43" width="6.5" style="490" hidden="1" customWidth="1"/>
    <col min="44" max="44" width="1.625" style="490" hidden="1" customWidth="1"/>
    <col min="45" max="45" width="1.625" style="490" customWidth="1"/>
    <col min="46" max="46" width="36.125" style="1377" customWidth="1"/>
    <col min="47" max="47" width="7.375" style="490" bestFit="1" customWidth="1"/>
    <col min="48" max="48" width="17.375" style="490" bestFit="1" customWidth="1"/>
    <col min="49" max="49" width="20.625" style="490" bestFit="1" customWidth="1"/>
    <col min="50" max="50" width="19" style="490" bestFit="1" customWidth="1"/>
    <col min="51" max="51" width="17.125" style="490" bestFit="1" customWidth="1"/>
    <col min="52" max="52" width="25.75" style="490" bestFit="1" customWidth="1"/>
    <col min="53" max="53" width="22.125" style="490" bestFit="1" customWidth="1"/>
    <col min="54" max="59" width="16.125" style="490" customWidth="1"/>
    <col min="60" max="62" width="27.625" style="490" bestFit="1" customWidth="1"/>
    <col min="63" max="16384" width="9" style="490"/>
  </cols>
  <sheetData>
    <row r="1" spans="2:62" s="618" customFormat="1" ht="29.25" customHeight="1">
      <c r="B1" s="1374" t="s">
        <v>11120</v>
      </c>
      <c r="C1" s="1375"/>
      <c r="D1" s="1375"/>
      <c r="E1" s="1375"/>
      <c r="F1" s="1375"/>
      <c r="G1" s="1375"/>
      <c r="H1" s="1375"/>
      <c r="I1" s="1375"/>
      <c r="J1" s="579"/>
      <c r="K1" s="579"/>
      <c r="L1" s="579"/>
      <c r="M1" s="579"/>
      <c r="N1" s="579"/>
      <c r="O1" s="579"/>
      <c r="P1" s="579"/>
      <c r="Q1" s="579"/>
      <c r="R1" s="579"/>
      <c r="S1" s="579"/>
      <c r="T1" s="579"/>
      <c r="U1" s="3133"/>
      <c r="V1" s="3133"/>
      <c r="Z1" s="1376"/>
      <c r="AB1" s="1168"/>
      <c r="AR1" s="1168"/>
      <c r="AT1" s="1374" t="s">
        <v>6740</v>
      </c>
      <c r="AU1" s="1375"/>
      <c r="AV1" s="1375"/>
      <c r="AW1" s="1375"/>
      <c r="AX1" s="1375"/>
      <c r="AY1" s="1375"/>
      <c r="AZ1" s="579"/>
      <c r="BA1" s="579"/>
      <c r="BB1" s="579"/>
      <c r="BC1" s="579"/>
      <c r="BD1" s="579"/>
      <c r="BE1" s="579"/>
      <c r="BF1" s="579"/>
      <c r="BG1" s="579"/>
      <c r="BH1" s="579"/>
      <c r="BI1" s="579"/>
      <c r="BJ1" s="579"/>
    </row>
    <row r="2" spans="2:62" s="618" customFormat="1" ht="29.25" customHeight="1">
      <c r="B2" s="1374" t="s">
        <v>9</v>
      </c>
      <c r="C2" s="579"/>
      <c r="D2" s="579"/>
      <c r="E2" s="579"/>
      <c r="F2" s="579"/>
      <c r="G2" s="579"/>
      <c r="H2" s="579"/>
      <c r="I2" s="579"/>
      <c r="J2" s="579"/>
      <c r="K2" s="579"/>
      <c r="L2" s="846"/>
      <c r="M2" s="846"/>
      <c r="N2" s="846"/>
      <c r="O2" s="846"/>
      <c r="P2" s="846"/>
      <c r="Q2" s="846"/>
      <c r="R2" s="846"/>
      <c r="S2" s="846"/>
      <c r="T2" s="846"/>
      <c r="U2" s="579"/>
      <c r="V2" s="579"/>
      <c r="Z2" s="1376"/>
      <c r="AB2" s="1168"/>
      <c r="AR2" s="1168"/>
      <c r="AT2" s="1374"/>
      <c r="AU2" s="579"/>
      <c r="AV2" s="579"/>
      <c r="AW2" s="579"/>
      <c r="AX2" s="579"/>
      <c r="AY2" s="579"/>
      <c r="AZ2" s="579"/>
      <c r="BA2" s="579"/>
      <c r="BB2" s="846"/>
      <c r="BC2" s="846"/>
      <c r="BD2" s="846"/>
      <c r="BE2" s="846"/>
      <c r="BF2" s="846"/>
      <c r="BG2" s="846"/>
      <c r="BH2" s="846"/>
      <c r="BI2" s="846"/>
      <c r="BJ2" s="846"/>
    </row>
    <row r="3" spans="2:62" ht="46.5" customHeight="1">
      <c r="B3" s="3134" t="s">
        <v>686</v>
      </c>
      <c r="C3" s="3134"/>
      <c r="D3" s="3134"/>
      <c r="E3" s="3134"/>
      <c r="F3" s="3134"/>
      <c r="G3" s="3134"/>
      <c r="H3" s="3134"/>
      <c r="I3" s="3134"/>
      <c r="J3" s="3134"/>
      <c r="K3" s="3134"/>
      <c r="L3" s="3134"/>
      <c r="M3" s="3134"/>
      <c r="N3" s="3134"/>
      <c r="O3" s="3134"/>
      <c r="P3" s="3134"/>
      <c r="Q3" s="3134"/>
      <c r="R3" s="3134"/>
      <c r="S3" s="3134"/>
      <c r="T3" s="3134"/>
      <c r="U3" s="3134"/>
      <c r="V3" s="3134"/>
      <c r="W3" s="3134"/>
      <c r="X3" s="3134"/>
      <c r="Z3" s="510"/>
      <c r="AA3" s="489" t="s">
        <v>6741</v>
      </c>
      <c r="AB3" s="827"/>
      <c r="AR3" s="827"/>
      <c r="AT3" s="3147" t="s">
        <v>686</v>
      </c>
      <c r="AU3" s="3147"/>
      <c r="AV3" s="3147"/>
      <c r="AW3" s="3147"/>
      <c r="AX3" s="3147"/>
      <c r="AY3" s="3147"/>
      <c r="AZ3" s="3147"/>
      <c r="BA3" s="3147"/>
      <c r="BB3" s="3147"/>
      <c r="BC3" s="3147"/>
      <c r="BD3" s="3147"/>
      <c r="BE3" s="3147"/>
      <c r="BF3" s="3147"/>
      <c r="BG3" s="3147"/>
      <c r="BH3" s="3147"/>
      <c r="BI3" s="3147"/>
      <c r="BJ3" s="3147"/>
    </row>
    <row r="4" spans="2:62" ht="14.25" customHeight="1" thickBot="1">
      <c r="C4" s="579"/>
      <c r="D4" s="579"/>
      <c r="E4" s="579"/>
      <c r="F4" s="579"/>
      <c r="G4" s="579"/>
      <c r="H4" s="579"/>
      <c r="I4" s="579"/>
      <c r="J4" s="579"/>
      <c r="K4" s="579"/>
      <c r="L4" s="1378"/>
      <c r="M4" s="585"/>
      <c r="N4" s="585"/>
      <c r="O4" s="585"/>
      <c r="P4" s="585"/>
      <c r="Q4" s="585"/>
      <c r="R4" s="585"/>
      <c r="S4" s="585"/>
      <c r="T4" s="585"/>
      <c r="U4" s="579"/>
      <c r="V4" s="579"/>
      <c r="Z4" s="510"/>
      <c r="AB4" s="827"/>
      <c r="AR4" s="827"/>
      <c r="AU4" s="579"/>
      <c r="AV4" s="579"/>
      <c r="AW4" s="579"/>
      <c r="AX4" s="579"/>
      <c r="AY4" s="579"/>
      <c r="AZ4" s="579"/>
      <c r="BA4" s="579"/>
      <c r="BB4" s="1378"/>
      <c r="BC4" s="585"/>
      <c r="BD4" s="585"/>
      <c r="BE4" s="585"/>
      <c r="BF4" s="585"/>
      <c r="BG4" s="585"/>
      <c r="BH4" s="585"/>
      <c r="BI4" s="585"/>
      <c r="BJ4" s="585"/>
    </row>
    <row r="5" spans="2:62" s="496" customFormat="1" ht="46.15" customHeight="1" thickTop="1">
      <c r="B5" s="3135" t="s">
        <v>11121</v>
      </c>
      <c r="C5" s="3091"/>
      <c r="D5" s="3091" t="s">
        <v>6744</v>
      </c>
      <c r="E5" s="3091" t="s">
        <v>6745</v>
      </c>
      <c r="F5" s="3139" t="s">
        <v>10940</v>
      </c>
      <c r="G5" s="3139"/>
      <c r="H5" s="3139"/>
      <c r="I5" s="3139"/>
      <c r="J5" s="3139"/>
      <c r="K5" s="3139"/>
      <c r="L5" s="3110" t="s">
        <v>11122</v>
      </c>
      <c r="M5" s="3110"/>
      <c r="N5" s="3110"/>
      <c r="O5" s="3110"/>
      <c r="P5" s="3110"/>
      <c r="Q5" s="3110"/>
      <c r="R5" s="3091" t="s">
        <v>11123</v>
      </c>
      <c r="S5" s="3091" t="s">
        <v>11124</v>
      </c>
      <c r="T5" s="3095" t="s">
        <v>11125</v>
      </c>
      <c r="U5" s="526"/>
      <c r="V5" s="3140" t="s">
        <v>6749</v>
      </c>
      <c r="X5" s="3030" t="s">
        <v>6750</v>
      </c>
      <c r="Z5" s="1379"/>
      <c r="AB5" s="1170"/>
      <c r="AR5" s="1170"/>
      <c r="AT5" s="3135" t="s">
        <v>11121</v>
      </c>
      <c r="AU5" s="3091"/>
      <c r="AV5" s="3139" t="s">
        <v>10940</v>
      </c>
      <c r="AW5" s="3139"/>
      <c r="AX5" s="3139"/>
      <c r="AY5" s="3139"/>
      <c r="AZ5" s="3139"/>
      <c r="BA5" s="3139"/>
      <c r="BB5" s="3110" t="s">
        <v>11122</v>
      </c>
      <c r="BC5" s="3110"/>
      <c r="BD5" s="3110"/>
      <c r="BE5" s="3110"/>
      <c r="BF5" s="3110"/>
      <c r="BG5" s="3110"/>
      <c r="BH5" s="3091" t="s">
        <v>11123</v>
      </c>
      <c r="BI5" s="3091" t="s">
        <v>11124</v>
      </c>
      <c r="BJ5" s="3095" t="s">
        <v>11125</v>
      </c>
    </row>
    <row r="6" spans="2:62" s="496" customFormat="1" ht="31.5" customHeight="1">
      <c r="B6" s="3136"/>
      <c r="C6" s="3137"/>
      <c r="D6" s="3111"/>
      <c r="E6" s="3137"/>
      <c r="F6" s="3137" t="s">
        <v>7672</v>
      </c>
      <c r="G6" s="3145" t="s">
        <v>8704</v>
      </c>
      <c r="H6" s="3145"/>
      <c r="I6" s="3145"/>
      <c r="J6" s="3145"/>
      <c r="K6" s="3145" t="s">
        <v>6962</v>
      </c>
      <c r="L6" s="3137" t="s">
        <v>7672</v>
      </c>
      <c r="M6" s="3097" t="s">
        <v>8704</v>
      </c>
      <c r="N6" s="3097"/>
      <c r="O6" s="3097"/>
      <c r="P6" s="3097"/>
      <c r="Q6" s="3137" t="s">
        <v>6962</v>
      </c>
      <c r="R6" s="3137"/>
      <c r="S6" s="3137"/>
      <c r="T6" s="3143"/>
      <c r="U6" s="526"/>
      <c r="V6" s="3141"/>
      <c r="X6" s="3031"/>
      <c r="Z6" s="1379"/>
      <c r="AB6" s="1170"/>
      <c r="AR6" s="1170"/>
      <c r="AT6" s="3136"/>
      <c r="AU6" s="3137"/>
      <c r="AV6" s="3137" t="s">
        <v>7672</v>
      </c>
      <c r="AW6" s="3145" t="s">
        <v>8704</v>
      </c>
      <c r="AX6" s="3145"/>
      <c r="AY6" s="3145"/>
      <c r="AZ6" s="3145"/>
      <c r="BA6" s="3145" t="s">
        <v>6962</v>
      </c>
      <c r="BB6" s="3137" t="s">
        <v>7672</v>
      </c>
      <c r="BC6" s="3097" t="s">
        <v>8704</v>
      </c>
      <c r="BD6" s="3097"/>
      <c r="BE6" s="3097"/>
      <c r="BF6" s="3097"/>
      <c r="BG6" s="3137" t="s">
        <v>6962</v>
      </c>
      <c r="BH6" s="3137"/>
      <c r="BI6" s="3137"/>
      <c r="BJ6" s="3143"/>
    </row>
    <row r="7" spans="2:62" s="496" customFormat="1" ht="29.25" customHeight="1" thickBot="1">
      <c r="B7" s="3138"/>
      <c r="C7" s="3092"/>
      <c r="D7" s="3093"/>
      <c r="E7" s="3092"/>
      <c r="F7" s="3092"/>
      <c r="G7" s="1209" t="s">
        <v>9925</v>
      </c>
      <c r="H7" s="1209" t="s">
        <v>9926</v>
      </c>
      <c r="I7" s="1209" t="s">
        <v>9927</v>
      </c>
      <c r="J7" s="1209" t="s">
        <v>9928</v>
      </c>
      <c r="K7" s="3146"/>
      <c r="L7" s="3144"/>
      <c r="M7" s="1209" t="s">
        <v>9925</v>
      </c>
      <c r="N7" s="1209" t="s">
        <v>9926</v>
      </c>
      <c r="O7" s="1209" t="s">
        <v>9927</v>
      </c>
      <c r="P7" s="1209" t="s">
        <v>9928</v>
      </c>
      <c r="Q7" s="3144"/>
      <c r="R7" s="1209" t="s">
        <v>6962</v>
      </c>
      <c r="S7" s="1209" t="s">
        <v>6962</v>
      </c>
      <c r="T7" s="1380" t="s">
        <v>6962</v>
      </c>
      <c r="U7" s="656"/>
      <c r="V7" s="3142"/>
      <c r="X7" s="3032"/>
      <c r="Z7" s="1379"/>
      <c r="AA7" s="1238"/>
      <c r="AB7" s="1170"/>
      <c r="AR7" s="1170"/>
      <c r="AT7" s="3138"/>
      <c r="AU7" s="3092"/>
      <c r="AV7" s="3092"/>
      <c r="AW7" s="1209" t="s">
        <v>9925</v>
      </c>
      <c r="AX7" s="1209" t="s">
        <v>9926</v>
      </c>
      <c r="AY7" s="1209" t="s">
        <v>9927</v>
      </c>
      <c r="AZ7" s="1209" t="s">
        <v>9928</v>
      </c>
      <c r="BA7" s="3146"/>
      <c r="BB7" s="3144"/>
      <c r="BC7" s="1209" t="s">
        <v>9925</v>
      </c>
      <c r="BD7" s="1209" t="s">
        <v>9926</v>
      </c>
      <c r="BE7" s="1209" t="s">
        <v>9927</v>
      </c>
      <c r="BF7" s="1209" t="s">
        <v>9928</v>
      </c>
      <c r="BG7" s="3144"/>
      <c r="BH7" s="1209" t="s">
        <v>6962</v>
      </c>
      <c r="BI7" s="1209" t="s">
        <v>6962</v>
      </c>
      <c r="BJ7" s="1380" t="s">
        <v>6962</v>
      </c>
    </row>
    <row r="8" spans="2:62" s="496" customFormat="1" ht="14.25" customHeight="1" thickTop="1" thickBot="1">
      <c r="B8" s="1381"/>
      <c r="C8" s="1288"/>
      <c r="D8" s="1288"/>
      <c r="E8" s="1288"/>
      <c r="F8" s="1288"/>
      <c r="G8" s="1288"/>
      <c r="H8" s="1288"/>
      <c r="I8" s="1288"/>
      <c r="J8" s="1288"/>
      <c r="K8" s="1288"/>
      <c r="L8" s="1288"/>
      <c r="M8" s="1288"/>
      <c r="N8" s="1288"/>
      <c r="O8" s="1288"/>
      <c r="P8" s="1288"/>
      <c r="Q8" s="1288"/>
      <c r="R8" s="1288"/>
      <c r="S8" s="1288"/>
      <c r="T8" s="1288"/>
      <c r="U8" s="656"/>
      <c r="V8" s="1288"/>
      <c r="Z8" s="1379"/>
      <c r="AB8" s="1170"/>
      <c r="AC8" s="2921" t="s">
        <v>6742</v>
      </c>
      <c r="AD8" s="3094"/>
      <c r="AE8" s="3094"/>
      <c r="AF8" s="3094"/>
      <c r="AG8" s="913"/>
      <c r="AH8" s="913"/>
      <c r="AI8" s="913"/>
      <c r="AJ8" s="913"/>
      <c r="AK8" s="913"/>
      <c r="AL8" s="913"/>
      <c r="AM8" s="913"/>
      <c r="AN8" s="913"/>
      <c r="AO8" s="913"/>
      <c r="AP8" s="913"/>
      <c r="AQ8" s="913"/>
      <c r="AR8" s="1294"/>
      <c r="AS8" s="913"/>
      <c r="AT8" s="1381"/>
      <c r="AU8" s="1288"/>
      <c r="AV8" s="1288"/>
      <c r="AW8" s="1288"/>
      <c r="AX8" s="1288"/>
      <c r="AY8" s="1288"/>
      <c r="AZ8" s="1288"/>
      <c r="BA8" s="1288"/>
      <c r="BB8" s="1288"/>
      <c r="BC8" s="1288"/>
      <c r="BD8" s="1288"/>
      <c r="BE8" s="1288"/>
      <c r="BF8" s="1288"/>
      <c r="BG8" s="1288"/>
      <c r="BH8" s="1288"/>
      <c r="BI8" s="1288"/>
      <c r="BJ8" s="1288"/>
    </row>
    <row r="9" spans="2:62" s="496" customFormat="1" ht="15.75" customHeight="1" thickTop="1" thickBot="1">
      <c r="B9" s="1382" t="s">
        <v>11126</v>
      </c>
      <c r="C9" s="1288"/>
      <c r="D9" s="1288"/>
      <c r="E9" s="1288"/>
      <c r="F9" s="1288"/>
      <c r="G9" s="1288"/>
      <c r="H9" s="1288"/>
      <c r="I9" s="1288"/>
      <c r="J9" s="1288"/>
      <c r="K9" s="1288"/>
      <c r="L9" s="1288"/>
      <c r="M9" s="1288"/>
      <c r="N9" s="1288"/>
      <c r="O9" s="1288"/>
      <c r="P9" s="1288"/>
      <c r="Q9" s="1288"/>
      <c r="R9" s="1288"/>
      <c r="S9" s="1288"/>
      <c r="T9" s="1288"/>
      <c r="U9" s="656"/>
      <c r="V9" s="1288"/>
      <c r="Z9" s="1379"/>
      <c r="AB9" s="1170"/>
      <c r="AC9" s="502" t="s">
        <v>6751</v>
      </c>
      <c r="AR9" s="1170"/>
      <c r="AT9" s="1382" t="s">
        <v>11126</v>
      </c>
      <c r="AU9" s="1288"/>
      <c r="AV9" s="1288"/>
      <c r="AW9" s="1288"/>
      <c r="AX9" s="1288"/>
      <c r="AY9" s="1288"/>
      <c r="AZ9" s="1288"/>
      <c r="BA9" s="1288"/>
      <c r="BB9" s="1288"/>
      <c r="BC9" s="1288"/>
      <c r="BD9" s="1288"/>
      <c r="BE9" s="1288"/>
      <c r="BF9" s="1288"/>
      <c r="BG9" s="1288"/>
      <c r="BH9" s="1288"/>
      <c r="BI9" s="1288"/>
      <c r="BJ9" s="1288"/>
    </row>
    <row r="10" spans="2:62" s="496" customFormat="1" ht="15.75" customHeight="1" thickTop="1">
      <c r="B10" s="1383" t="s">
        <v>11127</v>
      </c>
      <c r="C10" s="1384" t="s">
        <v>11128</v>
      </c>
      <c r="D10" s="504" t="s">
        <v>6756</v>
      </c>
      <c r="E10" s="504">
        <v>3</v>
      </c>
      <c r="F10" s="1071">
        <v>0.69399999999999995</v>
      </c>
      <c r="G10" s="1071">
        <v>0</v>
      </c>
      <c r="H10" s="1071">
        <v>0</v>
      </c>
      <c r="I10" s="1071">
        <v>5.1999999999999998E-2</v>
      </c>
      <c r="J10" s="1071">
        <v>-0.17100000000000001</v>
      </c>
      <c r="K10" s="1254">
        <v>0.57499999999999996</v>
      </c>
      <c r="L10" s="1385"/>
      <c r="M10" s="1386"/>
      <c r="N10" s="1386"/>
      <c r="O10" s="1386"/>
      <c r="P10" s="1386"/>
      <c r="Q10" s="1386"/>
      <c r="R10" s="1386"/>
      <c r="S10" s="1386"/>
      <c r="T10" s="1387"/>
      <c r="U10" s="526"/>
      <c r="V10" s="1388" t="s">
        <v>11129</v>
      </c>
      <c r="X10" s="509"/>
      <c r="Z10" s="1379"/>
      <c r="AA10" s="487">
        <v>0</v>
      </c>
      <c r="AB10" s="1170"/>
      <c r="AC10" s="511">
        <v>0</v>
      </c>
      <c r="AD10" s="511">
        <v>0</v>
      </c>
      <c r="AE10" s="511">
        <v>0</v>
      </c>
      <c r="AF10" s="511">
        <v>0</v>
      </c>
      <c r="AG10" s="511">
        <v>0</v>
      </c>
      <c r="AH10" s="799"/>
      <c r="AI10" s="799"/>
      <c r="AJ10" s="799"/>
      <c r="AK10" s="799"/>
      <c r="AL10" s="799"/>
      <c r="AM10" s="799"/>
      <c r="AN10" s="799"/>
      <c r="AO10" s="799"/>
      <c r="AP10" s="799"/>
      <c r="AQ10" s="799"/>
      <c r="AR10" s="1170"/>
      <c r="AT10" s="1383" t="s">
        <v>11127</v>
      </c>
      <c r="AU10" s="1384" t="s">
        <v>11128</v>
      </c>
      <c r="AV10" s="1071" t="s">
        <v>11130</v>
      </c>
      <c r="AW10" s="1071" t="s">
        <v>11131</v>
      </c>
      <c r="AX10" s="1071" t="s">
        <v>11132</v>
      </c>
      <c r="AY10" s="1071" t="s">
        <v>11133</v>
      </c>
      <c r="AZ10" s="1071" t="s">
        <v>11134</v>
      </c>
      <c r="BA10" s="1056" t="s">
        <v>11135</v>
      </c>
      <c r="BB10" s="1389"/>
      <c r="BC10" s="850"/>
      <c r="BD10" s="850"/>
      <c r="BE10" s="850"/>
      <c r="BF10" s="850"/>
      <c r="BG10" s="850"/>
      <c r="BH10" s="850"/>
      <c r="BI10" s="850"/>
      <c r="BJ10" s="1390"/>
    </row>
    <row r="11" spans="2:62" s="496" customFormat="1" ht="15.75" customHeight="1">
      <c r="B11" s="1391" t="s">
        <v>11127</v>
      </c>
      <c r="C11" s="1392" t="s">
        <v>11136</v>
      </c>
      <c r="D11" s="513" t="s">
        <v>6756</v>
      </c>
      <c r="E11" s="513">
        <v>3</v>
      </c>
      <c r="F11" s="1074">
        <v>0</v>
      </c>
      <c r="G11" s="1074">
        <v>0</v>
      </c>
      <c r="H11" s="1074">
        <v>0</v>
      </c>
      <c r="I11" s="1074">
        <v>-1.5409999999999999</v>
      </c>
      <c r="J11" s="1074">
        <v>0</v>
      </c>
      <c r="K11" s="1256">
        <v>-1.5409999999999999</v>
      </c>
      <c r="L11" s="1393"/>
      <c r="M11" s="1394"/>
      <c r="N11" s="1394"/>
      <c r="O11" s="1394"/>
      <c r="P11" s="1394"/>
      <c r="Q11" s="1394"/>
      <c r="R11" s="1394"/>
      <c r="S11" s="1394"/>
      <c r="T11" s="1395"/>
      <c r="U11" s="526"/>
      <c r="V11" s="1396" t="s">
        <v>11137</v>
      </c>
      <c r="X11" s="517"/>
      <c r="Z11" s="1379"/>
      <c r="AA11" s="487">
        <v>0</v>
      </c>
      <c r="AB11" s="1170"/>
      <c r="AC11" s="511">
        <v>0</v>
      </c>
      <c r="AD11" s="511">
        <v>0</v>
      </c>
      <c r="AE11" s="511">
        <v>0</v>
      </c>
      <c r="AF11" s="511">
        <v>0</v>
      </c>
      <c r="AG11" s="511">
        <v>0</v>
      </c>
      <c r="AH11" s="799"/>
      <c r="AI11" s="799"/>
      <c r="AJ11" s="799"/>
      <c r="AK11" s="799"/>
      <c r="AL11" s="799"/>
      <c r="AM11" s="799"/>
      <c r="AN11" s="799"/>
      <c r="AO11" s="799"/>
      <c r="AP11" s="799"/>
      <c r="AQ11" s="799"/>
      <c r="AR11" s="1170"/>
      <c r="AT11" s="1391" t="s">
        <v>11127</v>
      </c>
      <c r="AU11" s="1392" t="s">
        <v>11136</v>
      </c>
      <c r="AV11" s="1074" t="s">
        <v>11138</v>
      </c>
      <c r="AW11" s="1074" t="s">
        <v>11139</v>
      </c>
      <c r="AX11" s="1074" t="s">
        <v>11140</v>
      </c>
      <c r="AY11" s="1074" t="s">
        <v>11141</v>
      </c>
      <c r="AZ11" s="1074" t="s">
        <v>11142</v>
      </c>
      <c r="BA11" s="1057" t="s">
        <v>11143</v>
      </c>
      <c r="BB11" s="1397"/>
      <c r="BC11" s="715"/>
      <c r="BD11" s="715"/>
      <c r="BE11" s="715"/>
      <c r="BF11" s="715"/>
      <c r="BG11" s="715"/>
      <c r="BH11" s="715"/>
      <c r="BI11" s="715"/>
      <c r="BJ11" s="1398"/>
    </row>
    <row r="12" spans="2:62" s="496" customFormat="1" ht="15.75" customHeight="1">
      <c r="B12" s="1391" t="s">
        <v>11127</v>
      </c>
      <c r="C12" s="1392" t="s">
        <v>11144</v>
      </c>
      <c r="D12" s="513" t="s">
        <v>6756</v>
      </c>
      <c r="E12" s="513">
        <v>3</v>
      </c>
      <c r="F12" s="1256">
        <v>0.69399999999999995</v>
      </c>
      <c r="G12" s="1256">
        <v>0</v>
      </c>
      <c r="H12" s="1256">
        <v>0</v>
      </c>
      <c r="I12" s="1256">
        <v>-1.4889999999999999</v>
      </c>
      <c r="J12" s="1256">
        <v>-0.17100000000000001</v>
      </c>
      <c r="K12" s="1256">
        <v>-0.96599999999999997</v>
      </c>
      <c r="L12" s="1393"/>
      <c r="M12" s="1394"/>
      <c r="N12" s="1394"/>
      <c r="O12" s="1394"/>
      <c r="P12" s="1394"/>
      <c r="Q12" s="1394"/>
      <c r="R12" s="1074">
        <v>1.0860000000000001</v>
      </c>
      <c r="S12" s="1074">
        <v>0</v>
      </c>
      <c r="T12" s="604">
        <v>0</v>
      </c>
      <c r="U12" s="526"/>
      <c r="V12" s="1396" t="s">
        <v>11145</v>
      </c>
      <c r="X12" s="517"/>
      <c r="Z12" s="1379"/>
      <c r="AA12" s="487">
        <v>0</v>
      </c>
      <c r="AB12" s="1170"/>
      <c r="AC12" s="799"/>
      <c r="AD12" s="799"/>
      <c r="AE12" s="799"/>
      <c r="AF12" s="799"/>
      <c r="AG12" s="799"/>
      <c r="AH12" s="799"/>
      <c r="AI12" s="799"/>
      <c r="AJ12" s="799"/>
      <c r="AK12" s="799"/>
      <c r="AL12" s="799"/>
      <c r="AM12" s="799"/>
      <c r="AN12" s="799"/>
      <c r="AO12" s="511">
        <v>0</v>
      </c>
      <c r="AP12" s="511">
        <v>0</v>
      </c>
      <c r="AQ12" s="511">
        <v>0</v>
      </c>
      <c r="AR12" s="1170"/>
      <c r="AT12" s="1391" t="s">
        <v>11127</v>
      </c>
      <c r="AU12" s="1392" t="s">
        <v>11144</v>
      </c>
      <c r="AV12" s="1057" t="s">
        <v>11146</v>
      </c>
      <c r="AW12" s="1057" t="s">
        <v>11147</v>
      </c>
      <c r="AX12" s="1057" t="s">
        <v>11148</v>
      </c>
      <c r="AY12" s="1057" t="s">
        <v>11149</v>
      </c>
      <c r="AZ12" s="1057" t="s">
        <v>11150</v>
      </c>
      <c r="BA12" s="1057" t="s">
        <v>11151</v>
      </c>
      <c r="BB12" s="1397"/>
      <c r="BC12" s="715"/>
      <c r="BD12" s="715"/>
      <c r="BE12" s="715"/>
      <c r="BF12" s="715"/>
      <c r="BG12" s="715"/>
      <c r="BH12" s="1274" t="s">
        <v>11152</v>
      </c>
      <c r="BI12" s="1274" t="s">
        <v>11153</v>
      </c>
      <c r="BJ12" s="597" t="s">
        <v>11154</v>
      </c>
    </row>
    <row r="13" spans="2:62" s="496" customFormat="1" ht="15.75" customHeight="1">
      <c r="B13" s="1391" t="s">
        <v>11155</v>
      </c>
      <c r="C13" s="1392" t="s">
        <v>11128</v>
      </c>
      <c r="D13" s="513" t="s">
        <v>6756</v>
      </c>
      <c r="E13" s="513">
        <v>3</v>
      </c>
      <c r="F13" s="1074">
        <v>11.709</v>
      </c>
      <c r="G13" s="1074">
        <v>0</v>
      </c>
      <c r="H13" s="1074">
        <v>0</v>
      </c>
      <c r="I13" s="1074">
        <v>0</v>
      </c>
      <c r="J13" s="1074">
        <v>0</v>
      </c>
      <c r="K13" s="1256">
        <v>11.709</v>
      </c>
      <c r="L13" s="1399"/>
      <c r="M13" s="1399"/>
      <c r="N13" s="1399"/>
      <c r="O13" s="1399"/>
      <c r="P13" s="1399"/>
      <c r="Q13" s="1399"/>
      <c r="R13" s="1399"/>
      <c r="S13" s="1399"/>
      <c r="T13" s="1400"/>
      <c r="U13" s="526"/>
      <c r="V13" s="1396" t="s">
        <v>11156</v>
      </c>
      <c r="X13" s="517"/>
      <c r="Z13" s="1379"/>
      <c r="AA13" s="487">
        <v>0</v>
      </c>
      <c r="AB13" s="1170"/>
      <c r="AC13" s="511">
        <v>0</v>
      </c>
      <c r="AD13" s="511">
        <v>0</v>
      </c>
      <c r="AE13" s="511">
        <v>0</v>
      </c>
      <c r="AF13" s="511">
        <v>0</v>
      </c>
      <c r="AG13" s="511">
        <v>0</v>
      </c>
      <c r="AH13" s="799"/>
      <c r="AI13" s="799"/>
      <c r="AJ13" s="799"/>
      <c r="AK13" s="799"/>
      <c r="AL13" s="799"/>
      <c r="AM13" s="799"/>
      <c r="AN13" s="799"/>
      <c r="AO13" s="799"/>
      <c r="AP13" s="799"/>
      <c r="AQ13" s="799"/>
      <c r="AR13" s="1170"/>
      <c r="AT13" s="1391" t="s">
        <v>11155</v>
      </c>
      <c r="AU13" s="1392" t="s">
        <v>11128</v>
      </c>
      <c r="AV13" s="1074" t="s">
        <v>11157</v>
      </c>
      <c r="AW13" s="1074" t="s">
        <v>11158</v>
      </c>
      <c r="AX13" s="1074" t="s">
        <v>11159</v>
      </c>
      <c r="AY13" s="1074" t="s">
        <v>11160</v>
      </c>
      <c r="AZ13" s="1074" t="s">
        <v>11161</v>
      </c>
      <c r="BA13" s="1057" t="s">
        <v>11162</v>
      </c>
      <c r="BB13" s="1401"/>
      <c r="BC13" s="1401"/>
      <c r="BD13" s="1401"/>
      <c r="BE13" s="1401"/>
      <c r="BF13" s="1401"/>
      <c r="BG13" s="1401"/>
      <c r="BH13" s="1401"/>
      <c r="BI13" s="1401"/>
      <c r="BJ13" s="1402"/>
    </row>
    <row r="14" spans="2:62" s="496" customFormat="1" ht="15.75" customHeight="1">
      <c r="B14" s="1391" t="s">
        <v>11155</v>
      </c>
      <c r="C14" s="1392" t="s">
        <v>11136</v>
      </c>
      <c r="D14" s="513" t="s">
        <v>6756</v>
      </c>
      <c r="E14" s="513">
        <v>3</v>
      </c>
      <c r="F14" s="1074">
        <v>0</v>
      </c>
      <c r="G14" s="1074">
        <v>0</v>
      </c>
      <c r="H14" s="1074">
        <v>0</v>
      </c>
      <c r="I14" s="1074">
        <v>0</v>
      </c>
      <c r="J14" s="1074">
        <v>0</v>
      </c>
      <c r="K14" s="1256">
        <v>0</v>
      </c>
      <c r="L14" s="1399"/>
      <c r="M14" s="1399"/>
      <c r="N14" s="1399"/>
      <c r="O14" s="1399"/>
      <c r="P14" s="1399"/>
      <c r="Q14" s="1399"/>
      <c r="R14" s="1399"/>
      <c r="S14" s="1399"/>
      <c r="T14" s="1400"/>
      <c r="U14" s="526"/>
      <c r="V14" s="1396" t="s">
        <v>11163</v>
      </c>
      <c r="X14" s="517"/>
      <c r="Z14" s="1379"/>
      <c r="AA14" s="487">
        <v>0</v>
      </c>
      <c r="AB14" s="1170"/>
      <c r="AC14" s="511">
        <v>0</v>
      </c>
      <c r="AD14" s="511">
        <v>0</v>
      </c>
      <c r="AE14" s="511">
        <v>0</v>
      </c>
      <c r="AF14" s="511">
        <v>0</v>
      </c>
      <c r="AG14" s="511">
        <v>0</v>
      </c>
      <c r="AH14" s="799"/>
      <c r="AI14" s="799"/>
      <c r="AJ14" s="799"/>
      <c r="AK14" s="799"/>
      <c r="AL14" s="799"/>
      <c r="AM14" s="799"/>
      <c r="AN14" s="799"/>
      <c r="AO14" s="799"/>
      <c r="AP14" s="799"/>
      <c r="AQ14" s="799"/>
      <c r="AR14" s="1170"/>
      <c r="AT14" s="1391" t="s">
        <v>11155</v>
      </c>
      <c r="AU14" s="1392" t="s">
        <v>11136</v>
      </c>
      <c r="AV14" s="1074" t="s">
        <v>11164</v>
      </c>
      <c r="AW14" s="1074" t="s">
        <v>11165</v>
      </c>
      <c r="AX14" s="1074" t="s">
        <v>11166</v>
      </c>
      <c r="AY14" s="1074" t="s">
        <v>11167</v>
      </c>
      <c r="AZ14" s="1074" t="s">
        <v>11168</v>
      </c>
      <c r="BA14" s="1057" t="s">
        <v>11169</v>
      </c>
      <c r="BB14" s="1401"/>
      <c r="BC14" s="1401"/>
      <c r="BD14" s="1401"/>
      <c r="BE14" s="1401"/>
      <c r="BF14" s="1401"/>
      <c r="BG14" s="1401"/>
      <c r="BH14" s="1401"/>
      <c r="BI14" s="1401"/>
      <c r="BJ14" s="1402"/>
    </row>
    <row r="15" spans="2:62" s="496" customFormat="1" ht="15.75" customHeight="1">
      <c r="B15" s="1391" t="s">
        <v>11155</v>
      </c>
      <c r="C15" s="1392" t="s">
        <v>11144</v>
      </c>
      <c r="D15" s="513" t="s">
        <v>6756</v>
      </c>
      <c r="E15" s="513">
        <v>3</v>
      </c>
      <c r="F15" s="1256">
        <v>11.709</v>
      </c>
      <c r="G15" s="1256">
        <v>0</v>
      </c>
      <c r="H15" s="1256">
        <v>0</v>
      </c>
      <c r="I15" s="1256">
        <v>0</v>
      </c>
      <c r="J15" s="1256">
        <v>0</v>
      </c>
      <c r="K15" s="1256">
        <v>11.709</v>
      </c>
      <c r="L15" s="1399"/>
      <c r="M15" s="1403"/>
      <c r="N15" s="1403"/>
      <c r="O15" s="1403"/>
      <c r="P15" s="1403"/>
      <c r="Q15" s="1404"/>
      <c r="R15" s="1074">
        <v>22.074000000000002</v>
      </c>
      <c r="S15" s="1074">
        <v>4.0000000000000001E-3</v>
      </c>
      <c r="T15" s="604">
        <v>0.01</v>
      </c>
      <c r="U15" s="526"/>
      <c r="V15" s="1396" t="s">
        <v>11170</v>
      </c>
      <c r="X15" s="517"/>
      <c r="Z15" s="1379"/>
      <c r="AA15" s="487">
        <v>0</v>
      </c>
      <c r="AB15" s="1170"/>
      <c r="AC15" s="799"/>
      <c r="AD15" s="799"/>
      <c r="AE15" s="799"/>
      <c r="AF15" s="799"/>
      <c r="AG15" s="799"/>
      <c r="AH15" s="799"/>
      <c r="AI15" s="799"/>
      <c r="AJ15" s="799"/>
      <c r="AK15" s="799"/>
      <c r="AL15" s="799"/>
      <c r="AM15" s="799"/>
      <c r="AN15" s="799"/>
      <c r="AO15" s="511">
        <v>0</v>
      </c>
      <c r="AP15" s="511">
        <v>0</v>
      </c>
      <c r="AQ15" s="511">
        <v>0</v>
      </c>
      <c r="AR15" s="1170"/>
      <c r="AT15" s="1391" t="s">
        <v>11155</v>
      </c>
      <c r="AU15" s="1392" t="s">
        <v>11144</v>
      </c>
      <c r="AV15" s="1057" t="s">
        <v>11171</v>
      </c>
      <c r="AW15" s="1057" t="s">
        <v>11172</v>
      </c>
      <c r="AX15" s="1057" t="s">
        <v>11173</v>
      </c>
      <c r="AY15" s="1057" t="s">
        <v>11174</v>
      </c>
      <c r="AZ15" s="1057" t="s">
        <v>11175</v>
      </c>
      <c r="BA15" s="1057" t="s">
        <v>11176</v>
      </c>
      <c r="BB15" s="1401"/>
      <c r="BC15" s="1405"/>
      <c r="BD15" s="1405"/>
      <c r="BE15" s="1405"/>
      <c r="BF15" s="1405"/>
      <c r="BG15" s="1406"/>
      <c r="BH15" s="1274" t="s">
        <v>11177</v>
      </c>
      <c r="BI15" s="1274" t="s">
        <v>11178</v>
      </c>
      <c r="BJ15" s="597" t="s">
        <v>11179</v>
      </c>
    </row>
    <row r="16" spans="2:62" s="496" customFormat="1" ht="15.75" customHeight="1">
      <c r="B16" s="1391" t="s">
        <v>11180</v>
      </c>
      <c r="C16" s="1392" t="s">
        <v>11128</v>
      </c>
      <c r="D16" s="513" t="s">
        <v>6756</v>
      </c>
      <c r="E16" s="513">
        <v>3</v>
      </c>
      <c r="F16" s="1074">
        <v>1.4999999999999999E-2</v>
      </c>
      <c r="G16" s="1074">
        <v>0</v>
      </c>
      <c r="H16" s="1074">
        <v>0</v>
      </c>
      <c r="I16" s="1074">
        <v>0</v>
      </c>
      <c r="J16" s="1074">
        <v>0</v>
      </c>
      <c r="K16" s="1256">
        <v>1.4999999999999999E-2</v>
      </c>
      <c r="L16" s="1399"/>
      <c r="M16" s="1403"/>
      <c r="N16" s="1403"/>
      <c r="O16" s="1403"/>
      <c r="P16" s="1403"/>
      <c r="Q16" s="1404"/>
      <c r="R16" s="1403"/>
      <c r="S16" s="1403"/>
      <c r="T16" s="1407"/>
      <c r="U16" s="526"/>
      <c r="V16" s="1396" t="s">
        <v>11181</v>
      </c>
      <c r="X16" s="517"/>
      <c r="Z16" s="1379"/>
      <c r="AA16" s="487">
        <v>0</v>
      </c>
      <c r="AB16" s="1170"/>
      <c r="AC16" s="511">
        <v>0</v>
      </c>
      <c r="AD16" s="511">
        <v>0</v>
      </c>
      <c r="AE16" s="511">
        <v>0</v>
      </c>
      <c r="AF16" s="511">
        <v>0</v>
      </c>
      <c r="AG16" s="511">
        <v>0</v>
      </c>
      <c r="AH16" s="799"/>
      <c r="AI16" s="799"/>
      <c r="AJ16" s="799"/>
      <c r="AK16" s="799"/>
      <c r="AL16" s="799"/>
      <c r="AM16" s="799"/>
      <c r="AN16" s="799"/>
      <c r="AO16" s="799"/>
      <c r="AP16" s="799"/>
      <c r="AQ16" s="799"/>
      <c r="AR16" s="1170"/>
      <c r="AT16" s="1391" t="s">
        <v>11180</v>
      </c>
      <c r="AU16" s="1392" t="s">
        <v>11128</v>
      </c>
      <c r="AV16" s="1074" t="s">
        <v>11182</v>
      </c>
      <c r="AW16" s="1074" t="s">
        <v>11183</v>
      </c>
      <c r="AX16" s="1074" t="s">
        <v>11184</v>
      </c>
      <c r="AY16" s="1074" t="s">
        <v>11185</v>
      </c>
      <c r="AZ16" s="1074" t="s">
        <v>11186</v>
      </c>
      <c r="BA16" s="1057" t="s">
        <v>11187</v>
      </c>
      <c r="BB16" s="1401"/>
      <c r="BC16" s="1405"/>
      <c r="BD16" s="1405"/>
      <c r="BE16" s="1405"/>
      <c r="BF16" s="1405"/>
      <c r="BG16" s="1406"/>
      <c r="BH16" s="1405"/>
      <c r="BI16" s="1405"/>
      <c r="BJ16" s="1408"/>
    </row>
    <row r="17" spans="1:62" ht="15.75" customHeight="1">
      <c r="A17" s="496"/>
      <c r="B17" s="1391" t="s">
        <v>11180</v>
      </c>
      <c r="C17" s="1392" t="s">
        <v>11136</v>
      </c>
      <c r="D17" s="513" t="s">
        <v>6756</v>
      </c>
      <c r="E17" s="513">
        <v>3</v>
      </c>
      <c r="F17" s="1074">
        <v>0</v>
      </c>
      <c r="G17" s="1074">
        <v>0</v>
      </c>
      <c r="H17" s="1074">
        <v>0</v>
      </c>
      <c r="I17" s="1074">
        <v>0</v>
      </c>
      <c r="J17" s="1074">
        <v>0</v>
      </c>
      <c r="K17" s="1256">
        <v>0</v>
      </c>
      <c r="L17" s="1409"/>
      <c r="M17" s="1409"/>
      <c r="N17" s="1409"/>
      <c r="O17" s="1409"/>
      <c r="P17" s="1409"/>
      <c r="Q17" s="1404"/>
      <c r="R17" s="1409"/>
      <c r="S17" s="1409"/>
      <c r="T17" s="1407"/>
      <c r="U17" s="526"/>
      <c r="V17" s="1396" t="s">
        <v>11188</v>
      </c>
      <c r="W17" s="496"/>
      <c r="X17" s="517"/>
      <c r="Y17" s="496"/>
      <c r="Z17" s="510"/>
      <c r="AA17" s="487">
        <v>0</v>
      </c>
      <c r="AB17" s="827"/>
      <c r="AC17" s="511">
        <v>0</v>
      </c>
      <c r="AD17" s="511">
        <v>0</v>
      </c>
      <c r="AE17" s="511">
        <v>0</v>
      </c>
      <c r="AF17" s="511">
        <v>0</v>
      </c>
      <c r="AG17" s="511">
        <v>0</v>
      </c>
      <c r="AH17" s="799"/>
      <c r="AI17" s="799"/>
      <c r="AJ17" s="799"/>
      <c r="AK17" s="799"/>
      <c r="AL17" s="799"/>
      <c r="AM17" s="799"/>
      <c r="AN17" s="799"/>
      <c r="AO17" s="799"/>
      <c r="AP17" s="799"/>
      <c r="AQ17" s="799"/>
      <c r="AR17" s="827"/>
      <c r="AT17" s="1391" t="s">
        <v>11180</v>
      </c>
      <c r="AU17" s="1392" t="s">
        <v>11136</v>
      </c>
      <c r="AV17" s="1074" t="s">
        <v>11189</v>
      </c>
      <c r="AW17" s="1074" t="s">
        <v>11190</v>
      </c>
      <c r="AX17" s="1074" t="s">
        <v>11191</v>
      </c>
      <c r="AY17" s="1074" t="s">
        <v>11192</v>
      </c>
      <c r="AZ17" s="1074" t="s">
        <v>11193</v>
      </c>
      <c r="BA17" s="1057" t="s">
        <v>11194</v>
      </c>
      <c r="BB17" s="1410"/>
      <c r="BC17" s="1410"/>
      <c r="BD17" s="1410"/>
      <c r="BE17" s="1410"/>
      <c r="BF17" s="1410"/>
      <c r="BG17" s="1406"/>
      <c r="BH17" s="1410"/>
      <c r="BI17" s="1410"/>
      <c r="BJ17" s="1408"/>
    </row>
    <row r="18" spans="1:62" ht="15.75" customHeight="1">
      <c r="A18" s="496"/>
      <c r="B18" s="1391" t="s">
        <v>11180</v>
      </c>
      <c r="C18" s="1392" t="s">
        <v>11144</v>
      </c>
      <c r="D18" s="513" t="s">
        <v>6756</v>
      </c>
      <c r="E18" s="513">
        <v>3</v>
      </c>
      <c r="F18" s="1256">
        <v>1.4999999999999999E-2</v>
      </c>
      <c r="G18" s="1256">
        <v>0</v>
      </c>
      <c r="H18" s="1256">
        <v>0</v>
      </c>
      <c r="I18" s="1256">
        <v>0</v>
      </c>
      <c r="J18" s="1256">
        <v>0</v>
      </c>
      <c r="K18" s="1256">
        <v>1.4999999999999999E-2</v>
      </c>
      <c r="L18" s="1399"/>
      <c r="M18" s="1409"/>
      <c r="N18" s="1409"/>
      <c r="O18" s="1409"/>
      <c r="P18" s="1409"/>
      <c r="Q18" s="1404"/>
      <c r="R18" s="1074">
        <v>1.7000000000000001E-2</v>
      </c>
      <c r="S18" s="1074">
        <v>1.3640000000000001</v>
      </c>
      <c r="T18" s="604">
        <v>3.9319999999999999</v>
      </c>
      <c r="U18" s="526"/>
      <c r="V18" s="1396" t="s">
        <v>11195</v>
      </c>
      <c r="W18" s="496"/>
      <c r="X18" s="517"/>
      <c r="Y18" s="496"/>
      <c r="Z18" s="510"/>
      <c r="AA18" s="487">
        <v>0</v>
      </c>
      <c r="AB18" s="1170"/>
      <c r="AC18" s="799"/>
      <c r="AD18" s="799"/>
      <c r="AE18" s="799"/>
      <c r="AF18" s="799"/>
      <c r="AG18" s="799"/>
      <c r="AH18" s="799"/>
      <c r="AI18" s="799"/>
      <c r="AJ18" s="799"/>
      <c r="AK18" s="799"/>
      <c r="AL18" s="799"/>
      <c r="AM18" s="799"/>
      <c r="AN18" s="799"/>
      <c r="AO18" s="511">
        <v>0</v>
      </c>
      <c r="AP18" s="511">
        <v>0</v>
      </c>
      <c r="AQ18" s="511">
        <v>0</v>
      </c>
      <c r="AR18" s="827"/>
      <c r="AT18" s="1391" t="s">
        <v>11180</v>
      </c>
      <c r="AU18" s="1392" t="s">
        <v>11144</v>
      </c>
      <c r="AV18" s="1057" t="s">
        <v>11196</v>
      </c>
      <c r="AW18" s="1057" t="s">
        <v>11197</v>
      </c>
      <c r="AX18" s="1057" t="s">
        <v>11198</v>
      </c>
      <c r="AY18" s="1057" t="s">
        <v>11199</v>
      </c>
      <c r="AZ18" s="1057" t="s">
        <v>11200</v>
      </c>
      <c r="BA18" s="1057" t="s">
        <v>11201</v>
      </c>
      <c r="BB18" s="1401"/>
      <c r="BC18" s="1410"/>
      <c r="BD18" s="1410"/>
      <c r="BE18" s="1410"/>
      <c r="BF18" s="1410"/>
      <c r="BG18" s="1406"/>
      <c r="BH18" s="1274" t="s">
        <v>11202</v>
      </c>
      <c r="BI18" s="1274" t="s">
        <v>11203</v>
      </c>
      <c r="BJ18" s="597" t="s">
        <v>11204</v>
      </c>
    </row>
    <row r="19" spans="1:62" ht="15.75" customHeight="1">
      <c r="A19" s="496"/>
      <c r="B19" s="1391" t="s">
        <v>11205</v>
      </c>
      <c r="C19" s="1392" t="s">
        <v>11128</v>
      </c>
      <c r="D19" s="513" t="s">
        <v>6756</v>
      </c>
      <c r="E19" s="513">
        <v>3</v>
      </c>
      <c r="F19" s="1074">
        <v>0</v>
      </c>
      <c r="G19" s="1074">
        <v>0</v>
      </c>
      <c r="H19" s="1074">
        <v>0</v>
      </c>
      <c r="I19" s="1074">
        <v>0</v>
      </c>
      <c r="J19" s="1074">
        <v>0</v>
      </c>
      <c r="K19" s="1256">
        <v>0</v>
      </c>
      <c r="L19" s="1399"/>
      <c r="M19" s="1409"/>
      <c r="N19" s="1409"/>
      <c r="O19" s="1409"/>
      <c r="P19" s="1409"/>
      <c r="Q19" s="1404"/>
      <c r="R19" s="1409"/>
      <c r="S19" s="1409"/>
      <c r="T19" s="1407"/>
      <c r="U19" s="526"/>
      <c r="V19" s="1396" t="s">
        <v>11206</v>
      </c>
      <c r="W19" s="496"/>
      <c r="X19" s="517"/>
      <c r="Y19" s="496"/>
      <c r="Z19" s="510"/>
      <c r="AA19" s="487">
        <v>0</v>
      </c>
      <c r="AB19" s="827"/>
      <c r="AC19" s="511">
        <v>0</v>
      </c>
      <c r="AD19" s="511">
        <v>0</v>
      </c>
      <c r="AE19" s="511">
        <v>0</v>
      </c>
      <c r="AF19" s="511">
        <v>0</v>
      </c>
      <c r="AG19" s="511">
        <v>0</v>
      </c>
      <c r="AH19" s="799"/>
      <c r="AI19" s="799"/>
      <c r="AJ19" s="799"/>
      <c r="AK19" s="799"/>
      <c r="AL19" s="799"/>
      <c r="AM19" s="799"/>
      <c r="AN19" s="799"/>
      <c r="AO19" s="799"/>
      <c r="AP19" s="799"/>
      <c r="AQ19" s="799"/>
      <c r="AR19" s="827"/>
      <c r="AT19" s="1391" t="s">
        <v>11205</v>
      </c>
      <c r="AU19" s="1392" t="s">
        <v>11128</v>
      </c>
      <c r="AV19" s="1074" t="s">
        <v>11207</v>
      </c>
      <c r="AW19" s="1074" t="s">
        <v>11208</v>
      </c>
      <c r="AX19" s="1074" t="s">
        <v>11209</v>
      </c>
      <c r="AY19" s="1074" t="s">
        <v>11210</v>
      </c>
      <c r="AZ19" s="1074" t="s">
        <v>11211</v>
      </c>
      <c r="BA19" s="1057" t="s">
        <v>11212</v>
      </c>
      <c r="BB19" s="1401"/>
      <c r="BC19" s="1410"/>
      <c r="BD19" s="1410"/>
      <c r="BE19" s="1410"/>
      <c r="BF19" s="1410"/>
      <c r="BG19" s="1406"/>
      <c r="BH19" s="1410"/>
      <c r="BI19" s="1410"/>
      <c r="BJ19" s="1408"/>
    </row>
    <row r="20" spans="1:62" ht="15.75" customHeight="1">
      <c r="A20" s="496"/>
      <c r="B20" s="1391" t="s">
        <v>11205</v>
      </c>
      <c r="C20" s="1392" t="s">
        <v>11136</v>
      </c>
      <c r="D20" s="513" t="s">
        <v>6756</v>
      </c>
      <c r="E20" s="513">
        <v>3</v>
      </c>
      <c r="F20" s="1074">
        <v>0</v>
      </c>
      <c r="G20" s="1074">
        <v>0</v>
      </c>
      <c r="H20" s="1074">
        <v>0</v>
      </c>
      <c r="I20" s="1074">
        <v>0</v>
      </c>
      <c r="J20" s="1074">
        <v>0</v>
      </c>
      <c r="K20" s="1256">
        <v>0</v>
      </c>
      <c r="L20" s="1399"/>
      <c r="M20" s="1409"/>
      <c r="N20" s="1409"/>
      <c r="O20" s="1409"/>
      <c r="P20" s="1409"/>
      <c r="Q20" s="1404"/>
      <c r="R20" s="1409"/>
      <c r="S20" s="1409"/>
      <c r="T20" s="1407"/>
      <c r="U20" s="526"/>
      <c r="V20" s="1396" t="s">
        <v>11213</v>
      </c>
      <c r="W20" s="496"/>
      <c r="X20" s="517"/>
      <c r="Y20" s="496"/>
      <c r="Z20" s="510"/>
      <c r="AA20" s="487">
        <v>0</v>
      </c>
      <c r="AB20" s="827"/>
      <c r="AC20" s="511">
        <v>0</v>
      </c>
      <c r="AD20" s="511">
        <v>0</v>
      </c>
      <c r="AE20" s="511">
        <v>0</v>
      </c>
      <c r="AF20" s="511">
        <v>0</v>
      </c>
      <c r="AG20" s="511">
        <v>0</v>
      </c>
      <c r="AH20" s="799"/>
      <c r="AI20" s="799"/>
      <c r="AJ20" s="799"/>
      <c r="AK20" s="799"/>
      <c r="AL20" s="799"/>
      <c r="AM20" s="799"/>
      <c r="AN20" s="799"/>
      <c r="AO20" s="799"/>
      <c r="AP20" s="799"/>
      <c r="AQ20" s="799"/>
      <c r="AR20" s="827"/>
      <c r="AT20" s="1391" t="s">
        <v>11205</v>
      </c>
      <c r="AU20" s="1392" t="s">
        <v>11136</v>
      </c>
      <c r="AV20" s="1074" t="s">
        <v>11214</v>
      </c>
      <c r="AW20" s="1074" t="s">
        <v>11215</v>
      </c>
      <c r="AX20" s="1074" t="s">
        <v>11216</v>
      </c>
      <c r="AY20" s="1074" t="s">
        <v>11217</v>
      </c>
      <c r="AZ20" s="1074" t="s">
        <v>11218</v>
      </c>
      <c r="BA20" s="1057" t="s">
        <v>11219</v>
      </c>
      <c r="BB20" s="1401"/>
      <c r="BC20" s="1410"/>
      <c r="BD20" s="1410"/>
      <c r="BE20" s="1410"/>
      <c r="BF20" s="1410"/>
      <c r="BG20" s="1406"/>
      <c r="BH20" s="1410"/>
      <c r="BI20" s="1410"/>
      <c r="BJ20" s="1408"/>
    </row>
    <row r="21" spans="1:62" ht="15.75" customHeight="1">
      <c r="A21" s="496"/>
      <c r="B21" s="1391" t="s">
        <v>11205</v>
      </c>
      <c r="C21" s="1392" t="s">
        <v>11144</v>
      </c>
      <c r="D21" s="513" t="s">
        <v>6756</v>
      </c>
      <c r="E21" s="513">
        <v>3</v>
      </c>
      <c r="F21" s="1256">
        <v>0</v>
      </c>
      <c r="G21" s="1256">
        <v>0</v>
      </c>
      <c r="H21" s="1256">
        <v>0</v>
      </c>
      <c r="I21" s="1256">
        <v>0</v>
      </c>
      <c r="J21" s="1256">
        <v>0</v>
      </c>
      <c r="K21" s="1256">
        <v>0</v>
      </c>
      <c r="L21" s="1399"/>
      <c r="M21" s="1399"/>
      <c r="N21" s="1399"/>
      <c r="O21" s="1399"/>
      <c r="P21" s="1399"/>
      <c r="Q21" s="1399"/>
      <c r="R21" s="1074">
        <v>0</v>
      </c>
      <c r="S21" s="1074">
        <v>0</v>
      </c>
      <c r="T21" s="604">
        <v>0</v>
      </c>
      <c r="U21" s="526"/>
      <c r="V21" s="1396" t="s">
        <v>11220</v>
      </c>
      <c r="W21" s="496"/>
      <c r="X21" s="517"/>
      <c r="Y21" s="496"/>
      <c r="Z21" s="510"/>
      <c r="AA21" s="487">
        <v>0</v>
      </c>
      <c r="AB21" s="1170"/>
      <c r="AC21" s="799"/>
      <c r="AD21" s="799"/>
      <c r="AE21" s="799"/>
      <c r="AF21" s="799"/>
      <c r="AG21" s="799"/>
      <c r="AH21" s="799"/>
      <c r="AI21" s="799"/>
      <c r="AJ21" s="799"/>
      <c r="AK21" s="799"/>
      <c r="AL21" s="799"/>
      <c r="AM21" s="799"/>
      <c r="AN21" s="799"/>
      <c r="AO21" s="511">
        <v>0</v>
      </c>
      <c r="AP21" s="511">
        <v>0</v>
      </c>
      <c r="AQ21" s="511">
        <v>0</v>
      </c>
      <c r="AR21" s="827"/>
      <c r="AT21" s="1391" t="s">
        <v>11205</v>
      </c>
      <c r="AU21" s="1392" t="s">
        <v>11144</v>
      </c>
      <c r="AV21" s="1057" t="s">
        <v>11221</v>
      </c>
      <c r="AW21" s="1057" t="s">
        <v>11222</v>
      </c>
      <c r="AX21" s="1057" t="s">
        <v>11223</v>
      </c>
      <c r="AY21" s="1057" t="s">
        <v>11224</v>
      </c>
      <c r="AZ21" s="1057" t="s">
        <v>11225</v>
      </c>
      <c r="BA21" s="1057" t="s">
        <v>11226</v>
      </c>
      <c r="BB21" s="1401"/>
      <c r="BC21" s="1401"/>
      <c r="BD21" s="1401"/>
      <c r="BE21" s="1401"/>
      <c r="BF21" s="1401"/>
      <c r="BG21" s="1401"/>
      <c r="BH21" s="1274" t="s">
        <v>11227</v>
      </c>
      <c r="BI21" s="1274" t="s">
        <v>11228</v>
      </c>
      <c r="BJ21" s="597" t="s">
        <v>11229</v>
      </c>
    </row>
    <row r="22" spans="1:62" ht="15.75" customHeight="1">
      <c r="A22" s="496"/>
      <c r="B22" s="1391" t="s">
        <v>11230</v>
      </c>
      <c r="C22" s="1392" t="s">
        <v>11128</v>
      </c>
      <c r="D22" s="513" t="s">
        <v>6756</v>
      </c>
      <c r="E22" s="513">
        <v>3</v>
      </c>
      <c r="F22" s="1074">
        <v>0</v>
      </c>
      <c r="G22" s="1074">
        <v>0</v>
      </c>
      <c r="H22" s="1074">
        <v>0</v>
      </c>
      <c r="I22" s="1074">
        <v>-0.36099999999999999</v>
      </c>
      <c r="J22" s="1074">
        <v>0</v>
      </c>
      <c r="K22" s="1256">
        <v>-0.36099999999999999</v>
      </c>
      <c r="L22" s="1399"/>
      <c r="M22" s="1399"/>
      <c r="N22" s="1399"/>
      <c r="O22" s="1399"/>
      <c r="P22" s="1399"/>
      <c r="Q22" s="1399"/>
      <c r="R22" s="1399"/>
      <c r="S22" s="1399"/>
      <c r="T22" s="1400"/>
      <c r="U22" s="526"/>
      <c r="V22" s="1396" t="s">
        <v>11231</v>
      </c>
      <c r="W22" s="496"/>
      <c r="X22" s="517"/>
      <c r="Y22" s="496"/>
      <c r="Z22" s="510"/>
      <c r="AA22" s="487">
        <v>0</v>
      </c>
      <c r="AB22" s="827"/>
      <c r="AC22" s="511">
        <v>0</v>
      </c>
      <c r="AD22" s="511">
        <v>0</v>
      </c>
      <c r="AE22" s="511">
        <v>0</v>
      </c>
      <c r="AF22" s="511">
        <v>0</v>
      </c>
      <c r="AG22" s="511">
        <v>0</v>
      </c>
      <c r="AH22" s="799"/>
      <c r="AI22" s="799"/>
      <c r="AJ22" s="799"/>
      <c r="AK22" s="799"/>
      <c r="AL22" s="799"/>
      <c r="AM22" s="799"/>
      <c r="AN22" s="799"/>
      <c r="AO22" s="799"/>
      <c r="AP22" s="799"/>
      <c r="AQ22" s="799"/>
      <c r="AR22" s="827"/>
      <c r="AT22" s="1391" t="s">
        <v>11230</v>
      </c>
      <c r="AU22" s="1392" t="s">
        <v>11128</v>
      </c>
      <c r="AV22" s="1074" t="s">
        <v>11232</v>
      </c>
      <c r="AW22" s="1074" t="s">
        <v>11233</v>
      </c>
      <c r="AX22" s="1074" t="s">
        <v>11234</v>
      </c>
      <c r="AY22" s="1074" t="s">
        <v>11235</v>
      </c>
      <c r="AZ22" s="1074" t="s">
        <v>11236</v>
      </c>
      <c r="BA22" s="1057" t="s">
        <v>11237</v>
      </c>
      <c r="BB22" s="1401"/>
      <c r="BC22" s="1401"/>
      <c r="BD22" s="1401"/>
      <c r="BE22" s="1401"/>
      <c r="BF22" s="1401"/>
      <c r="BG22" s="1401"/>
      <c r="BH22" s="1401"/>
      <c r="BI22" s="1401"/>
      <c r="BJ22" s="1402"/>
    </row>
    <row r="23" spans="1:62" ht="15.75" customHeight="1">
      <c r="A23" s="496"/>
      <c r="B23" s="1391" t="s">
        <v>11230</v>
      </c>
      <c r="C23" s="1392" t="s">
        <v>11136</v>
      </c>
      <c r="D23" s="513" t="s">
        <v>6756</v>
      </c>
      <c r="E23" s="513">
        <v>3</v>
      </c>
      <c r="F23" s="1074">
        <v>0</v>
      </c>
      <c r="G23" s="1074">
        <v>0</v>
      </c>
      <c r="H23" s="1074">
        <v>0</v>
      </c>
      <c r="I23" s="1074">
        <v>0</v>
      </c>
      <c r="J23" s="1074">
        <v>0</v>
      </c>
      <c r="K23" s="1256">
        <v>0</v>
      </c>
      <c r="L23" s="1399"/>
      <c r="M23" s="1409"/>
      <c r="N23" s="1409"/>
      <c r="O23" s="1409"/>
      <c r="P23" s="1409"/>
      <c r="Q23" s="1404"/>
      <c r="R23" s="1409"/>
      <c r="S23" s="1409"/>
      <c r="T23" s="1407"/>
      <c r="U23" s="526"/>
      <c r="V23" s="1396" t="s">
        <v>11238</v>
      </c>
      <c r="W23" s="496"/>
      <c r="X23" s="517"/>
      <c r="Y23" s="496"/>
      <c r="Z23" s="510"/>
      <c r="AA23" s="487">
        <v>0</v>
      </c>
      <c r="AB23" s="827"/>
      <c r="AC23" s="511">
        <v>0</v>
      </c>
      <c r="AD23" s="511">
        <v>0</v>
      </c>
      <c r="AE23" s="511">
        <v>0</v>
      </c>
      <c r="AF23" s="511">
        <v>0</v>
      </c>
      <c r="AG23" s="511">
        <v>0</v>
      </c>
      <c r="AH23" s="799"/>
      <c r="AI23" s="799"/>
      <c r="AJ23" s="799"/>
      <c r="AK23" s="799"/>
      <c r="AL23" s="799"/>
      <c r="AM23" s="799"/>
      <c r="AN23" s="799"/>
      <c r="AO23" s="799"/>
      <c r="AP23" s="799"/>
      <c r="AQ23" s="799"/>
      <c r="AR23" s="827"/>
      <c r="AT23" s="1391" t="s">
        <v>11230</v>
      </c>
      <c r="AU23" s="1392" t="s">
        <v>11136</v>
      </c>
      <c r="AV23" s="1074" t="s">
        <v>11239</v>
      </c>
      <c r="AW23" s="1074" t="s">
        <v>11240</v>
      </c>
      <c r="AX23" s="1074" t="s">
        <v>11241</v>
      </c>
      <c r="AY23" s="1074" t="s">
        <v>11242</v>
      </c>
      <c r="AZ23" s="1074" t="s">
        <v>11243</v>
      </c>
      <c r="BA23" s="1057" t="s">
        <v>11244</v>
      </c>
      <c r="BB23" s="1401"/>
      <c r="BC23" s="1410"/>
      <c r="BD23" s="1410"/>
      <c r="BE23" s="1410"/>
      <c r="BF23" s="1410"/>
      <c r="BG23" s="1406"/>
      <c r="BH23" s="1410"/>
      <c r="BI23" s="1410"/>
      <c r="BJ23" s="1408"/>
    </row>
    <row r="24" spans="1:62" ht="15.75" customHeight="1">
      <c r="A24" s="496"/>
      <c r="B24" s="1391" t="s">
        <v>11230</v>
      </c>
      <c r="C24" s="1392" t="s">
        <v>11144</v>
      </c>
      <c r="D24" s="513" t="s">
        <v>6756</v>
      </c>
      <c r="E24" s="513">
        <v>3</v>
      </c>
      <c r="F24" s="1256">
        <v>0</v>
      </c>
      <c r="G24" s="1256">
        <v>0</v>
      </c>
      <c r="H24" s="1256">
        <v>0</v>
      </c>
      <c r="I24" s="1256">
        <v>-0.36099999999999999</v>
      </c>
      <c r="J24" s="1256">
        <v>0</v>
      </c>
      <c r="K24" s="1256">
        <v>-0.36099999999999999</v>
      </c>
      <c r="L24" s="1399"/>
      <c r="M24" s="1409"/>
      <c r="N24" s="1409"/>
      <c r="O24" s="1409"/>
      <c r="P24" s="1409"/>
      <c r="Q24" s="1404"/>
      <c r="R24" s="1074">
        <v>1.2999999999999999E-2</v>
      </c>
      <c r="S24" s="1074">
        <v>0.90300000000000002</v>
      </c>
      <c r="T24" s="604">
        <v>2.4870000000000001</v>
      </c>
      <c r="U24" s="526"/>
      <c r="V24" s="1396" t="s">
        <v>11245</v>
      </c>
      <c r="W24" s="496"/>
      <c r="X24" s="517"/>
      <c r="Y24" s="496"/>
      <c r="Z24" s="510"/>
      <c r="AA24" s="487">
        <v>0</v>
      </c>
      <c r="AB24" s="1170"/>
      <c r="AC24" s="799"/>
      <c r="AD24" s="799"/>
      <c r="AE24" s="799"/>
      <c r="AF24" s="799"/>
      <c r="AG24" s="799"/>
      <c r="AH24" s="799"/>
      <c r="AI24" s="799"/>
      <c r="AJ24" s="799"/>
      <c r="AK24" s="799"/>
      <c r="AL24" s="799"/>
      <c r="AM24" s="799"/>
      <c r="AN24" s="799"/>
      <c r="AO24" s="511">
        <v>0</v>
      </c>
      <c r="AP24" s="511">
        <v>0</v>
      </c>
      <c r="AQ24" s="511">
        <v>0</v>
      </c>
      <c r="AR24" s="827"/>
      <c r="AT24" s="1391" t="s">
        <v>11230</v>
      </c>
      <c r="AU24" s="1392" t="s">
        <v>11144</v>
      </c>
      <c r="AV24" s="1057" t="s">
        <v>11246</v>
      </c>
      <c r="AW24" s="1057" t="s">
        <v>11247</v>
      </c>
      <c r="AX24" s="1057" t="s">
        <v>11248</v>
      </c>
      <c r="AY24" s="1057" t="s">
        <v>11249</v>
      </c>
      <c r="AZ24" s="1057" t="s">
        <v>11250</v>
      </c>
      <c r="BA24" s="1057" t="s">
        <v>11251</v>
      </c>
      <c r="BB24" s="1401"/>
      <c r="BC24" s="1410"/>
      <c r="BD24" s="1410"/>
      <c r="BE24" s="1410"/>
      <c r="BF24" s="1410"/>
      <c r="BG24" s="1406"/>
      <c r="BH24" s="1274" t="s">
        <v>11252</v>
      </c>
      <c r="BI24" s="1274" t="s">
        <v>11253</v>
      </c>
      <c r="BJ24" s="597" t="s">
        <v>11254</v>
      </c>
    </row>
    <row r="25" spans="1:62" ht="15.75" customHeight="1">
      <c r="A25" s="496"/>
      <c r="B25" s="1391" t="s">
        <v>11255</v>
      </c>
      <c r="C25" s="1392" t="s">
        <v>11128</v>
      </c>
      <c r="D25" s="513" t="s">
        <v>6756</v>
      </c>
      <c r="E25" s="513">
        <v>3</v>
      </c>
      <c r="F25" s="1074">
        <v>-0.48599999999999999</v>
      </c>
      <c r="G25" s="1074">
        <v>0</v>
      </c>
      <c r="H25" s="1074">
        <v>0</v>
      </c>
      <c r="I25" s="1074">
        <v>0</v>
      </c>
      <c r="J25" s="1074">
        <v>0.45</v>
      </c>
      <c r="K25" s="1256">
        <v>-3.5999999999999976E-2</v>
      </c>
      <c r="L25" s="1399"/>
      <c r="M25" s="1409"/>
      <c r="N25" s="1409"/>
      <c r="O25" s="1409"/>
      <c r="P25" s="1409"/>
      <c r="Q25" s="1404"/>
      <c r="R25" s="1409"/>
      <c r="S25" s="1409"/>
      <c r="T25" s="1407"/>
      <c r="U25" s="526"/>
      <c r="V25" s="1396" t="s">
        <v>11256</v>
      </c>
      <c r="W25" s="496"/>
      <c r="X25" s="517"/>
      <c r="Y25" s="496"/>
      <c r="Z25" s="510"/>
      <c r="AA25" s="487">
        <v>0</v>
      </c>
      <c r="AB25" s="827"/>
      <c r="AC25" s="511">
        <v>0</v>
      </c>
      <c r="AD25" s="511">
        <v>0</v>
      </c>
      <c r="AE25" s="511">
        <v>0</v>
      </c>
      <c r="AF25" s="511">
        <v>0</v>
      </c>
      <c r="AG25" s="511">
        <v>0</v>
      </c>
      <c r="AH25" s="799"/>
      <c r="AI25" s="799"/>
      <c r="AJ25" s="799"/>
      <c r="AK25" s="799"/>
      <c r="AL25" s="799"/>
      <c r="AM25" s="799"/>
      <c r="AN25" s="799"/>
      <c r="AO25" s="799"/>
      <c r="AP25" s="799"/>
      <c r="AQ25" s="799"/>
      <c r="AR25" s="827"/>
      <c r="AT25" s="1391" t="s">
        <v>11255</v>
      </c>
      <c r="AU25" s="1392" t="s">
        <v>11128</v>
      </c>
      <c r="AV25" s="1074" t="s">
        <v>11257</v>
      </c>
      <c r="AW25" s="1074" t="s">
        <v>11258</v>
      </c>
      <c r="AX25" s="1074" t="s">
        <v>11259</v>
      </c>
      <c r="AY25" s="1074" t="s">
        <v>11260</v>
      </c>
      <c r="AZ25" s="1074" t="s">
        <v>11261</v>
      </c>
      <c r="BA25" s="1057" t="s">
        <v>11262</v>
      </c>
      <c r="BB25" s="1401"/>
      <c r="BC25" s="1410"/>
      <c r="BD25" s="1410"/>
      <c r="BE25" s="1410"/>
      <c r="BF25" s="1410"/>
      <c r="BG25" s="1406"/>
      <c r="BH25" s="1410"/>
      <c r="BI25" s="1410"/>
      <c r="BJ25" s="1408"/>
    </row>
    <row r="26" spans="1:62" ht="15.75" customHeight="1">
      <c r="A26" s="496"/>
      <c r="B26" s="1391" t="s">
        <v>11255</v>
      </c>
      <c r="C26" s="1392" t="s">
        <v>11136</v>
      </c>
      <c r="D26" s="513" t="s">
        <v>6756</v>
      </c>
      <c r="E26" s="513">
        <v>3</v>
      </c>
      <c r="F26" s="1074">
        <v>0</v>
      </c>
      <c r="G26" s="1074">
        <v>0</v>
      </c>
      <c r="H26" s="1074">
        <v>0</v>
      </c>
      <c r="I26" s="1074">
        <v>0</v>
      </c>
      <c r="J26" s="1074">
        <v>0</v>
      </c>
      <c r="K26" s="1256">
        <v>0</v>
      </c>
      <c r="L26" s="1399"/>
      <c r="M26" s="1409"/>
      <c r="N26" s="1409"/>
      <c r="O26" s="1409"/>
      <c r="P26" s="1409"/>
      <c r="Q26" s="1404"/>
      <c r="R26" s="1409"/>
      <c r="S26" s="1409"/>
      <c r="T26" s="1407"/>
      <c r="U26" s="526"/>
      <c r="V26" s="1396" t="s">
        <v>11263</v>
      </c>
      <c r="W26" s="496"/>
      <c r="X26" s="517"/>
      <c r="Y26" s="496"/>
      <c r="Z26" s="510"/>
      <c r="AA26" s="487">
        <v>0</v>
      </c>
      <c r="AB26" s="827"/>
      <c r="AC26" s="511">
        <v>0</v>
      </c>
      <c r="AD26" s="511">
        <v>0</v>
      </c>
      <c r="AE26" s="511">
        <v>0</v>
      </c>
      <c r="AF26" s="511">
        <v>0</v>
      </c>
      <c r="AG26" s="511">
        <v>0</v>
      </c>
      <c r="AH26" s="799"/>
      <c r="AI26" s="799"/>
      <c r="AJ26" s="799"/>
      <c r="AK26" s="799"/>
      <c r="AL26" s="799"/>
      <c r="AM26" s="799"/>
      <c r="AN26" s="799"/>
      <c r="AO26" s="799"/>
      <c r="AP26" s="799"/>
      <c r="AQ26" s="799"/>
      <c r="AR26" s="827"/>
      <c r="AT26" s="1391" t="s">
        <v>11255</v>
      </c>
      <c r="AU26" s="1392" t="s">
        <v>11136</v>
      </c>
      <c r="AV26" s="1074" t="s">
        <v>11264</v>
      </c>
      <c r="AW26" s="1074" t="s">
        <v>11265</v>
      </c>
      <c r="AX26" s="1074" t="s">
        <v>11266</v>
      </c>
      <c r="AY26" s="1074" t="s">
        <v>11267</v>
      </c>
      <c r="AZ26" s="1074" t="s">
        <v>11268</v>
      </c>
      <c r="BA26" s="1057" t="s">
        <v>11269</v>
      </c>
      <c r="BB26" s="1401"/>
      <c r="BC26" s="1410"/>
      <c r="BD26" s="1410"/>
      <c r="BE26" s="1410"/>
      <c r="BF26" s="1410"/>
      <c r="BG26" s="1406"/>
      <c r="BH26" s="1410"/>
      <c r="BI26" s="1410"/>
      <c r="BJ26" s="1408"/>
    </row>
    <row r="27" spans="1:62" ht="15.75" customHeight="1">
      <c r="A27" s="496"/>
      <c r="B27" s="1391" t="s">
        <v>11255</v>
      </c>
      <c r="C27" s="1392" t="s">
        <v>11144</v>
      </c>
      <c r="D27" s="513" t="s">
        <v>6756</v>
      </c>
      <c r="E27" s="513">
        <v>3</v>
      </c>
      <c r="F27" s="1256">
        <v>-0.48599999999999999</v>
      </c>
      <c r="G27" s="1256">
        <v>0</v>
      </c>
      <c r="H27" s="1256">
        <v>0</v>
      </c>
      <c r="I27" s="1256">
        <v>0</v>
      </c>
      <c r="J27" s="1256">
        <v>0.45</v>
      </c>
      <c r="K27" s="1256">
        <v>-3.5999999999999976E-2</v>
      </c>
      <c r="L27" s="1399"/>
      <c r="M27" s="1409"/>
      <c r="N27" s="1409"/>
      <c r="O27" s="1409"/>
      <c r="P27" s="1409"/>
      <c r="Q27" s="1404"/>
      <c r="R27" s="1074">
        <v>0.622</v>
      </c>
      <c r="S27" s="1074">
        <v>4.3940000000000001</v>
      </c>
      <c r="T27" s="604">
        <v>12.106</v>
      </c>
      <c r="U27" s="526"/>
      <c r="V27" s="1396" t="s">
        <v>11270</v>
      </c>
      <c r="W27" s="496"/>
      <c r="X27" s="517"/>
      <c r="Y27" s="496"/>
      <c r="Z27" s="510"/>
      <c r="AA27" s="487">
        <v>0</v>
      </c>
      <c r="AB27" s="1170"/>
      <c r="AC27" s="799"/>
      <c r="AD27" s="799"/>
      <c r="AE27" s="799"/>
      <c r="AF27" s="799"/>
      <c r="AG27" s="799"/>
      <c r="AH27" s="799"/>
      <c r="AI27" s="799"/>
      <c r="AJ27" s="799"/>
      <c r="AK27" s="799"/>
      <c r="AL27" s="799"/>
      <c r="AM27" s="799"/>
      <c r="AN27" s="799"/>
      <c r="AO27" s="511">
        <v>0</v>
      </c>
      <c r="AP27" s="511">
        <v>0</v>
      </c>
      <c r="AQ27" s="511">
        <v>0</v>
      </c>
      <c r="AR27" s="827"/>
      <c r="AT27" s="1391" t="s">
        <v>11255</v>
      </c>
      <c r="AU27" s="1392" t="s">
        <v>11144</v>
      </c>
      <c r="AV27" s="1057" t="s">
        <v>11271</v>
      </c>
      <c r="AW27" s="1057" t="s">
        <v>11272</v>
      </c>
      <c r="AX27" s="1057" t="s">
        <v>11273</v>
      </c>
      <c r="AY27" s="1057" t="s">
        <v>11274</v>
      </c>
      <c r="AZ27" s="1057" t="s">
        <v>11275</v>
      </c>
      <c r="BA27" s="1057" t="s">
        <v>11276</v>
      </c>
      <c r="BB27" s="1401"/>
      <c r="BC27" s="1410"/>
      <c r="BD27" s="1410"/>
      <c r="BE27" s="1410"/>
      <c r="BF27" s="1410"/>
      <c r="BG27" s="1406"/>
      <c r="BH27" s="1274" t="s">
        <v>11277</v>
      </c>
      <c r="BI27" s="1274" t="s">
        <v>11278</v>
      </c>
      <c r="BJ27" s="597" t="s">
        <v>11279</v>
      </c>
    </row>
    <row r="28" spans="1:62" ht="15.75" customHeight="1" thickBot="1">
      <c r="A28" s="496"/>
      <c r="B28" s="1411" t="s">
        <v>11280</v>
      </c>
      <c r="C28" s="1412" t="s">
        <v>11144</v>
      </c>
      <c r="D28" s="520" t="s">
        <v>6756</v>
      </c>
      <c r="E28" s="520">
        <v>3</v>
      </c>
      <c r="F28" s="1207">
        <v>11.931999999999999</v>
      </c>
      <c r="G28" s="1207">
        <v>0</v>
      </c>
      <c r="H28" s="1207">
        <v>0</v>
      </c>
      <c r="I28" s="1207">
        <v>-1.8499999999999999</v>
      </c>
      <c r="J28" s="1207">
        <v>0.27900000000000003</v>
      </c>
      <c r="K28" s="1207">
        <v>10.360999999999999</v>
      </c>
      <c r="L28" s="1413"/>
      <c r="M28" s="1414"/>
      <c r="N28" s="1414"/>
      <c r="O28" s="1414"/>
      <c r="P28" s="1414"/>
      <c r="Q28" s="1415"/>
      <c r="R28" s="1416">
        <v>23.812000000000001</v>
      </c>
      <c r="S28" s="1416">
        <v>6.665</v>
      </c>
      <c r="T28" s="1417">
        <v>18.535</v>
      </c>
      <c r="U28" s="526"/>
      <c r="V28" s="1418" t="s">
        <v>11281</v>
      </c>
      <c r="W28" s="496"/>
      <c r="X28" s="523"/>
      <c r="Y28" s="496"/>
      <c r="Z28" s="510"/>
      <c r="AB28" s="827"/>
      <c r="AC28" s="799"/>
      <c r="AD28" s="799"/>
      <c r="AE28" s="799"/>
      <c r="AF28" s="799"/>
      <c r="AG28" s="799"/>
      <c r="AH28" s="799"/>
      <c r="AI28" s="799"/>
      <c r="AJ28" s="799"/>
      <c r="AK28" s="799"/>
      <c r="AL28" s="799"/>
      <c r="AM28" s="799"/>
      <c r="AN28" s="799"/>
      <c r="AO28" s="799"/>
      <c r="AP28" s="799"/>
      <c r="AQ28" s="799"/>
      <c r="AR28" s="827"/>
      <c r="AT28" s="1411" t="s">
        <v>11280</v>
      </c>
      <c r="AU28" s="1412" t="s">
        <v>11144</v>
      </c>
      <c r="AV28" s="1058" t="s">
        <v>11282</v>
      </c>
      <c r="AW28" s="1058" t="s">
        <v>11283</v>
      </c>
      <c r="AX28" s="1058" t="s">
        <v>11284</v>
      </c>
      <c r="AY28" s="1058" t="s">
        <v>11285</v>
      </c>
      <c r="AZ28" s="1058" t="s">
        <v>11286</v>
      </c>
      <c r="BA28" s="1058" t="s">
        <v>11287</v>
      </c>
      <c r="BB28" s="1419"/>
      <c r="BC28" s="1420"/>
      <c r="BD28" s="1420"/>
      <c r="BE28" s="1420"/>
      <c r="BF28" s="1420"/>
      <c r="BG28" s="1421"/>
      <c r="BH28" s="1422" t="s">
        <v>11288</v>
      </c>
      <c r="BI28" s="1422" t="s">
        <v>11289</v>
      </c>
      <c r="BJ28" s="522" t="s">
        <v>11290</v>
      </c>
    </row>
    <row r="29" spans="1:62" ht="15.75" customHeight="1" thickTop="1" thickBot="1">
      <c r="A29" s="496"/>
      <c r="B29" s="1423"/>
      <c r="C29" s="496"/>
      <c r="D29" s="496"/>
      <c r="E29" s="496"/>
      <c r="F29" s="1096"/>
      <c r="G29" s="1096"/>
      <c r="H29" s="1096"/>
      <c r="I29" s="1096"/>
      <c r="J29" s="1096"/>
      <c r="K29" s="1096"/>
      <c r="L29" s="1096"/>
      <c r="M29" s="1424"/>
      <c r="N29" s="1424"/>
      <c r="O29" s="1424"/>
      <c r="P29" s="1424"/>
      <c r="Q29" s="1425"/>
      <c r="R29" s="1424"/>
      <c r="S29" s="1424"/>
      <c r="T29" s="1425"/>
      <c r="U29" s="526"/>
      <c r="V29" s="526"/>
      <c r="W29" s="496"/>
      <c r="X29" s="496"/>
      <c r="Y29" s="496"/>
      <c r="Z29" s="510"/>
      <c r="AB29" s="827"/>
      <c r="AC29" s="799"/>
      <c r="AD29" s="799"/>
      <c r="AE29" s="799"/>
      <c r="AF29" s="799"/>
      <c r="AG29" s="799"/>
      <c r="AH29" s="799"/>
      <c r="AI29" s="799"/>
      <c r="AJ29" s="799"/>
      <c r="AK29" s="799"/>
      <c r="AL29" s="799"/>
      <c r="AM29" s="799"/>
      <c r="AN29" s="799"/>
      <c r="AO29" s="799"/>
      <c r="AP29" s="799"/>
      <c r="AQ29" s="799"/>
      <c r="AR29" s="827"/>
      <c r="AT29" s="1423"/>
      <c r="AU29" s="496"/>
      <c r="AV29" s="496"/>
      <c r="AW29" s="496"/>
      <c r="AX29" s="496"/>
      <c r="AY29" s="496"/>
      <c r="AZ29" s="496"/>
      <c r="BA29" s="496"/>
      <c r="BB29" s="496"/>
      <c r="BC29" s="598"/>
      <c r="BD29" s="598"/>
      <c r="BE29" s="598"/>
      <c r="BF29" s="598"/>
      <c r="BG29" s="1426"/>
      <c r="BH29" s="598"/>
      <c r="BI29" s="598"/>
      <c r="BJ29" s="1426"/>
    </row>
    <row r="30" spans="1:62" ht="15.75" customHeight="1" thickTop="1" thickBot="1">
      <c r="A30" s="496"/>
      <c r="B30" s="1382" t="s">
        <v>11291</v>
      </c>
      <c r="C30" s="496"/>
      <c r="D30" s="496"/>
      <c r="E30" s="496"/>
      <c r="F30" s="1096"/>
      <c r="G30" s="1096"/>
      <c r="H30" s="1096"/>
      <c r="I30" s="1096"/>
      <c r="J30" s="1096"/>
      <c r="K30" s="1096"/>
      <c r="L30" s="1096"/>
      <c r="M30" s="1424"/>
      <c r="N30" s="1424"/>
      <c r="O30" s="1424"/>
      <c r="P30" s="1424"/>
      <c r="Q30" s="1425"/>
      <c r="R30" s="1424"/>
      <c r="S30" s="1424"/>
      <c r="T30" s="1425"/>
      <c r="U30" s="526"/>
      <c r="V30" s="526"/>
      <c r="W30" s="496"/>
      <c r="X30" s="496"/>
      <c r="Y30" s="496"/>
      <c r="Z30" s="510"/>
      <c r="AB30" s="827"/>
      <c r="AC30" s="799"/>
      <c r="AD30" s="799"/>
      <c r="AE30" s="799"/>
      <c r="AF30" s="799"/>
      <c r="AG30" s="799"/>
      <c r="AH30" s="799"/>
      <c r="AI30" s="799"/>
      <c r="AJ30" s="799"/>
      <c r="AK30" s="799"/>
      <c r="AL30" s="799"/>
      <c r="AM30" s="799"/>
      <c r="AN30" s="799"/>
      <c r="AO30" s="799"/>
      <c r="AP30" s="799"/>
      <c r="AQ30" s="799"/>
      <c r="AR30" s="827"/>
      <c r="AT30" s="1382" t="s">
        <v>11291</v>
      </c>
      <c r="AU30" s="496"/>
      <c r="AV30" s="496"/>
      <c r="AW30" s="496"/>
      <c r="AX30" s="496"/>
      <c r="AY30" s="496"/>
      <c r="AZ30" s="496"/>
      <c r="BA30" s="496"/>
      <c r="BB30" s="496"/>
      <c r="BC30" s="598"/>
      <c r="BD30" s="598"/>
      <c r="BE30" s="598"/>
      <c r="BF30" s="598"/>
      <c r="BG30" s="1426"/>
      <c r="BH30" s="598"/>
      <c r="BI30" s="598"/>
      <c r="BJ30" s="1426"/>
    </row>
    <row r="31" spans="1:62" ht="32.25" customHeight="1" thickTop="1">
      <c r="A31" s="496"/>
      <c r="B31" s="1383" t="s">
        <v>33</v>
      </c>
      <c r="C31" s="1384" t="s">
        <v>11128</v>
      </c>
      <c r="D31" s="504" t="s">
        <v>6756</v>
      </c>
      <c r="E31" s="504">
        <v>3</v>
      </c>
      <c r="F31" s="1071">
        <v>-0.35699999999999998</v>
      </c>
      <c r="G31" s="1071">
        <v>0</v>
      </c>
      <c r="H31" s="1071">
        <v>0</v>
      </c>
      <c r="I31" s="1071">
        <v>0.54400000000000004</v>
      </c>
      <c r="J31" s="1071">
        <v>-0.19800000000000001</v>
      </c>
      <c r="K31" s="1254">
        <v>-1.0999999999999954E-2</v>
      </c>
      <c r="L31" s="1427"/>
      <c r="M31" s="1427"/>
      <c r="N31" s="1427"/>
      <c r="O31" s="1427"/>
      <c r="P31" s="1427"/>
      <c r="Q31" s="1428"/>
      <c r="R31" s="1427"/>
      <c r="S31" s="1427"/>
      <c r="T31" s="1429"/>
      <c r="U31" s="526"/>
      <c r="V31" s="1388" t="s">
        <v>11292</v>
      </c>
      <c r="W31" s="496"/>
      <c r="X31" s="509"/>
      <c r="Y31" s="496"/>
      <c r="Z31" s="510"/>
      <c r="AA31" s="487">
        <v>0</v>
      </c>
      <c r="AB31" s="827"/>
      <c r="AC31" s="511">
        <v>0</v>
      </c>
      <c r="AD31" s="511">
        <v>0</v>
      </c>
      <c r="AE31" s="511">
        <v>0</v>
      </c>
      <c r="AF31" s="511">
        <v>0</v>
      </c>
      <c r="AG31" s="511">
        <v>0</v>
      </c>
      <c r="AH31" s="799"/>
      <c r="AI31" s="799"/>
      <c r="AJ31" s="799"/>
      <c r="AK31" s="799"/>
      <c r="AL31" s="799"/>
      <c r="AM31" s="799"/>
      <c r="AN31" s="799"/>
      <c r="AO31" s="799"/>
      <c r="AP31" s="799"/>
      <c r="AQ31" s="799"/>
      <c r="AR31" s="827"/>
      <c r="AT31" s="1383" t="s">
        <v>33</v>
      </c>
      <c r="AU31" s="1384" t="s">
        <v>11128</v>
      </c>
      <c r="AV31" s="1071" t="s">
        <v>11293</v>
      </c>
      <c r="AW31" s="1071" t="s">
        <v>11294</v>
      </c>
      <c r="AX31" s="1071" t="s">
        <v>11295</v>
      </c>
      <c r="AY31" s="1071" t="s">
        <v>11296</v>
      </c>
      <c r="AZ31" s="1071" t="s">
        <v>11297</v>
      </c>
      <c r="BA31" s="1056" t="s">
        <v>11298</v>
      </c>
      <c r="BB31" s="1430"/>
      <c r="BC31" s="1430"/>
      <c r="BD31" s="1430"/>
      <c r="BE31" s="1430"/>
      <c r="BF31" s="1430"/>
      <c r="BG31" s="1431"/>
      <c r="BH31" s="1430"/>
      <c r="BI31" s="1430"/>
      <c r="BJ31" s="1432"/>
    </row>
    <row r="32" spans="1:62" ht="32.25" customHeight="1">
      <c r="A32" s="496"/>
      <c r="B32" s="1391" t="s">
        <v>33</v>
      </c>
      <c r="C32" s="1392" t="s">
        <v>11136</v>
      </c>
      <c r="D32" s="513" t="s">
        <v>6756</v>
      </c>
      <c r="E32" s="513">
        <v>3</v>
      </c>
      <c r="F32" s="1074">
        <v>0</v>
      </c>
      <c r="G32" s="1074">
        <v>0</v>
      </c>
      <c r="H32" s="1074">
        <v>0</v>
      </c>
      <c r="I32" s="1074">
        <v>0</v>
      </c>
      <c r="J32" s="1074">
        <v>0</v>
      </c>
      <c r="K32" s="1256">
        <v>0</v>
      </c>
      <c r="L32" s="1409"/>
      <c r="M32" s="1409"/>
      <c r="N32" s="1409"/>
      <c r="O32" s="1409"/>
      <c r="P32" s="1409"/>
      <c r="Q32" s="1404"/>
      <c r="R32" s="1409"/>
      <c r="S32" s="1409"/>
      <c r="T32" s="1407"/>
      <c r="U32" s="526"/>
      <c r="V32" s="1396" t="s">
        <v>11299</v>
      </c>
      <c r="W32" s="496"/>
      <c r="X32" s="517"/>
      <c r="Y32" s="496"/>
      <c r="Z32" s="510"/>
      <c r="AA32" s="487">
        <v>0</v>
      </c>
      <c r="AB32" s="827"/>
      <c r="AC32" s="511">
        <v>0</v>
      </c>
      <c r="AD32" s="511">
        <v>0</v>
      </c>
      <c r="AE32" s="511">
        <v>0</v>
      </c>
      <c r="AF32" s="511">
        <v>0</v>
      </c>
      <c r="AG32" s="511">
        <v>0</v>
      </c>
      <c r="AH32" s="799"/>
      <c r="AI32" s="799"/>
      <c r="AJ32" s="799"/>
      <c r="AK32" s="799"/>
      <c r="AL32" s="799"/>
      <c r="AM32" s="799"/>
      <c r="AN32" s="799"/>
      <c r="AO32" s="799"/>
      <c r="AP32" s="799"/>
      <c r="AQ32" s="799"/>
      <c r="AR32" s="827"/>
      <c r="AT32" s="1391" t="s">
        <v>33</v>
      </c>
      <c r="AU32" s="1392" t="s">
        <v>11136</v>
      </c>
      <c r="AV32" s="1074" t="s">
        <v>11300</v>
      </c>
      <c r="AW32" s="1074" t="s">
        <v>11301</v>
      </c>
      <c r="AX32" s="1074" t="s">
        <v>11302</v>
      </c>
      <c r="AY32" s="1074" t="s">
        <v>11303</v>
      </c>
      <c r="AZ32" s="1074" t="s">
        <v>11304</v>
      </c>
      <c r="BA32" s="1057" t="s">
        <v>11305</v>
      </c>
      <c r="BB32" s="1410"/>
      <c r="BC32" s="1410"/>
      <c r="BD32" s="1410"/>
      <c r="BE32" s="1410"/>
      <c r="BF32" s="1410"/>
      <c r="BG32" s="1406"/>
      <c r="BH32" s="1410"/>
      <c r="BI32" s="1410"/>
      <c r="BJ32" s="1408"/>
    </row>
    <row r="33" spans="1:62" ht="32.25" customHeight="1">
      <c r="A33" s="496"/>
      <c r="B33" s="1391" t="s">
        <v>33</v>
      </c>
      <c r="C33" s="1392" t="s">
        <v>11144</v>
      </c>
      <c r="D33" s="513" t="s">
        <v>6756</v>
      </c>
      <c r="E33" s="513">
        <v>3</v>
      </c>
      <c r="F33" s="1256">
        <v>-0.35699999999999998</v>
      </c>
      <c r="G33" s="1256">
        <v>0</v>
      </c>
      <c r="H33" s="1256">
        <v>0</v>
      </c>
      <c r="I33" s="1256">
        <v>0.54400000000000004</v>
      </c>
      <c r="J33" s="1256">
        <v>-0.19800000000000001</v>
      </c>
      <c r="K33" s="1256">
        <v>-1.0999999999999954E-2</v>
      </c>
      <c r="L33" s="1399"/>
      <c r="M33" s="1409"/>
      <c r="N33" s="1409"/>
      <c r="O33" s="1409"/>
      <c r="P33" s="1409"/>
      <c r="Q33" s="1404"/>
      <c r="R33" s="1074">
        <v>2.3420000000000001</v>
      </c>
      <c r="S33" s="1074">
        <v>6.3310000000000004</v>
      </c>
      <c r="T33" s="604">
        <v>18.189</v>
      </c>
      <c r="U33" s="526"/>
      <c r="V33" s="1396" t="s">
        <v>11306</v>
      </c>
      <c r="W33" s="496"/>
      <c r="X33" s="517"/>
      <c r="Y33" s="496"/>
      <c r="Z33" s="510"/>
      <c r="AA33" s="487">
        <v>0</v>
      </c>
      <c r="AB33" s="1170"/>
      <c r="AC33" s="799"/>
      <c r="AD33" s="799"/>
      <c r="AE33" s="799"/>
      <c r="AF33" s="799"/>
      <c r="AG33" s="799"/>
      <c r="AH33" s="799"/>
      <c r="AI33" s="799"/>
      <c r="AJ33" s="799"/>
      <c r="AK33" s="799"/>
      <c r="AL33" s="799"/>
      <c r="AM33" s="799"/>
      <c r="AN33" s="799"/>
      <c r="AO33" s="511">
        <v>0</v>
      </c>
      <c r="AP33" s="511">
        <v>0</v>
      </c>
      <c r="AQ33" s="511">
        <v>0</v>
      </c>
      <c r="AR33" s="827"/>
      <c r="AT33" s="1391" t="s">
        <v>33</v>
      </c>
      <c r="AU33" s="1392" t="s">
        <v>11144</v>
      </c>
      <c r="AV33" s="1057" t="s">
        <v>11307</v>
      </c>
      <c r="AW33" s="1057" t="s">
        <v>11308</v>
      </c>
      <c r="AX33" s="1057" t="s">
        <v>11309</v>
      </c>
      <c r="AY33" s="1057" t="s">
        <v>11310</v>
      </c>
      <c r="AZ33" s="1057" t="s">
        <v>11311</v>
      </c>
      <c r="BA33" s="1057" t="s">
        <v>11312</v>
      </c>
      <c r="BB33" s="1401"/>
      <c r="BC33" s="1410"/>
      <c r="BD33" s="1410"/>
      <c r="BE33" s="1410"/>
      <c r="BF33" s="1410"/>
      <c r="BG33" s="1406"/>
      <c r="BH33" s="1274" t="s">
        <v>11313</v>
      </c>
      <c r="BI33" s="1274" t="s">
        <v>11314</v>
      </c>
      <c r="BJ33" s="597" t="s">
        <v>11315</v>
      </c>
    </row>
    <row r="34" spans="1:62" ht="32.25" customHeight="1">
      <c r="A34" s="496"/>
      <c r="B34" s="1391" t="s">
        <v>49</v>
      </c>
      <c r="C34" s="1392" t="s">
        <v>11128</v>
      </c>
      <c r="D34" s="513" t="s">
        <v>6756</v>
      </c>
      <c r="E34" s="513">
        <v>3</v>
      </c>
      <c r="F34" s="1074">
        <v>0</v>
      </c>
      <c r="G34" s="1074">
        <v>0</v>
      </c>
      <c r="H34" s="1074">
        <v>0</v>
      </c>
      <c r="I34" s="1074">
        <v>0</v>
      </c>
      <c r="J34" s="1074">
        <v>0</v>
      </c>
      <c r="K34" s="1256">
        <v>0</v>
      </c>
      <c r="L34" s="1409"/>
      <c r="M34" s="1409"/>
      <c r="N34" s="1409"/>
      <c r="O34" s="1409"/>
      <c r="P34" s="1409"/>
      <c r="Q34" s="1404"/>
      <c r="R34" s="1409"/>
      <c r="S34" s="1409"/>
      <c r="T34" s="1407"/>
      <c r="U34" s="526"/>
      <c r="V34" s="1396" t="s">
        <v>11316</v>
      </c>
      <c r="W34" s="496"/>
      <c r="X34" s="517"/>
      <c r="Y34" s="496"/>
      <c r="Z34" s="510"/>
      <c r="AA34" s="487">
        <v>0</v>
      </c>
      <c r="AB34" s="827"/>
      <c r="AC34" s="511">
        <v>0</v>
      </c>
      <c r="AD34" s="511">
        <v>0</v>
      </c>
      <c r="AE34" s="511">
        <v>0</v>
      </c>
      <c r="AF34" s="511">
        <v>0</v>
      </c>
      <c r="AG34" s="511">
        <v>0</v>
      </c>
      <c r="AH34" s="799"/>
      <c r="AI34" s="799"/>
      <c r="AJ34" s="799"/>
      <c r="AK34" s="799"/>
      <c r="AL34" s="799"/>
      <c r="AM34" s="799"/>
      <c r="AN34" s="799"/>
      <c r="AO34" s="799"/>
      <c r="AP34" s="799"/>
      <c r="AQ34" s="799"/>
      <c r="AR34" s="827"/>
      <c r="AT34" s="1391" t="s">
        <v>49</v>
      </c>
      <c r="AU34" s="1392" t="s">
        <v>11128</v>
      </c>
      <c r="AV34" s="1074" t="s">
        <v>11317</v>
      </c>
      <c r="AW34" s="1074" t="s">
        <v>11318</v>
      </c>
      <c r="AX34" s="1074" t="s">
        <v>11319</v>
      </c>
      <c r="AY34" s="1074" t="s">
        <v>11320</v>
      </c>
      <c r="AZ34" s="1074" t="s">
        <v>11321</v>
      </c>
      <c r="BA34" s="1057" t="s">
        <v>11322</v>
      </c>
      <c r="BB34" s="1410"/>
      <c r="BC34" s="1410"/>
      <c r="BD34" s="1410"/>
      <c r="BE34" s="1410"/>
      <c r="BF34" s="1410"/>
      <c r="BG34" s="1406"/>
      <c r="BH34" s="1410"/>
      <c r="BI34" s="1410"/>
      <c r="BJ34" s="1408"/>
    </row>
    <row r="35" spans="1:62" ht="32.25" customHeight="1">
      <c r="A35" s="496"/>
      <c r="B35" s="1391" t="s">
        <v>49</v>
      </c>
      <c r="C35" s="1392" t="s">
        <v>11136</v>
      </c>
      <c r="D35" s="513" t="s">
        <v>6756</v>
      </c>
      <c r="E35" s="513">
        <v>3</v>
      </c>
      <c r="F35" s="1074">
        <v>0.13100000000000001</v>
      </c>
      <c r="G35" s="1074">
        <v>6.0000000000000001E-3</v>
      </c>
      <c r="H35" s="1074">
        <v>6.0000000000000001E-3</v>
      </c>
      <c r="I35" s="1074">
        <v>1.5820000000000001</v>
      </c>
      <c r="J35" s="1074">
        <v>1.1200000000000001</v>
      </c>
      <c r="K35" s="1256">
        <v>2.8450000000000002</v>
      </c>
      <c r="L35" s="1409"/>
      <c r="M35" s="1409"/>
      <c r="N35" s="1409"/>
      <c r="O35" s="1409"/>
      <c r="P35" s="1409"/>
      <c r="Q35" s="1404"/>
      <c r="R35" s="1409"/>
      <c r="S35" s="1409"/>
      <c r="T35" s="1407"/>
      <c r="U35" s="526"/>
      <c r="V35" s="1396" t="s">
        <v>11323</v>
      </c>
      <c r="W35" s="496"/>
      <c r="X35" s="517"/>
      <c r="Y35" s="496"/>
      <c r="Z35" s="510"/>
      <c r="AA35" s="487">
        <v>0</v>
      </c>
      <c r="AB35" s="827"/>
      <c r="AC35" s="511">
        <v>0</v>
      </c>
      <c r="AD35" s="511">
        <v>0</v>
      </c>
      <c r="AE35" s="511">
        <v>0</v>
      </c>
      <c r="AF35" s="511">
        <v>0</v>
      </c>
      <c r="AG35" s="511">
        <v>0</v>
      </c>
      <c r="AH35" s="799"/>
      <c r="AI35" s="799"/>
      <c r="AJ35" s="799"/>
      <c r="AK35" s="799"/>
      <c r="AL35" s="799"/>
      <c r="AM35" s="799"/>
      <c r="AN35" s="799"/>
      <c r="AO35" s="799"/>
      <c r="AP35" s="799"/>
      <c r="AQ35" s="799"/>
      <c r="AR35" s="827"/>
      <c r="AT35" s="1391" t="s">
        <v>49</v>
      </c>
      <c r="AU35" s="1392" t="s">
        <v>11136</v>
      </c>
      <c r="AV35" s="1074" t="s">
        <v>11324</v>
      </c>
      <c r="AW35" s="1074" t="s">
        <v>11325</v>
      </c>
      <c r="AX35" s="1074" t="s">
        <v>11326</v>
      </c>
      <c r="AY35" s="1074" t="s">
        <v>11327</v>
      </c>
      <c r="AZ35" s="1074" t="s">
        <v>11328</v>
      </c>
      <c r="BA35" s="1057" t="s">
        <v>11329</v>
      </c>
      <c r="BB35" s="1410"/>
      <c r="BC35" s="1410"/>
      <c r="BD35" s="1410"/>
      <c r="BE35" s="1410"/>
      <c r="BF35" s="1410"/>
      <c r="BG35" s="1406"/>
      <c r="BH35" s="1410"/>
      <c r="BI35" s="1410"/>
      <c r="BJ35" s="1408"/>
    </row>
    <row r="36" spans="1:62" ht="32.25" customHeight="1">
      <c r="A36" s="496"/>
      <c r="B36" s="1391" t="s">
        <v>49</v>
      </c>
      <c r="C36" s="1392" t="s">
        <v>11144</v>
      </c>
      <c r="D36" s="513" t="s">
        <v>6756</v>
      </c>
      <c r="E36" s="513">
        <v>3</v>
      </c>
      <c r="F36" s="1256">
        <v>0.13100000000000001</v>
      </c>
      <c r="G36" s="1256">
        <v>6.0000000000000001E-3</v>
      </c>
      <c r="H36" s="1256">
        <v>6.0000000000000001E-3</v>
      </c>
      <c r="I36" s="1256">
        <v>1.5820000000000001</v>
      </c>
      <c r="J36" s="1256">
        <v>1.1200000000000001</v>
      </c>
      <c r="K36" s="1256">
        <v>2.8450000000000002</v>
      </c>
      <c r="L36" s="1409"/>
      <c r="M36" s="1409"/>
      <c r="N36" s="1409"/>
      <c r="O36" s="1409"/>
      <c r="P36" s="1409"/>
      <c r="Q36" s="1404"/>
      <c r="R36" s="1074">
        <v>3.0249999999999999</v>
      </c>
      <c r="S36" s="1074">
        <v>13.71</v>
      </c>
      <c r="T36" s="604">
        <v>39.518999999999998</v>
      </c>
      <c r="U36" s="526"/>
      <c r="V36" s="1396" t="s">
        <v>11330</v>
      </c>
      <c r="W36" s="496"/>
      <c r="X36" s="517"/>
      <c r="Y36" s="496"/>
      <c r="Z36" s="510"/>
      <c r="AA36" s="487">
        <v>0</v>
      </c>
      <c r="AB36" s="1170"/>
      <c r="AC36" s="799"/>
      <c r="AD36" s="799"/>
      <c r="AE36" s="799"/>
      <c r="AF36" s="799"/>
      <c r="AG36" s="799"/>
      <c r="AH36" s="799"/>
      <c r="AI36" s="799"/>
      <c r="AJ36" s="799"/>
      <c r="AK36" s="799"/>
      <c r="AL36" s="799"/>
      <c r="AM36" s="799"/>
      <c r="AN36" s="799"/>
      <c r="AO36" s="511">
        <v>0</v>
      </c>
      <c r="AP36" s="511">
        <v>0</v>
      </c>
      <c r="AQ36" s="511">
        <v>0</v>
      </c>
      <c r="AR36" s="827"/>
      <c r="AT36" s="1391" t="s">
        <v>49</v>
      </c>
      <c r="AU36" s="1392" t="s">
        <v>11144</v>
      </c>
      <c r="AV36" s="1057" t="s">
        <v>11331</v>
      </c>
      <c r="AW36" s="1057" t="s">
        <v>11332</v>
      </c>
      <c r="AX36" s="1057" t="s">
        <v>11333</v>
      </c>
      <c r="AY36" s="1057" t="s">
        <v>11334</v>
      </c>
      <c r="AZ36" s="1057" t="s">
        <v>11335</v>
      </c>
      <c r="BA36" s="1057" t="s">
        <v>11336</v>
      </c>
      <c r="BB36" s="1410"/>
      <c r="BC36" s="1410"/>
      <c r="BD36" s="1410"/>
      <c r="BE36" s="1410"/>
      <c r="BF36" s="1410"/>
      <c r="BG36" s="1406"/>
      <c r="BH36" s="1274" t="s">
        <v>11337</v>
      </c>
      <c r="BI36" s="1274" t="s">
        <v>11338</v>
      </c>
      <c r="BJ36" s="597" t="s">
        <v>11339</v>
      </c>
    </row>
    <row r="37" spans="1:62" ht="15.75" customHeight="1">
      <c r="A37" s="496"/>
      <c r="B37" s="1391" t="s">
        <v>11340</v>
      </c>
      <c r="C37" s="1392" t="s">
        <v>11128</v>
      </c>
      <c r="D37" s="513" t="s">
        <v>6756</v>
      </c>
      <c r="E37" s="513">
        <v>3</v>
      </c>
      <c r="F37" s="1074">
        <v>0</v>
      </c>
      <c r="G37" s="1074">
        <v>0</v>
      </c>
      <c r="H37" s="1074">
        <v>0</v>
      </c>
      <c r="I37" s="1074">
        <v>0</v>
      </c>
      <c r="J37" s="1074">
        <v>0</v>
      </c>
      <c r="K37" s="1256">
        <v>0</v>
      </c>
      <c r="L37" s="1074">
        <v>0</v>
      </c>
      <c r="M37" s="1074">
        <v>0</v>
      </c>
      <c r="N37" s="1074">
        <v>0</v>
      </c>
      <c r="O37" s="1074">
        <v>0</v>
      </c>
      <c r="P37" s="1074">
        <v>0</v>
      </c>
      <c r="Q37" s="1433">
        <v>0</v>
      </c>
      <c r="R37" s="1409"/>
      <c r="S37" s="1409"/>
      <c r="T37" s="1407"/>
      <c r="U37" s="526"/>
      <c r="V37" s="1396" t="s">
        <v>11341</v>
      </c>
      <c r="W37" s="496"/>
      <c r="X37" s="517"/>
      <c r="Y37" s="496"/>
      <c r="Z37" s="510"/>
      <c r="AA37" s="487">
        <v>0</v>
      </c>
      <c r="AB37" s="827"/>
      <c r="AC37" s="511">
        <v>0</v>
      </c>
      <c r="AD37" s="511">
        <v>0</v>
      </c>
      <c r="AE37" s="511">
        <v>0</v>
      </c>
      <c r="AF37" s="511">
        <v>0</v>
      </c>
      <c r="AG37" s="511">
        <v>0</v>
      </c>
      <c r="AH37" s="799"/>
      <c r="AI37" s="511">
        <v>0</v>
      </c>
      <c r="AJ37" s="511">
        <v>0</v>
      </c>
      <c r="AK37" s="511">
        <v>0</v>
      </c>
      <c r="AL37" s="511">
        <v>0</v>
      </c>
      <c r="AM37" s="511">
        <v>0</v>
      </c>
      <c r="AN37" s="799"/>
      <c r="AO37" s="799"/>
      <c r="AP37" s="799"/>
      <c r="AQ37" s="799"/>
      <c r="AR37" s="827"/>
      <c r="AT37" s="1391" t="s">
        <v>11340</v>
      </c>
      <c r="AU37" s="1392" t="s">
        <v>11128</v>
      </c>
      <c r="AV37" s="1074" t="s">
        <v>11342</v>
      </c>
      <c r="AW37" s="1074" t="s">
        <v>11343</v>
      </c>
      <c r="AX37" s="1074" t="s">
        <v>11344</v>
      </c>
      <c r="AY37" s="1074" t="s">
        <v>11345</v>
      </c>
      <c r="AZ37" s="1074" t="s">
        <v>11346</v>
      </c>
      <c r="BA37" s="1057" t="s">
        <v>11347</v>
      </c>
      <c r="BB37" s="1074" t="s">
        <v>11348</v>
      </c>
      <c r="BC37" s="1074" t="s">
        <v>11349</v>
      </c>
      <c r="BD37" s="1074" t="s">
        <v>11350</v>
      </c>
      <c r="BE37" s="1074" t="s">
        <v>11351</v>
      </c>
      <c r="BF37" s="1074" t="s">
        <v>11352</v>
      </c>
      <c r="BG37" s="515" t="s">
        <v>11353</v>
      </c>
      <c r="BH37" s="1410"/>
      <c r="BI37" s="1410"/>
      <c r="BJ37" s="1408"/>
    </row>
    <row r="38" spans="1:62" ht="15.75" customHeight="1">
      <c r="A38" s="496"/>
      <c r="B38" s="1391" t="s">
        <v>11340</v>
      </c>
      <c r="C38" s="1392" t="s">
        <v>11136</v>
      </c>
      <c r="D38" s="513" t="s">
        <v>6756</v>
      </c>
      <c r="E38" s="513">
        <v>3</v>
      </c>
      <c r="F38" s="1074">
        <v>0</v>
      </c>
      <c r="G38" s="1074">
        <v>0</v>
      </c>
      <c r="H38" s="1074">
        <v>0</v>
      </c>
      <c r="I38" s="1074">
        <v>0</v>
      </c>
      <c r="J38" s="1074">
        <v>0</v>
      </c>
      <c r="K38" s="1256">
        <v>0</v>
      </c>
      <c r="L38" s="1074">
        <v>0</v>
      </c>
      <c r="M38" s="1074">
        <v>0</v>
      </c>
      <c r="N38" s="1074">
        <v>0</v>
      </c>
      <c r="O38" s="1074">
        <v>0</v>
      </c>
      <c r="P38" s="1074">
        <v>0</v>
      </c>
      <c r="Q38" s="1433">
        <v>0</v>
      </c>
      <c r="R38" s="1409"/>
      <c r="S38" s="1409"/>
      <c r="T38" s="1407"/>
      <c r="U38" s="526"/>
      <c r="V38" s="1396" t="s">
        <v>11354</v>
      </c>
      <c r="W38" s="496"/>
      <c r="X38" s="517"/>
      <c r="Y38" s="496"/>
      <c r="Z38" s="510"/>
      <c r="AA38" s="487">
        <v>0</v>
      </c>
      <c r="AB38" s="827"/>
      <c r="AC38" s="511">
        <v>0</v>
      </c>
      <c r="AD38" s="511">
        <v>0</v>
      </c>
      <c r="AE38" s="511">
        <v>0</v>
      </c>
      <c r="AF38" s="511">
        <v>0</v>
      </c>
      <c r="AG38" s="511">
        <v>0</v>
      </c>
      <c r="AH38" s="799"/>
      <c r="AI38" s="511">
        <v>0</v>
      </c>
      <c r="AJ38" s="511">
        <v>0</v>
      </c>
      <c r="AK38" s="511">
        <v>0</v>
      </c>
      <c r="AL38" s="511">
        <v>0</v>
      </c>
      <c r="AM38" s="511">
        <v>0</v>
      </c>
      <c r="AN38" s="799"/>
      <c r="AO38" s="799"/>
      <c r="AP38" s="799"/>
      <c r="AQ38" s="799"/>
      <c r="AR38" s="827"/>
      <c r="AT38" s="1391" t="s">
        <v>11340</v>
      </c>
      <c r="AU38" s="1392" t="s">
        <v>11136</v>
      </c>
      <c r="AV38" s="1074" t="s">
        <v>11355</v>
      </c>
      <c r="AW38" s="1074" t="s">
        <v>11356</v>
      </c>
      <c r="AX38" s="1074" t="s">
        <v>11357</v>
      </c>
      <c r="AY38" s="1074" t="s">
        <v>11358</v>
      </c>
      <c r="AZ38" s="1074" t="s">
        <v>11359</v>
      </c>
      <c r="BA38" s="1057" t="s">
        <v>11360</v>
      </c>
      <c r="BB38" s="1074" t="s">
        <v>11361</v>
      </c>
      <c r="BC38" s="1074" t="s">
        <v>11362</v>
      </c>
      <c r="BD38" s="1074" t="s">
        <v>11363</v>
      </c>
      <c r="BE38" s="1074" t="s">
        <v>11364</v>
      </c>
      <c r="BF38" s="1074" t="s">
        <v>11365</v>
      </c>
      <c r="BG38" s="515" t="s">
        <v>11366</v>
      </c>
      <c r="BH38" s="1410"/>
      <c r="BI38" s="1410"/>
      <c r="BJ38" s="1408"/>
    </row>
    <row r="39" spans="1:62" ht="15.75" customHeight="1">
      <c r="A39" s="496"/>
      <c r="B39" s="1391" t="s">
        <v>11340</v>
      </c>
      <c r="C39" s="1392" t="s">
        <v>11144</v>
      </c>
      <c r="D39" s="513" t="s">
        <v>6756</v>
      </c>
      <c r="E39" s="513">
        <v>3</v>
      </c>
      <c r="F39" s="1256">
        <v>0</v>
      </c>
      <c r="G39" s="1256">
        <v>0</v>
      </c>
      <c r="H39" s="1256">
        <v>0</v>
      </c>
      <c r="I39" s="1256">
        <v>0</v>
      </c>
      <c r="J39" s="1256">
        <v>0</v>
      </c>
      <c r="K39" s="1256">
        <v>0</v>
      </c>
      <c r="L39" s="1433">
        <v>0</v>
      </c>
      <c r="M39" s="1433">
        <v>0</v>
      </c>
      <c r="N39" s="1433">
        <v>0</v>
      </c>
      <c r="O39" s="1433">
        <v>0</v>
      </c>
      <c r="P39" s="1433">
        <v>0</v>
      </c>
      <c r="Q39" s="1433">
        <v>0</v>
      </c>
      <c r="R39" s="1074">
        <v>0</v>
      </c>
      <c r="S39" s="1074">
        <v>0</v>
      </c>
      <c r="T39" s="604">
        <v>0</v>
      </c>
      <c r="U39" s="496"/>
      <c r="V39" s="1396" t="s">
        <v>11367</v>
      </c>
      <c r="W39" s="496"/>
      <c r="X39" s="517"/>
      <c r="Y39" s="496"/>
      <c r="Z39" s="510"/>
      <c r="AA39" s="487">
        <v>0</v>
      </c>
      <c r="AB39" s="1170"/>
      <c r="AC39" s="799"/>
      <c r="AD39" s="799"/>
      <c r="AE39" s="799"/>
      <c r="AF39" s="799"/>
      <c r="AG39" s="799"/>
      <c r="AH39" s="799"/>
      <c r="AI39" s="799"/>
      <c r="AJ39" s="799"/>
      <c r="AK39" s="799"/>
      <c r="AL39" s="799"/>
      <c r="AM39" s="799"/>
      <c r="AN39" s="799"/>
      <c r="AO39" s="511">
        <v>0</v>
      </c>
      <c r="AP39" s="511">
        <v>0</v>
      </c>
      <c r="AQ39" s="511">
        <v>0</v>
      </c>
      <c r="AR39" s="827"/>
      <c r="AT39" s="1391" t="s">
        <v>11340</v>
      </c>
      <c r="AU39" s="1392" t="s">
        <v>11144</v>
      </c>
      <c r="AV39" s="1057" t="s">
        <v>11368</v>
      </c>
      <c r="AW39" s="1057" t="s">
        <v>11369</v>
      </c>
      <c r="AX39" s="1057" t="s">
        <v>11370</v>
      </c>
      <c r="AY39" s="1057" t="s">
        <v>11371</v>
      </c>
      <c r="AZ39" s="1057" t="s">
        <v>11372</v>
      </c>
      <c r="BA39" s="1057" t="s">
        <v>11373</v>
      </c>
      <c r="BB39" s="515" t="s">
        <v>11374</v>
      </c>
      <c r="BC39" s="515" t="s">
        <v>11375</v>
      </c>
      <c r="BD39" s="515" t="s">
        <v>11376</v>
      </c>
      <c r="BE39" s="515" t="s">
        <v>11377</v>
      </c>
      <c r="BF39" s="515" t="s">
        <v>11378</v>
      </c>
      <c r="BG39" s="515" t="s">
        <v>11379</v>
      </c>
      <c r="BH39" s="1274" t="s">
        <v>11380</v>
      </c>
      <c r="BI39" s="1274" t="s">
        <v>11381</v>
      </c>
      <c r="BJ39" s="597" t="s">
        <v>11382</v>
      </c>
    </row>
    <row r="40" spans="1:62" ht="15.75" customHeight="1">
      <c r="A40" s="496"/>
      <c r="B40" s="1391" t="s">
        <v>64</v>
      </c>
      <c r="C40" s="1392" t="s">
        <v>11128</v>
      </c>
      <c r="D40" s="513" t="s">
        <v>6756</v>
      </c>
      <c r="E40" s="513">
        <v>3</v>
      </c>
      <c r="F40" s="1074">
        <v>0</v>
      </c>
      <c r="G40" s="1074">
        <v>0</v>
      </c>
      <c r="H40" s="1074">
        <v>0</v>
      </c>
      <c r="I40" s="1074">
        <v>0</v>
      </c>
      <c r="J40" s="1074">
        <v>0.61299999999999999</v>
      </c>
      <c r="K40" s="1256">
        <v>0.61299999999999999</v>
      </c>
      <c r="L40" s="1399"/>
      <c r="M40" s="1409"/>
      <c r="N40" s="1409"/>
      <c r="O40" s="1409"/>
      <c r="P40" s="1409"/>
      <c r="Q40" s="1403"/>
      <c r="R40" s="1409"/>
      <c r="S40" s="1409"/>
      <c r="T40" s="1434"/>
      <c r="U40" s="496"/>
      <c r="V40" s="1396" t="s">
        <v>11383</v>
      </c>
      <c r="W40" s="496"/>
      <c r="X40" s="517"/>
      <c r="Y40" s="496"/>
      <c r="Z40" s="510"/>
      <c r="AA40" s="487">
        <v>0</v>
      </c>
      <c r="AB40" s="827"/>
      <c r="AC40" s="511">
        <v>0</v>
      </c>
      <c r="AD40" s="511">
        <v>0</v>
      </c>
      <c r="AE40" s="511">
        <v>0</v>
      </c>
      <c r="AF40" s="511">
        <v>0</v>
      </c>
      <c r="AG40" s="511">
        <v>0</v>
      </c>
      <c r="AH40" s="799"/>
      <c r="AI40" s="799"/>
      <c r="AJ40" s="799"/>
      <c r="AK40" s="799"/>
      <c r="AL40" s="799"/>
      <c r="AM40" s="799"/>
      <c r="AN40" s="799"/>
      <c r="AO40" s="799"/>
      <c r="AP40" s="799"/>
      <c r="AQ40" s="799"/>
      <c r="AR40" s="827"/>
      <c r="AT40" s="1391" t="s">
        <v>64</v>
      </c>
      <c r="AU40" s="1392" t="s">
        <v>11128</v>
      </c>
      <c r="AV40" s="1074" t="s">
        <v>11384</v>
      </c>
      <c r="AW40" s="1074" t="s">
        <v>11385</v>
      </c>
      <c r="AX40" s="1074" t="s">
        <v>11386</v>
      </c>
      <c r="AY40" s="1074" t="s">
        <v>11387</v>
      </c>
      <c r="AZ40" s="1074" t="s">
        <v>11388</v>
      </c>
      <c r="BA40" s="1057" t="s">
        <v>11389</v>
      </c>
      <c r="BB40" s="1401"/>
      <c r="BC40" s="1410"/>
      <c r="BD40" s="1410"/>
      <c r="BE40" s="1410"/>
      <c r="BF40" s="1410"/>
      <c r="BG40" s="1405"/>
      <c r="BH40" s="1410"/>
      <c r="BI40" s="1410"/>
      <c r="BJ40" s="1435"/>
    </row>
    <row r="41" spans="1:62" ht="15.75" customHeight="1">
      <c r="A41" s="496"/>
      <c r="B41" s="1391" t="s">
        <v>64</v>
      </c>
      <c r="C41" s="1392" t="s">
        <v>11136</v>
      </c>
      <c r="D41" s="513" t="s">
        <v>6756</v>
      </c>
      <c r="E41" s="513">
        <v>3</v>
      </c>
      <c r="F41" s="1074">
        <v>0</v>
      </c>
      <c r="G41" s="1074">
        <v>0</v>
      </c>
      <c r="H41" s="1074">
        <v>0</v>
      </c>
      <c r="I41" s="1074">
        <v>0</v>
      </c>
      <c r="J41" s="1074">
        <v>0</v>
      </c>
      <c r="K41" s="1256">
        <v>0</v>
      </c>
      <c r="L41" s="1399"/>
      <c r="M41" s="1409"/>
      <c r="N41" s="1409"/>
      <c r="O41" s="1409"/>
      <c r="P41" s="1409"/>
      <c r="Q41" s="1403"/>
      <c r="R41" s="1409"/>
      <c r="S41" s="1409"/>
      <c r="T41" s="1434"/>
      <c r="U41" s="496"/>
      <c r="V41" s="1396" t="s">
        <v>11390</v>
      </c>
      <c r="W41" s="496"/>
      <c r="X41" s="517"/>
      <c r="Y41" s="496"/>
      <c r="Z41" s="510"/>
      <c r="AA41" s="487">
        <v>0</v>
      </c>
      <c r="AB41" s="827"/>
      <c r="AC41" s="511">
        <v>0</v>
      </c>
      <c r="AD41" s="511">
        <v>0</v>
      </c>
      <c r="AE41" s="511">
        <v>0</v>
      </c>
      <c r="AF41" s="511">
        <v>0</v>
      </c>
      <c r="AG41" s="511">
        <v>0</v>
      </c>
      <c r="AH41" s="799"/>
      <c r="AI41" s="799"/>
      <c r="AJ41" s="799"/>
      <c r="AK41" s="799"/>
      <c r="AL41" s="799"/>
      <c r="AM41" s="799"/>
      <c r="AN41" s="799"/>
      <c r="AO41" s="799"/>
      <c r="AP41" s="799"/>
      <c r="AQ41" s="799"/>
      <c r="AR41" s="827"/>
      <c r="AT41" s="1391" t="s">
        <v>64</v>
      </c>
      <c r="AU41" s="1392" t="s">
        <v>11136</v>
      </c>
      <c r="AV41" s="1074" t="s">
        <v>11391</v>
      </c>
      <c r="AW41" s="1074" t="s">
        <v>11392</v>
      </c>
      <c r="AX41" s="1074" t="s">
        <v>11393</v>
      </c>
      <c r="AY41" s="1074" t="s">
        <v>11394</v>
      </c>
      <c r="AZ41" s="1074" t="s">
        <v>11395</v>
      </c>
      <c r="BA41" s="1057" t="s">
        <v>11396</v>
      </c>
      <c r="BB41" s="1401"/>
      <c r="BC41" s="1410"/>
      <c r="BD41" s="1410"/>
      <c r="BE41" s="1410"/>
      <c r="BF41" s="1410"/>
      <c r="BG41" s="1405"/>
      <c r="BH41" s="1410"/>
      <c r="BI41" s="1410"/>
      <c r="BJ41" s="1435"/>
    </row>
    <row r="42" spans="1:62" ht="15.75" customHeight="1">
      <c r="A42" s="496"/>
      <c r="B42" s="1391" t="s">
        <v>64</v>
      </c>
      <c r="C42" s="1392" t="s">
        <v>11144</v>
      </c>
      <c r="D42" s="513" t="s">
        <v>6756</v>
      </c>
      <c r="E42" s="513">
        <v>3</v>
      </c>
      <c r="F42" s="1256">
        <v>0</v>
      </c>
      <c r="G42" s="1256">
        <v>0</v>
      </c>
      <c r="H42" s="1256">
        <v>0</v>
      </c>
      <c r="I42" s="1256">
        <v>0</v>
      </c>
      <c r="J42" s="1256">
        <v>0.61299999999999999</v>
      </c>
      <c r="K42" s="1256">
        <v>0.61299999999999999</v>
      </c>
      <c r="L42" s="1399"/>
      <c r="M42" s="1409"/>
      <c r="N42" s="1409"/>
      <c r="O42" s="1409"/>
      <c r="P42" s="1409"/>
      <c r="Q42" s="1409"/>
      <c r="R42" s="1074">
        <v>0.61299999999999999</v>
      </c>
      <c r="S42" s="1074">
        <v>19.536000000000001</v>
      </c>
      <c r="T42" s="604">
        <v>56.313000000000002</v>
      </c>
      <c r="U42" s="496"/>
      <c r="V42" s="1396" t="s">
        <v>11397</v>
      </c>
      <c r="W42" s="496"/>
      <c r="X42" s="517"/>
      <c r="Y42" s="496"/>
      <c r="Z42" s="510"/>
      <c r="AA42" s="487">
        <v>0</v>
      </c>
      <c r="AB42" s="1170"/>
      <c r="AC42" s="799"/>
      <c r="AD42" s="799"/>
      <c r="AE42" s="799"/>
      <c r="AF42" s="799"/>
      <c r="AG42" s="799"/>
      <c r="AH42" s="799"/>
      <c r="AI42" s="799"/>
      <c r="AJ42" s="799"/>
      <c r="AK42" s="799"/>
      <c r="AL42" s="799"/>
      <c r="AM42" s="799"/>
      <c r="AN42" s="799"/>
      <c r="AO42" s="511">
        <v>0</v>
      </c>
      <c r="AP42" s="511">
        <v>0</v>
      </c>
      <c r="AQ42" s="511">
        <v>0</v>
      </c>
      <c r="AR42" s="827"/>
      <c r="AT42" s="1391" t="s">
        <v>64</v>
      </c>
      <c r="AU42" s="1392" t="s">
        <v>11144</v>
      </c>
      <c r="AV42" s="1057" t="s">
        <v>11398</v>
      </c>
      <c r="AW42" s="1057" t="s">
        <v>11399</v>
      </c>
      <c r="AX42" s="1057" t="s">
        <v>11400</v>
      </c>
      <c r="AY42" s="1057" t="s">
        <v>11401</v>
      </c>
      <c r="AZ42" s="1057" t="s">
        <v>11402</v>
      </c>
      <c r="BA42" s="1057" t="s">
        <v>11403</v>
      </c>
      <c r="BB42" s="1401"/>
      <c r="BC42" s="1410"/>
      <c r="BD42" s="1410"/>
      <c r="BE42" s="1410"/>
      <c r="BF42" s="1410"/>
      <c r="BG42" s="1410"/>
      <c r="BH42" s="1274" t="s">
        <v>11404</v>
      </c>
      <c r="BI42" s="1274" t="s">
        <v>11405</v>
      </c>
      <c r="BJ42" s="597" t="s">
        <v>11406</v>
      </c>
    </row>
    <row r="43" spans="1:62" ht="32.25" customHeight="1">
      <c r="A43" s="496"/>
      <c r="B43" s="1391" t="s">
        <v>11407</v>
      </c>
      <c r="C43" s="1392" t="s">
        <v>11128</v>
      </c>
      <c r="D43" s="513" t="s">
        <v>6756</v>
      </c>
      <c r="E43" s="513">
        <v>3</v>
      </c>
      <c r="F43" s="1074">
        <v>0.46300000000000002</v>
      </c>
      <c r="G43" s="1074">
        <v>0</v>
      </c>
      <c r="H43" s="1074">
        <v>0</v>
      </c>
      <c r="I43" s="1074">
        <v>0.13800000000000001</v>
      </c>
      <c r="J43" s="1074">
        <v>0.35299999999999998</v>
      </c>
      <c r="K43" s="1256">
        <v>0.95399999999999996</v>
      </c>
      <c r="L43" s="1399"/>
      <c r="M43" s="1409"/>
      <c r="N43" s="1409"/>
      <c r="O43" s="1409"/>
      <c r="P43" s="1409"/>
      <c r="Q43" s="1409"/>
      <c r="R43" s="1409"/>
      <c r="S43" s="1409"/>
      <c r="T43" s="1436"/>
      <c r="U43" s="496"/>
      <c r="V43" s="1396" t="s">
        <v>11408</v>
      </c>
      <c r="W43" s="496"/>
      <c r="X43" s="517"/>
      <c r="Y43" s="496"/>
      <c r="Z43" s="510"/>
      <c r="AA43" s="487">
        <v>0</v>
      </c>
      <c r="AB43" s="827"/>
      <c r="AC43" s="511">
        <v>0</v>
      </c>
      <c r="AD43" s="511">
        <v>0</v>
      </c>
      <c r="AE43" s="511">
        <v>0</v>
      </c>
      <c r="AF43" s="511">
        <v>0</v>
      </c>
      <c r="AG43" s="511">
        <v>0</v>
      </c>
      <c r="AH43" s="799"/>
      <c r="AI43" s="799"/>
      <c r="AJ43" s="799"/>
      <c r="AK43" s="799"/>
      <c r="AL43" s="799"/>
      <c r="AM43" s="799"/>
      <c r="AN43" s="799"/>
      <c r="AO43" s="799"/>
      <c r="AP43" s="799"/>
      <c r="AQ43" s="799"/>
      <c r="AR43" s="827"/>
      <c r="AT43" s="1391" t="s">
        <v>11407</v>
      </c>
      <c r="AU43" s="1392" t="s">
        <v>11128</v>
      </c>
      <c r="AV43" s="1074" t="s">
        <v>11409</v>
      </c>
      <c r="AW43" s="1074" t="s">
        <v>11410</v>
      </c>
      <c r="AX43" s="1074" t="s">
        <v>11411</v>
      </c>
      <c r="AY43" s="1074" t="s">
        <v>11412</v>
      </c>
      <c r="AZ43" s="1074" t="s">
        <v>11413</v>
      </c>
      <c r="BA43" s="1057" t="s">
        <v>11414</v>
      </c>
      <c r="BB43" s="1401"/>
      <c r="BC43" s="1410"/>
      <c r="BD43" s="1410"/>
      <c r="BE43" s="1410"/>
      <c r="BF43" s="1410"/>
      <c r="BG43" s="1410"/>
      <c r="BH43" s="1410"/>
      <c r="BI43" s="1410"/>
      <c r="BJ43" s="1437"/>
    </row>
    <row r="44" spans="1:62" ht="32.25" customHeight="1">
      <c r="A44" s="496"/>
      <c r="B44" s="1391" t="s">
        <v>11407</v>
      </c>
      <c r="C44" s="1392" t="s">
        <v>11136</v>
      </c>
      <c r="D44" s="513" t="s">
        <v>6756</v>
      </c>
      <c r="E44" s="513">
        <v>3</v>
      </c>
      <c r="F44" s="1074">
        <v>0</v>
      </c>
      <c r="G44" s="1074">
        <v>0</v>
      </c>
      <c r="H44" s="1074">
        <v>0</v>
      </c>
      <c r="I44" s="1074">
        <v>0</v>
      </c>
      <c r="J44" s="1074">
        <v>0</v>
      </c>
      <c r="K44" s="1256">
        <v>0</v>
      </c>
      <c r="L44" s="1399"/>
      <c r="M44" s="1409"/>
      <c r="N44" s="1409"/>
      <c r="O44" s="1409"/>
      <c r="P44" s="1409"/>
      <c r="Q44" s="1409"/>
      <c r="R44" s="1409"/>
      <c r="S44" s="1409"/>
      <c r="T44" s="1436"/>
      <c r="U44" s="496"/>
      <c r="V44" s="1396" t="s">
        <v>11415</v>
      </c>
      <c r="W44" s="496"/>
      <c r="X44" s="517"/>
      <c r="Y44" s="496"/>
      <c r="Z44" s="510"/>
      <c r="AA44" s="487">
        <v>0</v>
      </c>
      <c r="AB44" s="827"/>
      <c r="AC44" s="511">
        <v>0</v>
      </c>
      <c r="AD44" s="511">
        <v>0</v>
      </c>
      <c r="AE44" s="511">
        <v>0</v>
      </c>
      <c r="AF44" s="511">
        <v>0</v>
      </c>
      <c r="AG44" s="511">
        <v>0</v>
      </c>
      <c r="AH44" s="799"/>
      <c r="AI44" s="799"/>
      <c r="AJ44" s="799"/>
      <c r="AK44" s="799"/>
      <c r="AL44" s="799"/>
      <c r="AM44" s="799"/>
      <c r="AN44" s="799"/>
      <c r="AO44" s="799"/>
      <c r="AP44" s="799"/>
      <c r="AQ44" s="799"/>
      <c r="AR44" s="827"/>
      <c r="AT44" s="1391" t="s">
        <v>11407</v>
      </c>
      <c r="AU44" s="1392" t="s">
        <v>11136</v>
      </c>
      <c r="AV44" s="1074" t="s">
        <v>11416</v>
      </c>
      <c r="AW44" s="1074" t="s">
        <v>11417</v>
      </c>
      <c r="AX44" s="1074" t="s">
        <v>11418</v>
      </c>
      <c r="AY44" s="1074" t="s">
        <v>11419</v>
      </c>
      <c r="AZ44" s="1074" t="s">
        <v>11420</v>
      </c>
      <c r="BA44" s="1057" t="s">
        <v>11421</v>
      </c>
      <c r="BB44" s="1401"/>
      <c r="BC44" s="1410"/>
      <c r="BD44" s="1410"/>
      <c r="BE44" s="1410"/>
      <c r="BF44" s="1410"/>
      <c r="BG44" s="1410"/>
      <c r="BH44" s="1410"/>
      <c r="BI44" s="1410"/>
      <c r="BJ44" s="1437"/>
    </row>
    <row r="45" spans="1:62" ht="32.25" customHeight="1">
      <c r="A45" s="496"/>
      <c r="B45" s="1391" t="s">
        <v>11407</v>
      </c>
      <c r="C45" s="1392" t="s">
        <v>11144</v>
      </c>
      <c r="D45" s="513" t="s">
        <v>6756</v>
      </c>
      <c r="E45" s="513">
        <v>3</v>
      </c>
      <c r="F45" s="1256">
        <v>0.46300000000000002</v>
      </c>
      <c r="G45" s="1256">
        <v>0</v>
      </c>
      <c r="H45" s="1256">
        <v>0</v>
      </c>
      <c r="I45" s="1256">
        <v>0.13800000000000001</v>
      </c>
      <c r="J45" s="1256">
        <v>0.35299999999999998</v>
      </c>
      <c r="K45" s="1256">
        <v>0.95399999999999996</v>
      </c>
      <c r="L45" s="1399"/>
      <c r="M45" s="1409"/>
      <c r="N45" s="1409"/>
      <c r="O45" s="1409"/>
      <c r="P45" s="1409"/>
      <c r="Q45" s="1409"/>
      <c r="R45" s="1074">
        <v>9.7409999999999997</v>
      </c>
      <c r="S45" s="1074">
        <v>25.896000000000001</v>
      </c>
      <c r="T45" s="604">
        <v>74.400999999999996</v>
      </c>
      <c r="U45" s="496"/>
      <c r="V45" s="1396" t="s">
        <v>11422</v>
      </c>
      <c r="W45" s="496"/>
      <c r="X45" s="517"/>
      <c r="Y45" s="496"/>
      <c r="Z45" s="510"/>
      <c r="AA45" s="487">
        <v>0</v>
      </c>
      <c r="AB45" s="1170"/>
      <c r="AC45" s="799"/>
      <c r="AD45" s="799"/>
      <c r="AE45" s="799"/>
      <c r="AF45" s="799"/>
      <c r="AG45" s="799"/>
      <c r="AH45" s="799"/>
      <c r="AI45" s="799"/>
      <c r="AJ45" s="799"/>
      <c r="AK45" s="799"/>
      <c r="AL45" s="799"/>
      <c r="AM45" s="799"/>
      <c r="AN45" s="799"/>
      <c r="AO45" s="511">
        <v>0</v>
      </c>
      <c r="AP45" s="511">
        <v>0</v>
      </c>
      <c r="AQ45" s="511">
        <v>0</v>
      </c>
      <c r="AR45" s="827"/>
      <c r="AT45" s="1391" t="s">
        <v>11407</v>
      </c>
      <c r="AU45" s="1392" t="s">
        <v>11144</v>
      </c>
      <c r="AV45" s="1057" t="s">
        <v>11423</v>
      </c>
      <c r="AW45" s="1057" t="s">
        <v>11424</v>
      </c>
      <c r="AX45" s="1057" t="s">
        <v>11425</v>
      </c>
      <c r="AY45" s="1057" t="s">
        <v>11426</v>
      </c>
      <c r="AZ45" s="1057" t="s">
        <v>11427</v>
      </c>
      <c r="BA45" s="1057" t="s">
        <v>11428</v>
      </c>
      <c r="BB45" s="1401"/>
      <c r="BC45" s="1410"/>
      <c r="BD45" s="1410"/>
      <c r="BE45" s="1410"/>
      <c r="BF45" s="1410"/>
      <c r="BG45" s="1410"/>
      <c r="BH45" s="1274" t="s">
        <v>11429</v>
      </c>
      <c r="BI45" s="1274" t="s">
        <v>11430</v>
      </c>
      <c r="BJ45" s="597" t="s">
        <v>11431</v>
      </c>
    </row>
    <row r="46" spans="1:62" ht="15.75" customHeight="1">
      <c r="A46" s="496"/>
      <c r="B46" s="1391" t="s">
        <v>11432</v>
      </c>
      <c r="C46" s="1392" t="s">
        <v>11128</v>
      </c>
      <c r="D46" s="513" t="s">
        <v>6756</v>
      </c>
      <c r="E46" s="513">
        <v>3</v>
      </c>
      <c r="F46" s="1074">
        <v>15.138999999999999</v>
      </c>
      <c r="G46" s="1074">
        <v>1.599</v>
      </c>
      <c r="H46" s="1074">
        <v>0</v>
      </c>
      <c r="I46" s="1074">
        <v>6.7060000000000004</v>
      </c>
      <c r="J46" s="1074">
        <v>0</v>
      </c>
      <c r="K46" s="1256">
        <v>23.443999999999999</v>
      </c>
      <c r="L46" s="1399"/>
      <c r="M46" s="1409"/>
      <c r="N46" s="1409"/>
      <c r="O46" s="1409"/>
      <c r="P46" s="1409"/>
      <c r="Q46" s="1409"/>
      <c r="R46" s="1409"/>
      <c r="S46" s="1409"/>
      <c r="T46" s="1436"/>
      <c r="U46" s="496"/>
      <c r="V46" s="1396" t="s">
        <v>11433</v>
      </c>
      <c r="W46" s="496"/>
      <c r="X46" s="517"/>
      <c r="Y46" s="496"/>
      <c r="Z46" s="510"/>
      <c r="AA46" s="487">
        <v>0</v>
      </c>
      <c r="AB46" s="827"/>
      <c r="AC46" s="511">
        <v>0</v>
      </c>
      <c r="AD46" s="511">
        <v>0</v>
      </c>
      <c r="AE46" s="511">
        <v>0</v>
      </c>
      <c r="AF46" s="511">
        <v>0</v>
      </c>
      <c r="AG46" s="511">
        <v>0</v>
      </c>
      <c r="AH46" s="799"/>
      <c r="AI46" s="799"/>
      <c r="AJ46" s="799"/>
      <c r="AK46" s="799"/>
      <c r="AL46" s="799"/>
      <c r="AM46" s="799"/>
      <c r="AN46" s="799"/>
      <c r="AO46" s="799"/>
      <c r="AP46" s="799"/>
      <c r="AQ46" s="799"/>
      <c r="AR46" s="827"/>
      <c r="AT46" s="1391" t="s">
        <v>11432</v>
      </c>
      <c r="AU46" s="1392" t="s">
        <v>11128</v>
      </c>
      <c r="AV46" s="1074" t="s">
        <v>11434</v>
      </c>
      <c r="AW46" s="1074" t="s">
        <v>11435</v>
      </c>
      <c r="AX46" s="1074" t="s">
        <v>11436</v>
      </c>
      <c r="AY46" s="1074" t="s">
        <v>11437</v>
      </c>
      <c r="AZ46" s="1074" t="s">
        <v>11438</v>
      </c>
      <c r="BA46" s="1057" t="s">
        <v>11439</v>
      </c>
      <c r="BB46" s="1401"/>
      <c r="BC46" s="1410"/>
      <c r="BD46" s="1410"/>
      <c r="BE46" s="1410"/>
      <c r="BF46" s="1410"/>
      <c r="BG46" s="1410"/>
      <c r="BH46" s="1410"/>
      <c r="BI46" s="1410"/>
      <c r="BJ46" s="1437"/>
    </row>
    <row r="47" spans="1:62" ht="15.75" customHeight="1">
      <c r="A47" s="496"/>
      <c r="B47" s="1391" t="s">
        <v>11432</v>
      </c>
      <c r="C47" s="1392" t="s">
        <v>11136</v>
      </c>
      <c r="D47" s="513" t="s">
        <v>6756</v>
      </c>
      <c r="E47" s="513">
        <v>3</v>
      </c>
      <c r="F47" s="1074">
        <v>0</v>
      </c>
      <c r="G47" s="1074">
        <v>0</v>
      </c>
      <c r="H47" s="1074">
        <v>0</v>
      </c>
      <c r="I47" s="1074">
        <v>0</v>
      </c>
      <c r="J47" s="1074">
        <v>0</v>
      </c>
      <c r="K47" s="1256">
        <v>0</v>
      </c>
      <c r="L47" s="1399"/>
      <c r="M47" s="1409"/>
      <c r="N47" s="1409"/>
      <c r="O47" s="1409"/>
      <c r="P47" s="1409"/>
      <c r="Q47" s="1409"/>
      <c r="R47" s="1409"/>
      <c r="S47" s="1409"/>
      <c r="T47" s="1436"/>
      <c r="U47" s="496"/>
      <c r="V47" s="1396" t="s">
        <v>11440</v>
      </c>
      <c r="W47" s="496"/>
      <c r="X47" s="517"/>
      <c r="Y47" s="496"/>
      <c r="Z47" s="510"/>
      <c r="AA47" s="487">
        <v>0</v>
      </c>
      <c r="AB47" s="827"/>
      <c r="AC47" s="511">
        <v>0</v>
      </c>
      <c r="AD47" s="511">
        <v>0</v>
      </c>
      <c r="AE47" s="511">
        <v>0</v>
      </c>
      <c r="AF47" s="511">
        <v>0</v>
      </c>
      <c r="AG47" s="511">
        <v>0</v>
      </c>
      <c r="AH47" s="799"/>
      <c r="AI47" s="799"/>
      <c r="AJ47" s="799"/>
      <c r="AK47" s="799"/>
      <c r="AL47" s="799"/>
      <c r="AM47" s="799"/>
      <c r="AN47" s="799"/>
      <c r="AO47" s="799"/>
      <c r="AP47" s="799"/>
      <c r="AQ47" s="799"/>
      <c r="AR47" s="827"/>
      <c r="AT47" s="1391" t="s">
        <v>11432</v>
      </c>
      <c r="AU47" s="1392" t="s">
        <v>11136</v>
      </c>
      <c r="AV47" s="1074" t="s">
        <v>11441</v>
      </c>
      <c r="AW47" s="1074" t="s">
        <v>11442</v>
      </c>
      <c r="AX47" s="1074" t="s">
        <v>11443</v>
      </c>
      <c r="AY47" s="1074" t="s">
        <v>11444</v>
      </c>
      <c r="AZ47" s="1074" t="s">
        <v>11445</v>
      </c>
      <c r="BA47" s="1057" t="s">
        <v>11446</v>
      </c>
      <c r="BB47" s="1401"/>
      <c r="BC47" s="1410"/>
      <c r="BD47" s="1410"/>
      <c r="BE47" s="1410"/>
      <c r="BF47" s="1410"/>
      <c r="BG47" s="1410"/>
      <c r="BH47" s="1410"/>
      <c r="BI47" s="1410"/>
      <c r="BJ47" s="1437"/>
    </row>
    <row r="48" spans="1:62" ht="15.75" customHeight="1">
      <c r="A48" s="496"/>
      <c r="B48" s="1391" t="s">
        <v>11432</v>
      </c>
      <c r="C48" s="1392" t="s">
        <v>11144</v>
      </c>
      <c r="D48" s="513" t="s">
        <v>6756</v>
      </c>
      <c r="E48" s="513">
        <v>3</v>
      </c>
      <c r="F48" s="1256">
        <v>15.138999999999999</v>
      </c>
      <c r="G48" s="1256">
        <v>1.599</v>
      </c>
      <c r="H48" s="1256">
        <v>0</v>
      </c>
      <c r="I48" s="1256">
        <v>6.7060000000000004</v>
      </c>
      <c r="J48" s="1256">
        <v>0</v>
      </c>
      <c r="K48" s="1256">
        <v>23.443999999999999</v>
      </c>
      <c r="L48" s="1399"/>
      <c r="M48" s="1409"/>
      <c r="N48" s="1409"/>
      <c r="O48" s="1409"/>
      <c r="P48" s="1409"/>
      <c r="Q48" s="1409"/>
      <c r="R48" s="1074">
        <v>36.813000000000002</v>
      </c>
      <c r="S48" s="1074">
        <v>41.228000000000002</v>
      </c>
      <c r="T48" s="604">
        <v>92.174999999999997</v>
      </c>
      <c r="U48" s="496"/>
      <c r="V48" s="1396" t="s">
        <v>11447</v>
      </c>
      <c r="W48" s="496"/>
      <c r="X48" s="517"/>
      <c r="Y48" s="496"/>
      <c r="Z48" s="510"/>
      <c r="AA48" s="487">
        <v>0</v>
      </c>
      <c r="AB48" s="1170"/>
      <c r="AC48" s="799"/>
      <c r="AD48" s="799"/>
      <c r="AE48" s="799"/>
      <c r="AF48" s="799"/>
      <c r="AG48" s="799"/>
      <c r="AH48" s="799"/>
      <c r="AI48" s="799"/>
      <c r="AJ48" s="799"/>
      <c r="AK48" s="799"/>
      <c r="AL48" s="799"/>
      <c r="AM48" s="799"/>
      <c r="AN48" s="799"/>
      <c r="AO48" s="511">
        <v>0</v>
      </c>
      <c r="AP48" s="511">
        <v>0</v>
      </c>
      <c r="AQ48" s="511">
        <v>0</v>
      </c>
      <c r="AR48" s="827"/>
      <c r="AT48" s="1391" t="s">
        <v>11432</v>
      </c>
      <c r="AU48" s="1392" t="s">
        <v>11144</v>
      </c>
      <c r="AV48" s="1057" t="s">
        <v>11448</v>
      </c>
      <c r="AW48" s="1057" t="s">
        <v>11449</v>
      </c>
      <c r="AX48" s="1057" t="s">
        <v>11450</v>
      </c>
      <c r="AY48" s="1057" t="s">
        <v>11451</v>
      </c>
      <c r="AZ48" s="1057" t="s">
        <v>11452</v>
      </c>
      <c r="BA48" s="1057" t="s">
        <v>11453</v>
      </c>
      <c r="BB48" s="1401"/>
      <c r="BC48" s="1410"/>
      <c r="BD48" s="1410"/>
      <c r="BE48" s="1410"/>
      <c r="BF48" s="1410"/>
      <c r="BG48" s="1410"/>
      <c r="BH48" s="1274" t="s">
        <v>11454</v>
      </c>
      <c r="BI48" s="1274" t="s">
        <v>11455</v>
      </c>
      <c r="BJ48" s="597" t="s">
        <v>11456</v>
      </c>
    </row>
    <row r="49" spans="1:62" ht="15.75" customHeight="1" thickBot="1">
      <c r="A49" s="496"/>
      <c r="B49" s="1411" t="s">
        <v>11457</v>
      </c>
      <c r="C49" s="1412" t="s">
        <v>11144</v>
      </c>
      <c r="D49" s="520" t="s">
        <v>6756</v>
      </c>
      <c r="E49" s="520">
        <v>3</v>
      </c>
      <c r="F49" s="1207">
        <v>15.375999999999999</v>
      </c>
      <c r="G49" s="1207">
        <v>1.605</v>
      </c>
      <c r="H49" s="1207">
        <v>6.0000000000000001E-3</v>
      </c>
      <c r="I49" s="1207">
        <v>8.9700000000000006</v>
      </c>
      <c r="J49" s="1207">
        <v>1.8880000000000001</v>
      </c>
      <c r="K49" s="1207">
        <v>27.845000000000002</v>
      </c>
      <c r="L49" s="1438"/>
      <c r="M49" s="1438"/>
      <c r="N49" s="1438"/>
      <c r="O49" s="1438"/>
      <c r="P49" s="1438"/>
      <c r="Q49" s="1414"/>
      <c r="R49" s="1207">
        <v>52.533999999999999</v>
      </c>
      <c r="S49" s="1207">
        <v>106.70100000000001</v>
      </c>
      <c r="T49" s="1417">
        <v>280.59700000000004</v>
      </c>
      <c r="U49" s="496"/>
      <c r="V49" s="1418" t="s">
        <v>11458</v>
      </c>
      <c r="W49" s="496"/>
      <c r="X49" s="523"/>
      <c r="Y49" s="496"/>
      <c r="Z49" s="510"/>
      <c r="AB49" s="827"/>
      <c r="AC49" s="799"/>
      <c r="AD49" s="799"/>
      <c r="AE49" s="799"/>
      <c r="AF49" s="799"/>
      <c r="AG49" s="799"/>
      <c r="AH49" s="799"/>
      <c r="AI49" s="799"/>
      <c r="AJ49" s="799"/>
      <c r="AK49" s="799"/>
      <c r="AL49" s="799"/>
      <c r="AM49" s="799"/>
      <c r="AN49" s="799"/>
      <c r="AO49" s="799"/>
      <c r="AP49" s="799"/>
      <c r="AQ49" s="799"/>
      <c r="AR49" s="827"/>
      <c r="AT49" s="1411" t="s">
        <v>11457</v>
      </c>
      <c r="AU49" s="1412" t="s">
        <v>11144</v>
      </c>
      <c r="AV49" s="1058" t="s">
        <v>11459</v>
      </c>
      <c r="AW49" s="1058" t="s">
        <v>11460</v>
      </c>
      <c r="AX49" s="1058" t="s">
        <v>11461</v>
      </c>
      <c r="AY49" s="1058" t="s">
        <v>11462</v>
      </c>
      <c r="AZ49" s="1058" t="s">
        <v>11463</v>
      </c>
      <c r="BA49" s="1058" t="s">
        <v>11464</v>
      </c>
      <c r="BB49" s="852"/>
      <c r="BC49" s="852"/>
      <c r="BD49" s="852"/>
      <c r="BE49" s="852"/>
      <c r="BF49" s="852"/>
      <c r="BG49" s="1420"/>
      <c r="BH49" s="1058" t="s">
        <v>11465</v>
      </c>
      <c r="BI49" s="1058" t="s">
        <v>11466</v>
      </c>
      <c r="BJ49" s="522" t="s">
        <v>11467</v>
      </c>
    </row>
    <row r="50" spans="1:62" ht="15.75" customHeight="1" thickTop="1" thickBot="1">
      <c r="A50" s="496"/>
      <c r="B50" s="1423"/>
      <c r="C50" s="496"/>
      <c r="D50" s="496"/>
      <c r="E50" s="496"/>
      <c r="F50" s="1096"/>
      <c r="G50" s="1096"/>
      <c r="H50" s="1096"/>
      <c r="I50" s="1096"/>
      <c r="J50" s="1096"/>
      <c r="K50" s="1096"/>
      <c r="L50" s="1096"/>
      <c r="M50" s="1424"/>
      <c r="N50" s="1424"/>
      <c r="O50" s="1424"/>
      <c r="P50" s="1424"/>
      <c r="Q50" s="1425"/>
      <c r="R50" s="1424"/>
      <c r="S50" s="1424"/>
      <c r="T50" s="1425"/>
      <c r="U50" s="526"/>
      <c r="V50" s="526"/>
      <c r="W50" s="496"/>
      <c r="X50" s="496"/>
      <c r="Y50" s="496"/>
      <c r="Z50" s="510"/>
      <c r="AB50" s="827"/>
      <c r="AC50" s="799"/>
      <c r="AD50" s="799"/>
      <c r="AE50" s="799"/>
      <c r="AF50" s="799"/>
      <c r="AG50" s="799"/>
      <c r="AH50" s="799"/>
      <c r="AI50" s="799"/>
      <c r="AJ50" s="799"/>
      <c r="AK50" s="799"/>
      <c r="AL50" s="799"/>
      <c r="AM50" s="799"/>
      <c r="AN50" s="799"/>
      <c r="AO50" s="799"/>
      <c r="AP50" s="799"/>
      <c r="AQ50" s="799"/>
      <c r="AR50" s="827"/>
      <c r="AT50" s="1423"/>
      <c r="AU50" s="496"/>
      <c r="AV50" s="496"/>
      <c r="AW50" s="496"/>
      <c r="AX50" s="496"/>
      <c r="AY50" s="496"/>
      <c r="AZ50" s="496"/>
      <c r="BA50" s="496"/>
      <c r="BB50" s="496"/>
      <c r="BC50" s="598"/>
      <c r="BD50" s="598"/>
      <c r="BE50" s="598"/>
      <c r="BF50" s="598"/>
      <c r="BG50" s="1426"/>
      <c r="BH50" s="598"/>
      <c r="BI50" s="598"/>
      <c r="BJ50" s="1426"/>
    </row>
    <row r="51" spans="1:62" ht="15.75" customHeight="1" thickTop="1" thickBot="1">
      <c r="A51" s="496"/>
      <c r="B51" s="1382" t="s">
        <v>11468</v>
      </c>
      <c r="C51" s="496"/>
      <c r="D51" s="496"/>
      <c r="E51" s="496"/>
      <c r="F51" s="1096"/>
      <c r="G51" s="1096"/>
      <c r="H51" s="1096"/>
      <c r="I51" s="1096"/>
      <c r="J51" s="1096"/>
      <c r="K51" s="1096"/>
      <c r="L51" s="1096"/>
      <c r="M51" s="1424"/>
      <c r="N51" s="1424"/>
      <c r="O51" s="1424"/>
      <c r="P51" s="1424"/>
      <c r="Q51" s="1425"/>
      <c r="R51" s="1424"/>
      <c r="S51" s="1424"/>
      <c r="T51" s="1425"/>
      <c r="U51" s="526"/>
      <c r="V51" s="526"/>
      <c r="W51" s="496"/>
      <c r="X51" s="496"/>
      <c r="Y51" s="496"/>
      <c r="Z51" s="510"/>
      <c r="AB51" s="827"/>
      <c r="AC51" s="799"/>
      <c r="AD51" s="799"/>
      <c r="AE51" s="799"/>
      <c r="AF51" s="799"/>
      <c r="AG51" s="799"/>
      <c r="AH51" s="799"/>
      <c r="AI51" s="799"/>
      <c r="AJ51" s="799"/>
      <c r="AK51" s="799"/>
      <c r="AL51" s="799"/>
      <c r="AM51" s="799"/>
      <c r="AN51" s="799"/>
      <c r="AO51" s="799"/>
      <c r="AP51" s="799"/>
      <c r="AQ51" s="799"/>
      <c r="AR51" s="827"/>
      <c r="AT51" s="1382" t="s">
        <v>11468</v>
      </c>
      <c r="AU51" s="496"/>
      <c r="AV51" s="496"/>
      <c r="AW51" s="496"/>
      <c r="AX51" s="496"/>
      <c r="AY51" s="496"/>
      <c r="AZ51" s="496"/>
      <c r="BA51" s="496"/>
      <c r="BB51" s="496"/>
      <c r="BC51" s="598"/>
      <c r="BD51" s="598"/>
      <c r="BE51" s="598"/>
      <c r="BF51" s="598"/>
      <c r="BG51" s="1426"/>
      <c r="BH51" s="598"/>
      <c r="BI51" s="598"/>
      <c r="BJ51" s="1426"/>
    </row>
    <row r="52" spans="1:62" ht="15.75" customHeight="1" thickTop="1">
      <c r="A52" s="496"/>
      <c r="B52" s="1383" t="s">
        <v>11469</v>
      </c>
      <c r="C52" s="1384" t="s">
        <v>11128</v>
      </c>
      <c r="D52" s="504" t="s">
        <v>6756</v>
      </c>
      <c r="E52" s="504">
        <v>3</v>
      </c>
      <c r="F52" s="1439"/>
      <c r="G52" s="1439"/>
      <c r="H52" s="1439"/>
      <c r="I52" s="1439"/>
      <c r="J52" s="1071">
        <v>0.627</v>
      </c>
      <c r="K52" s="1254">
        <v>0.627</v>
      </c>
      <c r="L52" s="1440"/>
      <c r="M52" s="1441"/>
      <c r="N52" s="1441"/>
      <c r="O52" s="1441"/>
      <c r="P52" s="1441"/>
      <c r="Q52" s="1427"/>
      <c r="R52" s="1441"/>
      <c r="S52" s="1441"/>
      <c r="T52" s="1442"/>
      <c r="U52" s="496"/>
      <c r="V52" s="1388" t="s">
        <v>11470</v>
      </c>
      <c r="W52" s="496"/>
      <c r="X52" s="509"/>
      <c r="Y52" s="496"/>
      <c r="Z52" s="510"/>
      <c r="AA52" s="487">
        <v>0</v>
      </c>
      <c r="AB52" s="827"/>
      <c r="AC52" s="799"/>
      <c r="AD52" s="799"/>
      <c r="AE52" s="799"/>
      <c r="AF52" s="799"/>
      <c r="AG52" s="511">
        <v>0</v>
      </c>
      <c r="AH52" s="799"/>
      <c r="AI52" s="799"/>
      <c r="AJ52" s="799"/>
      <c r="AK52" s="799"/>
      <c r="AL52" s="799"/>
      <c r="AM52" s="799"/>
      <c r="AN52" s="799"/>
      <c r="AO52" s="799"/>
      <c r="AP52" s="799"/>
      <c r="AQ52" s="799"/>
      <c r="AR52" s="827"/>
      <c r="AT52" s="1383" t="s">
        <v>11469</v>
      </c>
      <c r="AU52" s="1384" t="s">
        <v>11128</v>
      </c>
      <c r="AV52" s="1439"/>
      <c r="AW52" s="1439"/>
      <c r="AX52" s="1439"/>
      <c r="AY52" s="1439"/>
      <c r="AZ52" s="1071" t="s">
        <v>11471</v>
      </c>
      <c r="BA52" s="1056" t="s">
        <v>11472</v>
      </c>
      <c r="BB52" s="1443"/>
      <c r="BC52" s="1444"/>
      <c r="BD52" s="1444"/>
      <c r="BE52" s="1444"/>
      <c r="BF52" s="1444"/>
      <c r="BG52" s="1430"/>
      <c r="BH52" s="1444"/>
      <c r="BI52" s="1444"/>
      <c r="BJ52" s="1445"/>
    </row>
    <row r="53" spans="1:62" ht="15.75" customHeight="1">
      <c r="A53" s="496"/>
      <c r="B53" s="1391" t="s">
        <v>11469</v>
      </c>
      <c r="C53" s="1392" t="s">
        <v>11136</v>
      </c>
      <c r="D53" s="513" t="s">
        <v>6756</v>
      </c>
      <c r="E53" s="513">
        <v>3</v>
      </c>
      <c r="F53" s="1446"/>
      <c r="G53" s="1446"/>
      <c r="H53" s="1446"/>
      <c r="I53" s="1446"/>
      <c r="J53" s="1074">
        <v>0</v>
      </c>
      <c r="K53" s="1256">
        <v>0</v>
      </c>
      <c r="L53" s="1399"/>
      <c r="M53" s="1403"/>
      <c r="N53" s="1403"/>
      <c r="O53" s="1403"/>
      <c r="P53" s="1403"/>
      <c r="Q53" s="1409"/>
      <c r="R53" s="1403"/>
      <c r="S53" s="1403"/>
      <c r="T53" s="1436"/>
      <c r="U53" s="496"/>
      <c r="V53" s="1396" t="s">
        <v>11473</v>
      </c>
      <c r="W53" s="496"/>
      <c r="X53" s="517"/>
      <c r="Y53" s="496"/>
      <c r="Z53" s="510"/>
      <c r="AA53" s="487">
        <v>0</v>
      </c>
      <c r="AB53" s="827"/>
      <c r="AC53" s="799"/>
      <c r="AD53" s="799"/>
      <c r="AE53" s="799"/>
      <c r="AF53" s="799"/>
      <c r="AG53" s="511">
        <v>0</v>
      </c>
      <c r="AH53" s="799"/>
      <c r="AI53" s="799"/>
      <c r="AJ53" s="799"/>
      <c r="AK53" s="799"/>
      <c r="AL53" s="799"/>
      <c r="AM53" s="799"/>
      <c r="AN53" s="799"/>
      <c r="AO53" s="799"/>
      <c r="AP53" s="799"/>
      <c r="AQ53" s="799"/>
      <c r="AR53" s="827"/>
      <c r="AT53" s="1391" t="s">
        <v>11469</v>
      </c>
      <c r="AU53" s="1392" t="s">
        <v>11136</v>
      </c>
      <c r="AV53" s="1446"/>
      <c r="AW53" s="1446"/>
      <c r="AX53" s="1446"/>
      <c r="AY53" s="1446"/>
      <c r="AZ53" s="1074" t="s">
        <v>11474</v>
      </c>
      <c r="BA53" s="1057" t="s">
        <v>11475</v>
      </c>
      <c r="BB53" s="1401"/>
      <c r="BC53" s="1405"/>
      <c r="BD53" s="1405"/>
      <c r="BE53" s="1405"/>
      <c r="BF53" s="1405"/>
      <c r="BG53" s="1410"/>
      <c r="BH53" s="1405"/>
      <c r="BI53" s="1405"/>
      <c r="BJ53" s="1437"/>
    </row>
    <row r="54" spans="1:62" ht="15.75" customHeight="1">
      <c r="A54" s="496"/>
      <c r="B54" s="1391" t="s">
        <v>11469</v>
      </c>
      <c r="C54" s="1392" t="s">
        <v>11144</v>
      </c>
      <c r="D54" s="513" t="s">
        <v>6756</v>
      </c>
      <c r="E54" s="513">
        <v>3</v>
      </c>
      <c r="F54" s="1446"/>
      <c r="G54" s="1446"/>
      <c r="H54" s="1446"/>
      <c r="I54" s="1446"/>
      <c r="J54" s="1256">
        <v>0.627</v>
      </c>
      <c r="K54" s="1256">
        <v>0.627</v>
      </c>
      <c r="L54" s="1399"/>
      <c r="M54" s="1403"/>
      <c r="N54" s="1403"/>
      <c r="O54" s="1403"/>
      <c r="P54" s="1403"/>
      <c r="Q54" s="1409"/>
      <c r="R54" s="1409"/>
      <c r="S54" s="1409"/>
      <c r="T54" s="1436"/>
      <c r="U54" s="496"/>
      <c r="V54" s="1396" t="s">
        <v>11476</v>
      </c>
      <c r="W54" s="496"/>
      <c r="X54" s="517"/>
      <c r="Y54" s="496"/>
      <c r="Z54" s="510"/>
      <c r="AB54" s="827"/>
      <c r="AC54" s="799"/>
      <c r="AD54" s="799"/>
      <c r="AE54" s="799"/>
      <c r="AF54" s="799"/>
      <c r="AG54" s="799"/>
      <c r="AH54" s="799"/>
      <c r="AI54" s="799"/>
      <c r="AJ54" s="799"/>
      <c r="AK54" s="799"/>
      <c r="AL54" s="799"/>
      <c r="AM54" s="799"/>
      <c r="AN54" s="799"/>
      <c r="AO54" s="799"/>
      <c r="AP54" s="799"/>
      <c r="AQ54" s="799"/>
      <c r="AR54" s="827"/>
      <c r="AT54" s="1391" t="s">
        <v>11469</v>
      </c>
      <c r="AU54" s="1392" t="s">
        <v>11144</v>
      </c>
      <c r="AV54" s="1447"/>
      <c r="AW54" s="1447"/>
      <c r="AX54" s="1447"/>
      <c r="AY54" s="1447"/>
      <c r="AZ54" s="1057" t="s">
        <v>11477</v>
      </c>
      <c r="BA54" s="1057" t="s">
        <v>11478</v>
      </c>
      <c r="BB54" s="1401"/>
      <c r="BC54" s="1405"/>
      <c r="BD54" s="1405"/>
      <c r="BE54" s="1405"/>
      <c r="BF54" s="1405"/>
      <c r="BG54" s="1410"/>
      <c r="BH54" s="1410"/>
      <c r="BI54" s="1410"/>
      <c r="BJ54" s="1437"/>
    </row>
    <row r="55" spans="1:62" ht="32.25" customHeight="1">
      <c r="A55" s="496"/>
      <c r="B55" s="1391" t="s">
        <v>11479</v>
      </c>
      <c r="C55" s="1392" t="s">
        <v>11128</v>
      </c>
      <c r="D55" s="513" t="s">
        <v>6756</v>
      </c>
      <c r="E55" s="513">
        <v>3</v>
      </c>
      <c r="F55" s="1446"/>
      <c r="G55" s="1446"/>
      <c r="H55" s="1446"/>
      <c r="I55" s="1446"/>
      <c r="J55" s="1074">
        <v>0.2</v>
      </c>
      <c r="K55" s="1256">
        <v>0.2</v>
      </c>
      <c r="L55" s="1399"/>
      <c r="M55" s="1409"/>
      <c r="N55" s="1409"/>
      <c r="O55" s="1409"/>
      <c r="P55" s="1409"/>
      <c r="Q55" s="1409"/>
      <c r="R55" s="1409"/>
      <c r="S55" s="1409"/>
      <c r="T55" s="1436"/>
      <c r="U55" s="496"/>
      <c r="V55" s="1396" t="s">
        <v>11480</v>
      </c>
      <c r="W55" s="496"/>
      <c r="X55" s="517"/>
      <c r="Y55" s="496"/>
      <c r="Z55" s="510"/>
      <c r="AA55" s="487">
        <v>0</v>
      </c>
      <c r="AB55" s="827"/>
      <c r="AC55" s="799"/>
      <c r="AD55" s="799"/>
      <c r="AE55" s="799"/>
      <c r="AF55" s="799"/>
      <c r="AG55" s="511">
        <v>0</v>
      </c>
      <c r="AH55" s="799"/>
      <c r="AI55" s="799"/>
      <c r="AJ55" s="799"/>
      <c r="AK55" s="799"/>
      <c r="AL55" s="799"/>
      <c r="AM55" s="799"/>
      <c r="AN55" s="799"/>
      <c r="AO55" s="799"/>
      <c r="AP55" s="799"/>
      <c r="AQ55" s="799"/>
      <c r="AR55" s="827"/>
      <c r="AT55" s="1391" t="s">
        <v>11479</v>
      </c>
      <c r="AU55" s="1392" t="s">
        <v>11128</v>
      </c>
      <c r="AV55" s="1446"/>
      <c r="AW55" s="1446"/>
      <c r="AX55" s="1446"/>
      <c r="AY55" s="1446"/>
      <c r="AZ55" s="1074" t="s">
        <v>11481</v>
      </c>
      <c r="BA55" s="1057" t="s">
        <v>11482</v>
      </c>
      <c r="BB55" s="1401"/>
      <c r="BC55" s="1410"/>
      <c r="BD55" s="1410"/>
      <c r="BE55" s="1410"/>
      <c r="BF55" s="1410"/>
      <c r="BG55" s="1410"/>
      <c r="BH55" s="1410"/>
      <c r="BI55" s="1410"/>
      <c r="BJ55" s="1437"/>
    </row>
    <row r="56" spans="1:62" ht="32.25" customHeight="1">
      <c r="A56" s="496"/>
      <c r="B56" s="1391" t="s">
        <v>11479</v>
      </c>
      <c r="C56" s="1392" t="s">
        <v>11136</v>
      </c>
      <c r="D56" s="513" t="s">
        <v>6756</v>
      </c>
      <c r="E56" s="513">
        <v>3</v>
      </c>
      <c r="F56" s="1446"/>
      <c r="G56" s="1446"/>
      <c r="H56" s="1446"/>
      <c r="I56" s="1446"/>
      <c r="J56" s="1074">
        <v>0</v>
      </c>
      <c r="K56" s="1256">
        <v>0</v>
      </c>
      <c r="L56" s="1399"/>
      <c r="M56" s="1409"/>
      <c r="N56" s="1409"/>
      <c r="O56" s="1409"/>
      <c r="P56" s="1409"/>
      <c r="Q56" s="1409"/>
      <c r="R56" s="1409"/>
      <c r="S56" s="1409"/>
      <c r="T56" s="1436"/>
      <c r="U56" s="496"/>
      <c r="V56" s="1396" t="s">
        <v>11483</v>
      </c>
      <c r="W56" s="496"/>
      <c r="X56" s="517"/>
      <c r="Y56" s="496"/>
      <c r="Z56" s="510"/>
      <c r="AA56" s="487">
        <v>0</v>
      </c>
      <c r="AB56" s="827"/>
      <c r="AC56" s="799"/>
      <c r="AD56" s="799"/>
      <c r="AE56" s="799"/>
      <c r="AF56" s="799"/>
      <c r="AG56" s="511">
        <v>0</v>
      </c>
      <c r="AH56" s="799"/>
      <c r="AI56" s="799"/>
      <c r="AJ56" s="799"/>
      <c r="AK56" s="799"/>
      <c r="AL56" s="799"/>
      <c r="AM56" s="799"/>
      <c r="AN56" s="799"/>
      <c r="AO56" s="799"/>
      <c r="AP56" s="799"/>
      <c r="AQ56" s="799"/>
      <c r="AR56" s="827"/>
      <c r="AT56" s="1391" t="s">
        <v>11479</v>
      </c>
      <c r="AU56" s="1392" t="s">
        <v>11136</v>
      </c>
      <c r="AV56" s="1446"/>
      <c r="AW56" s="1446"/>
      <c r="AX56" s="1446"/>
      <c r="AY56" s="1446"/>
      <c r="AZ56" s="1074" t="s">
        <v>11484</v>
      </c>
      <c r="BA56" s="1057" t="s">
        <v>11485</v>
      </c>
      <c r="BB56" s="1401"/>
      <c r="BC56" s="1410"/>
      <c r="BD56" s="1410"/>
      <c r="BE56" s="1410"/>
      <c r="BF56" s="1410"/>
      <c r="BG56" s="1410"/>
      <c r="BH56" s="1410"/>
      <c r="BI56" s="1410"/>
      <c r="BJ56" s="1437"/>
    </row>
    <row r="57" spans="1:62" ht="32.25" customHeight="1">
      <c r="A57" s="496"/>
      <c r="B57" s="1391" t="s">
        <v>11479</v>
      </c>
      <c r="C57" s="1392" t="s">
        <v>11144</v>
      </c>
      <c r="D57" s="513" t="s">
        <v>6756</v>
      </c>
      <c r="E57" s="513">
        <v>3</v>
      </c>
      <c r="F57" s="1446"/>
      <c r="G57" s="1446"/>
      <c r="H57" s="1446"/>
      <c r="I57" s="1446"/>
      <c r="J57" s="1256">
        <v>0.2</v>
      </c>
      <c r="K57" s="1256">
        <v>0.2</v>
      </c>
      <c r="L57" s="1399"/>
      <c r="M57" s="1409"/>
      <c r="N57" s="1409"/>
      <c r="O57" s="1409"/>
      <c r="P57" s="1409"/>
      <c r="Q57" s="1409"/>
      <c r="R57" s="1409"/>
      <c r="S57" s="1409"/>
      <c r="T57" s="1436"/>
      <c r="U57" s="496"/>
      <c r="V57" s="1396" t="s">
        <v>11486</v>
      </c>
      <c r="W57" s="496"/>
      <c r="X57" s="517"/>
      <c r="Y57" s="496"/>
      <c r="Z57" s="510"/>
      <c r="AB57" s="827"/>
      <c r="AC57" s="799"/>
      <c r="AD57" s="799"/>
      <c r="AE57" s="799"/>
      <c r="AF57" s="799"/>
      <c r="AG57" s="799"/>
      <c r="AH57" s="799"/>
      <c r="AI57" s="799"/>
      <c r="AJ57" s="799"/>
      <c r="AK57" s="799"/>
      <c r="AL57" s="799"/>
      <c r="AM57" s="799"/>
      <c r="AN57" s="799"/>
      <c r="AO57" s="799"/>
      <c r="AP57" s="799"/>
      <c r="AQ57" s="799"/>
      <c r="AR57" s="827"/>
      <c r="AT57" s="1391" t="s">
        <v>11479</v>
      </c>
      <c r="AU57" s="1392" t="s">
        <v>11144</v>
      </c>
      <c r="AV57" s="1447"/>
      <c r="AW57" s="1447"/>
      <c r="AX57" s="1447"/>
      <c r="AY57" s="1447"/>
      <c r="AZ57" s="1057" t="s">
        <v>11487</v>
      </c>
      <c r="BA57" s="1057" t="s">
        <v>11488</v>
      </c>
      <c r="BB57" s="1401"/>
      <c r="BC57" s="1410"/>
      <c r="BD57" s="1410"/>
      <c r="BE57" s="1410"/>
      <c r="BF57" s="1410"/>
      <c r="BG57" s="1410"/>
      <c r="BH57" s="1410"/>
      <c r="BI57" s="1410"/>
      <c r="BJ57" s="1437"/>
    </row>
    <row r="58" spans="1:62" ht="15.75" customHeight="1">
      <c r="A58" s="496"/>
      <c r="B58" s="1391" t="s">
        <v>11489</v>
      </c>
      <c r="C58" s="1392" t="s">
        <v>11128</v>
      </c>
      <c r="D58" s="513" t="s">
        <v>6756</v>
      </c>
      <c r="E58" s="513">
        <v>3</v>
      </c>
      <c r="F58" s="1446"/>
      <c r="G58" s="1446"/>
      <c r="H58" s="1446"/>
      <c r="I58" s="1446"/>
      <c r="J58" s="1074">
        <v>1.7999999999999999E-2</v>
      </c>
      <c r="K58" s="1256">
        <v>1.7999999999999999E-2</v>
      </c>
      <c r="L58" s="1399"/>
      <c r="M58" s="1409"/>
      <c r="N58" s="1409"/>
      <c r="O58" s="1409"/>
      <c r="P58" s="1409"/>
      <c r="Q58" s="1409"/>
      <c r="R58" s="1409"/>
      <c r="S58" s="1409"/>
      <c r="T58" s="1436"/>
      <c r="U58" s="496"/>
      <c r="V58" s="1396" t="s">
        <v>11490</v>
      </c>
      <c r="W58" s="496"/>
      <c r="X58" s="517"/>
      <c r="Y58" s="496"/>
      <c r="Z58" s="510"/>
      <c r="AA58" s="487">
        <v>0</v>
      </c>
      <c r="AB58" s="827"/>
      <c r="AC58" s="799"/>
      <c r="AD58" s="799"/>
      <c r="AE58" s="799"/>
      <c r="AF58" s="799"/>
      <c r="AG58" s="511">
        <v>0</v>
      </c>
      <c r="AH58" s="799"/>
      <c r="AI58" s="799"/>
      <c r="AJ58" s="799"/>
      <c r="AK58" s="799"/>
      <c r="AL58" s="799"/>
      <c r="AM58" s="799"/>
      <c r="AN58" s="799"/>
      <c r="AO58" s="799"/>
      <c r="AP58" s="799"/>
      <c r="AQ58" s="799"/>
      <c r="AR58" s="827"/>
      <c r="AT58" s="1391" t="s">
        <v>11489</v>
      </c>
      <c r="AU58" s="1392" t="s">
        <v>11128</v>
      </c>
      <c r="AV58" s="1446"/>
      <c r="AW58" s="1446"/>
      <c r="AX58" s="1446"/>
      <c r="AY58" s="1446"/>
      <c r="AZ58" s="1074" t="s">
        <v>11491</v>
      </c>
      <c r="BA58" s="1057" t="s">
        <v>11492</v>
      </c>
      <c r="BB58" s="1401"/>
      <c r="BC58" s="1410"/>
      <c r="BD58" s="1410"/>
      <c r="BE58" s="1410"/>
      <c r="BF58" s="1410"/>
      <c r="BG58" s="1410"/>
      <c r="BH58" s="1410"/>
      <c r="BI58" s="1410"/>
      <c r="BJ58" s="1437"/>
    </row>
    <row r="59" spans="1:62" ht="15.75" customHeight="1">
      <c r="A59" s="496"/>
      <c r="B59" s="1391" t="s">
        <v>11489</v>
      </c>
      <c r="C59" s="1392" t="s">
        <v>11136</v>
      </c>
      <c r="D59" s="513" t="s">
        <v>6756</v>
      </c>
      <c r="E59" s="513">
        <v>3</v>
      </c>
      <c r="F59" s="1446"/>
      <c r="G59" s="1446"/>
      <c r="H59" s="1446"/>
      <c r="I59" s="1446"/>
      <c r="J59" s="1074">
        <v>0</v>
      </c>
      <c r="K59" s="1256">
        <v>0</v>
      </c>
      <c r="L59" s="1399"/>
      <c r="M59" s="1409"/>
      <c r="N59" s="1409"/>
      <c r="O59" s="1409"/>
      <c r="P59" s="1409"/>
      <c r="Q59" s="1409"/>
      <c r="R59" s="1409"/>
      <c r="S59" s="1409"/>
      <c r="T59" s="1436"/>
      <c r="U59" s="496"/>
      <c r="V59" s="1396" t="s">
        <v>11493</v>
      </c>
      <c r="W59" s="496"/>
      <c r="X59" s="517"/>
      <c r="Y59" s="496"/>
      <c r="Z59" s="510"/>
      <c r="AA59" s="487">
        <v>0</v>
      </c>
      <c r="AB59" s="827"/>
      <c r="AC59" s="799"/>
      <c r="AD59" s="799"/>
      <c r="AE59" s="799"/>
      <c r="AF59" s="799"/>
      <c r="AG59" s="511">
        <v>0</v>
      </c>
      <c r="AH59" s="799"/>
      <c r="AI59" s="799"/>
      <c r="AJ59" s="799"/>
      <c r="AK59" s="799"/>
      <c r="AL59" s="799"/>
      <c r="AM59" s="799"/>
      <c r="AN59" s="799"/>
      <c r="AO59" s="799"/>
      <c r="AP59" s="799"/>
      <c r="AQ59" s="799"/>
      <c r="AR59" s="827"/>
      <c r="AT59" s="1391" t="s">
        <v>11489</v>
      </c>
      <c r="AU59" s="1392" t="s">
        <v>11136</v>
      </c>
      <c r="AV59" s="1446"/>
      <c r="AW59" s="1446"/>
      <c r="AX59" s="1446"/>
      <c r="AY59" s="1446"/>
      <c r="AZ59" s="1074" t="s">
        <v>11494</v>
      </c>
      <c r="BA59" s="1057" t="s">
        <v>11495</v>
      </c>
      <c r="BB59" s="1401"/>
      <c r="BC59" s="1410"/>
      <c r="BD59" s="1410"/>
      <c r="BE59" s="1410"/>
      <c r="BF59" s="1410"/>
      <c r="BG59" s="1410"/>
      <c r="BH59" s="1410"/>
      <c r="BI59" s="1410"/>
      <c r="BJ59" s="1437"/>
    </row>
    <row r="60" spans="1:62" ht="15.75" customHeight="1">
      <c r="A60" s="496"/>
      <c r="B60" s="1448" t="s">
        <v>11489</v>
      </c>
      <c r="C60" s="1392" t="s">
        <v>11144</v>
      </c>
      <c r="D60" s="513" t="s">
        <v>6756</v>
      </c>
      <c r="E60" s="513">
        <v>3</v>
      </c>
      <c r="F60" s="1446"/>
      <c r="G60" s="1446"/>
      <c r="H60" s="1446"/>
      <c r="I60" s="1446"/>
      <c r="J60" s="1256">
        <v>1.7999999999999999E-2</v>
      </c>
      <c r="K60" s="1256">
        <v>1.7999999999999999E-2</v>
      </c>
      <c r="L60" s="1399"/>
      <c r="M60" s="1409"/>
      <c r="N60" s="1409"/>
      <c r="O60" s="1409"/>
      <c r="P60" s="1409"/>
      <c r="Q60" s="1409"/>
      <c r="R60" s="1409"/>
      <c r="S60" s="1409"/>
      <c r="T60" s="1436"/>
      <c r="U60" s="496"/>
      <c r="V60" s="1396" t="s">
        <v>11496</v>
      </c>
      <c r="W60" s="496"/>
      <c r="X60" s="517"/>
      <c r="Y60" s="496"/>
      <c r="Z60" s="510"/>
      <c r="AB60" s="827"/>
      <c r="AC60" s="799"/>
      <c r="AD60" s="799"/>
      <c r="AE60" s="799"/>
      <c r="AF60" s="799"/>
      <c r="AG60" s="799"/>
      <c r="AH60" s="799"/>
      <c r="AI60" s="799"/>
      <c r="AJ60" s="799"/>
      <c r="AK60" s="799"/>
      <c r="AL60" s="799"/>
      <c r="AM60" s="799"/>
      <c r="AN60" s="799"/>
      <c r="AO60" s="799"/>
      <c r="AP60" s="799"/>
      <c r="AQ60" s="799"/>
      <c r="AR60" s="827"/>
      <c r="AT60" s="1448" t="s">
        <v>11489</v>
      </c>
      <c r="AU60" s="1392" t="s">
        <v>11144</v>
      </c>
      <c r="AV60" s="1447"/>
      <c r="AW60" s="1447"/>
      <c r="AX60" s="1447"/>
      <c r="AY60" s="1447"/>
      <c r="AZ60" s="1057" t="s">
        <v>11497</v>
      </c>
      <c r="BA60" s="1057" t="s">
        <v>11498</v>
      </c>
      <c r="BB60" s="1401"/>
      <c r="BC60" s="1410"/>
      <c r="BD60" s="1410"/>
      <c r="BE60" s="1410"/>
      <c r="BF60" s="1410"/>
      <c r="BG60" s="1410"/>
      <c r="BH60" s="1410"/>
      <c r="BI60" s="1410"/>
      <c r="BJ60" s="1437"/>
    </row>
    <row r="61" spans="1:62" ht="15.75" customHeight="1">
      <c r="A61" s="496"/>
      <c r="B61" s="1448" t="s">
        <v>11499</v>
      </c>
      <c r="C61" s="1392" t="s">
        <v>11128</v>
      </c>
      <c r="D61" s="513" t="s">
        <v>6756</v>
      </c>
      <c r="E61" s="513">
        <v>3</v>
      </c>
      <c r="F61" s="1446"/>
      <c r="G61" s="1446"/>
      <c r="H61" s="1446"/>
      <c r="I61" s="1446"/>
      <c r="J61" s="1074">
        <v>0</v>
      </c>
      <c r="K61" s="1256">
        <v>0</v>
      </c>
      <c r="L61" s="1399"/>
      <c r="M61" s="1409"/>
      <c r="N61" s="1409"/>
      <c r="O61" s="1409"/>
      <c r="P61" s="1409"/>
      <c r="Q61" s="1409"/>
      <c r="R61" s="1409"/>
      <c r="S61" s="1409"/>
      <c r="T61" s="1436"/>
      <c r="U61" s="496"/>
      <c r="V61" s="1396" t="s">
        <v>11500</v>
      </c>
      <c r="W61" s="496"/>
      <c r="X61" s="517"/>
      <c r="Y61" s="496"/>
      <c r="Z61" s="510"/>
      <c r="AA61" s="487">
        <v>0</v>
      </c>
      <c r="AB61" s="827"/>
      <c r="AC61" s="799"/>
      <c r="AD61" s="799"/>
      <c r="AE61" s="799"/>
      <c r="AF61" s="799"/>
      <c r="AG61" s="511">
        <v>0</v>
      </c>
      <c r="AH61" s="799"/>
      <c r="AI61" s="799"/>
      <c r="AJ61" s="799"/>
      <c r="AK61" s="799"/>
      <c r="AL61" s="799"/>
      <c r="AM61" s="799"/>
      <c r="AN61" s="799"/>
      <c r="AO61" s="799"/>
      <c r="AP61" s="799"/>
      <c r="AQ61" s="799"/>
      <c r="AR61" s="827"/>
      <c r="AT61" s="1448" t="s">
        <v>11499</v>
      </c>
      <c r="AU61" s="1392" t="s">
        <v>11128</v>
      </c>
      <c r="AV61" s="1446"/>
      <c r="AW61" s="1446"/>
      <c r="AX61" s="1446"/>
      <c r="AY61" s="1447"/>
      <c r="AZ61" s="1074" t="s">
        <v>11501</v>
      </c>
      <c r="BA61" s="1057" t="s">
        <v>11502</v>
      </c>
      <c r="BB61" s="1401"/>
      <c r="BC61" s="1410"/>
      <c r="BD61" s="1410"/>
      <c r="BE61" s="1410"/>
      <c r="BF61" s="1410"/>
      <c r="BG61" s="1410"/>
      <c r="BH61" s="1410"/>
      <c r="BI61" s="1410"/>
      <c r="BJ61" s="1437"/>
    </row>
    <row r="62" spans="1:62" ht="15.75" customHeight="1">
      <c r="A62" s="496"/>
      <c r="B62" s="1448" t="s">
        <v>11499</v>
      </c>
      <c r="C62" s="1392" t="s">
        <v>11136</v>
      </c>
      <c r="D62" s="513" t="s">
        <v>6756</v>
      </c>
      <c r="E62" s="513">
        <v>3</v>
      </c>
      <c r="F62" s="1446"/>
      <c r="G62" s="1446"/>
      <c r="H62" s="1446"/>
      <c r="I62" s="1446"/>
      <c r="J62" s="1074">
        <v>0</v>
      </c>
      <c r="K62" s="1256">
        <v>0</v>
      </c>
      <c r="L62" s="1399"/>
      <c r="M62" s="1409"/>
      <c r="N62" s="1409"/>
      <c r="O62" s="1409"/>
      <c r="P62" s="1409"/>
      <c r="Q62" s="1409"/>
      <c r="R62" s="1409"/>
      <c r="S62" s="1409"/>
      <c r="T62" s="1436"/>
      <c r="U62" s="496"/>
      <c r="V62" s="1396" t="s">
        <v>11503</v>
      </c>
      <c r="W62" s="496"/>
      <c r="X62" s="517"/>
      <c r="Y62" s="496"/>
      <c r="Z62" s="510"/>
      <c r="AA62" s="487">
        <v>0</v>
      </c>
      <c r="AB62" s="827"/>
      <c r="AC62" s="799"/>
      <c r="AD62" s="799"/>
      <c r="AE62" s="799"/>
      <c r="AF62" s="799"/>
      <c r="AG62" s="511">
        <v>0</v>
      </c>
      <c r="AH62" s="799"/>
      <c r="AI62" s="799"/>
      <c r="AJ62" s="799"/>
      <c r="AK62" s="799"/>
      <c r="AL62" s="799"/>
      <c r="AM62" s="799"/>
      <c r="AN62" s="799"/>
      <c r="AO62" s="799"/>
      <c r="AP62" s="799"/>
      <c r="AQ62" s="799"/>
      <c r="AR62" s="827"/>
      <c r="AT62" s="1448" t="s">
        <v>11499</v>
      </c>
      <c r="AU62" s="1392" t="s">
        <v>11136</v>
      </c>
      <c r="AV62" s="1446"/>
      <c r="AW62" s="1446"/>
      <c r="AX62" s="1446"/>
      <c r="AY62" s="1447"/>
      <c r="AZ62" s="1074" t="s">
        <v>11504</v>
      </c>
      <c r="BA62" s="1057" t="s">
        <v>11505</v>
      </c>
      <c r="BB62" s="1401"/>
      <c r="BC62" s="1410"/>
      <c r="BD62" s="1410"/>
      <c r="BE62" s="1410"/>
      <c r="BF62" s="1410"/>
      <c r="BG62" s="1410"/>
      <c r="BH62" s="1410"/>
      <c r="BI62" s="1410"/>
      <c r="BJ62" s="1437"/>
    </row>
    <row r="63" spans="1:62" ht="15.75" customHeight="1">
      <c r="A63" s="496"/>
      <c r="B63" s="1448" t="s">
        <v>11499</v>
      </c>
      <c r="C63" s="1392" t="s">
        <v>11144</v>
      </c>
      <c r="D63" s="513" t="s">
        <v>6756</v>
      </c>
      <c r="E63" s="513">
        <v>3</v>
      </c>
      <c r="F63" s="1446"/>
      <c r="G63" s="1446"/>
      <c r="H63" s="1446"/>
      <c r="I63" s="1446"/>
      <c r="J63" s="1256">
        <v>0</v>
      </c>
      <c r="K63" s="1256">
        <v>0</v>
      </c>
      <c r="L63" s="1399"/>
      <c r="M63" s="1409"/>
      <c r="N63" s="1409"/>
      <c r="O63" s="1409"/>
      <c r="P63" s="1409"/>
      <c r="Q63" s="1409"/>
      <c r="R63" s="1409"/>
      <c r="S63" s="1409"/>
      <c r="T63" s="1436"/>
      <c r="U63" s="496"/>
      <c r="V63" s="1396" t="s">
        <v>11506</v>
      </c>
      <c r="W63" s="496"/>
      <c r="X63" s="517"/>
      <c r="Y63" s="496"/>
      <c r="Z63" s="510"/>
      <c r="AB63" s="827"/>
      <c r="AC63" s="799"/>
      <c r="AD63" s="799"/>
      <c r="AE63" s="799"/>
      <c r="AF63" s="799"/>
      <c r="AG63" s="799"/>
      <c r="AH63" s="799"/>
      <c r="AI63" s="799"/>
      <c r="AJ63" s="799"/>
      <c r="AK63" s="799"/>
      <c r="AL63" s="799"/>
      <c r="AM63" s="799"/>
      <c r="AN63" s="799"/>
      <c r="AO63" s="799"/>
      <c r="AP63" s="799"/>
      <c r="AQ63" s="799"/>
      <c r="AR63" s="827"/>
      <c r="AT63" s="1448" t="s">
        <v>11499</v>
      </c>
      <c r="AU63" s="1392" t="s">
        <v>11144</v>
      </c>
      <c r="AV63" s="1447"/>
      <c r="AW63" s="1447"/>
      <c r="AX63" s="1447"/>
      <c r="AY63" s="1447"/>
      <c r="AZ63" s="1057" t="s">
        <v>11507</v>
      </c>
      <c r="BA63" s="1057" t="s">
        <v>11508</v>
      </c>
      <c r="BB63" s="1401"/>
      <c r="BC63" s="1410"/>
      <c r="BD63" s="1410"/>
      <c r="BE63" s="1410"/>
      <c r="BF63" s="1410"/>
      <c r="BG63" s="1410"/>
      <c r="BH63" s="1410"/>
      <c r="BI63" s="1410"/>
      <c r="BJ63" s="1437"/>
    </row>
    <row r="64" spans="1:62" ht="15.75" customHeight="1">
      <c r="A64" s="496"/>
      <c r="B64" s="1448" t="s">
        <v>11509</v>
      </c>
      <c r="C64" s="1392" t="s">
        <v>11128</v>
      </c>
      <c r="D64" s="513" t="s">
        <v>6756</v>
      </c>
      <c r="E64" s="513">
        <v>3</v>
      </c>
      <c r="F64" s="1446"/>
      <c r="G64" s="1446"/>
      <c r="H64" s="1446"/>
      <c r="I64" s="1446"/>
      <c r="J64" s="1074">
        <v>0</v>
      </c>
      <c r="K64" s="1256">
        <v>0</v>
      </c>
      <c r="L64" s="1399"/>
      <c r="M64" s="1409"/>
      <c r="N64" s="1409"/>
      <c r="O64" s="1409"/>
      <c r="P64" s="1409"/>
      <c r="Q64" s="1409"/>
      <c r="R64" s="1409"/>
      <c r="S64" s="1409"/>
      <c r="T64" s="1436"/>
      <c r="U64" s="496"/>
      <c r="V64" s="1396" t="s">
        <v>11510</v>
      </c>
      <c r="W64" s="496"/>
      <c r="X64" s="517"/>
      <c r="Y64" s="496"/>
      <c r="Z64" s="510"/>
      <c r="AA64" s="487">
        <v>0</v>
      </c>
      <c r="AB64" s="827"/>
      <c r="AC64" s="799"/>
      <c r="AD64" s="799"/>
      <c r="AE64" s="799"/>
      <c r="AF64" s="799"/>
      <c r="AG64" s="511">
        <v>0</v>
      </c>
      <c r="AH64" s="799"/>
      <c r="AI64" s="799"/>
      <c r="AJ64" s="799"/>
      <c r="AK64" s="799"/>
      <c r="AL64" s="799"/>
      <c r="AM64" s="799"/>
      <c r="AN64" s="799"/>
      <c r="AO64" s="799"/>
      <c r="AP64" s="799"/>
      <c r="AQ64" s="799"/>
      <c r="AR64" s="827"/>
      <c r="AT64" s="1448" t="s">
        <v>11509</v>
      </c>
      <c r="AU64" s="1392" t="s">
        <v>11128</v>
      </c>
      <c r="AV64" s="1446"/>
      <c r="AW64" s="1446"/>
      <c r="AX64" s="1446"/>
      <c r="AY64" s="1447"/>
      <c r="AZ64" s="1074" t="s">
        <v>11511</v>
      </c>
      <c r="BA64" s="1057" t="s">
        <v>11512</v>
      </c>
      <c r="BB64" s="1401"/>
      <c r="BC64" s="1410"/>
      <c r="BD64" s="1410"/>
      <c r="BE64" s="1410"/>
      <c r="BF64" s="1410"/>
      <c r="BG64" s="1410"/>
      <c r="BH64" s="1410"/>
      <c r="BI64" s="1410"/>
      <c r="BJ64" s="1437"/>
    </row>
    <row r="65" spans="1:62" ht="15.75" customHeight="1">
      <c r="A65" s="496"/>
      <c r="B65" s="1448" t="s">
        <v>11509</v>
      </c>
      <c r="C65" s="1392" t="s">
        <v>11136</v>
      </c>
      <c r="D65" s="513" t="s">
        <v>6756</v>
      </c>
      <c r="E65" s="513">
        <v>3</v>
      </c>
      <c r="F65" s="1446"/>
      <c r="G65" s="1446"/>
      <c r="H65" s="1446"/>
      <c r="I65" s="1446"/>
      <c r="J65" s="1074">
        <v>0</v>
      </c>
      <c r="K65" s="1256">
        <v>0</v>
      </c>
      <c r="L65" s="1399"/>
      <c r="M65" s="1409"/>
      <c r="N65" s="1409"/>
      <c r="O65" s="1409"/>
      <c r="P65" s="1409"/>
      <c r="Q65" s="1409"/>
      <c r="R65" s="1409"/>
      <c r="S65" s="1409"/>
      <c r="T65" s="1436"/>
      <c r="U65" s="496"/>
      <c r="V65" s="1396" t="s">
        <v>11513</v>
      </c>
      <c r="W65" s="496"/>
      <c r="X65" s="517"/>
      <c r="Y65" s="496"/>
      <c r="Z65" s="510"/>
      <c r="AA65" s="487">
        <v>0</v>
      </c>
      <c r="AB65" s="827"/>
      <c r="AC65" s="799"/>
      <c r="AD65" s="799"/>
      <c r="AE65" s="799"/>
      <c r="AF65" s="799"/>
      <c r="AG65" s="511">
        <v>0</v>
      </c>
      <c r="AH65" s="799"/>
      <c r="AI65" s="799"/>
      <c r="AJ65" s="799"/>
      <c r="AK65" s="799"/>
      <c r="AL65" s="799"/>
      <c r="AM65" s="799"/>
      <c r="AN65" s="799"/>
      <c r="AO65" s="799"/>
      <c r="AP65" s="799"/>
      <c r="AQ65" s="799"/>
      <c r="AR65" s="827"/>
      <c r="AT65" s="1448" t="s">
        <v>11509</v>
      </c>
      <c r="AU65" s="1392" t="s">
        <v>11136</v>
      </c>
      <c r="AV65" s="1446"/>
      <c r="AW65" s="1446"/>
      <c r="AX65" s="1446"/>
      <c r="AY65" s="1447"/>
      <c r="AZ65" s="1074" t="s">
        <v>11514</v>
      </c>
      <c r="BA65" s="1057" t="s">
        <v>11515</v>
      </c>
      <c r="BB65" s="1401"/>
      <c r="BC65" s="1410"/>
      <c r="BD65" s="1410"/>
      <c r="BE65" s="1410"/>
      <c r="BF65" s="1410"/>
      <c r="BG65" s="1410"/>
      <c r="BH65" s="1410"/>
      <c r="BI65" s="1410"/>
      <c r="BJ65" s="1437"/>
    </row>
    <row r="66" spans="1:62" ht="15.75" customHeight="1">
      <c r="A66" s="496"/>
      <c r="B66" s="1448" t="s">
        <v>11509</v>
      </c>
      <c r="C66" s="1392" t="s">
        <v>11144</v>
      </c>
      <c r="D66" s="513" t="s">
        <v>6756</v>
      </c>
      <c r="E66" s="513">
        <v>3</v>
      </c>
      <c r="F66" s="1446"/>
      <c r="G66" s="1446"/>
      <c r="H66" s="1446"/>
      <c r="I66" s="1446"/>
      <c r="J66" s="1256">
        <v>0</v>
      </c>
      <c r="K66" s="1256">
        <v>0</v>
      </c>
      <c r="L66" s="1399"/>
      <c r="M66" s="1409"/>
      <c r="N66" s="1409"/>
      <c r="O66" s="1409"/>
      <c r="P66" s="1409"/>
      <c r="Q66" s="1409"/>
      <c r="R66" s="1409"/>
      <c r="S66" s="1409"/>
      <c r="T66" s="1436"/>
      <c r="U66" s="496"/>
      <c r="V66" s="1396" t="s">
        <v>11516</v>
      </c>
      <c r="W66" s="496"/>
      <c r="X66" s="517"/>
      <c r="Y66" s="496"/>
      <c r="Z66" s="510"/>
      <c r="AB66" s="827"/>
      <c r="AC66" s="799"/>
      <c r="AD66" s="799"/>
      <c r="AE66" s="799"/>
      <c r="AF66" s="799"/>
      <c r="AG66" s="799"/>
      <c r="AH66" s="799"/>
      <c r="AI66" s="799"/>
      <c r="AJ66" s="799"/>
      <c r="AK66" s="799"/>
      <c r="AL66" s="799"/>
      <c r="AM66" s="799"/>
      <c r="AN66" s="799"/>
      <c r="AO66" s="799"/>
      <c r="AP66" s="799"/>
      <c r="AQ66" s="799"/>
      <c r="AR66" s="827"/>
      <c r="AT66" s="1448" t="s">
        <v>11509</v>
      </c>
      <c r="AU66" s="1392" t="s">
        <v>11144</v>
      </c>
      <c r="AV66" s="1447"/>
      <c r="AW66" s="1447"/>
      <c r="AX66" s="1447"/>
      <c r="AY66" s="1447"/>
      <c r="AZ66" s="1057" t="s">
        <v>11517</v>
      </c>
      <c r="BA66" s="1057" t="s">
        <v>11518</v>
      </c>
      <c r="BB66" s="1401"/>
      <c r="BC66" s="1410"/>
      <c r="BD66" s="1410"/>
      <c r="BE66" s="1410"/>
      <c r="BF66" s="1410"/>
      <c r="BG66" s="1410"/>
      <c r="BH66" s="1410"/>
      <c r="BI66" s="1410"/>
      <c r="BJ66" s="1437"/>
    </row>
    <row r="67" spans="1:62" ht="15.75" customHeight="1" thickBot="1">
      <c r="A67" s="496"/>
      <c r="B67" s="1411" t="s">
        <v>11519</v>
      </c>
      <c r="C67" s="1412" t="s">
        <v>11144</v>
      </c>
      <c r="D67" s="520" t="s">
        <v>6756</v>
      </c>
      <c r="E67" s="520">
        <v>3</v>
      </c>
      <c r="F67" s="1449"/>
      <c r="G67" s="1449"/>
      <c r="H67" s="1449"/>
      <c r="I67" s="1449"/>
      <c r="J67" s="1207">
        <v>0.84499999999999997</v>
      </c>
      <c r="K67" s="1207">
        <v>0.84499999999999997</v>
      </c>
      <c r="L67" s="1413"/>
      <c r="M67" s="1414"/>
      <c r="N67" s="1414"/>
      <c r="O67" s="1414"/>
      <c r="P67" s="1414"/>
      <c r="Q67" s="1414"/>
      <c r="R67" s="1450">
        <v>1.2090000000000001</v>
      </c>
      <c r="S67" s="1450">
        <v>3.919</v>
      </c>
      <c r="T67" s="1451">
        <v>11.295999999999999</v>
      </c>
      <c r="U67" s="496"/>
      <c r="V67" s="1418" t="s">
        <v>11520</v>
      </c>
      <c r="W67" s="496"/>
      <c r="X67" s="523"/>
      <c r="Y67" s="496"/>
      <c r="Z67" s="510"/>
      <c r="AA67" s="487">
        <v>0</v>
      </c>
      <c r="AB67" s="1170"/>
      <c r="AC67" s="799"/>
      <c r="AD67" s="799"/>
      <c r="AE67" s="799"/>
      <c r="AF67" s="799"/>
      <c r="AG67" s="799"/>
      <c r="AH67" s="799"/>
      <c r="AI67" s="799"/>
      <c r="AJ67" s="799"/>
      <c r="AK67" s="799"/>
      <c r="AL67" s="799"/>
      <c r="AM67" s="799"/>
      <c r="AN67" s="799"/>
      <c r="AO67" s="511">
        <v>0</v>
      </c>
      <c r="AP67" s="511">
        <v>0</v>
      </c>
      <c r="AQ67" s="511">
        <v>0</v>
      </c>
      <c r="AR67" s="827"/>
      <c r="AT67" s="1411" t="s">
        <v>11519</v>
      </c>
      <c r="AU67" s="1412" t="s">
        <v>11144</v>
      </c>
      <c r="AV67" s="722"/>
      <c r="AW67" s="722"/>
      <c r="AX67" s="722"/>
      <c r="AY67" s="722"/>
      <c r="AZ67" s="1058" t="s">
        <v>11521</v>
      </c>
      <c r="BA67" s="1058" t="s">
        <v>11522</v>
      </c>
      <c r="BB67" s="1419"/>
      <c r="BC67" s="1420"/>
      <c r="BD67" s="1420"/>
      <c r="BE67" s="1420"/>
      <c r="BF67" s="1420"/>
      <c r="BG67" s="1420"/>
      <c r="BH67" s="1452" t="s">
        <v>11523</v>
      </c>
      <c r="BI67" s="1452" t="s">
        <v>11524</v>
      </c>
      <c r="BJ67" s="1453" t="s">
        <v>11525</v>
      </c>
    </row>
    <row r="68" spans="1:62" ht="15.75" customHeight="1" thickTop="1" thickBot="1">
      <c r="A68" s="496"/>
      <c r="B68" s="1423"/>
      <c r="C68" s="496"/>
      <c r="D68" s="496"/>
      <c r="E68" s="496"/>
      <c r="F68" s="1096"/>
      <c r="G68" s="1096"/>
      <c r="H68" s="1096"/>
      <c r="I68" s="1096"/>
      <c r="J68" s="1096"/>
      <c r="K68" s="1096"/>
      <c r="L68" s="1096"/>
      <c r="M68" s="1424"/>
      <c r="N68" s="1424"/>
      <c r="O68" s="1424"/>
      <c r="P68" s="1424"/>
      <c r="Q68" s="1425"/>
      <c r="R68" s="1224"/>
      <c r="S68" s="1224"/>
      <c r="T68" s="1454"/>
      <c r="U68" s="526"/>
      <c r="V68" s="526"/>
      <c r="W68" s="496"/>
      <c r="X68" s="496"/>
      <c r="Y68" s="496"/>
      <c r="Z68" s="510"/>
      <c r="AB68" s="827"/>
      <c r="AC68" s="799"/>
      <c r="AD68" s="799"/>
      <c r="AE68" s="799"/>
      <c r="AF68" s="799"/>
      <c r="AG68" s="799"/>
      <c r="AH68" s="799"/>
      <c r="AI68" s="799"/>
      <c r="AJ68" s="799"/>
      <c r="AK68" s="799"/>
      <c r="AL68" s="799"/>
      <c r="AM68" s="799"/>
      <c r="AN68" s="799"/>
      <c r="AO68" s="799"/>
      <c r="AP68" s="799"/>
      <c r="AQ68" s="799"/>
      <c r="AR68" s="827"/>
      <c r="AT68" s="1423"/>
      <c r="AU68" s="496"/>
      <c r="AV68" s="496"/>
      <c r="AW68" s="496"/>
      <c r="AX68" s="496"/>
      <c r="AY68" s="496"/>
      <c r="AZ68" s="496"/>
      <c r="BA68" s="496"/>
      <c r="BB68" s="496"/>
      <c r="BC68" s="598"/>
      <c r="BD68" s="598"/>
      <c r="BE68" s="598"/>
      <c r="BF68" s="598"/>
      <c r="BG68" s="1426"/>
      <c r="BH68" s="598"/>
      <c r="BI68" s="598"/>
      <c r="BJ68" s="1426"/>
    </row>
    <row r="69" spans="1:62" ht="15.75" customHeight="1" thickTop="1" thickBot="1">
      <c r="A69" s="496"/>
      <c r="B69" s="1382" t="s">
        <v>11526</v>
      </c>
      <c r="C69" s="496"/>
      <c r="D69" s="496"/>
      <c r="E69" s="496"/>
      <c r="F69" s="1096"/>
      <c r="G69" s="1096"/>
      <c r="H69" s="1096"/>
      <c r="I69" s="1096"/>
      <c r="J69" s="1096"/>
      <c r="K69" s="1096"/>
      <c r="L69" s="1096"/>
      <c r="M69" s="1424"/>
      <c r="N69" s="1424"/>
      <c r="O69" s="1424"/>
      <c r="P69" s="1424"/>
      <c r="Q69" s="1425"/>
      <c r="R69" s="1224"/>
      <c r="S69" s="1224"/>
      <c r="T69" s="1454"/>
      <c r="U69" s="526"/>
      <c r="V69" s="526"/>
      <c r="W69" s="496"/>
      <c r="X69" s="496"/>
      <c r="Y69" s="496"/>
      <c r="Z69" s="510"/>
      <c r="AB69" s="827"/>
      <c r="AC69" s="799"/>
      <c r="AD69" s="799"/>
      <c r="AE69" s="799"/>
      <c r="AF69" s="799"/>
      <c r="AG69" s="799"/>
      <c r="AH69" s="799"/>
      <c r="AI69" s="799"/>
      <c r="AJ69" s="799"/>
      <c r="AK69" s="799"/>
      <c r="AL69" s="799"/>
      <c r="AM69" s="799"/>
      <c r="AN69" s="799"/>
      <c r="AO69" s="799"/>
      <c r="AP69" s="799"/>
      <c r="AQ69" s="799"/>
      <c r="AR69" s="827"/>
      <c r="AT69" s="1382" t="s">
        <v>11526</v>
      </c>
      <c r="AU69" s="496"/>
      <c r="AV69" s="496"/>
      <c r="AW69" s="496"/>
      <c r="AX69" s="496"/>
      <c r="AY69" s="496"/>
      <c r="AZ69" s="496"/>
      <c r="BA69" s="496"/>
      <c r="BB69" s="496"/>
      <c r="BC69" s="598"/>
      <c r="BD69" s="598"/>
      <c r="BE69" s="598"/>
      <c r="BF69" s="598"/>
      <c r="BG69" s="1426"/>
      <c r="BH69" s="598"/>
      <c r="BI69" s="598"/>
      <c r="BJ69" s="1426"/>
    </row>
    <row r="70" spans="1:62" ht="15.75" customHeight="1" thickTop="1">
      <c r="A70" s="496"/>
      <c r="B70" s="1383" t="s">
        <v>11527</v>
      </c>
      <c r="C70" s="1384" t="s">
        <v>11128</v>
      </c>
      <c r="D70" s="504" t="s">
        <v>6756</v>
      </c>
      <c r="E70" s="504">
        <v>3</v>
      </c>
      <c r="F70" s="1071">
        <v>0</v>
      </c>
      <c r="G70" s="1071">
        <v>0</v>
      </c>
      <c r="H70" s="1071">
        <v>0</v>
      </c>
      <c r="I70" s="1071">
        <v>0</v>
      </c>
      <c r="J70" s="1071">
        <v>0</v>
      </c>
      <c r="K70" s="1254">
        <v>0</v>
      </c>
      <c r="L70" s="1455"/>
      <c r="M70" s="1427"/>
      <c r="N70" s="1427"/>
      <c r="O70" s="1427"/>
      <c r="P70" s="1427"/>
      <c r="Q70" s="1427"/>
      <c r="R70" s="1441"/>
      <c r="S70" s="1441"/>
      <c r="T70" s="1456"/>
      <c r="U70" s="496"/>
      <c r="V70" s="1388" t="s">
        <v>11528</v>
      </c>
      <c r="W70" s="496"/>
      <c r="X70" s="509"/>
      <c r="Y70" s="496"/>
      <c r="Z70" s="510"/>
      <c r="AA70" s="487">
        <v>0</v>
      </c>
      <c r="AB70" s="827"/>
      <c r="AC70" s="511">
        <v>0</v>
      </c>
      <c r="AD70" s="511">
        <v>0</v>
      </c>
      <c r="AE70" s="511">
        <v>0</v>
      </c>
      <c r="AF70" s="511">
        <v>0</v>
      </c>
      <c r="AG70" s="511">
        <v>0</v>
      </c>
      <c r="AH70" s="799"/>
      <c r="AI70" s="799"/>
      <c r="AJ70" s="799"/>
      <c r="AK70" s="799"/>
      <c r="AL70" s="799"/>
      <c r="AM70" s="799"/>
      <c r="AN70" s="799"/>
      <c r="AO70" s="799"/>
      <c r="AP70" s="799"/>
      <c r="AQ70" s="799"/>
      <c r="AR70" s="827"/>
      <c r="AT70" s="1383" t="s">
        <v>11527</v>
      </c>
      <c r="AU70" s="1384" t="s">
        <v>11128</v>
      </c>
      <c r="AV70" s="1071" t="s">
        <v>11529</v>
      </c>
      <c r="AW70" s="1071" t="s">
        <v>11530</v>
      </c>
      <c r="AX70" s="1071" t="s">
        <v>11531</v>
      </c>
      <c r="AY70" s="1071" t="s">
        <v>11532</v>
      </c>
      <c r="AZ70" s="1071" t="s">
        <v>11533</v>
      </c>
      <c r="BA70" s="1056" t="s">
        <v>11534</v>
      </c>
      <c r="BB70" s="1457"/>
      <c r="BC70" s="1430"/>
      <c r="BD70" s="1430"/>
      <c r="BE70" s="1430"/>
      <c r="BF70" s="1430"/>
      <c r="BG70" s="1430"/>
      <c r="BH70" s="1430"/>
      <c r="BI70" s="1430"/>
      <c r="BJ70" s="1445"/>
    </row>
    <row r="71" spans="1:62" ht="15.75" customHeight="1">
      <c r="A71" s="496"/>
      <c r="B71" s="1391" t="s">
        <v>11527</v>
      </c>
      <c r="C71" s="1392" t="s">
        <v>11136</v>
      </c>
      <c r="D71" s="513" t="s">
        <v>6756</v>
      </c>
      <c r="E71" s="513">
        <v>3</v>
      </c>
      <c r="F71" s="1074">
        <v>0</v>
      </c>
      <c r="G71" s="1074">
        <v>0</v>
      </c>
      <c r="H71" s="1074">
        <v>0</v>
      </c>
      <c r="I71" s="1074">
        <v>0</v>
      </c>
      <c r="J71" s="1074">
        <v>0</v>
      </c>
      <c r="K71" s="1256">
        <v>0</v>
      </c>
      <c r="L71" s="1399"/>
      <c r="M71" s="1409"/>
      <c r="N71" s="1409"/>
      <c r="O71" s="1409"/>
      <c r="P71" s="1409"/>
      <c r="Q71" s="1409"/>
      <c r="R71" s="1403"/>
      <c r="S71" s="1403"/>
      <c r="T71" s="1434"/>
      <c r="U71" s="496"/>
      <c r="V71" s="1396" t="s">
        <v>11535</v>
      </c>
      <c r="W71" s="496"/>
      <c r="X71" s="517"/>
      <c r="Y71" s="496"/>
      <c r="Z71" s="510"/>
      <c r="AA71" s="487">
        <v>0</v>
      </c>
      <c r="AB71" s="827"/>
      <c r="AC71" s="511">
        <v>0</v>
      </c>
      <c r="AD71" s="511">
        <v>0</v>
      </c>
      <c r="AE71" s="511">
        <v>0</v>
      </c>
      <c r="AF71" s="511">
        <v>0</v>
      </c>
      <c r="AG71" s="511">
        <v>0</v>
      </c>
      <c r="AH71" s="799"/>
      <c r="AI71" s="799"/>
      <c r="AJ71" s="799"/>
      <c r="AK71" s="799"/>
      <c r="AL71" s="799"/>
      <c r="AM71" s="799"/>
      <c r="AN71" s="799"/>
      <c r="AO71" s="799"/>
      <c r="AP71" s="799"/>
      <c r="AQ71" s="799"/>
      <c r="AR71" s="827"/>
      <c r="AT71" s="1391" t="s">
        <v>11527</v>
      </c>
      <c r="AU71" s="1392" t="s">
        <v>11136</v>
      </c>
      <c r="AV71" s="1074" t="s">
        <v>11536</v>
      </c>
      <c r="AW71" s="1074" t="s">
        <v>11537</v>
      </c>
      <c r="AX71" s="1074" t="s">
        <v>11538</v>
      </c>
      <c r="AY71" s="1074" t="s">
        <v>11539</v>
      </c>
      <c r="AZ71" s="1074" t="s">
        <v>11540</v>
      </c>
      <c r="BA71" s="1057" t="s">
        <v>11541</v>
      </c>
      <c r="BB71" s="1401"/>
      <c r="BC71" s="1410"/>
      <c r="BD71" s="1410"/>
      <c r="BE71" s="1410"/>
      <c r="BF71" s="1410"/>
      <c r="BG71" s="1410"/>
      <c r="BH71" s="1410"/>
      <c r="BI71" s="1410"/>
      <c r="BJ71" s="1437"/>
    </row>
    <row r="72" spans="1:62" ht="15.75" customHeight="1">
      <c r="A72" s="496"/>
      <c r="B72" s="1391" t="s">
        <v>11527</v>
      </c>
      <c r="C72" s="1392" t="s">
        <v>11144</v>
      </c>
      <c r="D72" s="513" t="s">
        <v>6756</v>
      </c>
      <c r="E72" s="513">
        <v>3</v>
      </c>
      <c r="F72" s="1256">
        <v>0</v>
      </c>
      <c r="G72" s="1256">
        <v>0</v>
      </c>
      <c r="H72" s="1256">
        <v>0</v>
      </c>
      <c r="I72" s="1256">
        <v>0</v>
      </c>
      <c r="J72" s="1256">
        <v>0</v>
      </c>
      <c r="K72" s="1256">
        <v>0</v>
      </c>
      <c r="L72" s="1399"/>
      <c r="M72" s="1409"/>
      <c r="N72" s="1409"/>
      <c r="O72" s="1409"/>
      <c r="P72" s="1409"/>
      <c r="Q72" s="1409"/>
      <c r="R72" s="1458">
        <v>0</v>
      </c>
      <c r="S72" s="1458">
        <v>0</v>
      </c>
      <c r="T72" s="1459">
        <v>0</v>
      </c>
      <c r="U72" s="496"/>
      <c r="V72" s="1396" t="s">
        <v>11542</v>
      </c>
      <c r="W72" s="496"/>
      <c r="X72" s="517"/>
      <c r="Y72" s="496"/>
      <c r="Z72" s="510"/>
      <c r="AA72" s="487">
        <v>0</v>
      </c>
      <c r="AB72" s="1170"/>
      <c r="AC72" s="799"/>
      <c r="AD72" s="799"/>
      <c r="AE72" s="799"/>
      <c r="AF72" s="799"/>
      <c r="AG72" s="799"/>
      <c r="AH72" s="799"/>
      <c r="AI72" s="799"/>
      <c r="AJ72" s="799"/>
      <c r="AK72" s="799"/>
      <c r="AL72" s="799"/>
      <c r="AM72" s="799"/>
      <c r="AN72" s="799"/>
      <c r="AO72" s="511">
        <v>0</v>
      </c>
      <c r="AP72" s="511">
        <v>0</v>
      </c>
      <c r="AQ72" s="511">
        <v>0</v>
      </c>
      <c r="AR72" s="827"/>
      <c r="AT72" s="1391" t="s">
        <v>11527</v>
      </c>
      <c r="AU72" s="1392" t="s">
        <v>11144</v>
      </c>
      <c r="AV72" s="1057" t="s">
        <v>11543</v>
      </c>
      <c r="AW72" s="1057" t="s">
        <v>11544</v>
      </c>
      <c r="AX72" s="1057" t="s">
        <v>11545</v>
      </c>
      <c r="AY72" s="1057" t="s">
        <v>11546</v>
      </c>
      <c r="AZ72" s="1057" t="s">
        <v>11547</v>
      </c>
      <c r="BA72" s="1057" t="s">
        <v>11548</v>
      </c>
      <c r="BB72" s="1401"/>
      <c r="BC72" s="1410"/>
      <c r="BD72" s="1410"/>
      <c r="BE72" s="1410"/>
      <c r="BF72" s="1410"/>
      <c r="BG72" s="1410"/>
      <c r="BH72" s="1460" t="s">
        <v>11549</v>
      </c>
      <c r="BI72" s="1460" t="s">
        <v>11550</v>
      </c>
      <c r="BJ72" s="1461" t="s">
        <v>11551</v>
      </c>
    </row>
    <row r="73" spans="1:62" ht="15.75" customHeight="1">
      <c r="A73" s="496"/>
      <c r="B73" s="1391" t="s">
        <v>11552</v>
      </c>
      <c r="C73" s="1392" t="s">
        <v>11128</v>
      </c>
      <c r="D73" s="513" t="s">
        <v>6756</v>
      </c>
      <c r="E73" s="513">
        <v>3</v>
      </c>
      <c r="F73" s="1074">
        <v>0</v>
      </c>
      <c r="G73" s="1074">
        <v>0</v>
      </c>
      <c r="H73" s="1074">
        <v>0</v>
      </c>
      <c r="I73" s="1074">
        <v>0</v>
      </c>
      <c r="J73" s="1074">
        <v>0.48099999999999998</v>
      </c>
      <c r="K73" s="1256">
        <v>0.48099999999999998</v>
      </c>
      <c r="L73" s="1399"/>
      <c r="M73" s="1409"/>
      <c r="N73" s="1409"/>
      <c r="O73" s="1409"/>
      <c r="P73" s="1409"/>
      <c r="Q73" s="1409"/>
      <c r="R73" s="1403"/>
      <c r="S73" s="1403"/>
      <c r="T73" s="1434"/>
      <c r="U73" s="496"/>
      <c r="V73" s="1396" t="s">
        <v>11553</v>
      </c>
      <c r="W73" s="496"/>
      <c r="X73" s="517"/>
      <c r="Y73" s="496"/>
      <c r="Z73" s="510"/>
      <c r="AA73" s="487">
        <v>0</v>
      </c>
      <c r="AB73" s="827"/>
      <c r="AC73" s="511">
        <v>0</v>
      </c>
      <c r="AD73" s="511">
        <v>0</v>
      </c>
      <c r="AE73" s="511">
        <v>0</v>
      </c>
      <c r="AF73" s="511">
        <v>0</v>
      </c>
      <c r="AG73" s="511">
        <v>0</v>
      </c>
      <c r="AH73" s="799"/>
      <c r="AI73" s="799"/>
      <c r="AJ73" s="799"/>
      <c r="AK73" s="799"/>
      <c r="AL73" s="799"/>
      <c r="AM73" s="799"/>
      <c r="AN73" s="799"/>
      <c r="AO73" s="799"/>
      <c r="AP73" s="799"/>
      <c r="AQ73" s="799"/>
      <c r="AR73" s="827"/>
      <c r="AT73" s="1391" t="s">
        <v>11552</v>
      </c>
      <c r="AU73" s="1392" t="s">
        <v>11128</v>
      </c>
      <c r="AV73" s="1074" t="s">
        <v>11554</v>
      </c>
      <c r="AW73" s="1074" t="s">
        <v>11555</v>
      </c>
      <c r="AX73" s="1074" t="s">
        <v>11556</v>
      </c>
      <c r="AY73" s="1074" t="s">
        <v>11557</v>
      </c>
      <c r="AZ73" s="1074" t="s">
        <v>11558</v>
      </c>
      <c r="BA73" s="1057" t="s">
        <v>11559</v>
      </c>
      <c r="BB73" s="1401"/>
      <c r="BC73" s="1410"/>
      <c r="BD73" s="1410"/>
      <c r="BE73" s="1410"/>
      <c r="BF73" s="1410"/>
      <c r="BG73" s="1410"/>
      <c r="BH73" s="1410"/>
      <c r="BI73" s="1410"/>
      <c r="BJ73" s="1437"/>
    </row>
    <row r="74" spans="1:62" ht="15.75" customHeight="1">
      <c r="A74" s="496"/>
      <c r="B74" s="1391" t="s">
        <v>11552</v>
      </c>
      <c r="C74" s="1392" t="s">
        <v>11136</v>
      </c>
      <c r="D74" s="513" t="s">
        <v>6756</v>
      </c>
      <c r="E74" s="513">
        <v>3</v>
      </c>
      <c r="F74" s="1074">
        <v>0</v>
      </c>
      <c r="G74" s="1074">
        <v>0</v>
      </c>
      <c r="H74" s="1074">
        <v>0</v>
      </c>
      <c r="I74" s="1074">
        <v>0</v>
      </c>
      <c r="J74" s="1074">
        <v>0</v>
      </c>
      <c r="K74" s="1256">
        <v>0</v>
      </c>
      <c r="L74" s="1399"/>
      <c r="M74" s="1409"/>
      <c r="N74" s="1409"/>
      <c r="O74" s="1409"/>
      <c r="P74" s="1409"/>
      <c r="Q74" s="1409"/>
      <c r="R74" s="1403"/>
      <c r="S74" s="1403"/>
      <c r="T74" s="1434"/>
      <c r="U74" s="496"/>
      <c r="V74" s="1396" t="s">
        <v>11560</v>
      </c>
      <c r="W74" s="496"/>
      <c r="X74" s="517"/>
      <c r="Y74" s="496"/>
      <c r="Z74" s="510"/>
      <c r="AA74" s="487">
        <v>0</v>
      </c>
      <c r="AB74" s="827"/>
      <c r="AC74" s="511">
        <v>0</v>
      </c>
      <c r="AD74" s="511">
        <v>0</v>
      </c>
      <c r="AE74" s="511">
        <v>0</v>
      </c>
      <c r="AF74" s="511">
        <v>0</v>
      </c>
      <c r="AG74" s="511">
        <v>0</v>
      </c>
      <c r="AH74" s="799"/>
      <c r="AI74" s="799"/>
      <c r="AJ74" s="799"/>
      <c r="AK74" s="799"/>
      <c r="AL74" s="799"/>
      <c r="AM74" s="799"/>
      <c r="AN74" s="799"/>
      <c r="AO74" s="799"/>
      <c r="AP74" s="799"/>
      <c r="AQ74" s="799"/>
      <c r="AR74" s="827"/>
      <c r="AT74" s="1391" t="s">
        <v>11552</v>
      </c>
      <c r="AU74" s="1392" t="s">
        <v>11136</v>
      </c>
      <c r="AV74" s="1074" t="s">
        <v>11561</v>
      </c>
      <c r="AW74" s="1074" t="s">
        <v>11562</v>
      </c>
      <c r="AX74" s="1074" t="s">
        <v>11563</v>
      </c>
      <c r="AY74" s="1074" t="s">
        <v>11564</v>
      </c>
      <c r="AZ74" s="1074" t="s">
        <v>11565</v>
      </c>
      <c r="BA74" s="1057" t="s">
        <v>11566</v>
      </c>
      <c r="BB74" s="1401"/>
      <c r="BC74" s="1410"/>
      <c r="BD74" s="1410"/>
      <c r="BE74" s="1410"/>
      <c r="BF74" s="1410"/>
      <c r="BG74" s="1410"/>
      <c r="BH74" s="1410"/>
      <c r="BI74" s="1410"/>
      <c r="BJ74" s="1437"/>
    </row>
    <row r="75" spans="1:62" ht="15.75" customHeight="1">
      <c r="A75" s="496"/>
      <c r="B75" s="1391" t="s">
        <v>11552</v>
      </c>
      <c r="C75" s="1392" t="s">
        <v>11144</v>
      </c>
      <c r="D75" s="513" t="s">
        <v>6756</v>
      </c>
      <c r="E75" s="513">
        <v>3</v>
      </c>
      <c r="F75" s="1256">
        <v>0</v>
      </c>
      <c r="G75" s="1256">
        <v>0</v>
      </c>
      <c r="H75" s="1256">
        <v>0</v>
      </c>
      <c r="I75" s="1256">
        <v>0</v>
      </c>
      <c r="J75" s="1256">
        <v>0.48099999999999998</v>
      </c>
      <c r="K75" s="1256">
        <v>0.48099999999999998</v>
      </c>
      <c r="L75" s="1399"/>
      <c r="M75" s="1409"/>
      <c r="N75" s="1409"/>
      <c r="O75" s="1409"/>
      <c r="P75" s="1409"/>
      <c r="Q75" s="1409"/>
      <c r="R75" s="1458">
        <v>0.55900000000000005</v>
      </c>
      <c r="S75" s="1458">
        <v>7.4740000000000002</v>
      </c>
      <c r="T75" s="1459">
        <v>21.542999999999999</v>
      </c>
      <c r="U75" s="496"/>
      <c r="V75" s="1396" t="s">
        <v>11567</v>
      </c>
      <c r="W75" s="496"/>
      <c r="X75" s="517"/>
      <c r="Y75" s="496"/>
      <c r="Z75" s="510"/>
      <c r="AA75" s="487">
        <v>0</v>
      </c>
      <c r="AB75" s="1170"/>
      <c r="AC75" s="799"/>
      <c r="AD75" s="799"/>
      <c r="AE75" s="799"/>
      <c r="AF75" s="799"/>
      <c r="AG75" s="799"/>
      <c r="AH75" s="799"/>
      <c r="AI75" s="799"/>
      <c r="AJ75" s="799"/>
      <c r="AK75" s="799"/>
      <c r="AL75" s="799"/>
      <c r="AM75" s="799"/>
      <c r="AN75" s="799"/>
      <c r="AO75" s="511">
        <v>0</v>
      </c>
      <c r="AP75" s="511">
        <v>0</v>
      </c>
      <c r="AQ75" s="511">
        <v>0</v>
      </c>
      <c r="AR75" s="827"/>
      <c r="AT75" s="1391" t="s">
        <v>11552</v>
      </c>
      <c r="AU75" s="1392" t="s">
        <v>11144</v>
      </c>
      <c r="AV75" s="1057" t="s">
        <v>11568</v>
      </c>
      <c r="AW75" s="1057" t="s">
        <v>11569</v>
      </c>
      <c r="AX75" s="1057" t="s">
        <v>11570</v>
      </c>
      <c r="AY75" s="1057" t="s">
        <v>11571</v>
      </c>
      <c r="AZ75" s="1057" t="s">
        <v>11572</v>
      </c>
      <c r="BA75" s="1057" t="s">
        <v>11573</v>
      </c>
      <c r="BB75" s="1401"/>
      <c r="BC75" s="1410"/>
      <c r="BD75" s="1410"/>
      <c r="BE75" s="1410"/>
      <c r="BF75" s="1410"/>
      <c r="BG75" s="1410"/>
      <c r="BH75" s="1460" t="s">
        <v>11574</v>
      </c>
      <c r="BI75" s="1460" t="s">
        <v>11575</v>
      </c>
      <c r="BJ75" s="1461" t="s">
        <v>11576</v>
      </c>
    </row>
    <row r="76" spans="1:62" ht="15.75" customHeight="1">
      <c r="A76" s="496"/>
      <c r="B76" s="1391" t="s">
        <v>11577</v>
      </c>
      <c r="C76" s="1392" t="s">
        <v>11128</v>
      </c>
      <c r="D76" s="513" t="s">
        <v>6756</v>
      </c>
      <c r="E76" s="513">
        <v>3</v>
      </c>
      <c r="F76" s="1074">
        <v>0</v>
      </c>
      <c r="G76" s="1074">
        <v>0</v>
      </c>
      <c r="H76" s="1074">
        <v>0</v>
      </c>
      <c r="I76" s="1074">
        <v>10.218999999999999</v>
      </c>
      <c r="J76" s="1074">
        <v>0.08</v>
      </c>
      <c r="K76" s="1256">
        <v>10.298999999999999</v>
      </c>
      <c r="L76" s="1399"/>
      <c r="M76" s="1409"/>
      <c r="N76" s="1409"/>
      <c r="O76" s="1409"/>
      <c r="P76" s="1409"/>
      <c r="Q76" s="1409"/>
      <c r="R76" s="1403"/>
      <c r="S76" s="1403"/>
      <c r="T76" s="1434"/>
      <c r="U76" s="496"/>
      <c r="V76" s="1396" t="s">
        <v>11578</v>
      </c>
      <c r="W76" s="496"/>
      <c r="X76" s="517"/>
      <c r="Y76" s="496"/>
      <c r="Z76" s="510"/>
      <c r="AA76" s="487">
        <v>0</v>
      </c>
      <c r="AB76" s="827"/>
      <c r="AC76" s="511">
        <v>0</v>
      </c>
      <c r="AD76" s="511">
        <v>0</v>
      </c>
      <c r="AE76" s="511">
        <v>0</v>
      </c>
      <c r="AF76" s="511">
        <v>0</v>
      </c>
      <c r="AG76" s="511">
        <v>0</v>
      </c>
      <c r="AH76" s="799"/>
      <c r="AI76" s="799"/>
      <c r="AJ76" s="799"/>
      <c r="AK76" s="799"/>
      <c r="AL76" s="799"/>
      <c r="AM76" s="799"/>
      <c r="AN76" s="799"/>
      <c r="AO76" s="799"/>
      <c r="AP76" s="799"/>
      <c r="AQ76" s="799"/>
      <c r="AR76" s="827"/>
      <c r="AT76" s="1391" t="s">
        <v>11577</v>
      </c>
      <c r="AU76" s="1392" t="s">
        <v>11128</v>
      </c>
      <c r="AV76" s="1074" t="s">
        <v>11579</v>
      </c>
      <c r="AW76" s="1074" t="s">
        <v>11580</v>
      </c>
      <c r="AX76" s="1074" t="s">
        <v>11581</v>
      </c>
      <c r="AY76" s="1074" t="s">
        <v>11582</v>
      </c>
      <c r="AZ76" s="1074" t="s">
        <v>11583</v>
      </c>
      <c r="BA76" s="1057" t="s">
        <v>11584</v>
      </c>
      <c r="BB76" s="1401"/>
      <c r="BC76" s="1410"/>
      <c r="BD76" s="1410"/>
      <c r="BE76" s="1410"/>
      <c r="BF76" s="1410"/>
      <c r="BG76" s="1410"/>
      <c r="BH76" s="1410"/>
      <c r="BI76" s="1410"/>
      <c r="BJ76" s="1437"/>
    </row>
    <row r="77" spans="1:62" ht="15.75" customHeight="1">
      <c r="A77" s="496"/>
      <c r="B77" s="1391" t="s">
        <v>11577</v>
      </c>
      <c r="C77" s="1392" t="s">
        <v>11136</v>
      </c>
      <c r="D77" s="513" t="s">
        <v>6756</v>
      </c>
      <c r="E77" s="513">
        <v>3</v>
      </c>
      <c r="F77" s="1074">
        <v>0</v>
      </c>
      <c r="G77" s="1074">
        <v>0</v>
      </c>
      <c r="H77" s="1074">
        <v>0</v>
      </c>
      <c r="I77" s="1074">
        <v>5.694</v>
      </c>
      <c r="J77" s="1074">
        <v>0</v>
      </c>
      <c r="K77" s="1256">
        <v>5.694</v>
      </c>
      <c r="L77" s="1399"/>
      <c r="M77" s="1409"/>
      <c r="N77" s="1409"/>
      <c r="O77" s="1409"/>
      <c r="P77" s="1409"/>
      <c r="Q77" s="1409"/>
      <c r="R77" s="1403"/>
      <c r="S77" s="1403"/>
      <c r="T77" s="1434"/>
      <c r="U77" s="496"/>
      <c r="V77" s="1396" t="s">
        <v>11585</v>
      </c>
      <c r="W77" s="496"/>
      <c r="X77" s="517"/>
      <c r="Y77" s="496"/>
      <c r="Z77" s="510"/>
      <c r="AA77" s="487">
        <v>0</v>
      </c>
      <c r="AB77" s="827"/>
      <c r="AC77" s="511">
        <v>0</v>
      </c>
      <c r="AD77" s="511">
        <v>0</v>
      </c>
      <c r="AE77" s="511">
        <v>0</v>
      </c>
      <c r="AF77" s="511">
        <v>0</v>
      </c>
      <c r="AG77" s="511">
        <v>0</v>
      </c>
      <c r="AH77" s="799"/>
      <c r="AI77" s="799"/>
      <c r="AJ77" s="799"/>
      <c r="AK77" s="799"/>
      <c r="AL77" s="799"/>
      <c r="AM77" s="799"/>
      <c r="AN77" s="799"/>
      <c r="AO77" s="799"/>
      <c r="AP77" s="799"/>
      <c r="AQ77" s="799"/>
      <c r="AR77" s="827"/>
      <c r="AT77" s="1391" t="s">
        <v>11577</v>
      </c>
      <c r="AU77" s="1392" t="s">
        <v>11136</v>
      </c>
      <c r="AV77" s="1074" t="s">
        <v>11586</v>
      </c>
      <c r="AW77" s="1074" t="s">
        <v>11587</v>
      </c>
      <c r="AX77" s="1074" t="s">
        <v>11588</v>
      </c>
      <c r="AY77" s="1074" t="s">
        <v>11589</v>
      </c>
      <c r="AZ77" s="1074" t="s">
        <v>11590</v>
      </c>
      <c r="BA77" s="1057" t="s">
        <v>11591</v>
      </c>
      <c r="BB77" s="1401"/>
      <c r="BC77" s="1410"/>
      <c r="BD77" s="1410"/>
      <c r="BE77" s="1410"/>
      <c r="BF77" s="1410"/>
      <c r="BG77" s="1410"/>
      <c r="BH77" s="1410"/>
      <c r="BI77" s="1410"/>
      <c r="BJ77" s="1437"/>
    </row>
    <row r="78" spans="1:62" ht="15.75" customHeight="1">
      <c r="A78" s="496"/>
      <c r="B78" s="1391" t="s">
        <v>11577</v>
      </c>
      <c r="C78" s="1392" t="s">
        <v>11144</v>
      </c>
      <c r="D78" s="513" t="s">
        <v>6756</v>
      </c>
      <c r="E78" s="513">
        <v>3</v>
      </c>
      <c r="F78" s="1256">
        <v>0</v>
      </c>
      <c r="G78" s="1256">
        <v>0</v>
      </c>
      <c r="H78" s="1256">
        <v>0</v>
      </c>
      <c r="I78" s="1256">
        <v>15.913</v>
      </c>
      <c r="J78" s="1256">
        <v>0.08</v>
      </c>
      <c r="K78" s="1256">
        <v>15.993</v>
      </c>
      <c r="L78" s="1399"/>
      <c r="M78" s="1409"/>
      <c r="N78" s="1409"/>
      <c r="O78" s="1409"/>
      <c r="P78" s="1409"/>
      <c r="Q78" s="1409"/>
      <c r="R78" s="1458">
        <v>19.643999999999998</v>
      </c>
      <c r="S78" s="1458">
        <v>22.981999999999999</v>
      </c>
      <c r="T78" s="1459">
        <v>65.599999999999994</v>
      </c>
      <c r="U78" s="496"/>
      <c r="V78" s="1396" t="s">
        <v>11592</v>
      </c>
      <c r="W78" s="496"/>
      <c r="X78" s="517"/>
      <c r="Y78" s="496"/>
      <c r="Z78" s="510"/>
      <c r="AA78" s="487">
        <v>0</v>
      </c>
      <c r="AB78" s="1170"/>
      <c r="AC78" s="799"/>
      <c r="AD78" s="799"/>
      <c r="AE78" s="799"/>
      <c r="AF78" s="799"/>
      <c r="AG78" s="799"/>
      <c r="AH78" s="799"/>
      <c r="AI78" s="799"/>
      <c r="AJ78" s="799"/>
      <c r="AK78" s="799"/>
      <c r="AL78" s="799"/>
      <c r="AM78" s="799"/>
      <c r="AN78" s="799"/>
      <c r="AO78" s="511">
        <v>0</v>
      </c>
      <c r="AP78" s="511">
        <v>0</v>
      </c>
      <c r="AQ78" s="511">
        <v>0</v>
      </c>
      <c r="AR78" s="827"/>
      <c r="AT78" s="1391" t="s">
        <v>11577</v>
      </c>
      <c r="AU78" s="1392" t="s">
        <v>11144</v>
      </c>
      <c r="AV78" s="1057" t="s">
        <v>11593</v>
      </c>
      <c r="AW78" s="1057" t="s">
        <v>11594</v>
      </c>
      <c r="AX78" s="1057" t="s">
        <v>11595</v>
      </c>
      <c r="AY78" s="1057" t="s">
        <v>11596</v>
      </c>
      <c r="AZ78" s="1057" t="s">
        <v>11597</v>
      </c>
      <c r="BA78" s="1057" t="s">
        <v>11598</v>
      </c>
      <c r="BB78" s="1401"/>
      <c r="BC78" s="1410"/>
      <c r="BD78" s="1410"/>
      <c r="BE78" s="1410"/>
      <c r="BF78" s="1410"/>
      <c r="BG78" s="1410"/>
      <c r="BH78" s="1460" t="s">
        <v>11599</v>
      </c>
      <c r="BI78" s="1460" t="s">
        <v>11600</v>
      </c>
      <c r="BJ78" s="1461" t="s">
        <v>11601</v>
      </c>
    </row>
    <row r="79" spans="1:62" ht="15.75" customHeight="1">
      <c r="A79" s="496"/>
      <c r="B79" s="1391" t="s">
        <v>11602</v>
      </c>
      <c r="C79" s="1392" t="s">
        <v>11128</v>
      </c>
      <c r="D79" s="513" t="s">
        <v>6756</v>
      </c>
      <c r="E79" s="513">
        <v>3</v>
      </c>
      <c r="F79" s="1074">
        <v>0</v>
      </c>
      <c r="G79" s="1074">
        <v>0</v>
      </c>
      <c r="H79" s="1074">
        <v>0</v>
      </c>
      <c r="I79" s="1074">
        <v>0</v>
      </c>
      <c r="J79" s="1074">
        <v>0</v>
      </c>
      <c r="K79" s="1256">
        <v>0</v>
      </c>
      <c r="L79" s="1399"/>
      <c r="M79" s="1409"/>
      <c r="N79" s="1409"/>
      <c r="O79" s="1409"/>
      <c r="P79" s="1409"/>
      <c r="Q79" s="1409"/>
      <c r="R79" s="1403"/>
      <c r="S79" s="1403"/>
      <c r="T79" s="1434"/>
      <c r="U79" s="496"/>
      <c r="V79" s="1396" t="s">
        <v>11603</v>
      </c>
      <c r="W79" s="496"/>
      <c r="X79" s="517"/>
      <c r="Y79" s="496"/>
      <c r="Z79" s="510"/>
      <c r="AA79" s="487">
        <v>0</v>
      </c>
      <c r="AB79" s="827"/>
      <c r="AC79" s="511">
        <v>0</v>
      </c>
      <c r="AD79" s="511">
        <v>0</v>
      </c>
      <c r="AE79" s="511">
        <v>0</v>
      </c>
      <c r="AF79" s="511">
        <v>0</v>
      </c>
      <c r="AG79" s="511">
        <v>0</v>
      </c>
      <c r="AH79" s="799"/>
      <c r="AI79" s="799"/>
      <c r="AJ79" s="799"/>
      <c r="AK79" s="799"/>
      <c r="AL79" s="799"/>
      <c r="AM79" s="799"/>
      <c r="AN79" s="799"/>
      <c r="AO79" s="799"/>
      <c r="AP79" s="799"/>
      <c r="AQ79" s="799"/>
      <c r="AR79" s="827"/>
      <c r="AT79" s="1391" t="s">
        <v>11602</v>
      </c>
      <c r="AU79" s="1392" t="s">
        <v>11128</v>
      </c>
      <c r="AV79" s="1074" t="s">
        <v>11604</v>
      </c>
      <c r="AW79" s="1074" t="s">
        <v>11605</v>
      </c>
      <c r="AX79" s="1074" t="s">
        <v>11606</v>
      </c>
      <c r="AY79" s="1074" t="s">
        <v>11607</v>
      </c>
      <c r="AZ79" s="1074" t="s">
        <v>11608</v>
      </c>
      <c r="BA79" s="1057" t="s">
        <v>11609</v>
      </c>
      <c r="BB79" s="1401"/>
      <c r="BC79" s="1410"/>
      <c r="BD79" s="1410"/>
      <c r="BE79" s="1410"/>
      <c r="BF79" s="1410"/>
      <c r="BG79" s="1410"/>
      <c r="BH79" s="1410"/>
      <c r="BI79" s="1410"/>
      <c r="BJ79" s="1437"/>
    </row>
    <row r="80" spans="1:62" ht="15.75" customHeight="1">
      <c r="A80" s="496"/>
      <c r="B80" s="1391" t="s">
        <v>11602</v>
      </c>
      <c r="C80" s="1392" t="s">
        <v>11136</v>
      </c>
      <c r="D80" s="513" t="s">
        <v>6756</v>
      </c>
      <c r="E80" s="513">
        <v>3</v>
      </c>
      <c r="F80" s="1074">
        <v>0</v>
      </c>
      <c r="G80" s="1074">
        <v>0</v>
      </c>
      <c r="H80" s="1074">
        <v>0</v>
      </c>
      <c r="I80" s="1074">
        <v>0</v>
      </c>
      <c r="J80" s="1074">
        <v>0</v>
      </c>
      <c r="K80" s="1256">
        <v>0</v>
      </c>
      <c r="L80" s="1399"/>
      <c r="M80" s="1409"/>
      <c r="N80" s="1409"/>
      <c r="O80" s="1409"/>
      <c r="P80" s="1409"/>
      <c r="Q80" s="1409"/>
      <c r="R80" s="1403"/>
      <c r="S80" s="1403"/>
      <c r="T80" s="1434"/>
      <c r="U80" s="496"/>
      <c r="V80" s="1396" t="s">
        <v>11610</v>
      </c>
      <c r="W80" s="496"/>
      <c r="X80" s="517"/>
      <c r="Y80" s="496"/>
      <c r="Z80" s="510"/>
      <c r="AA80" s="487">
        <v>0</v>
      </c>
      <c r="AB80" s="827"/>
      <c r="AC80" s="511">
        <v>0</v>
      </c>
      <c r="AD80" s="511">
        <v>0</v>
      </c>
      <c r="AE80" s="511">
        <v>0</v>
      </c>
      <c r="AF80" s="511">
        <v>0</v>
      </c>
      <c r="AG80" s="511">
        <v>0</v>
      </c>
      <c r="AH80" s="799"/>
      <c r="AI80" s="799"/>
      <c r="AJ80" s="799"/>
      <c r="AK80" s="799"/>
      <c r="AL80" s="799"/>
      <c r="AM80" s="799"/>
      <c r="AN80" s="799"/>
      <c r="AO80" s="799"/>
      <c r="AP80" s="799"/>
      <c r="AQ80" s="799"/>
      <c r="AR80" s="827"/>
      <c r="AT80" s="1391" t="s">
        <v>11602</v>
      </c>
      <c r="AU80" s="1392" t="s">
        <v>11136</v>
      </c>
      <c r="AV80" s="1074" t="s">
        <v>11611</v>
      </c>
      <c r="AW80" s="1074" t="s">
        <v>11612</v>
      </c>
      <c r="AX80" s="1074" t="s">
        <v>11613</v>
      </c>
      <c r="AY80" s="1074" t="s">
        <v>11614</v>
      </c>
      <c r="AZ80" s="1074" t="s">
        <v>11615</v>
      </c>
      <c r="BA80" s="1057" t="s">
        <v>11616</v>
      </c>
      <c r="BB80" s="1401"/>
      <c r="BC80" s="1410"/>
      <c r="BD80" s="1410"/>
      <c r="BE80" s="1410"/>
      <c r="BF80" s="1410"/>
      <c r="BG80" s="1410"/>
      <c r="BH80" s="1410"/>
      <c r="BI80" s="1410"/>
      <c r="BJ80" s="1437"/>
    </row>
    <row r="81" spans="1:62" ht="15.75" customHeight="1">
      <c r="A81" s="496"/>
      <c r="B81" s="1391" t="s">
        <v>11602</v>
      </c>
      <c r="C81" s="1392" t="s">
        <v>11144</v>
      </c>
      <c r="D81" s="513" t="s">
        <v>6756</v>
      </c>
      <c r="E81" s="513">
        <v>3</v>
      </c>
      <c r="F81" s="1256">
        <v>0</v>
      </c>
      <c r="G81" s="1256">
        <v>0</v>
      </c>
      <c r="H81" s="1256">
        <v>0</v>
      </c>
      <c r="I81" s="1256">
        <v>0</v>
      </c>
      <c r="J81" s="1256">
        <v>0</v>
      </c>
      <c r="K81" s="1256">
        <v>0</v>
      </c>
      <c r="L81" s="1399"/>
      <c r="M81" s="1409"/>
      <c r="N81" s="1409"/>
      <c r="O81" s="1409"/>
      <c r="P81" s="1409"/>
      <c r="Q81" s="1409"/>
      <c r="R81" s="1458">
        <v>0</v>
      </c>
      <c r="S81" s="1458">
        <v>0</v>
      </c>
      <c r="T81" s="1459">
        <v>0</v>
      </c>
      <c r="U81" s="496"/>
      <c r="V81" s="1396" t="s">
        <v>11617</v>
      </c>
      <c r="W81" s="496"/>
      <c r="X81" s="517"/>
      <c r="Y81" s="496"/>
      <c r="Z81" s="510"/>
      <c r="AA81" s="487">
        <v>0</v>
      </c>
      <c r="AB81" s="1170"/>
      <c r="AC81" s="799"/>
      <c r="AD81" s="799"/>
      <c r="AE81" s="799"/>
      <c r="AF81" s="799"/>
      <c r="AG81" s="799"/>
      <c r="AH81" s="799"/>
      <c r="AI81" s="799"/>
      <c r="AJ81" s="799"/>
      <c r="AK81" s="799"/>
      <c r="AL81" s="799"/>
      <c r="AM81" s="799"/>
      <c r="AN81" s="799"/>
      <c r="AO81" s="511">
        <v>0</v>
      </c>
      <c r="AP81" s="511">
        <v>0</v>
      </c>
      <c r="AQ81" s="511">
        <v>0</v>
      </c>
      <c r="AR81" s="827"/>
      <c r="AT81" s="1391" t="s">
        <v>11602</v>
      </c>
      <c r="AU81" s="1392" t="s">
        <v>11144</v>
      </c>
      <c r="AV81" s="1057" t="s">
        <v>11618</v>
      </c>
      <c r="AW81" s="1057" t="s">
        <v>11619</v>
      </c>
      <c r="AX81" s="1057" t="s">
        <v>11620</v>
      </c>
      <c r="AY81" s="1057" t="s">
        <v>11621</v>
      </c>
      <c r="AZ81" s="1057" t="s">
        <v>11622</v>
      </c>
      <c r="BA81" s="1057" t="s">
        <v>11623</v>
      </c>
      <c r="BB81" s="1401"/>
      <c r="BC81" s="1410"/>
      <c r="BD81" s="1410"/>
      <c r="BE81" s="1410"/>
      <c r="BF81" s="1410"/>
      <c r="BG81" s="1410"/>
      <c r="BH81" s="1460" t="s">
        <v>11624</v>
      </c>
      <c r="BI81" s="1460" t="s">
        <v>11625</v>
      </c>
      <c r="BJ81" s="1461" t="s">
        <v>11626</v>
      </c>
    </row>
    <row r="82" spans="1:62" ht="32.25" customHeight="1">
      <c r="A82" s="496"/>
      <c r="B82" s="1391" t="s">
        <v>11627</v>
      </c>
      <c r="C82" s="1392" t="s">
        <v>11128</v>
      </c>
      <c r="D82" s="513" t="s">
        <v>6756</v>
      </c>
      <c r="E82" s="513">
        <v>3</v>
      </c>
      <c r="F82" s="1074">
        <v>0</v>
      </c>
      <c r="G82" s="1074">
        <v>0</v>
      </c>
      <c r="H82" s="1074">
        <v>0</v>
      </c>
      <c r="I82" s="1074">
        <v>0</v>
      </c>
      <c r="J82" s="1074">
        <v>0</v>
      </c>
      <c r="K82" s="1256">
        <v>0</v>
      </c>
      <c r="L82" s="1399"/>
      <c r="M82" s="1409"/>
      <c r="N82" s="1409"/>
      <c r="O82" s="1409"/>
      <c r="P82" s="1409"/>
      <c r="Q82" s="1399"/>
      <c r="R82" s="1403"/>
      <c r="S82" s="1403"/>
      <c r="T82" s="1434"/>
      <c r="U82" s="496"/>
      <c r="V82" s="1396" t="s">
        <v>11628</v>
      </c>
      <c r="W82" s="496"/>
      <c r="X82" s="517"/>
      <c r="Y82" s="496"/>
      <c r="Z82" s="510"/>
      <c r="AA82" s="487">
        <v>0</v>
      </c>
      <c r="AB82" s="827"/>
      <c r="AC82" s="511">
        <v>0</v>
      </c>
      <c r="AD82" s="511">
        <v>0</v>
      </c>
      <c r="AE82" s="511">
        <v>0</v>
      </c>
      <c r="AF82" s="511">
        <v>0</v>
      </c>
      <c r="AG82" s="511">
        <v>0</v>
      </c>
      <c r="AH82" s="799"/>
      <c r="AI82" s="799"/>
      <c r="AJ82" s="799"/>
      <c r="AK82" s="799"/>
      <c r="AL82" s="799"/>
      <c r="AM82" s="799"/>
      <c r="AN82" s="799"/>
      <c r="AO82" s="799"/>
      <c r="AP82" s="799"/>
      <c r="AQ82" s="799"/>
      <c r="AR82" s="827"/>
      <c r="AT82" s="1391" t="s">
        <v>11627</v>
      </c>
      <c r="AU82" s="1392" t="s">
        <v>11128</v>
      </c>
      <c r="AV82" s="1074" t="s">
        <v>11629</v>
      </c>
      <c r="AW82" s="1074" t="s">
        <v>11630</v>
      </c>
      <c r="AX82" s="1074" t="s">
        <v>11631</v>
      </c>
      <c r="AY82" s="1074" t="s">
        <v>11632</v>
      </c>
      <c r="AZ82" s="1074" t="s">
        <v>11633</v>
      </c>
      <c r="BA82" s="1057" t="s">
        <v>11634</v>
      </c>
      <c r="BB82" s="1401"/>
      <c r="BC82" s="1410"/>
      <c r="BD82" s="1410"/>
      <c r="BE82" s="1410"/>
      <c r="BF82" s="1410"/>
      <c r="BG82" s="1401"/>
      <c r="BH82" s="1410"/>
      <c r="BI82" s="1410"/>
      <c r="BJ82" s="1402"/>
    </row>
    <row r="83" spans="1:62" ht="32.25" customHeight="1">
      <c r="A83" s="496"/>
      <c r="B83" s="1391" t="s">
        <v>11627</v>
      </c>
      <c r="C83" s="1392" t="s">
        <v>11136</v>
      </c>
      <c r="D83" s="513" t="s">
        <v>6756</v>
      </c>
      <c r="E83" s="513">
        <v>3</v>
      </c>
      <c r="F83" s="1074">
        <v>0</v>
      </c>
      <c r="G83" s="1074">
        <v>0</v>
      </c>
      <c r="H83" s="1074">
        <v>0</v>
      </c>
      <c r="I83" s="1074">
        <v>0</v>
      </c>
      <c r="J83" s="1074">
        <v>0</v>
      </c>
      <c r="K83" s="1256">
        <v>0</v>
      </c>
      <c r="L83" s="1399"/>
      <c r="M83" s="1409"/>
      <c r="N83" s="1409"/>
      <c r="O83" s="1409"/>
      <c r="P83" s="1409"/>
      <c r="Q83" s="1399"/>
      <c r="R83" s="1403"/>
      <c r="S83" s="1403"/>
      <c r="T83" s="1434"/>
      <c r="U83" s="496"/>
      <c r="V83" s="1396" t="s">
        <v>11635</v>
      </c>
      <c r="W83" s="496"/>
      <c r="X83" s="517"/>
      <c r="Y83" s="496"/>
      <c r="Z83" s="510"/>
      <c r="AA83" s="487">
        <v>0</v>
      </c>
      <c r="AB83" s="827"/>
      <c r="AC83" s="511">
        <v>0</v>
      </c>
      <c r="AD83" s="511">
        <v>0</v>
      </c>
      <c r="AE83" s="511">
        <v>0</v>
      </c>
      <c r="AF83" s="511">
        <v>0</v>
      </c>
      <c r="AG83" s="511">
        <v>0</v>
      </c>
      <c r="AH83" s="799"/>
      <c r="AI83" s="799"/>
      <c r="AJ83" s="799"/>
      <c r="AK83" s="799"/>
      <c r="AL83" s="799"/>
      <c r="AM83" s="799"/>
      <c r="AN83" s="799"/>
      <c r="AO83" s="799"/>
      <c r="AP83" s="799"/>
      <c r="AQ83" s="799"/>
      <c r="AR83" s="827"/>
      <c r="AT83" s="1391" t="s">
        <v>11627</v>
      </c>
      <c r="AU83" s="1392" t="s">
        <v>11136</v>
      </c>
      <c r="AV83" s="1074" t="s">
        <v>11636</v>
      </c>
      <c r="AW83" s="1074" t="s">
        <v>11637</v>
      </c>
      <c r="AX83" s="1074" t="s">
        <v>11638</v>
      </c>
      <c r="AY83" s="1074" t="s">
        <v>11639</v>
      </c>
      <c r="AZ83" s="1074" t="s">
        <v>11640</v>
      </c>
      <c r="BA83" s="1057" t="s">
        <v>11641</v>
      </c>
      <c r="BB83" s="1401"/>
      <c r="BC83" s="1410"/>
      <c r="BD83" s="1410"/>
      <c r="BE83" s="1410"/>
      <c r="BF83" s="1410"/>
      <c r="BG83" s="1401"/>
      <c r="BH83" s="1410"/>
      <c r="BI83" s="1410"/>
      <c r="BJ83" s="1402"/>
    </row>
    <row r="84" spans="1:62" ht="32.25" customHeight="1">
      <c r="A84" s="496"/>
      <c r="B84" s="1391" t="s">
        <v>11627</v>
      </c>
      <c r="C84" s="1392" t="s">
        <v>11144</v>
      </c>
      <c r="D84" s="513" t="s">
        <v>6756</v>
      </c>
      <c r="E84" s="513">
        <v>3</v>
      </c>
      <c r="F84" s="1256">
        <v>0</v>
      </c>
      <c r="G84" s="1256">
        <v>0</v>
      </c>
      <c r="H84" s="1256">
        <v>0</v>
      </c>
      <c r="I84" s="1256">
        <v>0</v>
      </c>
      <c r="J84" s="1256">
        <v>0</v>
      </c>
      <c r="K84" s="1256">
        <v>0</v>
      </c>
      <c r="L84" s="1399"/>
      <c r="M84" s="1409"/>
      <c r="N84" s="1409"/>
      <c r="O84" s="1409"/>
      <c r="P84" s="1409"/>
      <c r="Q84" s="1399"/>
      <c r="R84" s="1458">
        <v>0</v>
      </c>
      <c r="S84" s="1458">
        <v>0</v>
      </c>
      <c r="T84" s="1459">
        <v>0</v>
      </c>
      <c r="U84" s="496"/>
      <c r="V84" s="1396" t="s">
        <v>11642</v>
      </c>
      <c r="W84" s="496"/>
      <c r="X84" s="517"/>
      <c r="Y84" s="496"/>
      <c r="Z84" s="510"/>
      <c r="AA84" s="487">
        <v>0</v>
      </c>
      <c r="AB84" s="1170"/>
      <c r="AC84" s="799"/>
      <c r="AD84" s="799"/>
      <c r="AE84" s="799"/>
      <c r="AF84" s="799"/>
      <c r="AG84" s="799"/>
      <c r="AH84" s="799"/>
      <c r="AI84" s="799"/>
      <c r="AJ84" s="799"/>
      <c r="AK84" s="799"/>
      <c r="AL84" s="799"/>
      <c r="AM84" s="799"/>
      <c r="AN84" s="799"/>
      <c r="AO84" s="511">
        <v>0</v>
      </c>
      <c r="AP84" s="511">
        <v>0</v>
      </c>
      <c r="AQ84" s="511">
        <v>0</v>
      </c>
      <c r="AR84" s="827"/>
      <c r="AT84" s="1391" t="s">
        <v>11627</v>
      </c>
      <c r="AU84" s="1392" t="s">
        <v>11144</v>
      </c>
      <c r="AV84" s="1057" t="s">
        <v>11643</v>
      </c>
      <c r="AW84" s="1057" t="s">
        <v>11644</v>
      </c>
      <c r="AX84" s="1057" t="s">
        <v>11645</v>
      </c>
      <c r="AY84" s="1057" t="s">
        <v>11646</v>
      </c>
      <c r="AZ84" s="1057" t="s">
        <v>11647</v>
      </c>
      <c r="BA84" s="1057" t="s">
        <v>11648</v>
      </c>
      <c r="BB84" s="1401"/>
      <c r="BC84" s="1410"/>
      <c r="BD84" s="1410"/>
      <c r="BE84" s="1410"/>
      <c r="BF84" s="1410"/>
      <c r="BG84" s="1401"/>
      <c r="BH84" s="1460" t="s">
        <v>11649</v>
      </c>
      <c r="BI84" s="1460" t="s">
        <v>11650</v>
      </c>
      <c r="BJ84" s="1461" t="s">
        <v>11651</v>
      </c>
    </row>
    <row r="85" spans="1:62" ht="15.75" customHeight="1">
      <c r="A85" s="496"/>
      <c r="B85" s="1391" t="s">
        <v>11652</v>
      </c>
      <c r="C85" s="1392" t="s">
        <v>11128</v>
      </c>
      <c r="D85" s="513" t="s">
        <v>6756</v>
      </c>
      <c r="E85" s="513">
        <v>3</v>
      </c>
      <c r="F85" s="1074">
        <v>0</v>
      </c>
      <c r="G85" s="1074">
        <v>0</v>
      </c>
      <c r="H85" s="1074">
        <v>0</v>
      </c>
      <c r="I85" s="1074">
        <v>0</v>
      </c>
      <c r="J85" s="1074">
        <v>0</v>
      </c>
      <c r="K85" s="1256">
        <v>0</v>
      </c>
      <c r="L85" s="1399"/>
      <c r="M85" s="1409"/>
      <c r="N85" s="1409"/>
      <c r="O85" s="1409"/>
      <c r="P85" s="1409"/>
      <c r="Q85" s="1399"/>
      <c r="R85" s="1403"/>
      <c r="S85" s="1403"/>
      <c r="T85" s="1434"/>
      <c r="U85" s="496"/>
      <c r="V85" s="1396" t="s">
        <v>11653</v>
      </c>
      <c r="W85" s="496"/>
      <c r="X85" s="517"/>
      <c r="Y85" s="496"/>
      <c r="Z85" s="510"/>
      <c r="AA85" s="487">
        <v>0</v>
      </c>
      <c r="AB85" s="827"/>
      <c r="AC85" s="511">
        <v>0</v>
      </c>
      <c r="AD85" s="511">
        <v>0</v>
      </c>
      <c r="AE85" s="511">
        <v>0</v>
      </c>
      <c r="AF85" s="511">
        <v>0</v>
      </c>
      <c r="AG85" s="511">
        <v>0</v>
      </c>
      <c r="AH85" s="799"/>
      <c r="AI85" s="799"/>
      <c r="AJ85" s="799"/>
      <c r="AK85" s="799"/>
      <c r="AL85" s="799"/>
      <c r="AM85" s="799"/>
      <c r="AN85" s="799"/>
      <c r="AO85" s="799"/>
      <c r="AP85" s="799"/>
      <c r="AQ85" s="799"/>
      <c r="AR85" s="827"/>
      <c r="AT85" s="1391" t="s">
        <v>11652</v>
      </c>
      <c r="AU85" s="1392" t="s">
        <v>11128</v>
      </c>
      <c r="AV85" s="1074" t="s">
        <v>11654</v>
      </c>
      <c r="AW85" s="1074" t="s">
        <v>11655</v>
      </c>
      <c r="AX85" s="1074" t="s">
        <v>11656</v>
      </c>
      <c r="AY85" s="1074" t="s">
        <v>11657</v>
      </c>
      <c r="AZ85" s="1074" t="s">
        <v>11658</v>
      </c>
      <c r="BA85" s="1057" t="s">
        <v>11659</v>
      </c>
      <c r="BB85" s="1401"/>
      <c r="BC85" s="1410"/>
      <c r="BD85" s="1410"/>
      <c r="BE85" s="1410"/>
      <c r="BF85" s="1410"/>
      <c r="BG85" s="1401"/>
      <c r="BH85" s="1410"/>
      <c r="BI85" s="1410"/>
      <c r="BJ85" s="1402"/>
    </row>
    <row r="86" spans="1:62" ht="15.75" customHeight="1">
      <c r="A86" s="496"/>
      <c r="B86" s="1391" t="s">
        <v>11652</v>
      </c>
      <c r="C86" s="1392" t="s">
        <v>11136</v>
      </c>
      <c r="D86" s="513" t="s">
        <v>6756</v>
      </c>
      <c r="E86" s="513">
        <v>3</v>
      </c>
      <c r="F86" s="1074">
        <v>0</v>
      </c>
      <c r="G86" s="1074">
        <v>0</v>
      </c>
      <c r="H86" s="1074">
        <v>0</v>
      </c>
      <c r="I86" s="1074">
        <v>0</v>
      </c>
      <c r="J86" s="1074">
        <v>0</v>
      </c>
      <c r="K86" s="1256">
        <v>0</v>
      </c>
      <c r="L86" s="1399"/>
      <c r="M86" s="1409"/>
      <c r="N86" s="1409"/>
      <c r="O86" s="1409"/>
      <c r="P86" s="1409"/>
      <c r="Q86" s="1399"/>
      <c r="R86" s="1403"/>
      <c r="S86" s="1403"/>
      <c r="T86" s="1434"/>
      <c r="U86" s="496"/>
      <c r="V86" s="1396" t="s">
        <v>11660</v>
      </c>
      <c r="W86" s="496"/>
      <c r="X86" s="517"/>
      <c r="Y86" s="496"/>
      <c r="Z86" s="510"/>
      <c r="AA86" s="487">
        <v>0</v>
      </c>
      <c r="AB86" s="827"/>
      <c r="AC86" s="511">
        <v>0</v>
      </c>
      <c r="AD86" s="511">
        <v>0</v>
      </c>
      <c r="AE86" s="511">
        <v>0</v>
      </c>
      <c r="AF86" s="511">
        <v>0</v>
      </c>
      <c r="AG86" s="511">
        <v>0</v>
      </c>
      <c r="AH86" s="799"/>
      <c r="AI86" s="799"/>
      <c r="AJ86" s="799"/>
      <c r="AK86" s="799"/>
      <c r="AL86" s="799"/>
      <c r="AM86" s="799"/>
      <c r="AN86" s="799"/>
      <c r="AO86" s="799"/>
      <c r="AP86" s="799"/>
      <c r="AQ86" s="799"/>
      <c r="AR86" s="827"/>
      <c r="AT86" s="1391" t="s">
        <v>11652</v>
      </c>
      <c r="AU86" s="1392" t="s">
        <v>11136</v>
      </c>
      <c r="AV86" s="1074" t="s">
        <v>11661</v>
      </c>
      <c r="AW86" s="1074" t="s">
        <v>11662</v>
      </c>
      <c r="AX86" s="1074" t="s">
        <v>11663</v>
      </c>
      <c r="AY86" s="1074" t="s">
        <v>11664</v>
      </c>
      <c r="AZ86" s="1074" t="s">
        <v>11665</v>
      </c>
      <c r="BA86" s="1057" t="s">
        <v>11666</v>
      </c>
      <c r="BB86" s="1401"/>
      <c r="BC86" s="1410"/>
      <c r="BD86" s="1410"/>
      <c r="BE86" s="1410"/>
      <c r="BF86" s="1410"/>
      <c r="BG86" s="1401"/>
      <c r="BH86" s="1410"/>
      <c r="BI86" s="1410"/>
      <c r="BJ86" s="1402"/>
    </row>
    <row r="87" spans="1:62" ht="15.75" customHeight="1">
      <c r="A87" s="496"/>
      <c r="B87" s="1391" t="s">
        <v>11652</v>
      </c>
      <c r="C87" s="1392" t="s">
        <v>11144</v>
      </c>
      <c r="D87" s="513" t="s">
        <v>6756</v>
      </c>
      <c r="E87" s="513">
        <v>3</v>
      </c>
      <c r="F87" s="1256">
        <v>0</v>
      </c>
      <c r="G87" s="1256">
        <v>0</v>
      </c>
      <c r="H87" s="1256">
        <v>0</v>
      </c>
      <c r="I87" s="1256">
        <v>0</v>
      </c>
      <c r="J87" s="1256">
        <v>0</v>
      </c>
      <c r="K87" s="1256">
        <v>0</v>
      </c>
      <c r="L87" s="1399"/>
      <c r="M87" s="1409"/>
      <c r="N87" s="1409"/>
      <c r="O87" s="1409"/>
      <c r="P87" s="1409"/>
      <c r="Q87" s="1399"/>
      <c r="R87" s="1458">
        <v>0</v>
      </c>
      <c r="S87" s="1458">
        <v>0</v>
      </c>
      <c r="T87" s="1459">
        <v>0</v>
      </c>
      <c r="U87" s="496"/>
      <c r="V87" s="1396" t="s">
        <v>11667</v>
      </c>
      <c r="W87" s="496"/>
      <c r="X87" s="517"/>
      <c r="Y87" s="496"/>
      <c r="Z87" s="510"/>
      <c r="AA87" s="487">
        <v>0</v>
      </c>
      <c r="AB87" s="1170"/>
      <c r="AC87" s="799"/>
      <c r="AD87" s="799"/>
      <c r="AE87" s="799"/>
      <c r="AF87" s="799"/>
      <c r="AG87" s="799"/>
      <c r="AH87" s="799"/>
      <c r="AI87" s="799"/>
      <c r="AJ87" s="799"/>
      <c r="AK87" s="799"/>
      <c r="AL87" s="799"/>
      <c r="AM87" s="799"/>
      <c r="AN87" s="799"/>
      <c r="AO87" s="511">
        <v>0</v>
      </c>
      <c r="AP87" s="511">
        <v>0</v>
      </c>
      <c r="AQ87" s="511">
        <v>0</v>
      </c>
      <c r="AR87" s="827"/>
      <c r="AT87" s="1391" t="s">
        <v>11652</v>
      </c>
      <c r="AU87" s="1392" t="s">
        <v>11144</v>
      </c>
      <c r="AV87" s="1057" t="s">
        <v>11668</v>
      </c>
      <c r="AW87" s="1057" t="s">
        <v>11669</v>
      </c>
      <c r="AX87" s="1057" t="s">
        <v>11670</v>
      </c>
      <c r="AY87" s="1057" t="s">
        <v>11671</v>
      </c>
      <c r="AZ87" s="1057" t="s">
        <v>11672</v>
      </c>
      <c r="BA87" s="1057" t="s">
        <v>11673</v>
      </c>
      <c r="BB87" s="1401"/>
      <c r="BC87" s="1410"/>
      <c r="BD87" s="1410"/>
      <c r="BE87" s="1410"/>
      <c r="BF87" s="1410"/>
      <c r="BG87" s="1401"/>
      <c r="BH87" s="1460" t="s">
        <v>11674</v>
      </c>
      <c r="BI87" s="1460" t="s">
        <v>11675</v>
      </c>
      <c r="BJ87" s="1461" t="s">
        <v>11676</v>
      </c>
    </row>
    <row r="88" spans="1:62" ht="15.75" customHeight="1">
      <c r="A88" s="496"/>
      <c r="B88" s="1391" t="s">
        <v>11677</v>
      </c>
      <c r="C88" s="1392" t="s">
        <v>11128</v>
      </c>
      <c r="D88" s="513" t="s">
        <v>6756</v>
      </c>
      <c r="E88" s="513">
        <v>3</v>
      </c>
      <c r="F88" s="1074">
        <v>0</v>
      </c>
      <c r="G88" s="1074">
        <v>0</v>
      </c>
      <c r="H88" s="1074">
        <v>0</v>
      </c>
      <c r="I88" s="1074">
        <v>0</v>
      </c>
      <c r="J88" s="1074">
        <v>0</v>
      </c>
      <c r="K88" s="1256">
        <v>0</v>
      </c>
      <c r="L88" s="1399"/>
      <c r="M88" s="1409"/>
      <c r="N88" s="1409"/>
      <c r="O88" s="1409"/>
      <c r="P88" s="1409"/>
      <c r="Q88" s="1399"/>
      <c r="R88" s="1403"/>
      <c r="S88" s="1403"/>
      <c r="T88" s="1434"/>
      <c r="U88" s="496"/>
      <c r="V88" s="1396" t="s">
        <v>11678</v>
      </c>
      <c r="W88" s="496"/>
      <c r="X88" s="517"/>
      <c r="Y88" s="496"/>
      <c r="Z88" s="510"/>
      <c r="AA88" s="487">
        <v>0</v>
      </c>
      <c r="AB88" s="827"/>
      <c r="AC88" s="511">
        <v>0</v>
      </c>
      <c r="AD88" s="511">
        <v>0</v>
      </c>
      <c r="AE88" s="511">
        <v>0</v>
      </c>
      <c r="AF88" s="511">
        <v>0</v>
      </c>
      <c r="AG88" s="511">
        <v>0</v>
      </c>
      <c r="AH88" s="799"/>
      <c r="AI88" s="799"/>
      <c r="AJ88" s="799"/>
      <c r="AK88" s="799"/>
      <c r="AL88" s="799"/>
      <c r="AM88" s="799"/>
      <c r="AN88" s="799"/>
      <c r="AO88" s="799"/>
      <c r="AP88" s="799"/>
      <c r="AQ88" s="799"/>
      <c r="AR88" s="827"/>
      <c r="AT88" s="1391" t="s">
        <v>11677</v>
      </c>
      <c r="AU88" s="1392" t="s">
        <v>11128</v>
      </c>
      <c r="AV88" s="1074" t="s">
        <v>11679</v>
      </c>
      <c r="AW88" s="1074" t="s">
        <v>11680</v>
      </c>
      <c r="AX88" s="1074" t="s">
        <v>11681</v>
      </c>
      <c r="AY88" s="1074" t="s">
        <v>11682</v>
      </c>
      <c r="AZ88" s="1074" t="s">
        <v>11683</v>
      </c>
      <c r="BA88" s="1057" t="s">
        <v>11684</v>
      </c>
      <c r="BB88" s="1401"/>
      <c r="BC88" s="1410"/>
      <c r="BD88" s="1410"/>
      <c r="BE88" s="1410"/>
      <c r="BF88" s="1410"/>
      <c r="BG88" s="1401"/>
      <c r="BH88" s="1410"/>
      <c r="BI88" s="1410"/>
      <c r="BJ88" s="1402"/>
    </row>
    <row r="89" spans="1:62" ht="15.75" customHeight="1">
      <c r="A89" s="496"/>
      <c r="B89" s="1391" t="s">
        <v>11677</v>
      </c>
      <c r="C89" s="1392" t="s">
        <v>11136</v>
      </c>
      <c r="D89" s="513" t="s">
        <v>6756</v>
      </c>
      <c r="E89" s="513">
        <v>3</v>
      </c>
      <c r="F89" s="1074">
        <v>0</v>
      </c>
      <c r="G89" s="1074">
        <v>0</v>
      </c>
      <c r="H89" s="1074">
        <v>0</v>
      </c>
      <c r="I89" s="1074">
        <v>0</v>
      </c>
      <c r="J89" s="1074">
        <v>0</v>
      </c>
      <c r="K89" s="1256">
        <v>0</v>
      </c>
      <c r="L89" s="1399"/>
      <c r="M89" s="1409"/>
      <c r="N89" s="1409"/>
      <c r="O89" s="1409"/>
      <c r="P89" s="1409"/>
      <c r="Q89" s="1399"/>
      <c r="R89" s="1403"/>
      <c r="S89" s="1403"/>
      <c r="T89" s="1434"/>
      <c r="U89" s="496"/>
      <c r="V89" s="1396" t="s">
        <v>11685</v>
      </c>
      <c r="W89" s="496"/>
      <c r="X89" s="517"/>
      <c r="Y89" s="496"/>
      <c r="Z89" s="510"/>
      <c r="AA89" s="487">
        <v>0</v>
      </c>
      <c r="AB89" s="827"/>
      <c r="AC89" s="511">
        <v>0</v>
      </c>
      <c r="AD89" s="511">
        <v>0</v>
      </c>
      <c r="AE89" s="511">
        <v>0</v>
      </c>
      <c r="AF89" s="511">
        <v>0</v>
      </c>
      <c r="AG89" s="511">
        <v>0</v>
      </c>
      <c r="AH89" s="799"/>
      <c r="AI89" s="799"/>
      <c r="AJ89" s="799"/>
      <c r="AK89" s="799"/>
      <c r="AL89" s="799"/>
      <c r="AM89" s="799"/>
      <c r="AN89" s="799"/>
      <c r="AO89" s="799"/>
      <c r="AP89" s="799"/>
      <c r="AQ89" s="799"/>
      <c r="AR89" s="827"/>
      <c r="AT89" s="1391" t="s">
        <v>11677</v>
      </c>
      <c r="AU89" s="1392" t="s">
        <v>11136</v>
      </c>
      <c r="AV89" s="1074" t="s">
        <v>11686</v>
      </c>
      <c r="AW89" s="1074" t="s">
        <v>11687</v>
      </c>
      <c r="AX89" s="1074" t="s">
        <v>11688</v>
      </c>
      <c r="AY89" s="1074" t="s">
        <v>11689</v>
      </c>
      <c r="AZ89" s="1074" t="s">
        <v>11690</v>
      </c>
      <c r="BA89" s="1057" t="s">
        <v>11691</v>
      </c>
      <c r="BB89" s="1401"/>
      <c r="BC89" s="1410"/>
      <c r="BD89" s="1410"/>
      <c r="BE89" s="1410"/>
      <c r="BF89" s="1410"/>
      <c r="BG89" s="1401"/>
      <c r="BH89" s="1410"/>
      <c r="BI89" s="1410"/>
      <c r="BJ89" s="1402"/>
    </row>
    <row r="90" spans="1:62" ht="15.75" customHeight="1">
      <c r="A90" s="496"/>
      <c r="B90" s="1391" t="s">
        <v>11677</v>
      </c>
      <c r="C90" s="1392" t="s">
        <v>11144</v>
      </c>
      <c r="D90" s="513" t="s">
        <v>6756</v>
      </c>
      <c r="E90" s="513">
        <v>3</v>
      </c>
      <c r="F90" s="1256">
        <v>0</v>
      </c>
      <c r="G90" s="1256">
        <v>0</v>
      </c>
      <c r="H90" s="1256">
        <v>0</v>
      </c>
      <c r="I90" s="1256">
        <v>0</v>
      </c>
      <c r="J90" s="1256">
        <v>0</v>
      </c>
      <c r="K90" s="1256">
        <v>0</v>
      </c>
      <c r="L90" s="1399"/>
      <c r="M90" s="1409"/>
      <c r="N90" s="1409"/>
      <c r="O90" s="1409"/>
      <c r="P90" s="1409"/>
      <c r="Q90" s="1399"/>
      <c r="R90" s="1458">
        <v>0</v>
      </c>
      <c r="S90" s="1458">
        <v>0</v>
      </c>
      <c r="T90" s="1459">
        <v>0</v>
      </c>
      <c r="U90" s="496"/>
      <c r="V90" s="1396" t="s">
        <v>11692</v>
      </c>
      <c r="W90" s="496"/>
      <c r="X90" s="517"/>
      <c r="Y90" s="496"/>
      <c r="Z90" s="510"/>
      <c r="AA90" s="487">
        <v>0</v>
      </c>
      <c r="AB90" s="1170"/>
      <c r="AC90" s="799"/>
      <c r="AD90" s="799"/>
      <c r="AE90" s="799"/>
      <c r="AF90" s="799"/>
      <c r="AG90" s="799"/>
      <c r="AH90" s="799"/>
      <c r="AI90" s="799"/>
      <c r="AJ90" s="799"/>
      <c r="AK90" s="799"/>
      <c r="AL90" s="799"/>
      <c r="AM90" s="799"/>
      <c r="AN90" s="799"/>
      <c r="AO90" s="511">
        <v>0</v>
      </c>
      <c r="AP90" s="511">
        <v>0</v>
      </c>
      <c r="AQ90" s="511">
        <v>0</v>
      </c>
      <c r="AR90" s="827"/>
      <c r="AT90" s="1391" t="s">
        <v>11677</v>
      </c>
      <c r="AU90" s="1392" t="s">
        <v>11144</v>
      </c>
      <c r="AV90" s="1057" t="s">
        <v>11693</v>
      </c>
      <c r="AW90" s="1057" t="s">
        <v>11694</v>
      </c>
      <c r="AX90" s="1057" t="s">
        <v>11695</v>
      </c>
      <c r="AY90" s="1057" t="s">
        <v>11696</v>
      </c>
      <c r="AZ90" s="1057" t="s">
        <v>11697</v>
      </c>
      <c r="BA90" s="1057" t="s">
        <v>11698</v>
      </c>
      <c r="BB90" s="1401"/>
      <c r="BC90" s="1410"/>
      <c r="BD90" s="1410"/>
      <c r="BE90" s="1410"/>
      <c r="BF90" s="1410"/>
      <c r="BG90" s="1401"/>
      <c r="BH90" s="1460" t="s">
        <v>11699</v>
      </c>
      <c r="BI90" s="1460" t="s">
        <v>11700</v>
      </c>
      <c r="BJ90" s="1461" t="s">
        <v>11701</v>
      </c>
    </row>
    <row r="91" spans="1:62" ht="15.75" customHeight="1">
      <c r="A91" s="496"/>
      <c r="B91" s="1391" t="s">
        <v>14275</v>
      </c>
      <c r="C91" s="1392" t="s">
        <v>11128</v>
      </c>
      <c r="D91" s="513" t="s">
        <v>6756</v>
      </c>
      <c r="E91" s="513">
        <v>3</v>
      </c>
      <c r="F91" s="1074">
        <v>2.407</v>
      </c>
      <c r="G91" s="1074">
        <v>0</v>
      </c>
      <c r="H91" s="1074">
        <v>0</v>
      </c>
      <c r="I91" s="1074">
        <v>0</v>
      </c>
      <c r="J91" s="1074">
        <v>1E-3</v>
      </c>
      <c r="K91" s="1256">
        <v>2.4079999999999999</v>
      </c>
      <c r="L91" s="1399"/>
      <c r="M91" s="1409"/>
      <c r="N91" s="1409"/>
      <c r="O91" s="1409"/>
      <c r="P91" s="1409"/>
      <c r="Q91" s="1399"/>
      <c r="R91" s="1458">
        <v>2.4079999999999999</v>
      </c>
      <c r="S91" s="1458">
        <v>2.7010000000000001</v>
      </c>
      <c r="T91" s="1459">
        <v>7.4420000000000002</v>
      </c>
      <c r="U91" s="496"/>
      <c r="V91" s="1396" t="s">
        <v>11703</v>
      </c>
      <c r="W91" s="496"/>
      <c r="X91" s="517"/>
      <c r="Y91" s="496"/>
      <c r="Z91" s="510"/>
      <c r="AA91" s="487">
        <v>0</v>
      </c>
      <c r="AB91" s="827"/>
      <c r="AC91" s="511">
        <v>0</v>
      </c>
      <c r="AD91" s="511">
        <v>0</v>
      </c>
      <c r="AE91" s="511">
        <v>0</v>
      </c>
      <c r="AF91" s="511">
        <v>0</v>
      </c>
      <c r="AG91" s="511">
        <v>0</v>
      </c>
      <c r="AH91" s="799"/>
      <c r="AI91" s="799"/>
      <c r="AJ91" s="799"/>
      <c r="AK91" s="799"/>
      <c r="AL91" s="799"/>
      <c r="AM91" s="799"/>
      <c r="AN91" s="799"/>
      <c r="AO91" s="511">
        <v>0</v>
      </c>
      <c r="AP91" s="511">
        <v>0</v>
      </c>
      <c r="AQ91" s="511">
        <v>0</v>
      </c>
      <c r="AR91" s="827"/>
      <c r="AT91" s="1391" t="s">
        <v>11702</v>
      </c>
      <c r="AU91" s="1392" t="s">
        <v>11128</v>
      </c>
      <c r="AV91" s="1074" t="s">
        <v>11704</v>
      </c>
      <c r="AW91" s="1074" t="s">
        <v>11705</v>
      </c>
      <c r="AX91" s="1074" t="s">
        <v>11706</v>
      </c>
      <c r="AY91" s="1074" t="s">
        <v>11707</v>
      </c>
      <c r="AZ91" s="1074" t="s">
        <v>11708</v>
      </c>
      <c r="BA91" s="1057" t="s">
        <v>11709</v>
      </c>
      <c r="BB91" s="1401"/>
      <c r="BC91" s="1410"/>
      <c r="BD91" s="1410"/>
      <c r="BE91" s="1410"/>
      <c r="BF91" s="1410"/>
      <c r="BG91" s="1401"/>
      <c r="BH91" s="1460" t="s">
        <v>11710</v>
      </c>
      <c r="BI91" s="1460" t="s">
        <v>11711</v>
      </c>
      <c r="BJ91" s="1461" t="s">
        <v>11712</v>
      </c>
    </row>
    <row r="92" spans="1:62" ht="15.75" customHeight="1">
      <c r="A92" s="496"/>
      <c r="B92" s="1391" t="s">
        <v>14275</v>
      </c>
      <c r="C92" s="1392" t="s">
        <v>11136</v>
      </c>
      <c r="D92" s="513" t="s">
        <v>6756</v>
      </c>
      <c r="E92" s="513">
        <v>3</v>
      </c>
      <c r="F92" s="1074">
        <v>0</v>
      </c>
      <c r="G92" s="1074">
        <v>0</v>
      </c>
      <c r="H92" s="1074">
        <v>0</v>
      </c>
      <c r="I92" s="1074">
        <v>0</v>
      </c>
      <c r="J92" s="1074">
        <v>0</v>
      </c>
      <c r="K92" s="1256">
        <v>0</v>
      </c>
      <c r="L92" s="1399"/>
      <c r="M92" s="1409"/>
      <c r="N92" s="1409"/>
      <c r="O92" s="1409"/>
      <c r="P92" s="1409"/>
      <c r="Q92" s="1399"/>
      <c r="R92" s="1458">
        <v>0</v>
      </c>
      <c r="S92" s="1458">
        <v>0</v>
      </c>
      <c r="T92" s="1459">
        <v>0</v>
      </c>
      <c r="U92" s="496"/>
      <c r="V92" s="1396" t="s">
        <v>11713</v>
      </c>
      <c r="W92" s="496"/>
      <c r="X92" s="517"/>
      <c r="Y92" s="496"/>
      <c r="Z92" s="510"/>
      <c r="AA92" s="487">
        <v>0</v>
      </c>
      <c r="AB92" s="827"/>
      <c r="AC92" s="511">
        <v>0</v>
      </c>
      <c r="AD92" s="511">
        <v>0</v>
      </c>
      <c r="AE92" s="511">
        <v>0</v>
      </c>
      <c r="AF92" s="511">
        <v>0</v>
      </c>
      <c r="AG92" s="511">
        <v>0</v>
      </c>
      <c r="AH92" s="799"/>
      <c r="AI92" s="799"/>
      <c r="AJ92" s="799"/>
      <c r="AK92" s="799"/>
      <c r="AL92" s="799"/>
      <c r="AM92" s="799"/>
      <c r="AN92" s="799"/>
      <c r="AO92" s="511">
        <v>0</v>
      </c>
      <c r="AP92" s="511">
        <v>0</v>
      </c>
      <c r="AQ92" s="511">
        <v>0</v>
      </c>
      <c r="AR92" s="827"/>
      <c r="AT92" s="1391" t="s">
        <v>11702</v>
      </c>
      <c r="AU92" s="1392" t="s">
        <v>11136</v>
      </c>
      <c r="AV92" s="1074" t="s">
        <v>11714</v>
      </c>
      <c r="AW92" s="1074" t="s">
        <v>11715</v>
      </c>
      <c r="AX92" s="1074" t="s">
        <v>11716</v>
      </c>
      <c r="AY92" s="1074" t="s">
        <v>11717</v>
      </c>
      <c r="AZ92" s="1074" t="s">
        <v>11718</v>
      </c>
      <c r="BA92" s="1057" t="s">
        <v>11719</v>
      </c>
      <c r="BB92" s="1401"/>
      <c r="BC92" s="1410"/>
      <c r="BD92" s="1410"/>
      <c r="BE92" s="1410"/>
      <c r="BF92" s="1410"/>
      <c r="BG92" s="1401"/>
      <c r="BH92" s="1460" t="s">
        <v>11720</v>
      </c>
      <c r="BI92" s="1460" t="s">
        <v>11721</v>
      </c>
      <c r="BJ92" s="1461" t="s">
        <v>11722</v>
      </c>
    </row>
    <row r="93" spans="1:62" ht="15.75" customHeight="1">
      <c r="A93" s="496"/>
      <c r="B93" s="1391" t="s">
        <v>11723</v>
      </c>
      <c r="C93" s="1392" t="s">
        <v>11128</v>
      </c>
      <c r="D93" s="513" t="s">
        <v>6756</v>
      </c>
      <c r="E93" s="513">
        <v>3</v>
      </c>
      <c r="F93" s="1074">
        <v>0</v>
      </c>
      <c r="G93" s="1074">
        <v>0</v>
      </c>
      <c r="H93" s="1074">
        <v>0</v>
      </c>
      <c r="I93" s="1074">
        <v>0</v>
      </c>
      <c r="J93" s="1074">
        <v>0</v>
      </c>
      <c r="K93" s="1256">
        <v>0</v>
      </c>
      <c r="L93" s="1399"/>
      <c r="M93" s="1399"/>
      <c r="N93" s="1399"/>
      <c r="O93" s="1399"/>
      <c r="P93" s="1399"/>
      <c r="Q93" s="1399"/>
      <c r="R93" s="1458">
        <v>0</v>
      </c>
      <c r="S93" s="1458">
        <v>0</v>
      </c>
      <c r="T93" s="1459">
        <v>0</v>
      </c>
      <c r="U93" s="496"/>
      <c r="V93" s="1396" t="s">
        <v>11724</v>
      </c>
      <c r="W93" s="496"/>
      <c r="X93" s="517"/>
      <c r="Y93" s="496"/>
      <c r="Z93" s="510"/>
      <c r="AA93" s="487">
        <v>0</v>
      </c>
      <c r="AB93" s="827"/>
      <c r="AC93" s="511">
        <v>0</v>
      </c>
      <c r="AD93" s="511">
        <v>0</v>
      </c>
      <c r="AE93" s="511">
        <v>0</v>
      </c>
      <c r="AF93" s="511">
        <v>0</v>
      </c>
      <c r="AG93" s="511">
        <v>0</v>
      </c>
      <c r="AH93" s="799"/>
      <c r="AI93" s="799"/>
      <c r="AJ93" s="799"/>
      <c r="AK93" s="799"/>
      <c r="AL93" s="799"/>
      <c r="AM93" s="799"/>
      <c r="AN93" s="799"/>
      <c r="AO93" s="511">
        <v>0</v>
      </c>
      <c r="AP93" s="511">
        <v>0</v>
      </c>
      <c r="AQ93" s="511">
        <v>0</v>
      </c>
      <c r="AR93" s="827"/>
      <c r="AT93" s="1391" t="s">
        <v>11723</v>
      </c>
      <c r="AU93" s="1392" t="s">
        <v>11128</v>
      </c>
      <c r="AV93" s="1074" t="s">
        <v>11725</v>
      </c>
      <c r="AW93" s="1074" t="s">
        <v>11726</v>
      </c>
      <c r="AX93" s="1074" t="s">
        <v>11727</v>
      </c>
      <c r="AY93" s="1074" t="s">
        <v>11728</v>
      </c>
      <c r="AZ93" s="1074" t="s">
        <v>11729</v>
      </c>
      <c r="BA93" s="1057" t="s">
        <v>11730</v>
      </c>
      <c r="BB93" s="1401"/>
      <c r="BC93" s="1401"/>
      <c r="BD93" s="1401"/>
      <c r="BE93" s="1401"/>
      <c r="BF93" s="1401"/>
      <c r="BG93" s="1401"/>
      <c r="BH93" s="1460" t="s">
        <v>11731</v>
      </c>
      <c r="BI93" s="1460" t="s">
        <v>11732</v>
      </c>
      <c r="BJ93" s="1461" t="s">
        <v>11733</v>
      </c>
    </row>
    <row r="94" spans="1:62" ht="15.75" customHeight="1">
      <c r="A94" s="496"/>
      <c r="B94" s="1391" t="s">
        <v>11723</v>
      </c>
      <c r="C94" s="1392" t="s">
        <v>11136</v>
      </c>
      <c r="D94" s="513" t="s">
        <v>6756</v>
      </c>
      <c r="E94" s="513">
        <v>3</v>
      </c>
      <c r="F94" s="1074">
        <v>0</v>
      </c>
      <c r="G94" s="1074">
        <v>0</v>
      </c>
      <c r="H94" s="1074">
        <v>0</v>
      </c>
      <c r="I94" s="1074">
        <v>0</v>
      </c>
      <c r="J94" s="1074">
        <v>0</v>
      </c>
      <c r="K94" s="1256">
        <v>0</v>
      </c>
      <c r="L94" s="1399"/>
      <c r="M94" s="1399"/>
      <c r="N94" s="1399"/>
      <c r="O94" s="1399"/>
      <c r="P94" s="1399"/>
      <c r="Q94" s="1399"/>
      <c r="R94" s="1458">
        <v>0</v>
      </c>
      <c r="S94" s="1458">
        <v>0</v>
      </c>
      <c r="T94" s="1459">
        <v>0</v>
      </c>
      <c r="U94" s="496"/>
      <c r="V94" s="1396" t="s">
        <v>11734</v>
      </c>
      <c r="W94" s="496"/>
      <c r="X94" s="517"/>
      <c r="Y94" s="496"/>
      <c r="Z94" s="510"/>
      <c r="AA94" s="487">
        <v>0</v>
      </c>
      <c r="AB94" s="827"/>
      <c r="AC94" s="511">
        <v>0</v>
      </c>
      <c r="AD94" s="511">
        <v>0</v>
      </c>
      <c r="AE94" s="511">
        <v>0</v>
      </c>
      <c r="AF94" s="511">
        <v>0</v>
      </c>
      <c r="AG94" s="511">
        <v>0</v>
      </c>
      <c r="AH94" s="799"/>
      <c r="AI94" s="799"/>
      <c r="AJ94" s="799"/>
      <c r="AK94" s="799"/>
      <c r="AL94" s="799"/>
      <c r="AM94" s="799"/>
      <c r="AN94" s="799"/>
      <c r="AO94" s="511">
        <v>0</v>
      </c>
      <c r="AP94" s="511">
        <v>0</v>
      </c>
      <c r="AQ94" s="511">
        <v>0</v>
      </c>
      <c r="AR94" s="827"/>
      <c r="AT94" s="1391" t="s">
        <v>11723</v>
      </c>
      <c r="AU94" s="1392" t="s">
        <v>11136</v>
      </c>
      <c r="AV94" s="1074" t="s">
        <v>11735</v>
      </c>
      <c r="AW94" s="1074" t="s">
        <v>11736</v>
      </c>
      <c r="AX94" s="1074" t="s">
        <v>11737</v>
      </c>
      <c r="AY94" s="1074" t="s">
        <v>11738</v>
      </c>
      <c r="AZ94" s="1074" t="s">
        <v>11739</v>
      </c>
      <c r="BA94" s="1057" t="s">
        <v>11740</v>
      </c>
      <c r="BB94" s="1401"/>
      <c r="BC94" s="1401"/>
      <c r="BD94" s="1401"/>
      <c r="BE94" s="1401"/>
      <c r="BF94" s="1401"/>
      <c r="BG94" s="1401"/>
      <c r="BH94" s="1460" t="s">
        <v>11741</v>
      </c>
      <c r="BI94" s="1460" t="s">
        <v>11742</v>
      </c>
      <c r="BJ94" s="1461" t="s">
        <v>11743</v>
      </c>
    </row>
    <row r="95" spans="1:62" ht="15.75" customHeight="1">
      <c r="A95" s="496"/>
      <c r="B95" s="1391" t="s">
        <v>11744</v>
      </c>
      <c r="C95" s="1392" t="s">
        <v>11128</v>
      </c>
      <c r="D95" s="513" t="s">
        <v>6756</v>
      </c>
      <c r="E95" s="513">
        <v>3</v>
      </c>
      <c r="F95" s="1074">
        <v>0</v>
      </c>
      <c r="G95" s="1074">
        <v>0</v>
      </c>
      <c r="H95" s="1074">
        <v>0</v>
      </c>
      <c r="I95" s="1074">
        <v>0</v>
      </c>
      <c r="J95" s="1074">
        <v>0</v>
      </c>
      <c r="K95" s="1256">
        <v>0</v>
      </c>
      <c r="L95" s="1399"/>
      <c r="M95" s="1399"/>
      <c r="N95" s="1399"/>
      <c r="O95" s="1399"/>
      <c r="P95" s="1399"/>
      <c r="Q95" s="1399"/>
      <c r="R95" s="1458">
        <v>0</v>
      </c>
      <c r="S95" s="1458">
        <v>0</v>
      </c>
      <c r="T95" s="1459">
        <v>0</v>
      </c>
      <c r="U95" s="496"/>
      <c r="V95" s="1396" t="s">
        <v>11745</v>
      </c>
      <c r="W95" s="496"/>
      <c r="X95" s="517"/>
      <c r="Y95" s="496"/>
      <c r="Z95" s="510"/>
      <c r="AA95" s="487">
        <v>0</v>
      </c>
      <c r="AB95" s="827"/>
      <c r="AC95" s="511">
        <v>0</v>
      </c>
      <c r="AD95" s="511">
        <v>0</v>
      </c>
      <c r="AE95" s="511">
        <v>0</v>
      </c>
      <c r="AF95" s="511">
        <v>0</v>
      </c>
      <c r="AG95" s="511">
        <v>0</v>
      </c>
      <c r="AH95" s="799"/>
      <c r="AI95" s="799"/>
      <c r="AJ95" s="799"/>
      <c r="AK95" s="799"/>
      <c r="AL95" s="799"/>
      <c r="AM95" s="799"/>
      <c r="AN95" s="799"/>
      <c r="AO95" s="511">
        <v>0</v>
      </c>
      <c r="AP95" s="511">
        <v>0</v>
      </c>
      <c r="AQ95" s="511">
        <v>0</v>
      </c>
      <c r="AR95" s="827"/>
      <c r="AT95" s="1391" t="s">
        <v>11744</v>
      </c>
      <c r="AU95" s="1392" t="s">
        <v>11128</v>
      </c>
      <c r="AV95" s="1074" t="s">
        <v>11746</v>
      </c>
      <c r="AW95" s="1074" t="s">
        <v>11747</v>
      </c>
      <c r="AX95" s="1074" t="s">
        <v>11748</v>
      </c>
      <c r="AY95" s="1074" t="s">
        <v>11749</v>
      </c>
      <c r="AZ95" s="1074" t="s">
        <v>11750</v>
      </c>
      <c r="BA95" s="1057" t="s">
        <v>11751</v>
      </c>
      <c r="BB95" s="1401"/>
      <c r="BC95" s="1401"/>
      <c r="BD95" s="1401"/>
      <c r="BE95" s="1401"/>
      <c r="BF95" s="1401"/>
      <c r="BG95" s="1401"/>
      <c r="BH95" s="1460" t="s">
        <v>11752</v>
      </c>
      <c r="BI95" s="1460" t="s">
        <v>11753</v>
      </c>
      <c r="BJ95" s="1461" t="s">
        <v>11754</v>
      </c>
    </row>
    <row r="96" spans="1:62" ht="15.75" customHeight="1">
      <c r="A96" s="496"/>
      <c r="B96" s="1391" t="s">
        <v>11744</v>
      </c>
      <c r="C96" s="1392" t="s">
        <v>11136</v>
      </c>
      <c r="D96" s="513" t="s">
        <v>6756</v>
      </c>
      <c r="E96" s="513">
        <v>3</v>
      </c>
      <c r="F96" s="1074">
        <v>0</v>
      </c>
      <c r="G96" s="1074">
        <v>0</v>
      </c>
      <c r="H96" s="1074">
        <v>0</v>
      </c>
      <c r="I96" s="1074">
        <v>0</v>
      </c>
      <c r="J96" s="1074">
        <v>0</v>
      </c>
      <c r="K96" s="1256">
        <v>0</v>
      </c>
      <c r="L96" s="1399"/>
      <c r="M96" s="1399"/>
      <c r="N96" s="1399"/>
      <c r="O96" s="1399"/>
      <c r="P96" s="1399"/>
      <c r="Q96" s="1399"/>
      <c r="R96" s="1458">
        <v>0</v>
      </c>
      <c r="S96" s="1458">
        <v>0</v>
      </c>
      <c r="T96" s="1459">
        <v>0</v>
      </c>
      <c r="U96" s="496"/>
      <c r="V96" s="1396" t="s">
        <v>11755</v>
      </c>
      <c r="W96" s="496"/>
      <c r="X96" s="517"/>
      <c r="Y96" s="496"/>
      <c r="Z96" s="510"/>
      <c r="AA96" s="487">
        <v>0</v>
      </c>
      <c r="AB96" s="827"/>
      <c r="AC96" s="511">
        <v>0</v>
      </c>
      <c r="AD96" s="511">
        <v>0</v>
      </c>
      <c r="AE96" s="511">
        <v>0</v>
      </c>
      <c r="AF96" s="511">
        <v>0</v>
      </c>
      <c r="AG96" s="511">
        <v>0</v>
      </c>
      <c r="AH96" s="799"/>
      <c r="AI96" s="799"/>
      <c r="AJ96" s="799"/>
      <c r="AK96" s="799"/>
      <c r="AL96" s="799"/>
      <c r="AM96" s="799"/>
      <c r="AN96" s="799"/>
      <c r="AO96" s="511">
        <v>0</v>
      </c>
      <c r="AP96" s="511">
        <v>0</v>
      </c>
      <c r="AQ96" s="511">
        <v>0</v>
      </c>
      <c r="AR96" s="827"/>
      <c r="AT96" s="1391" t="s">
        <v>11744</v>
      </c>
      <c r="AU96" s="1392" t="s">
        <v>11136</v>
      </c>
      <c r="AV96" s="1074" t="s">
        <v>11756</v>
      </c>
      <c r="AW96" s="1074" t="s">
        <v>11757</v>
      </c>
      <c r="AX96" s="1074" t="s">
        <v>11758</v>
      </c>
      <c r="AY96" s="1074" t="s">
        <v>11759</v>
      </c>
      <c r="AZ96" s="1074" t="s">
        <v>11760</v>
      </c>
      <c r="BA96" s="1057" t="s">
        <v>11761</v>
      </c>
      <c r="BB96" s="1401"/>
      <c r="BC96" s="1401"/>
      <c r="BD96" s="1401"/>
      <c r="BE96" s="1401"/>
      <c r="BF96" s="1401"/>
      <c r="BG96" s="1401"/>
      <c r="BH96" s="1460" t="s">
        <v>11762</v>
      </c>
      <c r="BI96" s="1460" t="s">
        <v>11763</v>
      </c>
      <c r="BJ96" s="1461" t="s">
        <v>11764</v>
      </c>
    </row>
    <row r="97" spans="1:62" ht="15.75" customHeight="1">
      <c r="A97" s="496"/>
      <c r="B97" s="1391" t="s">
        <v>11765</v>
      </c>
      <c r="C97" s="1392" t="s">
        <v>11128</v>
      </c>
      <c r="D97" s="513" t="s">
        <v>6756</v>
      </c>
      <c r="E97" s="513">
        <v>3</v>
      </c>
      <c r="F97" s="1074">
        <v>0</v>
      </c>
      <c r="G97" s="1074">
        <v>0</v>
      </c>
      <c r="H97" s="1074">
        <v>0</v>
      </c>
      <c r="I97" s="1074">
        <v>0</v>
      </c>
      <c r="J97" s="1074">
        <v>0</v>
      </c>
      <c r="K97" s="1256">
        <v>0</v>
      </c>
      <c r="L97" s="1399"/>
      <c r="M97" s="1399"/>
      <c r="N97" s="1399"/>
      <c r="O97" s="1399"/>
      <c r="P97" s="1399"/>
      <c r="Q97" s="1399"/>
      <c r="R97" s="1458">
        <v>0</v>
      </c>
      <c r="S97" s="1458">
        <v>0</v>
      </c>
      <c r="T97" s="1459">
        <v>0</v>
      </c>
      <c r="U97" s="496"/>
      <c r="V97" s="1396" t="s">
        <v>11766</v>
      </c>
      <c r="W97" s="496"/>
      <c r="X97" s="517"/>
      <c r="Y97" s="496"/>
      <c r="Z97" s="510"/>
      <c r="AA97" s="487">
        <v>0</v>
      </c>
      <c r="AB97" s="827"/>
      <c r="AC97" s="511">
        <v>0</v>
      </c>
      <c r="AD97" s="511">
        <v>0</v>
      </c>
      <c r="AE97" s="511">
        <v>0</v>
      </c>
      <c r="AF97" s="511">
        <v>0</v>
      </c>
      <c r="AG97" s="511">
        <v>0</v>
      </c>
      <c r="AH97" s="799"/>
      <c r="AI97" s="799"/>
      <c r="AJ97" s="799"/>
      <c r="AK97" s="799"/>
      <c r="AL97" s="799"/>
      <c r="AM97" s="799"/>
      <c r="AN97" s="799"/>
      <c r="AO97" s="511">
        <v>0</v>
      </c>
      <c r="AP97" s="511">
        <v>0</v>
      </c>
      <c r="AQ97" s="511">
        <v>0</v>
      </c>
      <c r="AR97" s="827"/>
      <c r="AT97" s="1391" t="s">
        <v>11765</v>
      </c>
      <c r="AU97" s="1392" t="s">
        <v>11128</v>
      </c>
      <c r="AV97" s="1074" t="s">
        <v>11767</v>
      </c>
      <c r="AW97" s="1074" t="s">
        <v>11768</v>
      </c>
      <c r="AX97" s="1074" t="s">
        <v>11769</v>
      </c>
      <c r="AY97" s="1074" t="s">
        <v>11770</v>
      </c>
      <c r="AZ97" s="1074" t="s">
        <v>11771</v>
      </c>
      <c r="BA97" s="1057" t="s">
        <v>11772</v>
      </c>
      <c r="BB97" s="1401"/>
      <c r="BC97" s="1401"/>
      <c r="BD97" s="1401"/>
      <c r="BE97" s="1401"/>
      <c r="BF97" s="1401"/>
      <c r="BG97" s="1401"/>
      <c r="BH97" s="1460" t="s">
        <v>11773</v>
      </c>
      <c r="BI97" s="1460" t="s">
        <v>11774</v>
      </c>
      <c r="BJ97" s="1461" t="s">
        <v>11775</v>
      </c>
    </row>
    <row r="98" spans="1:62" ht="15.75" customHeight="1">
      <c r="A98" s="496"/>
      <c r="B98" s="1391" t="s">
        <v>11765</v>
      </c>
      <c r="C98" s="1392" t="s">
        <v>11136</v>
      </c>
      <c r="D98" s="513" t="s">
        <v>6756</v>
      </c>
      <c r="E98" s="513">
        <v>3</v>
      </c>
      <c r="F98" s="1074">
        <v>0</v>
      </c>
      <c r="G98" s="1074">
        <v>0</v>
      </c>
      <c r="H98" s="1074">
        <v>0</v>
      </c>
      <c r="I98" s="1074">
        <v>0</v>
      </c>
      <c r="J98" s="1074">
        <v>0</v>
      </c>
      <c r="K98" s="1256">
        <v>0</v>
      </c>
      <c r="L98" s="1399"/>
      <c r="M98" s="1399"/>
      <c r="N98" s="1399"/>
      <c r="O98" s="1399"/>
      <c r="P98" s="1399"/>
      <c r="Q98" s="1399"/>
      <c r="R98" s="1458">
        <v>0</v>
      </c>
      <c r="S98" s="1458">
        <v>0</v>
      </c>
      <c r="T98" s="1459">
        <v>0</v>
      </c>
      <c r="U98" s="496"/>
      <c r="V98" s="1396" t="s">
        <v>11776</v>
      </c>
      <c r="W98" s="496"/>
      <c r="X98" s="517"/>
      <c r="Y98" s="496"/>
      <c r="Z98" s="510"/>
      <c r="AA98" s="487">
        <v>0</v>
      </c>
      <c r="AB98" s="827"/>
      <c r="AC98" s="511">
        <v>0</v>
      </c>
      <c r="AD98" s="511">
        <v>0</v>
      </c>
      <c r="AE98" s="511">
        <v>0</v>
      </c>
      <c r="AF98" s="511">
        <v>0</v>
      </c>
      <c r="AG98" s="511">
        <v>0</v>
      </c>
      <c r="AH98" s="799"/>
      <c r="AI98" s="799"/>
      <c r="AJ98" s="799"/>
      <c r="AK98" s="799"/>
      <c r="AL98" s="799"/>
      <c r="AM98" s="799"/>
      <c r="AN98" s="799"/>
      <c r="AO98" s="511">
        <v>0</v>
      </c>
      <c r="AP98" s="511">
        <v>0</v>
      </c>
      <c r="AQ98" s="511">
        <v>0</v>
      </c>
      <c r="AR98" s="827"/>
      <c r="AT98" s="1391" t="s">
        <v>11765</v>
      </c>
      <c r="AU98" s="1392" t="s">
        <v>11136</v>
      </c>
      <c r="AV98" s="1074" t="s">
        <v>11777</v>
      </c>
      <c r="AW98" s="1074" t="s">
        <v>11778</v>
      </c>
      <c r="AX98" s="1074" t="s">
        <v>11779</v>
      </c>
      <c r="AY98" s="1074" t="s">
        <v>11780</v>
      </c>
      <c r="AZ98" s="1074" t="s">
        <v>11781</v>
      </c>
      <c r="BA98" s="1057" t="s">
        <v>11782</v>
      </c>
      <c r="BB98" s="1401"/>
      <c r="BC98" s="1401"/>
      <c r="BD98" s="1401"/>
      <c r="BE98" s="1401"/>
      <c r="BF98" s="1401"/>
      <c r="BG98" s="1401"/>
      <c r="BH98" s="1460" t="s">
        <v>11783</v>
      </c>
      <c r="BI98" s="1460" t="s">
        <v>11784</v>
      </c>
      <c r="BJ98" s="1461" t="s">
        <v>11785</v>
      </c>
    </row>
    <row r="99" spans="1:62" ht="15.75" customHeight="1">
      <c r="A99" s="496"/>
      <c r="B99" s="1391" t="s">
        <v>11786</v>
      </c>
      <c r="C99" s="1392" t="s">
        <v>11128</v>
      </c>
      <c r="D99" s="513" t="s">
        <v>6756</v>
      </c>
      <c r="E99" s="513">
        <v>3</v>
      </c>
      <c r="F99" s="1074">
        <v>0</v>
      </c>
      <c r="G99" s="1074">
        <v>0</v>
      </c>
      <c r="H99" s="1074">
        <v>0</v>
      </c>
      <c r="I99" s="1074">
        <v>0</v>
      </c>
      <c r="J99" s="1074">
        <v>0</v>
      </c>
      <c r="K99" s="1256">
        <v>0</v>
      </c>
      <c r="L99" s="1399"/>
      <c r="M99" s="1399"/>
      <c r="N99" s="1399"/>
      <c r="O99" s="1399"/>
      <c r="P99" s="1399"/>
      <c r="Q99" s="1399"/>
      <c r="R99" s="1458">
        <v>0</v>
      </c>
      <c r="S99" s="1458">
        <v>0</v>
      </c>
      <c r="T99" s="1459">
        <v>0</v>
      </c>
      <c r="U99" s="496"/>
      <c r="V99" s="1396" t="s">
        <v>11787</v>
      </c>
      <c r="W99" s="496"/>
      <c r="X99" s="517"/>
      <c r="Y99" s="496"/>
      <c r="Z99" s="510"/>
      <c r="AA99" s="487">
        <v>0</v>
      </c>
      <c r="AB99" s="827"/>
      <c r="AC99" s="511">
        <v>0</v>
      </c>
      <c r="AD99" s="511">
        <v>0</v>
      </c>
      <c r="AE99" s="511">
        <v>0</v>
      </c>
      <c r="AF99" s="511">
        <v>0</v>
      </c>
      <c r="AG99" s="511">
        <v>0</v>
      </c>
      <c r="AH99" s="799"/>
      <c r="AI99" s="799"/>
      <c r="AJ99" s="799"/>
      <c r="AK99" s="799"/>
      <c r="AL99" s="799"/>
      <c r="AM99" s="799"/>
      <c r="AN99" s="799"/>
      <c r="AO99" s="511">
        <v>0</v>
      </c>
      <c r="AP99" s="511">
        <v>0</v>
      </c>
      <c r="AQ99" s="511">
        <v>0</v>
      </c>
      <c r="AR99" s="827"/>
      <c r="AT99" s="1391" t="s">
        <v>11786</v>
      </c>
      <c r="AU99" s="1392" t="s">
        <v>11128</v>
      </c>
      <c r="AV99" s="1074" t="s">
        <v>11788</v>
      </c>
      <c r="AW99" s="1074" t="s">
        <v>11789</v>
      </c>
      <c r="AX99" s="1074" t="s">
        <v>11790</v>
      </c>
      <c r="AY99" s="1074" t="s">
        <v>11791</v>
      </c>
      <c r="AZ99" s="1074" t="s">
        <v>11792</v>
      </c>
      <c r="BA99" s="1057" t="s">
        <v>11793</v>
      </c>
      <c r="BB99" s="1401"/>
      <c r="BC99" s="1401"/>
      <c r="BD99" s="1401"/>
      <c r="BE99" s="1401"/>
      <c r="BF99" s="1401"/>
      <c r="BG99" s="1401"/>
      <c r="BH99" s="1460" t="s">
        <v>11794</v>
      </c>
      <c r="BI99" s="1460" t="s">
        <v>11795</v>
      </c>
      <c r="BJ99" s="1461" t="s">
        <v>11796</v>
      </c>
    </row>
    <row r="100" spans="1:62" ht="15.75" customHeight="1">
      <c r="A100" s="496"/>
      <c r="B100" s="1391" t="s">
        <v>11786</v>
      </c>
      <c r="C100" s="1392" t="s">
        <v>11136</v>
      </c>
      <c r="D100" s="513" t="s">
        <v>6756</v>
      </c>
      <c r="E100" s="513">
        <v>3</v>
      </c>
      <c r="F100" s="1074">
        <v>0</v>
      </c>
      <c r="G100" s="1074">
        <v>0</v>
      </c>
      <c r="H100" s="1074">
        <v>0</v>
      </c>
      <c r="I100" s="1074">
        <v>0</v>
      </c>
      <c r="J100" s="1074">
        <v>0</v>
      </c>
      <c r="K100" s="1256">
        <v>0</v>
      </c>
      <c r="L100" s="1399"/>
      <c r="M100" s="1399"/>
      <c r="N100" s="1399"/>
      <c r="O100" s="1399"/>
      <c r="P100" s="1399"/>
      <c r="Q100" s="1399"/>
      <c r="R100" s="1458">
        <v>0</v>
      </c>
      <c r="S100" s="1458">
        <v>0</v>
      </c>
      <c r="T100" s="1459">
        <v>0</v>
      </c>
      <c r="U100" s="496"/>
      <c r="V100" s="1396" t="s">
        <v>11797</v>
      </c>
      <c r="W100" s="496"/>
      <c r="X100" s="517"/>
      <c r="Y100" s="496"/>
      <c r="Z100" s="510"/>
      <c r="AA100" s="487">
        <v>0</v>
      </c>
      <c r="AB100" s="827"/>
      <c r="AC100" s="511">
        <v>0</v>
      </c>
      <c r="AD100" s="511">
        <v>0</v>
      </c>
      <c r="AE100" s="511">
        <v>0</v>
      </c>
      <c r="AF100" s="511">
        <v>0</v>
      </c>
      <c r="AG100" s="511">
        <v>0</v>
      </c>
      <c r="AH100" s="799"/>
      <c r="AI100" s="799"/>
      <c r="AJ100" s="799"/>
      <c r="AK100" s="799"/>
      <c r="AL100" s="799"/>
      <c r="AM100" s="799"/>
      <c r="AN100" s="799"/>
      <c r="AO100" s="511">
        <v>0</v>
      </c>
      <c r="AP100" s="511">
        <v>0</v>
      </c>
      <c r="AQ100" s="511">
        <v>0</v>
      </c>
      <c r="AR100" s="827"/>
      <c r="AT100" s="1391" t="s">
        <v>11786</v>
      </c>
      <c r="AU100" s="1392" t="s">
        <v>11136</v>
      </c>
      <c r="AV100" s="1074" t="s">
        <v>11798</v>
      </c>
      <c r="AW100" s="1074" t="s">
        <v>11799</v>
      </c>
      <c r="AX100" s="1074" t="s">
        <v>11800</v>
      </c>
      <c r="AY100" s="1074" t="s">
        <v>11801</v>
      </c>
      <c r="AZ100" s="1074" t="s">
        <v>11802</v>
      </c>
      <c r="BA100" s="1057" t="s">
        <v>11803</v>
      </c>
      <c r="BB100" s="1401"/>
      <c r="BC100" s="1401"/>
      <c r="BD100" s="1401"/>
      <c r="BE100" s="1401"/>
      <c r="BF100" s="1401"/>
      <c r="BG100" s="1401"/>
      <c r="BH100" s="1460" t="s">
        <v>11804</v>
      </c>
      <c r="BI100" s="1460" t="s">
        <v>11805</v>
      </c>
      <c r="BJ100" s="1461" t="s">
        <v>11806</v>
      </c>
    </row>
    <row r="101" spans="1:62" ht="15.75" customHeight="1" thickBot="1">
      <c r="A101" s="496"/>
      <c r="B101" s="1411" t="s">
        <v>11807</v>
      </c>
      <c r="C101" s="1412" t="s">
        <v>11144</v>
      </c>
      <c r="D101" s="520" t="s">
        <v>6756</v>
      </c>
      <c r="E101" s="520">
        <v>3</v>
      </c>
      <c r="F101" s="1207">
        <v>2.407</v>
      </c>
      <c r="G101" s="1207">
        <v>0</v>
      </c>
      <c r="H101" s="1207">
        <v>0</v>
      </c>
      <c r="I101" s="1207">
        <v>15.913</v>
      </c>
      <c r="J101" s="1207">
        <v>0.56199999999999994</v>
      </c>
      <c r="K101" s="1207">
        <v>18.882000000000001</v>
      </c>
      <c r="L101" s="1413"/>
      <c r="M101" s="1413"/>
      <c r="N101" s="1413"/>
      <c r="O101" s="1413"/>
      <c r="P101" s="1413"/>
      <c r="Q101" s="1413"/>
      <c r="R101" s="1207">
        <v>22.611000000000001</v>
      </c>
      <c r="S101" s="1207">
        <v>33.156999999999996</v>
      </c>
      <c r="T101" s="1258">
        <v>94.585000000000008</v>
      </c>
      <c r="U101" s="496"/>
      <c r="V101" s="1418" t="s">
        <v>11808</v>
      </c>
      <c r="W101" s="496"/>
      <c r="X101" s="523"/>
      <c r="Y101" s="496"/>
      <c r="Z101" s="510"/>
      <c r="AB101" s="827"/>
      <c r="AC101" s="799"/>
      <c r="AD101" s="799"/>
      <c r="AE101" s="799"/>
      <c r="AF101" s="799"/>
      <c r="AG101" s="799"/>
      <c r="AH101" s="799"/>
      <c r="AI101" s="799"/>
      <c r="AJ101" s="799"/>
      <c r="AK101" s="799"/>
      <c r="AL101" s="799"/>
      <c r="AM101" s="799"/>
      <c r="AN101" s="799"/>
      <c r="AO101" s="799"/>
      <c r="AP101" s="799"/>
      <c r="AQ101" s="799"/>
      <c r="AR101" s="827"/>
      <c r="AT101" s="1411" t="s">
        <v>11807</v>
      </c>
      <c r="AU101" s="1412" t="s">
        <v>11144</v>
      </c>
      <c r="AV101" s="1058" t="s">
        <v>11809</v>
      </c>
      <c r="AW101" s="1058" t="s">
        <v>11810</v>
      </c>
      <c r="AX101" s="1058" t="s">
        <v>11811</v>
      </c>
      <c r="AY101" s="1058" t="s">
        <v>11812</v>
      </c>
      <c r="AZ101" s="1058" t="s">
        <v>11813</v>
      </c>
      <c r="BA101" s="1058" t="s">
        <v>11814</v>
      </c>
      <c r="BB101" s="1419"/>
      <c r="BC101" s="1419"/>
      <c r="BD101" s="1419"/>
      <c r="BE101" s="1419"/>
      <c r="BF101" s="1419"/>
      <c r="BG101" s="1419"/>
      <c r="BH101" s="1058" t="s">
        <v>11815</v>
      </c>
      <c r="BI101" s="1058" t="s">
        <v>11816</v>
      </c>
      <c r="BJ101" s="853" t="s">
        <v>11817</v>
      </c>
    </row>
    <row r="102" spans="1:62" ht="15.75" customHeight="1" thickTop="1" thickBot="1">
      <c r="A102" s="496"/>
      <c r="B102" s="1423"/>
      <c r="C102" s="496"/>
      <c r="D102" s="496"/>
      <c r="E102" s="496"/>
      <c r="F102" s="1096"/>
      <c r="G102" s="1096"/>
      <c r="H102" s="1096"/>
      <c r="I102" s="1096"/>
      <c r="J102" s="1096"/>
      <c r="K102" s="1096"/>
      <c r="L102" s="1096"/>
      <c r="M102" s="1424"/>
      <c r="N102" s="1424"/>
      <c r="O102" s="1424"/>
      <c r="P102" s="1424"/>
      <c r="Q102" s="1425"/>
      <c r="R102" s="1424"/>
      <c r="S102" s="1424"/>
      <c r="T102" s="1425"/>
      <c r="U102" s="526"/>
      <c r="V102" s="526"/>
      <c r="W102" s="496"/>
      <c r="X102" s="496"/>
      <c r="Y102" s="496"/>
      <c r="Z102" s="510"/>
      <c r="AB102" s="827"/>
      <c r="AC102" s="799"/>
      <c r="AD102" s="799"/>
      <c r="AE102" s="799"/>
      <c r="AF102" s="799"/>
      <c r="AG102" s="799"/>
      <c r="AH102" s="799"/>
      <c r="AI102" s="799"/>
      <c r="AJ102" s="799"/>
      <c r="AK102" s="799"/>
      <c r="AL102" s="799"/>
      <c r="AM102" s="799"/>
      <c r="AN102" s="799"/>
      <c r="AO102" s="799"/>
      <c r="AP102" s="799"/>
      <c r="AQ102" s="799"/>
      <c r="AR102" s="827"/>
      <c r="AT102" s="1423"/>
      <c r="AU102" s="496"/>
      <c r="AV102" s="496"/>
      <c r="AW102" s="496"/>
      <c r="AX102" s="496"/>
      <c r="AY102" s="496"/>
      <c r="AZ102" s="496"/>
      <c r="BA102" s="496"/>
      <c r="BB102" s="496"/>
      <c r="BC102" s="598"/>
      <c r="BD102" s="598"/>
      <c r="BE102" s="598"/>
      <c r="BF102" s="598"/>
      <c r="BG102" s="1426"/>
      <c r="BH102" s="598"/>
      <c r="BI102" s="598"/>
      <c r="BJ102" s="1426"/>
    </row>
    <row r="103" spans="1:62" ht="15.75" customHeight="1" thickTop="1" thickBot="1">
      <c r="A103" s="496"/>
      <c r="B103" s="1382" t="s">
        <v>11818</v>
      </c>
      <c r="C103" s="496"/>
      <c r="D103" s="496"/>
      <c r="E103" s="496"/>
      <c r="F103" s="1096"/>
      <c r="G103" s="1096"/>
      <c r="H103" s="1096"/>
      <c r="I103" s="1096"/>
      <c r="J103" s="1096"/>
      <c r="K103" s="1096"/>
      <c r="L103" s="1096"/>
      <c r="M103" s="1424"/>
      <c r="N103" s="1424"/>
      <c r="O103" s="1424"/>
      <c r="P103" s="1424"/>
      <c r="Q103" s="1425"/>
      <c r="R103" s="1424"/>
      <c r="S103" s="1424"/>
      <c r="T103" s="1425"/>
      <c r="U103" s="526"/>
      <c r="V103" s="526"/>
      <c r="W103" s="496"/>
      <c r="X103" s="496"/>
      <c r="Y103" s="496"/>
      <c r="Z103" s="510"/>
      <c r="AB103" s="827"/>
      <c r="AC103" s="799"/>
      <c r="AD103" s="799"/>
      <c r="AE103" s="799"/>
      <c r="AF103" s="799"/>
      <c r="AG103" s="799"/>
      <c r="AH103" s="799"/>
      <c r="AI103" s="799"/>
      <c r="AJ103" s="799"/>
      <c r="AK103" s="799"/>
      <c r="AL103" s="799"/>
      <c r="AM103" s="799"/>
      <c r="AN103" s="799"/>
      <c r="AO103" s="799"/>
      <c r="AP103" s="799"/>
      <c r="AQ103" s="799"/>
      <c r="AR103" s="827"/>
      <c r="AT103" s="1382" t="s">
        <v>11818</v>
      </c>
      <c r="AU103" s="496"/>
      <c r="AV103" s="496"/>
      <c r="AW103" s="496"/>
      <c r="AX103" s="496"/>
      <c r="AY103" s="496"/>
      <c r="AZ103" s="496"/>
      <c r="BA103" s="496"/>
      <c r="BB103" s="496"/>
      <c r="BC103" s="598"/>
      <c r="BD103" s="598"/>
      <c r="BE103" s="598"/>
      <c r="BF103" s="598"/>
      <c r="BG103" s="1426"/>
      <c r="BH103" s="598"/>
      <c r="BI103" s="598"/>
      <c r="BJ103" s="1426"/>
    </row>
    <row r="104" spans="1:62" ht="15.75" customHeight="1" thickTop="1">
      <c r="A104" s="496"/>
      <c r="B104" s="1383" t="s">
        <v>11819</v>
      </c>
      <c r="C104" s="1384" t="s">
        <v>11128</v>
      </c>
      <c r="D104" s="504" t="s">
        <v>6756</v>
      </c>
      <c r="E104" s="504">
        <v>3</v>
      </c>
      <c r="F104" s="1254">
        <v>29.584</v>
      </c>
      <c r="G104" s="1254">
        <v>1.599</v>
      </c>
      <c r="H104" s="1254">
        <v>0</v>
      </c>
      <c r="I104" s="1254">
        <v>17.298000000000002</v>
      </c>
      <c r="J104" s="1254">
        <v>2.4539999999999997</v>
      </c>
      <c r="K104" s="1254">
        <v>50.935000000000002</v>
      </c>
      <c r="L104" s="1455"/>
      <c r="M104" s="1455"/>
      <c r="N104" s="1455"/>
      <c r="O104" s="1455"/>
      <c r="P104" s="1455"/>
      <c r="Q104" s="1455"/>
      <c r="R104" s="1455"/>
      <c r="S104" s="1455"/>
      <c r="T104" s="1462"/>
      <c r="U104" s="496"/>
      <c r="V104" s="1388" t="s">
        <v>11820</v>
      </c>
      <c r="W104" s="496"/>
      <c r="X104" s="509"/>
      <c r="Y104" s="496"/>
      <c r="Z104" s="510"/>
      <c r="AB104" s="827"/>
      <c r="AC104" s="799"/>
      <c r="AD104" s="799"/>
      <c r="AE104" s="799"/>
      <c r="AF104" s="799"/>
      <c r="AG104" s="799"/>
      <c r="AH104" s="799"/>
      <c r="AI104" s="799"/>
      <c r="AJ104" s="799"/>
      <c r="AK104" s="799"/>
      <c r="AL104" s="799"/>
      <c r="AM104" s="799"/>
      <c r="AN104" s="799"/>
      <c r="AO104" s="799"/>
      <c r="AP104" s="799"/>
      <c r="AQ104" s="799"/>
      <c r="AR104" s="827"/>
      <c r="AT104" s="1383" t="s">
        <v>11819</v>
      </c>
      <c r="AU104" s="1384" t="s">
        <v>11128</v>
      </c>
      <c r="AV104" s="1056" t="s">
        <v>7905</v>
      </c>
      <c r="AW104" s="1056" t="s">
        <v>9983</v>
      </c>
      <c r="AX104" s="1056" t="s">
        <v>9984</v>
      </c>
      <c r="AY104" s="1056" t="s">
        <v>9985</v>
      </c>
      <c r="AZ104" s="1056" t="s">
        <v>9986</v>
      </c>
      <c r="BA104" s="1056" t="s">
        <v>11821</v>
      </c>
      <c r="BB104" s="1457"/>
      <c r="BC104" s="1457"/>
      <c r="BD104" s="1457"/>
      <c r="BE104" s="1457"/>
      <c r="BF104" s="1457"/>
      <c r="BG104" s="1457"/>
      <c r="BH104" s="1457"/>
      <c r="BI104" s="1457"/>
      <c r="BJ104" s="1463"/>
    </row>
    <row r="105" spans="1:62" ht="15.75" customHeight="1">
      <c r="A105" s="496"/>
      <c r="B105" s="1391" t="s">
        <v>11819</v>
      </c>
      <c r="C105" s="1392" t="s">
        <v>11136</v>
      </c>
      <c r="D105" s="513" t="s">
        <v>6756</v>
      </c>
      <c r="E105" s="513">
        <v>3</v>
      </c>
      <c r="F105" s="1256">
        <v>0.13100000000000001</v>
      </c>
      <c r="G105" s="1256">
        <v>6.0000000000000001E-3</v>
      </c>
      <c r="H105" s="1256">
        <v>6.0000000000000001E-3</v>
      </c>
      <c r="I105" s="1256">
        <v>5.7350000000000003</v>
      </c>
      <c r="J105" s="1256">
        <v>1.1200000000000001</v>
      </c>
      <c r="K105" s="1256">
        <v>6.9980000000000002</v>
      </c>
      <c r="L105" s="1399"/>
      <c r="M105" s="1399"/>
      <c r="N105" s="1399"/>
      <c r="O105" s="1399"/>
      <c r="P105" s="1399"/>
      <c r="Q105" s="1399"/>
      <c r="R105" s="1399"/>
      <c r="S105" s="1399"/>
      <c r="T105" s="1400"/>
      <c r="U105" s="496"/>
      <c r="V105" s="1396" t="s">
        <v>11822</v>
      </c>
      <c r="W105" s="496"/>
      <c r="X105" s="517"/>
      <c r="Y105" s="496"/>
      <c r="Z105" s="510"/>
      <c r="AB105" s="827"/>
      <c r="AC105" s="799"/>
      <c r="AD105" s="799"/>
      <c r="AE105" s="799"/>
      <c r="AF105" s="799"/>
      <c r="AG105" s="799"/>
      <c r="AH105" s="799"/>
      <c r="AI105" s="799"/>
      <c r="AJ105" s="799"/>
      <c r="AK105" s="799"/>
      <c r="AL105" s="799"/>
      <c r="AM105" s="799"/>
      <c r="AN105" s="799"/>
      <c r="AO105" s="799"/>
      <c r="AP105" s="799"/>
      <c r="AQ105" s="799"/>
      <c r="AR105" s="827"/>
      <c r="AT105" s="1391" t="s">
        <v>11819</v>
      </c>
      <c r="AU105" s="1392" t="s">
        <v>11136</v>
      </c>
      <c r="AV105" s="1057" t="s">
        <v>7848</v>
      </c>
      <c r="AW105" s="1057" t="s">
        <v>9937</v>
      </c>
      <c r="AX105" s="1057" t="s">
        <v>9938</v>
      </c>
      <c r="AY105" s="1057" t="s">
        <v>9939</v>
      </c>
      <c r="AZ105" s="1057" t="s">
        <v>9940</v>
      </c>
      <c r="BA105" s="1057" t="s">
        <v>11823</v>
      </c>
      <c r="BB105" s="1401"/>
      <c r="BC105" s="1401"/>
      <c r="BD105" s="1401"/>
      <c r="BE105" s="1401"/>
      <c r="BF105" s="1401"/>
      <c r="BG105" s="1401"/>
      <c r="BH105" s="1401"/>
      <c r="BI105" s="1401"/>
      <c r="BJ105" s="1402"/>
    </row>
    <row r="106" spans="1:62" ht="15.75" customHeight="1" thickBot="1">
      <c r="A106" s="496"/>
      <c r="B106" s="1411" t="s">
        <v>11819</v>
      </c>
      <c r="C106" s="1412" t="s">
        <v>11144</v>
      </c>
      <c r="D106" s="520" t="s">
        <v>6756</v>
      </c>
      <c r="E106" s="520">
        <v>3</v>
      </c>
      <c r="F106" s="1207">
        <v>29.715</v>
      </c>
      <c r="G106" s="1207">
        <v>1.605</v>
      </c>
      <c r="H106" s="1207">
        <v>6.0000000000000001E-3</v>
      </c>
      <c r="I106" s="1207">
        <v>23.033000000000001</v>
      </c>
      <c r="J106" s="1207">
        <v>3.5739999999999998</v>
      </c>
      <c r="K106" s="1207">
        <v>57.933</v>
      </c>
      <c r="L106" s="1413"/>
      <c r="M106" s="1413"/>
      <c r="N106" s="1413"/>
      <c r="O106" s="1413"/>
      <c r="P106" s="1413"/>
      <c r="Q106" s="1413"/>
      <c r="R106" s="1207">
        <v>100.166</v>
      </c>
      <c r="S106" s="1207">
        <v>150.44199999999998</v>
      </c>
      <c r="T106" s="1258">
        <v>405.01300000000009</v>
      </c>
      <c r="U106" s="496"/>
      <c r="V106" s="1418" t="s">
        <v>11824</v>
      </c>
      <c r="W106" s="496"/>
      <c r="X106" s="523"/>
      <c r="Y106" s="496"/>
      <c r="Z106" s="510"/>
      <c r="AB106" s="827"/>
      <c r="AC106" s="799"/>
      <c r="AD106" s="799"/>
      <c r="AE106" s="799"/>
      <c r="AF106" s="799"/>
      <c r="AG106" s="799"/>
      <c r="AH106" s="799"/>
      <c r="AI106" s="799"/>
      <c r="AJ106" s="799"/>
      <c r="AK106" s="799"/>
      <c r="AL106" s="799"/>
      <c r="AM106" s="799"/>
      <c r="AN106" s="799"/>
      <c r="AO106" s="799"/>
      <c r="AP106" s="799"/>
      <c r="AQ106" s="799"/>
      <c r="AR106" s="827"/>
      <c r="AT106" s="1411" t="s">
        <v>11819</v>
      </c>
      <c r="AU106" s="1412" t="s">
        <v>11144</v>
      </c>
      <c r="AV106" s="1058" t="s">
        <v>11825</v>
      </c>
      <c r="AW106" s="1058" t="s">
        <v>11826</v>
      </c>
      <c r="AX106" s="1058" t="s">
        <v>11827</v>
      </c>
      <c r="AY106" s="1058" t="s">
        <v>11828</v>
      </c>
      <c r="AZ106" s="1058" t="s">
        <v>11829</v>
      </c>
      <c r="BA106" s="1058" t="s">
        <v>11830</v>
      </c>
      <c r="BB106" s="1419"/>
      <c r="BC106" s="1419"/>
      <c r="BD106" s="1419"/>
      <c r="BE106" s="1419"/>
      <c r="BF106" s="1419"/>
      <c r="BG106" s="1419"/>
      <c r="BH106" s="1058" t="s">
        <v>11831</v>
      </c>
      <c r="BI106" s="1058" t="s">
        <v>11832</v>
      </c>
      <c r="BJ106" s="853" t="s">
        <v>11833</v>
      </c>
    </row>
    <row r="107" spans="1:62" ht="8.25" customHeight="1" thickTop="1">
      <c r="A107" s="496"/>
      <c r="B107" s="1423"/>
      <c r="C107" s="496"/>
      <c r="D107" s="496"/>
      <c r="E107" s="496"/>
      <c r="F107" s="496"/>
      <c r="G107" s="496"/>
      <c r="H107" s="496"/>
      <c r="I107" s="496"/>
      <c r="J107" s="496"/>
      <c r="K107" s="496"/>
      <c r="L107" s="496"/>
      <c r="M107" s="496"/>
      <c r="N107" s="496"/>
      <c r="O107" s="496"/>
      <c r="P107" s="496"/>
      <c r="Q107" s="496"/>
      <c r="R107" s="496"/>
      <c r="S107" s="496"/>
      <c r="T107" s="496"/>
      <c r="U107" s="496"/>
      <c r="V107" s="496"/>
      <c r="W107" s="496"/>
      <c r="X107" s="496"/>
      <c r="Y107" s="496"/>
      <c r="AC107" s="799"/>
      <c r="AD107" s="799"/>
      <c r="AE107" s="799"/>
      <c r="AF107" s="799"/>
      <c r="AG107" s="799"/>
      <c r="AH107" s="799"/>
      <c r="AI107" s="799"/>
      <c r="AJ107" s="799"/>
      <c r="AK107" s="799"/>
      <c r="AL107" s="799"/>
      <c r="AM107" s="799"/>
      <c r="AN107" s="799"/>
      <c r="AO107" s="799"/>
      <c r="AP107" s="799"/>
      <c r="AQ107" s="799"/>
    </row>
    <row r="108" spans="1:62" ht="16.5" customHeight="1">
      <c r="A108" s="496"/>
      <c r="B108" s="1423"/>
      <c r="C108" s="496"/>
      <c r="D108" s="496"/>
      <c r="E108" s="496"/>
      <c r="F108" s="496"/>
      <c r="G108" s="496"/>
      <c r="H108" s="496"/>
      <c r="I108" s="496"/>
      <c r="J108" s="496"/>
      <c r="K108" s="496"/>
      <c r="L108" s="496"/>
      <c r="M108" s="496"/>
      <c r="N108" s="496"/>
      <c r="O108" s="496"/>
      <c r="P108" s="496"/>
      <c r="Q108" s="496"/>
      <c r="R108" s="496"/>
      <c r="S108" s="496"/>
      <c r="T108" s="496"/>
      <c r="U108" s="496"/>
      <c r="V108" s="496"/>
      <c r="W108" s="496"/>
      <c r="X108" s="496"/>
      <c r="Y108" s="496"/>
      <c r="AC108" s="799"/>
      <c r="AD108" s="799"/>
      <c r="AE108" s="799"/>
      <c r="AF108" s="799"/>
      <c r="AG108" s="799"/>
      <c r="AH108" s="799"/>
      <c r="AI108" s="799"/>
      <c r="AJ108" s="799"/>
      <c r="AK108" s="799"/>
      <c r="AL108" s="799"/>
      <c r="AM108" s="799"/>
      <c r="AN108" s="799"/>
      <c r="AO108" s="799"/>
      <c r="AP108" s="799"/>
      <c r="AQ108" s="799"/>
    </row>
    <row r="109" spans="1:62" ht="15">
      <c r="A109" s="496"/>
      <c r="B109" s="1423"/>
      <c r="C109" s="496"/>
      <c r="D109" s="496"/>
      <c r="E109" s="496"/>
      <c r="F109" s="496"/>
      <c r="G109" s="496"/>
      <c r="H109" s="496"/>
      <c r="I109" s="496"/>
      <c r="J109" s="496"/>
      <c r="K109" s="496"/>
      <c r="L109" s="496"/>
      <c r="M109" s="496"/>
      <c r="N109" s="496"/>
      <c r="O109" s="496"/>
      <c r="P109" s="496"/>
      <c r="Q109" s="496"/>
      <c r="R109" s="496"/>
      <c r="S109" s="496"/>
      <c r="T109" s="496"/>
      <c r="U109" s="496"/>
      <c r="V109" s="496"/>
      <c r="W109" s="496"/>
      <c r="X109" s="496"/>
      <c r="Y109" s="496"/>
      <c r="AC109" s="799"/>
      <c r="AD109" s="799"/>
      <c r="AE109" s="799"/>
      <c r="AF109" s="799"/>
      <c r="AG109" s="799"/>
      <c r="AH109" s="799"/>
      <c r="AI109" s="799"/>
      <c r="AJ109" s="799"/>
      <c r="AK109" s="799"/>
      <c r="AL109" s="799"/>
      <c r="AM109" s="799"/>
      <c r="AN109" s="799"/>
      <c r="AO109" s="799"/>
      <c r="AP109" s="799"/>
      <c r="AQ109" s="799"/>
    </row>
    <row r="110" spans="1:62" ht="15">
      <c r="A110" s="496"/>
      <c r="B110" s="1423"/>
      <c r="C110" s="496"/>
      <c r="D110" s="496"/>
      <c r="E110" s="496"/>
      <c r="F110" s="496"/>
      <c r="G110" s="496"/>
      <c r="H110" s="496"/>
      <c r="I110" s="496"/>
      <c r="J110" s="496"/>
      <c r="K110" s="496"/>
      <c r="L110" s="496"/>
      <c r="M110" s="496"/>
      <c r="N110" s="496"/>
      <c r="O110" s="496"/>
      <c r="P110" s="496"/>
      <c r="Q110" s="496"/>
      <c r="R110" s="496"/>
      <c r="S110" s="496"/>
      <c r="T110" s="496"/>
      <c r="U110" s="496"/>
      <c r="V110" s="496"/>
      <c r="W110" s="496"/>
      <c r="X110" s="496"/>
      <c r="Y110" s="496"/>
      <c r="AC110" s="799"/>
      <c r="AD110" s="799"/>
      <c r="AE110" s="799"/>
      <c r="AF110" s="799"/>
      <c r="AG110" s="799"/>
      <c r="AH110" s="799"/>
      <c r="AI110" s="799"/>
      <c r="AJ110" s="799"/>
      <c r="AK110" s="799"/>
      <c r="AL110" s="799"/>
      <c r="AM110" s="799"/>
      <c r="AN110" s="799"/>
      <c r="AO110" s="799"/>
      <c r="AP110" s="799"/>
      <c r="AQ110" s="799"/>
    </row>
    <row r="111" spans="1:62" ht="15">
      <c r="A111" s="496"/>
      <c r="B111" s="1423"/>
      <c r="C111" s="496"/>
      <c r="D111" s="496"/>
      <c r="E111" s="496"/>
      <c r="F111" s="496"/>
      <c r="G111" s="496"/>
      <c r="H111" s="496"/>
      <c r="I111" s="496"/>
      <c r="J111" s="496"/>
      <c r="K111" s="496"/>
      <c r="L111" s="496"/>
      <c r="M111" s="496"/>
      <c r="N111" s="496"/>
      <c r="O111" s="496"/>
      <c r="P111" s="496"/>
      <c r="Q111" s="496"/>
      <c r="R111" s="496"/>
      <c r="S111" s="496"/>
      <c r="T111" s="496"/>
      <c r="U111" s="496"/>
      <c r="V111" s="496"/>
      <c r="W111" s="496"/>
      <c r="X111" s="496"/>
      <c r="Y111" s="496"/>
      <c r="AC111" s="799"/>
      <c r="AD111" s="799"/>
      <c r="AE111" s="799"/>
      <c r="AF111" s="799"/>
      <c r="AG111" s="799"/>
      <c r="AH111" s="799"/>
      <c r="AI111" s="799"/>
      <c r="AJ111" s="799"/>
      <c r="AK111" s="799"/>
      <c r="AL111" s="799"/>
      <c r="AM111" s="799"/>
      <c r="AN111" s="799"/>
      <c r="AO111" s="799"/>
      <c r="AP111" s="799"/>
      <c r="AQ111" s="799"/>
    </row>
    <row r="112" spans="1:62" ht="15">
      <c r="A112" s="496"/>
      <c r="B112" s="1423"/>
      <c r="C112" s="496"/>
      <c r="D112" s="496"/>
      <c r="E112" s="496"/>
      <c r="F112" s="496"/>
      <c r="G112" s="496"/>
      <c r="H112" s="496"/>
      <c r="I112" s="496"/>
      <c r="J112" s="496"/>
      <c r="K112" s="496"/>
      <c r="L112" s="496"/>
      <c r="M112" s="496"/>
      <c r="N112" s="496"/>
      <c r="O112" s="496"/>
      <c r="P112" s="496"/>
      <c r="Q112" s="496"/>
      <c r="R112" s="496"/>
      <c r="S112" s="496"/>
      <c r="T112" s="496"/>
      <c r="U112" s="496"/>
      <c r="V112" s="496"/>
      <c r="W112" s="496"/>
      <c r="X112" s="496"/>
      <c r="Y112" s="496"/>
      <c r="AC112" s="799"/>
      <c r="AD112" s="799"/>
      <c r="AE112" s="799"/>
      <c r="AF112" s="799"/>
      <c r="AG112" s="799"/>
      <c r="AH112" s="799"/>
      <c r="AI112" s="799"/>
      <c r="AJ112" s="799"/>
      <c r="AK112" s="799"/>
      <c r="AL112" s="799"/>
      <c r="AM112" s="799"/>
      <c r="AN112" s="799"/>
      <c r="AO112" s="799"/>
      <c r="AP112" s="799"/>
      <c r="AQ112" s="799"/>
    </row>
    <row r="113" spans="1:43" ht="15">
      <c r="A113" s="496"/>
      <c r="B113" s="1423"/>
      <c r="C113" s="496"/>
      <c r="D113" s="496"/>
      <c r="E113" s="496"/>
      <c r="F113" s="496"/>
      <c r="G113" s="496"/>
      <c r="H113" s="496"/>
      <c r="I113" s="496"/>
      <c r="J113" s="496"/>
      <c r="K113" s="496"/>
      <c r="L113" s="496"/>
      <c r="M113" s="496"/>
      <c r="N113" s="496"/>
      <c r="O113" s="496"/>
      <c r="P113" s="496"/>
      <c r="Q113" s="496"/>
      <c r="R113" s="496"/>
      <c r="S113" s="496"/>
      <c r="T113" s="496"/>
      <c r="U113" s="496"/>
      <c r="V113" s="496"/>
      <c r="W113" s="496"/>
      <c r="X113" s="496"/>
      <c r="Y113" s="496"/>
      <c r="AC113" s="799"/>
      <c r="AD113" s="799"/>
      <c r="AE113" s="799"/>
      <c r="AF113" s="799"/>
      <c r="AG113" s="799"/>
      <c r="AH113" s="799"/>
      <c r="AI113" s="799"/>
      <c r="AJ113" s="799"/>
      <c r="AK113" s="799"/>
      <c r="AL113" s="799"/>
      <c r="AM113" s="799"/>
      <c r="AN113" s="799"/>
      <c r="AO113" s="799"/>
      <c r="AP113" s="799"/>
      <c r="AQ113" s="799"/>
    </row>
    <row r="114" spans="1:43" ht="15">
      <c r="A114" s="496"/>
      <c r="B114" s="1423"/>
      <c r="C114" s="496"/>
      <c r="D114" s="496"/>
      <c r="E114" s="496"/>
      <c r="F114" s="496"/>
      <c r="G114" s="496"/>
      <c r="H114" s="496"/>
      <c r="I114" s="496"/>
      <c r="J114" s="496"/>
      <c r="K114" s="496"/>
      <c r="L114" s="496"/>
      <c r="M114" s="496"/>
      <c r="N114" s="496"/>
      <c r="O114" s="496"/>
      <c r="P114" s="496"/>
      <c r="Q114" s="496"/>
      <c r="R114" s="496"/>
      <c r="S114" s="496"/>
      <c r="T114" s="496"/>
      <c r="U114" s="496"/>
      <c r="V114" s="496"/>
      <c r="W114" s="496"/>
      <c r="X114" s="496"/>
      <c r="Y114" s="496"/>
      <c r="AC114" s="799"/>
      <c r="AD114" s="799"/>
      <c r="AE114" s="799"/>
      <c r="AF114" s="799"/>
      <c r="AG114" s="799"/>
      <c r="AH114" s="799"/>
      <c r="AI114" s="799"/>
      <c r="AJ114" s="799"/>
      <c r="AK114" s="799"/>
      <c r="AL114" s="799"/>
      <c r="AM114" s="799"/>
      <c r="AN114" s="799"/>
      <c r="AO114" s="799"/>
      <c r="AP114" s="799"/>
      <c r="AQ114" s="799"/>
    </row>
    <row r="115" spans="1:43" ht="15">
      <c r="A115" s="496"/>
      <c r="B115" s="1423"/>
      <c r="C115" s="496"/>
      <c r="D115" s="496"/>
      <c r="E115" s="496"/>
      <c r="F115" s="496"/>
      <c r="G115" s="496"/>
      <c r="H115" s="496"/>
      <c r="I115" s="496"/>
      <c r="J115" s="496"/>
      <c r="K115" s="496"/>
      <c r="L115" s="496"/>
      <c r="M115" s="496"/>
      <c r="N115" s="496"/>
      <c r="O115" s="496"/>
      <c r="P115" s="496"/>
      <c r="Q115" s="496"/>
      <c r="R115" s="496"/>
      <c r="S115" s="496"/>
      <c r="T115" s="496"/>
      <c r="U115" s="496"/>
      <c r="V115" s="496"/>
      <c r="W115" s="496"/>
      <c r="X115" s="496"/>
      <c r="Y115" s="496"/>
      <c r="AC115" s="799"/>
      <c r="AD115" s="799"/>
      <c r="AE115" s="799"/>
      <c r="AF115" s="799"/>
      <c r="AG115" s="799"/>
    </row>
    <row r="116" spans="1:43" ht="15">
      <c r="A116" s="496"/>
      <c r="B116" s="1423"/>
      <c r="C116" s="496"/>
      <c r="D116" s="496"/>
      <c r="E116" s="496"/>
      <c r="F116" s="496"/>
      <c r="G116" s="496"/>
      <c r="H116" s="496"/>
      <c r="I116" s="496"/>
      <c r="J116" s="496"/>
      <c r="K116" s="496"/>
      <c r="L116" s="496"/>
      <c r="M116" s="496"/>
      <c r="N116" s="496"/>
      <c r="O116" s="496"/>
      <c r="P116" s="496"/>
      <c r="Q116" s="496"/>
      <c r="R116" s="496"/>
      <c r="S116" s="496"/>
      <c r="T116" s="496"/>
      <c r="U116" s="496"/>
      <c r="V116" s="496"/>
      <c r="W116" s="496"/>
      <c r="X116" s="496"/>
      <c r="Y116" s="496"/>
      <c r="AC116" s="799"/>
      <c r="AD116" s="799"/>
      <c r="AE116" s="799"/>
      <c r="AF116" s="799"/>
      <c r="AG116" s="799"/>
    </row>
    <row r="117" spans="1:43" ht="15">
      <c r="A117" s="496"/>
      <c r="B117" s="1423"/>
      <c r="C117" s="496"/>
      <c r="D117" s="496"/>
      <c r="E117" s="496"/>
      <c r="F117" s="496"/>
      <c r="G117" s="496"/>
      <c r="H117" s="496"/>
      <c r="I117" s="496"/>
      <c r="J117" s="496"/>
      <c r="K117" s="496"/>
      <c r="L117" s="496"/>
      <c r="M117" s="496"/>
      <c r="N117" s="496"/>
      <c r="O117" s="496"/>
      <c r="P117" s="496"/>
      <c r="Q117" s="496"/>
      <c r="R117" s="496"/>
      <c r="S117" s="496"/>
      <c r="T117" s="496"/>
      <c r="U117" s="496"/>
      <c r="V117" s="496"/>
      <c r="W117" s="496"/>
      <c r="X117" s="496"/>
      <c r="Y117" s="496"/>
      <c r="AC117" s="799"/>
      <c r="AD117" s="799"/>
      <c r="AE117" s="799"/>
      <c r="AF117" s="799"/>
      <c r="AG117" s="799"/>
    </row>
  </sheetData>
  <sheetProtection algorithmName="SHA-512" hashValue="3VPeqaFeOO6geqWOK02bwKFYoWmgr/XKbHlZtK4ww5tKFu5BE23HuV95fug7AUsXZgp5j3dW3qg/G3miVq9bXA==" saltValue="pCrxL0Z5+oDui3xyGZZmvw==" spinCount="100000" sheet="1"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conditionalFormatting sqref="AA63 AA10:AA60 AA66:AA106">
    <cfRule type="cellIs" dxfId="199" priority="43" operator="equal">
      <formula>0</formula>
    </cfRule>
  </conditionalFormatting>
  <conditionalFormatting sqref="AA15">
    <cfRule type="cellIs" dxfId="198" priority="42" operator="equal">
      <formula>0</formula>
    </cfRule>
  </conditionalFormatting>
  <conditionalFormatting sqref="AA18">
    <cfRule type="cellIs" dxfId="197" priority="41" operator="equal">
      <formula>0</formula>
    </cfRule>
  </conditionalFormatting>
  <conditionalFormatting sqref="AA21">
    <cfRule type="cellIs" dxfId="196" priority="40" operator="equal">
      <formula>0</formula>
    </cfRule>
  </conditionalFormatting>
  <conditionalFormatting sqref="AA24">
    <cfRule type="cellIs" dxfId="195" priority="39" operator="equal">
      <formula>0</formula>
    </cfRule>
  </conditionalFormatting>
  <conditionalFormatting sqref="AA27">
    <cfRule type="cellIs" dxfId="194" priority="38" operator="equal">
      <formula>0</formula>
    </cfRule>
  </conditionalFormatting>
  <conditionalFormatting sqref="AA33">
    <cfRule type="cellIs" dxfId="193" priority="37" operator="equal">
      <formula>0</formula>
    </cfRule>
  </conditionalFormatting>
  <conditionalFormatting sqref="AA36">
    <cfRule type="cellIs" dxfId="192" priority="36" operator="equal">
      <formula>0</formula>
    </cfRule>
  </conditionalFormatting>
  <conditionalFormatting sqref="AA39">
    <cfRule type="cellIs" dxfId="191" priority="35" operator="equal">
      <formula>0</formula>
    </cfRule>
  </conditionalFormatting>
  <conditionalFormatting sqref="AA42">
    <cfRule type="cellIs" dxfId="190" priority="34" operator="equal">
      <formula>0</formula>
    </cfRule>
  </conditionalFormatting>
  <conditionalFormatting sqref="AA45">
    <cfRule type="cellIs" dxfId="189" priority="33" operator="equal">
      <formula>0</formula>
    </cfRule>
  </conditionalFormatting>
  <conditionalFormatting sqref="AA48">
    <cfRule type="cellIs" dxfId="188" priority="32" operator="equal">
      <formula>0</formula>
    </cfRule>
  </conditionalFormatting>
  <conditionalFormatting sqref="AA67">
    <cfRule type="cellIs" dxfId="187" priority="31" operator="equal">
      <formula>0</formula>
    </cfRule>
  </conditionalFormatting>
  <conditionalFormatting sqref="AA72">
    <cfRule type="cellIs" dxfId="186" priority="30" operator="equal">
      <formula>0</formula>
    </cfRule>
  </conditionalFormatting>
  <conditionalFormatting sqref="AA75">
    <cfRule type="cellIs" dxfId="185" priority="29" operator="equal">
      <formula>0</formula>
    </cfRule>
  </conditionalFormatting>
  <conditionalFormatting sqref="AA78">
    <cfRule type="cellIs" dxfId="184" priority="28" operator="equal">
      <formula>0</formula>
    </cfRule>
  </conditionalFormatting>
  <conditionalFormatting sqref="AA81">
    <cfRule type="cellIs" dxfId="183" priority="27" operator="equal">
      <formula>0</formula>
    </cfRule>
  </conditionalFormatting>
  <conditionalFormatting sqref="AA84">
    <cfRule type="cellIs" dxfId="182" priority="26" operator="equal">
      <formula>0</formula>
    </cfRule>
  </conditionalFormatting>
  <conditionalFormatting sqref="AA87">
    <cfRule type="cellIs" dxfId="181" priority="25" operator="equal">
      <formula>0</formula>
    </cfRule>
  </conditionalFormatting>
  <conditionalFormatting sqref="AA90">
    <cfRule type="cellIs" dxfId="180" priority="24" operator="equal">
      <formula>0</formula>
    </cfRule>
  </conditionalFormatting>
  <conditionalFormatting sqref="AA64:AA65">
    <cfRule type="cellIs" dxfId="179" priority="9" operator="equal">
      <formula>0</formula>
    </cfRule>
  </conditionalFormatting>
  <conditionalFormatting sqref="AA64:AA65">
    <cfRule type="cellIs" dxfId="178" priority="11" operator="equal">
      <formula>0</formula>
    </cfRule>
  </conditionalFormatting>
  <conditionalFormatting sqref="AA31:AA48">
    <cfRule type="cellIs" dxfId="177" priority="21" operator="equal">
      <formula>0</formula>
    </cfRule>
  </conditionalFormatting>
  <conditionalFormatting sqref="AA52:AA53">
    <cfRule type="cellIs" dxfId="176" priority="20" operator="equal">
      <formula>0</formula>
    </cfRule>
  </conditionalFormatting>
  <conditionalFormatting sqref="AA52:AA53">
    <cfRule type="cellIs" dxfId="175" priority="19" operator="equal">
      <formula>0</formula>
    </cfRule>
  </conditionalFormatting>
  <conditionalFormatting sqref="AA55:AA56">
    <cfRule type="cellIs" dxfId="174" priority="18" operator="equal">
      <formula>0</formula>
    </cfRule>
  </conditionalFormatting>
  <conditionalFormatting sqref="AA55:AA56">
    <cfRule type="cellIs" dxfId="173" priority="17" operator="equal">
      <formula>0</formula>
    </cfRule>
  </conditionalFormatting>
  <conditionalFormatting sqref="AA58:AA59">
    <cfRule type="cellIs" dxfId="172" priority="16" operator="equal">
      <formula>0</formula>
    </cfRule>
  </conditionalFormatting>
  <conditionalFormatting sqref="AA58:AA59">
    <cfRule type="cellIs" dxfId="171" priority="15" operator="equal">
      <formula>0</formula>
    </cfRule>
  </conditionalFormatting>
  <conditionalFormatting sqref="AA61:AA62">
    <cfRule type="cellIs" dxfId="170" priority="14" operator="equal">
      <formula>0</formula>
    </cfRule>
  </conditionalFormatting>
  <conditionalFormatting sqref="AA61:AA62">
    <cfRule type="cellIs" dxfId="169" priority="13" operator="equal">
      <formula>0</formula>
    </cfRule>
  </conditionalFormatting>
  <conditionalFormatting sqref="AA61:AA62">
    <cfRule type="cellIs" dxfId="168" priority="12" operator="equal">
      <formula>0</formula>
    </cfRule>
  </conditionalFormatting>
  <conditionalFormatting sqref="AA64:AA65">
    <cfRule type="cellIs" dxfId="167" priority="10" operator="equal">
      <formula>0</formula>
    </cfRule>
  </conditionalFormatting>
  <conditionalFormatting sqref="AA67">
    <cfRule type="cellIs" dxfId="166" priority="8" operator="equal">
      <formula>0</formula>
    </cfRule>
  </conditionalFormatting>
  <conditionalFormatting sqref="AA67">
    <cfRule type="cellIs" dxfId="165" priority="7" operator="equal">
      <formula>0</formula>
    </cfRule>
  </conditionalFormatting>
  <conditionalFormatting sqref="AA70:AA71">
    <cfRule type="cellIs" dxfId="164" priority="6" operator="equal">
      <formula>0</formula>
    </cfRule>
  </conditionalFormatting>
  <conditionalFormatting sqref="AA70:AA71">
    <cfRule type="cellIs" dxfId="163" priority="5" operator="equal">
      <formula>0</formula>
    </cfRule>
  </conditionalFormatting>
  <conditionalFormatting sqref="AA70:AA71">
    <cfRule type="cellIs" dxfId="162" priority="4" operator="equal">
      <formula>0</formula>
    </cfRule>
  </conditionalFormatting>
  <conditionalFormatting sqref="AA70:AA100">
    <cfRule type="cellIs" dxfId="161" priority="3" operator="equal">
      <formula>0</formula>
    </cfRule>
  </conditionalFormatting>
  <conditionalFormatting sqref="AA70:AA100">
    <cfRule type="cellIs" dxfId="160" priority="2" operator="equal">
      <formula>0</formula>
    </cfRule>
  </conditionalFormatting>
  <conditionalFormatting sqref="AA70:AA100">
    <cfRule type="cellIs" dxfId="159"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64:H65 F70:J71 F73:J74 F76:J77 F79:J80 F82:J83 F85:J86 F88:J89 F37:J38 F55:J56 F46:J47 F52:J53 F91:J100 F61:H62 F58:J59 J61:J62 J64:J65"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showGridLines="0" zoomScale="70" zoomScaleNormal="70" zoomScaleSheetLayoutView="100" workbookViewId="0">
      <selection sqref="A1:XFD1048576"/>
    </sheetView>
  </sheetViews>
  <sheetFormatPr defaultColWidth="9" defaultRowHeight="24" customHeight="1"/>
  <cols>
    <col min="1" max="1" width="1.625" style="2104" customWidth="1"/>
    <col min="2" max="2" width="42.125" style="2536" customWidth="1"/>
    <col min="3" max="3" width="7.25" style="2104" customWidth="1"/>
    <col min="4" max="4" width="7" style="2104" customWidth="1"/>
    <col min="5" max="5" width="5.5" style="2104" customWidth="1"/>
    <col min="6" max="6" width="6.75" style="2535" bestFit="1" customWidth="1"/>
    <col min="7" max="8" width="8.75" style="2535" bestFit="1" customWidth="1"/>
    <col min="9" max="10" width="12.25" style="2535" bestFit="1" customWidth="1"/>
    <col min="11" max="11" width="8.75" style="2535" bestFit="1" customWidth="1"/>
    <col min="12" max="12" width="9.25" style="2535" bestFit="1" customWidth="1"/>
    <col min="13" max="13" width="12.375" style="2535" bestFit="1" customWidth="1"/>
    <col min="14" max="14" width="10.375" style="2535" customWidth="1"/>
    <col min="15" max="15" width="6.125" style="2535" bestFit="1" customWidth="1"/>
    <col min="16" max="17" width="8.75" style="2535" bestFit="1" customWidth="1"/>
    <col min="18" max="19" width="12.25" style="2535" bestFit="1" customWidth="1"/>
    <col min="20" max="20" width="8.75" style="2535" bestFit="1" customWidth="1"/>
    <col min="21" max="21" width="9.25" style="2535" bestFit="1" customWidth="1"/>
    <col min="22" max="22" width="8.25" style="2535" bestFit="1" customWidth="1"/>
    <col min="23" max="23" width="10.375" style="2535" customWidth="1"/>
    <col min="24" max="26" width="19.25" style="2535" customWidth="1"/>
    <col min="27" max="27" width="4.5" style="2104" customWidth="1"/>
    <col min="28" max="28" width="9.25" style="2104" bestFit="1" customWidth="1"/>
    <col min="29" max="29" width="1.625" style="2104" customWidth="1"/>
    <col min="30" max="30" width="22.5" style="2104" customWidth="1"/>
    <col min="31" max="32" width="1.625" style="2104" customWidth="1"/>
    <col min="33" max="33" width="19.625" style="2104" bestFit="1" customWidth="1"/>
    <col min="34" max="34" width="1.625" style="2104" customWidth="1"/>
    <col min="35" max="55" width="6.125" style="2104" hidden="1" customWidth="1"/>
    <col min="56" max="56" width="1.625" style="2104" hidden="1" customWidth="1"/>
    <col min="57" max="57" width="1.625" style="2104" customWidth="1"/>
    <col min="58" max="58" width="36.125" style="2104" customWidth="1"/>
    <col min="59" max="59" width="6.875" style="2104" bestFit="1" customWidth="1"/>
    <col min="60" max="77" width="17.625" style="2104" customWidth="1"/>
    <col min="78" max="80" width="12.625" style="2535" customWidth="1"/>
    <col min="81" max="16384" width="9" style="2104"/>
  </cols>
  <sheetData>
    <row r="1" spans="2:80" s="72" customFormat="1" ht="29.25" customHeight="1">
      <c r="B1" s="2491" t="s">
        <v>11834</v>
      </c>
      <c r="C1" s="2491"/>
      <c r="D1" s="2491"/>
      <c r="E1" s="2491"/>
      <c r="F1" s="2492"/>
      <c r="G1" s="2492"/>
      <c r="H1" s="2492"/>
      <c r="I1" s="2492"/>
      <c r="J1" s="2492"/>
      <c r="K1" s="2492"/>
      <c r="L1" s="2492"/>
      <c r="M1" s="2492"/>
      <c r="N1" s="2492"/>
      <c r="O1" s="2492"/>
      <c r="P1" s="2492"/>
      <c r="Q1" s="2492"/>
      <c r="R1" s="2492"/>
      <c r="S1" s="2492"/>
      <c r="T1" s="2492"/>
      <c r="U1" s="2492"/>
      <c r="V1" s="2492"/>
      <c r="W1" s="2492"/>
      <c r="X1" s="2492"/>
      <c r="Y1" s="2492"/>
      <c r="Z1" s="2492"/>
      <c r="AA1" s="2870"/>
      <c r="AB1" s="2870"/>
      <c r="AC1" s="2104"/>
      <c r="AD1" s="2104"/>
      <c r="AE1" s="2104"/>
      <c r="AF1" s="2356"/>
      <c r="AG1" s="2493"/>
      <c r="AH1" s="2494"/>
      <c r="BD1" s="2495"/>
      <c r="BF1" s="2491" t="s">
        <v>6740</v>
      </c>
      <c r="BG1" s="2491"/>
      <c r="BH1" s="2491"/>
      <c r="BI1" s="2491"/>
      <c r="BJ1" s="2491"/>
      <c r="BK1" s="2491"/>
      <c r="BL1" s="2491"/>
      <c r="BM1" s="2491"/>
      <c r="BN1" s="2491"/>
      <c r="BO1" s="2491"/>
      <c r="BP1" s="2491"/>
      <c r="BQ1" s="2491"/>
      <c r="BR1" s="2491"/>
      <c r="BS1" s="2491"/>
      <c r="BT1" s="2491"/>
      <c r="BU1" s="2491"/>
      <c r="BV1" s="2491"/>
      <c r="BW1" s="2491"/>
      <c r="BX1" s="2491"/>
      <c r="BY1" s="2491"/>
      <c r="BZ1" s="2492"/>
      <c r="CA1" s="2492"/>
      <c r="CB1" s="2492"/>
    </row>
    <row r="2" spans="2:80" s="72" customFormat="1" ht="29.25" customHeight="1">
      <c r="B2" s="2491" t="s">
        <v>9</v>
      </c>
      <c r="C2" s="2496"/>
      <c r="D2" s="2496"/>
      <c r="E2" s="2496"/>
      <c r="F2" s="2497"/>
      <c r="G2" s="2497"/>
      <c r="H2" s="2497"/>
      <c r="I2" s="2497"/>
      <c r="J2" s="2497"/>
      <c r="K2" s="2497"/>
      <c r="L2" s="2497"/>
      <c r="M2" s="2497"/>
      <c r="N2" s="2497"/>
      <c r="O2" s="2497"/>
      <c r="P2" s="2497"/>
      <c r="Q2" s="2497"/>
      <c r="R2" s="2497"/>
      <c r="S2" s="2497"/>
      <c r="T2" s="2497"/>
      <c r="U2" s="2497"/>
      <c r="V2" s="2497"/>
      <c r="W2" s="2497"/>
      <c r="X2" s="2497"/>
      <c r="Y2" s="2497"/>
      <c r="Z2" s="2497"/>
      <c r="AA2" s="2496"/>
      <c r="AB2" s="2496"/>
      <c r="AC2" s="2104"/>
      <c r="AD2" s="2104"/>
      <c r="AE2" s="2104"/>
      <c r="AF2" s="2356"/>
      <c r="AG2" s="2493"/>
      <c r="AH2" s="2494"/>
      <c r="BD2" s="2495"/>
      <c r="BF2" s="2491"/>
      <c r="BG2" s="2496"/>
      <c r="BH2" s="83"/>
      <c r="BI2" s="83"/>
      <c r="BJ2" s="83"/>
      <c r="BK2" s="83"/>
      <c r="BL2" s="83"/>
      <c r="BM2" s="83"/>
      <c r="BN2" s="83"/>
      <c r="BO2" s="83"/>
      <c r="BP2" s="83"/>
      <c r="BQ2" s="83"/>
      <c r="BR2" s="83"/>
      <c r="BS2" s="83"/>
      <c r="BT2" s="83"/>
      <c r="BU2" s="83"/>
      <c r="BV2" s="83"/>
      <c r="BW2" s="83"/>
      <c r="BX2" s="83"/>
      <c r="BY2" s="83"/>
      <c r="BZ2" s="2497"/>
      <c r="CA2" s="2497"/>
      <c r="CB2" s="2497"/>
    </row>
    <row r="3" spans="2:80" ht="45.75" customHeight="1">
      <c r="B3" s="3148" t="s">
        <v>687</v>
      </c>
      <c r="C3" s="3148"/>
      <c r="D3" s="3148"/>
      <c r="E3" s="3148"/>
      <c r="F3" s="3148"/>
      <c r="G3" s="3148"/>
      <c r="H3" s="3148"/>
      <c r="I3" s="3148"/>
      <c r="J3" s="3148"/>
      <c r="K3" s="3148"/>
      <c r="L3" s="3148"/>
      <c r="M3" s="3148"/>
      <c r="N3" s="3148"/>
      <c r="O3" s="3148"/>
      <c r="P3" s="3148"/>
      <c r="Q3" s="3148"/>
      <c r="R3" s="3148"/>
      <c r="S3" s="3148"/>
      <c r="T3" s="3148"/>
      <c r="U3" s="3148"/>
      <c r="V3" s="3148"/>
      <c r="W3" s="3148"/>
      <c r="X3" s="3148"/>
      <c r="Y3" s="3148"/>
      <c r="Z3" s="3148"/>
      <c r="AA3" s="3148"/>
      <c r="AB3" s="3148"/>
      <c r="AC3" s="3148"/>
      <c r="AD3" s="3148"/>
      <c r="AE3" s="2098"/>
      <c r="AF3" s="2498"/>
      <c r="AG3" s="2106"/>
      <c r="AH3" s="2356"/>
      <c r="BD3" s="2371"/>
      <c r="BF3" s="3148" t="s">
        <v>687</v>
      </c>
      <c r="BG3" s="3148"/>
      <c r="BH3" s="3148"/>
      <c r="BI3" s="3148"/>
      <c r="BJ3" s="3148"/>
      <c r="BK3" s="3148"/>
      <c r="BL3" s="3148"/>
      <c r="BM3" s="3148"/>
      <c r="BN3" s="3148"/>
      <c r="BO3" s="3148"/>
      <c r="BP3" s="3148"/>
      <c r="BQ3" s="3148"/>
      <c r="BR3" s="3148"/>
      <c r="BS3" s="3148"/>
      <c r="BT3" s="3148"/>
      <c r="BU3" s="3148"/>
      <c r="BV3" s="3148"/>
      <c r="BW3" s="3148"/>
      <c r="BX3" s="3148"/>
      <c r="BY3" s="3148"/>
      <c r="BZ3" s="3148"/>
      <c r="CA3" s="3148"/>
      <c r="CB3" s="3148"/>
    </row>
    <row r="4" spans="2:80" ht="15" customHeight="1" thickBot="1">
      <c r="B4" s="2499"/>
      <c r="C4" s="2499"/>
      <c r="D4" s="2499"/>
      <c r="E4" s="2499"/>
      <c r="F4" s="2500"/>
      <c r="G4" s="2500"/>
      <c r="H4" s="2500"/>
      <c r="I4" s="2500"/>
      <c r="J4" s="2500"/>
      <c r="K4" s="2500"/>
      <c r="L4" s="2500"/>
      <c r="M4" s="2500"/>
      <c r="N4" s="2500"/>
      <c r="O4" s="2500"/>
      <c r="P4" s="2500"/>
      <c r="Q4" s="2500"/>
      <c r="R4" s="2500"/>
      <c r="S4" s="2500"/>
      <c r="T4" s="2500"/>
      <c r="U4" s="2500"/>
      <c r="V4" s="2500"/>
      <c r="W4" s="2500"/>
      <c r="X4" s="2500"/>
      <c r="Y4" s="2500"/>
      <c r="Z4" s="2500"/>
      <c r="AA4" s="2501"/>
      <c r="AB4" s="2098"/>
      <c r="AC4" s="2098"/>
      <c r="AD4" s="2098"/>
      <c r="AE4" s="2098"/>
      <c r="AF4" s="2498"/>
      <c r="AG4" s="2106"/>
      <c r="AH4" s="2356"/>
      <c r="BD4" s="2371"/>
      <c r="BF4" s="2499"/>
      <c r="BG4" s="2499"/>
      <c r="BH4" s="2499"/>
      <c r="BI4" s="2499"/>
      <c r="BJ4" s="2499"/>
      <c r="BK4" s="2499"/>
      <c r="BL4" s="2499"/>
      <c r="BM4" s="2499"/>
      <c r="BN4" s="2499"/>
      <c r="BO4" s="2499"/>
      <c r="BP4" s="2499"/>
      <c r="BQ4" s="2499"/>
      <c r="BR4" s="2499"/>
      <c r="BS4" s="2499"/>
      <c r="BT4" s="2499"/>
      <c r="BU4" s="2499"/>
      <c r="BV4" s="2499"/>
      <c r="BW4" s="2499"/>
      <c r="BX4" s="2499"/>
      <c r="BY4" s="2499"/>
      <c r="BZ4" s="2500"/>
      <c r="CA4" s="2500"/>
      <c r="CB4" s="2500"/>
    </row>
    <row r="5" spans="2:80" s="12" customFormat="1" ht="38.65" customHeight="1" thickTop="1">
      <c r="B5" s="3149" t="s">
        <v>11121</v>
      </c>
      <c r="C5" s="3150"/>
      <c r="D5" s="3155" t="s">
        <v>6744</v>
      </c>
      <c r="E5" s="3155" t="s">
        <v>6745</v>
      </c>
      <c r="F5" s="3158" t="s">
        <v>10940</v>
      </c>
      <c r="G5" s="3159"/>
      <c r="H5" s="3159"/>
      <c r="I5" s="3159"/>
      <c r="J5" s="3159"/>
      <c r="K5" s="3159"/>
      <c r="L5" s="3159"/>
      <c r="M5" s="3159"/>
      <c r="N5" s="3160"/>
      <c r="O5" s="3158" t="s">
        <v>11122</v>
      </c>
      <c r="P5" s="3159"/>
      <c r="Q5" s="3159"/>
      <c r="R5" s="3159"/>
      <c r="S5" s="3159"/>
      <c r="T5" s="3159"/>
      <c r="U5" s="3159"/>
      <c r="V5" s="3159"/>
      <c r="W5" s="3160"/>
      <c r="X5" s="3164" t="s">
        <v>11123</v>
      </c>
      <c r="Y5" s="3164" t="s">
        <v>11124</v>
      </c>
      <c r="Z5" s="3166" t="s">
        <v>11125</v>
      </c>
      <c r="AA5" s="2502"/>
      <c r="AB5" s="3161" t="s">
        <v>6749</v>
      </c>
      <c r="AC5" s="2098"/>
      <c r="AD5" s="3161" t="s">
        <v>6750</v>
      </c>
      <c r="AE5" s="2098"/>
      <c r="AF5" s="2498"/>
      <c r="AG5" s="2110"/>
      <c r="AH5" s="2503"/>
      <c r="BD5" s="2449"/>
      <c r="BF5" s="3149" t="s">
        <v>11121</v>
      </c>
      <c r="BG5" s="3150"/>
      <c r="BH5" s="3158" t="s">
        <v>10940</v>
      </c>
      <c r="BI5" s="3159"/>
      <c r="BJ5" s="3159"/>
      <c r="BK5" s="3159"/>
      <c r="BL5" s="3159"/>
      <c r="BM5" s="3159"/>
      <c r="BN5" s="3159"/>
      <c r="BO5" s="3159"/>
      <c r="BP5" s="3160"/>
      <c r="BQ5" s="3158" t="s">
        <v>11122</v>
      </c>
      <c r="BR5" s="3159"/>
      <c r="BS5" s="3159"/>
      <c r="BT5" s="3159"/>
      <c r="BU5" s="3159"/>
      <c r="BV5" s="3159"/>
      <c r="BW5" s="3159"/>
      <c r="BX5" s="3159"/>
      <c r="BY5" s="3160"/>
      <c r="BZ5" s="3164" t="s">
        <v>11123</v>
      </c>
      <c r="CA5" s="3164" t="s">
        <v>11124</v>
      </c>
      <c r="CB5" s="3166" t="s">
        <v>11125</v>
      </c>
    </row>
    <row r="6" spans="2:80" s="12" customFormat="1" ht="42" customHeight="1">
      <c r="B6" s="3151"/>
      <c r="C6" s="3152"/>
      <c r="D6" s="3156"/>
      <c r="E6" s="3156"/>
      <c r="F6" s="3170" t="s">
        <v>10941</v>
      </c>
      <c r="G6" s="3171"/>
      <c r="H6" s="3171"/>
      <c r="I6" s="3171"/>
      <c r="J6" s="3172"/>
      <c r="K6" s="3173" t="s">
        <v>7675</v>
      </c>
      <c r="L6" s="3174"/>
      <c r="M6" s="3175"/>
      <c r="N6" s="3168" t="s">
        <v>6962</v>
      </c>
      <c r="O6" s="3170" t="s">
        <v>10941</v>
      </c>
      <c r="P6" s="3171"/>
      <c r="Q6" s="3171"/>
      <c r="R6" s="3171"/>
      <c r="S6" s="3172"/>
      <c r="T6" s="3173" t="s">
        <v>7675</v>
      </c>
      <c r="U6" s="3174"/>
      <c r="V6" s="3175"/>
      <c r="W6" s="3168" t="s">
        <v>6962</v>
      </c>
      <c r="X6" s="3165"/>
      <c r="Y6" s="3165"/>
      <c r="Z6" s="3167"/>
      <c r="AA6" s="10"/>
      <c r="AB6" s="3162"/>
      <c r="AC6" s="2360"/>
      <c r="AD6" s="3162"/>
      <c r="AE6" s="2360"/>
      <c r="AF6" s="2504"/>
      <c r="AG6" s="2110"/>
      <c r="AH6" s="2503"/>
      <c r="BD6" s="2449"/>
      <c r="BF6" s="3151"/>
      <c r="BG6" s="3152"/>
      <c r="BH6" s="3170" t="s">
        <v>10941</v>
      </c>
      <c r="BI6" s="3171"/>
      <c r="BJ6" s="3171"/>
      <c r="BK6" s="3171"/>
      <c r="BL6" s="3172"/>
      <c r="BM6" s="3173" t="s">
        <v>7675</v>
      </c>
      <c r="BN6" s="3174"/>
      <c r="BO6" s="3175"/>
      <c r="BP6" s="3168" t="s">
        <v>6962</v>
      </c>
      <c r="BQ6" s="3170" t="s">
        <v>10941</v>
      </c>
      <c r="BR6" s="3171"/>
      <c r="BS6" s="3171"/>
      <c r="BT6" s="3171"/>
      <c r="BU6" s="3172"/>
      <c r="BV6" s="3173" t="s">
        <v>7675</v>
      </c>
      <c r="BW6" s="3174"/>
      <c r="BX6" s="3175"/>
      <c r="BY6" s="3168" t="s">
        <v>6962</v>
      </c>
      <c r="BZ6" s="3165"/>
      <c r="CA6" s="3165"/>
      <c r="CB6" s="3167"/>
    </row>
    <row r="7" spans="2:80" s="12" customFormat="1" ht="51.75" customHeight="1" thickBot="1">
      <c r="B7" s="3153"/>
      <c r="C7" s="3154"/>
      <c r="D7" s="3157"/>
      <c r="E7" s="3157"/>
      <c r="F7" s="209" t="s">
        <v>10099</v>
      </c>
      <c r="G7" s="209" t="s">
        <v>10100</v>
      </c>
      <c r="H7" s="209" t="s">
        <v>10101</v>
      </c>
      <c r="I7" s="209" t="s">
        <v>10102</v>
      </c>
      <c r="J7" s="209" t="s">
        <v>10399</v>
      </c>
      <c r="K7" s="209" t="s">
        <v>10104</v>
      </c>
      <c r="L7" s="209" t="s">
        <v>10105</v>
      </c>
      <c r="M7" s="209" t="s">
        <v>10106</v>
      </c>
      <c r="N7" s="3169"/>
      <c r="O7" s="209" t="s">
        <v>10099</v>
      </c>
      <c r="P7" s="209" t="s">
        <v>10100</v>
      </c>
      <c r="Q7" s="209" t="s">
        <v>10101</v>
      </c>
      <c r="R7" s="209" t="s">
        <v>10102</v>
      </c>
      <c r="S7" s="209" t="s">
        <v>10399</v>
      </c>
      <c r="T7" s="209" t="s">
        <v>10104</v>
      </c>
      <c r="U7" s="209" t="s">
        <v>10105</v>
      </c>
      <c r="V7" s="209" t="s">
        <v>10106</v>
      </c>
      <c r="W7" s="3169"/>
      <c r="X7" s="209" t="s">
        <v>6962</v>
      </c>
      <c r="Y7" s="209" t="s">
        <v>6962</v>
      </c>
      <c r="Z7" s="90" t="s">
        <v>6962</v>
      </c>
      <c r="AA7" s="10"/>
      <c r="AB7" s="3163"/>
      <c r="AC7" s="2505"/>
      <c r="AD7" s="3163"/>
      <c r="AE7" s="2505"/>
      <c r="AF7" s="2506"/>
      <c r="AG7" s="2507" t="s">
        <v>6741</v>
      </c>
      <c r="AH7" s="2503"/>
      <c r="BD7" s="2449"/>
      <c r="BF7" s="3153"/>
      <c r="BG7" s="3154"/>
      <c r="BH7" s="209" t="s">
        <v>10099</v>
      </c>
      <c r="BI7" s="209" t="s">
        <v>10100</v>
      </c>
      <c r="BJ7" s="209" t="s">
        <v>10101</v>
      </c>
      <c r="BK7" s="209" t="s">
        <v>10102</v>
      </c>
      <c r="BL7" s="209" t="s">
        <v>10399</v>
      </c>
      <c r="BM7" s="209" t="s">
        <v>10104</v>
      </c>
      <c r="BN7" s="209" t="s">
        <v>10105</v>
      </c>
      <c r="BO7" s="209" t="s">
        <v>10106</v>
      </c>
      <c r="BP7" s="3169"/>
      <c r="BQ7" s="209" t="s">
        <v>10099</v>
      </c>
      <c r="BR7" s="209" t="s">
        <v>10100</v>
      </c>
      <c r="BS7" s="209" t="s">
        <v>10101</v>
      </c>
      <c r="BT7" s="209" t="s">
        <v>10102</v>
      </c>
      <c r="BU7" s="209" t="s">
        <v>10399</v>
      </c>
      <c r="BV7" s="209" t="s">
        <v>10104</v>
      </c>
      <c r="BW7" s="209" t="s">
        <v>10105</v>
      </c>
      <c r="BX7" s="209" t="s">
        <v>10106</v>
      </c>
      <c r="BY7" s="3169"/>
      <c r="BZ7" s="209" t="s">
        <v>6962</v>
      </c>
      <c r="CA7" s="209" t="s">
        <v>6962</v>
      </c>
      <c r="CB7" s="90" t="s">
        <v>6962</v>
      </c>
    </row>
    <row r="8" spans="2:80" s="12" customFormat="1" ht="15" customHeight="1" thickTop="1" thickBot="1">
      <c r="B8" s="2508"/>
      <c r="C8" s="2508"/>
      <c r="D8" s="2508"/>
      <c r="E8" s="2508"/>
      <c r="F8" s="2509"/>
      <c r="G8" s="2509"/>
      <c r="H8" s="2509"/>
      <c r="I8" s="2509"/>
      <c r="J8" s="2509"/>
      <c r="K8" s="2509"/>
      <c r="L8" s="2509"/>
      <c r="M8" s="2509"/>
      <c r="N8" s="2509"/>
      <c r="O8" s="2509"/>
      <c r="P8" s="2509"/>
      <c r="Q8" s="2509"/>
      <c r="R8" s="2509"/>
      <c r="S8" s="2509"/>
      <c r="T8" s="2509"/>
      <c r="U8" s="2509"/>
      <c r="V8" s="2509"/>
      <c r="W8" s="2509"/>
      <c r="X8" s="2509"/>
      <c r="Y8" s="2509"/>
      <c r="Z8" s="2509"/>
      <c r="AA8" s="2508"/>
      <c r="AB8" s="2508"/>
      <c r="AC8" s="2510"/>
      <c r="AD8" s="2510"/>
      <c r="AE8" s="2510"/>
      <c r="AF8" s="2511"/>
      <c r="AG8" s="2110"/>
      <c r="AH8" s="2503"/>
      <c r="AI8" s="2877" t="s">
        <v>6742</v>
      </c>
      <c r="AJ8" s="2877"/>
      <c r="AK8" s="2877"/>
      <c r="AL8" s="2877"/>
      <c r="AM8" s="2877"/>
      <c r="AN8" s="2877"/>
      <c r="AO8" s="2877"/>
      <c r="AP8" s="2877"/>
      <c r="AQ8" s="2877"/>
      <c r="AR8" s="2877"/>
      <c r="AS8" s="2877"/>
      <c r="AT8" s="2877"/>
      <c r="AU8" s="2877"/>
      <c r="AV8" s="2877"/>
      <c r="AW8" s="2877"/>
      <c r="AX8" s="2877"/>
      <c r="AY8" s="2877"/>
      <c r="AZ8" s="2877"/>
      <c r="BA8" s="2877"/>
      <c r="BB8" s="2877"/>
      <c r="BC8" s="2877"/>
      <c r="BD8" s="2449"/>
      <c r="BF8" s="2508"/>
      <c r="BG8" s="2508"/>
      <c r="BH8" s="2509"/>
      <c r="BI8" s="2509"/>
      <c r="BJ8" s="2509"/>
      <c r="BK8" s="2509"/>
      <c r="BL8" s="2509"/>
      <c r="BM8" s="2509"/>
      <c r="BN8" s="2509"/>
      <c r="BO8" s="2509"/>
      <c r="BP8" s="2509"/>
      <c r="BQ8" s="2509"/>
      <c r="BR8" s="2509"/>
      <c r="BS8" s="2509"/>
      <c r="BT8" s="2509"/>
      <c r="BU8" s="2509"/>
      <c r="BV8" s="2509"/>
      <c r="BW8" s="2509"/>
      <c r="BX8" s="2509"/>
      <c r="BY8" s="2509"/>
      <c r="BZ8" s="2509"/>
      <c r="CA8" s="2509"/>
      <c r="CB8" s="2509"/>
    </row>
    <row r="9" spans="2:80" s="12" customFormat="1" ht="30.75" customHeight="1" thickTop="1" thickBot="1">
      <c r="B9" s="73" t="s">
        <v>11126</v>
      </c>
      <c r="C9" s="2508"/>
      <c r="D9" s="2508"/>
      <c r="E9" s="2508"/>
      <c r="F9" s="2509"/>
      <c r="G9" s="2509"/>
      <c r="H9" s="2509"/>
      <c r="I9" s="2509"/>
      <c r="J9" s="2509"/>
      <c r="K9" s="2509"/>
      <c r="L9" s="2509"/>
      <c r="M9" s="2509"/>
      <c r="N9" s="2509"/>
      <c r="O9" s="2509"/>
      <c r="P9" s="2509"/>
      <c r="Q9" s="2509"/>
      <c r="R9" s="2509"/>
      <c r="S9" s="2509"/>
      <c r="T9" s="2509"/>
      <c r="U9" s="2509"/>
      <c r="V9" s="2509"/>
      <c r="W9" s="2509"/>
      <c r="X9" s="2509"/>
      <c r="Y9" s="2509"/>
      <c r="Z9" s="2509"/>
      <c r="AA9" s="2508"/>
      <c r="AB9" s="2508"/>
      <c r="AC9" s="2510"/>
      <c r="AD9" s="2510"/>
      <c r="AE9" s="2510"/>
      <c r="AF9" s="2511"/>
      <c r="AG9" s="2110"/>
      <c r="AH9" s="2503"/>
      <c r="AI9" s="50" t="s">
        <v>6751</v>
      </c>
      <c r="AR9" s="50"/>
      <c r="BD9" s="2449"/>
      <c r="BF9" s="73" t="s">
        <v>11126</v>
      </c>
      <c r="BG9" s="2508"/>
      <c r="BH9" s="2509"/>
      <c r="BI9" s="2509"/>
      <c r="BJ9" s="2509"/>
      <c r="BK9" s="2509"/>
      <c r="BL9" s="2509"/>
      <c r="BM9" s="2509"/>
      <c r="BN9" s="2509"/>
      <c r="BO9" s="2509"/>
      <c r="BP9" s="2509"/>
      <c r="BQ9" s="2509"/>
      <c r="BR9" s="2509"/>
      <c r="BS9" s="2509"/>
      <c r="BT9" s="2509"/>
      <c r="BU9" s="2509"/>
      <c r="BV9" s="2509"/>
      <c r="BW9" s="2509"/>
      <c r="BX9" s="2509"/>
      <c r="BY9" s="2509"/>
      <c r="BZ9" s="2509"/>
      <c r="CA9" s="2509"/>
      <c r="CB9" s="2509"/>
    </row>
    <row r="10" spans="2:80" s="2465" customFormat="1" ht="15.75" customHeight="1" thickTop="1">
      <c r="B10" s="79" t="s">
        <v>11835</v>
      </c>
      <c r="C10" s="2512" t="s">
        <v>11128</v>
      </c>
      <c r="D10" s="51" t="s">
        <v>6756</v>
      </c>
      <c r="E10" s="51">
        <v>3</v>
      </c>
      <c r="F10" s="52">
        <v>0.218</v>
      </c>
      <c r="G10" s="52">
        <v>4.7E-2</v>
      </c>
      <c r="H10" s="52">
        <v>4.7E-2</v>
      </c>
      <c r="I10" s="52">
        <v>-0.27500000000000002</v>
      </c>
      <c r="J10" s="52">
        <v>0</v>
      </c>
      <c r="K10" s="52">
        <v>0</v>
      </c>
      <c r="L10" s="52">
        <v>0</v>
      </c>
      <c r="M10" s="52">
        <v>0</v>
      </c>
      <c r="N10" s="2117">
        <v>3.6999999999999977E-2</v>
      </c>
      <c r="O10" s="2513"/>
      <c r="P10" s="2513"/>
      <c r="Q10" s="2513"/>
      <c r="R10" s="2513"/>
      <c r="S10" s="2513"/>
      <c r="T10" s="2513"/>
      <c r="U10" s="2513"/>
      <c r="V10" s="2513"/>
      <c r="W10" s="2513"/>
      <c r="X10" s="2514"/>
      <c r="Y10" s="2514"/>
      <c r="Z10" s="2515"/>
      <c r="AA10" s="2508"/>
      <c r="AB10" s="54" t="s">
        <v>11836</v>
      </c>
      <c r="AC10" s="2516"/>
      <c r="AD10" s="56"/>
      <c r="AE10" s="2516"/>
      <c r="AF10" s="2517"/>
      <c r="AG10" s="2116">
        <v>0</v>
      </c>
      <c r="AH10" s="2518"/>
      <c r="AI10" s="57">
        <v>0</v>
      </c>
      <c r="AJ10" s="57">
        <v>0</v>
      </c>
      <c r="AK10" s="57">
        <v>0</v>
      </c>
      <c r="AL10" s="57">
        <v>0</v>
      </c>
      <c r="AM10" s="57">
        <v>0</v>
      </c>
      <c r="AN10" s="57">
        <v>0</v>
      </c>
      <c r="AO10" s="57">
        <v>0</v>
      </c>
      <c r="AP10" s="57">
        <v>0</v>
      </c>
      <c r="BD10" s="2466"/>
      <c r="BF10" s="79" t="s">
        <v>11835</v>
      </c>
      <c r="BG10" s="2512" t="s">
        <v>11128</v>
      </c>
      <c r="BH10" s="52" t="s">
        <v>11837</v>
      </c>
      <c r="BI10" s="52" t="s">
        <v>11838</v>
      </c>
      <c r="BJ10" s="52" t="s">
        <v>11839</v>
      </c>
      <c r="BK10" s="52" t="s">
        <v>11840</v>
      </c>
      <c r="BL10" s="52" t="s">
        <v>11841</v>
      </c>
      <c r="BM10" s="52" t="s">
        <v>11842</v>
      </c>
      <c r="BN10" s="52" t="s">
        <v>11843</v>
      </c>
      <c r="BO10" s="52" t="s">
        <v>11844</v>
      </c>
      <c r="BP10" s="2117" t="s">
        <v>11845</v>
      </c>
      <c r="BQ10" s="2513"/>
      <c r="BR10" s="2513"/>
      <c r="BS10" s="2513"/>
      <c r="BT10" s="2513"/>
      <c r="BU10" s="2513"/>
      <c r="BV10" s="2513"/>
      <c r="BW10" s="2513"/>
      <c r="BX10" s="2513"/>
      <c r="BY10" s="2513"/>
      <c r="BZ10" s="2514"/>
      <c r="CA10" s="2514"/>
      <c r="CB10" s="2515"/>
    </row>
    <row r="11" spans="2:80" s="2465" customFormat="1" ht="15.75" customHeight="1">
      <c r="B11" s="80" t="s">
        <v>11835</v>
      </c>
      <c r="C11" s="2519" t="s">
        <v>11136</v>
      </c>
      <c r="D11" s="58" t="s">
        <v>6756</v>
      </c>
      <c r="E11" s="58">
        <v>3</v>
      </c>
      <c r="F11" s="59">
        <v>0</v>
      </c>
      <c r="G11" s="59">
        <v>0</v>
      </c>
      <c r="H11" s="59">
        <v>0</v>
      </c>
      <c r="I11" s="59">
        <v>0</v>
      </c>
      <c r="J11" s="59">
        <v>0</v>
      </c>
      <c r="K11" s="59">
        <v>0</v>
      </c>
      <c r="L11" s="59">
        <v>0</v>
      </c>
      <c r="M11" s="59">
        <v>0</v>
      </c>
      <c r="N11" s="2118">
        <v>0</v>
      </c>
      <c r="O11" s="2520"/>
      <c r="P11" s="2520"/>
      <c r="Q11" s="2520"/>
      <c r="R11" s="2520"/>
      <c r="S11" s="2520"/>
      <c r="T11" s="2520"/>
      <c r="U11" s="2520"/>
      <c r="V11" s="2520"/>
      <c r="W11" s="2520"/>
      <c r="X11" s="2521"/>
      <c r="Y11" s="2521"/>
      <c r="Z11" s="2522"/>
      <c r="AA11" s="2508"/>
      <c r="AB11" s="61" t="s">
        <v>11846</v>
      </c>
      <c r="AC11" s="2516"/>
      <c r="AD11" s="62"/>
      <c r="AE11" s="2516"/>
      <c r="AF11" s="2517"/>
      <c r="AG11" s="2116">
        <v>0</v>
      </c>
      <c r="AH11" s="2518"/>
      <c r="AI11" s="57">
        <v>0</v>
      </c>
      <c r="AJ11" s="57">
        <v>0</v>
      </c>
      <c r="AK11" s="57">
        <v>0</v>
      </c>
      <c r="AL11" s="57">
        <v>0</v>
      </c>
      <c r="AM11" s="57">
        <v>0</v>
      </c>
      <c r="AN11" s="57">
        <v>0</v>
      </c>
      <c r="AO11" s="57">
        <v>0</v>
      </c>
      <c r="AP11" s="57">
        <v>0</v>
      </c>
      <c r="BD11" s="2466"/>
      <c r="BF11" s="80" t="s">
        <v>11835</v>
      </c>
      <c r="BG11" s="2519" t="s">
        <v>11136</v>
      </c>
      <c r="BH11" s="59" t="s">
        <v>11847</v>
      </c>
      <c r="BI11" s="59" t="s">
        <v>11848</v>
      </c>
      <c r="BJ11" s="59" t="s">
        <v>11849</v>
      </c>
      <c r="BK11" s="59" t="s">
        <v>11850</v>
      </c>
      <c r="BL11" s="59" t="s">
        <v>11851</v>
      </c>
      <c r="BM11" s="59" t="s">
        <v>11852</v>
      </c>
      <c r="BN11" s="59" t="s">
        <v>11853</v>
      </c>
      <c r="BO11" s="59" t="s">
        <v>11854</v>
      </c>
      <c r="BP11" s="2118" t="s">
        <v>11855</v>
      </c>
      <c r="BQ11" s="2520"/>
      <c r="BR11" s="2520"/>
      <c r="BS11" s="2520"/>
      <c r="BT11" s="2520"/>
      <c r="BU11" s="2520"/>
      <c r="BV11" s="2520"/>
      <c r="BW11" s="2520"/>
      <c r="BX11" s="2520"/>
      <c r="BY11" s="2520"/>
      <c r="BZ11" s="2521"/>
      <c r="CA11" s="2521"/>
      <c r="CB11" s="2522"/>
    </row>
    <row r="12" spans="2:80" s="2465" customFormat="1" ht="15.75" customHeight="1">
      <c r="B12" s="80" t="s">
        <v>11835</v>
      </c>
      <c r="C12" s="2519" t="s">
        <v>11144</v>
      </c>
      <c r="D12" s="58" t="s">
        <v>6756</v>
      </c>
      <c r="E12" s="58">
        <v>3</v>
      </c>
      <c r="F12" s="2118">
        <v>0.218</v>
      </c>
      <c r="G12" s="2118">
        <v>4.7E-2</v>
      </c>
      <c r="H12" s="2118">
        <v>4.7E-2</v>
      </c>
      <c r="I12" s="2118">
        <v>-0.27500000000000002</v>
      </c>
      <c r="J12" s="2118">
        <v>0</v>
      </c>
      <c r="K12" s="2118">
        <v>0</v>
      </c>
      <c r="L12" s="2118">
        <v>0</v>
      </c>
      <c r="M12" s="2118">
        <v>0</v>
      </c>
      <c r="N12" s="2118">
        <v>3.6999999999999977E-2</v>
      </c>
      <c r="O12" s="2520"/>
      <c r="P12" s="2520"/>
      <c r="Q12" s="2520"/>
      <c r="R12" s="2520"/>
      <c r="S12" s="2520"/>
      <c r="T12" s="2520"/>
      <c r="U12" s="2520"/>
      <c r="V12" s="2520"/>
      <c r="W12" s="2520"/>
      <c r="X12" s="59">
        <v>0.68300000000000005</v>
      </c>
      <c r="Y12" s="59">
        <v>6.3129999999999997</v>
      </c>
      <c r="Z12" s="2523">
        <v>13.281000000000001</v>
      </c>
      <c r="AA12" s="2508"/>
      <c r="AB12" s="61" t="s">
        <v>11856</v>
      </c>
      <c r="AC12" s="2516"/>
      <c r="AD12" s="62"/>
      <c r="AE12" s="2516"/>
      <c r="AF12" s="2517"/>
      <c r="AG12" s="2116">
        <v>0</v>
      </c>
      <c r="AH12" s="2518"/>
      <c r="BA12" s="57">
        <v>0</v>
      </c>
      <c r="BB12" s="57">
        <v>0</v>
      </c>
      <c r="BC12" s="57">
        <v>0</v>
      </c>
      <c r="BD12" s="2466"/>
      <c r="BF12" s="80" t="s">
        <v>11835</v>
      </c>
      <c r="BG12" s="2519" t="s">
        <v>11144</v>
      </c>
      <c r="BH12" s="2118" t="s">
        <v>11857</v>
      </c>
      <c r="BI12" s="2118" t="s">
        <v>11858</v>
      </c>
      <c r="BJ12" s="2118" t="s">
        <v>11859</v>
      </c>
      <c r="BK12" s="2118" t="s">
        <v>11860</v>
      </c>
      <c r="BL12" s="2118" t="s">
        <v>11861</v>
      </c>
      <c r="BM12" s="2118" t="s">
        <v>11862</v>
      </c>
      <c r="BN12" s="2118" t="s">
        <v>11863</v>
      </c>
      <c r="BO12" s="2118" t="s">
        <v>11864</v>
      </c>
      <c r="BP12" s="2118" t="s">
        <v>11865</v>
      </c>
      <c r="BQ12" s="2520"/>
      <c r="BR12" s="2520"/>
      <c r="BS12" s="2520"/>
      <c r="BT12" s="2520"/>
      <c r="BU12" s="2520"/>
      <c r="BV12" s="2520"/>
      <c r="BW12" s="2520"/>
      <c r="BX12" s="2520"/>
      <c r="BY12" s="2520"/>
      <c r="BZ12" s="2524" t="s">
        <v>11866</v>
      </c>
      <c r="CA12" s="2524" t="s">
        <v>11867</v>
      </c>
      <c r="CB12" s="2525" t="s">
        <v>11868</v>
      </c>
    </row>
    <row r="13" spans="2:80" s="2465" customFormat="1" ht="33" customHeight="1">
      <c r="B13" s="80" t="s">
        <v>11869</v>
      </c>
      <c r="C13" s="2519" t="s">
        <v>11128</v>
      </c>
      <c r="D13" s="58" t="s">
        <v>6756</v>
      </c>
      <c r="E13" s="58">
        <v>3</v>
      </c>
      <c r="F13" s="59">
        <v>-2.1000000000000001E-2</v>
      </c>
      <c r="G13" s="59">
        <v>-5.0000000000000001E-3</v>
      </c>
      <c r="H13" s="59">
        <v>-5.0000000000000001E-3</v>
      </c>
      <c r="I13" s="59">
        <v>4.1360000000000001</v>
      </c>
      <c r="J13" s="59">
        <v>0</v>
      </c>
      <c r="K13" s="59">
        <v>0</v>
      </c>
      <c r="L13" s="59">
        <v>0</v>
      </c>
      <c r="M13" s="59">
        <v>0</v>
      </c>
      <c r="N13" s="2118">
        <v>4.1050000000000004</v>
      </c>
      <c r="O13" s="2520"/>
      <c r="P13" s="2520"/>
      <c r="Q13" s="2520"/>
      <c r="R13" s="2520"/>
      <c r="S13" s="2520"/>
      <c r="T13" s="2520"/>
      <c r="U13" s="2520"/>
      <c r="V13" s="2520"/>
      <c r="W13" s="2520"/>
      <c r="X13" s="2521"/>
      <c r="Y13" s="2521"/>
      <c r="Z13" s="2522"/>
      <c r="AA13" s="2508"/>
      <c r="AB13" s="61" t="s">
        <v>11870</v>
      </c>
      <c r="AC13" s="2516"/>
      <c r="AD13" s="62"/>
      <c r="AE13" s="2516"/>
      <c r="AF13" s="2517"/>
      <c r="AG13" s="2116">
        <v>0</v>
      </c>
      <c r="AH13" s="2518"/>
      <c r="AI13" s="57">
        <v>0</v>
      </c>
      <c r="AJ13" s="57">
        <v>0</v>
      </c>
      <c r="AK13" s="57">
        <v>0</v>
      </c>
      <c r="AL13" s="57">
        <v>0</v>
      </c>
      <c r="AM13" s="57">
        <v>0</v>
      </c>
      <c r="AN13" s="57">
        <v>0</v>
      </c>
      <c r="AO13" s="57">
        <v>0</v>
      </c>
      <c r="AP13" s="57">
        <v>0</v>
      </c>
      <c r="BD13" s="2466"/>
      <c r="BF13" s="80" t="s">
        <v>11869</v>
      </c>
      <c r="BG13" s="2519" t="s">
        <v>11128</v>
      </c>
      <c r="BH13" s="59" t="s">
        <v>11871</v>
      </c>
      <c r="BI13" s="59" t="s">
        <v>11872</v>
      </c>
      <c r="BJ13" s="59" t="s">
        <v>11873</v>
      </c>
      <c r="BK13" s="59" t="s">
        <v>11874</v>
      </c>
      <c r="BL13" s="59" t="s">
        <v>11875</v>
      </c>
      <c r="BM13" s="59" t="s">
        <v>11876</v>
      </c>
      <c r="BN13" s="59" t="s">
        <v>11877</v>
      </c>
      <c r="BO13" s="59" t="s">
        <v>11878</v>
      </c>
      <c r="BP13" s="2118" t="s">
        <v>11879</v>
      </c>
      <c r="BQ13" s="2520"/>
      <c r="BR13" s="2520"/>
      <c r="BS13" s="2520"/>
      <c r="BT13" s="2520"/>
      <c r="BU13" s="2520"/>
      <c r="BV13" s="2520"/>
      <c r="BW13" s="2520"/>
      <c r="BX13" s="2520"/>
      <c r="BY13" s="2520"/>
      <c r="BZ13" s="2521"/>
      <c r="CA13" s="2521"/>
      <c r="CB13" s="2522"/>
    </row>
    <row r="14" spans="2:80" s="2465" customFormat="1" ht="33" customHeight="1">
      <c r="B14" s="80" t="s">
        <v>11869</v>
      </c>
      <c r="C14" s="2519" t="s">
        <v>11136</v>
      </c>
      <c r="D14" s="58" t="s">
        <v>6756</v>
      </c>
      <c r="E14" s="58">
        <v>3</v>
      </c>
      <c r="F14" s="59">
        <v>0</v>
      </c>
      <c r="G14" s="59">
        <v>0</v>
      </c>
      <c r="H14" s="59">
        <v>0</v>
      </c>
      <c r="I14" s="59">
        <v>0</v>
      </c>
      <c r="J14" s="59">
        <v>0</v>
      </c>
      <c r="K14" s="59">
        <v>0</v>
      </c>
      <c r="L14" s="59">
        <v>0</v>
      </c>
      <c r="M14" s="59">
        <v>0</v>
      </c>
      <c r="N14" s="2118">
        <v>0</v>
      </c>
      <c r="O14" s="2520"/>
      <c r="P14" s="2520"/>
      <c r="Q14" s="2520"/>
      <c r="R14" s="2520"/>
      <c r="S14" s="2520"/>
      <c r="T14" s="2520"/>
      <c r="U14" s="2520"/>
      <c r="V14" s="2520"/>
      <c r="W14" s="2520"/>
      <c r="X14" s="2521"/>
      <c r="Y14" s="2521"/>
      <c r="Z14" s="2522"/>
      <c r="AA14" s="2508"/>
      <c r="AB14" s="61" t="s">
        <v>11880</v>
      </c>
      <c r="AC14" s="2516"/>
      <c r="AD14" s="62"/>
      <c r="AE14" s="2516"/>
      <c r="AF14" s="2517"/>
      <c r="AG14" s="2116">
        <v>0</v>
      </c>
      <c r="AH14" s="2518"/>
      <c r="AI14" s="57">
        <v>0</v>
      </c>
      <c r="AJ14" s="57">
        <v>0</v>
      </c>
      <c r="AK14" s="57">
        <v>0</v>
      </c>
      <c r="AL14" s="57">
        <v>0</v>
      </c>
      <c r="AM14" s="57">
        <v>0</v>
      </c>
      <c r="AN14" s="57">
        <v>0</v>
      </c>
      <c r="AO14" s="57">
        <v>0</v>
      </c>
      <c r="AP14" s="57">
        <v>0</v>
      </c>
      <c r="BD14" s="2466"/>
      <c r="BF14" s="80" t="s">
        <v>11869</v>
      </c>
      <c r="BG14" s="2519" t="s">
        <v>11136</v>
      </c>
      <c r="BH14" s="59" t="s">
        <v>11881</v>
      </c>
      <c r="BI14" s="59" t="s">
        <v>11882</v>
      </c>
      <c r="BJ14" s="59" t="s">
        <v>11883</v>
      </c>
      <c r="BK14" s="59" t="s">
        <v>11884</v>
      </c>
      <c r="BL14" s="59" t="s">
        <v>11885</v>
      </c>
      <c r="BM14" s="59" t="s">
        <v>11886</v>
      </c>
      <c r="BN14" s="59" t="s">
        <v>11887</v>
      </c>
      <c r="BO14" s="59" t="s">
        <v>11888</v>
      </c>
      <c r="BP14" s="2118" t="s">
        <v>11889</v>
      </c>
      <c r="BQ14" s="2520"/>
      <c r="BR14" s="2520"/>
      <c r="BS14" s="2520"/>
      <c r="BT14" s="2520"/>
      <c r="BU14" s="2520"/>
      <c r="BV14" s="2520"/>
      <c r="BW14" s="2520"/>
      <c r="BX14" s="2520"/>
      <c r="BY14" s="2520"/>
      <c r="BZ14" s="2521"/>
      <c r="CA14" s="2521"/>
      <c r="CB14" s="2522"/>
    </row>
    <row r="15" spans="2:80" s="2465" customFormat="1" ht="33" customHeight="1">
      <c r="B15" s="80" t="s">
        <v>11869</v>
      </c>
      <c r="C15" s="2519" t="s">
        <v>11144</v>
      </c>
      <c r="D15" s="58" t="s">
        <v>6756</v>
      </c>
      <c r="E15" s="58">
        <v>3</v>
      </c>
      <c r="F15" s="2118">
        <v>-2.1000000000000001E-2</v>
      </c>
      <c r="G15" s="2118">
        <v>-5.0000000000000001E-3</v>
      </c>
      <c r="H15" s="2118">
        <v>-5.0000000000000001E-3</v>
      </c>
      <c r="I15" s="2118">
        <v>4.1360000000000001</v>
      </c>
      <c r="J15" s="2118">
        <v>0</v>
      </c>
      <c r="K15" s="2118">
        <v>0</v>
      </c>
      <c r="L15" s="2118">
        <v>0</v>
      </c>
      <c r="M15" s="2118">
        <v>0</v>
      </c>
      <c r="N15" s="2118">
        <v>4.1050000000000004</v>
      </c>
      <c r="O15" s="2520"/>
      <c r="P15" s="2520"/>
      <c r="Q15" s="2520"/>
      <c r="R15" s="2520"/>
      <c r="S15" s="2520"/>
      <c r="T15" s="2520"/>
      <c r="U15" s="2520"/>
      <c r="V15" s="2520"/>
      <c r="W15" s="2520"/>
      <c r="X15" s="59">
        <v>7.0190000000000001</v>
      </c>
      <c r="Y15" s="59">
        <v>2.2839999999999998</v>
      </c>
      <c r="Z15" s="2523">
        <v>4.806</v>
      </c>
      <c r="AA15" s="2508"/>
      <c r="AB15" s="61" t="s">
        <v>11890</v>
      </c>
      <c r="AC15" s="2516"/>
      <c r="AD15" s="62"/>
      <c r="AE15" s="2516"/>
      <c r="AF15" s="2517"/>
      <c r="AG15" s="2116">
        <v>0</v>
      </c>
      <c r="AH15" s="2518"/>
      <c r="BA15" s="57">
        <v>0</v>
      </c>
      <c r="BB15" s="57">
        <v>0</v>
      </c>
      <c r="BC15" s="57">
        <v>0</v>
      </c>
      <c r="BD15" s="2466"/>
      <c r="BF15" s="80" t="s">
        <v>11869</v>
      </c>
      <c r="BG15" s="2519" t="s">
        <v>11144</v>
      </c>
      <c r="BH15" s="2118" t="s">
        <v>11891</v>
      </c>
      <c r="BI15" s="2118" t="s">
        <v>11892</v>
      </c>
      <c r="BJ15" s="2118" t="s">
        <v>11893</v>
      </c>
      <c r="BK15" s="2118" t="s">
        <v>11894</v>
      </c>
      <c r="BL15" s="2118" t="s">
        <v>11895</v>
      </c>
      <c r="BM15" s="2118" t="s">
        <v>11896</v>
      </c>
      <c r="BN15" s="2118" t="s">
        <v>11897</v>
      </c>
      <c r="BO15" s="2118" t="s">
        <v>11898</v>
      </c>
      <c r="BP15" s="2118" t="s">
        <v>11899</v>
      </c>
      <c r="BQ15" s="2520"/>
      <c r="BR15" s="2520"/>
      <c r="BS15" s="2520"/>
      <c r="BT15" s="2520"/>
      <c r="BU15" s="2520"/>
      <c r="BV15" s="2520"/>
      <c r="BW15" s="2520"/>
      <c r="BX15" s="2520"/>
      <c r="BY15" s="2520"/>
      <c r="BZ15" s="2524" t="s">
        <v>11900</v>
      </c>
      <c r="CA15" s="2524" t="s">
        <v>11901</v>
      </c>
      <c r="CB15" s="2525" t="s">
        <v>11902</v>
      </c>
    </row>
    <row r="16" spans="2:80" s="2465" customFormat="1" ht="15.75" customHeight="1">
      <c r="B16" s="80" t="s">
        <v>11903</v>
      </c>
      <c r="C16" s="2519" t="s">
        <v>11128</v>
      </c>
      <c r="D16" s="58" t="s">
        <v>6756</v>
      </c>
      <c r="E16" s="58">
        <v>3</v>
      </c>
      <c r="F16" s="59">
        <v>0</v>
      </c>
      <c r="G16" s="59">
        <v>0</v>
      </c>
      <c r="H16" s="59">
        <v>0</v>
      </c>
      <c r="I16" s="59">
        <v>0.126</v>
      </c>
      <c r="J16" s="59">
        <v>0</v>
      </c>
      <c r="K16" s="59">
        <v>0</v>
      </c>
      <c r="L16" s="59">
        <v>0</v>
      </c>
      <c r="M16" s="59">
        <v>0</v>
      </c>
      <c r="N16" s="2118">
        <v>0.126</v>
      </c>
      <c r="O16" s="2520"/>
      <c r="P16" s="2520"/>
      <c r="Q16" s="2520"/>
      <c r="R16" s="2520"/>
      <c r="S16" s="2520"/>
      <c r="T16" s="2520"/>
      <c r="U16" s="2520"/>
      <c r="V16" s="2520"/>
      <c r="W16" s="2520"/>
      <c r="X16" s="2521"/>
      <c r="Y16" s="2521"/>
      <c r="Z16" s="2522"/>
      <c r="AA16" s="2508"/>
      <c r="AB16" s="61" t="s">
        <v>11904</v>
      </c>
      <c r="AC16" s="2516"/>
      <c r="AD16" s="62"/>
      <c r="AE16" s="2516"/>
      <c r="AF16" s="2517"/>
      <c r="AG16" s="2116">
        <v>0</v>
      </c>
      <c r="AH16" s="2518"/>
      <c r="AI16" s="57">
        <v>0</v>
      </c>
      <c r="AJ16" s="57">
        <v>0</v>
      </c>
      <c r="AK16" s="57">
        <v>0</v>
      </c>
      <c r="AL16" s="57">
        <v>0</v>
      </c>
      <c r="AM16" s="57">
        <v>0</v>
      </c>
      <c r="AN16" s="57">
        <v>0</v>
      </c>
      <c r="AO16" s="57">
        <v>0</v>
      </c>
      <c r="AP16" s="57">
        <v>0</v>
      </c>
      <c r="BD16" s="2466"/>
      <c r="BF16" s="80" t="s">
        <v>11903</v>
      </c>
      <c r="BG16" s="2519" t="s">
        <v>11128</v>
      </c>
      <c r="BH16" s="59" t="s">
        <v>11905</v>
      </c>
      <c r="BI16" s="59" t="s">
        <v>11906</v>
      </c>
      <c r="BJ16" s="59" t="s">
        <v>11907</v>
      </c>
      <c r="BK16" s="59" t="s">
        <v>11908</v>
      </c>
      <c r="BL16" s="59" t="s">
        <v>11909</v>
      </c>
      <c r="BM16" s="59" t="s">
        <v>11910</v>
      </c>
      <c r="BN16" s="59" t="s">
        <v>11911</v>
      </c>
      <c r="BO16" s="59" t="s">
        <v>11912</v>
      </c>
      <c r="BP16" s="2118" t="s">
        <v>11913</v>
      </c>
      <c r="BQ16" s="2520"/>
      <c r="BR16" s="2520"/>
      <c r="BS16" s="2520"/>
      <c r="BT16" s="2520"/>
      <c r="BU16" s="2520"/>
      <c r="BV16" s="2520"/>
      <c r="BW16" s="2520"/>
      <c r="BX16" s="2520"/>
      <c r="BY16" s="2520"/>
      <c r="BZ16" s="2521"/>
      <c r="CA16" s="2521"/>
      <c r="CB16" s="2522"/>
    </row>
    <row r="17" spans="2:80" s="2465" customFormat="1" ht="15.75" customHeight="1">
      <c r="B17" s="80" t="s">
        <v>11903</v>
      </c>
      <c r="C17" s="2519" t="s">
        <v>11136</v>
      </c>
      <c r="D17" s="58" t="s">
        <v>6756</v>
      </c>
      <c r="E17" s="58">
        <v>3</v>
      </c>
      <c r="F17" s="59">
        <v>0</v>
      </c>
      <c r="G17" s="59">
        <v>0</v>
      </c>
      <c r="H17" s="59">
        <v>0</v>
      </c>
      <c r="I17" s="59">
        <v>0</v>
      </c>
      <c r="J17" s="59">
        <v>0</v>
      </c>
      <c r="K17" s="59">
        <v>0</v>
      </c>
      <c r="L17" s="59">
        <v>0</v>
      </c>
      <c r="M17" s="59">
        <v>0</v>
      </c>
      <c r="N17" s="2118">
        <v>0</v>
      </c>
      <c r="O17" s="2520"/>
      <c r="P17" s="2520"/>
      <c r="Q17" s="2520"/>
      <c r="R17" s="2520"/>
      <c r="S17" s="2520"/>
      <c r="T17" s="2520"/>
      <c r="U17" s="2520"/>
      <c r="V17" s="2520"/>
      <c r="W17" s="2520"/>
      <c r="X17" s="2521"/>
      <c r="Y17" s="2521"/>
      <c r="Z17" s="2522"/>
      <c r="AA17" s="2508"/>
      <c r="AB17" s="61" t="s">
        <v>11914</v>
      </c>
      <c r="AC17" s="2516"/>
      <c r="AD17" s="62"/>
      <c r="AE17" s="2516"/>
      <c r="AF17" s="2517"/>
      <c r="AG17" s="2116">
        <v>0</v>
      </c>
      <c r="AH17" s="2518"/>
      <c r="AI17" s="57">
        <v>0</v>
      </c>
      <c r="AJ17" s="57">
        <v>0</v>
      </c>
      <c r="AK17" s="57">
        <v>0</v>
      </c>
      <c r="AL17" s="57">
        <v>0</v>
      </c>
      <c r="AM17" s="57">
        <v>0</v>
      </c>
      <c r="AN17" s="57">
        <v>0</v>
      </c>
      <c r="AO17" s="57">
        <v>0</v>
      </c>
      <c r="AP17" s="57">
        <v>0</v>
      </c>
      <c r="BD17" s="2466"/>
      <c r="BF17" s="80" t="s">
        <v>11903</v>
      </c>
      <c r="BG17" s="2519" t="s">
        <v>11136</v>
      </c>
      <c r="BH17" s="59" t="s">
        <v>11915</v>
      </c>
      <c r="BI17" s="59" t="s">
        <v>11916</v>
      </c>
      <c r="BJ17" s="59" t="s">
        <v>11917</v>
      </c>
      <c r="BK17" s="59" t="s">
        <v>11918</v>
      </c>
      <c r="BL17" s="59" t="s">
        <v>11919</v>
      </c>
      <c r="BM17" s="59" t="s">
        <v>11920</v>
      </c>
      <c r="BN17" s="59" t="s">
        <v>11921</v>
      </c>
      <c r="BO17" s="59" t="s">
        <v>11922</v>
      </c>
      <c r="BP17" s="2118" t="s">
        <v>11923</v>
      </c>
      <c r="BQ17" s="2520"/>
      <c r="BR17" s="2520"/>
      <c r="BS17" s="2520"/>
      <c r="BT17" s="2520"/>
      <c r="BU17" s="2520"/>
      <c r="BV17" s="2520"/>
      <c r="BW17" s="2520"/>
      <c r="BX17" s="2520"/>
      <c r="BY17" s="2520"/>
      <c r="BZ17" s="2521"/>
      <c r="CA17" s="2521"/>
      <c r="CB17" s="2522"/>
    </row>
    <row r="18" spans="2:80" s="2465" customFormat="1" ht="15.75" customHeight="1">
      <c r="B18" s="80" t="s">
        <v>11903</v>
      </c>
      <c r="C18" s="2519" t="s">
        <v>11144</v>
      </c>
      <c r="D18" s="58" t="s">
        <v>6756</v>
      </c>
      <c r="E18" s="58">
        <v>3</v>
      </c>
      <c r="F18" s="2118">
        <v>0</v>
      </c>
      <c r="G18" s="2118">
        <v>0</v>
      </c>
      <c r="H18" s="2118">
        <v>0</v>
      </c>
      <c r="I18" s="2118">
        <v>0.126</v>
      </c>
      <c r="J18" s="2118">
        <v>0</v>
      </c>
      <c r="K18" s="2118">
        <v>0</v>
      </c>
      <c r="L18" s="2118">
        <v>0</v>
      </c>
      <c r="M18" s="2118">
        <v>0</v>
      </c>
      <c r="N18" s="2118">
        <v>0.126</v>
      </c>
      <c r="O18" s="2520"/>
      <c r="P18" s="2520"/>
      <c r="Q18" s="2520"/>
      <c r="R18" s="2520"/>
      <c r="S18" s="2520"/>
      <c r="T18" s="2520"/>
      <c r="U18" s="2520"/>
      <c r="V18" s="2520"/>
      <c r="W18" s="2520"/>
      <c r="X18" s="59">
        <v>0.17199999999999999</v>
      </c>
      <c r="Y18" s="59">
        <v>0.112</v>
      </c>
      <c r="Z18" s="2523">
        <v>0.23699999999999999</v>
      </c>
      <c r="AA18" s="2508"/>
      <c r="AB18" s="61" t="s">
        <v>11924</v>
      </c>
      <c r="AC18" s="2516"/>
      <c r="AD18" s="62"/>
      <c r="AE18" s="2516"/>
      <c r="AF18" s="2517"/>
      <c r="AG18" s="2116">
        <v>0</v>
      </c>
      <c r="AH18" s="2518"/>
      <c r="BA18" s="57">
        <v>0</v>
      </c>
      <c r="BB18" s="57">
        <v>0</v>
      </c>
      <c r="BC18" s="57">
        <v>0</v>
      </c>
      <c r="BD18" s="2466"/>
      <c r="BF18" s="80" t="s">
        <v>11903</v>
      </c>
      <c r="BG18" s="2519" t="s">
        <v>11144</v>
      </c>
      <c r="BH18" s="2118" t="s">
        <v>11925</v>
      </c>
      <c r="BI18" s="2118" t="s">
        <v>11926</v>
      </c>
      <c r="BJ18" s="2118" t="s">
        <v>11927</v>
      </c>
      <c r="BK18" s="2118" t="s">
        <v>11928</v>
      </c>
      <c r="BL18" s="2118" t="s">
        <v>11929</v>
      </c>
      <c r="BM18" s="2118" t="s">
        <v>11930</v>
      </c>
      <c r="BN18" s="2118" t="s">
        <v>11931</v>
      </c>
      <c r="BO18" s="2118" t="s">
        <v>11932</v>
      </c>
      <c r="BP18" s="2118" t="s">
        <v>11933</v>
      </c>
      <c r="BQ18" s="2520"/>
      <c r="BR18" s="2520"/>
      <c r="BS18" s="2520"/>
      <c r="BT18" s="2520"/>
      <c r="BU18" s="2520"/>
      <c r="BV18" s="2520"/>
      <c r="BW18" s="2520"/>
      <c r="BX18" s="2520"/>
      <c r="BY18" s="2520"/>
      <c r="BZ18" s="2524" t="s">
        <v>11934</v>
      </c>
      <c r="CA18" s="2524" t="s">
        <v>11935</v>
      </c>
      <c r="CB18" s="2525" t="s">
        <v>11936</v>
      </c>
    </row>
    <row r="19" spans="2:80" s="2465" customFormat="1" ht="15.75" customHeight="1">
      <c r="B19" s="80" t="s">
        <v>11937</v>
      </c>
      <c r="C19" s="2519" t="s">
        <v>11128</v>
      </c>
      <c r="D19" s="58" t="s">
        <v>6756</v>
      </c>
      <c r="E19" s="58">
        <v>3</v>
      </c>
      <c r="F19" s="59">
        <v>0</v>
      </c>
      <c r="G19" s="59">
        <v>0</v>
      </c>
      <c r="H19" s="59">
        <v>0</v>
      </c>
      <c r="I19" s="59">
        <v>3.6669999999999998</v>
      </c>
      <c r="J19" s="59">
        <v>0</v>
      </c>
      <c r="K19" s="59">
        <v>0</v>
      </c>
      <c r="L19" s="59">
        <v>0</v>
      </c>
      <c r="M19" s="59">
        <v>0</v>
      </c>
      <c r="N19" s="2118">
        <v>3.6669999999999998</v>
      </c>
      <c r="O19" s="59">
        <v>0</v>
      </c>
      <c r="P19" s="59">
        <v>0</v>
      </c>
      <c r="Q19" s="59">
        <v>0</v>
      </c>
      <c r="R19" s="59">
        <v>2.9590000000000001</v>
      </c>
      <c r="S19" s="59">
        <v>0</v>
      </c>
      <c r="T19" s="59">
        <v>0</v>
      </c>
      <c r="U19" s="59">
        <v>0</v>
      </c>
      <c r="V19" s="59">
        <v>0</v>
      </c>
      <c r="W19" s="2118">
        <v>2.9590000000000001</v>
      </c>
      <c r="X19" s="2521"/>
      <c r="Y19" s="2521"/>
      <c r="Z19" s="2522"/>
      <c r="AA19" s="2508"/>
      <c r="AB19" s="61" t="s">
        <v>11938</v>
      </c>
      <c r="AC19" s="2516"/>
      <c r="AD19" s="62"/>
      <c r="AE19" s="2516"/>
      <c r="AF19" s="2517"/>
      <c r="AG19" s="2116">
        <v>0</v>
      </c>
      <c r="AH19" s="2518"/>
      <c r="AI19" s="57">
        <v>0</v>
      </c>
      <c r="AJ19" s="57">
        <v>0</v>
      </c>
      <c r="AK19" s="57">
        <v>0</v>
      </c>
      <c r="AL19" s="57">
        <v>0</v>
      </c>
      <c r="AM19" s="57">
        <v>0</v>
      </c>
      <c r="AN19" s="57">
        <v>0</v>
      </c>
      <c r="AO19" s="57">
        <v>0</v>
      </c>
      <c r="AP19" s="57">
        <v>0</v>
      </c>
      <c r="AR19" s="57">
        <v>0</v>
      </c>
      <c r="AS19" s="57">
        <v>0</v>
      </c>
      <c r="AT19" s="57">
        <v>0</v>
      </c>
      <c r="AU19" s="57">
        <v>0</v>
      </c>
      <c r="AV19" s="57">
        <v>0</v>
      </c>
      <c r="AW19" s="57">
        <v>0</v>
      </c>
      <c r="AX19" s="57">
        <v>0</v>
      </c>
      <c r="AY19" s="57">
        <v>0</v>
      </c>
      <c r="BD19" s="2466"/>
      <c r="BF19" s="80" t="s">
        <v>11937</v>
      </c>
      <c r="BG19" s="2519" t="s">
        <v>11128</v>
      </c>
      <c r="BH19" s="59" t="s">
        <v>11939</v>
      </c>
      <c r="BI19" s="59" t="s">
        <v>11940</v>
      </c>
      <c r="BJ19" s="59" t="s">
        <v>11941</v>
      </c>
      <c r="BK19" s="59" t="s">
        <v>11942</v>
      </c>
      <c r="BL19" s="59" t="s">
        <v>11943</v>
      </c>
      <c r="BM19" s="59" t="s">
        <v>11944</v>
      </c>
      <c r="BN19" s="59" t="s">
        <v>11945</v>
      </c>
      <c r="BO19" s="59" t="s">
        <v>11946</v>
      </c>
      <c r="BP19" s="2118" t="s">
        <v>11947</v>
      </c>
      <c r="BQ19" s="59" t="s">
        <v>11948</v>
      </c>
      <c r="BR19" s="59" t="s">
        <v>11949</v>
      </c>
      <c r="BS19" s="59" t="s">
        <v>11950</v>
      </c>
      <c r="BT19" s="59" t="s">
        <v>11951</v>
      </c>
      <c r="BU19" s="59" t="s">
        <v>11952</v>
      </c>
      <c r="BV19" s="59" t="s">
        <v>11953</v>
      </c>
      <c r="BW19" s="59" t="s">
        <v>11954</v>
      </c>
      <c r="BX19" s="59" t="s">
        <v>11955</v>
      </c>
      <c r="BY19" s="2118" t="s">
        <v>11956</v>
      </c>
      <c r="BZ19" s="2521"/>
      <c r="CA19" s="2521"/>
      <c r="CB19" s="2522"/>
    </row>
    <row r="20" spans="2:80" s="12" customFormat="1" ht="15.75" customHeight="1">
      <c r="B20" s="80" t="s">
        <v>11937</v>
      </c>
      <c r="C20" s="2519" t="s">
        <v>11136</v>
      </c>
      <c r="D20" s="58" t="s">
        <v>6756</v>
      </c>
      <c r="E20" s="58">
        <v>3</v>
      </c>
      <c r="F20" s="59">
        <v>0</v>
      </c>
      <c r="G20" s="59">
        <v>0</v>
      </c>
      <c r="H20" s="59">
        <v>0</v>
      </c>
      <c r="I20" s="59">
        <v>0</v>
      </c>
      <c r="J20" s="59">
        <v>0</v>
      </c>
      <c r="K20" s="59">
        <v>0</v>
      </c>
      <c r="L20" s="59">
        <v>0</v>
      </c>
      <c r="M20" s="59">
        <v>0</v>
      </c>
      <c r="N20" s="2118">
        <v>0</v>
      </c>
      <c r="O20" s="59">
        <v>0</v>
      </c>
      <c r="P20" s="59">
        <v>0</v>
      </c>
      <c r="Q20" s="59">
        <v>0</v>
      </c>
      <c r="R20" s="59">
        <v>0</v>
      </c>
      <c r="S20" s="59">
        <v>0</v>
      </c>
      <c r="T20" s="59">
        <v>0</v>
      </c>
      <c r="U20" s="59">
        <v>0</v>
      </c>
      <c r="V20" s="59">
        <v>0</v>
      </c>
      <c r="W20" s="2118">
        <v>0</v>
      </c>
      <c r="X20" s="2521"/>
      <c r="Y20" s="2521"/>
      <c r="Z20" s="2522"/>
      <c r="AA20" s="2508"/>
      <c r="AB20" s="61" t="s">
        <v>11957</v>
      </c>
      <c r="AC20" s="2526"/>
      <c r="AD20" s="62"/>
      <c r="AE20" s="2526"/>
      <c r="AF20" s="2517"/>
      <c r="AG20" s="2116">
        <v>0</v>
      </c>
      <c r="AH20" s="2503"/>
      <c r="AI20" s="57">
        <v>0</v>
      </c>
      <c r="AJ20" s="57">
        <v>0</v>
      </c>
      <c r="AK20" s="57">
        <v>0</v>
      </c>
      <c r="AL20" s="57">
        <v>0</v>
      </c>
      <c r="AM20" s="57">
        <v>0</v>
      </c>
      <c r="AN20" s="57">
        <v>0</v>
      </c>
      <c r="AO20" s="57">
        <v>0</v>
      </c>
      <c r="AP20" s="57">
        <v>0</v>
      </c>
      <c r="AQ20" s="2465"/>
      <c r="AR20" s="57">
        <v>0</v>
      </c>
      <c r="AS20" s="57">
        <v>0</v>
      </c>
      <c r="AT20" s="57">
        <v>0</v>
      </c>
      <c r="AU20" s="57">
        <v>0</v>
      </c>
      <c r="AV20" s="57">
        <v>0</v>
      </c>
      <c r="AW20" s="57">
        <v>0</v>
      </c>
      <c r="AX20" s="57">
        <v>0</v>
      </c>
      <c r="AY20" s="57">
        <v>0</v>
      </c>
      <c r="AZ20" s="2465"/>
      <c r="BA20" s="2465"/>
      <c r="BB20" s="2465"/>
      <c r="BC20" s="2465"/>
      <c r="BD20" s="2449"/>
      <c r="BF20" s="80" t="s">
        <v>11937</v>
      </c>
      <c r="BG20" s="2519" t="s">
        <v>11136</v>
      </c>
      <c r="BH20" s="59" t="s">
        <v>11958</v>
      </c>
      <c r="BI20" s="59" t="s">
        <v>11959</v>
      </c>
      <c r="BJ20" s="59" t="s">
        <v>11960</v>
      </c>
      <c r="BK20" s="59" t="s">
        <v>11961</v>
      </c>
      <c r="BL20" s="59" t="s">
        <v>11962</v>
      </c>
      <c r="BM20" s="59" t="s">
        <v>11963</v>
      </c>
      <c r="BN20" s="59" t="s">
        <v>11964</v>
      </c>
      <c r="BO20" s="59" t="s">
        <v>11965</v>
      </c>
      <c r="BP20" s="2118" t="s">
        <v>11966</v>
      </c>
      <c r="BQ20" s="59" t="s">
        <v>11967</v>
      </c>
      <c r="BR20" s="59" t="s">
        <v>11968</v>
      </c>
      <c r="BS20" s="59" t="s">
        <v>11969</v>
      </c>
      <c r="BT20" s="59" t="s">
        <v>11970</v>
      </c>
      <c r="BU20" s="59" t="s">
        <v>11971</v>
      </c>
      <c r="BV20" s="59" t="s">
        <v>11972</v>
      </c>
      <c r="BW20" s="59" t="s">
        <v>11973</v>
      </c>
      <c r="BX20" s="59" t="s">
        <v>11974</v>
      </c>
      <c r="BY20" s="2118" t="s">
        <v>11975</v>
      </c>
      <c r="BZ20" s="2521"/>
      <c r="CA20" s="2521"/>
      <c r="CB20" s="2522"/>
    </row>
    <row r="21" spans="2:80" s="12" customFormat="1" ht="15.75" customHeight="1">
      <c r="B21" s="80" t="s">
        <v>11937</v>
      </c>
      <c r="C21" s="2519" t="s">
        <v>11144</v>
      </c>
      <c r="D21" s="58" t="s">
        <v>6756</v>
      </c>
      <c r="E21" s="58">
        <v>3</v>
      </c>
      <c r="F21" s="2118">
        <v>0</v>
      </c>
      <c r="G21" s="2118">
        <v>0</v>
      </c>
      <c r="H21" s="2118">
        <v>0</v>
      </c>
      <c r="I21" s="2118">
        <v>3.6669999999999998</v>
      </c>
      <c r="J21" s="2118">
        <v>0</v>
      </c>
      <c r="K21" s="2118">
        <v>0</v>
      </c>
      <c r="L21" s="2118">
        <v>0</v>
      </c>
      <c r="M21" s="2118">
        <v>0</v>
      </c>
      <c r="N21" s="2118">
        <v>3.6669999999999998</v>
      </c>
      <c r="O21" s="2118">
        <v>0</v>
      </c>
      <c r="P21" s="2118">
        <v>0</v>
      </c>
      <c r="Q21" s="2118">
        <v>0</v>
      </c>
      <c r="R21" s="2118">
        <v>2.9590000000000001</v>
      </c>
      <c r="S21" s="2118">
        <v>0</v>
      </c>
      <c r="T21" s="2118">
        <v>0</v>
      </c>
      <c r="U21" s="2118">
        <v>0</v>
      </c>
      <c r="V21" s="2118">
        <v>0</v>
      </c>
      <c r="W21" s="2118">
        <v>2.9590000000000001</v>
      </c>
      <c r="X21" s="59">
        <v>6.8440000000000003</v>
      </c>
      <c r="Y21" s="59">
        <v>68.382000000000005</v>
      </c>
      <c r="Z21" s="2523">
        <v>143.86600000000001</v>
      </c>
      <c r="AA21" s="2508"/>
      <c r="AB21" s="61" t="s">
        <v>11976</v>
      </c>
      <c r="AC21" s="2526"/>
      <c r="AD21" s="62"/>
      <c r="AE21" s="2526"/>
      <c r="AF21" s="2517"/>
      <c r="AG21" s="2116">
        <v>0</v>
      </c>
      <c r="AH21" s="2518"/>
      <c r="AI21" s="2465"/>
      <c r="AJ21" s="2465"/>
      <c r="AK21" s="2465"/>
      <c r="AL21" s="2465"/>
      <c r="AM21" s="2465"/>
      <c r="AN21" s="2465"/>
      <c r="AO21" s="2465"/>
      <c r="AP21" s="2465"/>
      <c r="AQ21" s="2465"/>
      <c r="AR21" s="2465"/>
      <c r="AS21" s="2465"/>
      <c r="AT21" s="2465"/>
      <c r="AU21" s="2465"/>
      <c r="AV21" s="2465"/>
      <c r="AW21" s="2465"/>
      <c r="AX21" s="2465"/>
      <c r="AY21" s="2465"/>
      <c r="AZ21" s="2465"/>
      <c r="BA21" s="57">
        <v>0</v>
      </c>
      <c r="BB21" s="57">
        <v>0</v>
      </c>
      <c r="BC21" s="57">
        <v>0</v>
      </c>
      <c r="BD21" s="2449"/>
      <c r="BF21" s="80" t="s">
        <v>11937</v>
      </c>
      <c r="BG21" s="2519" t="s">
        <v>11144</v>
      </c>
      <c r="BH21" s="2118" t="s">
        <v>11977</v>
      </c>
      <c r="BI21" s="2118" t="s">
        <v>11978</v>
      </c>
      <c r="BJ21" s="2118" t="s">
        <v>11979</v>
      </c>
      <c r="BK21" s="2118" t="s">
        <v>11980</v>
      </c>
      <c r="BL21" s="2118" t="s">
        <v>11981</v>
      </c>
      <c r="BM21" s="2118" t="s">
        <v>11982</v>
      </c>
      <c r="BN21" s="2118" t="s">
        <v>11983</v>
      </c>
      <c r="BO21" s="2118" t="s">
        <v>11984</v>
      </c>
      <c r="BP21" s="2118" t="s">
        <v>11985</v>
      </c>
      <c r="BQ21" s="2118" t="s">
        <v>11986</v>
      </c>
      <c r="BR21" s="2118" t="s">
        <v>11987</v>
      </c>
      <c r="BS21" s="2118" t="s">
        <v>11988</v>
      </c>
      <c r="BT21" s="2118" t="s">
        <v>11989</v>
      </c>
      <c r="BU21" s="2118" t="s">
        <v>11990</v>
      </c>
      <c r="BV21" s="2118" t="s">
        <v>11991</v>
      </c>
      <c r="BW21" s="2118" t="s">
        <v>11992</v>
      </c>
      <c r="BX21" s="2118" t="s">
        <v>11993</v>
      </c>
      <c r="BY21" s="2118" t="s">
        <v>11994</v>
      </c>
      <c r="BZ21" s="2524" t="s">
        <v>11995</v>
      </c>
      <c r="CA21" s="2524" t="s">
        <v>11996</v>
      </c>
      <c r="CB21" s="2525" t="s">
        <v>11997</v>
      </c>
    </row>
    <row r="22" spans="2:80" s="12" customFormat="1" ht="15.75" customHeight="1">
      <c r="B22" s="80" t="s">
        <v>11998</v>
      </c>
      <c r="C22" s="2519" t="s">
        <v>11128</v>
      </c>
      <c r="D22" s="58" t="s">
        <v>6756</v>
      </c>
      <c r="E22" s="58">
        <v>3</v>
      </c>
      <c r="F22" s="59">
        <v>0</v>
      </c>
      <c r="G22" s="59">
        <v>0</v>
      </c>
      <c r="H22" s="59">
        <v>0</v>
      </c>
      <c r="I22" s="59">
        <v>1.875</v>
      </c>
      <c r="J22" s="59">
        <v>0</v>
      </c>
      <c r="K22" s="59">
        <v>0</v>
      </c>
      <c r="L22" s="59">
        <v>0</v>
      </c>
      <c r="M22" s="59">
        <v>0</v>
      </c>
      <c r="N22" s="2118">
        <v>1.875</v>
      </c>
      <c r="O22" s="59">
        <v>0</v>
      </c>
      <c r="P22" s="59">
        <v>0</v>
      </c>
      <c r="Q22" s="59">
        <v>0</v>
      </c>
      <c r="R22" s="59">
        <v>0.129</v>
      </c>
      <c r="S22" s="59">
        <v>0</v>
      </c>
      <c r="T22" s="59">
        <v>0</v>
      </c>
      <c r="U22" s="59">
        <v>0</v>
      </c>
      <c r="V22" s="59">
        <v>0</v>
      </c>
      <c r="W22" s="2118">
        <v>0.129</v>
      </c>
      <c r="X22" s="2521"/>
      <c r="Y22" s="2521"/>
      <c r="Z22" s="2522"/>
      <c r="AA22" s="2508"/>
      <c r="AB22" s="61" t="s">
        <v>11999</v>
      </c>
      <c r="AC22" s="2526"/>
      <c r="AD22" s="62"/>
      <c r="AE22" s="2526"/>
      <c r="AF22" s="2517"/>
      <c r="AG22" s="2116">
        <v>0</v>
      </c>
      <c r="AH22" s="2518"/>
      <c r="AI22" s="57">
        <v>0</v>
      </c>
      <c r="AJ22" s="57">
        <v>0</v>
      </c>
      <c r="AK22" s="57">
        <v>0</v>
      </c>
      <c r="AL22" s="57">
        <v>0</v>
      </c>
      <c r="AM22" s="57">
        <v>0</v>
      </c>
      <c r="AN22" s="57">
        <v>0</v>
      </c>
      <c r="AO22" s="57">
        <v>0</v>
      </c>
      <c r="AP22" s="57">
        <v>0</v>
      </c>
      <c r="AQ22" s="2465"/>
      <c r="AR22" s="57">
        <v>0</v>
      </c>
      <c r="AS22" s="57">
        <v>0</v>
      </c>
      <c r="AT22" s="57">
        <v>0</v>
      </c>
      <c r="AU22" s="57">
        <v>0</v>
      </c>
      <c r="AV22" s="57">
        <v>0</v>
      </c>
      <c r="AW22" s="57">
        <v>0</v>
      </c>
      <c r="AX22" s="57">
        <v>0</v>
      </c>
      <c r="AY22" s="57">
        <v>0</v>
      </c>
      <c r="AZ22" s="2465"/>
      <c r="BA22" s="2465"/>
      <c r="BB22" s="2465"/>
      <c r="BC22" s="2465"/>
      <c r="BD22" s="2449"/>
      <c r="BF22" s="80" t="s">
        <v>11998</v>
      </c>
      <c r="BG22" s="2519" t="s">
        <v>11128</v>
      </c>
      <c r="BH22" s="59" t="s">
        <v>12000</v>
      </c>
      <c r="BI22" s="59" t="s">
        <v>12001</v>
      </c>
      <c r="BJ22" s="59" t="s">
        <v>12002</v>
      </c>
      <c r="BK22" s="59" t="s">
        <v>12003</v>
      </c>
      <c r="BL22" s="59" t="s">
        <v>12004</v>
      </c>
      <c r="BM22" s="59" t="s">
        <v>12005</v>
      </c>
      <c r="BN22" s="59" t="s">
        <v>12006</v>
      </c>
      <c r="BO22" s="59" t="s">
        <v>12007</v>
      </c>
      <c r="BP22" s="2118" t="s">
        <v>12008</v>
      </c>
      <c r="BQ22" s="59" t="s">
        <v>12009</v>
      </c>
      <c r="BR22" s="59" t="s">
        <v>12010</v>
      </c>
      <c r="BS22" s="59" t="s">
        <v>12011</v>
      </c>
      <c r="BT22" s="59" t="s">
        <v>12012</v>
      </c>
      <c r="BU22" s="59" t="s">
        <v>12013</v>
      </c>
      <c r="BV22" s="59" t="s">
        <v>12014</v>
      </c>
      <c r="BW22" s="59" t="s">
        <v>12015</v>
      </c>
      <c r="BX22" s="59" t="s">
        <v>12016</v>
      </c>
      <c r="BY22" s="2118" t="s">
        <v>12017</v>
      </c>
      <c r="BZ22" s="2521"/>
      <c r="CA22" s="2521"/>
      <c r="CB22" s="2522"/>
    </row>
    <row r="23" spans="2:80" s="12" customFormat="1" ht="15.75" customHeight="1">
      <c r="B23" s="80" t="s">
        <v>11998</v>
      </c>
      <c r="C23" s="2519" t="s">
        <v>11136</v>
      </c>
      <c r="D23" s="58" t="s">
        <v>6756</v>
      </c>
      <c r="E23" s="58">
        <v>3</v>
      </c>
      <c r="F23" s="59">
        <v>0</v>
      </c>
      <c r="G23" s="59">
        <v>0</v>
      </c>
      <c r="H23" s="59">
        <v>0</v>
      </c>
      <c r="I23" s="59">
        <v>0</v>
      </c>
      <c r="J23" s="59">
        <v>0</v>
      </c>
      <c r="K23" s="59">
        <v>0</v>
      </c>
      <c r="L23" s="59">
        <v>0</v>
      </c>
      <c r="M23" s="59">
        <v>0</v>
      </c>
      <c r="N23" s="2118">
        <v>0</v>
      </c>
      <c r="O23" s="59">
        <v>0</v>
      </c>
      <c r="P23" s="59">
        <v>0</v>
      </c>
      <c r="Q23" s="59">
        <v>0</v>
      </c>
      <c r="R23" s="59">
        <v>0</v>
      </c>
      <c r="S23" s="59">
        <v>0</v>
      </c>
      <c r="T23" s="59">
        <v>0</v>
      </c>
      <c r="U23" s="59">
        <v>0</v>
      </c>
      <c r="V23" s="59">
        <v>0</v>
      </c>
      <c r="W23" s="2118">
        <v>0</v>
      </c>
      <c r="X23" s="2521"/>
      <c r="Y23" s="2521"/>
      <c r="Z23" s="2522"/>
      <c r="AA23" s="2508"/>
      <c r="AB23" s="61" t="s">
        <v>12018</v>
      </c>
      <c r="AC23" s="2526"/>
      <c r="AD23" s="62"/>
      <c r="AE23" s="2526"/>
      <c r="AF23" s="2517"/>
      <c r="AG23" s="2116">
        <v>0</v>
      </c>
      <c r="AH23" s="2503"/>
      <c r="AI23" s="57">
        <v>0</v>
      </c>
      <c r="AJ23" s="57">
        <v>0</v>
      </c>
      <c r="AK23" s="57">
        <v>0</v>
      </c>
      <c r="AL23" s="57">
        <v>0</v>
      </c>
      <c r="AM23" s="57">
        <v>0</v>
      </c>
      <c r="AN23" s="57">
        <v>0</v>
      </c>
      <c r="AO23" s="57">
        <v>0</v>
      </c>
      <c r="AP23" s="57">
        <v>0</v>
      </c>
      <c r="AQ23" s="2465"/>
      <c r="AR23" s="57">
        <v>0</v>
      </c>
      <c r="AS23" s="57">
        <v>0</v>
      </c>
      <c r="AT23" s="57">
        <v>0</v>
      </c>
      <c r="AU23" s="57">
        <v>0</v>
      </c>
      <c r="AV23" s="57">
        <v>0</v>
      </c>
      <c r="AW23" s="57">
        <v>0</v>
      </c>
      <c r="AX23" s="57">
        <v>0</v>
      </c>
      <c r="AY23" s="57">
        <v>0</v>
      </c>
      <c r="AZ23" s="2465"/>
      <c r="BA23" s="2465"/>
      <c r="BB23" s="2465"/>
      <c r="BC23" s="2465"/>
      <c r="BD23" s="2449"/>
      <c r="BF23" s="80" t="s">
        <v>11998</v>
      </c>
      <c r="BG23" s="2519" t="s">
        <v>11136</v>
      </c>
      <c r="BH23" s="59" t="s">
        <v>12019</v>
      </c>
      <c r="BI23" s="59" t="s">
        <v>12020</v>
      </c>
      <c r="BJ23" s="59" t="s">
        <v>12021</v>
      </c>
      <c r="BK23" s="59" t="s">
        <v>12022</v>
      </c>
      <c r="BL23" s="59" t="s">
        <v>12023</v>
      </c>
      <c r="BM23" s="59" t="s">
        <v>12024</v>
      </c>
      <c r="BN23" s="59" t="s">
        <v>12025</v>
      </c>
      <c r="BO23" s="59" t="s">
        <v>12026</v>
      </c>
      <c r="BP23" s="2118" t="s">
        <v>12027</v>
      </c>
      <c r="BQ23" s="59" t="s">
        <v>12028</v>
      </c>
      <c r="BR23" s="59" t="s">
        <v>12029</v>
      </c>
      <c r="BS23" s="59" t="s">
        <v>12030</v>
      </c>
      <c r="BT23" s="59" t="s">
        <v>12031</v>
      </c>
      <c r="BU23" s="59" t="s">
        <v>12032</v>
      </c>
      <c r="BV23" s="59" t="s">
        <v>12033</v>
      </c>
      <c r="BW23" s="59" t="s">
        <v>12034</v>
      </c>
      <c r="BX23" s="59" t="s">
        <v>12035</v>
      </c>
      <c r="BY23" s="2118" t="s">
        <v>12036</v>
      </c>
      <c r="BZ23" s="2521"/>
      <c r="CA23" s="2521"/>
      <c r="CB23" s="2522"/>
    </row>
    <row r="24" spans="2:80" s="12" customFormat="1" ht="15.75" customHeight="1">
      <c r="B24" s="80" t="s">
        <v>11998</v>
      </c>
      <c r="C24" s="2519" t="s">
        <v>11144</v>
      </c>
      <c r="D24" s="58" t="s">
        <v>6756</v>
      </c>
      <c r="E24" s="58">
        <v>3</v>
      </c>
      <c r="F24" s="2118">
        <v>0</v>
      </c>
      <c r="G24" s="2118">
        <v>0</v>
      </c>
      <c r="H24" s="2118">
        <v>0</v>
      </c>
      <c r="I24" s="2118">
        <v>1.875</v>
      </c>
      <c r="J24" s="2118">
        <v>0</v>
      </c>
      <c r="K24" s="2118">
        <v>0</v>
      </c>
      <c r="L24" s="2118">
        <v>0</v>
      </c>
      <c r="M24" s="2118">
        <v>0</v>
      </c>
      <c r="N24" s="2118">
        <v>1.875</v>
      </c>
      <c r="O24" s="2118">
        <v>0</v>
      </c>
      <c r="P24" s="2118">
        <v>0</v>
      </c>
      <c r="Q24" s="2118">
        <v>0</v>
      </c>
      <c r="R24" s="2118">
        <v>0.129</v>
      </c>
      <c r="S24" s="2118">
        <v>0</v>
      </c>
      <c r="T24" s="2118">
        <v>0</v>
      </c>
      <c r="U24" s="2118">
        <v>0</v>
      </c>
      <c r="V24" s="2118">
        <v>0</v>
      </c>
      <c r="W24" s="2118">
        <v>0.129</v>
      </c>
      <c r="X24" s="59">
        <v>2.3050000000000002</v>
      </c>
      <c r="Y24" s="59">
        <v>38.219000000000001</v>
      </c>
      <c r="Z24" s="2523">
        <v>80.406999999999996</v>
      </c>
      <c r="AA24" s="2508"/>
      <c r="AB24" s="61" t="s">
        <v>12037</v>
      </c>
      <c r="AC24" s="2526"/>
      <c r="AD24" s="62"/>
      <c r="AE24" s="2526"/>
      <c r="AF24" s="2517"/>
      <c r="AG24" s="2116">
        <v>0</v>
      </c>
      <c r="AH24" s="2518"/>
      <c r="AI24" s="2465"/>
      <c r="AJ24" s="2465"/>
      <c r="AK24" s="2465"/>
      <c r="AL24" s="2465"/>
      <c r="AM24" s="2465"/>
      <c r="AN24" s="2465"/>
      <c r="AO24" s="2465"/>
      <c r="AP24" s="2465"/>
      <c r="AQ24" s="2465"/>
      <c r="AR24" s="2465"/>
      <c r="AS24" s="2465"/>
      <c r="AT24" s="2465"/>
      <c r="AU24" s="2465"/>
      <c r="AV24" s="2465"/>
      <c r="AW24" s="2465"/>
      <c r="AX24" s="2465"/>
      <c r="AY24" s="2465"/>
      <c r="AZ24" s="2465"/>
      <c r="BA24" s="57">
        <v>0</v>
      </c>
      <c r="BB24" s="57">
        <v>0</v>
      </c>
      <c r="BC24" s="57">
        <v>0</v>
      </c>
      <c r="BD24" s="2449"/>
      <c r="BF24" s="80" t="s">
        <v>11998</v>
      </c>
      <c r="BG24" s="2519" t="s">
        <v>11144</v>
      </c>
      <c r="BH24" s="2118" t="s">
        <v>12038</v>
      </c>
      <c r="BI24" s="2118" t="s">
        <v>12039</v>
      </c>
      <c r="BJ24" s="2118" t="s">
        <v>12040</v>
      </c>
      <c r="BK24" s="2118" t="s">
        <v>12041</v>
      </c>
      <c r="BL24" s="2118" t="s">
        <v>12042</v>
      </c>
      <c r="BM24" s="2118" t="s">
        <v>12043</v>
      </c>
      <c r="BN24" s="2118" t="s">
        <v>12044</v>
      </c>
      <c r="BO24" s="2118" t="s">
        <v>12045</v>
      </c>
      <c r="BP24" s="2118" t="s">
        <v>12046</v>
      </c>
      <c r="BQ24" s="2118" t="s">
        <v>12047</v>
      </c>
      <c r="BR24" s="2118" t="s">
        <v>12048</v>
      </c>
      <c r="BS24" s="2118" t="s">
        <v>12049</v>
      </c>
      <c r="BT24" s="2118" t="s">
        <v>12050</v>
      </c>
      <c r="BU24" s="2118" t="s">
        <v>12051</v>
      </c>
      <c r="BV24" s="2118" t="s">
        <v>12052</v>
      </c>
      <c r="BW24" s="2118" t="s">
        <v>12053</v>
      </c>
      <c r="BX24" s="2118" t="s">
        <v>12054</v>
      </c>
      <c r="BY24" s="2118" t="s">
        <v>12055</v>
      </c>
      <c r="BZ24" s="2524" t="s">
        <v>12056</v>
      </c>
      <c r="CA24" s="2524" t="s">
        <v>12057</v>
      </c>
      <c r="CB24" s="2525" t="s">
        <v>12058</v>
      </c>
    </row>
    <row r="25" spans="2:80" s="12" customFormat="1" ht="33" customHeight="1">
      <c r="B25" s="80" t="s">
        <v>12059</v>
      </c>
      <c r="C25" s="2519" t="s">
        <v>11128</v>
      </c>
      <c r="D25" s="58" t="s">
        <v>6756</v>
      </c>
      <c r="E25" s="58">
        <v>3</v>
      </c>
      <c r="F25" s="59">
        <v>0.73299999999999998</v>
      </c>
      <c r="G25" s="59">
        <v>0.16</v>
      </c>
      <c r="H25" s="59">
        <v>0.16</v>
      </c>
      <c r="I25" s="59">
        <v>0</v>
      </c>
      <c r="J25" s="59">
        <v>0</v>
      </c>
      <c r="K25" s="59">
        <v>0</v>
      </c>
      <c r="L25" s="59">
        <v>0</v>
      </c>
      <c r="M25" s="59">
        <v>0</v>
      </c>
      <c r="N25" s="2118">
        <v>1.0529999999999999</v>
      </c>
      <c r="O25" s="59">
        <v>0.33700000000000002</v>
      </c>
      <c r="P25" s="59">
        <v>7.2999999999999995E-2</v>
      </c>
      <c r="Q25" s="59">
        <v>7.2999999999999995E-2</v>
      </c>
      <c r="R25" s="59">
        <v>0</v>
      </c>
      <c r="S25" s="59">
        <v>0</v>
      </c>
      <c r="T25" s="59">
        <v>0</v>
      </c>
      <c r="U25" s="59">
        <v>0</v>
      </c>
      <c r="V25" s="59">
        <v>0</v>
      </c>
      <c r="W25" s="2118">
        <v>0.48300000000000004</v>
      </c>
      <c r="X25" s="2521"/>
      <c r="Y25" s="2521"/>
      <c r="Z25" s="2522"/>
      <c r="AA25" s="2508"/>
      <c r="AB25" s="61" t="s">
        <v>12060</v>
      </c>
      <c r="AC25" s="2526"/>
      <c r="AD25" s="62"/>
      <c r="AE25" s="2526"/>
      <c r="AF25" s="2517"/>
      <c r="AG25" s="2116">
        <v>0</v>
      </c>
      <c r="AH25" s="2518"/>
      <c r="AI25" s="57">
        <v>0</v>
      </c>
      <c r="AJ25" s="57">
        <v>0</v>
      </c>
      <c r="AK25" s="57">
        <v>0</v>
      </c>
      <c r="AL25" s="57">
        <v>0</v>
      </c>
      <c r="AM25" s="57">
        <v>0</v>
      </c>
      <c r="AN25" s="57">
        <v>0</v>
      </c>
      <c r="AO25" s="57">
        <v>0</v>
      </c>
      <c r="AP25" s="57">
        <v>0</v>
      </c>
      <c r="AQ25" s="2465"/>
      <c r="AR25" s="57">
        <v>0</v>
      </c>
      <c r="AS25" s="57">
        <v>0</v>
      </c>
      <c r="AT25" s="57">
        <v>0</v>
      </c>
      <c r="AU25" s="57">
        <v>0</v>
      </c>
      <c r="AV25" s="57">
        <v>0</v>
      </c>
      <c r="AW25" s="57">
        <v>0</v>
      </c>
      <c r="AX25" s="57">
        <v>0</v>
      </c>
      <c r="AY25" s="57">
        <v>0</v>
      </c>
      <c r="AZ25" s="2465"/>
      <c r="BA25" s="2465"/>
      <c r="BB25" s="2465"/>
      <c r="BC25" s="2465"/>
      <c r="BD25" s="2449"/>
      <c r="BF25" s="80" t="s">
        <v>12059</v>
      </c>
      <c r="BG25" s="2519" t="s">
        <v>11128</v>
      </c>
      <c r="BH25" s="59" t="s">
        <v>12061</v>
      </c>
      <c r="BI25" s="59" t="s">
        <v>12062</v>
      </c>
      <c r="BJ25" s="59" t="s">
        <v>12063</v>
      </c>
      <c r="BK25" s="59" t="s">
        <v>12064</v>
      </c>
      <c r="BL25" s="59" t="s">
        <v>12065</v>
      </c>
      <c r="BM25" s="59" t="s">
        <v>12066</v>
      </c>
      <c r="BN25" s="59" t="s">
        <v>12067</v>
      </c>
      <c r="BO25" s="59" t="s">
        <v>12068</v>
      </c>
      <c r="BP25" s="2118" t="s">
        <v>12069</v>
      </c>
      <c r="BQ25" s="59" t="s">
        <v>12070</v>
      </c>
      <c r="BR25" s="59" t="s">
        <v>12071</v>
      </c>
      <c r="BS25" s="59" t="s">
        <v>12072</v>
      </c>
      <c r="BT25" s="59" t="s">
        <v>12073</v>
      </c>
      <c r="BU25" s="59" t="s">
        <v>12074</v>
      </c>
      <c r="BV25" s="59" t="s">
        <v>12075</v>
      </c>
      <c r="BW25" s="59" t="s">
        <v>12076</v>
      </c>
      <c r="BX25" s="59" t="s">
        <v>12077</v>
      </c>
      <c r="BY25" s="2118" t="s">
        <v>12078</v>
      </c>
      <c r="BZ25" s="2521"/>
      <c r="CA25" s="2521"/>
      <c r="CB25" s="2522"/>
    </row>
    <row r="26" spans="2:80" s="12" customFormat="1" ht="33" customHeight="1">
      <c r="B26" s="80" t="s">
        <v>12059</v>
      </c>
      <c r="C26" s="2519" t="s">
        <v>11136</v>
      </c>
      <c r="D26" s="58" t="s">
        <v>6756</v>
      </c>
      <c r="E26" s="58">
        <v>3</v>
      </c>
      <c r="F26" s="59">
        <v>0</v>
      </c>
      <c r="G26" s="59">
        <v>0</v>
      </c>
      <c r="H26" s="59">
        <v>0</v>
      </c>
      <c r="I26" s="59">
        <v>0</v>
      </c>
      <c r="J26" s="59">
        <v>0</v>
      </c>
      <c r="K26" s="59">
        <v>0</v>
      </c>
      <c r="L26" s="59">
        <v>0</v>
      </c>
      <c r="M26" s="59">
        <v>0</v>
      </c>
      <c r="N26" s="2118">
        <v>0</v>
      </c>
      <c r="O26" s="59">
        <v>0</v>
      </c>
      <c r="P26" s="59">
        <v>0</v>
      </c>
      <c r="Q26" s="59">
        <v>0</v>
      </c>
      <c r="R26" s="59">
        <v>0</v>
      </c>
      <c r="S26" s="59">
        <v>0</v>
      </c>
      <c r="T26" s="59">
        <v>0</v>
      </c>
      <c r="U26" s="59">
        <v>0</v>
      </c>
      <c r="V26" s="59">
        <v>0</v>
      </c>
      <c r="W26" s="2118">
        <v>0</v>
      </c>
      <c r="X26" s="2521"/>
      <c r="Y26" s="2521"/>
      <c r="Z26" s="2522"/>
      <c r="AA26" s="2508"/>
      <c r="AB26" s="61" t="s">
        <v>12079</v>
      </c>
      <c r="AC26" s="2526"/>
      <c r="AD26" s="62"/>
      <c r="AE26" s="2526"/>
      <c r="AF26" s="2517"/>
      <c r="AG26" s="2116">
        <v>0</v>
      </c>
      <c r="AH26" s="2503"/>
      <c r="AI26" s="57">
        <v>0</v>
      </c>
      <c r="AJ26" s="57">
        <v>0</v>
      </c>
      <c r="AK26" s="57">
        <v>0</v>
      </c>
      <c r="AL26" s="57">
        <v>0</v>
      </c>
      <c r="AM26" s="57">
        <v>0</v>
      </c>
      <c r="AN26" s="57">
        <v>0</v>
      </c>
      <c r="AO26" s="57">
        <v>0</v>
      </c>
      <c r="AP26" s="57">
        <v>0</v>
      </c>
      <c r="AQ26" s="2465"/>
      <c r="AR26" s="57">
        <v>0</v>
      </c>
      <c r="AS26" s="57">
        <v>0</v>
      </c>
      <c r="AT26" s="57">
        <v>0</v>
      </c>
      <c r="AU26" s="57">
        <v>0</v>
      </c>
      <c r="AV26" s="57">
        <v>0</v>
      </c>
      <c r="AW26" s="57">
        <v>0</v>
      </c>
      <c r="AX26" s="57">
        <v>0</v>
      </c>
      <c r="AY26" s="57">
        <v>0</v>
      </c>
      <c r="AZ26" s="2465"/>
      <c r="BA26" s="2465"/>
      <c r="BB26" s="2465"/>
      <c r="BC26" s="2465"/>
      <c r="BD26" s="2449"/>
      <c r="BF26" s="80" t="s">
        <v>12059</v>
      </c>
      <c r="BG26" s="2519" t="s">
        <v>11136</v>
      </c>
      <c r="BH26" s="59" t="s">
        <v>12080</v>
      </c>
      <c r="BI26" s="59" t="s">
        <v>12081</v>
      </c>
      <c r="BJ26" s="59" t="s">
        <v>12082</v>
      </c>
      <c r="BK26" s="59" t="s">
        <v>12083</v>
      </c>
      <c r="BL26" s="59" t="s">
        <v>12084</v>
      </c>
      <c r="BM26" s="59" t="s">
        <v>12085</v>
      </c>
      <c r="BN26" s="59" t="s">
        <v>12086</v>
      </c>
      <c r="BO26" s="59" t="s">
        <v>12087</v>
      </c>
      <c r="BP26" s="2118" t="s">
        <v>12088</v>
      </c>
      <c r="BQ26" s="59" t="s">
        <v>12089</v>
      </c>
      <c r="BR26" s="59" t="s">
        <v>12090</v>
      </c>
      <c r="BS26" s="59" t="s">
        <v>12091</v>
      </c>
      <c r="BT26" s="59" t="s">
        <v>12092</v>
      </c>
      <c r="BU26" s="59" t="s">
        <v>12093</v>
      </c>
      <c r="BV26" s="59" t="s">
        <v>12094</v>
      </c>
      <c r="BW26" s="59" t="s">
        <v>12095</v>
      </c>
      <c r="BX26" s="59" t="s">
        <v>12096</v>
      </c>
      <c r="BY26" s="2118" t="s">
        <v>12097</v>
      </c>
      <c r="BZ26" s="2521"/>
      <c r="CA26" s="2521"/>
      <c r="CB26" s="2522"/>
    </row>
    <row r="27" spans="2:80" s="12" customFormat="1" ht="33" customHeight="1">
      <c r="B27" s="80" t="s">
        <v>12059</v>
      </c>
      <c r="C27" s="2519" t="s">
        <v>11144</v>
      </c>
      <c r="D27" s="58" t="s">
        <v>6756</v>
      </c>
      <c r="E27" s="58">
        <v>3</v>
      </c>
      <c r="F27" s="2118">
        <v>0.73299999999999998</v>
      </c>
      <c r="G27" s="2118">
        <v>0.16</v>
      </c>
      <c r="H27" s="2118">
        <v>0.16</v>
      </c>
      <c r="I27" s="2118">
        <v>0</v>
      </c>
      <c r="J27" s="2118">
        <v>0</v>
      </c>
      <c r="K27" s="2118">
        <v>0</v>
      </c>
      <c r="L27" s="2118">
        <v>0</v>
      </c>
      <c r="M27" s="2118">
        <v>0</v>
      </c>
      <c r="N27" s="2118">
        <v>1.0529999999999999</v>
      </c>
      <c r="O27" s="2118">
        <v>0.33700000000000002</v>
      </c>
      <c r="P27" s="2118">
        <v>7.2999999999999995E-2</v>
      </c>
      <c r="Q27" s="2118">
        <v>7.2999999999999995E-2</v>
      </c>
      <c r="R27" s="2118">
        <v>0</v>
      </c>
      <c r="S27" s="2118">
        <v>0</v>
      </c>
      <c r="T27" s="2118">
        <v>0</v>
      </c>
      <c r="U27" s="2118">
        <v>0</v>
      </c>
      <c r="V27" s="2118">
        <v>0</v>
      </c>
      <c r="W27" s="2118">
        <v>0.48300000000000004</v>
      </c>
      <c r="X27" s="59">
        <v>1.1659999999999999</v>
      </c>
      <c r="Y27" s="59">
        <v>0.13600000000000001</v>
      </c>
      <c r="Z27" s="2523">
        <v>0.28699999999999998</v>
      </c>
      <c r="AA27" s="2508"/>
      <c r="AB27" s="61" t="s">
        <v>12098</v>
      </c>
      <c r="AC27" s="2526"/>
      <c r="AD27" s="62"/>
      <c r="AE27" s="2526"/>
      <c r="AF27" s="2517"/>
      <c r="AG27" s="2116">
        <v>0</v>
      </c>
      <c r="AH27" s="2518"/>
      <c r="AI27" s="2465"/>
      <c r="AJ27" s="2465"/>
      <c r="AK27" s="2465"/>
      <c r="AL27" s="2465"/>
      <c r="AM27" s="2465"/>
      <c r="AN27" s="2465"/>
      <c r="AO27" s="2465"/>
      <c r="AP27" s="2465"/>
      <c r="AQ27" s="2465"/>
      <c r="AR27" s="2465"/>
      <c r="AS27" s="2465"/>
      <c r="AT27" s="2465"/>
      <c r="AU27" s="2465"/>
      <c r="AV27" s="2465"/>
      <c r="AW27" s="2465"/>
      <c r="AX27" s="2465"/>
      <c r="AY27" s="2465"/>
      <c r="AZ27" s="2465"/>
      <c r="BA27" s="57">
        <v>0</v>
      </c>
      <c r="BB27" s="57">
        <v>0</v>
      </c>
      <c r="BC27" s="57">
        <v>0</v>
      </c>
      <c r="BD27" s="2449"/>
      <c r="BF27" s="80" t="s">
        <v>12059</v>
      </c>
      <c r="BG27" s="2519" t="s">
        <v>11144</v>
      </c>
      <c r="BH27" s="2118" t="s">
        <v>12099</v>
      </c>
      <c r="BI27" s="2118" t="s">
        <v>12100</v>
      </c>
      <c r="BJ27" s="2118" t="s">
        <v>12101</v>
      </c>
      <c r="BK27" s="2118" t="s">
        <v>12102</v>
      </c>
      <c r="BL27" s="2118" t="s">
        <v>12103</v>
      </c>
      <c r="BM27" s="2118" t="s">
        <v>12104</v>
      </c>
      <c r="BN27" s="2118" t="s">
        <v>12105</v>
      </c>
      <c r="BO27" s="2118" t="s">
        <v>12106</v>
      </c>
      <c r="BP27" s="2118" t="s">
        <v>12107</v>
      </c>
      <c r="BQ27" s="2118" t="s">
        <v>12108</v>
      </c>
      <c r="BR27" s="2118" t="s">
        <v>12109</v>
      </c>
      <c r="BS27" s="2118" t="s">
        <v>12110</v>
      </c>
      <c r="BT27" s="2118" t="s">
        <v>12111</v>
      </c>
      <c r="BU27" s="2118" t="s">
        <v>12112</v>
      </c>
      <c r="BV27" s="2118" t="s">
        <v>12113</v>
      </c>
      <c r="BW27" s="2118" t="s">
        <v>12114</v>
      </c>
      <c r="BX27" s="2118" t="s">
        <v>12115</v>
      </c>
      <c r="BY27" s="2118" t="s">
        <v>12116</v>
      </c>
      <c r="BZ27" s="2524" t="s">
        <v>12117</v>
      </c>
      <c r="CA27" s="2524" t="s">
        <v>12118</v>
      </c>
      <c r="CB27" s="2525" t="s">
        <v>12119</v>
      </c>
    </row>
    <row r="28" spans="2:80" s="12" customFormat="1" ht="15.75" customHeight="1">
      <c r="B28" s="80" t="s">
        <v>12120</v>
      </c>
      <c r="C28" s="2519" t="s">
        <v>11128</v>
      </c>
      <c r="D28" s="58" t="s">
        <v>6756</v>
      </c>
      <c r="E28" s="58">
        <v>3</v>
      </c>
      <c r="F28" s="59">
        <v>0</v>
      </c>
      <c r="G28" s="59">
        <v>0</v>
      </c>
      <c r="H28" s="59">
        <v>0</v>
      </c>
      <c r="I28" s="59">
        <v>6.6000000000000003E-2</v>
      </c>
      <c r="J28" s="59">
        <v>0</v>
      </c>
      <c r="K28" s="59">
        <v>0</v>
      </c>
      <c r="L28" s="59">
        <v>0</v>
      </c>
      <c r="M28" s="59">
        <v>0</v>
      </c>
      <c r="N28" s="2118">
        <v>6.6000000000000003E-2</v>
      </c>
      <c r="O28" s="59">
        <v>0</v>
      </c>
      <c r="P28" s="59">
        <v>0</v>
      </c>
      <c r="Q28" s="59">
        <v>0</v>
      </c>
      <c r="R28" s="59">
        <v>0</v>
      </c>
      <c r="S28" s="59">
        <v>0</v>
      </c>
      <c r="T28" s="59">
        <v>0</v>
      </c>
      <c r="U28" s="59">
        <v>0</v>
      </c>
      <c r="V28" s="59">
        <v>0</v>
      </c>
      <c r="W28" s="2118">
        <v>0</v>
      </c>
      <c r="X28" s="2521"/>
      <c r="Y28" s="2521"/>
      <c r="Z28" s="2522"/>
      <c r="AA28" s="2508"/>
      <c r="AB28" s="61" t="s">
        <v>12121</v>
      </c>
      <c r="AC28" s="2526"/>
      <c r="AD28" s="62"/>
      <c r="AE28" s="2526"/>
      <c r="AF28" s="2517"/>
      <c r="AG28" s="2116">
        <v>0</v>
      </c>
      <c r="AH28" s="2518"/>
      <c r="AI28" s="57">
        <v>0</v>
      </c>
      <c r="AJ28" s="57">
        <v>0</v>
      </c>
      <c r="AK28" s="57">
        <v>0</v>
      </c>
      <c r="AL28" s="57">
        <v>0</v>
      </c>
      <c r="AM28" s="57">
        <v>0</v>
      </c>
      <c r="AN28" s="57">
        <v>0</v>
      </c>
      <c r="AO28" s="57">
        <v>0</v>
      </c>
      <c r="AP28" s="57">
        <v>0</v>
      </c>
      <c r="AQ28" s="2465"/>
      <c r="AR28" s="57">
        <v>0</v>
      </c>
      <c r="AS28" s="57">
        <v>0</v>
      </c>
      <c r="AT28" s="57">
        <v>0</v>
      </c>
      <c r="AU28" s="57">
        <v>0</v>
      </c>
      <c r="AV28" s="57">
        <v>0</v>
      </c>
      <c r="AW28" s="57">
        <v>0</v>
      </c>
      <c r="AX28" s="57">
        <v>0</v>
      </c>
      <c r="AY28" s="57">
        <v>0</v>
      </c>
      <c r="AZ28" s="2465"/>
      <c r="BA28" s="2465"/>
      <c r="BB28" s="2465"/>
      <c r="BC28" s="2465"/>
      <c r="BD28" s="2449"/>
      <c r="BF28" s="80" t="s">
        <v>12120</v>
      </c>
      <c r="BG28" s="2519" t="s">
        <v>11128</v>
      </c>
      <c r="BH28" s="59" t="s">
        <v>12122</v>
      </c>
      <c r="BI28" s="59" t="s">
        <v>12123</v>
      </c>
      <c r="BJ28" s="59" t="s">
        <v>12124</v>
      </c>
      <c r="BK28" s="59" t="s">
        <v>12125</v>
      </c>
      <c r="BL28" s="59" t="s">
        <v>12126</v>
      </c>
      <c r="BM28" s="59" t="s">
        <v>12127</v>
      </c>
      <c r="BN28" s="59" t="s">
        <v>12128</v>
      </c>
      <c r="BO28" s="59" t="s">
        <v>12129</v>
      </c>
      <c r="BP28" s="2118" t="s">
        <v>12130</v>
      </c>
      <c r="BQ28" s="59" t="s">
        <v>12131</v>
      </c>
      <c r="BR28" s="59" t="s">
        <v>12132</v>
      </c>
      <c r="BS28" s="59" t="s">
        <v>12133</v>
      </c>
      <c r="BT28" s="59" t="s">
        <v>12134</v>
      </c>
      <c r="BU28" s="59" t="s">
        <v>12135</v>
      </c>
      <c r="BV28" s="59" t="s">
        <v>12136</v>
      </c>
      <c r="BW28" s="59" t="s">
        <v>12137</v>
      </c>
      <c r="BX28" s="59" t="s">
        <v>12138</v>
      </c>
      <c r="BY28" s="2118" t="s">
        <v>12139</v>
      </c>
      <c r="BZ28" s="2521"/>
      <c r="CA28" s="2521"/>
      <c r="CB28" s="2522"/>
    </row>
    <row r="29" spans="2:80" s="2465" customFormat="1" ht="15.75" customHeight="1">
      <c r="B29" s="80" t="s">
        <v>12120</v>
      </c>
      <c r="C29" s="2519" t="s">
        <v>11136</v>
      </c>
      <c r="D29" s="58" t="s">
        <v>6756</v>
      </c>
      <c r="E29" s="58">
        <v>3</v>
      </c>
      <c r="F29" s="59">
        <v>0</v>
      </c>
      <c r="G29" s="59">
        <v>0</v>
      </c>
      <c r="H29" s="59">
        <v>0</v>
      </c>
      <c r="I29" s="59">
        <v>0</v>
      </c>
      <c r="J29" s="59">
        <v>0</v>
      </c>
      <c r="K29" s="59">
        <v>0</v>
      </c>
      <c r="L29" s="59">
        <v>0</v>
      </c>
      <c r="M29" s="59">
        <v>0</v>
      </c>
      <c r="N29" s="2118">
        <v>0</v>
      </c>
      <c r="O29" s="59">
        <v>0</v>
      </c>
      <c r="P29" s="59">
        <v>0</v>
      </c>
      <c r="Q29" s="59">
        <v>0</v>
      </c>
      <c r="R29" s="59">
        <v>0</v>
      </c>
      <c r="S29" s="59">
        <v>0</v>
      </c>
      <c r="T29" s="59">
        <v>0</v>
      </c>
      <c r="U29" s="59">
        <v>0</v>
      </c>
      <c r="V29" s="59">
        <v>0</v>
      </c>
      <c r="W29" s="2118">
        <v>0</v>
      </c>
      <c r="X29" s="2521"/>
      <c r="Y29" s="2521"/>
      <c r="Z29" s="2522"/>
      <c r="AA29" s="2508"/>
      <c r="AB29" s="61" t="s">
        <v>12140</v>
      </c>
      <c r="AC29" s="2526"/>
      <c r="AD29" s="62"/>
      <c r="AE29" s="2526"/>
      <c r="AF29" s="2517"/>
      <c r="AG29" s="2116">
        <v>0</v>
      </c>
      <c r="AH29" s="2503"/>
      <c r="AI29" s="57">
        <v>0</v>
      </c>
      <c r="AJ29" s="57">
        <v>0</v>
      </c>
      <c r="AK29" s="57">
        <v>0</v>
      </c>
      <c r="AL29" s="57">
        <v>0</v>
      </c>
      <c r="AM29" s="57">
        <v>0</v>
      </c>
      <c r="AN29" s="57">
        <v>0</v>
      </c>
      <c r="AO29" s="57">
        <v>0</v>
      </c>
      <c r="AP29" s="57">
        <v>0</v>
      </c>
      <c r="AR29" s="57">
        <v>0</v>
      </c>
      <c r="AS29" s="57">
        <v>0</v>
      </c>
      <c r="AT29" s="57">
        <v>0</v>
      </c>
      <c r="AU29" s="57">
        <v>0</v>
      </c>
      <c r="AV29" s="57">
        <v>0</v>
      </c>
      <c r="AW29" s="57">
        <v>0</v>
      </c>
      <c r="AX29" s="57">
        <v>0</v>
      </c>
      <c r="AY29" s="57">
        <v>0</v>
      </c>
      <c r="BD29" s="2466"/>
      <c r="BF29" s="80" t="s">
        <v>12120</v>
      </c>
      <c r="BG29" s="2519" t="s">
        <v>11136</v>
      </c>
      <c r="BH29" s="59" t="s">
        <v>12141</v>
      </c>
      <c r="BI29" s="59" t="s">
        <v>12142</v>
      </c>
      <c r="BJ29" s="59" t="s">
        <v>12143</v>
      </c>
      <c r="BK29" s="59" t="s">
        <v>12144</v>
      </c>
      <c r="BL29" s="59" t="s">
        <v>12145</v>
      </c>
      <c r="BM29" s="59" t="s">
        <v>12146</v>
      </c>
      <c r="BN29" s="59" t="s">
        <v>12147</v>
      </c>
      <c r="BO29" s="59" t="s">
        <v>12148</v>
      </c>
      <c r="BP29" s="2118" t="s">
        <v>12149</v>
      </c>
      <c r="BQ29" s="59" t="s">
        <v>12150</v>
      </c>
      <c r="BR29" s="59" t="s">
        <v>12151</v>
      </c>
      <c r="BS29" s="59" t="s">
        <v>12152</v>
      </c>
      <c r="BT29" s="59" t="s">
        <v>12153</v>
      </c>
      <c r="BU29" s="59" t="s">
        <v>12154</v>
      </c>
      <c r="BV29" s="59" t="s">
        <v>12155</v>
      </c>
      <c r="BW29" s="59" t="s">
        <v>12156</v>
      </c>
      <c r="BX29" s="59" t="s">
        <v>12157</v>
      </c>
      <c r="BY29" s="2118" t="s">
        <v>12158</v>
      </c>
      <c r="BZ29" s="2521"/>
      <c r="CA29" s="2521"/>
      <c r="CB29" s="2522"/>
    </row>
    <row r="30" spans="2:80" s="2465" customFormat="1" ht="15.75" customHeight="1">
      <c r="B30" s="80" t="s">
        <v>12120</v>
      </c>
      <c r="C30" s="2519" t="s">
        <v>11144</v>
      </c>
      <c r="D30" s="58" t="s">
        <v>6756</v>
      </c>
      <c r="E30" s="58">
        <v>3</v>
      </c>
      <c r="F30" s="2118">
        <v>0</v>
      </c>
      <c r="G30" s="2118">
        <v>0</v>
      </c>
      <c r="H30" s="2118">
        <v>0</v>
      </c>
      <c r="I30" s="2118">
        <v>6.6000000000000003E-2</v>
      </c>
      <c r="J30" s="2118">
        <v>0</v>
      </c>
      <c r="K30" s="2118">
        <v>0</v>
      </c>
      <c r="L30" s="2118">
        <v>0</v>
      </c>
      <c r="M30" s="2118">
        <v>0</v>
      </c>
      <c r="N30" s="2118">
        <v>6.6000000000000003E-2</v>
      </c>
      <c r="O30" s="2118">
        <v>0</v>
      </c>
      <c r="P30" s="2118">
        <v>0</v>
      </c>
      <c r="Q30" s="2118">
        <v>0</v>
      </c>
      <c r="R30" s="2118">
        <v>0</v>
      </c>
      <c r="S30" s="2118">
        <v>0</v>
      </c>
      <c r="T30" s="2118">
        <v>0</v>
      </c>
      <c r="U30" s="2118">
        <v>0</v>
      </c>
      <c r="V30" s="2118">
        <v>0</v>
      </c>
      <c r="W30" s="2118">
        <v>0</v>
      </c>
      <c r="X30" s="59">
        <v>6.6000000000000003E-2</v>
      </c>
      <c r="Y30" s="59">
        <v>1.5109999999999999</v>
      </c>
      <c r="Z30" s="2523">
        <v>3.1789999999999998</v>
      </c>
      <c r="AA30" s="2508"/>
      <c r="AB30" s="61" t="s">
        <v>12159</v>
      </c>
      <c r="AC30" s="2526"/>
      <c r="AD30" s="62"/>
      <c r="AE30" s="2526"/>
      <c r="AF30" s="2517"/>
      <c r="AG30" s="2116">
        <v>0</v>
      </c>
      <c r="AH30" s="2518"/>
      <c r="BA30" s="57">
        <v>0</v>
      </c>
      <c r="BB30" s="57">
        <v>0</v>
      </c>
      <c r="BC30" s="57">
        <v>0</v>
      </c>
      <c r="BD30" s="2466"/>
      <c r="BF30" s="80" t="s">
        <v>12120</v>
      </c>
      <c r="BG30" s="2519" t="s">
        <v>11144</v>
      </c>
      <c r="BH30" s="2118" t="s">
        <v>12160</v>
      </c>
      <c r="BI30" s="2118" t="s">
        <v>12161</v>
      </c>
      <c r="BJ30" s="2118" t="s">
        <v>12162</v>
      </c>
      <c r="BK30" s="2118" t="s">
        <v>12163</v>
      </c>
      <c r="BL30" s="2118" t="s">
        <v>12164</v>
      </c>
      <c r="BM30" s="2118" t="s">
        <v>12165</v>
      </c>
      <c r="BN30" s="2118" t="s">
        <v>12166</v>
      </c>
      <c r="BO30" s="2118" t="s">
        <v>12167</v>
      </c>
      <c r="BP30" s="2118" t="s">
        <v>12168</v>
      </c>
      <c r="BQ30" s="2118" t="s">
        <v>12169</v>
      </c>
      <c r="BR30" s="2118" t="s">
        <v>12170</v>
      </c>
      <c r="BS30" s="2118" t="s">
        <v>12171</v>
      </c>
      <c r="BT30" s="2118" t="s">
        <v>12172</v>
      </c>
      <c r="BU30" s="2118" t="s">
        <v>12173</v>
      </c>
      <c r="BV30" s="2118" t="s">
        <v>12174</v>
      </c>
      <c r="BW30" s="2118" t="s">
        <v>12175</v>
      </c>
      <c r="BX30" s="2118" t="s">
        <v>12176</v>
      </c>
      <c r="BY30" s="2118" t="s">
        <v>12177</v>
      </c>
      <c r="BZ30" s="2524" t="s">
        <v>12178</v>
      </c>
      <c r="CA30" s="2524" t="s">
        <v>12179</v>
      </c>
      <c r="CB30" s="2525" t="s">
        <v>12180</v>
      </c>
    </row>
    <row r="31" spans="2:80" s="2465" customFormat="1" ht="33" customHeight="1">
      <c r="B31" s="80" t="s">
        <v>12181</v>
      </c>
      <c r="C31" s="2519" t="s">
        <v>11128</v>
      </c>
      <c r="D31" s="58" t="s">
        <v>6756</v>
      </c>
      <c r="E31" s="58">
        <v>3</v>
      </c>
      <c r="F31" s="59">
        <v>0</v>
      </c>
      <c r="G31" s="59">
        <v>0</v>
      </c>
      <c r="H31" s="59">
        <v>0</v>
      </c>
      <c r="I31" s="59">
        <v>1.276</v>
      </c>
      <c r="J31" s="59">
        <v>0</v>
      </c>
      <c r="K31" s="59">
        <v>0</v>
      </c>
      <c r="L31" s="59">
        <v>0</v>
      </c>
      <c r="M31" s="59">
        <v>0</v>
      </c>
      <c r="N31" s="2118">
        <v>1.276</v>
      </c>
      <c r="O31" s="2520"/>
      <c r="P31" s="2520"/>
      <c r="Q31" s="2520"/>
      <c r="R31" s="2520"/>
      <c r="S31" s="2520"/>
      <c r="T31" s="2520"/>
      <c r="U31" s="2520"/>
      <c r="V31" s="2520"/>
      <c r="W31" s="2520"/>
      <c r="X31" s="2521"/>
      <c r="Y31" s="2521"/>
      <c r="Z31" s="2522"/>
      <c r="AA31" s="2508"/>
      <c r="AB31" s="61" t="s">
        <v>12182</v>
      </c>
      <c r="AC31" s="2526"/>
      <c r="AD31" s="62"/>
      <c r="AE31" s="2526"/>
      <c r="AF31" s="2517"/>
      <c r="AG31" s="2116">
        <v>0</v>
      </c>
      <c r="AH31" s="2518"/>
      <c r="AI31" s="57">
        <v>0</v>
      </c>
      <c r="AJ31" s="57">
        <v>0</v>
      </c>
      <c r="AK31" s="57">
        <v>0</v>
      </c>
      <c r="AL31" s="57">
        <v>0</v>
      </c>
      <c r="AM31" s="57">
        <v>0</v>
      </c>
      <c r="AN31" s="57">
        <v>0</v>
      </c>
      <c r="AO31" s="57">
        <v>0</v>
      </c>
      <c r="AP31" s="57">
        <v>0</v>
      </c>
      <c r="BD31" s="2466"/>
      <c r="BF31" s="80" t="s">
        <v>12181</v>
      </c>
      <c r="BG31" s="2519" t="s">
        <v>11128</v>
      </c>
      <c r="BH31" s="59" t="s">
        <v>12183</v>
      </c>
      <c r="BI31" s="59" t="s">
        <v>12184</v>
      </c>
      <c r="BJ31" s="59" t="s">
        <v>12185</v>
      </c>
      <c r="BK31" s="59" t="s">
        <v>12186</v>
      </c>
      <c r="BL31" s="59" t="s">
        <v>12187</v>
      </c>
      <c r="BM31" s="59" t="s">
        <v>12188</v>
      </c>
      <c r="BN31" s="59" t="s">
        <v>12189</v>
      </c>
      <c r="BO31" s="59" t="s">
        <v>12190</v>
      </c>
      <c r="BP31" s="2118" t="s">
        <v>12191</v>
      </c>
      <c r="BQ31" s="2520"/>
      <c r="BR31" s="2520"/>
      <c r="BS31" s="2520"/>
      <c r="BT31" s="2520"/>
      <c r="BU31" s="2520"/>
      <c r="BV31" s="2520"/>
      <c r="BW31" s="2520"/>
      <c r="BX31" s="2520"/>
      <c r="BY31" s="2520"/>
      <c r="BZ31" s="2521"/>
      <c r="CA31" s="2521"/>
      <c r="CB31" s="2522"/>
    </row>
    <row r="32" spans="2:80" s="12" customFormat="1" ht="33" customHeight="1">
      <c r="B32" s="80" t="s">
        <v>12181</v>
      </c>
      <c r="C32" s="2519" t="s">
        <v>11136</v>
      </c>
      <c r="D32" s="58" t="s">
        <v>6756</v>
      </c>
      <c r="E32" s="58">
        <v>3</v>
      </c>
      <c r="F32" s="59">
        <v>0</v>
      </c>
      <c r="G32" s="59">
        <v>0</v>
      </c>
      <c r="H32" s="59">
        <v>0</v>
      </c>
      <c r="I32" s="59">
        <v>0</v>
      </c>
      <c r="J32" s="59">
        <v>0</v>
      </c>
      <c r="K32" s="59">
        <v>0</v>
      </c>
      <c r="L32" s="59">
        <v>0</v>
      </c>
      <c r="M32" s="59">
        <v>0</v>
      </c>
      <c r="N32" s="2118">
        <v>0</v>
      </c>
      <c r="O32" s="2520"/>
      <c r="P32" s="2520"/>
      <c r="Q32" s="2520"/>
      <c r="R32" s="2520"/>
      <c r="S32" s="2520"/>
      <c r="T32" s="2520"/>
      <c r="U32" s="2520"/>
      <c r="V32" s="2520"/>
      <c r="W32" s="2520"/>
      <c r="X32" s="2521"/>
      <c r="Y32" s="2521"/>
      <c r="Z32" s="2522"/>
      <c r="AA32" s="2508"/>
      <c r="AB32" s="61" t="s">
        <v>12192</v>
      </c>
      <c r="AC32" s="2526"/>
      <c r="AD32" s="62"/>
      <c r="AE32" s="2526"/>
      <c r="AF32" s="2517"/>
      <c r="AG32" s="2116">
        <v>0</v>
      </c>
      <c r="AH32" s="2503"/>
      <c r="AI32" s="57">
        <v>0</v>
      </c>
      <c r="AJ32" s="57">
        <v>0</v>
      </c>
      <c r="AK32" s="57">
        <v>0</v>
      </c>
      <c r="AL32" s="57">
        <v>0</v>
      </c>
      <c r="AM32" s="57">
        <v>0</v>
      </c>
      <c r="AN32" s="57">
        <v>0</v>
      </c>
      <c r="AO32" s="57">
        <v>0</v>
      </c>
      <c r="AP32" s="57">
        <v>0</v>
      </c>
      <c r="AQ32" s="2465"/>
      <c r="AR32" s="2465"/>
      <c r="AS32" s="2465"/>
      <c r="AT32" s="2465"/>
      <c r="AU32" s="2465"/>
      <c r="AV32" s="2465"/>
      <c r="AW32" s="2465"/>
      <c r="AX32" s="2465"/>
      <c r="AY32" s="2465"/>
      <c r="AZ32" s="2465"/>
      <c r="BA32" s="2465"/>
      <c r="BB32" s="2465"/>
      <c r="BC32" s="2465"/>
      <c r="BD32" s="2449"/>
      <c r="BF32" s="80" t="s">
        <v>12181</v>
      </c>
      <c r="BG32" s="2519" t="s">
        <v>11136</v>
      </c>
      <c r="BH32" s="59" t="s">
        <v>12193</v>
      </c>
      <c r="BI32" s="59" t="s">
        <v>12194</v>
      </c>
      <c r="BJ32" s="59" t="s">
        <v>12195</v>
      </c>
      <c r="BK32" s="59" t="s">
        <v>12196</v>
      </c>
      <c r="BL32" s="59" t="s">
        <v>12197</v>
      </c>
      <c r="BM32" s="59" t="s">
        <v>12198</v>
      </c>
      <c r="BN32" s="59" t="s">
        <v>12199</v>
      </c>
      <c r="BO32" s="59" t="s">
        <v>12200</v>
      </c>
      <c r="BP32" s="2118" t="s">
        <v>12201</v>
      </c>
      <c r="BQ32" s="2520"/>
      <c r="BR32" s="2520"/>
      <c r="BS32" s="2520"/>
      <c r="BT32" s="2520"/>
      <c r="BU32" s="2520"/>
      <c r="BV32" s="2520"/>
      <c r="BW32" s="2520"/>
      <c r="BX32" s="2520"/>
      <c r="BY32" s="2520"/>
      <c r="BZ32" s="2521"/>
      <c r="CA32" s="2521"/>
      <c r="CB32" s="2522"/>
    </row>
    <row r="33" spans="1:80" s="12" customFormat="1" ht="33" customHeight="1">
      <c r="B33" s="80" t="s">
        <v>12181</v>
      </c>
      <c r="C33" s="2519" t="s">
        <v>11144</v>
      </c>
      <c r="D33" s="58" t="s">
        <v>6756</v>
      </c>
      <c r="E33" s="58">
        <v>3</v>
      </c>
      <c r="F33" s="2118">
        <v>0</v>
      </c>
      <c r="G33" s="2118">
        <v>0</v>
      </c>
      <c r="H33" s="2118">
        <v>0</v>
      </c>
      <c r="I33" s="2118">
        <v>1.276</v>
      </c>
      <c r="J33" s="2118">
        <v>0</v>
      </c>
      <c r="K33" s="2118">
        <v>0</v>
      </c>
      <c r="L33" s="2118">
        <v>0</v>
      </c>
      <c r="M33" s="2118">
        <v>0</v>
      </c>
      <c r="N33" s="2118">
        <v>1.276</v>
      </c>
      <c r="O33" s="2520"/>
      <c r="P33" s="2520"/>
      <c r="Q33" s="2520"/>
      <c r="R33" s="2520"/>
      <c r="S33" s="2520"/>
      <c r="T33" s="2520"/>
      <c r="U33" s="2520"/>
      <c r="V33" s="2520"/>
      <c r="W33" s="2520"/>
      <c r="X33" s="59">
        <v>2.2010000000000001</v>
      </c>
      <c r="Y33" s="59">
        <v>0.92400000000000004</v>
      </c>
      <c r="Z33" s="2523">
        <v>1.9430000000000001</v>
      </c>
      <c r="AA33" s="2508"/>
      <c r="AB33" s="61" t="s">
        <v>12202</v>
      </c>
      <c r="AC33" s="2526"/>
      <c r="AD33" s="62"/>
      <c r="AE33" s="2526"/>
      <c r="AF33" s="2517"/>
      <c r="AG33" s="2116">
        <v>0</v>
      </c>
      <c r="AH33" s="2518"/>
      <c r="AI33" s="2465"/>
      <c r="AJ33" s="2465"/>
      <c r="AK33" s="2465"/>
      <c r="AL33" s="2465"/>
      <c r="AM33" s="2465"/>
      <c r="AN33" s="2465"/>
      <c r="AO33" s="2465"/>
      <c r="AP33" s="2465"/>
      <c r="AQ33" s="2465"/>
      <c r="AR33" s="2465"/>
      <c r="AS33" s="2465"/>
      <c r="AT33" s="2465"/>
      <c r="AU33" s="2465"/>
      <c r="AV33" s="2465"/>
      <c r="AW33" s="2465"/>
      <c r="AX33" s="2465"/>
      <c r="AY33" s="2465"/>
      <c r="AZ33" s="2465"/>
      <c r="BA33" s="57">
        <v>0</v>
      </c>
      <c r="BB33" s="57">
        <v>0</v>
      </c>
      <c r="BC33" s="57">
        <v>0</v>
      </c>
      <c r="BD33" s="2449"/>
      <c r="BF33" s="80" t="s">
        <v>12181</v>
      </c>
      <c r="BG33" s="2519" t="s">
        <v>11144</v>
      </c>
      <c r="BH33" s="2118" t="s">
        <v>12203</v>
      </c>
      <c r="BI33" s="2118" t="s">
        <v>12204</v>
      </c>
      <c r="BJ33" s="2118" t="s">
        <v>12205</v>
      </c>
      <c r="BK33" s="2118" t="s">
        <v>12206</v>
      </c>
      <c r="BL33" s="2118" t="s">
        <v>12207</v>
      </c>
      <c r="BM33" s="2118" t="s">
        <v>12208</v>
      </c>
      <c r="BN33" s="2118" t="s">
        <v>12209</v>
      </c>
      <c r="BO33" s="2118" t="s">
        <v>12210</v>
      </c>
      <c r="BP33" s="2118" t="s">
        <v>12211</v>
      </c>
      <c r="BQ33" s="2520"/>
      <c r="BR33" s="2520"/>
      <c r="BS33" s="2520"/>
      <c r="BT33" s="2520"/>
      <c r="BU33" s="2520"/>
      <c r="BV33" s="2520"/>
      <c r="BW33" s="2520"/>
      <c r="BX33" s="2520"/>
      <c r="BY33" s="2520"/>
      <c r="BZ33" s="2524" t="s">
        <v>12212</v>
      </c>
      <c r="CA33" s="2524" t="s">
        <v>12213</v>
      </c>
      <c r="CB33" s="2525" t="s">
        <v>12214</v>
      </c>
    </row>
    <row r="34" spans="1:80" ht="15.75" customHeight="1">
      <c r="A34" s="12"/>
      <c r="B34" s="80" t="s">
        <v>12215</v>
      </c>
      <c r="C34" s="2519" t="s">
        <v>11128</v>
      </c>
      <c r="D34" s="58" t="s">
        <v>6756</v>
      </c>
      <c r="E34" s="58">
        <v>3</v>
      </c>
      <c r="F34" s="59">
        <v>0</v>
      </c>
      <c r="G34" s="59">
        <v>0</v>
      </c>
      <c r="H34" s="59">
        <v>0</v>
      </c>
      <c r="I34" s="59">
        <v>1.863</v>
      </c>
      <c r="J34" s="59">
        <v>0</v>
      </c>
      <c r="K34" s="59">
        <v>0</v>
      </c>
      <c r="L34" s="59">
        <v>0</v>
      </c>
      <c r="M34" s="59">
        <v>0</v>
      </c>
      <c r="N34" s="2118">
        <v>1.863</v>
      </c>
      <c r="O34" s="2520"/>
      <c r="P34" s="2520"/>
      <c r="Q34" s="2520"/>
      <c r="R34" s="2520"/>
      <c r="S34" s="2520"/>
      <c r="T34" s="2520"/>
      <c r="U34" s="2520"/>
      <c r="V34" s="2520"/>
      <c r="W34" s="2520"/>
      <c r="X34" s="2521"/>
      <c r="Y34" s="2521"/>
      <c r="Z34" s="2522"/>
      <c r="AA34" s="2508"/>
      <c r="AB34" s="61" t="s">
        <v>12216</v>
      </c>
      <c r="AC34" s="2110"/>
      <c r="AD34" s="62"/>
      <c r="AE34" s="2110"/>
      <c r="AF34" s="2356"/>
      <c r="AG34" s="2116">
        <v>0</v>
      </c>
      <c r="AH34" s="2356"/>
      <c r="AI34" s="57">
        <v>0</v>
      </c>
      <c r="AJ34" s="57">
        <v>0</v>
      </c>
      <c r="AK34" s="57">
        <v>0</v>
      </c>
      <c r="AL34" s="57">
        <v>0</v>
      </c>
      <c r="AM34" s="57">
        <v>0</v>
      </c>
      <c r="AN34" s="57">
        <v>0</v>
      </c>
      <c r="AO34" s="57">
        <v>0</v>
      </c>
      <c r="AP34" s="57">
        <v>0</v>
      </c>
      <c r="AQ34" s="2465"/>
      <c r="AR34" s="2465"/>
      <c r="AS34" s="2465"/>
      <c r="AT34" s="2465"/>
      <c r="AU34" s="2465"/>
      <c r="AV34" s="2465"/>
      <c r="AW34" s="2465"/>
      <c r="AX34" s="2465"/>
      <c r="AY34" s="2465"/>
      <c r="AZ34" s="2465"/>
      <c r="BA34" s="2465"/>
      <c r="BB34" s="2465"/>
      <c r="BC34" s="2465"/>
      <c r="BD34" s="2371"/>
      <c r="BF34" s="80" t="s">
        <v>12215</v>
      </c>
      <c r="BG34" s="2519" t="s">
        <v>11128</v>
      </c>
      <c r="BH34" s="59" t="s">
        <v>12217</v>
      </c>
      <c r="BI34" s="59" t="s">
        <v>12218</v>
      </c>
      <c r="BJ34" s="59" t="s">
        <v>12219</v>
      </c>
      <c r="BK34" s="59" t="s">
        <v>12220</v>
      </c>
      <c r="BL34" s="59" t="s">
        <v>12221</v>
      </c>
      <c r="BM34" s="59" t="s">
        <v>12222</v>
      </c>
      <c r="BN34" s="59" t="s">
        <v>12223</v>
      </c>
      <c r="BO34" s="59" t="s">
        <v>12224</v>
      </c>
      <c r="BP34" s="2118" t="s">
        <v>12225</v>
      </c>
      <c r="BQ34" s="2520"/>
      <c r="BR34" s="2520"/>
      <c r="BS34" s="2520"/>
      <c r="BT34" s="2520"/>
      <c r="BU34" s="2520"/>
      <c r="BV34" s="2520"/>
      <c r="BW34" s="2520"/>
      <c r="BX34" s="2520"/>
      <c r="BY34" s="2520"/>
      <c r="BZ34" s="2521"/>
      <c r="CA34" s="2521"/>
      <c r="CB34" s="2522"/>
    </row>
    <row r="35" spans="1:80" s="12" customFormat="1" ht="15.75" customHeight="1">
      <c r="B35" s="80" t="s">
        <v>12215</v>
      </c>
      <c r="C35" s="2519" t="s">
        <v>11136</v>
      </c>
      <c r="D35" s="58" t="s">
        <v>6756</v>
      </c>
      <c r="E35" s="58">
        <v>3</v>
      </c>
      <c r="F35" s="59">
        <v>0</v>
      </c>
      <c r="G35" s="59">
        <v>0</v>
      </c>
      <c r="H35" s="59">
        <v>0</v>
      </c>
      <c r="I35" s="59">
        <v>0</v>
      </c>
      <c r="J35" s="59">
        <v>0</v>
      </c>
      <c r="K35" s="59">
        <v>0</v>
      </c>
      <c r="L35" s="59">
        <v>0</v>
      </c>
      <c r="M35" s="59">
        <v>0</v>
      </c>
      <c r="N35" s="2118">
        <v>0</v>
      </c>
      <c r="O35" s="2520"/>
      <c r="P35" s="2520"/>
      <c r="Q35" s="2520"/>
      <c r="R35" s="2520"/>
      <c r="S35" s="2520"/>
      <c r="T35" s="2520"/>
      <c r="U35" s="2520"/>
      <c r="V35" s="2520"/>
      <c r="W35" s="2520"/>
      <c r="X35" s="2521"/>
      <c r="Y35" s="2521"/>
      <c r="Z35" s="2522"/>
      <c r="AA35" s="2508"/>
      <c r="AB35" s="61" t="s">
        <v>12226</v>
      </c>
      <c r="AC35" s="2516"/>
      <c r="AD35" s="62"/>
      <c r="AE35" s="2516"/>
      <c r="AF35" s="2517"/>
      <c r="AG35" s="2116">
        <v>0</v>
      </c>
      <c r="AH35" s="2503"/>
      <c r="AI35" s="57">
        <v>0</v>
      </c>
      <c r="AJ35" s="57">
        <v>0</v>
      </c>
      <c r="AK35" s="57">
        <v>0</v>
      </c>
      <c r="AL35" s="57">
        <v>0</v>
      </c>
      <c r="AM35" s="57">
        <v>0</v>
      </c>
      <c r="AN35" s="57">
        <v>0</v>
      </c>
      <c r="AO35" s="57">
        <v>0</v>
      </c>
      <c r="AP35" s="57">
        <v>0</v>
      </c>
      <c r="AQ35" s="2465"/>
      <c r="AR35" s="2465"/>
      <c r="AS35" s="2465"/>
      <c r="AT35" s="2465"/>
      <c r="AU35" s="2465"/>
      <c r="AV35" s="2465"/>
      <c r="AW35" s="2465"/>
      <c r="AX35" s="2465"/>
      <c r="AY35" s="2465"/>
      <c r="AZ35" s="2465"/>
      <c r="BA35" s="2465"/>
      <c r="BB35" s="2465"/>
      <c r="BC35" s="2465"/>
      <c r="BD35" s="2449"/>
      <c r="BF35" s="80" t="s">
        <v>12215</v>
      </c>
      <c r="BG35" s="2519" t="s">
        <v>11136</v>
      </c>
      <c r="BH35" s="59" t="s">
        <v>12227</v>
      </c>
      <c r="BI35" s="59" t="s">
        <v>12228</v>
      </c>
      <c r="BJ35" s="59" t="s">
        <v>12229</v>
      </c>
      <c r="BK35" s="59" t="s">
        <v>12230</v>
      </c>
      <c r="BL35" s="59" t="s">
        <v>12231</v>
      </c>
      <c r="BM35" s="59" t="s">
        <v>12232</v>
      </c>
      <c r="BN35" s="59" t="s">
        <v>12233</v>
      </c>
      <c r="BO35" s="59" t="s">
        <v>12234</v>
      </c>
      <c r="BP35" s="2118" t="s">
        <v>12235</v>
      </c>
      <c r="BQ35" s="2520"/>
      <c r="BR35" s="2520"/>
      <c r="BS35" s="2520"/>
      <c r="BT35" s="2520"/>
      <c r="BU35" s="2520"/>
      <c r="BV35" s="2520"/>
      <c r="BW35" s="2520"/>
      <c r="BX35" s="2520"/>
      <c r="BY35" s="2520"/>
      <c r="BZ35" s="2521"/>
      <c r="CA35" s="2521"/>
      <c r="CB35" s="2522"/>
    </row>
    <row r="36" spans="1:80" ht="15.75" customHeight="1">
      <c r="A36" s="12"/>
      <c r="B36" s="80" t="s">
        <v>12215</v>
      </c>
      <c r="C36" s="2519" t="s">
        <v>11144</v>
      </c>
      <c r="D36" s="58" t="s">
        <v>6756</v>
      </c>
      <c r="E36" s="58">
        <v>3</v>
      </c>
      <c r="F36" s="2118">
        <v>0</v>
      </c>
      <c r="G36" s="2118">
        <v>0</v>
      </c>
      <c r="H36" s="2118">
        <v>0</v>
      </c>
      <c r="I36" s="2118">
        <v>1.863</v>
      </c>
      <c r="J36" s="2118">
        <v>0</v>
      </c>
      <c r="K36" s="2118">
        <v>0</v>
      </c>
      <c r="L36" s="2118">
        <v>0</v>
      </c>
      <c r="M36" s="2118">
        <v>0</v>
      </c>
      <c r="N36" s="2118">
        <v>1.863</v>
      </c>
      <c r="O36" s="2520"/>
      <c r="P36" s="2520"/>
      <c r="Q36" s="2520"/>
      <c r="R36" s="2520"/>
      <c r="S36" s="2520"/>
      <c r="T36" s="2520"/>
      <c r="U36" s="2520"/>
      <c r="V36" s="2520"/>
      <c r="W36" s="2520"/>
      <c r="X36" s="59">
        <v>2.722</v>
      </c>
      <c r="Y36" s="59">
        <v>4.1390000000000002</v>
      </c>
      <c r="Z36" s="2523">
        <v>8.7080000000000002</v>
      </c>
      <c r="AA36" s="2508"/>
      <c r="AB36" s="61" t="s">
        <v>12236</v>
      </c>
      <c r="AC36" s="12"/>
      <c r="AD36" s="62"/>
      <c r="AE36" s="12"/>
      <c r="AF36" s="2356"/>
      <c r="AG36" s="2116">
        <v>0</v>
      </c>
      <c r="AH36" s="2518"/>
      <c r="AI36" s="2465"/>
      <c r="AJ36" s="2465"/>
      <c r="AK36" s="2465"/>
      <c r="AL36" s="2465"/>
      <c r="AM36" s="2465"/>
      <c r="AN36" s="2465"/>
      <c r="AO36" s="2465"/>
      <c r="AP36" s="2465"/>
      <c r="AQ36" s="2465"/>
      <c r="AR36" s="2465"/>
      <c r="AS36" s="2465"/>
      <c r="AT36" s="2465"/>
      <c r="AU36" s="2465"/>
      <c r="AV36" s="2465"/>
      <c r="AW36" s="2465"/>
      <c r="AX36" s="2465"/>
      <c r="AY36" s="2465"/>
      <c r="AZ36" s="2465"/>
      <c r="BA36" s="57">
        <v>0</v>
      </c>
      <c r="BB36" s="57">
        <v>0</v>
      </c>
      <c r="BC36" s="57">
        <v>0</v>
      </c>
      <c r="BD36" s="2371"/>
      <c r="BF36" s="80" t="s">
        <v>12215</v>
      </c>
      <c r="BG36" s="2519" t="s">
        <v>11144</v>
      </c>
      <c r="BH36" s="2118" t="s">
        <v>12237</v>
      </c>
      <c r="BI36" s="2118" t="s">
        <v>12238</v>
      </c>
      <c r="BJ36" s="2118" t="s">
        <v>12239</v>
      </c>
      <c r="BK36" s="2118" t="s">
        <v>12240</v>
      </c>
      <c r="BL36" s="2118" t="s">
        <v>12241</v>
      </c>
      <c r="BM36" s="2118" t="s">
        <v>12242</v>
      </c>
      <c r="BN36" s="2118" t="s">
        <v>12243</v>
      </c>
      <c r="BO36" s="2118" t="s">
        <v>12244</v>
      </c>
      <c r="BP36" s="2118" t="s">
        <v>12245</v>
      </c>
      <c r="BQ36" s="2520"/>
      <c r="BR36" s="2520"/>
      <c r="BS36" s="2520"/>
      <c r="BT36" s="2520"/>
      <c r="BU36" s="2520"/>
      <c r="BV36" s="2520"/>
      <c r="BW36" s="2520"/>
      <c r="BX36" s="2520"/>
      <c r="BY36" s="2520"/>
      <c r="BZ36" s="2524" t="s">
        <v>12246</v>
      </c>
      <c r="CA36" s="2524" t="s">
        <v>12247</v>
      </c>
      <c r="CB36" s="2525" t="s">
        <v>12248</v>
      </c>
    </row>
    <row r="37" spans="1:80" ht="15.75" customHeight="1">
      <c r="A37" s="12"/>
      <c r="B37" s="80" t="s">
        <v>12249</v>
      </c>
      <c r="C37" s="2519" t="s">
        <v>11128</v>
      </c>
      <c r="D37" s="58" t="s">
        <v>6756</v>
      </c>
      <c r="E37" s="58">
        <v>3</v>
      </c>
      <c r="F37" s="59">
        <v>-0.58899999999999997</v>
      </c>
      <c r="G37" s="59">
        <v>-0.128</v>
      </c>
      <c r="H37" s="59">
        <v>-0.128</v>
      </c>
      <c r="I37" s="59">
        <v>57.963999999999999</v>
      </c>
      <c r="J37" s="59">
        <v>0</v>
      </c>
      <c r="K37" s="59">
        <v>0</v>
      </c>
      <c r="L37" s="59">
        <v>0</v>
      </c>
      <c r="M37" s="59">
        <v>0</v>
      </c>
      <c r="N37" s="2118">
        <v>57.119</v>
      </c>
      <c r="O37" s="59">
        <v>0</v>
      </c>
      <c r="P37" s="59">
        <v>0</v>
      </c>
      <c r="Q37" s="59">
        <v>0</v>
      </c>
      <c r="R37" s="59">
        <v>41.725000000000001</v>
      </c>
      <c r="S37" s="59">
        <v>0</v>
      </c>
      <c r="T37" s="59">
        <v>0</v>
      </c>
      <c r="U37" s="59">
        <v>0</v>
      </c>
      <c r="V37" s="59">
        <v>0</v>
      </c>
      <c r="W37" s="2118">
        <v>41.725000000000001</v>
      </c>
      <c r="X37" s="2521"/>
      <c r="Y37" s="2521"/>
      <c r="Z37" s="2522"/>
      <c r="AA37" s="2508"/>
      <c r="AB37" s="61" t="s">
        <v>12250</v>
      </c>
      <c r="AC37" s="12"/>
      <c r="AD37" s="62"/>
      <c r="AE37" s="12"/>
      <c r="AF37" s="2356"/>
      <c r="AG37" s="2116">
        <v>0</v>
      </c>
      <c r="AH37" s="2518"/>
      <c r="AI37" s="57">
        <v>0</v>
      </c>
      <c r="AJ37" s="57">
        <v>0</v>
      </c>
      <c r="AK37" s="57">
        <v>0</v>
      </c>
      <c r="AL37" s="57">
        <v>0</v>
      </c>
      <c r="AM37" s="57">
        <v>0</v>
      </c>
      <c r="AN37" s="57">
        <v>0</v>
      </c>
      <c r="AO37" s="57">
        <v>0</v>
      </c>
      <c r="AP37" s="57">
        <v>0</v>
      </c>
      <c r="AQ37" s="2465"/>
      <c r="AR37" s="57">
        <v>0</v>
      </c>
      <c r="AS37" s="57">
        <v>0</v>
      </c>
      <c r="AT37" s="57">
        <v>0</v>
      </c>
      <c r="AU37" s="57">
        <v>0</v>
      </c>
      <c r="AV37" s="57">
        <v>0</v>
      </c>
      <c r="AW37" s="57">
        <v>0</v>
      </c>
      <c r="AX37" s="57">
        <v>0</v>
      </c>
      <c r="AY37" s="57">
        <v>0</v>
      </c>
      <c r="AZ37" s="2465"/>
      <c r="BA37" s="2465"/>
      <c r="BB37" s="2465"/>
      <c r="BC37" s="2465"/>
      <c r="BD37" s="2371"/>
      <c r="BF37" s="80" t="s">
        <v>12249</v>
      </c>
      <c r="BG37" s="2519" t="s">
        <v>11128</v>
      </c>
      <c r="BH37" s="59" t="s">
        <v>12251</v>
      </c>
      <c r="BI37" s="59" t="s">
        <v>12252</v>
      </c>
      <c r="BJ37" s="59" t="s">
        <v>12253</v>
      </c>
      <c r="BK37" s="59" t="s">
        <v>12254</v>
      </c>
      <c r="BL37" s="59" t="s">
        <v>12255</v>
      </c>
      <c r="BM37" s="59" t="s">
        <v>12256</v>
      </c>
      <c r="BN37" s="59" t="s">
        <v>12257</v>
      </c>
      <c r="BO37" s="59" t="s">
        <v>12258</v>
      </c>
      <c r="BP37" s="2118" t="s">
        <v>12259</v>
      </c>
      <c r="BQ37" s="59" t="s">
        <v>12260</v>
      </c>
      <c r="BR37" s="59" t="s">
        <v>12261</v>
      </c>
      <c r="BS37" s="59" t="s">
        <v>12262</v>
      </c>
      <c r="BT37" s="59" t="s">
        <v>12263</v>
      </c>
      <c r="BU37" s="59" t="s">
        <v>12264</v>
      </c>
      <c r="BV37" s="59" t="s">
        <v>12265</v>
      </c>
      <c r="BW37" s="59" t="s">
        <v>12266</v>
      </c>
      <c r="BX37" s="59" t="s">
        <v>12267</v>
      </c>
      <c r="BY37" s="2118" t="s">
        <v>12268</v>
      </c>
      <c r="BZ37" s="2521"/>
      <c r="CA37" s="2521"/>
      <c r="CB37" s="2522"/>
    </row>
    <row r="38" spans="1:80" ht="15.75" customHeight="1">
      <c r="A38" s="12"/>
      <c r="B38" s="80" t="s">
        <v>12249</v>
      </c>
      <c r="C38" s="2519" t="s">
        <v>11136</v>
      </c>
      <c r="D38" s="58" t="s">
        <v>6756</v>
      </c>
      <c r="E38" s="58">
        <v>3</v>
      </c>
      <c r="F38" s="59">
        <v>0</v>
      </c>
      <c r="G38" s="59">
        <v>0</v>
      </c>
      <c r="H38" s="59">
        <v>0</v>
      </c>
      <c r="I38" s="59">
        <v>0</v>
      </c>
      <c r="J38" s="59">
        <v>0</v>
      </c>
      <c r="K38" s="59">
        <v>0</v>
      </c>
      <c r="L38" s="59">
        <v>0</v>
      </c>
      <c r="M38" s="59">
        <v>0</v>
      </c>
      <c r="N38" s="2118">
        <v>0</v>
      </c>
      <c r="O38" s="59">
        <v>0</v>
      </c>
      <c r="P38" s="59">
        <v>0</v>
      </c>
      <c r="Q38" s="59">
        <v>0</v>
      </c>
      <c r="R38" s="59">
        <v>0</v>
      </c>
      <c r="S38" s="59">
        <v>0</v>
      </c>
      <c r="T38" s="59">
        <v>0</v>
      </c>
      <c r="U38" s="59">
        <v>0</v>
      </c>
      <c r="V38" s="59">
        <v>0</v>
      </c>
      <c r="W38" s="2118">
        <v>0</v>
      </c>
      <c r="X38" s="2521"/>
      <c r="Y38" s="2521"/>
      <c r="Z38" s="2522"/>
      <c r="AA38" s="2508"/>
      <c r="AB38" s="61" t="s">
        <v>12269</v>
      </c>
      <c r="AC38" s="12"/>
      <c r="AD38" s="62"/>
      <c r="AE38" s="12"/>
      <c r="AF38" s="2356"/>
      <c r="AG38" s="2116">
        <v>0</v>
      </c>
      <c r="AH38" s="2503"/>
      <c r="AI38" s="57">
        <v>0</v>
      </c>
      <c r="AJ38" s="57">
        <v>0</v>
      </c>
      <c r="AK38" s="57">
        <v>0</v>
      </c>
      <c r="AL38" s="57">
        <v>0</v>
      </c>
      <c r="AM38" s="57">
        <v>0</v>
      </c>
      <c r="AN38" s="57">
        <v>0</v>
      </c>
      <c r="AO38" s="57">
        <v>0</v>
      </c>
      <c r="AP38" s="57">
        <v>0</v>
      </c>
      <c r="AQ38" s="2465"/>
      <c r="AR38" s="57">
        <v>0</v>
      </c>
      <c r="AS38" s="57">
        <v>0</v>
      </c>
      <c r="AT38" s="57">
        <v>0</v>
      </c>
      <c r="AU38" s="57">
        <v>0</v>
      </c>
      <c r="AV38" s="57">
        <v>0</v>
      </c>
      <c r="AW38" s="57">
        <v>0</v>
      </c>
      <c r="AX38" s="57">
        <v>0</v>
      </c>
      <c r="AY38" s="57">
        <v>0</v>
      </c>
      <c r="AZ38" s="2465"/>
      <c r="BA38" s="2465"/>
      <c r="BB38" s="2465"/>
      <c r="BC38" s="2465"/>
      <c r="BD38" s="2371"/>
      <c r="BF38" s="80" t="s">
        <v>12249</v>
      </c>
      <c r="BG38" s="2519" t="s">
        <v>11136</v>
      </c>
      <c r="BH38" s="59" t="s">
        <v>12270</v>
      </c>
      <c r="BI38" s="59" t="s">
        <v>12271</v>
      </c>
      <c r="BJ38" s="59" t="s">
        <v>12272</v>
      </c>
      <c r="BK38" s="59" t="s">
        <v>12273</v>
      </c>
      <c r="BL38" s="59" t="s">
        <v>12274</v>
      </c>
      <c r="BM38" s="59" t="s">
        <v>12275</v>
      </c>
      <c r="BN38" s="59" t="s">
        <v>12276</v>
      </c>
      <c r="BO38" s="59" t="s">
        <v>12277</v>
      </c>
      <c r="BP38" s="2118" t="s">
        <v>12278</v>
      </c>
      <c r="BQ38" s="59" t="s">
        <v>12279</v>
      </c>
      <c r="BR38" s="59" t="s">
        <v>12280</v>
      </c>
      <c r="BS38" s="59" t="s">
        <v>12281</v>
      </c>
      <c r="BT38" s="59" t="s">
        <v>12282</v>
      </c>
      <c r="BU38" s="59" t="s">
        <v>12283</v>
      </c>
      <c r="BV38" s="59" t="s">
        <v>12284</v>
      </c>
      <c r="BW38" s="59" t="s">
        <v>12285</v>
      </c>
      <c r="BX38" s="59" t="s">
        <v>12286</v>
      </c>
      <c r="BY38" s="2118" t="s">
        <v>12287</v>
      </c>
      <c r="BZ38" s="2521"/>
      <c r="CA38" s="2521"/>
      <c r="CB38" s="2522"/>
    </row>
    <row r="39" spans="1:80" ht="15.75" customHeight="1">
      <c r="A39" s="12"/>
      <c r="B39" s="80" t="s">
        <v>12249</v>
      </c>
      <c r="C39" s="2519" t="s">
        <v>11144</v>
      </c>
      <c r="D39" s="58" t="s">
        <v>6756</v>
      </c>
      <c r="E39" s="58">
        <v>3</v>
      </c>
      <c r="F39" s="2118">
        <v>-0.58899999999999997</v>
      </c>
      <c r="G39" s="2118">
        <v>-0.128</v>
      </c>
      <c r="H39" s="2118">
        <v>-0.128</v>
      </c>
      <c r="I39" s="2118">
        <v>57.963999999999999</v>
      </c>
      <c r="J39" s="2118">
        <v>0</v>
      </c>
      <c r="K39" s="2118">
        <v>0</v>
      </c>
      <c r="L39" s="2118">
        <v>0</v>
      </c>
      <c r="M39" s="2118">
        <v>0</v>
      </c>
      <c r="N39" s="2118">
        <v>57.119</v>
      </c>
      <c r="O39" s="2118">
        <v>0</v>
      </c>
      <c r="P39" s="2118">
        <v>0</v>
      </c>
      <c r="Q39" s="2118">
        <v>0</v>
      </c>
      <c r="R39" s="2118">
        <v>41.725000000000001</v>
      </c>
      <c r="S39" s="2118">
        <v>0</v>
      </c>
      <c r="T39" s="2118">
        <v>0</v>
      </c>
      <c r="U39" s="2118">
        <v>0</v>
      </c>
      <c r="V39" s="2118">
        <v>0</v>
      </c>
      <c r="W39" s="2118">
        <v>41.725000000000001</v>
      </c>
      <c r="X39" s="59">
        <v>84.18</v>
      </c>
      <c r="Y39" s="59">
        <v>112.074</v>
      </c>
      <c r="Z39" s="2523">
        <v>235.78800000000001</v>
      </c>
      <c r="AA39" s="2508"/>
      <c r="AB39" s="61" t="s">
        <v>12288</v>
      </c>
      <c r="AC39" s="12"/>
      <c r="AD39" s="62"/>
      <c r="AE39" s="12"/>
      <c r="AF39" s="2356"/>
      <c r="AG39" s="2116">
        <v>0</v>
      </c>
      <c r="AH39" s="2518"/>
      <c r="AI39" s="2465"/>
      <c r="AJ39" s="2465"/>
      <c r="AK39" s="2465"/>
      <c r="AL39" s="2465"/>
      <c r="AM39" s="2465"/>
      <c r="AN39" s="2465"/>
      <c r="AO39" s="2465"/>
      <c r="AP39" s="2465"/>
      <c r="AQ39" s="2465"/>
      <c r="AR39" s="2465"/>
      <c r="AS39" s="2465"/>
      <c r="AT39" s="2465"/>
      <c r="AU39" s="2465"/>
      <c r="AV39" s="2465"/>
      <c r="AW39" s="2465"/>
      <c r="AX39" s="2465"/>
      <c r="AY39" s="2465"/>
      <c r="AZ39" s="2465"/>
      <c r="BA39" s="57">
        <v>0</v>
      </c>
      <c r="BB39" s="57">
        <v>0</v>
      </c>
      <c r="BC39" s="57">
        <v>0</v>
      </c>
      <c r="BD39" s="2371"/>
      <c r="BF39" s="80" t="s">
        <v>12249</v>
      </c>
      <c r="BG39" s="2519" t="s">
        <v>11144</v>
      </c>
      <c r="BH39" s="2118" t="s">
        <v>12289</v>
      </c>
      <c r="BI39" s="2118" t="s">
        <v>12290</v>
      </c>
      <c r="BJ39" s="2118" t="s">
        <v>12291</v>
      </c>
      <c r="BK39" s="2118" t="s">
        <v>12292</v>
      </c>
      <c r="BL39" s="2118" t="s">
        <v>12293</v>
      </c>
      <c r="BM39" s="2118" t="s">
        <v>12294</v>
      </c>
      <c r="BN39" s="2118" t="s">
        <v>12295</v>
      </c>
      <c r="BO39" s="2118" t="s">
        <v>12296</v>
      </c>
      <c r="BP39" s="2118" t="s">
        <v>12297</v>
      </c>
      <c r="BQ39" s="2118" t="s">
        <v>12298</v>
      </c>
      <c r="BR39" s="2118" t="s">
        <v>12299</v>
      </c>
      <c r="BS39" s="2118" t="s">
        <v>12300</v>
      </c>
      <c r="BT39" s="2118" t="s">
        <v>12301</v>
      </c>
      <c r="BU39" s="2118" t="s">
        <v>12302</v>
      </c>
      <c r="BV39" s="2118" t="s">
        <v>12303</v>
      </c>
      <c r="BW39" s="2118" t="s">
        <v>12304</v>
      </c>
      <c r="BX39" s="2118" t="s">
        <v>12305</v>
      </c>
      <c r="BY39" s="2118" t="s">
        <v>12306</v>
      </c>
      <c r="BZ39" s="2524" t="s">
        <v>12307</v>
      </c>
      <c r="CA39" s="2524" t="s">
        <v>12308</v>
      </c>
      <c r="CB39" s="2525" t="s">
        <v>12309</v>
      </c>
    </row>
    <row r="40" spans="1:80" ht="15.75" customHeight="1">
      <c r="A40" s="12"/>
      <c r="B40" s="80" t="s">
        <v>12310</v>
      </c>
      <c r="C40" s="2519" t="s">
        <v>11128</v>
      </c>
      <c r="D40" s="58" t="s">
        <v>6756</v>
      </c>
      <c r="E40" s="58">
        <v>3</v>
      </c>
      <c r="F40" s="59">
        <v>0</v>
      </c>
      <c r="G40" s="59">
        <v>0</v>
      </c>
      <c r="H40" s="59">
        <v>0</v>
      </c>
      <c r="I40" s="59">
        <v>1.9490000000000001</v>
      </c>
      <c r="J40" s="59">
        <v>0</v>
      </c>
      <c r="K40" s="59">
        <v>0</v>
      </c>
      <c r="L40" s="59">
        <v>0</v>
      </c>
      <c r="M40" s="59">
        <v>0</v>
      </c>
      <c r="N40" s="2118">
        <v>1.9490000000000001</v>
      </c>
      <c r="O40" s="59">
        <v>0</v>
      </c>
      <c r="P40" s="59">
        <v>0</v>
      </c>
      <c r="Q40" s="59">
        <v>0</v>
      </c>
      <c r="R40" s="59">
        <v>1.1970000000000001</v>
      </c>
      <c r="S40" s="59">
        <v>0</v>
      </c>
      <c r="T40" s="59">
        <v>0</v>
      </c>
      <c r="U40" s="59">
        <v>0</v>
      </c>
      <c r="V40" s="59">
        <v>0</v>
      </c>
      <c r="W40" s="2118">
        <v>1.1970000000000001</v>
      </c>
      <c r="X40" s="2521"/>
      <c r="Y40" s="2521"/>
      <c r="Z40" s="2522"/>
      <c r="AA40" s="2508"/>
      <c r="AB40" s="61" t="s">
        <v>12311</v>
      </c>
      <c r="AC40" s="12"/>
      <c r="AD40" s="62"/>
      <c r="AE40" s="12"/>
      <c r="AF40" s="2356"/>
      <c r="AG40" s="2116">
        <v>0</v>
      </c>
      <c r="AH40" s="2518"/>
      <c r="AI40" s="57">
        <v>0</v>
      </c>
      <c r="AJ40" s="57">
        <v>0</v>
      </c>
      <c r="AK40" s="57">
        <v>0</v>
      </c>
      <c r="AL40" s="57">
        <v>0</v>
      </c>
      <c r="AM40" s="57">
        <v>0</v>
      </c>
      <c r="AN40" s="57">
        <v>0</v>
      </c>
      <c r="AO40" s="57">
        <v>0</v>
      </c>
      <c r="AP40" s="57">
        <v>0</v>
      </c>
      <c r="AQ40" s="2465"/>
      <c r="AR40" s="57">
        <v>0</v>
      </c>
      <c r="AS40" s="57">
        <v>0</v>
      </c>
      <c r="AT40" s="57">
        <v>0</v>
      </c>
      <c r="AU40" s="57">
        <v>0</v>
      </c>
      <c r="AV40" s="57">
        <v>0</v>
      </c>
      <c r="AW40" s="57">
        <v>0</v>
      </c>
      <c r="AX40" s="57">
        <v>0</v>
      </c>
      <c r="AY40" s="57">
        <v>0</v>
      </c>
      <c r="AZ40" s="2465"/>
      <c r="BA40" s="2465"/>
      <c r="BB40" s="2465"/>
      <c r="BC40" s="2465"/>
      <c r="BD40" s="2371"/>
      <c r="BF40" s="80" t="s">
        <v>12310</v>
      </c>
      <c r="BG40" s="2519" t="s">
        <v>11128</v>
      </c>
      <c r="BH40" s="59" t="s">
        <v>12312</v>
      </c>
      <c r="BI40" s="59" t="s">
        <v>12313</v>
      </c>
      <c r="BJ40" s="59" t="s">
        <v>12314</v>
      </c>
      <c r="BK40" s="59" t="s">
        <v>12315</v>
      </c>
      <c r="BL40" s="59" t="s">
        <v>12316</v>
      </c>
      <c r="BM40" s="59" t="s">
        <v>12317</v>
      </c>
      <c r="BN40" s="59" t="s">
        <v>12318</v>
      </c>
      <c r="BO40" s="59" t="s">
        <v>12319</v>
      </c>
      <c r="BP40" s="2118" t="s">
        <v>12320</v>
      </c>
      <c r="BQ40" s="59" t="s">
        <v>12321</v>
      </c>
      <c r="BR40" s="59" t="s">
        <v>12322</v>
      </c>
      <c r="BS40" s="59" t="s">
        <v>12323</v>
      </c>
      <c r="BT40" s="59" t="s">
        <v>12324</v>
      </c>
      <c r="BU40" s="59" t="s">
        <v>12325</v>
      </c>
      <c r="BV40" s="59" t="s">
        <v>12326</v>
      </c>
      <c r="BW40" s="59" t="s">
        <v>12327</v>
      </c>
      <c r="BX40" s="59" t="s">
        <v>12328</v>
      </c>
      <c r="BY40" s="2118" t="s">
        <v>12329</v>
      </c>
      <c r="BZ40" s="2521"/>
      <c r="CA40" s="2521"/>
      <c r="CB40" s="2522"/>
    </row>
    <row r="41" spans="1:80" s="2106" customFormat="1" ht="15.75" customHeight="1">
      <c r="A41" s="2110"/>
      <c r="B41" s="80" t="s">
        <v>12310</v>
      </c>
      <c r="C41" s="2519" t="s">
        <v>11136</v>
      </c>
      <c r="D41" s="58" t="s">
        <v>6756</v>
      </c>
      <c r="E41" s="58">
        <v>3</v>
      </c>
      <c r="F41" s="59">
        <v>0</v>
      </c>
      <c r="G41" s="59">
        <v>0</v>
      </c>
      <c r="H41" s="59">
        <v>0</v>
      </c>
      <c r="I41" s="59">
        <v>0</v>
      </c>
      <c r="J41" s="59">
        <v>0</v>
      </c>
      <c r="K41" s="59">
        <v>0</v>
      </c>
      <c r="L41" s="59">
        <v>0</v>
      </c>
      <c r="M41" s="59">
        <v>0</v>
      </c>
      <c r="N41" s="2118">
        <v>0</v>
      </c>
      <c r="O41" s="59">
        <v>0</v>
      </c>
      <c r="P41" s="59">
        <v>0</v>
      </c>
      <c r="Q41" s="59">
        <v>0</v>
      </c>
      <c r="R41" s="59">
        <v>0</v>
      </c>
      <c r="S41" s="59">
        <v>0</v>
      </c>
      <c r="T41" s="59">
        <v>0</v>
      </c>
      <c r="U41" s="59">
        <v>0</v>
      </c>
      <c r="V41" s="59">
        <v>0</v>
      </c>
      <c r="W41" s="2118">
        <v>0</v>
      </c>
      <c r="X41" s="2521"/>
      <c r="Y41" s="2521"/>
      <c r="Z41" s="2522"/>
      <c r="AA41" s="2399"/>
      <c r="AB41" s="61" t="s">
        <v>12330</v>
      </c>
      <c r="AC41" s="12"/>
      <c r="AD41" s="62"/>
      <c r="AE41" s="12"/>
      <c r="AF41" s="2356"/>
      <c r="AG41" s="2116">
        <v>0</v>
      </c>
      <c r="AH41" s="2503"/>
      <c r="AI41" s="57">
        <v>0</v>
      </c>
      <c r="AJ41" s="57">
        <v>0</v>
      </c>
      <c r="AK41" s="57">
        <v>0</v>
      </c>
      <c r="AL41" s="57">
        <v>0</v>
      </c>
      <c r="AM41" s="57">
        <v>0</v>
      </c>
      <c r="AN41" s="57">
        <v>0</v>
      </c>
      <c r="AO41" s="57">
        <v>0</v>
      </c>
      <c r="AP41" s="57">
        <v>0</v>
      </c>
      <c r="AQ41" s="2465"/>
      <c r="AR41" s="57">
        <v>0</v>
      </c>
      <c r="AS41" s="57">
        <v>0</v>
      </c>
      <c r="AT41" s="57">
        <v>0</v>
      </c>
      <c r="AU41" s="57">
        <v>0</v>
      </c>
      <c r="AV41" s="57">
        <v>0</v>
      </c>
      <c r="AW41" s="57">
        <v>0</v>
      </c>
      <c r="AX41" s="57">
        <v>0</v>
      </c>
      <c r="AY41" s="57">
        <v>0</v>
      </c>
      <c r="AZ41" s="2465"/>
      <c r="BA41" s="2465"/>
      <c r="BB41" s="2465"/>
      <c r="BC41" s="2465"/>
      <c r="BD41" s="2371"/>
      <c r="BF41" s="80" t="s">
        <v>12310</v>
      </c>
      <c r="BG41" s="2519" t="s">
        <v>11136</v>
      </c>
      <c r="BH41" s="59" t="s">
        <v>12331</v>
      </c>
      <c r="BI41" s="59" t="s">
        <v>12332</v>
      </c>
      <c r="BJ41" s="59" t="s">
        <v>12333</v>
      </c>
      <c r="BK41" s="59" t="s">
        <v>12334</v>
      </c>
      <c r="BL41" s="59" t="s">
        <v>12335</v>
      </c>
      <c r="BM41" s="59" t="s">
        <v>12336</v>
      </c>
      <c r="BN41" s="59" t="s">
        <v>12337</v>
      </c>
      <c r="BO41" s="59" t="s">
        <v>12338</v>
      </c>
      <c r="BP41" s="2118" t="s">
        <v>12339</v>
      </c>
      <c r="BQ41" s="59" t="s">
        <v>12340</v>
      </c>
      <c r="BR41" s="59" t="s">
        <v>12341</v>
      </c>
      <c r="BS41" s="59" t="s">
        <v>12342</v>
      </c>
      <c r="BT41" s="59" t="s">
        <v>12343</v>
      </c>
      <c r="BU41" s="59" t="s">
        <v>12344</v>
      </c>
      <c r="BV41" s="59" t="s">
        <v>12345</v>
      </c>
      <c r="BW41" s="59" t="s">
        <v>12346</v>
      </c>
      <c r="BX41" s="59" t="s">
        <v>12347</v>
      </c>
      <c r="BY41" s="2118" t="s">
        <v>12348</v>
      </c>
      <c r="BZ41" s="2521"/>
      <c r="CA41" s="2521"/>
      <c r="CB41" s="2522"/>
    </row>
    <row r="42" spans="1:80" s="2106" customFormat="1" ht="15.75" customHeight="1">
      <c r="A42" s="2110"/>
      <c r="B42" s="80" t="s">
        <v>12310</v>
      </c>
      <c r="C42" s="2519" t="s">
        <v>11144</v>
      </c>
      <c r="D42" s="58" t="s">
        <v>6756</v>
      </c>
      <c r="E42" s="58">
        <v>3</v>
      </c>
      <c r="F42" s="2118">
        <v>0</v>
      </c>
      <c r="G42" s="2118">
        <v>0</v>
      </c>
      <c r="H42" s="2118">
        <v>0</v>
      </c>
      <c r="I42" s="2118">
        <v>1.9490000000000001</v>
      </c>
      <c r="J42" s="2118">
        <v>0</v>
      </c>
      <c r="K42" s="2118">
        <v>0</v>
      </c>
      <c r="L42" s="2118">
        <v>0</v>
      </c>
      <c r="M42" s="2118">
        <v>0</v>
      </c>
      <c r="N42" s="2118">
        <v>1.9490000000000001</v>
      </c>
      <c r="O42" s="2118">
        <v>0</v>
      </c>
      <c r="P42" s="2118">
        <v>0</v>
      </c>
      <c r="Q42" s="2118">
        <v>0</v>
      </c>
      <c r="R42" s="2118">
        <v>1.1970000000000001</v>
      </c>
      <c r="S42" s="2118">
        <v>0</v>
      </c>
      <c r="T42" s="2118">
        <v>0</v>
      </c>
      <c r="U42" s="2118">
        <v>0</v>
      </c>
      <c r="V42" s="2118">
        <v>0</v>
      </c>
      <c r="W42" s="2118">
        <v>1.1970000000000001</v>
      </c>
      <c r="X42" s="59">
        <v>2.3039999999999998</v>
      </c>
      <c r="Y42" s="59">
        <v>14.521000000000001</v>
      </c>
      <c r="Z42" s="2523">
        <v>30.548999999999999</v>
      </c>
      <c r="AA42" s="2399"/>
      <c r="AB42" s="61" t="s">
        <v>12349</v>
      </c>
      <c r="AC42" s="12"/>
      <c r="AD42" s="62"/>
      <c r="AE42" s="12"/>
      <c r="AF42" s="2356"/>
      <c r="AG42" s="2116">
        <v>0</v>
      </c>
      <c r="AH42" s="2518"/>
      <c r="AI42" s="2465"/>
      <c r="AJ42" s="2465"/>
      <c r="AK42" s="2465"/>
      <c r="AL42" s="2465"/>
      <c r="AM42" s="2465"/>
      <c r="AN42" s="2465"/>
      <c r="AO42" s="2465"/>
      <c r="AP42" s="2465"/>
      <c r="AQ42" s="2465"/>
      <c r="AR42" s="2465"/>
      <c r="AS42" s="2465"/>
      <c r="AT42" s="2465"/>
      <c r="AU42" s="2465"/>
      <c r="AV42" s="2465"/>
      <c r="AW42" s="2465"/>
      <c r="AX42" s="2465"/>
      <c r="AY42" s="2465"/>
      <c r="AZ42" s="2465"/>
      <c r="BA42" s="57">
        <v>0</v>
      </c>
      <c r="BB42" s="57">
        <v>0</v>
      </c>
      <c r="BC42" s="57">
        <v>0</v>
      </c>
      <c r="BD42" s="2371"/>
      <c r="BF42" s="80" t="s">
        <v>12310</v>
      </c>
      <c r="BG42" s="2519" t="s">
        <v>11144</v>
      </c>
      <c r="BH42" s="2118" t="s">
        <v>12350</v>
      </c>
      <c r="BI42" s="2118" t="s">
        <v>12351</v>
      </c>
      <c r="BJ42" s="2118" t="s">
        <v>12352</v>
      </c>
      <c r="BK42" s="2118" t="s">
        <v>12353</v>
      </c>
      <c r="BL42" s="2118" t="s">
        <v>12354</v>
      </c>
      <c r="BM42" s="2118" t="s">
        <v>12355</v>
      </c>
      <c r="BN42" s="2118" t="s">
        <v>12356</v>
      </c>
      <c r="BO42" s="2118" t="s">
        <v>12357</v>
      </c>
      <c r="BP42" s="2118" t="s">
        <v>12358</v>
      </c>
      <c r="BQ42" s="2118" t="s">
        <v>12359</v>
      </c>
      <c r="BR42" s="2118" t="s">
        <v>12360</v>
      </c>
      <c r="BS42" s="2118" t="s">
        <v>12361</v>
      </c>
      <c r="BT42" s="2118" t="s">
        <v>12362</v>
      </c>
      <c r="BU42" s="2118" t="s">
        <v>12363</v>
      </c>
      <c r="BV42" s="2118" t="s">
        <v>12364</v>
      </c>
      <c r="BW42" s="2118" t="s">
        <v>12365</v>
      </c>
      <c r="BX42" s="2118" t="s">
        <v>12366</v>
      </c>
      <c r="BY42" s="2118" t="s">
        <v>12367</v>
      </c>
      <c r="BZ42" s="2524" t="s">
        <v>12368</v>
      </c>
      <c r="CA42" s="2524" t="s">
        <v>12369</v>
      </c>
      <c r="CB42" s="2525" t="s">
        <v>12370</v>
      </c>
    </row>
    <row r="43" spans="1:80" s="2106" customFormat="1" ht="15.75" customHeight="1">
      <c r="A43" s="2110"/>
      <c r="B43" s="80" t="s">
        <v>12371</v>
      </c>
      <c r="C43" s="2519" t="s">
        <v>11128</v>
      </c>
      <c r="D43" s="58" t="s">
        <v>6756</v>
      </c>
      <c r="E43" s="58">
        <v>3</v>
      </c>
      <c r="F43" s="59">
        <v>0</v>
      </c>
      <c r="G43" s="59">
        <v>0</v>
      </c>
      <c r="H43" s="59">
        <v>0</v>
      </c>
      <c r="I43" s="59">
        <v>8.4830000000000005</v>
      </c>
      <c r="J43" s="59">
        <v>0</v>
      </c>
      <c r="K43" s="59">
        <v>0</v>
      </c>
      <c r="L43" s="59">
        <v>0</v>
      </c>
      <c r="M43" s="59">
        <v>0</v>
      </c>
      <c r="N43" s="2118">
        <v>8.4830000000000005</v>
      </c>
      <c r="O43" s="59">
        <v>0</v>
      </c>
      <c r="P43" s="59">
        <v>0</v>
      </c>
      <c r="Q43" s="59">
        <v>0</v>
      </c>
      <c r="R43" s="59">
        <v>0</v>
      </c>
      <c r="S43" s="59">
        <v>0</v>
      </c>
      <c r="T43" s="59">
        <v>0</v>
      </c>
      <c r="U43" s="59">
        <v>0</v>
      </c>
      <c r="V43" s="59">
        <v>0</v>
      </c>
      <c r="W43" s="2118">
        <v>0</v>
      </c>
      <c r="X43" s="2521"/>
      <c r="Y43" s="2521"/>
      <c r="Z43" s="2522"/>
      <c r="AA43" s="2399"/>
      <c r="AB43" s="61" t="s">
        <v>12372</v>
      </c>
      <c r="AC43" s="12"/>
      <c r="AD43" s="62"/>
      <c r="AE43" s="12"/>
      <c r="AF43" s="2356"/>
      <c r="AG43" s="2116">
        <v>0</v>
      </c>
      <c r="AH43" s="2518"/>
      <c r="AI43" s="57">
        <v>0</v>
      </c>
      <c r="AJ43" s="57">
        <v>0</v>
      </c>
      <c r="AK43" s="57">
        <v>0</v>
      </c>
      <c r="AL43" s="57">
        <v>0</v>
      </c>
      <c r="AM43" s="57">
        <v>0</v>
      </c>
      <c r="AN43" s="57">
        <v>0</v>
      </c>
      <c r="AO43" s="57">
        <v>0</v>
      </c>
      <c r="AP43" s="57">
        <v>0</v>
      </c>
      <c r="AQ43" s="2465"/>
      <c r="AR43" s="57">
        <v>0</v>
      </c>
      <c r="AS43" s="57">
        <v>0</v>
      </c>
      <c r="AT43" s="57">
        <v>0</v>
      </c>
      <c r="AU43" s="57">
        <v>0</v>
      </c>
      <c r="AV43" s="57">
        <v>0</v>
      </c>
      <c r="AW43" s="57">
        <v>0</v>
      </c>
      <c r="AX43" s="57">
        <v>0</v>
      </c>
      <c r="AY43" s="57">
        <v>0</v>
      </c>
      <c r="AZ43" s="2465"/>
      <c r="BA43" s="2465"/>
      <c r="BB43" s="2465"/>
      <c r="BC43" s="2465"/>
      <c r="BD43" s="2371"/>
      <c r="BF43" s="80" t="s">
        <v>12371</v>
      </c>
      <c r="BG43" s="2519" t="s">
        <v>11128</v>
      </c>
      <c r="BH43" s="59" t="s">
        <v>12373</v>
      </c>
      <c r="BI43" s="59" t="s">
        <v>12374</v>
      </c>
      <c r="BJ43" s="59" t="s">
        <v>12375</v>
      </c>
      <c r="BK43" s="59" t="s">
        <v>12376</v>
      </c>
      <c r="BL43" s="59" t="s">
        <v>12377</v>
      </c>
      <c r="BM43" s="59" t="s">
        <v>12378</v>
      </c>
      <c r="BN43" s="59" t="s">
        <v>12379</v>
      </c>
      <c r="BO43" s="59" t="s">
        <v>12380</v>
      </c>
      <c r="BP43" s="2118" t="s">
        <v>12381</v>
      </c>
      <c r="BQ43" s="59" t="s">
        <v>12382</v>
      </c>
      <c r="BR43" s="59" t="s">
        <v>12383</v>
      </c>
      <c r="BS43" s="59" t="s">
        <v>12384</v>
      </c>
      <c r="BT43" s="59" t="s">
        <v>12385</v>
      </c>
      <c r="BU43" s="59" t="s">
        <v>12386</v>
      </c>
      <c r="BV43" s="59" t="s">
        <v>12387</v>
      </c>
      <c r="BW43" s="59" t="s">
        <v>12388</v>
      </c>
      <c r="BX43" s="59" t="s">
        <v>12389</v>
      </c>
      <c r="BY43" s="2118" t="s">
        <v>12390</v>
      </c>
      <c r="BZ43" s="2521"/>
      <c r="CA43" s="2521"/>
      <c r="CB43" s="2522"/>
    </row>
    <row r="44" spans="1:80" s="2106" customFormat="1" ht="15.75" customHeight="1">
      <c r="A44" s="2110"/>
      <c r="B44" s="80" t="s">
        <v>12371</v>
      </c>
      <c r="C44" s="2519" t="s">
        <v>11136</v>
      </c>
      <c r="D44" s="58" t="s">
        <v>6756</v>
      </c>
      <c r="E44" s="58">
        <v>3</v>
      </c>
      <c r="F44" s="59">
        <v>0</v>
      </c>
      <c r="G44" s="59">
        <v>0</v>
      </c>
      <c r="H44" s="59">
        <v>0</v>
      </c>
      <c r="I44" s="59">
        <v>0</v>
      </c>
      <c r="J44" s="59">
        <v>0</v>
      </c>
      <c r="K44" s="59">
        <v>0</v>
      </c>
      <c r="L44" s="59">
        <v>0</v>
      </c>
      <c r="M44" s="59">
        <v>0</v>
      </c>
      <c r="N44" s="2118">
        <v>0</v>
      </c>
      <c r="O44" s="59">
        <v>0</v>
      </c>
      <c r="P44" s="59">
        <v>0</v>
      </c>
      <c r="Q44" s="59">
        <v>0</v>
      </c>
      <c r="R44" s="59">
        <v>0</v>
      </c>
      <c r="S44" s="59">
        <v>0</v>
      </c>
      <c r="T44" s="59">
        <v>0</v>
      </c>
      <c r="U44" s="59">
        <v>0</v>
      </c>
      <c r="V44" s="59">
        <v>0</v>
      </c>
      <c r="W44" s="2118">
        <v>0</v>
      </c>
      <c r="X44" s="2521"/>
      <c r="Y44" s="2521"/>
      <c r="Z44" s="2522"/>
      <c r="AA44" s="2399"/>
      <c r="AB44" s="61" t="s">
        <v>12391</v>
      </c>
      <c r="AC44" s="12"/>
      <c r="AD44" s="62"/>
      <c r="AE44" s="12"/>
      <c r="AF44" s="2356"/>
      <c r="AG44" s="2116">
        <v>0</v>
      </c>
      <c r="AH44" s="2503"/>
      <c r="AI44" s="57">
        <v>0</v>
      </c>
      <c r="AJ44" s="57">
        <v>0</v>
      </c>
      <c r="AK44" s="57">
        <v>0</v>
      </c>
      <c r="AL44" s="57">
        <v>0</v>
      </c>
      <c r="AM44" s="57">
        <v>0</v>
      </c>
      <c r="AN44" s="57">
        <v>0</v>
      </c>
      <c r="AO44" s="57">
        <v>0</v>
      </c>
      <c r="AP44" s="57">
        <v>0</v>
      </c>
      <c r="AQ44" s="2465"/>
      <c r="AR44" s="57">
        <v>0</v>
      </c>
      <c r="AS44" s="57">
        <v>0</v>
      </c>
      <c r="AT44" s="57">
        <v>0</v>
      </c>
      <c r="AU44" s="57">
        <v>0</v>
      </c>
      <c r="AV44" s="57">
        <v>0</v>
      </c>
      <c r="AW44" s="57">
        <v>0</v>
      </c>
      <c r="AX44" s="57">
        <v>0</v>
      </c>
      <c r="AY44" s="57">
        <v>0</v>
      </c>
      <c r="AZ44" s="2465"/>
      <c r="BA44" s="2465"/>
      <c r="BB44" s="2465"/>
      <c r="BC44" s="2465"/>
      <c r="BD44" s="2371"/>
      <c r="BF44" s="80" t="s">
        <v>12371</v>
      </c>
      <c r="BG44" s="2519" t="s">
        <v>11136</v>
      </c>
      <c r="BH44" s="59" t="s">
        <v>12392</v>
      </c>
      <c r="BI44" s="59" t="s">
        <v>12393</v>
      </c>
      <c r="BJ44" s="59" t="s">
        <v>12394</v>
      </c>
      <c r="BK44" s="59" t="s">
        <v>12395</v>
      </c>
      <c r="BL44" s="59" t="s">
        <v>12396</v>
      </c>
      <c r="BM44" s="59" t="s">
        <v>12397</v>
      </c>
      <c r="BN44" s="59" t="s">
        <v>12398</v>
      </c>
      <c r="BO44" s="59" t="s">
        <v>12399</v>
      </c>
      <c r="BP44" s="2118" t="s">
        <v>12400</v>
      </c>
      <c r="BQ44" s="59" t="s">
        <v>12401</v>
      </c>
      <c r="BR44" s="59" t="s">
        <v>12402</v>
      </c>
      <c r="BS44" s="59" t="s">
        <v>12403</v>
      </c>
      <c r="BT44" s="59" t="s">
        <v>12404</v>
      </c>
      <c r="BU44" s="59" t="s">
        <v>12405</v>
      </c>
      <c r="BV44" s="59" t="s">
        <v>12406</v>
      </c>
      <c r="BW44" s="59" t="s">
        <v>12407</v>
      </c>
      <c r="BX44" s="59" t="s">
        <v>12408</v>
      </c>
      <c r="BY44" s="2118" t="s">
        <v>12409</v>
      </c>
      <c r="BZ44" s="2521"/>
      <c r="CA44" s="2521"/>
      <c r="CB44" s="2522"/>
    </row>
    <row r="45" spans="1:80" s="2106" customFormat="1" ht="15.75" customHeight="1">
      <c r="A45" s="2110"/>
      <c r="B45" s="80" t="s">
        <v>12371</v>
      </c>
      <c r="C45" s="2519" t="s">
        <v>11144</v>
      </c>
      <c r="D45" s="58" t="s">
        <v>6756</v>
      </c>
      <c r="E45" s="58">
        <v>3</v>
      </c>
      <c r="F45" s="2118">
        <v>0</v>
      </c>
      <c r="G45" s="2118">
        <v>0</v>
      </c>
      <c r="H45" s="2118">
        <v>0</v>
      </c>
      <c r="I45" s="2118">
        <v>8.4830000000000005</v>
      </c>
      <c r="J45" s="2118">
        <v>0</v>
      </c>
      <c r="K45" s="2118">
        <v>0</v>
      </c>
      <c r="L45" s="2118">
        <v>0</v>
      </c>
      <c r="M45" s="2118">
        <v>0</v>
      </c>
      <c r="N45" s="2118">
        <v>8.4830000000000005</v>
      </c>
      <c r="O45" s="2118">
        <v>0</v>
      </c>
      <c r="P45" s="2118">
        <v>0</v>
      </c>
      <c r="Q45" s="2118">
        <v>0</v>
      </c>
      <c r="R45" s="2118">
        <v>0</v>
      </c>
      <c r="S45" s="2118">
        <v>0</v>
      </c>
      <c r="T45" s="2118">
        <v>0</v>
      </c>
      <c r="U45" s="2118">
        <v>0</v>
      </c>
      <c r="V45" s="2118">
        <v>0</v>
      </c>
      <c r="W45" s="2118">
        <v>0</v>
      </c>
      <c r="X45" s="59">
        <v>9.0139999999999993</v>
      </c>
      <c r="Y45" s="59">
        <v>6.2789999999999999</v>
      </c>
      <c r="Z45" s="2523">
        <v>13.211</v>
      </c>
      <c r="AA45" s="2399"/>
      <c r="AB45" s="61" t="s">
        <v>12410</v>
      </c>
      <c r="AC45" s="12"/>
      <c r="AD45" s="62"/>
      <c r="AE45" s="12"/>
      <c r="AF45" s="2356"/>
      <c r="AG45" s="2116">
        <v>0</v>
      </c>
      <c r="AH45" s="2518"/>
      <c r="AI45" s="2465"/>
      <c r="AJ45" s="2465"/>
      <c r="AK45" s="2465"/>
      <c r="AL45" s="2465"/>
      <c r="AM45" s="2465"/>
      <c r="AN45" s="2465"/>
      <c r="AO45" s="2465"/>
      <c r="AP45" s="2465"/>
      <c r="AQ45" s="2465"/>
      <c r="AR45" s="2465"/>
      <c r="AS45" s="2465"/>
      <c r="AT45" s="2465"/>
      <c r="AU45" s="2465"/>
      <c r="AV45" s="2465"/>
      <c r="AW45" s="2465"/>
      <c r="AX45" s="2465"/>
      <c r="AY45" s="2465"/>
      <c r="AZ45" s="2465"/>
      <c r="BA45" s="57">
        <v>0</v>
      </c>
      <c r="BB45" s="57">
        <v>0</v>
      </c>
      <c r="BC45" s="57">
        <v>0</v>
      </c>
      <c r="BD45" s="2371"/>
      <c r="BF45" s="80" t="s">
        <v>12371</v>
      </c>
      <c r="BG45" s="2519" t="s">
        <v>11144</v>
      </c>
      <c r="BH45" s="2118" t="s">
        <v>12411</v>
      </c>
      <c r="BI45" s="2118" t="s">
        <v>12412</v>
      </c>
      <c r="BJ45" s="2118" t="s">
        <v>12413</v>
      </c>
      <c r="BK45" s="2118" t="s">
        <v>12414</v>
      </c>
      <c r="BL45" s="2118" t="s">
        <v>12415</v>
      </c>
      <c r="BM45" s="2118" t="s">
        <v>12416</v>
      </c>
      <c r="BN45" s="2118" t="s">
        <v>12417</v>
      </c>
      <c r="BO45" s="2118" t="s">
        <v>12418</v>
      </c>
      <c r="BP45" s="2118" t="s">
        <v>12419</v>
      </c>
      <c r="BQ45" s="2118" t="s">
        <v>12420</v>
      </c>
      <c r="BR45" s="2118" t="s">
        <v>12421</v>
      </c>
      <c r="BS45" s="2118" t="s">
        <v>12422</v>
      </c>
      <c r="BT45" s="2118" t="s">
        <v>12423</v>
      </c>
      <c r="BU45" s="2118" t="s">
        <v>12424</v>
      </c>
      <c r="BV45" s="2118" t="s">
        <v>12425</v>
      </c>
      <c r="BW45" s="2118" t="s">
        <v>12426</v>
      </c>
      <c r="BX45" s="2118" t="s">
        <v>12427</v>
      </c>
      <c r="BY45" s="2118" t="s">
        <v>12428</v>
      </c>
      <c r="BZ45" s="2524" t="s">
        <v>12429</v>
      </c>
      <c r="CA45" s="2524" t="s">
        <v>12430</v>
      </c>
      <c r="CB45" s="2525" t="s">
        <v>12431</v>
      </c>
    </row>
    <row r="46" spans="1:80" s="2106" customFormat="1" ht="15.75" customHeight="1">
      <c r="A46" s="2110"/>
      <c r="B46" s="80" t="s">
        <v>11255</v>
      </c>
      <c r="C46" s="2519" t="s">
        <v>11128</v>
      </c>
      <c r="D46" s="58" t="s">
        <v>6756</v>
      </c>
      <c r="E46" s="58">
        <v>3</v>
      </c>
      <c r="F46" s="59">
        <v>2.0190000000000001</v>
      </c>
      <c r="G46" s="59">
        <v>0.44</v>
      </c>
      <c r="H46" s="59">
        <v>0.44</v>
      </c>
      <c r="I46" s="59">
        <v>1.2050000000000001</v>
      </c>
      <c r="J46" s="59">
        <v>0</v>
      </c>
      <c r="K46" s="59">
        <v>0</v>
      </c>
      <c r="L46" s="59">
        <v>0</v>
      </c>
      <c r="M46" s="59">
        <v>0</v>
      </c>
      <c r="N46" s="2118">
        <v>4.1040000000000001</v>
      </c>
      <c r="O46" s="2520"/>
      <c r="P46" s="2520"/>
      <c r="Q46" s="2520"/>
      <c r="R46" s="2520"/>
      <c r="S46" s="2520"/>
      <c r="T46" s="2520"/>
      <c r="U46" s="2520"/>
      <c r="V46" s="2520"/>
      <c r="W46" s="2520"/>
      <c r="X46" s="2521"/>
      <c r="Y46" s="2521"/>
      <c r="Z46" s="2522"/>
      <c r="AA46" s="2399"/>
      <c r="AB46" s="61" t="s">
        <v>12432</v>
      </c>
      <c r="AC46" s="12"/>
      <c r="AD46" s="62"/>
      <c r="AE46" s="12"/>
      <c r="AF46" s="2356"/>
      <c r="AG46" s="2116">
        <v>0</v>
      </c>
      <c r="AH46" s="2356"/>
      <c r="AI46" s="57">
        <v>0</v>
      </c>
      <c r="AJ46" s="57">
        <v>0</v>
      </c>
      <c r="AK46" s="57">
        <v>0</v>
      </c>
      <c r="AL46" s="57">
        <v>0</v>
      </c>
      <c r="AM46" s="57">
        <v>0</v>
      </c>
      <c r="AN46" s="57">
        <v>0</v>
      </c>
      <c r="AO46" s="57">
        <v>0</v>
      </c>
      <c r="AP46" s="57">
        <v>0</v>
      </c>
      <c r="AQ46" s="2465"/>
      <c r="AR46" s="2465"/>
      <c r="AS46" s="2465"/>
      <c r="AT46" s="2465"/>
      <c r="AU46" s="2465"/>
      <c r="AV46" s="2465"/>
      <c r="AW46" s="2465"/>
      <c r="AX46" s="2465"/>
      <c r="AY46" s="2465"/>
      <c r="AZ46" s="2465"/>
      <c r="BA46" s="2465"/>
      <c r="BB46" s="2465"/>
      <c r="BC46" s="2465"/>
      <c r="BD46" s="2371"/>
      <c r="BF46" s="80" t="s">
        <v>11255</v>
      </c>
      <c r="BG46" s="2519" t="s">
        <v>11128</v>
      </c>
      <c r="BH46" s="59" t="s">
        <v>12433</v>
      </c>
      <c r="BI46" s="59" t="s">
        <v>12434</v>
      </c>
      <c r="BJ46" s="59" t="s">
        <v>12435</v>
      </c>
      <c r="BK46" s="59" t="s">
        <v>12436</v>
      </c>
      <c r="BL46" s="59" t="s">
        <v>12437</v>
      </c>
      <c r="BM46" s="59" t="s">
        <v>12438</v>
      </c>
      <c r="BN46" s="59" t="s">
        <v>12439</v>
      </c>
      <c r="BO46" s="59" t="s">
        <v>12440</v>
      </c>
      <c r="BP46" s="2118" t="s">
        <v>12441</v>
      </c>
      <c r="BQ46" s="2520"/>
      <c r="BR46" s="2520"/>
      <c r="BS46" s="2520"/>
      <c r="BT46" s="2520"/>
      <c r="BU46" s="2520"/>
      <c r="BV46" s="2520"/>
      <c r="BW46" s="2520"/>
      <c r="BX46" s="2520"/>
      <c r="BY46" s="2520"/>
      <c r="BZ46" s="2521"/>
      <c r="CA46" s="2521"/>
      <c r="CB46" s="2522"/>
    </row>
    <row r="47" spans="1:80" s="2106" customFormat="1" ht="15.75" customHeight="1">
      <c r="A47" s="2110"/>
      <c r="B47" s="80" t="s">
        <v>11255</v>
      </c>
      <c r="C47" s="2519" t="s">
        <v>11136</v>
      </c>
      <c r="D47" s="58" t="s">
        <v>6756</v>
      </c>
      <c r="E47" s="58">
        <v>3</v>
      </c>
      <c r="F47" s="59">
        <v>0</v>
      </c>
      <c r="G47" s="59">
        <v>0</v>
      </c>
      <c r="H47" s="59">
        <v>0</v>
      </c>
      <c r="I47" s="59">
        <v>0</v>
      </c>
      <c r="J47" s="59">
        <v>0</v>
      </c>
      <c r="K47" s="59">
        <v>0</v>
      </c>
      <c r="L47" s="59">
        <v>0</v>
      </c>
      <c r="M47" s="59">
        <v>0</v>
      </c>
      <c r="N47" s="2118">
        <v>0</v>
      </c>
      <c r="O47" s="2520"/>
      <c r="P47" s="2520"/>
      <c r="Q47" s="2520"/>
      <c r="R47" s="2520"/>
      <c r="S47" s="2520"/>
      <c r="T47" s="2520"/>
      <c r="U47" s="2520"/>
      <c r="V47" s="2520"/>
      <c r="W47" s="2520"/>
      <c r="X47" s="2521"/>
      <c r="Y47" s="2521"/>
      <c r="Z47" s="2522"/>
      <c r="AA47" s="2399"/>
      <c r="AB47" s="61" t="s">
        <v>12442</v>
      </c>
      <c r="AC47" s="12"/>
      <c r="AD47" s="62"/>
      <c r="AE47" s="12"/>
      <c r="AF47" s="2356"/>
      <c r="AG47" s="2116">
        <v>0</v>
      </c>
      <c r="AH47" s="2356"/>
      <c r="AI47" s="57">
        <v>0</v>
      </c>
      <c r="AJ47" s="57">
        <v>0</v>
      </c>
      <c r="AK47" s="57">
        <v>0</v>
      </c>
      <c r="AL47" s="57">
        <v>0</v>
      </c>
      <c r="AM47" s="57">
        <v>0</v>
      </c>
      <c r="AN47" s="57">
        <v>0</v>
      </c>
      <c r="AO47" s="57">
        <v>0</v>
      </c>
      <c r="AP47" s="57">
        <v>0</v>
      </c>
      <c r="AQ47" s="2465"/>
      <c r="AR47" s="2465"/>
      <c r="AS47" s="2465"/>
      <c r="AT47" s="2465"/>
      <c r="AU47" s="2465"/>
      <c r="AV47" s="2465"/>
      <c r="AW47" s="2465"/>
      <c r="AX47" s="2465"/>
      <c r="AY47" s="2465"/>
      <c r="AZ47" s="2465"/>
      <c r="BA47" s="2465"/>
      <c r="BB47" s="2465"/>
      <c r="BC47" s="2465"/>
      <c r="BD47" s="2371"/>
      <c r="BF47" s="80" t="s">
        <v>11255</v>
      </c>
      <c r="BG47" s="2519" t="s">
        <v>11136</v>
      </c>
      <c r="BH47" s="59" t="s">
        <v>12443</v>
      </c>
      <c r="BI47" s="59" t="s">
        <v>12444</v>
      </c>
      <c r="BJ47" s="59" t="s">
        <v>12445</v>
      </c>
      <c r="BK47" s="59" t="s">
        <v>12446</v>
      </c>
      <c r="BL47" s="59" t="s">
        <v>12447</v>
      </c>
      <c r="BM47" s="59" t="s">
        <v>12448</v>
      </c>
      <c r="BN47" s="59" t="s">
        <v>12449</v>
      </c>
      <c r="BO47" s="59" t="s">
        <v>12450</v>
      </c>
      <c r="BP47" s="2118" t="s">
        <v>12451</v>
      </c>
      <c r="BQ47" s="2520"/>
      <c r="BR47" s="2520"/>
      <c r="BS47" s="2520"/>
      <c r="BT47" s="2520"/>
      <c r="BU47" s="2520"/>
      <c r="BV47" s="2520"/>
      <c r="BW47" s="2520"/>
      <c r="BX47" s="2520"/>
      <c r="BY47" s="2520"/>
      <c r="BZ47" s="2521"/>
      <c r="CA47" s="2521"/>
      <c r="CB47" s="2522"/>
    </row>
    <row r="48" spans="1:80" s="2106" customFormat="1" ht="15.75" customHeight="1">
      <c r="A48" s="2110"/>
      <c r="B48" s="80" t="s">
        <v>11255</v>
      </c>
      <c r="C48" s="2519" t="s">
        <v>11144</v>
      </c>
      <c r="D48" s="58" t="s">
        <v>6756</v>
      </c>
      <c r="E48" s="58">
        <v>3</v>
      </c>
      <c r="F48" s="2118">
        <v>2.0190000000000001</v>
      </c>
      <c r="G48" s="2118">
        <v>0.44</v>
      </c>
      <c r="H48" s="2118">
        <v>0.44</v>
      </c>
      <c r="I48" s="2118">
        <v>1.2050000000000001</v>
      </c>
      <c r="J48" s="2118">
        <v>0</v>
      </c>
      <c r="K48" s="2118">
        <v>0</v>
      </c>
      <c r="L48" s="2118">
        <v>0</v>
      </c>
      <c r="M48" s="2118">
        <v>0</v>
      </c>
      <c r="N48" s="2118">
        <v>4.1040000000000001</v>
      </c>
      <c r="O48" s="2520"/>
      <c r="P48" s="2520"/>
      <c r="Q48" s="2520"/>
      <c r="R48" s="2520"/>
      <c r="S48" s="2520"/>
      <c r="T48" s="2520"/>
      <c r="U48" s="2520"/>
      <c r="V48" s="2520"/>
      <c r="W48" s="2520"/>
      <c r="X48" s="59">
        <v>4.6040000000000001</v>
      </c>
      <c r="Y48" s="59">
        <v>7.9560000000000004</v>
      </c>
      <c r="Z48" s="2523">
        <v>16.739000000000001</v>
      </c>
      <c r="AA48" s="2399"/>
      <c r="AB48" s="61" t="s">
        <v>12452</v>
      </c>
      <c r="AC48" s="12"/>
      <c r="AD48" s="62"/>
      <c r="AE48" s="12"/>
      <c r="AF48" s="2356"/>
      <c r="AG48" s="2116">
        <v>0</v>
      </c>
      <c r="AH48" s="2518"/>
      <c r="AI48" s="2465"/>
      <c r="AJ48" s="2465"/>
      <c r="AK48" s="2465"/>
      <c r="AL48" s="2465"/>
      <c r="AM48" s="2465"/>
      <c r="AN48" s="2465"/>
      <c r="AO48" s="2465"/>
      <c r="AP48" s="2465"/>
      <c r="AQ48" s="2465"/>
      <c r="AR48" s="2465"/>
      <c r="AS48" s="2465"/>
      <c r="AT48" s="2465"/>
      <c r="AU48" s="2465"/>
      <c r="AV48" s="2465"/>
      <c r="AW48" s="2465"/>
      <c r="AX48" s="2465"/>
      <c r="AY48" s="2465"/>
      <c r="AZ48" s="2465"/>
      <c r="BA48" s="57">
        <v>0</v>
      </c>
      <c r="BB48" s="57">
        <v>0</v>
      </c>
      <c r="BC48" s="57">
        <v>0</v>
      </c>
      <c r="BD48" s="2371"/>
      <c r="BF48" s="80" t="s">
        <v>11255</v>
      </c>
      <c r="BG48" s="2519" t="s">
        <v>11144</v>
      </c>
      <c r="BH48" s="2118" t="s">
        <v>12453</v>
      </c>
      <c r="BI48" s="2118" t="s">
        <v>12454</v>
      </c>
      <c r="BJ48" s="2118" t="s">
        <v>12455</v>
      </c>
      <c r="BK48" s="2118" t="s">
        <v>12456</v>
      </c>
      <c r="BL48" s="2118" t="s">
        <v>12457</v>
      </c>
      <c r="BM48" s="2118" t="s">
        <v>12458</v>
      </c>
      <c r="BN48" s="2118" t="s">
        <v>12459</v>
      </c>
      <c r="BO48" s="2118" t="s">
        <v>12460</v>
      </c>
      <c r="BP48" s="2118" t="s">
        <v>12461</v>
      </c>
      <c r="BQ48" s="2520"/>
      <c r="BR48" s="2520"/>
      <c r="BS48" s="2520"/>
      <c r="BT48" s="2520"/>
      <c r="BU48" s="2520"/>
      <c r="BV48" s="2520"/>
      <c r="BW48" s="2520"/>
      <c r="BX48" s="2520"/>
      <c r="BY48" s="2520"/>
      <c r="BZ48" s="2524" t="s">
        <v>12462</v>
      </c>
      <c r="CA48" s="2524" t="s">
        <v>12463</v>
      </c>
      <c r="CB48" s="2525" t="s">
        <v>12464</v>
      </c>
    </row>
    <row r="49" spans="1:80" s="2106" customFormat="1" ht="15.75" customHeight="1" thickBot="1">
      <c r="A49" s="2110"/>
      <c r="B49" s="81" t="s">
        <v>11280</v>
      </c>
      <c r="C49" s="2527" t="s">
        <v>11144</v>
      </c>
      <c r="D49" s="69" t="s">
        <v>6756</v>
      </c>
      <c r="E49" s="69">
        <v>3</v>
      </c>
      <c r="F49" s="64">
        <v>2.3600000000000003</v>
      </c>
      <c r="G49" s="64">
        <v>0.51400000000000001</v>
      </c>
      <c r="H49" s="64">
        <v>0.51400000000000001</v>
      </c>
      <c r="I49" s="64">
        <v>82.334999999999994</v>
      </c>
      <c r="J49" s="64">
        <v>0</v>
      </c>
      <c r="K49" s="64">
        <v>0</v>
      </c>
      <c r="L49" s="64">
        <v>0</v>
      </c>
      <c r="M49" s="64">
        <v>0</v>
      </c>
      <c r="N49" s="64">
        <v>85.722999999999999</v>
      </c>
      <c r="O49" s="2528"/>
      <c r="P49" s="2528"/>
      <c r="Q49" s="2528"/>
      <c r="R49" s="2528"/>
      <c r="S49" s="2528"/>
      <c r="T49" s="2528"/>
      <c r="U49" s="2528"/>
      <c r="V49" s="2528"/>
      <c r="W49" s="2528"/>
      <c r="X49" s="64">
        <v>123.28</v>
      </c>
      <c r="Y49" s="64">
        <v>262.85000000000002</v>
      </c>
      <c r="Z49" s="65">
        <v>553.00100000000009</v>
      </c>
      <c r="AA49" s="2399"/>
      <c r="AB49" s="70" t="s">
        <v>12465</v>
      </c>
      <c r="AC49" s="12"/>
      <c r="AD49" s="66"/>
      <c r="AE49" s="12"/>
      <c r="AF49" s="2356"/>
      <c r="AG49" s="2104"/>
      <c r="AH49" s="2356"/>
      <c r="AI49" s="2465"/>
      <c r="AJ49" s="2465"/>
      <c r="AK49" s="2465"/>
      <c r="AL49" s="2465"/>
      <c r="AM49" s="2465"/>
      <c r="AN49" s="2465"/>
      <c r="AO49" s="2465"/>
      <c r="AP49" s="2465"/>
      <c r="AQ49" s="2465"/>
      <c r="AR49" s="2465"/>
      <c r="AS49" s="2465"/>
      <c r="AT49" s="2465"/>
      <c r="AU49" s="2465"/>
      <c r="AV49" s="2465"/>
      <c r="AW49" s="2465"/>
      <c r="AX49" s="2465"/>
      <c r="AY49" s="2465"/>
      <c r="AZ49" s="2465"/>
      <c r="BA49" s="2465"/>
      <c r="BB49" s="2465"/>
      <c r="BC49" s="2465"/>
      <c r="BD49" s="2371"/>
      <c r="BF49" s="81" t="s">
        <v>11280</v>
      </c>
      <c r="BG49" s="2527" t="s">
        <v>11144</v>
      </c>
      <c r="BH49" s="64" t="s">
        <v>12466</v>
      </c>
      <c r="BI49" s="64" t="s">
        <v>12467</v>
      </c>
      <c r="BJ49" s="64" t="s">
        <v>12468</v>
      </c>
      <c r="BK49" s="64" t="s">
        <v>12469</v>
      </c>
      <c r="BL49" s="64" t="s">
        <v>12470</v>
      </c>
      <c r="BM49" s="64" t="s">
        <v>12471</v>
      </c>
      <c r="BN49" s="64" t="s">
        <v>12472</v>
      </c>
      <c r="BO49" s="64" t="s">
        <v>12473</v>
      </c>
      <c r="BP49" s="64" t="s">
        <v>12474</v>
      </c>
      <c r="BQ49" s="2528"/>
      <c r="BR49" s="2528"/>
      <c r="BS49" s="2528"/>
      <c r="BT49" s="2528"/>
      <c r="BU49" s="2528"/>
      <c r="BV49" s="2528"/>
      <c r="BW49" s="2528"/>
      <c r="BX49" s="2528"/>
      <c r="BY49" s="2528"/>
      <c r="BZ49" s="64" t="s">
        <v>12475</v>
      </c>
      <c r="CA49" s="64" t="s">
        <v>12476</v>
      </c>
      <c r="CB49" s="65" t="s">
        <v>12477</v>
      </c>
    </row>
    <row r="50" spans="1:80" s="2106" customFormat="1" ht="15" customHeight="1" thickTop="1" thickBot="1">
      <c r="A50" s="2110"/>
      <c r="B50" s="11"/>
      <c r="C50" s="12"/>
      <c r="D50" s="12"/>
      <c r="E50" s="12"/>
      <c r="F50" s="2134"/>
      <c r="G50" s="2134"/>
      <c r="H50" s="2134"/>
      <c r="I50" s="2134"/>
      <c r="J50" s="2134"/>
      <c r="K50" s="2134"/>
      <c r="L50" s="2134"/>
      <c r="M50" s="2134"/>
      <c r="N50" s="2134"/>
      <c r="O50" s="2134"/>
      <c r="P50" s="2134"/>
      <c r="Q50" s="2134"/>
      <c r="R50" s="2134"/>
      <c r="S50" s="2134"/>
      <c r="T50" s="2134"/>
      <c r="U50" s="2134"/>
      <c r="V50" s="2134"/>
      <c r="W50" s="2134"/>
      <c r="X50" s="2134"/>
      <c r="Y50" s="2134"/>
      <c r="Z50" s="2134"/>
      <c r="AA50" s="12"/>
      <c r="AB50" s="12"/>
      <c r="AC50" s="12"/>
      <c r="AD50" s="10"/>
      <c r="AE50" s="12"/>
      <c r="AF50" s="2356"/>
      <c r="AG50" s="2104"/>
      <c r="AH50" s="2356"/>
      <c r="AI50" s="2465"/>
      <c r="AJ50" s="2465"/>
      <c r="AK50" s="2465"/>
      <c r="AL50" s="2465"/>
      <c r="AM50" s="2465"/>
      <c r="AN50" s="2465"/>
      <c r="AO50" s="2465"/>
      <c r="AP50" s="2465"/>
      <c r="AQ50" s="2465"/>
      <c r="AR50" s="2465"/>
      <c r="AS50" s="2465"/>
      <c r="AT50" s="2465"/>
      <c r="AU50" s="2465"/>
      <c r="AV50" s="2465"/>
      <c r="AW50" s="2465"/>
      <c r="AX50" s="2465"/>
      <c r="AY50" s="2465"/>
      <c r="AZ50" s="2465"/>
      <c r="BA50" s="2465"/>
      <c r="BB50" s="2465"/>
      <c r="BC50" s="2465"/>
      <c r="BD50" s="2371"/>
      <c r="BF50" s="11"/>
      <c r="BG50" s="12"/>
      <c r="BH50" s="2134"/>
      <c r="BI50" s="2134"/>
      <c r="BJ50" s="2134"/>
      <c r="BK50" s="2134"/>
      <c r="BL50" s="2134"/>
      <c r="BM50" s="2134"/>
      <c r="BN50" s="2134"/>
      <c r="BO50" s="2134"/>
      <c r="BP50" s="2134"/>
      <c r="BQ50" s="2134"/>
      <c r="BR50" s="2134"/>
      <c r="BS50" s="2134"/>
      <c r="BT50" s="2134"/>
      <c r="BU50" s="2134"/>
      <c r="BV50" s="2134"/>
      <c r="BW50" s="2134"/>
      <c r="BX50" s="2134"/>
      <c r="BY50" s="2134"/>
      <c r="BZ50" s="2134"/>
      <c r="CA50" s="2134"/>
      <c r="CB50" s="2134"/>
    </row>
    <row r="51" spans="1:80" s="2106" customFormat="1" ht="15.75" customHeight="1" thickTop="1" thickBot="1">
      <c r="A51" s="2110"/>
      <c r="B51" s="73" t="s">
        <v>11526</v>
      </c>
      <c r="C51" s="12"/>
      <c r="D51" s="12"/>
      <c r="E51" s="12"/>
      <c r="F51" s="2134"/>
      <c r="G51" s="2134"/>
      <c r="H51" s="2134"/>
      <c r="I51" s="2134"/>
      <c r="J51" s="2134"/>
      <c r="K51" s="2134"/>
      <c r="L51" s="2134"/>
      <c r="M51" s="2134"/>
      <c r="N51" s="2134"/>
      <c r="O51" s="2134"/>
      <c r="P51" s="2134"/>
      <c r="Q51" s="2134"/>
      <c r="R51" s="2134"/>
      <c r="S51" s="2134"/>
      <c r="T51" s="2134"/>
      <c r="U51" s="2134"/>
      <c r="V51" s="2134"/>
      <c r="W51" s="2134"/>
      <c r="X51" s="2134"/>
      <c r="Y51" s="2134"/>
      <c r="Z51" s="2134"/>
      <c r="AA51" s="12"/>
      <c r="AB51" s="12"/>
      <c r="AC51" s="12"/>
      <c r="AD51" s="10"/>
      <c r="AE51" s="12"/>
      <c r="AF51" s="2356"/>
      <c r="AG51" s="2104"/>
      <c r="AH51" s="2356"/>
      <c r="AI51" s="2465"/>
      <c r="AJ51" s="2465"/>
      <c r="AK51" s="2465"/>
      <c r="AL51" s="2465"/>
      <c r="AM51" s="2465"/>
      <c r="AN51" s="2465"/>
      <c r="AO51" s="2465"/>
      <c r="AP51" s="2465"/>
      <c r="AQ51" s="2465"/>
      <c r="AR51" s="2465"/>
      <c r="AS51" s="2465"/>
      <c r="AT51" s="2465"/>
      <c r="AU51" s="2465"/>
      <c r="AV51" s="2465"/>
      <c r="AW51" s="2465"/>
      <c r="AX51" s="2465"/>
      <c r="AY51" s="2465"/>
      <c r="AZ51" s="2465"/>
      <c r="BA51" s="2465"/>
      <c r="BB51" s="2465"/>
      <c r="BC51" s="2465"/>
      <c r="BD51" s="2371"/>
      <c r="BF51" s="73" t="s">
        <v>11526</v>
      </c>
      <c r="BG51" s="12"/>
      <c r="BH51" s="2134"/>
      <c r="BI51" s="2134"/>
      <c r="BJ51" s="2134"/>
      <c r="BK51" s="2134"/>
      <c r="BL51" s="2134"/>
      <c r="BM51" s="2134"/>
      <c r="BN51" s="2134"/>
      <c r="BO51" s="2134"/>
      <c r="BP51" s="2134"/>
      <c r="BQ51" s="2134"/>
      <c r="BR51" s="2134"/>
      <c r="BS51" s="2134"/>
      <c r="BT51" s="2134"/>
      <c r="BU51" s="2134"/>
      <c r="BV51" s="2134"/>
      <c r="BW51" s="2134"/>
      <c r="BX51" s="2134"/>
      <c r="BY51" s="2134"/>
      <c r="BZ51" s="2134"/>
      <c r="CA51" s="2134"/>
      <c r="CB51" s="2134"/>
    </row>
    <row r="52" spans="1:80" ht="33" customHeight="1" thickTop="1">
      <c r="A52" s="12"/>
      <c r="B52" s="79" t="s">
        <v>12478</v>
      </c>
      <c r="C52" s="2512" t="s">
        <v>11128</v>
      </c>
      <c r="D52" s="51" t="s">
        <v>6756</v>
      </c>
      <c r="E52" s="51">
        <v>3</v>
      </c>
      <c r="F52" s="52">
        <v>0</v>
      </c>
      <c r="G52" s="52">
        <v>0</v>
      </c>
      <c r="H52" s="52">
        <v>0</v>
      </c>
      <c r="I52" s="52">
        <v>6.23</v>
      </c>
      <c r="J52" s="52">
        <v>0</v>
      </c>
      <c r="K52" s="52">
        <v>0</v>
      </c>
      <c r="L52" s="52">
        <v>0</v>
      </c>
      <c r="M52" s="52">
        <v>0</v>
      </c>
      <c r="N52" s="2117">
        <v>6.23</v>
      </c>
      <c r="O52" s="52">
        <v>0</v>
      </c>
      <c r="P52" s="52">
        <v>0</v>
      </c>
      <c r="Q52" s="52">
        <v>0</v>
      </c>
      <c r="R52" s="52">
        <v>4.6310000000000002</v>
      </c>
      <c r="S52" s="52">
        <v>0</v>
      </c>
      <c r="T52" s="52">
        <v>0</v>
      </c>
      <c r="U52" s="52">
        <v>0</v>
      </c>
      <c r="V52" s="52">
        <v>0</v>
      </c>
      <c r="W52" s="2117">
        <v>4.6310000000000002</v>
      </c>
      <c r="X52" s="2514"/>
      <c r="Y52" s="2514"/>
      <c r="Z52" s="2515"/>
      <c r="AA52" s="2529"/>
      <c r="AB52" s="54" t="s">
        <v>12479</v>
      </c>
      <c r="AC52" s="12"/>
      <c r="AD52" s="56"/>
      <c r="AE52" s="12"/>
      <c r="AF52" s="2356"/>
      <c r="AG52" s="2116">
        <v>0</v>
      </c>
      <c r="AH52" s="2518"/>
      <c r="AI52" s="57">
        <v>0</v>
      </c>
      <c r="AJ52" s="57">
        <v>0</v>
      </c>
      <c r="AK52" s="57">
        <v>0</v>
      </c>
      <c r="AL52" s="57">
        <v>0</v>
      </c>
      <c r="AM52" s="57">
        <v>0</v>
      </c>
      <c r="AN52" s="57">
        <v>0</v>
      </c>
      <c r="AO52" s="57">
        <v>0</v>
      </c>
      <c r="AP52" s="57">
        <v>0</v>
      </c>
      <c r="AQ52" s="2465"/>
      <c r="AR52" s="57">
        <v>0</v>
      </c>
      <c r="AS52" s="57">
        <v>0</v>
      </c>
      <c r="AT52" s="57">
        <v>0</v>
      </c>
      <c r="AU52" s="57">
        <v>0</v>
      </c>
      <c r="AV52" s="57">
        <v>0</v>
      </c>
      <c r="AW52" s="57">
        <v>0</v>
      </c>
      <c r="AX52" s="57">
        <v>0</v>
      </c>
      <c r="AY52" s="57">
        <v>0</v>
      </c>
      <c r="AZ52" s="2465"/>
      <c r="BA52" s="2465"/>
      <c r="BB52" s="2465"/>
      <c r="BC52" s="2465"/>
      <c r="BD52" s="2371"/>
      <c r="BF52" s="79" t="s">
        <v>12478</v>
      </c>
      <c r="BG52" s="2512" t="s">
        <v>11128</v>
      </c>
      <c r="BH52" s="52" t="s">
        <v>12480</v>
      </c>
      <c r="BI52" s="52" t="s">
        <v>12481</v>
      </c>
      <c r="BJ52" s="52" t="s">
        <v>12482</v>
      </c>
      <c r="BK52" s="52" t="s">
        <v>12483</v>
      </c>
      <c r="BL52" s="52" t="s">
        <v>12484</v>
      </c>
      <c r="BM52" s="52" t="s">
        <v>12485</v>
      </c>
      <c r="BN52" s="52" t="s">
        <v>12486</v>
      </c>
      <c r="BO52" s="52" t="s">
        <v>12487</v>
      </c>
      <c r="BP52" s="2117" t="s">
        <v>12488</v>
      </c>
      <c r="BQ52" s="52" t="s">
        <v>12489</v>
      </c>
      <c r="BR52" s="52" t="s">
        <v>12490</v>
      </c>
      <c r="BS52" s="52" t="s">
        <v>12491</v>
      </c>
      <c r="BT52" s="52" t="s">
        <v>12492</v>
      </c>
      <c r="BU52" s="52" t="s">
        <v>12493</v>
      </c>
      <c r="BV52" s="52" t="s">
        <v>12494</v>
      </c>
      <c r="BW52" s="52" t="s">
        <v>12495</v>
      </c>
      <c r="BX52" s="52" t="s">
        <v>12496</v>
      </c>
      <c r="BY52" s="2117" t="s">
        <v>12497</v>
      </c>
      <c r="BZ52" s="2514"/>
      <c r="CA52" s="2514"/>
      <c r="CB52" s="2515"/>
    </row>
    <row r="53" spans="1:80" ht="33" customHeight="1">
      <c r="A53" s="12"/>
      <c r="B53" s="80" t="s">
        <v>12478</v>
      </c>
      <c r="C53" s="2519" t="s">
        <v>11136</v>
      </c>
      <c r="D53" s="58" t="s">
        <v>6756</v>
      </c>
      <c r="E53" s="58">
        <v>3</v>
      </c>
      <c r="F53" s="59">
        <v>0</v>
      </c>
      <c r="G53" s="59">
        <v>0</v>
      </c>
      <c r="H53" s="59">
        <v>0</v>
      </c>
      <c r="I53" s="59">
        <v>0</v>
      </c>
      <c r="J53" s="59">
        <v>0</v>
      </c>
      <c r="K53" s="59">
        <v>0</v>
      </c>
      <c r="L53" s="59">
        <v>0</v>
      </c>
      <c r="M53" s="59">
        <v>0</v>
      </c>
      <c r="N53" s="2118">
        <v>0</v>
      </c>
      <c r="O53" s="59">
        <v>0</v>
      </c>
      <c r="P53" s="59">
        <v>0</v>
      </c>
      <c r="Q53" s="59">
        <v>0</v>
      </c>
      <c r="R53" s="59">
        <v>0</v>
      </c>
      <c r="S53" s="59">
        <v>0</v>
      </c>
      <c r="T53" s="59">
        <v>0</v>
      </c>
      <c r="U53" s="59">
        <v>0</v>
      </c>
      <c r="V53" s="59">
        <v>0</v>
      </c>
      <c r="W53" s="2118">
        <v>0</v>
      </c>
      <c r="X53" s="2521"/>
      <c r="Y53" s="2521"/>
      <c r="Z53" s="2522"/>
      <c r="AA53" s="2529"/>
      <c r="AB53" s="61" t="s">
        <v>12498</v>
      </c>
      <c r="AC53" s="12"/>
      <c r="AD53" s="62"/>
      <c r="AE53" s="12"/>
      <c r="AF53" s="2356"/>
      <c r="AG53" s="2116">
        <v>0</v>
      </c>
      <c r="AH53" s="2503"/>
      <c r="AI53" s="57">
        <v>0</v>
      </c>
      <c r="AJ53" s="57">
        <v>0</v>
      </c>
      <c r="AK53" s="57">
        <v>0</v>
      </c>
      <c r="AL53" s="57">
        <v>0</v>
      </c>
      <c r="AM53" s="57">
        <v>0</v>
      </c>
      <c r="AN53" s="57">
        <v>0</v>
      </c>
      <c r="AO53" s="57">
        <v>0</v>
      </c>
      <c r="AP53" s="57">
        <v>0</v>
      </c>
      <c r="AQ53" s="2465"/>
      <c r="AR53" s="57">
        <v>0</v>
      </c>
      <c r="AS53" s="57">
        <v>0</v>
      </c>
      <c r="AT53" s="57">
        <v>0</v>
      </c>
      <c r="AU53" s="57">
        <v>0</v>
      </c>
      <c r="AV53" s="57">
        <v>0</v>
      </c>
      <c r="AW53" s="57">
        <v>0</v>
      </c>
      <c r="AX53" s="57">
        <v>0</v>
      </c>
      <c r="AY53" s="57">
        <v>0</v>
      </c>
      <c r="AZ53" s="2465"/>
      <c r="BA53" s="2465"/>
      <c r="BB53" s="2465"/>
      <c r="BC53" s="2465"/>
      <c r="BD53" s="2371"/>
      <c r="BF53" s="80" t="s">
        <v>12478</v>
      </c>
      <c r="BG53" s="2519" t="s">
        <v>11136</v>
      </c>
      <c r="BH53" s="59" t="s">
        <v>12499</v>
      </c>
      <c r="BI53" s="59" t="s">
        <v>12500</v>
      </c>
      <c r="BJ53" s="59" t="s">
        <v>12501</v>
      </c>
      <c r="BK53" s="59" t="s">
        <v>12502</v>
      </c>
      <c r="BL53" s="59" t="s">
        <v>12503</v>
      </c>
      <c r="BM53" s="59" t="s">
        <v>12504</v>
      </c>
      <c r="BN53" s="59" t="s">
        <v>12505</v>
      </c>
      <c r="BO53" s="59" t="s">
        <v>12506</v>
      </c>
      <c r="BP53" s="2118" t="s">
        <v>12507</v>
      </c>
      <c r="BQ53" s="59" t="s">
        <v>12508</v>
      </c>
      <c r="BR53" s="59" t="s">
        <v>12509</v>
      </c>
      <c r="BS53" s="59" t="s">
        <v>12510</v>
      </c>
      <c r="BT53" s="59" t="s">
        <v>12511</v>
      </c>
      <c r="BU53" s="59" t="s">
        <v>12512</v>
      </c>
      <c r="BV53" s="59" t="s">
        <v>12513</v>
      </c>
      <c r="BW53" s="59" t="s">
        <v>12514</v>
      </c>
      <c r="BX53" s="59" t="s">
        <v>12515</v>
      </c>
      <c r="BY53" s="2118" t="s">
        <v>12516</v>
      </c>
      <c r="BZ53" s="2521"/>
      <c r="CA53" s="2521"/>
      <c r="CB53" s="2522"/>
    </row>
    <row r="54" spans="1:80" ht="33" customHeight="1">
      <c r="A54" s="12"/>
      <c r="B54" s="80" t="s">
        <v>12478</v>
      </c>
      <c r="C54" s="2519" t="s">
        <v>11144</v>
      </c>
      <c r="D54" s="58" t="s">
        <v>6756</v>
      </c>
      <c r="E54" s="58">
        <v>3</v>
      </c>
      <c r="F54" s="2118">
        <v>0</v>
      </c>
      <c r="G54" s="2118">
        <v>0</v>
      </c>
      <c r="H54" s="2118">
        <v>0</v>
      </c>
      <c r="I54" s="2118">
        <v>6.23</v>
      </c>
      <c r="J54" s="2118">
        <v>0</v>
      </c>
      <c r="K54" s="2118">
        <v>0</v>
      </c>
      <c r="L54" s="2118">
        <v>0</v>
      </c>
      <c r="M54" s="2118">
        <v>0</v>
      </c>
      <c r="N54" s="2118">
        <v>6.23</v>
      </c>
      <c r="O54" s="2118">
        <v>0</v>
      </c>
      <c r="P54" s="2118">
        <v>0</v>
      </c>
      <c r="Q54" s="2118">
        <v>0</v>
      </c>
      <c r="R54" s="2118">
        <v>4.6310000000000002</v>
      </c>
      <c r="S54" s="2118">
        <v>0</v>
      </c>
      <c r="T54" s="2118">
        <v>0</v>
      </c>
      <c r="U54" s="2118">
        <v>0</v>
      </c>
      <c r="V54" s="2118">
        <v>0</v>
      </c>
      <c r="W54" s="2118">
        <v>4.6310000000000002</v>
      </c>
      <c r="X54" s="2521"/>
      <c r="Y54" s="2521"/>
      <c r="Z54" s="2522"/>
      <c r="AA54" s="2399"/>
      <c r="AB54" s="61" t="s">
        <v>12517</v>
      </c>
      <c r="AC54" s="12"/>
      <c r="AD54" s="62"/>
      <c r="AE54" s="12"/>
      <c r="AF54" s="2356"/>
      <c r="AH54" s="2356"/>
      <c r="AI54" s="2465"/>
      <c r="AJ54" s="2465"/>
      <c r="AK54" s="2465"/>
      <c r="AL54" s="2465"/>
      <c r="AM54" s="2465"/>
      <c r="AN54" s="2465"/>
      <c r="AO54" s="2465"/>
      <c r="AP54" s="2465"/>
      <c r="AQ54" s="2465"/>
      <c r="AR54" s="2465"/>
      <c r="AS54" s="2465"/>
      <c r="AT54" s="2465"/>
      <c r="AU54" s="2465"/>
      <c r="AV54" s="2465"/>
      <c r="AW54" s="2465"/>
      <c r="AX54" s="2465"/>
      <c r="AY54" s="2465"/>
      <c r="AZ54" s="2465"/>
      <c r="BA54" s="2465"/>
      <c r="BB54" s="2465"/>
      <c r="BC54" s="2465"/>
      <c r="BD54" s="2371"/>
      <c r="BF54" s="80" t="s">
        <v>12478</v>
      </c>
      <c r="BG54" s="2519" t="s">
        <v>11144</v>
      </c>
      <c r="BH54" s="2118" t="s">
        <v>12518</v>
      </c>
      <c r="BI54" s="2118" t="s">
        <v>12519</v>
      </c>
      <c r="BJ54" s="2118" t="s">
        <v>12520</v>
      </c>
      <c r="BK54" s="2118" t="s">
        <v>12521</v>
      </c>
      <c r="BL54" s="2118" t="s">
        <v>12522</v>
      </c>
      <c r="BM54" s="2118" t="s">
        <v>12523</v>
      </c>
      <c r="BN54" s="2118" t="s">
        <v>12524</v>
      </c>
      <c r="BO54" s="2118" t="s">
        <v>12525</v>
      </c>
      <c r="BP54" s="2118" t="s">
        <v>12526</v>
      </c>
      <c r="BQ54" s="2118" t="s">
        <v>12527</v>
      </c>
      <c r="BR54" s="2118" t="s">
        <v>12528</v>
      </c>
      <c r="BS54" s="2118" t="s">
        <v>12529</v>
      </c>
      <c r="BT54" s="2118" t="s">
        <v>12530</v>
      </c>
      <c r="BU54" s="2118" t="s">
        <v>12531</v>
      </c>
      <c r="BV54" s="2118" t="s">
        <v>12532</v>
      </c>
      <c r="BW54" s="2118" t="s">
        <v>12533</v>
      </c>
      <c r="BX54" s="2118" t="s">
        <v>12534</v>
      </c>
      <c r="BY54" s="2118" t="s">
        <v>12535</v>
      </c>
      <c r="BZ54" s="2521"/>
      <c r="CA54" s="2521"/>
      <c r="CB54" s="2522"/>
    </row>
    <row r="55" spans="1:80" ht="15.75" customHeight="1">
      <c r="A55" s="12"/>
      <c r="B55" s="80" t="s">
        <v>12536</v>
      </c>
      <c r="C55" s="2519" t="s">
        <v>11128</v>
      </c>
      <c r="D55" s="58" t="s">
        <v>6756</v>
      </c>
      <c r="E55" s="58">
        <v>3</v>
      </c>
      <c r="F55" s="59">
        <v>0.25800000000000001</v>
      </c>
      <c r="G55" s="59">
        <v>5.6000000000000001E-2</v>
      </c>
      <c r="H55" s="59">
        <v>5.6000000000000001E-2</v>
      </c>
      <c r="I55" s="59">
        <v>2E-3</v>
      </c>
      <c r="J55" s="59">
        <v>0</v>
      </c>
      <c r="K55" s="59">
        <v>0</v>
      </c>
      <c r="L55" s="59">
        <v>0</v>
      </c>
      <c r="M55" s="59">
        <v>0</v>
      </c>
      <c r="N55" s="2118">
        <v>0.372</v>
      </c>
      <c r="O55" s="59">
        <v>0.81100000000000005</v>
      </c>
      <c r="P55" s="59">
        <v>0.17699999999999999</v>
      </c>
      <c r="Q55" s="59">
        <v>0.17699999999999999</v>
      </c>
      <c r="R55" s="59">
        <v>2E-3</v>
      </c>
      <c r="S55" s="59">
        <v>0</v>
      </c>
      <c r="T55" s="59">
        <v>0</v>
      </c>
      <c r="U55" s="59">
        <v>1E-3</v>
      </c>
      <c r="V55" s="59">
        <v>0</v>
      </c>
      <c r="W55" s="2118">
        <v>1.1679999999999999</v>
      </c>
      <c r="X55" s="2521"/>
      <c r="Y55" s="2521"/>
      <c r="Z55" s="2522"/>
      <c r="AA55" s="2399"/>
      <c r="AB55" s="61" t="s">
        <v>12537</v>
      </c>
      <c r="AC55" s="12"/>
      <c r="AD55" s="62"/>
      <c r="AE55" s="12"/>
      <c r="AF55" s="2356"/>
      <c r="AG55" s="2116">
        <v>0</v>
      </c>
      <c r="AH55" s="2518"/>
      <c r="AI55" s="57">
        <v>0</v>
      </c>
      <c r="AJ55" s="57">
        <v>0</v>
      </c>
      <c r="AK55" s="57">
        <v>0</v>
      </c>
      <c r="AL55" s="57">
        <v>0</v>
      </c>
      <c r="AM55" s="57">
        <v>0</v>
      </c>
      <c r="AN55" s="57">
        <v>0</v>
      </c>
      <c r="AO55" s="57">
        <v>0</v>
      </c>
      <c r="AP55" s="57">
        <v>0</v>
      </c>
      <c r="AQ55" s="2465"/>
      <c r="AR55" s="57">
        <v>0</v>
      </c>
      <c r="AS55" s="57">
        <v>0</v>
      </c>
      <c r="AT55" s="57">
        <v>0</v>
      </c>
      <c r="AU55" s="57">
        <v>0</v>
      </c>
      <c r="AV55" s="57">
        <v>0</v>
      </c>
      <c r="AW55" s="57">
        <v>0</v>
      </c>
      <c r="AX55" s="57">
        <v>0</v>
      </c>
      <c r="AY55" s="57">
        <v>0</v>
      </c>
      <c r="AZ55" s="2465"/>
      <c r="BA55" s="2465"/>
      <c r="BB55" s="2465"/>
      <c r="BC55" s="2465"/>
      <c r="BD55" s="2371"/>
      <c r="BF55" s="80" t="s">
        <v>12536</v>
      </c>
      <c r="BG55" s="2519" t="s">
        <v>11128</v>
      </c>
      <c r="BH55" s="59" t="s">
        <v>12538</v>
      </c>
      <c r="BI55" s="59" t="s">
        <v>12539</v>
      </c>
      <c r="BJ55" s="59" t="s">
        <v>12540</v>
      </c>
      <c r="BK55" s="59" t="s">
        <v>12541</v>
      </c>
      <c r="BL55" s="59" t="s">
        <v>12542</v>
      </c>
      <c r="BM55" s="59" t="s">
        <v>12543</v>
      </c>
      <c r="BN55" s="59" t="s">
        <v>12544</v>
      </c>
      <c r="BO55" s="59" t="s">
        <v>12545</v>
      </c>
      <c r="BP55" s="2118" t="s">
        <v>12546</v>
      </c>
      <c r="BQ55" s="59" t="s">
        <v>12547</v>
      </c>
      <c r="BR55" s="59" t="s">
        <v>12548</v>
      </c>
      <c r="BS55" s="59" t="s">
        <v>12549</v>
      </c>
      <c r="BT55" s="59" t="s">
        <v>12550</v>
      </c>
      <c r="BU55" s="59" t="s">
        <v>12551</v>
      </c>
      <c r="BV55" s="59" t="s">
        <v>12552</v>
      </c>
      <c r="BW55" s="59" t="s">
        <v>12553</v>
      </c>
      <c r="BX55" s="59" t="s">
        <v>12554</v>
      </c>
      <c r="BY55" s="2118" t="s">
        <v>12555</v>
      </c>
      <c r="BZ55" s="2521"/>
      <c r="CA55" s="2521"/>
      <c r="CB55" s="2522"/>
    </row>
    <row r="56" spans="1:80" ht="15.75" customHeight="1">
      <c r="A56" s="12"/>
      <c r="B56" s="80" t="s">
        <v>12536</v>
      </c>
      <c r="C56" s="2519" t="s">
        <v>11136</v>
      </c>
      <c r="D56" s="58" t="s">
        <v>6756</v>
      </c>
      <c r="E56" s="58">
        <v>3</v>
      </c>
      <c r="F56" s="59">
        <v>0</v>
      </c>
      <c r="G56" s="59">
        <v>0</v>
      </c>
      <c r="H56" s="59">
        <v>0</v>
      </c>
      <c r="I56" s="59">
        <v>0</v>
      </c>
      <c r="J56" s="59">
        <v>0</v>
      </c>
      <c r="K56" s="59">
        <v>0</v>
      </c>
      <c r="L56" s="59">
        <v>0</v>
      </c>
      <c r="M56" s="59">
        <v>0</v>
      </c>
      <c r="N56" s="2118">
        <v>0</v>
      </c>
      <c r="O56" s="59">
        <v>0</v>
      </c>
      <c r="P56" s="59">
        <v>0</v>
      </c>
      <c r="Q56" s="59">
        <v>0</v>
      </c>
      <c r="R56" s="59">
        <v>0</v>
      </c>
      <c r="S56" s="59">
        <v>0</v>
      </c>
      <c r="T56" s="59">
        <v>0</v>
      </c>
      <c r="U56" s="59">
        <v>0</v>
      </c>
      <c r="V56" s="59">
        <v>0</v>
      </c>
      <c r="W56" s="2118">
        <v>0</v>
      </c>
      <c r="X56" s="2521"/>
      <c r="Y56" s="2521"/>
      <c r="Z56" s="2522"/>
      <c r="AA56" s="2399"/>
      <c r="AB56" s="61" t="s">
        <v>12556</v>
      </c>
      <c r="AC56" s="12"/>
      <c r="AD56" s="62"/>
      <c r="AE56" s="12"/>
      <c r="AF56" s="2356"/>
      <c r="AG56" s="2116">
        <v>0</v>
      </c>
      <c r="AH56" s="2503"/>
      <c r="AI56" s="57">
        <v>0</v>
      </c>
      <c r="AJ56" s="57">
        <v>0</v>
      </c>
      <c r="AK56" s="57">
        <v>0</v>
      </c>
      <c r="AL56" s="57">
        <v>0</v>
      </c>
      <c r="AM56" s="57">
        <v>0</v>
      </c>
      <c r="AN56" s="57">
        <v>0</v>
      </c>
      <c r="AO56" s="57">
        <v>0</v>
      </c>
      <c r="AP56" s="57">
        <v>0</v>
      </c>
      <c r="AQ56" s="2465"/>
      <c r="AR56" s="57">
        <v>0</v>
      </c>
      <c r="AS56" s="57">
        <v>0</v>
      </c>
      <c r="AT56" s="57">
        <v>0</v>
      </c>
      <c r="AU56" s="57">
        <v>0</v>
      </c>
      <c r="AV56" s="57">
        <v>0</v>
      </c>
      <c r="AW56" s="57">
        <v>0</v>
      </c>
      <c r="AX56" s="57">
        <v>0</v>
      </c>
      <c r="AY56" s="57">
        <v>0</v>
      </c>
      <c r="AZ56" s="2465"/>
      <c r="BA56" s="2465"/>
      <c r="BB56" s="2465"/>
      <c r="BC56" s="2465"/>
      <c r="BD56" s="2371"/>
      <c r="BF56" s="80" t="s">
        <v>12536</v>
      </c>
      <c r="BG56" s="2519" t="s">
        <v>11136</v>
      </c>
      <c r="BH56" s="59" t="s">
        <v>12557</v>
      </c>
      <c r="BI56" s="59" t="s">
        <v>12558</v>
      </c>
      <c r="BJ56" s="59" t="s">
        <v>12559</v>
      </c>
      <c r="BK56" s="59" t="s">
        <v>12560</v>
      </c>
      <c r="BL56" s="59" t="s">
        <v>12561</v>
      </c>
      <c r="BM56" s="59" t="s">
        <v>12562</v>
      </c>
      <c r="BN56" s="59" t="s">
        <v>12563</v>
      </c>
      <c r="BO56" s="59" t="s">
        <v>12564</v>
      </c>
      <c r="BP56" s="2118" t="s">
        <v>12565</v>
      </c>
      <c r="BQ56" s="59" t="s">
        <v>12566</v>
      </c>
      <c r="BR56" s="59" t="s">
        <v>12567</v>
      </c>
      <c r="BS56" s="59" t="s">
        <v>12568</v>
      </c>
      <c r="BT56" s="59" t="s">
        <v>12569</v>
      </c>
      <c r="BU56" s="59" t="s">
        <v>12570</v>
      </c>
      <c r="BV56" s="59" t="s">
        <v>12571</v>
      </c>
      <c r="BW56" s="59" t="s">
        <v>12572</v>
      </c>
      <c r="BX56" s="59" t="s">
        <v>12573</v>
      </c>
      <c r="BY56" s="2118" t="s">
        <v>12574</v>
      </c>
      <c r="BZ56" s="2521"/>
      <c r="CA56" s="2521"/>
      <c r="CB56" s="2522"/>
    </row>
    <row r="57" spans="1:80" ht="15.75" customHeight="1">
      <c r="A57" s="12"/>
      <c r="B57" s="80" t="s">
        <v>12536</v>
      </c>
      <c r="C57" s="2519" t="s">
        <v>11144</v>
      </c>
      <c r="D57" s="58" t="s">
        <v>6756</v>
      </c>
      <c r="E57" s="58">
        <v>3</v>
      </c>
      <c r="F57" s="2118">
        <v>0.25800000000000001</v>
      </c>
      <c r="G57" s="2118">
        <v>5.6000000000000001E-2</v>
      </c>
      <c r="H57" s="2118">
        <v>5.6000000000000001E-2</v>
      </c>
      <c r="I57" s="2118">
        <v>2E-3</v>
      </c>
      <c r="J57" s="2118">
        <v>0</v>
      </c>
      <c r="K57" s="2118">
        <v>0</v>
      </c>
      <c r="L57" s="2118">
        <v>0</v>
      </c>
      <c r="M57" s="2118">
        <v>0</v>
      </c>
      <c r="N57" s="2118">
        <v>0.372</v>
      </c>
      <c r="O57" s="2118">
        <v>0.81100000000000005</v>
      </c>
      <c r="P57" s="2118">
        <v>0.17699999999999999</v>
      </c>
      <c r="Q57" s="2118">
        <v>0.17699999999999999</v>
      </c>
      <c r="R57" s="2118">
        <v>2E-3</v>
      </c>
      <c r="S57" s="2118">
        <v>0</v>
      </c>
      <c r="T57" s="2118">
        <v>0</v>
      </c>
      <c r="U57" s="2118">
        <v>1E-3</v>
      </c>
      <c r="V57" s="2118">
        <v>0</v>
      </c>
      <c r="W57" s="2118">
        <v>1.1679999999999999</v>
      </c>
      <c r="X57" s="2521"/>
      <c r="Y57" s="2521"/>
      <c r="Z57" s="2522"/>
      <c r="AA57" s="2399"/>
      <c r="AB57" s="61" t="s">
        <v>12575</v>
      </c>
      <c r="AC57" s="12"/>
      <c r="AD57" s="62"/>
      <c r="AE57" s="12"/>
      <c r="AF57" s="2356"/>
      <c r="AH57" s="2356"/>
      <c r="AI57" s="2465"/>
      <c r="AJ57" s="2465"/>
      <c r="AK57" s="2465"/>
      <c r="AL57" s="2465"/>
      <c r="AM57" s="2465"/>
      <c r="AN57" s="2465"/>
      <c r="AO57" s="2465"/>
      <c r="AP57" s="2465"/>
      <c r="AQ57" s="2465"/>
      <c r="AR57" s="2465"/>
      <c r="AS57" s="2465"/>
      <c r="AT57" s="2465"/>
      <c r="AU57" s="2465"/>
      <c r="AV57" s="2465"/>
      <c r="AW57" s="2465"/>
      <c r="AX57" s="2465"/>
      <c r="AY57" s="2465"/>
      <c r="AZ57" s="2465"/>
      <c r="BA57" s="2465"/>
      <c r="BB57" s="2465"/>
      <c r="BC57" s="2465"/>
      <c r="BD57" s="2371"/>
      <c r="BF57" s="80" t="s">
        <v>12536</v>
      </c>
      <c r="BG57" s="2519" t="s">
        <v>11144</v>
      </c>
      <c r="BH57" s="2118" t="s">
        <v>12576</v>
      </c>
      <c r="BI57" s="2118" t="s">
        <v>12577</v>
      </c>
      <c r="BJ57" s="2118" t="s">
        <v>12578</v>
      </c>
      <c r="BK57" s="2118" t="s">
        <v>12579</v>
      </c>
      <c r="BL57" s="2118" t="s">
        <v>12580</v>
      </c>
      <c r="BM57" s="2118" t="s">
        <v>12581</v>
      </c>
      <c r="BN57" s="2118" t="s">
        <v>12582</v>
      </c>
      <c r="BO57" s="2118" t="s">
        <v>12583</v>
      </c>
      <c r="BP57" s="2118" t="s">
        <v>12584</v>
      </c>
      <c r="BQ57" s="2118" t="s">
        <v>12585</v>
      </c>
      <c r="BR57" s="2118" t="s">
        <v>12586</v>
      </c>
      <c r="BS57" s="2118" t="s">
        <v>12587</v>
      </c>
      <c r="BT57" s="2118" t="s">
        <v>12588</v>
      </c>
      <c r="BU57" s="2118" t="s">
        <v>12589</v>
      </c>
      <c r="BV57" s="2118" t="s">
        <v>12590</v>
      </c>
      <c r="BW57" s="2118" t="s">
        <v>12591</v>
      </c>
      <c r="BX57" s="2118" t="s">
        <v>12592</v>
      </c>
      <c r="BY57" s="2118" t="s">
        <v>12593</v>
      </c>
      <c r="BZ57" s="2521"/>
      <c r="CA57" s="2521"/>
      <c r="CB57" s="2522"/>
    </row>
    <row r="58" spans="1:80" ht="15.75" customHeight="1">
      <c r="A58" s="12"/>
      <c r="B58" s="80" t="s">
        <v>12594</v>
      </c>
      <c r="C58" s="2519" t="s">
        <v>11128</v>
      </c>
      <c r="D58" s="58" t="s">
        <v>6756</v>
      </c>
      <c r="E58" s="58">
        <v>3</v>
      </c>
      <c r="F58" s="59">
        <v>-1.4E-2</v>
      </c>
      <c r="G58" s="59">
        <v>-3.0000000000000001E-3</v>
      </c>
      <c r="H58" s="59">
        <v>-3.0000000000000001E-3</v>
      </c>
      <c r="I58" s="59">
        <v>1.1060000000000001</v>
      </c>
      <c r="J58" s="59">
        <v>0</v>
      </c>
      <c r="K58" s="59">
        <v>0</v>
      </c>
      <c r="L58" s="59">
        <v>0</v>
      </c>
      <c r="M58" s="59">
        <v>0</v>
      </c>
      <c r="N58" s="2118">
        <v>1.0860000000000001</v>
      </c>
      <c r="O58" s="59">
        <v>8.9999999999999993E-3</v>
      </c>
      <c r="P58" s="59">
        <v>2E-3</v>
      </c>
      <c r="Q58" s="59">
        <v>2E-3</v>
      </c>
      <c r="R58" s="59">
        <v>-5.0000000000000001E-3</v>
      </c>
      <c r="S58" s="59">
        <v>0</v>
      </c>
      <c r="T58" s="59">
        <v>0</v>
      </c>
      <c r="U58" s="59">
        <v>0</v>
      </c>
      <c r="V58" s="59">
        <v>0</v>
      </c>
      <c r="W58" s="2118">
        <v>8.0000000000000002E-3</v>
      </c>
      <c r="X58" s="2521"/>
      <c r="Y58" s="2521"/>
      <c r="Z58" s="2522"/>
      <c r="AA58" s="2399"/>
      <c r="AB58" s="61" t="s">
        <v>12595</v>
      </c>
      <c r="AC58" s="12"/>
      <c r="AD58" s="62"/>
      <c r="AE58" s="12"/>
      <c r="AF58" s="2356"/>
      <c r="AG58" s="2116">
        <v>0</v>
      </c>
      <c r="AH58" s="2518"/>
      <c r="AI58" s="57">
        <v>0</v>
      </c>
      <c r="AJ58" s="57">
        <v>0</v>
      </c>
      <c r="AK58" s="57">
        <v>0</v>
      </c>
      <c r="AL58" s="57">
        <v>0</v>
      </c>
      <c r="AM58" s="57">
        <v>0</v>
      </c>
      <c r="AN58" s="57">
        <v>0</v>
      </c>
      <c r="AO58" s="57">
        <v>0</v>
      </c>
      <c r="AP58" s="57">
        <v>0</v>
      </c>
      <c r="AQ58" s="2465"/>
      <c r="AR58" s="57">
        <v>0</v>
      </c>
      <c r="AS58" s="57">
        <v>0</v>
      </c>
      <c r="AT58" s="57">
        <v>0</v>
      </c>
      <c r="AU58" s="57">
        <v>0</v>
      </c>
      <c r="AV58" s="57">
        <v>0</v>
      </c>
      <c r="AW58" s="57">
        <v>0</v>
      </c>
      <c r="AX58" s="57">
        <v>0</v>
      </c>
      <c r="AY58" s="57">
        <v>0</v>
      </c>
      <c r="AZ58" s="2465"/>
      <c r="BA58" s="2465"/>
      <c r="BB58" s="2465"/>
      <c r="BC58" s="2465"/>
      <c r="BD58" s="2371"/>
      <c r="BF58" s="80" t="s">
        <v>12594</v>
      </c>
      <c r="BG58" s="2519" t="s">
        <v>11128</v>
      </c>
      <c r="BH58" s="59" t="s">
        <v>12596</v>
      </c>
      <c r="BI58" s="59" t="s">
        <v>12597</v>
      </c>
      <c r="BJ58" s="59" t="s">
        <v>12598</v>
      </c>
      <c r="BK58" s="59" t="s">
        <v>12599</v>
      </c>
      <c r="BL58" s="59" t="s">
        <v>12600</v>
      </c>
      <c r="BM58" s="59" t="s">
        <v>12601</v>
      </c>
      <c r="BN58" s="59" t="s">
        <v>12602</v>
      </c>
      <c r="BO58" s="59" t="s">
        <v>12603</v>
      </c>
      <c r="BP58" s="2118" t="s">
        <v>12604</v>
      </c>
      <c r="BQ58" s="59" t="s">
        <v>12605</v>
      </c>
      <c r="BR58" s="59" t="s">
        <v>12606</v>
      </c>
      <c r="BS58" s="59" t="s">
        <v>12607</v>
      </c>
      <c r="BT58" s="59" t="s">
        <v>12608</v>
      </c>
      <c r="BU58" s="59" t="s">
        <v>12609</v>
      </c>
      <c r="BV58" s="59" t="s">
        <v>12610</v>
      </c>
      <c r="BW58" s="59" t="s">
        <v>12611</v>
      </c>
      <c r="BX58" s="59" t="s">
        <v>12612</v>
      </c>
      <c r="BY58" s="2118" t="s">
        <v>12613</v>
      </c>
      <c r="BZ58" s="2521"/>
      <c r="CA58" s="2521"/>
      <c r="CB58" s="2522"/>
    </row>
    <row r="59" spans="1:80" ht="15.75" customHeight="1">
      <c r="A59" s="12"/>
      <c r="B59" s="80" t="s">
        <v>12594</v>
      </c>
      <c r="C59" s="2519" t="s">
        <v>11136</v>
      </c>
      <c r="D59" s="58" t="s">
        <v>6756</v>
      </c>
      <c r="E59" s="58">
        <v>3</v>
      </c>
      <c r="F59" s="59">
        <v>0</v>
      </c>
      <c r="G59" s="59">
        <v>0</v>
      </c>
      <c r="H59" s="59">
        <v>0</v>
      </c>
      <c r="I59" s="59">
        <v>0</v>
      </c>
      <c r="J59" s="59">
        <v>0</v>
      </c>
      <c r="K59" s="59">
        <v>0</v>
      </c>
      <c r="L59" s="59">
        <v>0</v>
      </c>
      <c r="M59" s="59">
        <v>0</v>
      </c>
      <c r="N59" s="2118">
        <v>0</v>
      </c>
      <c r="O59" s="59">
        <v>0</v>
      </c>
      <c r="P59" s="59">
        <v>0</v>
      </c>
      <c r="Q59" s="59">
        <v>0</v>
      </c>
      <c r="R59" s="59">
        <v>0</v>
      </c>
      <c r="S59" s="59">
        <v>0</v>
      </c>
      <c r="T59" s="59">
        <v>0</v>
      </c>
      <c r="U59" s="59">
        <v>0</v>
      </c>
      <c r="V59" s="59">
        <v>0</v>
      </c>
      <c r="W59" s="2118">
        <v>0</v>
      </c>
      <c r="X59" s="2521"/>
      <c r="Y59" s="2521"/>
      <c r="Z59" s="2522"/>
      <c r="AA59" s="2399"/>
      <c r="AB59" s="61" t="s">
        <v>12614</v>
      </c>
      <c r="AC59" s="12"/>
      <c r="AD59" s="62"/>
      <c r="AE59" s="12"/>
      <c r="AF59" s="2356"/>
      <c r="AG59" s="2116">
        <v>0</v>
      </c>
      <c r="AH59" s="2503"/>
      <c r="AI59" s="57">
        <v>0</v>
      </c>
      <c r="AJ59" s="57">
        <v>0</v>
      </c>
      <c r="AK59" s="57">
        <v>0</v>
      </c>
      <c r="AL59" s="57">
        <v>0</v>
      </c>
      <c r="AM59" s="57">
        <v>0</v>
      </c>
      <c r="AN59" s="57">
        <v>0</v>
      </c>
      <c r="AO59" s="57">
        <v>0</v>
      </c>
      <c r="AP59" s="57">
        <v>0</v>
      </c>
      <c r="AQ59" s="2465"/>
      <c r="AR59" s="57">
        <v>0</v>
      </c>
      <c r="AS59" s="57">
        <v>0</v>
      </c>
      <c r="AT59" s="57">
        <v>0</v>
      </c>
      <c r="AU59" s="57">
        <v>0</v>
      </c>
      <c r="AV59" s="57">
        <v>0</v>
      </c>
      <c r="AW59" s="57">
        <v>0</v>
      </c>
      <c r="AX59" s="57">
        <v>0</v>
      </c>
      <c r="AY59" s="57">
        <v>0</v>
      </c>
      <c r="AZ59" s="2465"/>
      <c r="BA59" s="2465"/>
      <c r="BB59" s="2465"/>
      <c r="BC59" s="2465"/>
      <c r="BD59" s="2371"/>
      <c r="BF59" s="80" t="s">
        <v>12594</v>
      </c>
      <c r="BG59" s="2519" t="s">
        <v>11136</v>
      </c>
      <c r="BH59" s="59" t="s">
        <v>12615</v>
      </c>
      <c r="BI59" s="59" t="s">
        <v>12616</v>
      </c>
      <c r="BJ59" s="59" t="s">
        <v>12617</v>
      </c>
      <c r="BK59" s="59" t="s">
        <v>12618</v>
      </c>
      <c r="BL59" s="59" t="s">
        <v>12619</v>
      </c>
      <c r="BM59" s="59" t="s">
        <v>12620</v>
      </c>
      <c r="BN59" s="59" t="s">
        <v>12621</v>
      </c>
      <c r="BO59" s="59" t="s">
        <v>12622</v>
      </c>
      <c r="BP59" s="2118" t="s">
        <v>12623</v>
      </c>
      <c r="BQ59" s="59" t="s">
        <v>12624</v>
      </c>
      <c r="BR59" s="59" t="s">
        <v>12625</v>
      </c>
      <c r="BS59" s="59" t="s">
        <v>12626</v>
      </c>
      <c r="BT59" s="59" t="s">
        <v>12627</v>
      </c>
      <c r="BU59" s="59" t="s">
        <v>12628</v>
      </c>
      <c r="BV59" s="59" t="s">
        <v>12629</v>
      </c>
      <c r="BW59" s="59" t="s">
        <v>12630</v>
      </c>
      <c r="BX59" s="59" t="s">
        <v>12631</v>
      </c>
      <c r="BY59" s="2118" t="s">
        <v>12632</v>
      </c>
      <c r="BZ59" s="2521"/>
      <c r="CA59" s="2521"/>
      <c r="CB59" s="2522"/>
    </row>
    <row r="60" spans="1:80" ht="15.75" customHeight="1">
      <c r="A60" s="12"/>
      <c r="B60" s="80" t="s">
        <v>12594</v>
      </c>
      <c r="C60" s="2519" t="s">
        <v>11144</v>
      </c>
      <c r="D60" s="58" t="s">
        <v>6756</v>
      </c>
      <c r="E60" s="58">
        <v>3</v>
      </c>
      <c r="F60" s="2118">
        <v>-1.4E-2</v>
      </c>
      <c r="G60" s="2118">
        <v>-3.0000000000000001E-3</v>
      </c>
      <c r="H60" s="2118">
        <v>-3.0000000000000001E-3</v>
      </c>
      <c r="I60" s="2118">
        <v>1.1060000000000001</v>
      </c>
      <c r="J60" s="2118">
        <v>0</v>
      </c>
      <c r="K60" s="2118">
        <v>0</v>
      </c>
      <c r="L60" s="2118">
        <v>0</v>
      </c>
      <c r="M60" s="2118">
        <v>0</v>
      </c>
      <c r="N60" s="2118">
        <v>1.0860000000000001</v>
      </c>
      <c r="O60" s="2118">
        <v>8.9999999999999993E-3</v>
      </c>
      <c r="P60" s="2118">
        <v>2E-3</v>
      </c>
      <c r="Q60" s="2118">
        <v>2E-3</v>
      </c>
      <c r="R60" s="2118">
        <v>-5.0000000000000001E-3</v>
      </c>
      <c r="S60" s="2118">
        <v>0</v>
      </c>
      <c r="T60" s="2118">
        <v>0</v>
      </c>
      <c r="U60" s="2118">
        <v>0</v>
      </c>
      <c r="V60" s="2118">
        <v>0</v>
      </c>
      <c r="W60" s="2118">
        <v>8.0000000000000002E-3</v>
      </c>
      <c r="X60" s="59">
        <v>1.6259999999999999</v>
      </c>
      <c r="Y60" s="59">
        <v>2.548</v>
      </c>
      <c r="Z60" s="2523">
        <v>5.36</v>
      </c>
      <c r="AA60" s="2399"/>
      <c r="AB60" s="61" t="s">
        <v>12633</v>
      </c>
      <c r="AC60" s="12"/>
      <c r="AD60" s="62"/>
      <c r="AE60" s="12"/>
      <c r="AF60" s="2356"/>
      <c r="AG60" s="2116">
        <v>0</v>
      </c>
      <c r="AH60" s="2518"/>
      <c r="AI60" s="2465"/>
      <c r="AJ60" s="2465"/>
      <c r="AK60" s="2465"/>
      <c r="AL60" s="2465"/>
      <c r="AM60" s="2465"/>
      <c r="AN60" s="2465"/>
      <c r="AO60" s="2465"/>
      <c r="AP60" s="2465"/>
      <c r="AQ60" s="2465"/>
      <c r="AR60" s="2465"/>
      <c r="AS60" s="2465"/>
      <c r="AT60" s="2465"/>
      <c r="AU60" s="2465"/>
      <c r="AV60" s="2465"/>
      <c r="AW60" s="2465"/>
      <c r="AX60" s="2465"/>
      <c r="AY60" s="2465"/>
      <c r="AZ60" s="2465"/>
      <c r="BA60" s="57">
        <v>0</v>
      </c>
      <c r="BB60" s="57">
        <v>0</v>
      </c>
      <c r="BC60" s="57">
        <v>0</v>
      </c>
      <c r="BD60" s="2371"/>
      <c r="BF60" s="80" t="s">
        <v>12594</v>
      </c>
      <c r="BG60" s="2519" t="s">
        <v>11144</v>
      </c>
      <c r="BH60" s="2118" t="s">
        <v>12634</v>
      </c>
      <c r="BI60" s="2118" t="s">
        <v>12635</v>
      </c>
      <c r="BJ60" s="2118" t="s">
        <v>12636</v>
      </c>
      <c r="BK60" s="2118" t="s">
        <v>12637</v>
      </c>
      <c r="BL60" s="2118" t="s">
        <v>12638</v>
      </c>
      <c r="BM60" s="2118" t="s">
        <v>12639</v>
      </c>
      <c r="BN60" s="2118" t="s">
        <v>12640</v>
      </c>
      <c r="BO60" s="2118" t="s">
        <v>12641</v>
      </c>
      <c r="BP60" s="2118" t="s">
        <v>12642</v>
      </c>
      <c r="BQ60" s="2118" t="s">
        <v>12643</v>
      </c>
      <c r="BR60" s="2118" t="s">
        <v>12644</v>
      </c>
      <c r="BS60" s="2118" t="s">
        <v>12645</v>
      </c>
      <c r="BT60" s="2118" t="s">
        <v>12646</v>
      </c>
      <c r="BU60" s="2118" t="s">
        <v>12647</v>
      </c>
      <c r="BV60" s="2118" t="s">
        <v>12648</v>
      </c>
      <c r="BW60" s="2118" t="s">
        <v>12649</v>
      </c>
      <c r="BX60" s="2118" t="s">
        <v>12650</v>
      </c>
      <c r="BY60" s="2118" t="s">
        <v>12651</v>
      </c>
      <c r="BZ60" s="2524" t="s">
        <v>12652</v>
      </c>
      <c r="CA60" s="2524" t="s">
        <v>12653</v>
      </c>
      <c r="CB60" s="2525" t="s">
        <v>12654</v>
      </c>
    </row>
    <row r="61" spans="1:80" ht="15.75" customHeight="1">
      <c r="A61" s="12"/>
      <c r="B61" s="80" t="s">
        <v>12655</v>
      </c>
      <c r="C61" s="2519" t="s">
        <v>11128</v>
      </c>
      <c r="D61" s="58" t="s">
        <v>6756</v>
      </c>
      <c r="E61" s="58">
        <v>3</v>
      </c>
      <c r="F61" s="59">
        <v>0</v>
      </c>
      <c r="G61" s="59">
        <v>0</v>
      </c>
      <c r="H61" s="59">
        <v>0</v>
      </c>
      <c r="I61" s="59">
        <v>0</v>
      </c>
      <c r="J61" s="59">
        <v>0</v>
      </c>
      <c r="K61" s="59">
        <v>0</v>
      </c>
      <c r="L61" s="59">
        <v>0</v>
      </c>
      <c r="M61" s="59">
        <v>0</v>
      </c>
      <c r="N61" s="2118">
        <v>0</v>
      </c>
      <c r="O61" s="2520"/>
      <c r="P61" s="2520"/>
      <c r="Q61" s="2520"/>
      <c r="R61" s="2520"/>
      <c r="S61" s="2520"/>
      <c r="T61" s="2520"/>
      <c r="U61" s="2520"/>
      <c r="V61" s="2520"/>
      <c r="W61" s="2520"/>
      <c r="X61" s="2521"/>
      <c r="Y61" s="2521"/>
      <c r="Z61" s="2522"/>
      <c r="AA61" s="2399"/>
      <c r="AB61" s="61" t="s">
        <v>12656</v>
      </c>
      <c r="AC61" s="12"/>
      <c r="AD61" s="62"/>
      <c r="AE61" s="12"/>
      <c r="AF61" s="2356"/>
      <c r="AG61" s="2116">
        <v>0</v>
      </c>
      <c r="AH61" s="2356"/>
      <c r="AI61" s="57">
        <v>0</v>
      </c>
      <c r="AJ61" s="57">
        <v>0</v>
      </c>
      <c r="AK61" s="57">
        <v>0</v>
      </c>
      <c r="AL61" s="57">
        <v>0</v>
      </c>
      <c r="AM61" s="57">
        <v>0</v>
      </c>
      <c r="AN61" s="57">
        <v>0</v>
      </c>
      <c r="AO61" s="57">
        <v>0</v>
      </c>
      <c r="AP61" s="57">
        <v>0</v>
      </c>
      <c r="AQ61" s="2465"/>
      <c r="AR61" s="2465"/>
      <c r="AS61" s="2465"/>
      <c r="AT61" s="2465"/>
      <c r="AU61" s="2465"/>
      <c r="AV61" s="2465"/>
      <c r="AW61" s="2465"/>
      <c r="AX61" s="2465"/>
      <c r="AY61" s="2465"/>
      <c r="AZ61" s="2465"/>
      <c r="BA61" s="2465"/>
      <c r="BB61" s="2465"/>
      <c r="BC61" s="2465"/>
      <c r="BD61" s="2371"/>
      <c r="BF61" s="80" t="s">
        <v>12655</v>
      </c>
      <c r="BG61" s="2519" t="s">
        <v>11128</v>
      </c>
      <c r="BH61" s="59" t="s">
        <v>12657</v>
      </c>
      <c r="BI61" s="59" t="s">
        <v>12658</v>
      </c>
      <c r="BJ61" s="59" t="s">
        <v>12659</v>
      </c>
      <c r="BK61" s="59" t="s">
        <v>12660</v>
      </c>
      <c r="BL61" s="59" t="s">
        <v>12661</v>
      </c>
      <c r="BM61" s="59" t="s">
        <v>12662</v>
      </c>
      <c r="BN61" s="59" t="s">
        <v>12663</v>
      </c>
      <c r="BO61" s="59" t="s">
        <v>12664</v>
      </c>
      <c r="BP61" s="2118" t="s">
        <v>12665</v>
      </c>
      <c r="BQ61" s="2520"/>
      <c r="BR61" s="2520"/>
      <c r="BS61" s="2520"/>
      <c r="BT61" s="2520"/>
      <c r="BU61" s="2520"/>
      <c r="BV61" s="2520"/>
      <c r="BW61" s="2520"/>
      <c r="BX61" s="2520"/>
      <c r="BY61" s="2520"/>
      <c r="BZ61" s="2521"/>
      <c r="CA61" s="2521"/>
      <c r="CB61" s="2522"/>
    </row>
    <row r="62" spans="1:80" ht="15.75" customHeight="1">
      <c r="A62" s="12"/>
      <c r="B62" s="80" t="s">
        <v>12655</v>
      </c>
      <c r="C62" s="2519" t="s">
        <v>11136</v>
      </c>
      <c r="D62" s="58" t="s">
        <v>6756</v>
      </c>
      <c r="E62" s="58">
        <v>3</v>
      </c>
      <c r="F62" s="59">
        <v>0</v>
      </c>
      <c r="G62" s="59">
        <v>0</v>
      </c>
      <c r="H62" s="59">
        <v>0</v>
      </c>
      <c r="I62" s="59">
        <v>0</v>
      </c>
      <c r="J62" s="59">
        <v>0</v>
      </c>
      <c r="K62" s="59">
        <v>0</v>
      </c>
      <c r="L62" s="59">
        <v>0</v>
      </c>
      <c r="M62" s="59">
        <v>0</v>
      </c>
      <c r="N62" s="2118">
        <v>0</v>
      </c>
      <c r="O62" s="2520"/>
      <c r="P62" s="2520"/>
      <c r="Q62" s="2520"/>
      <c r="R62" s="2520"/>
      <c r="S62" s="2520"/>
      <c r="T62" s="2520"/>
      <c r="U62" s="2520"/>
      <c r="V62" s="2520"/>
      <c r="W62" s="2520"/>
      <c r="X62" s="2521"/>
      <c r="Y62" s="2521"/>
      <c r="Z62" s="2522"/>
      <c r="AA62" s="2399"/>
      <c r="AB62" s="61" t="s">
        <v>12666</v>
      </c>
      <c r="AC62" s="12"/>
      <c r="AD62" s="62"/>
      <c r="AE62" s="12"/>
      <c r="AF62" s="2356"/>
      <c r="AG62" s="2116">
        <v>0</v>
      </c>
      <c r="AH62" s="2356"/>
      <c r="AI62" s="57">
        <v>0</v>
      </c>
      <c r="AJ62" s="57">
        <v>0</v>
      </c>
      <c r="AK62" s="57">
        <v>0</v>
      </c>
      <c r="AL62" s="57">
        <v>0</v>
      </c>
      <c r="AM62" s="57">
        <v>0</v>
      </c>
      <c r="AN62" s="57">
        <v>0</v>
      </c>
      <c r="AO62" s="57">
        <v>0</v>
      </c>
      <c r="AP62" s="57">
        <v>0</v>
      </c>
      <c r="AQ62" s="2465"/>
      <c r="AR62" s="2465"/>
      <c r="AS62" s="2465"/>
      <c r="AT62" s="2465"/>
      <c r="AU62" s="2465"/>
      <c r="AV62" s="2465"/>
      <c r="AW62" s="2465"/>
      <c r="AX62" s="2465"/>
      <c r="AY62" s="2465"/>
      <c r="AZ62" s="2465"/>
      <c r="BA62" s="2465"/>
      <c r="BB62" s="2465"/>
      <c r="BC62" s="2465"/>
      <c r="BD62" s="2371"/>
      <c r="BF62" s="80" t="s">
        <v>12655</v>
      </c>
      <c r="BG62" s="2519" t="s">
        <v>11136</v>
      </c>
      <c r="BH62" s="59" t="s">
        <v>12667</v>
      </c>
      <c r="BI62" s="59" t="s">
        <v>12668</v>
      </c>
      <c r="BJ62" s="59" t="s">
        <v>12669</v>
      </c>
      <c r="BK62" s="59" t="s">
        <v>12670</v>
      </c>
      <c r="BL62" s="59" t="s">
        <v>12671</v>
      </c>
      <c r="BM62" s="59" t="s">
        <v>12672</v>
      </c>
      <c r="BN62" s="59" t="s">
        <v>12673</v>
      </c>
      <c r="BO62" s="59" t="s">
        <v>12674</v>
      </c>
      <c r="BP62" s="2118" t="s">
        <v>12675</v>
      </c>
      <c r="BQ62" s="2520"/>
      <c r="BR62" s="2520"/>
      <c r="BS62" s="2520"/>
      <c r="BT62" s="2520"/>
      <c r="BU62" s="2520"/>
      <c r="BV62" s="2520"/>
      <c r="BW62" s="2520"/>
      <c r="BX62" s="2520"/>
      <c r="BY62" s="2520"/>
      <c r="BZ62" s="2521"/>
      <c r="CA62" s="2521"/>
      <c r="CB62" s="2522"/>
    </row>
    <row r="63" spans="1:80" ht="15.75" customHeight="1">
      <c r="A63" s="12"/>
      <c r="B63" s="80" t="s">
        <v>12655</v>
      </c>
      <c r="C63" s="2519" t="s">
        <v>11144</v>
      </c>
      <c r="D63" s="58" t="s">
        <v>6756</v>
      </c>
      <c r="E63" s="58">
        <v>3</v>
      </c>
      <c r="F63" s="2118">
        <v>0</v>
      </c>
      <c r="G63" s="2118">
        <v>0</v>
      </c>
      <c r="H63" s="2118">
        <v>0</v>
      </c>
      <c r="I63" s="2118">
        <v>0</v>
      </c>
      <c r="J63" s="2118">
        <v>0</v>
      </c>
      <c r="K63" s="2118">
        <v>0</v>
      </c>
      <c r="L63" s="2118">
        <v>0</v>
      </c>
      <c r="M63" s="2118">
        <v>0</v>
      </c>
      <c r="N63" s="2118">
        <v>0</v>
      </c>
      <c r="O63" s="2520"/>
      <c r="P63" s="2520"/>
      <c r="Q63" s="2520"/>
      <c r="R63" s="2520"/>
      <c r="S63" s="2520"/>
      <c r="T63" s="2520"/>
      <c r="U63" s="2520"/>
      <c r="V63" s="2520"/>
      <c r="W63" s="2520"/>
      <c r="X63" s="59">
        <v>0</v>
      </c>
      <c r="Y63" s="59">
        <v>0</v>
      </c>
      <c r="Z63" s="2523">
        <v>0</v>
      </c>
      <c r="AA63" s="2399"/>
      <c r="AB63" s="61" t="s">
        <v>12676</v>
      </c>
      <c r="AC63" s="12"/>
      <c r="AD63" s="62"/>
      <c r="AE63" s="12"/>
      <c r="AF63" s="2356"/>
      <c r="AG63" s="2116">
        <v>0</v>
      </c>
      <c r="AH63" s="2518"/>
      <c r="AI63" s="2465"/>
      <c r="AJ63" s="2465"/>
      <c r="AK63" s="2465"/>
      <c r="AL63" s="2465"/>
      <c r="AM63" s="2465"/>
      <c r="AN63" s="2465"/>
      <c r="AO63" s="2465"/>
      <c r="AP63" s="2465"/>
      <c r="AQ63" s="2465"/>
      <c r="AR63" s="2465"/>
      <c r="AS63" s="2465"/>
      <c r="AT63" s="2465"/>
      <c r="AU63" s="2465"/>
      <c r="AV63" s="2465"/>
      <c r="AW63" s="2465"/>
      <c r="AX63" s="2465"/>
      <c r="AY63" s="2465"/>
      <c r="AZ63" s="2465"/>
      <c r="BA63" s="57">
        <v>0</v>
      </c>
      <c r="BB63" s="57">
        <v>0</v>
      </c>
      <c r="BC63" s="57">
        <v>0</v>
      </c>
      <c r="BD63" s="2371"/>
      <c r="BF63" s="80" t="s">
        <v>12655</v>
      </c>
      <c r="BG63" s="2519" t="s">
        <v>11144</v>
      </c>
      <c r="BH63" s="2118" t="s">
        <v>12677</v>
      </c>
      <c r="BI63" s="2118" t="s">
        <v>12678</v>
      </c>
      <c r="BJ63" s="2118" t="s">
        <v>12679</v>
      </c>
      <c r="BK63" s="2118" t="s">
        <v>12680</v>
      </c>
      <c r="BL63" s="2118" t="s">
        <v>12681</v>
      </c>
      <c r="BM63" s="2118" t="s">
        <v>12682</v>
      </c>
      <c r="BN63" s="2118" t="s">
        <v>12683</v>
      </c>
      <c r="BO63" s="2118" t="s">
        <v>12684</v>
      </c>
      <c r="BP63" s="2118" t="s">
        <v>12685</v>
      </c>
      <c r="BQ63" s="2520"/>
      <c r="BR63" s="2520"/>
      <c r="BS63" s="2520"/>
      <c r="BT63" s="2520"/>
      <c r="BU63" s="2520"/>
      <c r="BV63" s="2520"/>
      <c r="BW63" s="2520"/>
      <c r="BX63" s="2520"/>
      <c r="BY63" s="2520"/>
      <c r="BZ63" s="2524" t="s">
        <v>12686</v>
      </c>
      <c r="CA63" s="2524" t="s">
        <v>12687</v>
      </c>
      <c r="CB63" s="2525" t="s">
        <v>12688</v>
      </c>
    </row>
    <row r="64" spans="1:80" ht="15.75" customHeight="1">
      <c r="A64" s="12"/>
      <c r="B64" s="80" t="s">
        <v>12689</v>
      </c>
      <c r="C64" s="2519" t="s">
        <v>11128</v>
      </c>
      <c r="D64" s="58" t="s">
        <v>6756</v>
      </c>
      <c r="E64" s="58">
        <v>3</v>
      </c>
      <c r="F64" s="59">
        <v>0</v>
      </c>
      <c r="G64" s="59">
        <v>0</v>
      </c>
      <c r="H64" s="59">
        <v>0</v>
      </c>
      <c r="I64" s="59">
        <v>0</v>
      </c>
      <c r="J64" s="59">
        <v>0</v>
      </c>
      <c r="K64" s="59">
        <v>0</v>
      </c>
      <c r="L64" s="59">
        <v>5.6000000000000001E-2</v>
      </c>
      <c r="M64" s="59">
        <v>0</v>
      </c>
      <c r="N64" s="2118">
        <v>5.6000000000000001E-2</v>
      </c>
      <c r="O64" s="2520"/>
      <c r="P64" s="2520"/>
      <c r="Q64" s="2520"/>
      <c r="R64" s="2520"/>
      <c r="S64" s="2520"/>
      <c r="T64" s="2520"/>
      <c r="U64" s="2520"/>
      <c r="V64" s="2520"/>
      <c r="W64" s="2520"/>
      <c r="X64" s="2521"/>
      <c r="Y64" s="2521"/>
      <c r="Z64" s="2522"/>
      <c r="AA64" s="2399"/>
      <c r="AB64" s="61" t="s">
        <v>12690</v>
      </c>
      <c r="AC64" s="12"/>
      <c r="AD64" s="62"/>
      <c r="AE64" s="12"/>
      <c r="AF64" s="2356"/>
      <c r="AG64" s="2116">
        <v>0</v>
      </c>
      <c r="AH64" s="2356"/>
      <c r="AI64" s="57">
        <v>0</v>
      </c>
      <c r="AJ64" s="57">
        <v>0</v>
      </c>
      <c r="AK64" s="57">
        <v>0</v>
      </c>
      <c r="AL64" s="57">
        <v>0</v>
      </c>
      <c r="AM64" s="57">
        <v>0</v>
      </c>
      <c r="AN64" s="57">
        <v>0</v>
      </c>
      <c r="AO64" s="57">
        <v>0</v>
      </c>
      <c r="AP64" s="57">
        <v>0</v>
      </c>
      <c r="AQ64" s="2465"/>
      <c r="AR64" s="2465"/>
      <c r="AS64" s="2465"/>
      <c r="AT64" s="2465"/>
      <c r="AU64" s="2465"/>
      <c r="AV64" s="2465"/>
      <c r="AW64" s="2465"/>
      <c r="AX64" s="2465"/>
      <c r="AY64" s="2465"/>
      <c r="AZ64" s="2465"/>
      <c r="BA64" s="2465"/>
      <c r="BB64" s="2465"/>
      <c r="BC64" s="2465"/>
      <c r="BD64" s="2371"/>
      <c r="BF64" s="80" t="s">
        <v>12689</v>
      </c>
      <c r="BG64" s="2519" t="s">
        <v>11128</v>
      </c>
      <c r="BH64" s="59" t="s">
        <v>12691</v>
      </c>
      <c r="BI64" s="59" t="s">
        <v>12692</v>
      </c>
      <c r="BJ64" s="59" t="s">
        <v>12693</v>
      </c>
      <c r="BK64" s="59" t="s">
        <v>12694</v>
      </c>
      <c r="BL64" s="59" t="s">
        <v>12695</v>
      </c>
      <c r="BM64" s="59" t="s">
        <v>12696</v>
      </c>
      <c r="BN64" s="59" t="s">
        <v>12697</v>
      </c>
      <c r="BO64" s="59" t="s">
        <v>12698</v>
      </c>
      <c r="BP64" s="2118" t="s">
        <v>12699</v>
      </c>
      <c r="BQ64" s="2520"/>
      <c r="BR64" s="2520"/>
      <c r="BS64" s="2520"/>
      <c r="BT64" s="2520"/>
      <c r="BU64" s="2520"/>
      <c r="BV64" s="2520"/>
      <c r="BW64" s="2520"/>
      <c r="BX64" s="2520"/>
      <c r="BY64" s="2520"/>
      <c r="BZ64" s="2521"/>
      <c r="CA64" s="2521"/>
      <c r="CB64" s="2522"/>
    </row>
    <row r="65" spans="1:80" ht="15.75" customHeight="1">
      <c r="A65" s="12"/>
      <c r="B65" s="80" t="s">
        <v>12689</v>
      </c>
      <c r="C65" s="2519" t="s">
        <v>11136</v>
      </c>
      <c r="D65" s="58" t="s">
        <v>6756</v>
      </c>
      <c r="E65" s="58">
        <v>3</v>
      </c>
      <c r="F65" s="59">
        <v>0</v>
      </c>
      <c r="G65" s="59">
        <v>0</v>
      </c>
      <c r="H65" s="59">
        <v>0</v>
      </c>
      <c r="I65" s="59">
        <v>0</v>
      </c>
      <c r="J65" s="59">
        <v>0</v>
      </c>
      <c r="K65" s="59">
        <v>0</v>
      </c>
      <c r="L65" s="59">
        <v>0</v>
      </c>
      <c r="M65" s="59">
        <v>0</v>
      </c>
      <c r="N65" s="2118">
        <v>0</v>
      </c>
      <c r="O65" s="2520"/>
      <c r="P65" s="2520"/>
      <c r="Q65" s="2520"/>
      <c r="R65" s="2520"/>
      <c r="S65" s="2520"/>
      <c r="T65" s="2520"/>
      <c r="U65" s="2520"/>
      <c r="V65" s="2520"/>
      <c r="W65" s="2520"/>
      <c r="X65" s="2521"/>
      <c r="Y65" s="2521"/>
      <c r="Z65" s="2522"/>
      <c r="AA65" s="2399"/>
      <c r="AB65" s="61" t="s">
        <v>12700</v>
      </c>
      <c r="AC65" s="12"/>
      <c r="AD65" s="62"/>
      <c r="AE65" s="12"/>
      <c r="AF65" s="2356"/>
      <c r="AG65" s="2116">
        <v>0</v>
      </c>
      <c r="AH65" s="2356"/>
      <c r="AI65" s="57">
        <v>0</v>
      </c>
      <c r="AJ65" s="57">
        <v>0</v>
      </c>
      <c r="AK65" s="57">
        <v>0</v>
      </c>
      <c r="AL65" s="57">
        <v>0</v>
      </c>
      <c r="AM65" s="57">
        <v>0</v>
      </c>
      <c r="AN65" s="57">
        <v>0</v>
      </c>
      <c r="AO65" s="57">
        <v>0</v>
      </c>
      <c r="AP65" s="57">
        <v>0</v>
      </c>
      <c r="AQ65" s="2465"/>
      <c r="AR65" s="2465"/>
      <c r="AS65" s="2465"/>
      <c r="AT65" s="2465"/>
      <c r="AU65" s="2465"/>
      <c r="AV65" s="2465"/>
      <c r="AW65" s="2465"/>
      <c r="AX65" s="2465"/>
      <c r="AY65" s="2465"/>
      <c r="AZ65" s="2465"/>
      <c r="BA65" s="2465"/>
      <c r="BB65" s="2465"/>
      <c r="BC65" s="2465"/>
      <c r="BD65" s="2371"/>
      <c r="BF65" s="80" t="s">
        <v>12689</v>
      </c>
      <c r="BG65" s="2519" t="s">
        <v>11136</v>
      </c>
      <c r="BH65" s="59" t="s">
        <v>12701</v>
      </c>
      <c r="BI65" s="59" t="s">
        <v>12702</v>
      </c>
      <c r="BJ65" s="59" t="s">
        <v>12703</v>
      </c>
      <c r="BK65" s="59" t="s">
        <v>12704</v>
      </c>
      <c r="BL65" s="59" t="s">
        <v>12705</v>
      </c>
      <c r="BM65" s="59" t="s">
        <v>12706</v>
      </c>
      <c r="BN65" s="59" t="s">
        <v>12707</v>
      </c>
      <c r="BO65" s="59" t="s">
        <v>12708</v>
      </c>
      <c r="BP65" s="2118" t="s">
        <v>12709</v>
      </c>
      <c r="BQ65" s="2520"/>
      <c r="BR65" s="2520"/>
      <c r="BS65" s="2520"/>
      <c r="BT65" s="2520"/>
      <c r="BU65" s="2520"/>
      <c r="BV65" s="2520"/>
      <c r="BW65" s="2520"/>
      <c r="BX65" s="2520"/>
      <c r="BY65" s="2520"/>
      <c r="BZ65" s="2521"/>
      <c r="CA65" s="2521"/>
      <c r="CB65" s="2522"/>
    </row>
    <row r="66" spans="1:80" ht="15.75" customHeight="1">
      <c r="A66" s="12"/>
      <c r="B66" s="80" t="s">
        <v>12689</v>
      </c>
      <c r="C66" s="2519" t="s">
        <v>11144</v>
      </c>
      <c r="D66" s="58" t="s">
        <v>6756</v>
      </c>
      <c r="E66" s="58">
        <v>3</v>
      </c>
      <c r="F66" s="2118">
        <v>0</v>
      </c>
      <c r="G66" s="2118">
        <v>0</v>
      </c>
      <c r="H66" s="2118">
        <v>0</v>
      </c>
      <c r="I66" s="2118">
        <v>0</v>
      </c>
      <c r="J66" s="2118">
        <v>0</v>
      </c>
      <c r="K66" s="2118">
        <v>0</v>
      </c>
      <c r="L66" s="2118">
        <v>5.6000000000000001E-2</v>
      </c>
      <c r="M66" s="2118">
        <v>0</v>
      </c>
      <c r="N66" s="2118">
        <v>5.6000000000000001E-2</v>
      </c>
      <c r="O66" s="2520"/>
      <c r="P66" s="2520"/>
      <c r="Q66" s="2520"/>
      <c r="R66" s="2520"/>
      <c r="S66" s="2520"/>
      <c r="T66" s="2520"/>
      <c r="U66" s="2520"/>
      <c r="V66" s="2520"/>
      <c r="W66" s="2520"/>
      <c r="X66" s="59">
        <v>2.93</v>
      </c>
      <c r="Y66" s="59">
        <v>1.4750000000000001</v>
      </c>
      <c r="Z66" s="2523">
        <v>5.4880000000000004</v>
      </c>
      <c r="AA66" s="2399"/>
      <c r="AB66" s="61" t="s">
        <v>12710</v>
      </c>
      <c r="AC66" s="12"/>
      <c r="AD66" s="62"/>
      <c r="AE66" s="12"/>
      <c r="AF66" s="2356"/>
      <c r="AG66" s="2116">
        <v>0</v>
      </c>
      <c r="AH66" s="2518"/>
      <c r="AI66" s="2465"/>
      <c r="AJ66" s="2465"/>
      <c r="AK66" s="2465"/>
      <c r="AL66" s="2465"/>
      <c r="AM66" s="2465"/>
      <c r="AN66" s="2465"/>
      <c r="AO66" s="2465"/>
      <c r="AP66" s="2465"/>
      <c r="AQ66" s="2465"/>
      <c r="AR66" s="2465"/>
      <c r="AS66" s="2465"/>
      <c r="AT66" s="2465"/>
      <c r="AU66" s="2465"/>
      <c r="AV66" s="2465"/>
      <c r="AW66" s="2465"/>
      <c r="AX66" s="2465"/>
      <c r="AY66" s="2465"/>
      <c r="AZ66" s="2465"/>
      <c r="BA66" s="57">
        <v>0</v>
      </c>
      <c r="BB66" s="57">
        <v>0</v>
      </c>
      <c r="BC66" s="57">
        <v>0</v>
      </c>
      <c r="BD66" s="2371"/>
      <c r="BF66" s="80" t="s">
        <v>12689</v>
      </c>
      <c r="BG66" s="2519" t="s">
        <v>11144</v>
      </c>
      <c r="BH66" s="2118" t="s">
        <v>12711</v>
      </c>
      <c r="BI66" s="2118" t="s">
        <v>12712</v>
      </c>
      <c r="BJ66" s="2118" t="s">
        <v>12713</v>
      </c>
      <c r="BK66" s="2118" t="s">
        <v>12714</v>
      </c>
      <c r="BL66" s="2118" t="s">
        <v>12715</v>
      </c>
      <c r="BM66" s="2118" t="s">
        <v>12716</v>
      </c>
      <c r="BN66" s="2118" t="s">
        <v>12717</v>
      </c>
      <c r="BO66" s="2118" t="s">
        <v>12718</v>
      </c>
      <c r="BP66" s="2118" t="s">
        <v>12719</v>
      </c>
      <c r="BQ66" s="2520"/>
      <c r="BR66" s="2520"/>
      <c r="BS66" s="2520"/>
      <c r="BT66" s="2520"/>
      <c r="BU66" s="2520"/>
      <c r="BV66" s="2520"/>
      <c r="BW66" s="2520"/>
      <c r="BX66" s="2520"/>
      <c r="BY66" s="2520"/>
      <c r="BZ66" s="2524" t="s">
        <v>12720</v>
      </c>
      <c r="CA66" s="2524" t="s">
        <v>12721</v>
      </c>
      <c r="CB66" s="2525" t="s">
        <v>12722</v>
      </c>
    </row>
    <row r="67" spans="1:80" ht="15.75" customHeight="1">
      <c r="A67" s="12"/>
      <c r="B67" s="80" t="s">
        <v>12723</v>
      </c>
      <c r="C67" s="2519" t="s">
        <v>11128</v>
      </c>
      <c r="D67" s="58" t="s">
        <v>6756</v>
      </c>
      <c r="E67" s="58">
        <v>3</v>
      </c>
      <c r="F67" s="59">
        <v>0</v>
      </c>
      <c r="G67" s="59">
        <v>0</v>
      </c>
      <c r="H67" s="59">
        <v>0</v>
      </c>
      <c r="I67" s="59">
        <v>0</v>
      </c>
      <c r="J67" s="59">
        <v>0</v>
      </c>
      <c r="K67" s="59">
        <v>0</v>
      </c>
      <c r="L67" s="59">
        <v>0</v>
      </c>
      <c r="M67" s="59">
        <v>0</v>
      </c>
      <c r="N67" s="2118">
        <v>0</v>
      </c>
      <c r="O67" s="2520"/>
      <c r="P67" s="2520"/>
      <c r="Q67" s="2520"/>
      <c r="R67" s="2520"/>
      <c r="S67" s="2520"/>
      <c r="T67" s="2520"/>
      <c r="U67" s="2520"/>
      <c r="V67" s="2520"/>
      <c r="W67" s="2520"/>
      <c r="X67" s="2521"/>
      <c r="Y67" s="2521"/>
      <c r="Z67" s="2522"/>
      <c r="AA67" s="2399"/>
      <c r="AB67" s="61" t="s">
        <v>12724</v>
      </c>
      <c r="AC67" s="12"/>
      <c r="AD67" s="62"/>
      <c r="AE67" s="12"/>
      <c r="AF67" s="2356"/>
      <c r="AG67" s="2116">
        <v>0</v>
      </c>
      <c r="AH67" s="2356"/>
      <c r="AI67" s="57">
        <v>0</v>
      </c>
      <c r="AJ67" s="57">
        <v>0</v>
      </c>
      <c r="AK67" s="57">
        <v>0</v>
      </c>
      <c r="AL67" s="57">
        <v>0</v>
      </c>
      <c r="AM67" s="57">
        <v>0</v>
      </c>
      <c r="AN67" s="57">
        <v>0</v>
      </c>
      <c r="AO67" s="57">
        <v>0</v>
      </c>
      <c r="AP67" s="57">
        <v>0</v>
      </c>
      <c r="AQ67" s="2465"/>
      <c r="AR67" s="2465"/>
      <c r="AS67" s="2465"/>
      <c r="AT67" s="2465"/>
      <c r="AU67" s="2465"/>
      <c r="AV67" s="2465"/>
      <c r="AW67" s="2465"/>
      <c r="AX67" s="2465"/>
      <c r="AY67" s="2465"/>
      <c r="AZ67" s="2465"/>
      <c r="BA67" s="2465"/>
      <c r="BB67" s="2465"/>
      <c r="BC67" s="2465"/>
      <c r="BD67" s="2371"/>
      <c r="BF67" s="80" t="s">
        <v>12723</v>
      </c>
      <c r="BG67" s="2519" t="s">
        <v>11128</v>
      </c>
      <c r="BH67" s="59" t="s">
        <v>12725</v>
      </c>
      <c r="BI67" s="59" t="s">
        <v>12726</v>
      </c>
      <c r="BJ67" s="59" t="s">
        <v>12727</v>
      </c>
      <c r="BK67" s="59" t="s">
        <v>12728</v>
      </c>
      <c r="BL67" s="59" t="s">
        <v>12729</v>
      </c>
      <c r="BM67" s="59" t="s">
        <v>12730</v>
      </c>
      <c r="BN67" s="59" t="s">
        <v>12731</v>
      </c>
      <c r="BO67" s="59" t="s">
        <v>12732</v>
      </c>
      <c r="BP67" s="2118" t="s">
        <v>12733</v>
      </c>
      <c r="BQ67" s="2520"/>
      <c r="BR67" s="2520"/>
      <c r="BS67" s="2520"/>
      <c r="BT67" s="2520"/>
      <c r="BU67" s="2520"/>
      <c r="BV67" s="2520"/>
      <c r="BW67" s="2520"/>
      <c r="BX67" s="2520"/>
      <c r="BY67" s="2520"/>
      <c r="BZ67" s="2521"/>
      <c r="CA67" s="2521"/>
      <c r="CB67" s="2522"/>
    </row>
    <row r="68" spans="1:80" ht="15.75" customHeight="1">
      <c r="A68" s="12"/>
      <c r="B68" s="80" t="s">
        <v>12723</v>
      </c>
      <c r="C68" s="2519" t="s">
        <v>11136</v>
      </c>
      <c r="D68" s="58" t="s">
        <v>6756</v>
      </c>
      <c r="E68" s="58">
        <v>3</v>
      </c>
      <c r="F68" s="59">
        <v>0</v>
      </c>
      <c r="G68" s="59">
        <v>0</v>
      </c>
      <c r="H68" s="59">
        <v>0</v>
      </c>
      <c r="I68" s="59">
        <v>0</v>
      </c>
      <c r="J68" s="59">
        <v>0</v>
      </c>
      <c r="K68" s="59">
        <v>0</v>
      </c>
      <c r="L68" s="59">
        <v>0</v>
      </c>
      <c r="M68" s="59">
        <v>0</v>
      </c>
      <c r="N68" s="2118">
        <v>0</v>
      </c>
      <c r="O68" s="2520"/>
      <c r="P68" s="2520"/>
      <c r="Q68" s="2520"/>
      <c r="R68" s="2520"/>
      <c r="S68" s="2520"/>
      <c r="T68" s="2520"/>
      <c r="U68" s="2520"/>
      <c r="V68" s="2520"/>
      <c r="W68" s="2520"/>
      <c r="X68" s="2521"/>
      <c r="Y68" s="2521"/>
      <c r="Z68" s="2522"/>
      <c r="AA68" s="2399"/>
      <c r="AB68" s="61" t="s">
        <v>12734</v>
      </c>
      <c r="AC68" s="12"/>
      <c r="AD68" s="62"/>
      <c r="AE68" s="12"/>
      <c r="AF68" s="2356"/>
      <c r="AG68" s="2116">
        <v>0</v>
      </c>
      <c r="AH68" s="2356"/>
      <c r="AI68" s="57">
        <v>0</v>
      </c>
      <c r="AJ68" s="57">
        <v>0</v>
      </c>
      <c r="AK68" s="57">
        <v>0</v>
      </c>
      <c r="AL68" s="57">
        <v>0</v>
      </c>
      <c r="AM68" s="57">
        <v>0</v>
      </c>
      <c r="AN68" s="57">
        <v>0</v>
      </c>
      <c r="AO68" s="57">
        <v>0</v>
      </c>
      <c r="AP68" s="57">
        <v>0</v>
      </c>
      <c r="AQ68" s="2465"/>
      <c r="AR68" s="2465"/>
      <c r="AS68" s="2465"/>
      <c r="AT68" s="2465"/>
      <c r="AU68" s="2465"/>
      <c r="AV68" s="2465"/>
      <c r="AW68" s="2465"/>
      <c r="AX68" s="2465"/>
      <c r="AY68" s="2465"/>
      <c r="AZ68" s="2465"/>
      <c r="BA68" s="2465"/>
      <c r="BB68" s="2465"/>
      <c r="BC68" s="2465"/>
      <c r="BD68" s="2371"/>
      <c r="BF68" s="80" t="s">
        <v>12723</v>
      </c>
      <c r="BG68" s="2519" t="s">
        <v>11136</v>
      </c>
      <c r="BH68" s="59" t="s">
        <v>12735</v>
      </c>
      <c r="BI68" s="59" t="s">
        <v>12736</v>
      </c>
      <c r="BJ68" s="59" t="s">
        <v>12737</v>
      </c>
      <c r="BK68" s="59" t="s">
        <v>12738</v>
      </c>
      <c r="BL68" s="59" t="s">
        <v>12739</v>
      </c>
      <c r="BM68" s="59" t="s">
        <v>12740</v>
      </c>
      <c r="BN68" s="59" t="s">
        <v>12741</v>
      </c>
      <c r="BO68" s="59" t="s">
        <v>12742</v>
      </c>
      <c r="BP68" s="2118" t="s">
        <v>12743</v>
      </c>
      <c r="BQ68" s="2520"/>
      <c r="BR68" s="2520"/>
      <c r="BS68" s="2520"/>
      <c r="BT68" s="2520"/>
      <c r="BU68" s="2520"/>
      <c r="BV68" s="2520"/>
      <c r="BW68" s="2520"/>
      <c r="BX68" s="2520"/>
      <c r="BY68" s="2520"/>
      <c r="BZ68" s="2521"/>
      <c r="CA68" s="2521"/>
      <c r="CB68" s="2522"/>
    </row>
    <row r="69" spans="1:80" ht="15.75" customHeight="1">
      <c r="A69" s="12"/>
      <c r="B69" s="80" t="s">
        <v>12723</v>
      </c>
      <c r="C69" s="2519" t="s">
        <v>11144</v>
      </c>
      <c r="D69" s="58" t="s">
        <v>6756</v>
      </c>
      <c r="E69" s="58">
        <v>3</v>
      </c>
      <c r="F69" s="2118">
        <v>0</v>
      </c>
      <c r="G69" s="2118">
        <v>0</v>
      </c>
      <c r="H69" s="2118">
        <v>0</v>
      </c>
      <c r="I69" s="2118">
        <v>0</v>
      </c>
      <c r="J69" s="2118">
        <v>0</v>
      </c>
      <c r="K69" s="2118">
        <v>0</v>
      </c>
      <c r="L69" s="2118">
        <v>0</v>
      </c>
      <c r="M69" s="2118">
        <v>0</v>
      </c>
      <c r="N69" s="2118">
        <v>0</v>
      </c>
      <c r="O69" s="2520"/>
      <c r="P69" s="2520"/>
      <c r="Q69" s="2520"/>
      <c r="R69" s="2520"/>
      <c r="S69" s="2520"/>
      <c r="T69" s="2520"/>
      <c r="U69" s="2520"/>
      <c r="V69" s="2520"/>
      <c r="W69" s="2520"/>
      <c r="X69" s="59">
        <v>0</v>
      </c>
      <c r="Y69" s="59">
        <v>0</v>
      </c>
      <c r="Z69" s="2523">
        <v>0</v>
      </c>
      <c r="AA69" s="2399"/>
      <c r="AB69" s="61" t="s">
        <v>12744</v>
      </c>
      <c r="AC69" s="12"/>
      <c r="AD69" s="62"/>
      <c r="AE69" s="12"/>
      <c r="AF69" s="2356"/>
      <c r="AG69" s="2116">
        <v>0</v>
      </c>
      <c r="AH69" s="2518"/>
      <c r="AI69" s="2465"/>
      <c r="AJ69" s="2465"/>
      <c r="AK69" s="2465"/>
      <c r="AL69" s="2465"/>
      <c r="AM69" s="2465"/>
      <c r="AN69" s="2465"/>
      <c r="AO69" s="2465"/>
      <c r="AP69" s="2465"/>
      <c r="AQ69" s="2465"/>
      <c r="AR69" s="2465"/>
      <c r="AS69" s="2465"/>
      <c r="AT69" s="2465"/>
      <c r="AU69" s="2465"/>
      <c r="AV69" s="2465"/>
      <c r="AW69" s="2465"/>
      <c r="AX69" s="2465"/>
      <c r="AY69" s="2465"/>
      <c r="AZ69" s="2465"/>
      <c r="BA69" s="57">
        <v>0</v>
      </c>
      <c r="BB69" s="57">
        <v>0</v>
      </c>
      <c r="BC69" s="57">
        <v>0</v>
      </c>
      <c r="BD69" s="2371"/>
      <c r="BF69" s="80" t="s">
        <v>12723</v>
      </c>
      <c r="BG69" s="2519" t="s">
        <v>11144</v>
      </c>
      <c r="BH69" s="2118" t="s">
        <v>12745</v>
      </c>
      <c r="BI69" s="2118" t="s">
        <v>12746</v>
      </c>
      <c r="BJ69" s="2118" t="s">
        <v>12747</v>
      </c>
      <c r="BK69" s="2118" t="s">
        <v>12748</v>
      </c>
      <c r="BL69" s="2118" t="s">
        <v>12749</v>
      </c>
      <c r="BM69" s="2118" t="s">
        <v>12750</v>
      </c>
      <c r="BN69" s="2118" t="s">
        <v>12751</v>
      </c>
      <c r="BO69" s="2118" t="s">
        <v>12752</v>
      </c>
      <c r="BP69" s="2118" t="s">
        <v>12753</v>
      </c>
      <c r="BQ69" s="2520"/>
      <c r="BR69" s="2520"/>
      <c r="BS69" s="2520"/>
      <c r="BT69" s="2520"/>
      <c r="BU69" s="2520"/>
      <c r="BV69" s="2520"/>
      <c r="BW69" s="2520"/>
      <c r="BX69" s="2520"/>
      <c r="BY69" s="2520"/>
      <c r="BZ69" s="2524" t="s">
        <v>12754</v>
      </c>
      <c r="CA69" s="2524" t="s">
        <v>12755</v>
      </c>
      <c r="CB69" s="2525" t="s">
        <v>12756</v>
      </c>
    </row>
    <row r="70" spans="1:80" ht="33" customHeight="1">
      <c r="A70" s="12"/>
      <c r="B70" s="80" t="s">
        <v>11627</v>
      </c>
      <c r="C70" s="2519" t="s">
        <v>11128</v>
      </c>
      <c r="D70" s="58" t="s">
        <v>6756</v>
      </c>
      <c r="E70" s="58">
        <v>3</v>
      </c>
      <c r="F70" s="59">
        <v>0</v>
      </c>
      <c r="G70" s="59">
        <v>0</v>
      </c>
      <c r="H70" s="59">
        <v>0</v>
      </c>
      <c r="I70" s="59">
        <v>0</v>
      </c>
      <c r="J70" s="59">
        <v>0</v>
      </c>
      <c r="K70" s="59">
        <v>0</v>
      </c>
      <c r="L70" s="59">
        <v>0</v>
      </c>
      <c r="M70" s="59">
        <v>0</v>
      </c>
      <c r="N70" s="2118">
        <v>0</v>
      </c>
      <c r="O70" s="59">
        <v>0</v>
      </c>
      <c r="P70" s="59">
        <v>0</v>
      </c>
      <c r="Q70" s="59">
        <v>0</v>
      </c>
      <c r="R70" s="59">
        <v>0</v>
      </c>
      <c r="S70" s="59">
        <v>0</v>
      </c>
      <c r="T70" s="59">
        <v>0</v>
      </c>
      <c r="U70" s="59">
        <v>0</v>
      </c>
      <c r="V70" s="59">
        <v>0</v>
      </c>
      <c r="W70" s="2118">
        <v>0</v>
      </c>
      <c r="X70" s="2521"/>
      <c r="Y70" s="2521"/>
      <c r="Z70" s="2522"/>
      <c r="AA70" s="2399"/>
      <c r="AB70" s="61" t="s">
        <v>12757</v>
      </c>
      <c r="AC70" s="12"/>
      <c r="AD70" s="62"/>
      <c r="AE70" s="12"/>
      <c r="AF70" s="2356"/>
      <c r="AG70" s="2116">
        <v>0</v>
      </c>
      <c r="AH70" s="2518"/>
      <c r="AI70" s="57">
        <v>0</v>
      </c>
      <c r="AJ70" s="57">
        <v>0</v>
      </c>
      <c r="AK70" s="57">
        <v>0</v>
      </c>
      <c r="AL70" s="57">
        <v>0</v>
      </c>
      <c r="AM70" s="57">
        <v>0</v>
      </c>
      <c r="AN70" s="57">
        <v>0</v>
      </c>
      <c r="AO70" s="57">
        <v>0</v>
      </c>
      <c r="AP70" s="57">
        <v>0</v>
      </c>
      <c r="AQ70" s="2465"/>
      <c r="AR70" s="57">
        <v>0</v>
      </c>
      <c r="AS70" s="57">
        <v>0</v>
      </c>
      <c r="AT70" s="57">
        <v>0</v>
      </c>
      <c r="AU70" s="57">
        <v>0</v>
      </c>
      <c r="AV70" s="57">
        <v>0</v>
      </c>
      <c r="AW70" s="57">
        <v>0</v>
      </c>
      <c r="AX70" s="57">
        <v>0</v>
      </c>
      <c r="AY70" s="57">
        <v>0</v>
      </c>
      <c r="AZ70" s="2465"/>
      <c r="BA70" s="2465"/>
      <c r="BB70" s="2465"/>
      <c r="BC70" s="2465"/>
      <c r="BD70" s="2371"/>
      <c r="BF70" s="80" t="s">
        <v>11627</v>
      </c>
      <c r="BG70" s="2519" t="s">
        <v>11128</v>
      </c>
      <c r="BH70" s="59" t="s">
        <v>12758</v>
      </c>
      <c r="BI70" s="59" t="s">
        <v>12759</v>
      </c>
      <c r="BJ70" s="59" t="s">
        <v>12760</v>
      </c>
      <c r="BK70" s="59" t="s">
        <v>12761</v>
      </c>
      <c r="BL70" s="59" t="s">
        <v>12762</v>
      </c>
      <c r="BM70" s="59" t="s">
        <v>12763</v>
      </c>
      <c r="BN70" s="59" t="s">
        <v>12764</v>
      </c>
      <c r="BO70" s="59" t="s">
        <v>12765</v>
      </c>
      <c r="BP70" s="2118" t="s">
        <v>12766</v>
      </c>
      <c r="BQ70" s="59" t="s">
        <v>12767</v>
      </c>
      <c r="BR70" s="59" t="s">
        <v>12768</v>
      </c>
      <c r="BS70" s="59" t="s">
        <v>12769</v>
      </c>
      <c r="BT70" s="59" t="s">
        <v>12770</v>
      </c>
      <c r="BU70" s="59" t="s">
        <v>12771</v>
      </c>
      <c r="BV70" s="59" t="s">
        <v>12772</v>
      </c>
      <c r="BW70" s="59" t="s">
        <v>12773</v>
      </c>
      <c r="BX70" s="59" t="s">
        <v>12774</v>
      </c>
      <c r="BY70" s="2118" t="s">
        <v>12775</v>
      </c>
      <c r="BZ70" s="2521"/>
      <c r="CA70" s="2521"/>
      <c r="CB70" s="2522"/>
    </row>
    <row r="71" spans="1:80" ht="33" customHeight="1">
      <c r="A71" s="12"/>
      <c r="B71" s="80" t="s">
        <v>11627</v>
      </c>
      <c r="C71" s="2519" t="s">
        <v>11136</v>
      </c>
      <c r="D71" s="58" t="s">
        <v>6756</v>
      </c>
      <c r="E71" s="58">
        <v>3</v>
      </c>
      <c r="F71" s="59">
        <v>0</v>
      </c>
      <c r="G71" s="59">
        <v>0</v>
      </c>
      <c r="H71" s="59">
        <v>0</v>
      </c>
      <c r="I71" s="59">
        <v>0</v>
      </c>
      <c r="J71" s="59">
        <v>0</v>
      </c>
      <c r="K71" s="59">
        <v>0</v>
      </c>
      <c r="L71" s="59">
        <v>0</v>
      </c>
      <c r="M71" s="59">
        <v>0</v>
      </c>
      <c r="N71" s="2118">
        <v>0</v>
      </c>
      <c r="O71" s="59">
        <v>0</v>
      </c>
      <c r="P71" s="59">
        <v>0</v>
      </c>
      <c r="Q71" s="59">
        <v>0</v>
      </c>
      <c r="R71" s="59">
        <v>0</v>
      </c>
      <c r="S71" s="59">
        <v>0</v>
      </c>
      <c r="T71" s="59">
        <v>0</v>
      </c>
      <c r="U71" s="59">
        <v>0</v>
      </c>
      <c r="V71" s="59">
        <v>0</v>
      </c>
      <c r="W71" s="2118">
        <v>0</v>
      </c>
      <c r="X71" s="2521"/>
      <c r="Y71" s="2521"/>
      <c r="Z71" s="2522"/>
      <c r="AA71" s="2399"/>
      <c r="AB71" s="61" t="s">
        <v>12776</v>
      </c>
      <c r="AC71" s="12"/>
      <c r="AD71" s="62"/>
      <c r="AE71" s="12"/>
      <c r="AF71" s="2356"/>
      <c r="AG71" s="2116">
        <v>0</v>
      </c>
      <c r="AH71" s="2503"/>
      <c r="AI71" s="57">
        <v>0</v>
      </c>
      <c r="AJ71" s="57">
        <v>0</v>
      </c>
      <c r="AK71" s="57">
        <v>0</v>
      </c>
      <c r="AL71" s="57">
        <v>0</v>
      </c>
      <c r="AM71" s="57">
        <v>0</v>
      </c>
      <c r="AN71" s="57">
        <v>0</v>
      </c>
      <c r="AO71" s="57">
        <v>0</v>
      </c>
      <c r="AP71" s="57">
        <v>0</v>
      </c>
      <c r="AQ71" s="2465"/>
      <c r="AR71" s="57">
        <v>0</v>
      </c>
      <c r="AS71" s="57">
        <v>0</v>
      </c>
      <c r="AT71" s="57">
        <v>0</v>
      </c>
      <c r="AU71" s="57">
        <v>0</v>
      </c>
      <c r="AV71" s="57">
        <v>0</v>
      </c>
      <c r="AW71" s="57">
        <v>0</v>
      </c>
      <c r="AX71" s="57">
        <v>0</v>
      </c>
      <c r="AY71" s="57">
        <v>0</v>
      </c>
      <c r="AZ71" s="2465"/>
      <c r="BA71" s="2465"/>
      <c r="BB71" s="2465"/>
      <c r="BC71" s="2465"/>
      <c r="BD71" s="2371"/>
      <c r="BF71" s="80" t="s">
        <v>11627</v>
      </c>
      <c r="BG71" s="2519" t="s">
        <v>11136</v>
      </c>
      <c r="BH71" s="59" t="s">
        <v>12777</v>
      </c>
      <c r="BI71" s="59" t="s">
        <v>12778</v>
      </c>
      <c r="BJ71" s="59" t="s">
        <v>12779</v>
      </c>
      <c r="BK71" s="59" t="s">
        <v>12780</v>
      </c>
      <c r="BL71" s="59" t="s">
        <v>12781</v>
      </c>
      <c r="BM71" s="59" t="s">
        <v>12782</v>
      </c>
      <c r="BN71" s="59" t="s">
        <v>12783</v>
      </c>
      <c r="BO71" s="59" t="s">
        <v>12784</v>
      </c>
      <c r="BP71" s="2118" t="s">
        <v>12785</v>
      </c>
      <c r="BQ71" s="59" t="s">
        <v>12786</v>
      </c>
      <c r="BR71" s="59" t="s">
        <v>12787</v>
      </c>
      <c r="BS71" s="59" t="s">
        <v>12788</v>
      </c>
      <c r="BT71" s="59" t="s">
        <v>12789</v>
      </c>
      <c r="BU71" s="59" t="s">
        <v>12790</v>
      </c>
      <c r="BV71" s="59" t="s">
        <v>12791</v>
      </c>
      <c r="BW71" s="59" t="s">
        <v>12792</v>
      </c>
      <c r="BX71" s="59" t="s">
        <v>12793</v>
      </c>
      <c r="BY71" s="2118" t="s">
        <v>12794</v>
      </c>
      <c r="BZ71" s="2521"/>
      <c r="CA71" s="2521"/>
      <c r="CB71" s="2522"/>
    </row>
    <row r="72" spans="1:80" ht="33" customHeight="1">
      <c r="A72" s="12"/>
      <c r="B72" s="80" t="s">
        <v>11627</v>
      </c>
      <c r="C72" s="2519" t="s">
        <v>11144</v>
      </c>
      <c r="D72" s="58" t="s">
        <v>6756</v>
      </c>
      <c r="E72" s="58">
        <v>3</v>
      </c>
      <c r="F72" s="2118">
        <v>0</v>
      </c>
      <c r="G72" s="2118">
        <v>0</v>
      </c>
      <c r="H72" s="2118">
        <v>0</v>
      </c>
      <c r="I72" s="2118">
        <v>0</v>
      </c>
      <c r="J72" s="2118">
        <v>0</v>
      </c>
      <c r="K72" s="2118">
        <v>0</v>
      </c>
      <c r="L72" s="2118">
        <v>0</v>
      </c>
      <c r="M72" s="2118">
        <v>0</v>
      </c>
      <c r="N72" s="2118">
        <v>0</v>
      </c>
      <c r="O72" s="2118">
        <v>0</v>
      </c>
      <c r="P72" s="2118">
        <v>0</v>
      </c>
      <c r="Q72" s="2118">
        <v>0</v>
      </c>
      <c r="R72" s="2118">
        <v>0</v>
      </c>
      <c r="S72" s="2118">
        <v>0</v>
      </c>
      <c r="T72" s="2118">
        <v>0</v>
      </c>
      <c r="U72" s="2118">
        <v>0</v>
      </c>
      <c r="V72" s="2118">
        <v>0</v>
      </c>
      <c r="W72" s="2118">
        <v>0</v>
      </c>
      <c r="X72" s="59">
        <v>0</v>
      </c>
      <c r="Y72" s="59">
        <v>0</v>
      </c>
      <c r="Z72" s="2523">
        <v>0</v>
      </c>
      <c r="AA72" s="2399"/>
      <c r="AB72" s="61" t="s">
        <v>12795</v>
      </c>
      <c r="AC72" s="12"/>
      <c r="AD72" s="62"/>
      <c r="AE72" s="12"/>
      <c r="AF72" s="2356"/>
      <c r="AG72" s="2116">
        <v>0</v>
      </c>
      <c r="AH72" s="2518"/>
      <c r="AI72" s="2465"/>
      <c r="AJ72" s="2465"/>
      <c r="AK72" s="2465"/>
      <c r="AL72" s="2465"/>
      <c r="AM72" s="2465"/>
      <c r="AN72" s="2465"/>
      <c r="AO72" s="2465"/>
      <c r="AP72" s="2465"/>
      <c r="AQ72" s="2465"/>
      <c r="AR72" s="2465"/>
      <c r="AS72" s="2465"/>
      <c r="AT72" s="2465"/>
      <c r="AU72" s="2465"/>
      <c r="AV72" s="2465"/>
      <c r="AW72" s="2465"/>
      <c r="AX72" s="2465"/>
      <c r="AY72" s="2465"/>
      <c r="AZ72" s="2465"/>
      <c r="BA72" s="57">
        <v>0</v>
      </c>
      <c r="BB72" s="57">
        <v>0</v>
      </c>
      <c r="BC72" s="57">
        <v>0</v>
      </c>
      <c r="BD72" s="2371"/>
      <c r="BF72" s="80" t="s">
        <v>11627</v>
      </c>
      <c r="BG72" s="2519" t="s">
        <v>11144</v>
      </c>
      <c r="BH72" s="2118" t="s">
        <v>12796</v>
      </c>
      <c r="BI72" s="2118" t="s">
        <v>12797</v>
      </c>
      <c r="BJ72" s="2118" t="s">
        <v>12798</v>
      </c>
      <c r="BK72" s="2118" t="s">
        <v>12799</v>
      </c>
      <c r="BL72" s="2118" t="s">
        <v>12800</v>
      </c>
      <c r="BM72" s="2118" t="s">
        <v>12801</v>
      </c>
      <c r="BN72" s="2118" t="s">
        <v>12802</v>
      </c>
      <c r="BO72" s="2118" t="s">
        <v>12803</v>
      </c>
      <c r="BP72" s="2118" t="s">
        <v>12804</v>
      </c>
      <c r="BQ72" s="2118" t="s">
        <v>12805</v>
      </c>
      <c r="BR72" s="2118" t="s">
        <v>12806</v>
      </c>
      <c r="BS72" s="2118" t="s">
        <v>12807</v>
      </c>
      <c r="BT72" s="2118" t="s">
        <v>12808</v>
      </c>
      <c r="BU72" s="2118" t="s">
        <v>12809</v>
      </c>
      <c r="BV72" s="2118" t="s">
        <v>12810</v>
      </c>
      <c r="BW72" s="2118" t="s">
        <v>12811</v>
      </c>
      <c r="BX72" s="2118" t="s">
        <v>12812</v>
      </c>
      <c r="BY72" s="2118" t="s">
        <v>12813</v>
      </c>
      <c r="BZ72" s="2524" t="s">
        <v>12814</v>
      </c>
      <c r="CA72" s="2524" t="s">
        <v>12815</v>
      </c>
      <c r="CB72" s="2525" t="s">
        <v>12816</v>
      </c>
    </row>
    <row r="73" spans="1:80" ht="15.75" customHeight="1">
      <c r="A73" s="12"/>
      <c r="B73" s="80" t="s">
        <v>11652</v>
      </c>
      <c r="C73" s="2519" t="s">
        <v>11128</v>
      </c>
      <c r="D73" s="58" t="s">
        <v>6756</v>
      </c>
      <c r="E73" s="58">
        <v>3</v>
      </c>
      <c r="F73" s="59">
        <v>0</v>
      </c>
      <c r="G73" s="59">
        <v>0</v>
      </c>
      <c r="H73" s="59">
        <v>0</v>
      </c>
      <c r="I73" s="59">
        <v>0</v>
      </c>
      <c r="J73" s="59">
        <v>0</v>
      </c>
      <c r="K73" s="59">
        <v>0</v>
      </c>
      <c r="L73" s="59">
        <v>0</v>
      </c>
      <c r="M73" s="59">
        <v>0</v>
      </c>
      <c r="N73" s="2118">
        <v>0</v>
      </c>
      <c r="O73" s="59">
        <v>0</v>
      </c>
      <c r="P73" s="59">
        <v>0</v>
      </c>
      <c r="Q73" s="59">
        <v>0</v>
      </c>
      <c r="R73" s="59">
        <v>0</v>
      </c>
      <c r="S73" s="59">
        <v>0</v>
      </c>
      <c r="T73" s="59">
        <v>0</v>
      </c>
      <c r="U73" s="59">
        <v>0</v>
      </c>
      <c r="V73" s="59">
        <v>0</v>
      </c>
      <c r="W73" s="2118">
        <v>0</v>
      </c>
      <c r="X73" s="2521"/>
      <c r="Y73" s="2521"/>
      <c r="Z73" s="2522"/>
      <c r="AA73" s="2399"/>
      <c r="AB73" s="61" t="s">
        <v>12817</v>
      </c>
      <c r="AC73" s="12"/>
      <c r="AD73" s="62"/>
      <c r="AE73" s="12"/>
      <c r="AF73" s="2356"/>
      <c r="AG73" s="2116">
        <v>0</v>
      </c>
      <c r="AH73" s="2518"/>
      <c r="AI73" s="57">
        <v>0</v>
      </c>
      <c r="AJ73" s="57">
        <v>0</v>
      </c>
      <c r="AK73" s="57">
        <v>0</v>
      </c>
      <c r="AL73" s="57">
        <v>0</v>
      </c>
      <c r="AM73" s="57">
        <v>0</v>
      </c>
      <c r="AN73" s="57">
        <v>0</v>
      </c>
      <c r="AO73" s="57">
        <v>0</v>
      </c>
      <c r="AP73" s="57">
        <v>0</v>
      </c>
      <c r="AQ73" s="2465"/>
      <c r="AR73" s="57">
        <v>0</v>
      </c>
      <c r="AS73" s="57">
        <v>0</v>
      </c>
      <c r="AT73" s="57">
        <v>0</v>
      </c>
      <c r="AU73" s="57">
        <v>0</v>
      </c>
      <c r="AV73" s="57">
        <v>0</v>
      </c>
      <c r="AW73" s="57">
        <v>0</v>
      </c>
      <c r="AX73" s="57">
        <v>0</v>
      </c>
      <c r="AY73" s="57">
        <v>0</v>
      </c>
      <c r="AZ73" s="2465"/>
      <c r="BA73" s="2465"/>
      <c r="BB73" s="2465"/>
      <c r="BC73" s="2465"/>
      <c r="BD73" s="2371"/>
      <c r="BF73" s="80" t="s">
        <v>11652</v>
      </c>
      <c r="BG73" s="2519" t="s">
        <v>11128</v>
      </c>
      <c r="BH73" s="59" t="s">
        <v>12818</v>
      </c>
      <c r="BI73" s="59" t="s">
        <v>12819</v>
      </c>
      <c r="BJ73" s="59" t="s">
        <v>12820</v>
      </c>
      <c r="BK73" s="59" t="s">
        <v>12821</v>
      </c>
      <c r="BL73" s="59" t="s">
        <v>12822</v>
      </c>
      <c r="BM73" s="59" t="s">
        <v>12823</v>
      </c>
      <c r="BN73" s="59" t="s">
        <v>12824</v>
      </c>
      <c r="BO73" s="59" t="s">
        <v>12825</v>
      </c>
      <c r="BP73" s="2118" t="s">
        <v>12826</v>
      </c>
      <c r="BQ73" s="59" t="s">
        <v>12827</v>
      </c>
      <c r="BR73" s="59" t="s">
        <v>12828</v>
      </c>
      <c r="BS73" s="59" t="s">
        <v>12829</v>
      </c>
      <c r="BT73" s="59" t="s">
        <v>12830</v>
      </c>
      <c r="BU73" s="59" t="s">
        <v>12831</v>
      </c>
      <c r="BV73" s="59" t="s">
        <v>12832</v>
      </c>
      <c r="BW73" s="59" t="s">
        <v>12833</v>
      </c>
      <c r="BX73" s="59" t="s">
        <v>12834</v>
      </c>
      <c r="BY73" s="2118" t="s">
        <v>12835</v>
      </c>
      <c r="BZ73" s="2521"/>
      <c r="CA73" s="2521"/>
      <c r="CB73" s="2522"/>
    </row>
    <row r="74" spans="1:80" ht="15.75" customHeight="1">
      <c r="A74" s="12"/>
      <c r="B74" s="80" t="s">
        <v>11652</v>
      </c>
      <c r="C74" s="2519" t="s">
        <v>11136</v>
      </c>
      <c r="D74" s="58" t="s">
        <v>6756</v>
      </c>
      <c r="E74" s="58">
        <v>3</v>
      </c>
      <c r="F74" s="59">
        <v>0</v>
      </c>
      <c r="G74" s="59">
        <v>0</v>
      </c>
      <c r="H74" s="59">
        <v>0</v>
      </c>
      <c r="I74" s="59">
        <v>0</v>
      </c>
      <c r="J74" s="59">
        <v>0</v>
      </c>
      <c r="K74" s="59">
        <v>0</v>
      </c>
      <c r="L74" s="59">
        <v>0</v>
      </c>
      <c r="M74" s="59">
        <v>0</v>
      </c>
      <c r="N74" s="2118">
        <v>0</v>
      </c>
      <c r="O74" s="59">
        <v>0</v>
      </c>
      <c r="P74" s="59">
        <v>0</v>
      </c>
      <c r="Q74" s="59">
        <v>0</v>
      </c>
      <c r="R74" s="59">
        <v>0</v>
      </c>
      <c r="S74" s="59">
        <v>0</v>
      </c>
      <c r="T74" s="59">
        <v>0</v>
      </c>
      <c r="U74" s="59">
        <v>0</v>
      </c>
      <c r="V74" s="59">
        <v>0</v>
      </c>
      <c r="W74" s="2118">
        <v>0</v>
      </c>
      <c r="X74" s="2521"/>
      <c r="Y74" s="2521"/>
      <c r="Z74" s="2522"/>
      <c r="AA74" s="2399"/>
      <c r="AB74" s="61" t="s">
        <v>12836</v>
      </c>
      <c r="AC74" s="12"/>
      <c r="AD74" s="62"/>
      <c r="AE74" s="12"/>
      <c r="AF74" s="2356"/>
      <c r="AG74" s="2116">
        <v>0</v>
      </c>
      <c r="AH74" s="2503"/>
      <c r="AI74" s="57">
        <v>0</v>
      </c>
      <c r="AJ74" s="57">
        <v>0</v>
      </c>
      <c r="AK74" s="57">
        <v>0</v>
      </c>
      <c r="AL74" s="57">
        <v>0</v>
      </c>
      <c r="AM74" s="57">
        <v>0</v>
      </c>
      <c r="AN74" s="57">
        <v>0</v>
      </c>
      <c r="AO74" s="57">
        <v>0</v>
      </c>
      <c r="AP74" s="57">
        <v>0</v>
      </c>
      <c r="AQ74" s="2465"/>
      <c r="AR74" s="57">
        <v>0</v>
      </c>
      <c r="AS74" s="57">
        <v>0</v>
      </c>
      <c r="AT74" s="57">
        <v>0</v>
      </c>
      <c r="AU74" s="57">
        <v>0</v>
      </c>
      <c r="AV74" s="57">
        <v>0</v>
      </c>
      <c r="AW74" s="57">
        <v>0</v>
      </c>
      <c r="AX74" s="57">
        <v>0</v>
      </c>
      <c r="AY74" s="57">
        <v>0</v>
      </c>
      <c r="AZ74" s="2465"/>
      <c r="BA74" s="2465"/>
      <c r="BB74" s="2465"/>
      <c r="BC74" s="2465"/>
      <c r="BD74" s="2371"/>
      <c r="BF74" s="80" t="s">
        <v>11652</v>
      </c>
      <c r="BG74" s="2519" t="s">
        <v>11136</v>
      </c>
      <c r="BH74" s="59" t="s">
        <v>12837</v>
      </c>
      <c r="BI74" s="59" t="s">
        <v>12838</v>
      </c>
      <c r="BJ74" s="59" t="s">
        <v>12839</v>
      </c>
      <c r="BK74" s="59" t="s">
        <v>12840</v>
      </c>
      <c r="BL74" s="59" t="s">
        <v>12841</v>
      </c>
      <c r="BM74" s="59" t="s">
        <v>12842</v>
      </c>
      <c r="BN74" s="59" t="s">
        <v>12843</v>
      </c>
      <c r="BO74" s="59" t="s">
        <v>12844</v>
      </c>
      <c r="BP74" s="2118" t="s">
        <v>12845</v>
      </c>
      <c r="BQ74" s="59" t="s">
        <v>12846</v>
      </c>
      <c r="BR74" s="59" t="s">
        <v>12847</v>
      </c>
      <c r="BS74" s="59" t="s">
        <v>12848</v>
      </c>
      <c r="BT74" s="59" t="s">
        <v>12849</v>
      </c>
      <c r="BU74" s="59" t="s">
        <v>12850</v>
      </c>
      <c r="BV74" s="59" t="s">
        <v>12851</v>
      </c>
      <c r="BW74" s="59" t="s">
        <v>12852</v>
      </c>
      <c r="BX74" s="59" t="s">
        <v>12853</v>
      </c>
      <c r="BY74" s="2118" t="s">
        <v>12854</v>
      </c>
      <c r="BZ74" s="2521"/>
      <c r="CA74" s="2521"/>
      <c r="CB74" s="2522"/>
    </row>
    <row r="75" spans="1:80" ht="15.75" customHeight="1">
      <c r="A75" s="12"/>
      <c r="B75" s="80" t="s">
        <v>11652</v>
      </c>
      <c r="C75" s="2519" t="s">
        <v>11144</v>
      </c>
      <c r="D75" s="58" t="s">
        <v>6756</v>
      </c>
      <c r="E75" s="58">
        <v>3</v>
      </c>
      <c r="F75" s="2118">
        <v>0</v>
      </c>
      <c r="G75" s="2118">
        <v>0</v>
      </c>
      <c r="H75" s="2118">
        <v>0</v>
      </c>
      <c r="I75" s="2118">
        <v>0</v>
      </c>
      <c r="J75" s="2118">
        <v>0</v>
      </c>
      <c r="K75" s="2118">
        <v>0</v>
      </c>
      <c r="L75" s="2118">
        <v>0</v>
      </c>
      <c r="M75" s="2118">
        <v>0</v>
      </c>
      <c r="N75" s="2118">
        <v>0</v>
      </c>
      <c r="O75" s="2118">
        <v>0</v>
      </c>
      <c r="P75" s="2118">
        <v>0</v>
      </c>
      <c r="Q75" s="2118">
        <v>0</v>
      </c>
      <c r="R75" s="2118">
        <v>0</v>
      </c>
      <c r="S75" s="2118">
        <v>0</v>
      </c>
      <c r="T75" s="2118">
        <v>0</v>
      </c>
      <c r="U75" s="2118">
        <v>0</v>
      </c>
      <c r="V75" s="2118">
        <v>0</v>
      </c>
      <c r="W75" s="2118">
        <v>0</v>
      </c>
      <c r="X75" s="59">
        <v>0</v>
      </c>
      <c r="Y75" s="59">
        <v>0</v>
      </c>
      <c r="Z75" s="2523">
        <v>0</v>
      </c>
      <c r="AA75" s="2399"/>
      <c r="AB75" s="61" t="s">
        <v>12855</v>
      </c>
      <c r="AC75" s="12"/>
      <c r="AD75" s="62"/>
      <c r="AE75" s="12"/>
      <c r="AF75" s="2356"/>
      <c r="AG75" s="2116">
        <v>0</v>
      </c>
      <c r="AH75" s="2518"/>
      <c r="AI75" s="2465"/>
      <c r="AJ75" s="2465"/>
      <c r="AK75" s="2465"/>
      <c r="AL75" s="2465"/>
      <c r="AM75" s="2465"/>
      <c r="AN75" s="2465"/>
      <c r="AO75" s="2465"/>
      <c r="AP75" s="2465"/>
      <c r="AQ75" s="2465"/>
      <c r="AR75" s="2465"/>
      <c r="AS75" s="2465"/>
      <c r="AT75" s="2465"/>
      <c r="AU75" s="2465"/>
      <c r="AV75" s="2465"/>
      <c r="AW75" s="2465"/>
      <c r="AX75" s="2465"/>
      <c r="AY75" s="2465"/>
      <c r="AZ75" s="2465"/>
      <c r="BA75" s="57">
        <v>0</v>
      </c>
      <c r="BB75" s="57">
        <v>0</v>
      </c>
      <c r="BC75" s="57">
        <v>0</v>
      </c>
      <c r="BD75" s="2371"/>
      <c r="BF75" s="80" t="s">
        <v>11652</v>
      </c>
      <c r="BG75" s="2519" t="s">
        <v>11144</v>
      </c>
      <c r="BH75" s="2118" t="s">
        <v>12856</v>
      </c>
      <c r="BI75" s="2118" t="s">
        <v>12857</v>
      </c>
      <c r="BJ75" s="2118" t="s">
        <v>12858</v>
      </c>
      <c r="BK75" s="2118" t="s">
        <v>12859</v>
      </c>
      <c r="BL75" s="2118" t="s">
        <v>12860</v>
      </c>
      <c r="BM75" s="2118" t="s">
        <v>12861</v>
      </c>
      <c r="BN75" s="2118" t="s">
        <v>12862</v>
      </c>
      <c r="BO75" s="2118" t="s">
        <v>12863</v>
      </c>
      <c r="BP75" s="2118" t="s">
        <v>12864</v>
      </c>
      <c r="BQ75" s="2118" t="s">
        <v>12865</v>
      </c>
      <c r="BR75" s="2118" t="s">
        <v>12866</v>
      </c>
      <c r="BS75" s="2118" t="s">
        <v>12867</v>
      </c>
      <c r="BT75" s="2118" t="s">
        <v>12868</v>
      </c>
      <c r="BU75" s="2118" t="s">
        <v>12869</v>
      </c>
      <c r="BV75" s="2118" t="s">
        <v>12870</v>
      </c>
      <c r="BW75" s="2118" t="s">
        <v>12871</v>
      </c>
      <c r="BX75" s="2118" t="s">
        <v>12872</v>
      </c>
      <c r="BY75" s="2118" t="s">
        <v>12873</v>
      </c>
      <c r="BZ75" s="2524" t="s">
        <v>12874</v>
      </c>
      <c r="CA75" s="2524" t="s">
        <v>12875</v>
      </c>
      <c r="CB75" s="2525" t="s">
        <v>12876</v>
      </c>
    </row>
    <row r="76" spans="1:80" ht="15.75" customHeight="1">
      <c r="A76" s="12"/>
      <c r="B76" s="80" t="s">
        <v>11677</v>
      </c>
      <c r="C76" s="2519" t="s">
        <v>11128</v>
      </c>
      <c r="D76" s="58" t="s">
        <v>6756</v>
      </c>
      <c r="E76" s="58">
        <v>3</v>
      </c>
      <c r="F76" s="59">
        <v>0</v>
      </c>
      <c r="G76" s="59">
        <v>0</v>
      </c>
      <c r="H76" s="59">
        <v>0</v>
      </c>
      <c r="I76" s="59">
        <v>0</v>
      </c>
      <c r="J76" s="59">
        <v>0</v>
      </c>
      <c r="K76" s="59">
        <v>0</v>
      </c>
      <c r="L76" s="59">
        <v>0</v>
      </c>
      <c r="M76" s="59">
        <v>0</v>
      </c>
      <c r="N76" s="2118">
        <v>0</v>
      </c>
      <c r="O76" s="59">
        <v>0</v>
      </c>
      <c r="P76" s="59">
        <v>0</v>
      </c>
      <c r="Q76" s="59">
        <v>0</v>
      </c>
      <c r="R76" s="59">
        <v>0</v>
      </c>
      <c r="S76" s="59">
        <v>0</v>
      </c>
      <c r="T76" s="59">
        <v>0</v>
      </c>
      <c r="U76" s="59">
        <v>0</v>
      </c>
      <c r="V76" s="59">
        <v>0</v>
      </c>
      <c r="W76" s="2118">
        <v>0</v>
      </c>
      <c r="X76" s="2521"/>
      <c r="Y76" s="2521"/>
      <c r="Z76" s="2522"/>
      <c r="AA76" s="2399"/>
      <c r="AB76" s="61" t="s">
        <v>12877</v>
      </c>
      <c r="AC76" s="12"/>
      <c r="AD76" s="62"/>
      <c r="AE76" s="12"/>
      <c r="AF76" s="2356"/>
      <c r="AG76" s="2116">
        <v>0</v>
      </c>
      <c r="AH76" s="2518"/>
      <c r="AI76" s="57">
        <v>0</v>
      </c>
      <c r="AJ76" s="57">
        <v>0</v>
      </c>
      <c r="AK76" s="57">
        <v>0</v>
      </c>
      <c r="AL76" s="57">
        <v>0</v>
      </c>
      <c r="AM76" s="57">
        <v>0</v>
      </c>
      <c r="AN76" s="57">
        <v>0</v>
      </c>
      <c r="AO76" s="57">
        <v>0</v>
      </c>
      <c r="AP76" s="57">
        <v>0</v>
      </c>
      <c r="AQ76" s="2465"/>
      <c r="AR76" s="57">
        <v>0</v>
      </c>
      <c r="AS76" s="57">
        <v>0</v>
      </c>
      <c r="AT76" s="57">
        <v>0</v>
      </c>
      <c r="AU76" s="57">
        <v>0</v>
      </c>
      <c r="AV76" s="57">
        <v>0</v>
      </c>
      <c r="AW76" s="57">
        <v>0</v>
      </c>
      <c r="AX76" s="57">
        <v>0</v>
      </c>
      <c r="AY76" s="57">
        <v>0</v>
      </c>
      <c r="AZ76" s="2465"/>
      <c r="BA76" s="2465"/>
      <c r="BB76" s="2465"/>
      <c r="BC76" s="2465"/>
      <c r="BD76" s="2371"/>
      <c r="BF76" s="80" t="s">
        <v>11677</v>
      </c>
      <c r="BG76" s="2519" t="s">
        <v>11128</v>
      </c>
      <c r="BH76" s="59" t="s">
        <v>12878</v>
      </c>
      <c r="BI76" s="59" t="s">
        <v>12879</v>
      </c>
      <c r="BJ76" s="59" t="s">
        <v>12880</v>
      </c>
      <c r="BK76" s="59" t="s">
        <v>12881</v>
      </c>
      <c r="BL76" s="59" t="s">
        <v>12882</v>
      </c>
      <c r="BM76" s="59" t="s">
        <v>12883</v>
      </c>
      <c r="BN76" s="59" t="s">
        <v>12884</v>
      </c>
      <c r="BO76" s="59" t="s">
        <v>12885</v>
      </c>
      <c r="BP76" s="2118" t="s">
        <v>12886</v>
      </c>
      <c r="BQ76" s="59" t="s">
        <v>12887</v>
      </c>
      <c r="BR76" s="59" t="s">
        <v>12888</v>
      </c>
      <c r="BS76" s="59" t="s">
        <v>12889</v>
      </c>
      <c r="BT76" s="59" t="s">
        <v>12890</v>
      </c>
      <c r="BU76" s="59" t="s">
        <v>12891</v>
      </c>
      <c r="BV76" s="59" t="s">
        <v>12892</v>
      </c>
      <c r="BW76" s="59" t="s">
        <v>12893</v>
      </c>
      <c r="BX76" s="59" t="s">
        <v>12894</v>
      </c>
      <c r="BY76" s="2118" t="s">
        <v>12895</v>
      </c>
      <c r="BZ76" s="2521"/>
      <c r="CA76" s="2521"/>
      <c r="CB76" s="2522"/>
    </row>
    <row r="77" spans="1:80" ht="15.75" customHeight="1">
      <c r="A77" s="12"/>
      <c r="B77" s="80" t="s">
        <v>11677</v>
      </c>
      <c r="C77" s="2519" t="s">
        <v>11136</v>
      </c>
      <c r="D77" s="58" t="s">
        <v>6756</v>
      </c>
      <c r="E77" s="58">
        <v>3</v>
      </c>
      <c r="F77" s="59">
        <v>0</v>
      </c>
      <c r="G77" s="59">
        <v>0</v>
      </c>
      <c r="H77" s="59">
        <v>0</v>
      </c>
      <c r="I77" s="59">
        <v>0</v>
      </c>
      <c r="J77" s="59">
        <v>0</v>
      </c>
      <c r="K77" s="59">
        <v>0</v>
      </c>
      <c r="L77" s="59">
        <v>0</v>
      </c>
      <c r="M77" s="59">
        <v>0</v>
      </c>
      <c r="N77" s="2118">
        <v>0</v>
      </c>
      <c r="O77" s="59">
        <v>0</v>
      </c>
      <c r="P77" s="59">
        <v>0</v>
      </c>
      <c r="Q77" s="59">
        <v>0</v>
      </c>
      <c r="R77" s="59">
        <v>0</v>
      </c>
      <c r="S77" s="59">
        <v>0</v>
      </c>
      <c r="T77" s="59">
        <v>0</v>
      </c>
      <c r="U77" s="59">
        <v>0</v>
      </c>
      <c r="V77" s="59">
        <v>0</v>
      </c>
      <c r="W77" s="2118">
        <v>0</v>
      </c>
      <c r="X77" s="2521"/>
      <c r="Y77" s="2521"/>
      <c r="Z77" s="2522"/>
      <c r="AA77" s="2399"/>
      <c r="AB77" s="61" t="s">
        <v>12896</v>
      </c>
      <c r="AC77" s="12"/>
      <c r="AD77" s="62"/>
      <c r="AE77" s="12"/>
      <c r="AF77" s="2356"/>
      <c r="AG77" s="2116">
        <v>0</v>
      </c>
      <c r="AH77" s="2503"/>
      <c r="AI77" s="57">
        <v>0</v>
      </c>
      <c r="AJ77" s="57">
        <v>0</v>
      </c>
      <c r="AK77" s="57">
        <v>0</v>
      </c>
      <c r="AL77" s="57">
        <v>0</v>
      </c>
      <c r="AM77" s="57">
        <v>0</v>
      </c>
      <c r="AN77" s="57">
        <v>0</v>
      </c>
      <c r="AO77" s="57">
        <v>0</v>
      </c>
      <c r="AP77" s="57">
        <v>0</v>
      </c>
      <c r="AQ77" s="2465"/>
      <c r="AR77" s="57">
        <v>0</v>
      </c>
      <c r="AS77" s="57">
        <v>0</v>
      </c>
      <c r="AT77" s="57">
        <v>0</v>
      </c>
      <c r="AU77" s="57">
        <v>0</v>
      </c>
      <c r="AV77" s="57">
        <v>0</v>
      </c>
      <c r="AW77" s="57">
        <v>0</v>
      </c>
      <c r="AX77" s="57">
        <v>0</v>
      </c>
      <c r="AY77" s="57">
        <v>0</v>
      </c>
      <c r="AZ77" s="2465"/>
      <c r="BA77" s="2465"/>
      <c r="BB77" s="2465"/>
      <c r="BC77" s="2465"/>
      <c r="BD77" s="2371"/>
      <c r="BF77" s="80" t="s">
        <v>11677</v>
      </c>
      <c r="BG77" s="2519" t="s">
        <v>11136</v>
      </c>
      <c r="BH77" s="59" t="s">
        <v>12897</v>
      </c>
      <c r="BI77" s="59" t="s">
        <v>12898</v>
      </c>
      <c r="BJ77" s="59" t="s">
        <v>12899</v>
      </c>
      <c r="BK77" s="59" t="s">
        <v>12900</v>
      </c>
      <c r="BL77" s="59" t="s">
        <v>12901</v>
      </c>
      <c r="BM77" s="59" t="s">
        <v>12902</v>
      </c>
      <c r="BN77" s="59" t="s">
        <v>12903</v>
      </c>
      <c r="BO77" s="59" t="s">
        <v>12904</v>
      </c>
      <c r="BP77" s="2118" t="s">
        <v>12905</v>
      </c>
      <c r="BQ77" s="59" t="s">
        <v>12906</v>
      </c>
      <c r="BR77" s="59" t="s">
        <v>12907</v>
      </c>
      <c r="BS77" s="59" t="s">
        <v>12908</v>
      </c>
      <c r="BT77" s="59" t="s">
        <v>12909</v>
      </c>
      <c r="BU77" s="59" t="s">
        <v>12910</v>
      </c>
      <c r="BV77" s="59" t="s">
        <v>12911</v>
      </c>
      <c r="BW77" s="59" t="s">
        <v>12912</v>
      </c>
      <c r="BX77" s="59" t="s">
        <v>12913</v>
      </c>
      <c r="BY77" s="2118" t="s">
        <v>12914</v>
      </c>
      <c r="BZ77" s="2521"/>
      <c r="CA77" s="2521"/>
      <c r="CB77" s="2522"/>
    </row>
    <row r="78" spans="1:80" ht="15.75" customHeight="1">
      <c r="A78" s="12"/>
      <c r="B78" s="80" t="s">
        <v>11677</v>
      </c>
      <c r="C78" s="2519" t="s">
        <v>11144</v>
      </c>
      <c r="D78" s="58" t="s">
        <v>6756</v>
      </c>
      <c r="E78" s="58">
        <v>3</v>
      </c>
      <c r="F78" s="2118">
        <v>0</v>
      </c>
      <c r="G78" s="2118">
        <v>0</v>
      </c>
      <c r="H78" s="2118">
        <v>0</v>
      </c>
      <c r="I78" s="2118">
        <v>0</v>
      </c>
      <c r="J78" s="2118">
        <v>0</v>
      </c>
      <c r="K78" s="2118">
        <v>0</v>
      </c>
      <c r="L78" s="2118">
        <v>0</v>
      </c>
      <c r="M78" s="2118">
        <v>0</v>
      </c>
      <c r="N78" s="2118">
        <v>0</v>
      </c>
      <c r="O78" s="2118">
        <v>0</v>
      </c>
      <c r="P78" s="2118">
        <v>0</v>
      </c>
      <c r="Q78" s="2118">
        <v>0</v>
      </c>
      <c r="R78" s="2118">
        <v>0</v>
      </c>
      <c r="S78" s="2118">
        <v>0</v>
      </c>
      <c r="T78" s="2118">
        <v>0</v>
      </c>
      <c r="U78" s="2118">
        <v>0</v>
      </c>
      <c r="V78" s="2118">
        <v>0</v>
      </c>
      <c r="W78" s="2118">
        <v>0</v>
      </c>
      <c r="X78" s="59">
        <v>0</v>
      </c>
      <c r="Y78" s="59">
        <v>0</v>
      </c>
      <c r="Z78" s="2523">
        <v>0</v>
      </c>
      <c r="AA78" s="2399"/>
      <c r="AB78" s="61" t="s">
        <v>12915</v>
      </c>
      <c r="AC78" s="12"/>
      <c r="AD78" s="62"/>
      <c r="AE78" s="12"/>
      <c r="AF78" s="2356"/>
      <c r="AG78" s="2116">
        <v>0</v>
      </c>
      <c r="AH78" s="2518"/>
      <c r="AI78" s="2465"/>
      <c r="AJ78" s="2465"/>
      <c r="AK78" s="2465"/>
      <c r="AL78" s="2465"/>
      <c r="AM78" s="2465"/>
      <c r="AN78" s="2465"/>
      <c r="AO78" s="2465"/>
      <c r="AP78" s="2465"/>
      <c r="AQ78" s="2465"/>
      <c r="AR78" s="2465"/>
      <c r="AS78" s="2465"/>
      <c r="AT78" s="2465"/>
      <c r="AU78" s="2465"/>
      <c r="AV78" s="2465"/>
      <c r="AW78" s="2465"/>
      <c r="AX78" s="2465"/>
      <c r="AY78" s="2465"/>
      <c r="AZ78" s="2465"/>
      <c r="BA78" s="57">
        <v>0</v>
      </c>
      <c r="BB78" s="57">
        <v>0</v>
      </c>
      <c r="BC78" s="57">
        <v>0</v>
      </c>
      <c r="BD78" s="2371"/>
      <c r="BF78" s="80" t="s">
        <v>11677</v>
      </c>
      <c r="BG78" s="2519" t="s">
        <v>11144</v>
      </c>
      <c r="BH78" s="2118" t="s">
        <v>12916</v>
      </c>
      <c r="BI78" s="2118" t="s">
        <v>12917</v>
      </c>
      <c r="BJ78" s="2118" t="s">
        <v>12918</v>
      </c>
      <c r="BK78" s="2118" t="s">
        <v>12919</v>
      </c>
      <c r="BL78" s="2118" t="s">
        <v>12920</v>
      </c>
      <c r="BM78" s="2118" t="s">
        <v>12921</v>
      </c>
      <c r="BN78" s="2118" t="s">
        <v>12922</v>
      </c>
      <c r="BO78" s="2118" t="s">
        <v>12923</v>
      </c>
      <c r="BP78" s="2118" t="s">
        <v>12924</v>
      </c>
      <c r="BQ78" s="2118" t="s">
        <v>12925</v>
      </c>
      <c r="BR78" s="2118" t="s">
        <v>12926</v>
      </c>
      <c r="BS78" s="2118" t="s">
        <v>12927</v>
      </c>
      <c r="BT78" s="2118" t="s">
        <v>12928</v>
      </c>
      <c r="BU78" s="2118" t="s">
        <v>12929</v>
      </c>
      <c r="BV78" s="2118" t="s">
        <v>12930</v>
      </c>
      <c r="BW78" s="2118" t="s">
        <v>12931</v>
      </c>
      <c r="BX78" s="2118" t="s">
        <v>12932</v>
      </c>
      <c r="BY78" s="2118" t="s">
        <v>12933</v>
      </c>
      <c r="BZ78" s="2524" t="s">
        <v>12934</v>
      </c>
      <c r="CA78" s="2524" t="s">
        <v>12935</v>
      </c>
      <c r="CB78" s="2525" t="s">
        <v>12936</v>
      </c>
    </row>
    <row r="79" spans="1:80" ht="15.75" customHeight="1">
      <c r="A79" s="12"/>
      <c r="B79" s="2530" t="s">
        <v>16728</v>
      </c>
      <c r="C79" s="2519" t="s">
        <v>11128</v>
      </c>
      <c r="D79" s="58" t="s">
        <v>6756</v>
      </c>
      <c r="E79" s="58">
        <v>3</v>
      </c>
      <c r="F79" s="59">
        <v>0.23599999999999999</v>
      </c>
      <c r="G79" s="59">
        <v>5.0999999999999997E-2</v>
      </c>
      <c r="H79" s="59">
        <v>5.0999999999999997E-2</v>
      </c>
      <c r="I79" s="59">
        <v>11.895</v>
      </c>
      <c r="J79" s="59">
        <v>0</v>
      </c>
      <c r="K79" s="59">
        <v>0</v>
      </c>
      <c r="L79" s="59">
        <v>0</v>
      </c>
      <c r="M79" s="59">
        <v>0</v>
      </c>
      <c r="N79" s="2118">
        <v>12.232999999999999</v>
      </c>
      <c r="O79" s="2520"/>
      <c r="P79" s="2520"/>
      <c r="Q79" s="2520"/>
      <c r="R79" s="2520"/>
      <c r="S79" s="2520"/>
      <c r="T79" s="2520"/>
      <c r="U79" s="2520"/>
      <c r="V79" s="2520"/>
      <c r="W79" s="2520"/>
      <c r="X79" s="59">
        <v>27.756</v>
      </c>
      <c r="Y79" s="59">
        <v>0</v>
      </c>
      <c r="Z79" s="2523">
        <v>0</v>
      </c>
      <c r="AA79" s="2399"/>
      <c r="AB79" s="61" t="s">
        <v>12937</v>
      </c>
      <c r="AC79" s="12"/>
      <c r="AD79" s="62"/>
      <c r="AE79" s="12"/>
      <c r="AF79" s="2356"/>
      <c r="AG79" s="2116">
        <v>0</v>
      </c>
      <c r="AH79" s="2356"/>
      <c r="AI79" s="57">
        <v>0</v>
      </c>
      <c r="AJ79" s="57">
        <v>0</v>
      </c>
      <c r="AK79" s="57">
        <v>0</v>
      </c>
      <c r="AL79" s="57">
        <v>0</v>
      </c>
      <c r="AM79" s="57">
        <v>0</v>
      </c>
      <c r="AN79" s="57">
        <v>0</v>
      </c>
      <c r="AO79" s="57">
        <v>0</v>
      </c>
      <c r="AP79" s="57">
        <v>0</v>
      </c>
      <c r="AQ79" s="2465"/>
      <c r="AR79" s="2465"/>
      <c r="AS79" s="2465"/>
      <c r="AT79" s="2465"/>
      <c r="AU79" s="2465"/>
      <c r="AV79" s="2465"/>
      <c r="AW79" s="2465"/>
      <c r="AX79" s="2465"/>
      <c r="AY79" s="2465"/>
      <c r="AZ79" s="2465"/>
      <c r="BA79" s="57">
        <v>0</v>
      </c>
      <c r="BB79" s="57">
        <v>0</v>
      </c>
      <c r="BC79" s="57">
        <v>0</v>
      </c>
      <c r="BD79" s="2371"/>
      <c r="BF79" s="2530" t="s">
        <v>11702</v>
      </c>
      <c r="BG79" s="2519" t="s">
        <v>11128</v>
      </c>
      <c r="BH79" s="59" t="s">
        <v>12938</v>
      </c>
      <c r="BI79" s="59" t="s">
        <v>12939</v>
      </c>
      <c r="BJ79" s="59" t="s">
        <v>12940</v>
      </c>
      <c r="BK79" s="59" t="s">
        <v>12941</v>
      </c>
      <c r="BL79" s="59" t="s">
        <v>12942</v>
      </c>
      <c r="BM79" s="59" t="s">
        <v>12943</v>
      </c>
      <c r="BN79" s="59" t="s">
        <v>12944</v>
      </c>
      <c r="BO79" s="59" t="s">
        <v>12945</v>
      </c>
      <c r="BP79" s="2118" t="s">
        <v>12946</v>
      </c>
      <c r="BQ79" s="2520"/>
      <c r="BR79" s="2520"/>
      <c r="BS79" s="2520"/>
      <c r="BT79" s="2520"/>
      <c r="BU79" s="2520"/>
      <c r="BV79" s="2520"/>
      <c r="BW79" s="2520"/>
      <c r="BX79" s="2520"/>
      <c r="BY79" s="2520"/>
      <c r="BZ79" s="2524" t="s">
        <v>12947</v>
      </c>
      <c r="CA79" s="2524" t="s">
        <v>12948</v>
      </c>
      <c r="CB79" s="2525" t="s">
        <v>12949</v>
      </c>
    </row>
    <row r="80" spans="1:80" ht="15.75" customHeight="1">
      <c r="A80" s="12"/>
      <c r="B80" s="2530" t="s">
        <v>16728</v>
      </c>
      <c r="C80" s="2519" t="s">
        <v>11136</v>
      </c>
      <c r="D80" s="58" t="s">
        <v>6756</v>
      </c>
      <c r="E80" s="58">
        <v>3</v>
      </c>
      <c r="F80" s="59">
        <v>0</v>
      </c>
      <c r="G80" s="59">
        <v>0</v>
      </c>
      <c r="H80" s="59">
        <v>0</v>
      </c>
      <c r="I80" s="59">
        <v>0</v>
      </c>
      <c r="J80" s="59">
        <v>0</v>
      </c>
      <c r="K80" s="59">
        <v>0</v>
      </c>
      <c r="L80" s="59">
        <v>0</v>
      </c>
      <c r="M80" s="59">
        <v>0</v>
      </c>
      <c r="N80" s="2118">
        <v>0</v>
      </c>
      <c r="O80" s="2520"/>
      <c r="P80" s="2520"/>
      <c r="Q80" s="2520"/>
      <c r="R80" s="2520"/>
      <c r="S80" s="2520"/>
      <c r="T80" s="2520"/>
      <c r="U80" s="2520"/>
      <c r="V80" s="2520"/>
      <c r="W80" s="2520"/>
      <c r="X80" s="59">
        <v>0</v>
      </c>
      <c r="Y80" s="59">
        <v>0</v>
      </c>
      <c r="Z80" s="2523">
        <v>0</v>
      </c>
      <c r="AA80" s="2399"/>
      <c r="AB80" s="61" t="s">
        <v>12950</v>
      </c>
      <c r="AC80" s="12"/>
      <c r="AD80" s="62"/>
      <c r="AE80" s="12"/>
      <c r="AF80" s="2356"/>
      <c r="AG80" s="2116">
        <v>0</v>
      </c>
      <c r="AH80" s="2356"/>
      <c r="AI80" s="57">
        <v>0</v>
      </c>
      <c r="AJ80" s="57">
        <v>0</v>
      </c>
      <c r="AK80" s="57">
        <v>0</v>
      </c>
      <c r="AL80" s="57">
        <v>0</v>
      </c>
      <c r="AM80" s="57">
        <v>0</v>
      </c>
      <c r="AN80" s="57">
        <v>0</v>
      </c>
      <c r="AO80" s="57">
        <v>0</v>
      </c>
      <c r="AP80" s="57">
        <v>0</v>
      </c>
      <c r="AQ80" s="2465"/>
      <c r="AR80" s="2465"/>
      <c r="AS80" s="2465"/>
      <c r="AT80" s="2465"/>
      <c r="AU80" s="2465"/>
      <c r="AV80" s="2465"/>
      <c r="AW80" s="2465"/>
      <c r="AX80" s="2465"/>
      <c r="AY80" s="2465"/>
      <c r="AZ80" s="2465"/>
      <c r="BA80" s="57">
        <v>0</v>
      </c>
      <c r="BB80" s="57">
        <v>0</v>
      </c>
      <c r="BC80" s="57">
        <v>0</v>
      </c>
      <c r="BD80" s="2371"/>
      <c r="BF80" s="2530" t="s">
        <v>11702</v>
      </c>
      <c r="BG80" s="2519" t="s">
        <v>11136</v>
      </c>
      <c r="BH80" s="59" t="s">
        <v>12951</v>
      </c>
      <c r="BI80" s="59" t="s">
        <v>12952</v>
      </c>
      <c r="BJ80" s="59" t="s">
        <v>12953</v>
      </c>
      <c r="BK80" s="59" t="s">
        <v>12954</v>
      </c>
      <c r="BL80" s="59" t="s">
        <v>12955</v>
      </c>
      <c r="BM80" s="59" t="s">
        <v>12956</v>
      </c>
      <c r="BN80" s="59" t="s">
        <v>12957</v>
      </c>
      <c r="BO80" s="59" t="s">
        <v>12958</v>
      </c>
      <c r="BP80" s="2118" t="s">
        <v>12959</v>
      </c>
      <c r="BQ80" s="2520"/>
      <c r="BR80" s="2520"/>
      <c r="BS80" s="2520"/>
      <c r="BT80" s="2520"/>
      <c r="BU80" s="2520"/>
      <c r="BV80" s="2520"/>
      <c r="BW80" s="2520"/>
      <c r="BX80" s="2520"/>
      <c r="BY80" s="2520"/>
      <c r="BZ80" s="2524" t="s">
        <v>12960</v>
      </c>
      <c r="CA80" s="2524" t="s">
        <v>12961</v>
      </c>
      <c r="CB80" s="2525" t="s">
        <v>12962</v>
      </c>
    </row>
    <row r="81" spans="1:80" ht="15.75" customHeight="1">
      <c r="A81" s="12"/>
      <c r="B81" s="2530" t="s">
        <v>16729</v>
      </c>
      <c r="C81" s="2519" t="s">
        <v>11128</v>
      </c>
      <c r="D81" s="58" t="s">
        <v>6756</v>
      </c>
      <c r="E81" s="58">
        <v>3</v>
      </c>
      <c r="F81" s="59">
        <v>-1E-3</v>
      </c>
      <c r="G81" s="59">
        <v>0</v>
      </c>
      <c r="H81" s="59">
        <v>0</v>
      </c>
      <c r="I81" s="59">
        <v>0</v>
      </c>
      <c r="J81" s="59">
        <v>0</v>
      </c>
      <c r="K81" s="59">
        <v>0</v>
      </c>
      <c r="L81" s="59">
        <v>0</v>
      </c>
      <c r="M81" s="59">
        <v>0</v>
      </c>
      <c r="N81" s="2118">
        <v>-1E-3</v>
      </c>
      <c r="O81" s="2520"/>
      <c r="P81" s="2520"/>
      <c r="Q81" s="2520"/>
      <c r="R81" s="2520"/>
      <c r="S81" s="2520"/>
      <c r="T81" s="2520"/>
      <c r="U81" s="2520"/>
      <c r="V81" s="2520"/>
      <c r="W81" s="2520"/>
      <c r="X81" s="59">
        <v>0.20100000000000001</v>
      </c>
      <c r="Y81" s="59">
        <v>10.603</v>
      </c>
      <c r="Z81" s="2523">
        <v>22.306999999999999</v>
      </c>
      <c r="AA81" s="2399"/>
      <c r="AB81" s="61" t="s">
        <v>12963</v>
      </c>
      <c r="AC81" s="12"/>
      <c r="AD81" s="62"/>
      <c r="AE81" s="12"/>
      <c r="AF81" s="2356"/>
      <c r="AG81" s="2116">
        <v>0</v>
      </c>
      <c r="AH81" s="2356"/>
      <c r="AI81" s="57">
        <v>0</v>
      </c>
      <c r="AJ81" s="57">
        <v>0</v>
      </c>
      <c r="AK81" s="57">
        <v>0</v>
      </c>
      <c r="AL81" s="57">
        <v>0</v>
      </c>
      <c r="AM81" s="57">
        <v>0</v>
      </c>
      <c r="AN81" s="57">
        <v>0</v>
      </c>
      <c r="AO81" s="57">
        <v>0</v>
      </c>
      <c r="AP81" s="57">
        <v>0</v>
      </c>
      <c r="AQ81" s="2465"/>
      <c r="AR81" s="2465"/>
      <c r="AS81" s="2465"/>
      <c r="AT81" s="2465"/>
      <c r="AU81" s="2465"/>
      <c r="AV81" s="2465"/>
      <c r="AW81" s="2465"/>
      <c r="AX81" s="2465"/>
      <c r="AY81" s="2465"/>
      <c r="AZ81" s="2465"/>
      <c r="BA81" s="57">
        <v>0</v>
      </c>
      <c r="BB81" s="57">
        <v>0</v>
      </c>
      <c r="BC81" s="57">
        <v>0</v>
      </c>
      <c r="BD81" s="2371"/>
      <c r="BF81" s="2530" t="s">
        <v>11723</v>
      </c>
      <c r="BG81" s="2519" t="s">
        <v>11128</v>
      </c>
      <c r="BH81" s="59" t="s">
        <v>12964</v>
      </c>
      <c r="BI81" s="59" t="s">
        <v>12965</v>
      </c>
      <c r="BJ81" s="59" t="s">
        <v>12966</v>
      </c>
      <c r="BK81" s="59" t="s">
        <v>12967</v>
      </c>
      <c r="BL81" s="59" t="s">
        <v>12968</v>
      </c>
      <c r="BM81" s="59" t="s">
        <v>12969</v>
      </c>
      <c r="BN81" s="59" t="s">
        <v>12970</v>
      </c>
      <c r="BO81" s="59" t="s">
        <v>12971</v>
      </c>
      <c r="BP81" s="2118" t="s">
        <v>12972</v>
      </c>
      <c r="BQ81" s="2520"/>
      <c r="BR81" s="2520"/>
      <c r="BS81" s="2520"/>
      <c r="BT81" s="2520"/>
      <c r="BU81" s="2520"/>
      <c r="BV81" s="2520"/>
      <c r="BW81" s="2520"/>
      <c r="BX81" s="2520"/>
      <c r="BY81" s="2520"/>
      <c r="BZ81" s="2524" t="s">
        <v>12973</v>
      </c>
      <c r="CA81" s="2524" t="s">
        <v>12974</v>
      </c>
      <c r="CB81" s="2525" t="s">
        <v>12975</v>
      </c>
    </row>
    <row r="82" spans="1:80" ht="15.75" customHeight="1">
      <c r="A82" s="12"/>
      <c r="B82" s="2530" t="s">
        <v>16729</v>
      </c>
      <c r="C82" s="2519" t="s">
        <v>11136</v>
      </c>
      <c r="D82" s="58" t="s">
        <v>6756</v>
      </c>
      <c r="E82" s="58">
        <v>3</v>
      </c>
      <c r="F82" s="59">
        <v>0</v>
      </c>
      <c r="G82" s="59">
        <v>0</v>
      </c>
      <c r="H82" s="59">
        <v>0</v>
      </c>
      <c r="I82" s="59">
        <v>0</v>
      </c>
      <c r="J82" s="59">
        <v>0</v>
      </c>
      <c r="K82" s="59">
        <v>0</v>
      </c>
      <c r="L82" s="59">
        <v>0</v>
      </c>
      <c r="M82" s="59">
        <v>0</v>
      </c>
      <c r="N82" s="2118">
        <v>0</v>
      </c>
      <c r="O82" s="2520"/>
      <c r="P82" s="2520"/>
      <c r="Q82" s="2520"/>
      <c r="R82" s="2520"/>
      <c r="S82" s="2520"/>
      <c r="T82" s="2520"/>
      <c r="U82" s="2520"/>
      <c r="V82" s="2520"/>
      <c r="W82" s="2520"/>
      <c r="X82" s="59">
        <v>0</v>
      </c>
      <c r="Y82" s="59">
        <v>0</v>
      </c>
      <c r="Z82" s="2523">
        <v>0</v>
      </c>
      <c r="AA82" s="2399"/>
      <c r="AB82" s="61" t="s">
        <v>12976</v>
      </c>
      <c r="AC82" s="12"/>
      <c r="AD82" s="62"/>
      <c r="AE82" s="12"/>
      <c r="AF82" s="2356"/>
      <c r="AG82" s="2116">
        <v>0</v>
      </c>
      <c r="AH82" s="2356"/>
      <c r="AI82" s="57">
        <v>0</v>
      </c>
      <c r="AJ82" s="57">
        <v>0</v>
      </c>
      <c r="AK82" s="57">
        <v>0</v>
      </c>
      <c r="AL82" s="57">
        <v>0</v>
      </c>
      <c r="AM82" s="57">
        <v>0</v>
      </c>
      <c r="AN82" s="57">
        <v>0</v>
      </c>
      <c r="AO82" s="57">
        <v>0</v>
      </c>
      <c r="AP82" s="57">
        <v>0</v>
      </c>
      <c r="AQ82" s="2465"/>
      <c r="AR82" s="2465"/>
      <c r="AS82" s="2465"/>
      <c r="AT82" s="2465"/>
      <c r="AU82" s="2465"/>
      <c r="AV82" s="2465"/>
      <c r="AW82" s="2465"/>
      <c r="AX82" s="2465"/>
      <c r="AY82" s="2465"/>
      <c r="AZ82" s="2465"/>
      <c r="BA82" s="57">
        <v>0</v>
      </c>
      <c r="BB82" s="57">
        <v>0</v>
      </c>
      <c r="BC82" s="57">
        <v>0</v>
      </c>
      <c r="BD82" s="2371"/>
      <c r="BF82" s="2530" t="s">
        <v>11723</v>
      </c>
      <c r="BG82" s="2519" t="s">
        <v>11136</v>
      </c>
      <c r="BH82" s="59" t="s">
        <v>12977</v>
      </c>
      <c r="BI82" s="59" t="s">
        <v>12978</v>
      </c>
      <c r="BJ82" s="59" t="s">
        <v>12979</v>
      </c>
      <c r="BK82" s="59" t="s">
        <v>12980</v>
      </c>
      <c r="BL82" s="59" t="s">
        <v>12981</v>
      </c>
      <c r="BM82" s="59" t="s">
        <v>12982</v>
      </c>
      <c r="BN82" s="59" t="s">
        <v>12983</v>
      </c>
      <c r="BO82" s="59" t="s">
        <v>12984</v>
      </c>
      <c r="BP82" s="2118" t="s">
        <v>12985</v>
      </c>
      <c r="BQ82" s="2520"/>
      <c r="BR82" s="2520"/>
      <c r="BS82" s="2520"/>
      <c r="BT82" s="2520"/>
      <c r="BU82" s="2520"/>
      <c r="BV82" s="2520"/>
      <c r="BW82" s="2520"/>
      <c r="BX82" s="2520"/>
      <c r="BY82" s="2520"/>
      <c r="BZ82" s="2524" t="s">
        <v>12986</v>
      </c>
      <c r="CA82" s="2524" t="s">
        <v>12987</v>
      </c>
      <c r="CB82" s="2525" t="s">
        <v>12988</v>
      </c>
    </row>
    <row r="83" spans="1:80" ht="15.75" customHeight="1">
      <c r="A83" s="12"/>
      <c r="B83" s="2530" t="s">
        <v>16730</v>
      </c>
      <c r="C83" s="2519" t="s">
        <v>11128</v>
      </c>
      <c r="D83" s="58" t="s">
        <v>6756</v>
      </c>
      <c r="E83" s="58">
        <v>3</v>
      </c>
      <c r="F83" s="59">
        <v>0</v>
      </c>
      <c r="G83" s="59">
        <v>0</v>
      </c>
      <c r="H83" s="59">
        <v>0</v>
      </c>
      <c r="I83" s="59">
        <v>0</v>
      </c>
      <c r="J83" s="59">
        <v>0</v>
      </c>
      <c r="K83" s="59">
        <v>0</v>
      </c>
      <c r="L83" s="59">
        <v>0</v>
      </c>
      <c r="M83" s="59">
        <v>0</v>
      </c>
      <c r="N83" s="2118">
        <v>0</v>
      </c>
      <c r="O83" s="2520"/>
      <c r="P83" s="2520"/>
      <c r="Q83" s="2520"/>
      <c r="R83" s="2520"/>
      <c r="S83" s="2520"/>
      <c r="T83" s="2520"/>
      <c r="U83" s="2520"/>
      <c r="V83" s="2520"/>
      <c r="W83" s="2520"/>
      <c r="X83" s="59">
        <v>0</v>
      </c>
      <c r="Y83" s="59">
        <v>0</v>
      </c>
      <c r="Z83" s="2523">
        <v>0</v>
      </c>
      <c r="AA83" s="2399"/>
      <c r="AB83" s="61" t="s">
        <v>12989</v>
      </c>
      <c r="AC83" s="12"/>
      <c r="AD83" s="62"/>
      <c r="AE83" s="12"/>
      <c r="AF83" s="2356"/>
      <c r="AG83" s="2116">
        <v>0</v>
      </c>
      <c r="AH83" s="2356"/>
      <c r="AI83" s="57">
        <v>0</v>
      </c>
      <c r="AJ83" s="57">
        <v>0</v>
      </c>
      <c r="AK83" s="57">
        <v>0</v>
      </c>
      <c r="AL83" s="57">
        <v>0</v>
      </c>
      <c r="AM83" s="57">
        <v>0</v>
      </c>
      <c r="AN83" s="57">
        <v>0</v>
      </c>
      <c r="AO83" s="57">
        <v>0</v>
      </c>
      <c r="AP83" s="57">
        <v>0</v>
      </c>
      <c r="AQ83" s="2465"/>
      <c r="AR83" s="2465"/>
      <c r="AS83" s="2465"/>
      <c r="AT83" s="2465"/>
      <c r="AU83" s="2465"/>
      <c r="AV83" s="2465"/>
      <c r="AW83" s="2465"/>
      <c r="AX83" s="2465"/>
      <c r="AY83" s="2465"/>
      <c r="AZ83" s="2465"/>
      <c r="BA83" s="57">
        <v>0</v>
      </c>
      <c r="BB83" s="57">
        <v>0</v>
      </c>
      <c r="BC83" s="57">
        <v>0</v>
      </c>
      <c r="BD83" s="2371"/>
      <c r="BF83" s="2530" t="s">
        <v>11744</v>
      </c>
      <c r="BG83" s="2519" t="s">
        <v>11128</v>
      </c>
      <c r="BH83" s="59" t="s">
        <v>12990</v>
      </c>
      <c r="BI83" s="59" t="s">
        <v>12991</v>
      </c>
      <c r="BJ83" s="59" t="s">
        <v>12992</v>
      </c>
      <c r="BK83" s="59" t="s">
        <v>12993</v>
      </c>
      <c r="BL83" s="59" t="s">
        <v>12994</v>
      </c>
      <c r="BM83" s="59" t="s">
        <v>12995</v>
      </c>
      <c r="BN83" s="59" t="s">
        <v>12996</v>
      </c>
      <c r="BO83" s="59" t="s">
        <v>12997</v>
      </c>
      <c r="BP83" s="2118" t="s">
        <v>12998</v>
      </c>
      <c r="BQ83" s="2520"/>
      <c r="BR83" s="2520"/>
      <c r="BS83" s="2520"/>
      <c r="BT83" s="2520"/>
      <c r="BU83" s="2520"/>
      <c r="BV83" s="2520"/>
      <c r="BW83" s="2520"/>
      <c r="BX83" s="2520"/>
      <c r="BY83" s="2520"/>
      <c r="BZ83" s="2524" t="s">
        <v>12999</v>
      </c>
      <c r="CA83" s="2524" t="s">
        <v>13000</v>
      </c>
      <c r="CB83" s="2525" t="s">
        <v>13001</v>
      </c>
    </row>
    <row r="84" spans="1:80" ht="15.75" customHeight="1">
      <c r="A84" s="12"/>
      <c r="B84" s="2530" t="s">
        <v>16730</v>
      </c>
      <c r="C84" s="2519" t="s">
        <v>11136</v>
      </c>
      <c r="D84" s="58" t="s">
        <v>6756</v>
      </c>
      <c r="E84" s="58">
        <v>3</v>
      </c>
      <c r="F84" s="59">
        <v>0</v>
      </c>
      <c r="G84" s="59">
        <v>0</v>
      </c>
      <c r="H84" s="59">
        <v>0</v>
      </c>
      <c r="I84" s="59">
        <v>0</v>
      </c>
      <c r="J84" s="59">
        <v>0</v>
      </c>
      <c r="K84" s="59">
        <v>0</v>
      </c>
      <c r="L84" s="59">
        <v>0</v>
      </c>
      <c r="M84" s="59">
        <v>0</v>
      </c>
      <c r="N84" s="2118">
        <v>0</v>
      </c>
      <c r="O84" s="2520"/>
      <c r="P84" s="2520"/>
      <c r="Q84" s="2520"/>
      <c r="R84" s="2520"/>
      <c r="S84" s="2520"/>
      <c r="T84" s="2520"/>
      <c r="U84" s="2520"/>
      <c r="V84" s="2520"/>
      <c r="W84" s="2520"/>
      <c r="X84" s="59">
        <v>0</v>
      </c>
      <c r="Y84" s="59">
        <v>0</v>
      </c>
      <c r="Z84" s="2523">
        <v>0</v>
      </c>
      <c r="AA84" s="2399"/>
      <c r="AB84" s="61" t="s">
        <v>13002</v>
      </c>
      <c r="AC84" s="12"/>
      <c r="AD84" s="62"/>
      <c r="AE84" s="12"/>
      <c r="AF84" s="2356"/>
      <c r="AG84" s="2116">
        <v>0</v>
      </c>
      <c r="AH84" s="2356"/>
      <c r="AI84" s="57">
        <v>0</v>
      </c>
      <c r="AJ84" s="57">
        <v>0</v>
      </c>
      <c r="AK84" s="57">
        <v>0</v>
      </c>
      <c r="AL84" s="57">
        <v>0</v>
      </c>
      <c r="AM84" s="57">
        <v>0</v>
      </c>
      <c r="AN84" s="57">
        <v>0</v>
      </c>
      <c r="AO84" s="57">
        <v>0</v>
      </c>
      <c r="AP84" s="57">
        <v>0</v>
      </c>
      <c r="AQ84" s="2465"/>
      <c r="AR84" s="2465"/>
      <c r="AS84" s="2465"/>
      <c r="AT84" s="2465"/>
      <c r="AU84" s="2465"/>
      <c r="AV84" s="2465"/>
      <c r="AW84" s="2465"/>
      <c r="AX84" s="2465"/>
      <c r="AY84" s="2465"/>
      <c r="AZ84" s="2465"/>
      <c r="BA84" s="57">
        <v>0</v>
      </c>
      <c r="BB84" s="57">
        <v>0</v>
      </c>
      <c r="BC84" s="57">
        <v>0</v>
      </c>
      <c r="BD84" s="2371"/>
      <c r="BF84" s="2530" t="s">
        <v>11744</v>
      </c>
      <c r="BG84" s="2519" t="s">
        <v>11136</v>
      </c>
      <c r="BH84" s="59" t="s">
        <v>13003</v>
      </c>
      <c r="BI84" s="59" t="s">
        <v>13004</v>
      </c>
      <c r="BJ84" s="59" t="s">
        <v>13005</v>
      </c>
      <c r="BK84" s="59" t="s">
        <v>13006</v>
      </c>
      <c r="BL84" s="59" t="s">
        <v>13007</v>
      </c>
      <c r="BM84" s="59" t="s">
        <v>13008</v>
      </c>
      <c r="BN84" s="59" t="s">
        <v>13009</v>
      </c>
      <c r="BO84" s="59" t="s">
        <v>13010</v>
      </c>
      <c r="BP84" s="2118" t="s">
        <v>13011</v>
      </c>
      <c r="BQ84" s="2520"/>
      <c r="BR84" s="2520"/>
      <c r="BS84" s="2520"/>
      <c r="BT84" s="2520"/>
      <c r="BU84" s="2520"/>
      <c r="BV84" s="2520"/>
      <c r="BW84" s="2520"/>
      <c r="BX84" s="2520"/>
      <c r="BY84" s="2520"/>
      <c r="BZ84" s="2524" t="s">
        <v>13012</v>
      </c>
      <c r="CA84" s="2524" t="s">
        <v>13013</v>
      </c>
      <c r="CB84" s="2525" t="s">
        <v>13014</v>
      </c>
    </row>
    <row r="85" spans="1:80" ht="15.75" customHeight="1">
      <c r="A85" s="12"/>
      <c r="B85" s="2530" t="s">
        <v>16731</v>
      </c>
      <c r="C85" s="2519" t="s">
        <v>11128</v>
      </c>
      <c r="D85" s="58" t="s">
        <v>6756</v>
      </c>
      <c r="E85" s="58">
        <v>3</v>
      </c>
      <c r="F85" s="59">
        <v>1.0149999999999999</v>
      </c>
      <c r="G85" s="59">
        <v>0.221</v>
      </c>
      <c r="H85" s="59">
        <v>0.221</v>
      </c>
      <c r="I85" s="59">
        <v>0</v>
      </c>
      <c r="J85" s="59">
        <v>0</v>
      </c>
      <c r="K85" s="59">
        <v>0</v>
      </c>
      <c r="L85" s="59">
        <v>0</v>
      </c>
      <c r="M85" s="59">
        <v>0</v>
      </c>
      <c r="N85" s="2118">
        <v>1.4570000000000001</v>
      </c>
      <c r="O85" s="2520"/>
      <c r="P85" s="2520"/>
      <c r="Q85" s="2520"/>
      <c r="R85" s="2520"/>
      <c r="S85" s="2520"/>
      <c r="T85" s="2520"/>
      <c r="U85" s="2520"/>
      <c r="V85" s="2520"/>
      <c r="W85" s="2520"/>
      <c r="X85" s="59">
        <v>7.0910000000000002</v>
      </c>
      <c r="Y85" s="59">
        <v>14.016999999999999</v>
      </c>
      <c r="Z85" s="2523">
        <v>29.489000000000001</v>
      </c>
      <c r="AA85" s="2465"/>
      <c r="AB85" s="61" t="s">
        <v>13015</v>
      </c>
      <c r="AC85" s="12"/>
      <c r="AD85" s="62"/>
      <c r="AE85" s="12"/>
      <c r="AF85" s="2356"/>
      <c r="AG85" s="2116">
        <v>0</v>
      </c>
      <c r="AH85" s="2356"/>
      <c r="AI85" s="57">
        <v>0</v>
      </c>
      <c r="AJ85" s="57">
        <v>0</v>
      </c>
      <c r="AK85" s="57">
        <v>0</v>
      </c>
      <c r="AL85" s="57">
        <v>0</v>
      </c>
      <c r="AM85" s="57">
        <v>0</v>
      </c>
      <c r="AN85" s="57">
        <v>0</v>
      </c>
      <c r="AO85" s="57">
        <v>0</v>
      </c>
      <c r="AP85" s="57">
        <v>0</v>
      </c>
      <c r="AQ85" s="2465"/>
      <c r="AR85" s="2465"/>
      <c r="AS85" s="2465"/>
      <c r="AT85" s="2465"/>
      <c r="AU85" s="2465"/>
      <c r="AV85" s="2465"/>
      <c r="AW85" s="2465"/>
      <c r="AX85" s="2465"/>
      <c r="AY85" s="2465"/>
      <c r="AZ85" s="2465"/>
      <c r="BA85" s="57">
        <v>0</v>
      </c>
      <c r="BB85" s="57">
        <v>0</v>
      </c>
      <c r="BC85" s="57">
        <v>0</v>
      </c>
      <c r="BD85" s="2371"/>
      <c r="BF85" s="2530" t="s">
        <v>11765</v>
      </c>
      <c r="BG85" s="2519" t="s">
        <v>11128</v>
      </c>
      <c r="BH85" s="59" t="s">
        <v>13016</v>
      </c>
      <c r="BI85" s="59" t="s">
        <v>13017</v>
      </c>
      <c r="BJ85" s="59" t="s">
        <v>13018</v>
      </c>
      <c r="BK85" s="59" t="s">
        <v>13019</v>
      </c>
      <c r="BL85" s="59" t="s">
        <v>13020</v>
      </c>
      <c r="BM85" s="59" t="s">
        <v>13021</v>
      </c>
      <c r="BN85" s="59" t="s">
        <v>13022</v>
      </c>
      <c r="BO85" s="59" t="s">
        <v>13023</v>
      </c>
      <c r="BP85" s="2118" t="s">
        <v>13024</v>
      </c>
      <c r="BQ85" s="2520"/>
      <c r="BR85" s="2520"/>
      <c r="BS85" s="2520"/>
      <c r="BT85" s="2520"/>
      <c r="BU85" s="2520"/>
      <c r="BV85" s="2520"/>
      <c r="BW85" s="2520"/>
      <c r="BX85" s="2520"/>
      <c r="BY85" s="2520"/>
      <c r="BZ85" s="2524" t="s">
        <v>13025</v>
      </c>
      <c r="CA85" s="2524" t="s">
        <v>13026</v>
      </c>
      <c r="CB85" s="2525" t="s">
        <v>13027</v>
      </c>
    </row>
    <row r="86" spans="1:80" ht="15.75" customHeight="1">
      <c r="A86" s="12"/>
      <c r="B86" s="2530" t="s">
        <v>16731</v>
      </c>
      <c r="C86" s="2519" t="s">
        <v>11136</v>
      </c>
      <c r="D86" s="58" t="s">
        <v>6756</v>
      </c>
      <c r="E86" s="58">
        <v>3</v>
      </c>
      <c r="F86" s="59">
        <v>0</v>
      </c>
      <c r="G86" s="59">
        <v>0</v>
      </c>
      <c r="H86" s="59">
        <v>0</v>
      </c>
      <c r="I86" s="59">
        <v>0</v>
      </c>
      <c r="J86" s="59">
        <v>0</v>
      </c>
      <c r="K86" s="59">
        <v>0</v>
      </c>
      <c r="L86" s="59">
        <v>0</v>
      </c>
      <c r="M86" s="59">
        <v>0</v>
      </c>
      <c r="N86" s="2118">
        <v>0</v>
      </c>
      <c r="O86" s="2520"/>
      <c r="P86" s="2520"/>
      <c r="Q86" s="2520"/>
      <c r="R86" s="2520"/>
      <c r="S86" s="2520"/>
      <c r="T86" s="2520"/>
      <c r="U86" s="2520"/>
      <c r="V86" s="2520"/>
      <c r="W86" s="2520"/>
      <c r="X86" s="59">
        <v>0</v>
      </c>
      <c r="Y86" s="59">
        <v>0</v>
      </c>
      <c r="Z86" s="2523">
        <v>0</v>
      </c>
      <c r="AA86" s="12"/>
      <c r="AB86" s="61" t="s">
        <v>13028</v>
      </c>
      <c r="AC86" s="12"/>
      <c r="AD86" s="62"/>
      <c r="AE86" s="12"/>
      <c r="AF86" s="2356"/>
      <c r="AG86" s="2116">
        <v>0</v>
      </c>
      <c r="AH86" s="2356"/>
      <c r="AI86" s="57">
        <v>0</v>
      </c>
      <c r="AJ86" s="57">
        <v>0</v>
      </c>
      <c r="AK86" s="57">
        <v>0</v>
      </c>
      <c r="AL86" s="57">
        <v>0</v>
      </c>
      <c r="AM86" s="57">
        <v>0</v>
      </c>
      <c r="AN86" s="57">
        <v>0</v>
      </c>
      <c r="AO86" s="57">
        <v>0</v>
      </c>
      <c r="AP86" s="57">
        <v>0</v>
      </c>
      <c r="AQ86" s="2465"/>
      <c r="AR86" s="2465"/>
      <c r="AS86" s="2465"/>
      <c r="AT86" s="2465"/>
      <c r="AU86" s="2465"/>
      <c r="AV86" s="2465"/>
      <c r="AW86" s="2465"/>
      <c r="AX86" s="2465"/>
      <c r="AY86" s="2465"/>
      <c r="AZ86" s="2465"/>
      <c r="BA86" s="57">
        <v>0</v>
      </c>
      <c r="BB86" s="57">
        <v>0</v>
      </c>
      <c r="BC86" s="57">
        <v>0</v>
      </c>
      <c r="BD86" s="2371"/>
      <c r="BF86" s="2530" t="s">
        <v>11765</v>
      </c>
      <c r="BG86" s="2519" t="s">
        <v>11136</v>
      </c>
      <c r="BH86" s="59" t="s">
        <v>13029</v>
      </c>
      <c r="BI86" s="59" t="s">
        <v>13030</v>
      </c>
      <c r="BJ86" s="59" t="s">
        <v>13031</v>
      </c>
      <c r="BK86" s="59" t="s">
        <v>13032</v>
      </c>
      <c r="BL86" s="59" t="s">
        <v>13033</v>
      </c>
      <c r="BM86" s="59" t="s">
        <v>13034</v>
      </c>
      <c r="BN86" s="59" t="s">
        <v>13035</v>
      </c>
      <c r="BO86" s="59" t="s">
        <v>13036</v>
      </c>
      <c r="BP86" s="2118" t="s">
        <v>13037</v>
      </c>
      <c r="BQ86" s="2520"/>
      <c r="BR86" s="2520"/>
      <c r="BS86" s="2520"/>
      <c r="BT86" s="2520"/>
      <c r="BU86" s="2520"/>
      <c r="BV86" s="2520"/>
      <c r="BW86" s="2520"/>
      <c r="BX86" s="2520"/>
      <c r="BY86" s="2520"/>
      <c r="BZ86" s="2524" t="s">
        <v>13038</v>
      </c>
      <c r="CA86" s="2524" t="s">
        <v>13039</v>
      </c>
      <c r="CB86" s="2525" t="s">
        <v>13040</v>
      </c>
    </row>
    <row r="87" spans="1:80" ht="15.75" customHeight="1">
      <c r="A87" s="12"/>
      <c r="B87" s="2530" t="s">
        <v>16732</v>
      </c>
      <c r="C87" s="2519" t="s">
        <v>11128</v>
      </c>
      <c r="D87" s="58" t="s">
        <v>6756</v>
      </c>
      <c r="E87" s="58">
        <v>3</v>
      </c>
      <c r="F87" s="59">
        <v>0</v>
      </c>
      <c r="G87" s="59">
        <v>0</v>
      </c>
      <c r="H87" s="59">
        <v>0</v>
      </c>
      <c r="I87" s="59">
        <v>0.14899999999999999</v>
      </c>
      <c r="J87" s="59">
        <v>0</v>
      </c>
      <c r="K87" s="59">
        <v>0</v>
      </c>
      <c r="L87" s="59">
        <v>0</v>
      </c>
      <c r="M87" s="59">
        <v>0</v>
      </c>
      <c r="N87" s="2118">
        <v>0.14899999999999999</v>
      </c>
      <c r="O87" s="2520"/>
      <c r="P87" s="2520"/>
      <c r="Q87" s="2520"/>
      <c r="R87" s="2520"/>
      <c r="S87" s="2520"/>
      <c r="T87" s="2520"/>
      <c r="U87" s="2520"/>
      <c r="V87" s="2520"/>
      <c r="W87" s="2520"/>
      <c r="X87" s="59">
        <v>0.39300000000000002</v>
      </c>
      <c r="Y87" s="59">
        <v>0</v>
      </c>
      <c r="Z87" s="2523">
        <v>0</v>
      </c>
      <c r="AA87" s="12"/>
      <c r="AB87" s="61" t="s">
        <v>13041</v>
      </c>
      <c r="AC87" s="12"/>
      <c r="AD87" s="62"/>
      <c r="AE87" s="12"/>
      <c r="AF87" s="2356"/>
      <c r="AG87" s="2116">
        <v>0</v>
      </c>
      <c r="AH87" s="2356"/>
      <c r="AI87" s="57">
        <v>0</v>
      </c>
      <c r="AJ87" s="57">
        <v>0</v>
      </c>
      <c r="AK87" s="57">
        <v>0</v>
      </c>
      <c r="AL87" s="57">
        <v>0</v>
      </c>
      <c r="AM87" s="57">
        <v>0</v>
      </c>
      <c r="AN87" s="57">
        <v>0</v>
      </c>
      <c r="AO87" s="57">
        <v>0</v>
      </c>
      <c r="AP87" s="57">
        <v>0</v>
      </c>
      <c r="AQ87" s="2465"/>
      <c r="AR87" s="2465"/>
      <c r="AS87" s="2465"/>
      <c r="AT87" s="2465"/>
      <c r="AU87" s="2465"/>
      <c r="AV87" s="2465"/>
      <c r="AW87" s="2465"/>
      <c r="AX87" s="2465"/>
      <c r="AY87" s="2465"/>
      <c r="AZ87" s="2465"/>
      <c r="BA87" s="57">
        <v>0</v>
      </c>
      <c r="BB87" s="57">
        <v>0</v>
      </c>
      <c r="BC87" s="57">
        <v>0</v>
      </c>
      <c r="BD87" s="2371"/>
      <c r="BF87" s="2530" t="s">
        <v>11786</v>
      </c>
      <c r="BG87" s="2519" t="s">
        <v>11128</v>
      </c>
      <c r="BH87" s="59" t="s">
        <v>13042</v>
      </c>
      <c r="BI87" s="59" t="s">
        <v>13043</v>
      </c>
      <c r="BJ87" s="59" t="s">
        <v>13044</v>
      </c>
      <c r="BK87" s="59" t="s">
        <v>13045</v>
      </c>
      <c r="BL87" s="59" t="s">
        <v>13046</v>
      </c>
      <c r="BM87" s="59" t="s">
        <v>13047</v>
      </c>
      <c r="BN87" s="59" t="s">
        <v>13048</v>
      </c>
      <c r="BO87" s="59" t="s">
        <v>13049</v>
      </c>
      <c r="BP87" s="2118" t="s">
        <v>13050</v>
      </c>
      <c r="BQ87" s="2520"/>
      <c r="BR87" s="2520"/>
      <c r="BS87" s="2520"/>
      <c r="BT87" s="2520"/>
      <c r="BU87" s="2520"/>
      <c r="BV87" s="2520"/>
      <c r="BW87" s="2520"/>
      <c r="BX87" s="2520"/>
      <c r="BY87" s="2520"/>
      <c r="BZ87" s="2524" t="s">
        <v>13051</v>
      </c>
      <c r="CA87" s="2524" t="s">
        <v>13052</v>
      </c>
      <c r="CB87" s="2525" t="s">
        <v>13053</v>
      </c>
    </row>
    <row r="88" spans="1:80" ht="15.75" customHeight="1">
      <c r="A88" s="12"/>
      <c r="B88" s="2530" t="s">
        <v>16732</v>
      </c>
      <c r="C88" s="2519" t="s">
        <v>11136</v>
      </c>
      <c r="D88" s="58" t="s">
        <v>6756</v>
      </c>
      <c r="E88" s="58">
        <v>3</v>
      </c>
      <c r="F88" s="59">
        <v>0</v>
      </c>
      <c r="G88" s="59">
        <v>0</v>
      </c>
      <c r="H88" s="59">
        <v>0</v>
      </c>
      <c r="I88" s="59">
        <v>0</v>
      </c>
      <c r="J88" s="59">
        <v>0</v>
      </c>
      <c r="K88" s="59">
        <v>0</v>
      </c>
      <c r="L88" s="59">
        <v>0</v>
      </c>
      <c r="M88" s="59">
        <v>0</v>
      </c>
      <c r="N88" s="2118">
        <v>0</v>
      </c>
      <c r="O88" s="2520"/>
      <c r="P88" s="2520"/>
      <c r="Q88" s="2520"/>
      <c r="R88" s="2520"/>
      <c r="S88" s="2520"/>
      <c r="T88" s="2520"/>
      <c r="U88" s="2520"/>
      <c r="V88" s="2520"/>
      <c r="W88" s="2520"/>
      <c r="X88" s="59">
        <v>0</v>
      </c>
      <c r="Y88" s="59">
        <v>0</v>
      </c>
      <c r="Z88" s="2523">
        <v>0</v>
      </c>
      <c r="AA88" s="12"/>
      <c r="AB88" s="61" t="s">
        <v>13054</v>
      </c>
      <c r="AC88" s="12"/>
      <c r="AD88" s="62"/>
      <c r="AE88" s="12"/>
      <c r="AF88" s="2356"/>
      <c r="AG88" s="2116">
        <v>0</v>
      </c>
      <c r="AH88" s="2356"/>
      <c r="AI88" s="57">
        <v>0</v>
      </c>
      <c r="AJ88" s="57">
        <v>0</v>
      </c>
      <c r="AK88" s="57">
        <v>0</v>
      </c>
      <c r="AL88" s="57">
        <v>0</v>
      </c>
      <c r="AM88" s="57">
        <v>0</v>
      </c>
      <c r="AN88" s="57">
        <v>0</v>
      </c>
      <c r="AO88" s="57">
        <v>0</v>
      </c>
      <c r="AP88" s="57">
        <v>0</v>
      </c>
      <c r="AQ88" s="2465"/>
      <c r="AR88" s="2465"/>
      <c r="AS88" s="2465"/>
      <c r="AT88" s="2465"/>
      <c r="AU88" s="2465"/>
      <c r="AV88" s="2465"/>
      <c r="AW88" s="2465"/>
      <c r="AX88" s="2465"/>
      <c r="AY88" s="2465"/>
      <c r="AZ88" s="2465"/>
      <c r="BA88" s="57">
        <v>0</v>
      </c>
      <c r="BB88" s="57">
        <v>0</v>
      </c>
      <c r="BC88" s="57">
        <v>0</v>
      </c>
      <c r="BD88" s="2371"/>
      <c r="BF88" s="2530" t="s">
        <v>11786</v>
      </c>
      <c r="BG88" s="2519" t="s">
        <v>11136</v>
      </c>
      <c r="BH88" s="59" t="s">
        <v>13055</v>
      </c>
      <c r="BI88" s="59" t="s">
        <v>13056</v>
      </c>
      <c r="BJ88" s="59" t="s">
        <v>13057</v>
      </c>
      <c r="BK88" s="59" t="s">
        <v>13058</v>
      </c>
      <c r="BL88" s="59" t="s">
        <v>13059</v>
      </c>
      <c r="BM88" s="59" t="s">
        <v>13060</v>
      </c>
      <c r="BN88" s="59" t="s">
        <v>13061</v>
      </c>
      <c r="BO88" s="59" t="s">
        <v>13062</v>
      </c>
      <c r="BP88" s="2118" t="s">
        <v>13063</v>
      </c>
      <c r="BQ88" s="2520"/>
      <c r="BR88" s="2520"/>
      <c r="BS88" s="2520"/>
      <c r="BT88" s="2520"/>
      <c r="BU88" s="2520"/>
      <c r="BV88" s="2520"/>
      <c r="BW88" s="2520"/>
      <c r="BX88" s="2520"/>
      <c r="BY88" s="2520"/>
      <c r="BZ88" s="2524" t="s">
        <v>13064</v>
      </c>
      <c r="CA88" s="2524" t="s">
        <v>13065</v>
      </c>
      <c r="CB88" s="2525" t="s">
        <v>13066</v>
      </c>
    </row>
    <row r="89" spans="1:80" ht="15.75" customHeight="1" thickBot="1">
      <c r="A89" s="12"/>
      <c r="B89" s="81" t="s">
        <v>11807</v>
      </c>
      <c r="C89" s="2527" t="s">
        <v>11144</v>
      </c>
      <c r="D89" s="69" t="s">
        <v>6756</v>
      </c>
      <c r="E89" s="69">
        <v>3</v>
      </c>
      <c r="F89" s="64">
        <v>1.4939999999999998</v>
      </c>
      <c r="G89" s="64">
        <v>0.32500000000000001</v>
      </c>
      <c r="H89" s="64">
        <v>0.32500000000000001</v>
      </c>
      <c r="I89" s="64">
        <v>19.382000000000001</v>
      </c>
      <c r="J89" s="64">
        <v>0</v>
      </c>
      <c r="K89" s="64">
        <v>0</v>
      </c>
      <c r="L89" s="64">
        <v>5.6000000000000001E-2</v>
      </c>
      <c r="M89" s="64">
        <v>0</v>
      </c>
      <c r="N89" s="64">
        <v>21.582000000000001</v>
      </c>
      <c r="O89" s="2528"/>
      <c r="P89" s="2528"/>
      <c r="Q89" s="2528"/>
      <c r="R89" s="2528"/>
      <c r="S89" s="2528"/>
      <c r="T89" s="2528"/>
      <c r="U89" s="2528"/>
      <c r="V89" s="2528"/>
      <c r="W89" s="2528"/>
      <c r="X89" s="64">
        <v>39.997</v>
      </c>
      <c r="Y89" s="64">
        <v>28.643000000000001</v>
      </c>
      <c r="Z89" s="65">
        <v>62.644000000000005</v>
      </c>
      <c r="AA89" s="12"/>
      <c r="AB89" s="70" t="s">
        <v>13067</v>
      </c>
      <c r="AC89" s="12"/>
      <c r="AD89" s="66"/>
      <c r="AE89" s="12"/>
      <c r="AF89" s="2356"/>
      <c r="AH89" s="2356"/>
      <c r="AI89" s="2465"/>
      <c r="AJ89" s="2465"/>
      <c r="AK89" s="2465"/>
      <c r="AL89" s="2465"/>
      <c r="AM89" s="2465"/>
      <c r="AN89" s="2465"/>
      <c r="AO89" s="2465"/>
      <c r="AP89" s="2465"/>
      <c r="AQ89" s="2465"/>
      <c r="AR89" s="2465"/>
      <c r="AS89" s="2465"/>
      <c r="AT89" s="2465"/>
      <c r="AU89" s="2465"/>
      <c r="AV89" s="2465"/>
      <c r="AW89" s="2465"/>
      <c r="AX89" s="2465"/>
      <c r="AY89" s="2465"/>
      <c r="AZ89" s="2465"/>
      <c r="BA89" s="2465"/>
      <c r="BB89" s="2465"/>
      <c r="BC89" s="2465"/>
      <c r="BD89" s="2371"/>
      <c r="BF89" s="81" t="s">
        <v>11807</v>
      </c>
      <c r="BG89" s="2527" t="s">
        <v>11144</v>
      </c>
      <c r="BH89" s="64" t="s">
        <v>13068</v>
      </c>
      <c r="BI89" s="64" t="s">
        <v>13069</v>
      </c>
      <c r="BJ89" s="64" t="s">
        <v>13070</v>
      </c>
      <c r="BK89" s="64" t="s">
        <v>13071</v>
      </c>
      <c r="BL89" s="64" t="s">
        <v>13072</v>
      </c>
      <c r="BM89" s="64" t="s">
        <v>13073</v>
      </c>
      <c r="BN89" s="64" t="s">
        <v>13074</v>
      </c>
      <c r="BO89" s="64" t="s">
        <v>13075</v>
      </c>
      <c r="BP89" s="64" t="s">
        <v>13076</v>
      </c>
      <c r="BQ89" s="2528"/>
      <c r="BR89" s="2528"/>
      <c r="BS89" s="2528"/>
      <c r="BT89" s="2528"/>
      <c r="BU89" s="2528"/>
      <c r="BV89" s="2528"/>
      <c r="BW89" s="2528"/>
      <c r="BX89" s="2528"/>
      <c r="BY89" s="2528"/>
      <c r="BZ89" s="64" t="s">
        <v>13077</v>
      </c>
      <c r="CA89" s="64" t="s">
        <v>13078</v>
      </c>
      <c r="CB89" s="65" t="s">
        <v>13079</v>
      </c>
    </row>
    <row r="90" spans="1:80" ht="15.75" customHeight="1" thickTop="1" thickBot="1">
      <c r="A90" s="12"/>
      <c r="B90" s="11"/>
      <c r="C90" s="12"/>
      <c r="D90" s="12"/>
      <c r="E90" s="12"/>
      <c r="F90" s="2134"/>
      <c r="G90" s="2134"/>
      <c r="H90" s="2134"/>
      <c r="I90" s="2134"/>
      <c r="J90" s="2134"/>
      <c r="K90" s="2134"/>
      <c r="L90" s="2134"/>
      <c r="M90" s="2134"/>
      <c r="N90" s="2134"/>
      <c r="O90" s="2134"/>
      <c r="P90" s="2134"/>
      <c r="Q90" s="2134"/>
      <c r="R90" s="2134"/>
      <c r="S90" s="2134"/>
      <c r="T90" s="2134"/>
      <c r="U90" s="2134"/>
      <c r="V90" s="2134"/>
      <c r="W90" s="2134"/>
      <c r="X90" s="2134"/>
      <c r="Y90" s="2134"/>
      <c r="Z90" s="2134"/>
      <c r="AA90" s="12"/>
      <c r="AB90" s="12"/>
      <c r="AC90" s="12"/>
      <c r="AD90" s="10"/>
      <c r="AE90" s="12"/>
      <c r="AF90" s="2356"/>
      <c r="AH90" s="2356"/>
      <c r="AI90" s="2465"/>
      <c r="AJ90" s="2465"/>
      <c r="AK90" s="2465"/>
      <c r="AL90" s="2465"/>
      <c r="AM90" s="2465"/>
      <c r="AN90" s="2465"/>
      <c r="AO90" s="2465"/>
      <c r="AP90" s="2465"/>
      <c r="AQ90" s="2465"/>
      <c r="AR90" s="2465"/>
      <c r="AS90" s="2465"/>
      <c r="AT90" s="2465"/>
      <c r="AU90" s="2465"/>
      <c r="AV90" s="2465"/>
      <c r="AW90" s="2465"/>
      <c r="AX90" s="2465"/>
      <c r="AY90" s="2465"/>
      <c r="AZ90" s="2465"/>
      <c r="BA90" s="2465"/>
      <c r="BB90" s="2465"/>
      <c r="BC90" s="2465"/>
      <c r="BD90" s="2371"/>
      <c r="BF90" s="11"/>
      <c r="BG90" s="12"/>
      <c r="BH90" s="2134"/>
      <c r="BI90" s="2134"/>
      <c r="BJ90" s="2134"/>
      <c r="BK90" s="2134"/>
      <c r="BL90" s="2134"/>
      <c r="BM90" s="2134"/>
      <c r="BN90" s="2134"/>
      <c r="BO90" s="2134"/>
      <c r="BP90" s="2134"/>
      <c r="BQ90" s="2134"/>
      <c r="BR90" s="2134"/>
      <c r="BS90" s="2134"/>
      <c r="BT90" s="2134"/>
      <c r="BU90" s="2134"/>
      <c r="BV90" s="2134"/>
      <c r="BW90" s="2134"/>
      <c r="BX90" s="2134"/>
      <c r="BY90" s="2134"/>
      <c r="BZ90" s="2134"/>
      <c r="CA90" s="2134"/>
      <c r="CB90" s="2134"/>
    </row>
    <row r="91" spans="1:80" ht="15.75" customHeight="1" thickTop="1" thickBot="1">
      <c r="A91" s="12"/>
      <c r="B91" s="73" t="s">
        <v>11818</v>
      </c>
      <c r="C91" s="12"/>
      <c r="D91" s="12"/>
      <c r="E91" s="12"/>
      <c r="F91" s="2134"/>
      <c r="G91" s="2134"/>
      <c r="H91" s="2134"/>
      <c r="I91" s="2134"/>
      <c r="J91" s="2134"/>
      <c r="K91" s="2134"/>
      <c r="L91" s="2134"/>
      <c r="M91" s="2134"/>
      <c r="N91" s="2134"/>
      <c r="O91" s="2134"/>
      <c r="P91" s="2134"/>
      <c r="Q91" s="2134"/>
      <c r="R91" s="2134"/>
      <c r="S91" s="2134"/>
      <c r="T91" s="2134"/>
      <c r="U91" s="2134"/>
      <c r="V91" s="2134"/>
      <c r="W91" s="2134"/>
      <c r="X91" s="2134"/>
      <c r="Y91" s="2134"/>
      <c r="Z91" s="2134"/>
      <c r="AA91" s="12"/>
      <c r="AB91" s="12"/>
      <c r="AC91" s="12"/>
      <c r="AD91" s="10"/>
      <c r="AE91" s="12"/>
      <c r="AF91" s="2356"/>
      <c r="AH91" s="2356"/>
      <c r="AI91" s="2465"/>
      <c r="AJ91" s="2465"/>
      <c r="AK91" s="2465"/>
      <c r="AL91" s="2465"/>
      <c r="AM91" s="2465"/>
      <c r="AN91" s="2465"/>
      <c r="AO91" s="2465"/>
      <c r="AP91" s="2465"/>
      <c r="AQ91" s="2465"/>
      <c r="AR91" s="2465"/>
      <c r="AS91" s="2465"/>
      <c r="AT91" s="2465"/>
      <c r="AU91" s="2465"/>
      <c r="AV91" s="2465"/>
      <c r="AW91" s="2465"/>
      <c r="AX91" s="2465"/>
      <c r="AY91" s="2465"/>
      <c r="AZ91" s="2465"/>
      <c r="BA91" s="2465"/>
      <c r="BB91" s="2465"/>
      <c r="BC91" s="2465"/>
      <c r="BD91" s="2371"/>
      <c r="BF91" s="73" t="s">
        <v>11818</v>
      </c>
      <c r="BG91" s="12"/>
      <c r="BH91" s="2134"/>
      <c r="BI91" s="2134"/>
      <c r="BJ91" s="2134"/>
      <c r="BK91" s="2134"/>
      <c r="BL91" s="2134"/>
      <c r="BM91" s="2134"/>
      <c r="BN91" s="2134"/>
      <c r="BO91" s="2134"/>
      <c r="BP91" s="2134"/>
      <c r="BQ91" s="2134"/>
      <c r="BR91" s="2134"/>
      <c r="BS91" s="2134"/>
      <c r="BT91" s="2134"/>
      <c r="BU91" s="2134"/>
      <c r="BV91" s="2134"/>
      <c r="BW91" s="2134"/>
      <c r="BX91" s="2134"/>
      <c r="BY91" s="2134"/>
      <c r="BZ91" s="2134"/>
      <c r="CA91" s="2134"/>
      <c r="CB91" s="2134"/>
    </row>
    <row r="92" spans="1:80" ht="15.75" customHeight="1" thickTop="1">
      <c r="A92" s="12"/>
      <c r="B92" s="79" t="s">
        <v>11819</v>
      </c>
      <c r="C92" s="2512" t="s">
        <v>11128</v>
      </c>
      <c r="D92" s="51" t="s">
        <v>6756</v>
      </c>
      <c r="E92" s="51">
        <v>3</v>
      </c>
      <c r="F92" s="2117">
        <v>3.854000000000001</v>
      </c>
      <c r="G92" s="2117">
        <v>0.83900000000000008</v>
      </c>
      <c r="H92" s="2117">
        <v>0.83900000000000008</v>
      </c>
      <c r="I92" s="2117">
        <v>101.71699999999998</v>
      </c>
      <c r="J92" s="2117">
        <v>0</v>
      </c>
      <c r="K92" s="2117">
        <v>0</v>
      </c>
      <c r="L92" s="2117">
        <v>5.6000000000000001E-2</v>
      </c>
      <c r="M92" s="2117">
        <v>0</v>
      </c>
      <c r="N92" s="2117">
        <v>107.30499999999998</v>
      </c>
      <c r="O92" s="2513"/>
      <c r="P92" s="2513"/>
      <c r="Q92" s="2513"/>
      <c r="R92" s="2513"/>
      <c r="S92" s="2513"/>
      <c r="T92" s="2513"/>
      <c r="U92" s="2513"/>
      <c r="V92" s="2513"/>
      <c r="W92" s="2513"/>
      <c r="X92" s="2513"/>
      <c r="Y92" s="2513"/>
      <c r="Z92" s="2531"/>
      <c r="AA92" s="12"/>
      <c r="AB92" s="54" t="s">
        <v>13080</v>
      </c>
      <c r="AC92" s="12"/>
      <c r="AD92" s="56"/>
      <c r="AE92" s="12"/>
      <c r="AF92" s="2356"/>
      <c r="AH92" s="2356"/>
      <c r="AI92" s="2465"/>
      <c r="AJ92" s="2465"/>
      <c r="AK92" s="2465"/>
      <c r="AL92" s="2465"/>
      <c r="AM92" s="2465"/>
      <c r="AN92" s="2465"/>
      <c r="AO92" s="2465"/>
      <c r="AP92" s="2465"/>
      <c r="AQ92" s="2465"/>
      <c r="AR92" s="2465"/>
      <c r="AS92" s="2465"/>
      <c r="AT92" s="2465"/>
      <c r="AU92" s="2465"/>
      <c r="AV92" s="2465"/>
      <c r="AW92" s="2465"/>
      <c r="AX92" s="2465"/>
      <c r="AY92" s="2465"/>
      <c r="AZ92" s="2465"/>
      <c r="BA92" s="2465"/>
      <c r="BB92" s="2465"/>
      <c r="BC92" s="2465"/>
      <c r="BD92" s="2371"/>
      <c r="BF92" s="79" t="s">
        <v>11819</v>
      </c>
      <c r="BG92" s="2512" t="s">
        <v>11128</v>
      </c>
      <c r="BH92" s="2117" t="s">
        <v>10189</v>
      </c>
      <c r="BI92" s="2117" t="s">
        <v>10190</v>
      </c>
      <c r="BJ92" s="2117" t="s">
        <v>10191</v>
      </c>
      <c r="BK92" s="2117" t="s">
        <v>10192</v>
      </c>
      <c r="BL92" s="2117" t="s">
        <v>10193</v>
      </c>
      <c r="BM92" s="2117" t="s">
        <v>10194</v>
      </c>
      <c r="BN92" s="2117" t="s">
        <v>10195</v>
      </c>
      <c r="BO92" s="2117" t="s">
        <v>10196</v>
      </c>
      <c r="BP92" s="2117" t="s">
        <v>13081</v>
      </c>
      <c r="BQ92" s="2513"/>
      <c r="BR92" s="2513"/>
      <c r="BS92" s="2513"/>
      <c r="BT92" s="2513"/>
      <c r="BU92" s="2513"/>
      <c r="BV92" s="2513"/>
      <c r="BW92" s="2513"/>
      <c r="BX92" s="2513"/>
      <c r="BY92" s="2513"/>
      <c r="BZ92" s="2513"/>
      <c r="CA92" s="2513"/>
      <c r="CB92" s="2531"/>
    </row>
    <row r="93" spans="1:80" ht="15.75" customHeight="1">
      <c r="A93" s="12"/>
      <c r="B93" s="80" t="s">
        <v>11819</v>
      </c>
      <c r="C93" s="2519" t="s">
        <v>11136</v>
      </c>
      <c r="D93" s="58" t="s">
        <v>6756</v>
      </c>
      <c r="E93" s="58">
        <v>3</v>
      </c>
      <c r="F93" s="2118">
        <v>0</v>
      </c>
      <c r="G93" s="2118">
        <v>0</v>
      </c>
      <c r="H93" s="2118">
        <v>0</v>
      </c>
      <c r="I93" s="2118">
        <v>0</v>
      </c>
      <c r="J93" s="2118">
        <v>0</v>
      </c>
      <c r="K93" s="2118">
        <v>0</v>
      </c>
      <c r="L93" s="2118">
        <v>0</v>
      </c>
      <c r="M93" s="2118">
        <v>0</v>
      </c>
      <c r="N93" s="2118">
        <v>0</v>
      </c>
      <c r="O93" s="2520"/>
      <c r="P93" s="2520"/>
      <c r="Q93" s="2520"/>
      <c r="R93" s="2520"/>
      <c r="S93" s="2520"/>
      <c r="T93" s="2520"/>
      <c r="U93" s="2520"/>
      <c r="V93" s="2520"/>
      <c r="W93" s="2520"/>
      <c r="X93" s="2520"/>
      <c r="Y93" s="2520"/>
      <c r="Z93" s="2532"/>
      <c r="AA93" s="12"/>
      <c r="AB93" s="61" t="s">
        <v>13082</v>
      </c>
      <c r="AC93" s="12"/>
      <c r="AD93" s="62"/>
      <c r="AE93" s="12"/>
      <c r="AF93" s="2356"/>
      <c r="AH93" s="2356"/>
      <c r="AI93" s="2465"/>
      <c r="AJ93" s="2465"/>
      <c r="AK93" s="2465"/>
      <c r="AL93" s="2465"/>
      <c r="AM93" s="2465"/>
      <c r="AN93" s="2465"/>
      <c r="AO93" s="2465"/>
      <c r="AP93" s="2465"/>
      <c r="AQ93" s="2465"/>
      <c r="AR93" s="2465"/>
      <c r="AS93" s="2465"/>
      <c r="AT93" s="2465"/>
      <c r="AU93" s="2465"/>
      <c r="AV93" s="2465"/>
      <c r="AW93" s="2465"/>
      <c r="AX93" s="2465"/>
      <c r="AY93" s="2465"/>
      <c r="AZ93" s="2465"/>
      <c r="BA93" s="2465"/>
      <c r="BB93" s="2465"/>
      <c r="BC93" s="2465"/>
      <c r="BD93" s="2371"/>
      <c r="BF93" s="80" t="s">
        <v>11819</v>
      </c>
      <c r="BG93" s="2519" t="s">
        <v>11136</v>
      </c>
      <c r="BH93" s="2118" t="s">
        <v>10118</v>
      </c>
      <c r="BI93" s="2118" t="s">
        <v>10119</v>
      </c>
      <c r="BJ93" s="2118" t="s">
        <v>10120</v>
      </c>
      <c r="BK93" s="2118" t="s">
        <v>10121</v>
      </c>
      <c r="BL93" s="2118" t="s">
        <v>10122</v>
      </c>
      <c r="BM93" s="2118" t="s">
        <v>10123</v>
      </c>
      <c r="BN93" s="2118" t="s">
        <v>10124</v>
      </c>
      <c r="BO93" s="2118" t="s">
        <v>10125</v>
      </c>
      <c r="BP93" s="2118" t="s">
        <v>13083</v>
      </c>
      <c r="BQ93" s="2520"/>
      <c r="BR93" s="2520"/>
      <c r="BS93" s="2520"/>
      <c r="BT93" s="2520"/>
      <c r="BU93" s="2520"/>
      <c r="BV93" s="2520"/>
      <c r="BW93" s="2520"/>
      <c r="BX93" s="2520"/>
      <c r="BY93" s="2520"/>
      <c r="BZ93" s="2520"/>
      <c r="CA93" s="2520"/>
      <c r="CB93" s="2532"/>
    </row>
    <row r="94" spans="1:80" ht="15.75" customHeight="1" thickBot="1">
      <c r="A94" s="12"/>
      <c r="B94" s="81" t="s">
        <v>11819</v>
      </c>
      <c r="C94" s="2527" t="s">
        <v>11144</v>
      </c>
      <c r="D94" s="69" t="s">
        <v>6756</v>
      </c>
      <c r="E94" s="69">
        <v>3</v>
      </c>
      <c r="F94" s="64">
        <v>3.854000000000001</v>
      </c>
      <c r="G94" s="64">
        <v>0.83900000000000008</v>
      </c>
      <c r="H94" s="64">
        <v>0.83900000000000008</v>
      </c>
      <c r="I94" s="64">
        <v>101.71699999999998</v>
      </c>
      <c r="J94" s="64">
        <v>0</v>
      </c>
      <c r="K94" s="64">
        <v>0</v>
      </c>
      <c r="L94" s="64">
        <v>5.6000000000000001E-2</v>
      </c>
      <c r="M94" s="64">
        <v>0</v>
      </c>
      <c r="N94" s="64">
        <v>107.30499999999998</v>
      </c>
      <c r="O94" s="2528"/>
      <c r="P94" s="2528"/>
      <c r="Q94" s="2528"/>
      <c r="R94" s="2528"/>
      <c r="S94" s="2528"/>
      <c r="T94" s="2528"/>
      <c r="U94" s="2528"/>
      <c r="V94" s="2528"/>
      <c r="W94" s="2528"/>
      <c r="X94" s="64">
        <v>163.27699999999999</v>
      </c>
      <c r="Y94" s="64">
        <v>291.49300000000005</v>
      </c>
      <c r="Z94" s="65">
        <v>615.6450000000001</v>
      </c>
      <c r="AA94" s="12"/>
      <c r="AB94" s="70" t="s">
        <v>13084</v>
      </c>
      <c r="AC94" s="12"/>
      <c r="AD94" s="66"/>
      <c r="AE94" s="12"/>
      <c r="AF94" s="2356"/>
      <c r="AH94" s="2356"/>
      <c r="AI94" s="2465"/>
      <c r="AJ94" s="2465"/>
      <c r="AK94" s="2465"/>
      <c r="AL94" s="2465"/>
      <c r="AM94" s="2465"/>
      <c r="AN94" s="2465"/>
      <c r="AO94" s="2465"/>
      <c r="AP94" s="2465"/>
      <c r="AQ94" s="2465"/>
      <c r="AR94" s="2465"/>
      <c r="AS94" s="2465"/>
      <c r="AT94" s="2465"/>
      <c r="AU94" s="2465"/>
      <c r="AV94" s="2465"/>
      <c r="AW94" s="2465"/>
      <c r="AX94" s="2465"/>
      <c r="AY94" s="2465"/>
      <c r="AZ94" s="2465"/>
      <c r="BA94" s="2465"/>
      <c r="BB94" s="2465"/>
      <c r="BC94" s="2465"/>
      <c r="BD94" s="2371"/>
      <c r="BF94" s="81" t="s">
        <v>11819</v>
      </c>
      <c r="BG94" s="2527" t="s">
        <v>11144</v>
      </c>
      <c r="BH94" s="64" t="s">
        <v>13085</v>
      </c>
      <c r="BI94" s="64" t="s">
        <v>13086</v>
      </c>
      <c r="BJ94" s="64" t="s">
        <v>13087</v>
      </c>
      <c r="BK94" s="64" t="s">
        <v>13088</v>
      </c>
      <c r="BL94" s="64" t="s">
        <v>13089</v>
      </c>
      <c r="BM94" s="64" t="s">
        <v>13090</v>
      </c>
      <c r="BN94" s="64" t="s">
        <v>13091</v>
      </c>
      <c r="BO94" s="64" t="s">
        <v>13092</v>
      </c>
      <c r="BP94" s="64" t="s">
        <v>13093</v>
      </c>
      <c r="BQ94" s="2528"/>
      <c r="BR94" s="2528"/>
      <c r="BS94" s="2528"/>
      <c r="BT94" s="2528"/>
      <c r="BU94" s="2528"/>
      <c r="BV94" s="2528"/>
      <c r="BW94" s="2528"/>
      <c r="BX94" s="2528"/>
      <c r="BY94" s="2528"/>
      <c r="BZ94" s="64" t="s">
        <v>13094</v>
      </c>
      <c r="CA94" s="64" t="s">
        <v>13095</v>
      </c>
      <c r="CB94" s="65" t="s">
        <v>13096</v>
      </c>
    </row>
    <row r="95" spans="1:80" ht="15.75" thickTop="1">
      <c r="A95" s="12"/>
      <c r="B95" s="11"/>
      <c r="C95" s="12"/>
      <c r="D95" s="12"/>
      <c r="E95" s="12"/>
      <c r="F95" s="2533"/>
      <c r="G95" s="2533"/>
      <c r="H95" s="2533"/>
      <c r="I95" s="2533"/>
      <c r="J95" s="2533"/>
      <c r="K95" s="2533"/>
      <c r="L95" s="2533"/>
      <c r="M95" s="2533"/>
      <c r="N95" s="2533"/>
      <c r="O95" s="2533"/>
      <c r="P95" s="2533"/>
      <c r="Q95" s="2533"/>
      <c r="R95" s="2533"/>
      <c r="S95" s="2533"/>
      <c r="T95" s="2533"/>
      <c r="U95" s="2533"/>
      <c r="V95" s="2533"/>
      <c r="W95" s="2533"/>
      <c r="X95" s="2533"/>
      <c r="Y95" s="2533"/>
      <c r="Z95" s="2533"/>
      <c r="AA95" s="12"/>
      <c r="AB95" s="12"/>
      <c r="AC95" s="12"/>
      <c r="AD95" s="12"/>
      <c r="AE95" s="12"/>
      <c r="AI95" s="2465"/>
      <c r="AJ95" s="2465"/>
      <c r="AK95" s="2465"/>
      <c r="AL95" s="2465"/>
      <c r="AM95" s="2465"/>
      <c r="AN95" s="2465"/>
      <c r="AO95" s="2465"/>
      <c r="AP95" s="2465"/>
      <c r="AQ95" s="2465"/>
      <c r="AR95" s="2465"/>
      <c r="AS95" s="2465"/>
      <c r="AT95" s="2465"/>
      <c r="AU95" s="2465"/>
      <c r="AV95" s="2465"/>
      <c r="AW95" s="2465"/>
      <c r="AX95" s="2465"/>
      <c r="AY95" s="2465"/>
      <c r="AZ95" s="2465"/>
      <c r="BA95" s="2465"/>
      <c r="BB95" s="2465"/>
      <c r="BC95" s="2465"/>
      <c r="BH95" s="12"/>
      <c r="BI95" s="12"/>
      <c r="BJ95" s="12"/>
      <c r="BK95" s="12"/>
      <c r="BL95" s="12"/>
      <c r="BM95" s="12"/>
      <c r="BN95" s="12"/>
      <c r="BO95" s="12"/>
      <c r="BP95" s="12"/>
      <c r="BQ95" s="12"/>
      <c r="BR95" s="12"/>
      <c r="BS95" s="12"/>
      <c r="BT95" s="12"/>
      <c r="BU95" s="12"/>
      <c r="BV95" s="12"/>
      <c r="BW95" s="12"/>
      <c r="BX95" s="12"/>
      <c r="BY95" s="12"/>
      <c r="BZ95" s="2534"/>
      <c r="CA95" s="2534"/>
      <c r="CB95" s="2534"/>
    </row>
    <row r="96" spans="1:80" ht="24" customHeight="1">
      <c r="A96" s="12"/>
      <c r="B96" s="11"/>
      <c r="C96" s="12"/>
      <c r="D96" s="12"/>
      <c r="E96" s="12"/>
      <c r="F96" s="2134"/>
      <c r="G96" s="2134"/>
      <c r="H96" s="2134"/>
      <c r="I96" s="2134"/>
      <c r="J96" s="2134"/>
      <c r="K96" s="2134"/>
      <c r="L96" s="2134"/>
      <c r="M96" s="2134"/>
      <c r="N96" s="2134"/>
      <c r="O96" s="2134"/>
      <c r="P96" s="2134"/>
      <c r="Q96" s="2134"/>
      <c r="R96" s="2134"/>
      <c r="S96" s="2134"/>
      <c r="T96" s="2134"/>
      <c r="U96" s="2134"/>
      <c r="V96" s="2134"/>
      <c r="W96" s="2134"/>
      <c r="X96" s="2134"/>
      <c r="Y96" s="2134"/>
      <c r="Z96" s="2134"/>
      <c r="AA96" s="12"/>
      <c r="AB96" s="12"/>
      <c r="AC96" s="12"/>
      <c r="AD96" s="12"/>
      <c r="AE96" s="12"/>
      <c r="AI96" s="2465"/>
      <c r="AJ96" s="2465"/>
      <c r="AK96" s="2465"/>
      <c r="AL96" s="2465"/>
      <c r="AM96" s="2465"/>
      <c r="AN96" s="2465"/>
      <c r="AO96" s="2465"/>
      <c r="AP96" s="2465"/>
      <c r="AQ96" s="2465"/>
      <c r="AR96" s="2465"/>
      <c r="AS96" s="2465"/>
      <c r="AT96" s="2465"/>
      <c r="AU96" s="2465"/>
      <c r="AV96" s="2465"/>
      <c r="AW96" s="2465"/>
      <c r="AX96" s="2465"/>
      <c r="AY96" s="2465"/>
      <c r="AZ96" s="2465"/>
      <c r="BA96" s="2465"/>
      <c r="BB96" s="2465"/>
      <c r="BC96" s="2465"/>
    </row>
    <row r="97" spans="1:55" ht="24" customHeight="1">
      <c r="A97" s="12"/>
      <c r="B97" s="11"/>
      <c r="C97" s="12"/>
      <c r="D97" s="12"/>
      <c r="E97" s="12"/>
      <c r="F97" s="2134"/>
      <c r="G97" s="2134"/>
      <c r="H97" s="2134"/>
      <c r="I97" s="2134"/>
      <c r="J97" s="2134"/>
      <c r="K97" s="2134"/>
      <c r="L97" s="2134"/>
      <c r="M97" s="2134"/>
      <c r="N97" s="2134"/>
      <c r="O97" s="2134"/>
      <c r="P97" s="2134"/>
      <c r="Q97" s="2134"/>
      <c r="R97" s="2134"/>
      <c r="S97" s="2134"/>
      <c r="T97" s="2134"/>
      <c r="U97" s="2134"/>
      <c r="V97" s="2134"/>
      <c r="W97" s="2134"/>
      <c r="X97" s="2134"/>
      <c r="Y97" s="2134"/>
      <c r="Z97" s="2134"/>
      <c r="AA97" s="12"/>
      <c r="AB97" s="12"/>
      <c r="AC97" s="12"/>
      <c r="AD97" s="12"/>
      <c r="AE97" s="12"/>
      <c r="AI97" s="2465"/>
      <c r="AJ97" s="2465"/>
      <c r="AK97" s="2465"/>
      <c r="AL97" s="2465"/>
      <c r="AM97" s="2465"/>
      <c r="AN97" s="2465"/>
      <c r="AO97" s="2465"/>
      <c r="AP97" s="2465"/>
      <c r="AQ97" s="2465"/>
      <c r="AR97" s="2465"/>
      <c r="AS97" s="2465"/>
      <c r="AT97" s="2465"/>
      <c r="AU97" s="2465"/>
      <c r="AV97" s="2465"/>
      <c r="AW97" s="2465"/>
      <c r="AX97" s="2465"/>
      <c r="AY97" s="2465"/>
      <c r="AZ97" s="2465"/>
      <c r="BA97" s="2465"/>
      <c r="BB97" s="2465"/>
      <c r="BC97" s="2465"/>
    </row>
    <row r="98" spans="1:55" ht="24" customHeight="1">
      <c r="A98" s="12"/>
      <c r="B98" s="11"/>
      <c r="C98" s="12"/>
      <c r="D98" s="12"/>
      <c r="E98" s="12"/>
      <c r="F98" s="2134"/>
      <c r="G98" s="2134"/>
      <c r="H98" s="2134"/>
      <c r="I98" s="2134"/>
      <c r="J98" s="2134"/>
      <c r="K98" s="2134"/>
      <c r="L98" s="2134"/>
      <c r="M98" s="2134"/>
      <c r="N98" s="2134"/>
      <c r="O98" s="2134"/>
      <c r="P98" s="2134"/>
      <c r="Q98" s="2134"/>
      <c r="R98" s="2134"/>
      <c r="S98" s="2134"/>
      <c r="T98" s="2134"/>
      <c r="U98" s="2134"/>
      <c r="V98" s="2134"/>
      <c r="W98" s="2134"/>
      <c r="X98" s="2134"/>
      <c r="Y98" s="2134"/>
      <c r="Z98" s="2134"/>
      <c r="AA98" s="12"/>
      <c r="AB98" s="12"/>
      <c r="AC98" s="12"/>
      <c r="AD98" s="12"/>
      <c r="AE98" s="12"/>
      <c r="AI98" s="2465"/>
      <c r="AJ98" s="2465"/>
      <c r="AK98" s="2465"/>
      <c r="AL98" s="2465"/>
      <c r="AM98" s="2465"/>
      <c r="AN98" s="2465"/>
      <c r="AO98" s="2465"/>
      <c r="AP98" s="2465"/>
      <c r="AQ98" s="2465"/>
      <c r="AR98" s="2465"/>
      <c r="AS98" s="2465"/>
      <c r="AT98" s="2465"/>
      <c r="AU98" s="2465"/>
      <c r="AV98" s="2465"/>
      <c r="AW98" s="2465"/>
      <c r="AX98" s="2465"/>
      <c r="AY98" s="2465"/>
      <c r="AZ98" s="2465"/>
      <c r="BA98" s="2465"/>
      <c r="BB98" s="2465"/>
      <c r="BC98" s="2465"/>
    </row>
    <row r="99" spans="1:55" ht="24" customHeight="1">
      <c r="A99" s="12"/>
      <c r="B99" s="11"/>
      <c r="C99" s="12"/>
      <c r="D99" s="12"/>
      <c r="E99" s="12"/>
      <c r="F99" s="2134"/>
      <c r="G99" s="2134"/>
      <c r="H99" s="2134"/>
      <c r="I99" s="2134"/>
      <c r="J99" s="2134"/>
      <c r="K99" s="2134"/>
      <c r="L99" s="2134"/>
      <c r="M99" s="2134"/>
      <c r="N99" s="2134"/>
      <c r="O99" s="2134"/>
      <c r="P99" s="2134"/>
      <c r="Q99" s="2134"/>
      <c r="R99" s="2134"/>
      <c r="S99" s="2134"/>
      <c r="T99" s="2134"/>
      <c r="U99" s="2134"/>
      <c r="V99" s="2134"/>
      <c r="W99" s="2134"/>
      <c r="X99" s="2134"/>
      <c r="Y99" s="2134"/>
      <c r="Z99" s="2134"/>
      <c r="AA99" s="12"/>
      <c r="AB99" s="12"/>
      <c r="AC99" s="12"/>
      <c r="AD99" s="12"/>
      <c r="AE99" s="12"/>
    </row>
    <row r="100" spans="1:55" ht="24" customHeight="1">
      <c r="A100" s="12"/>
      <c r="B100" s="11"/>
      <c r="C100" s="12"/>
      <c r="D100" s="12"/>
      <c r="E100" s="12"/>
      <c r="F100" s="2134"/>
      <c r="G100" s="2134"/>
      <c r="H100" s="2134"/>
      <c r="I100" s="2134"/>
      <c r="J100" s="2134"/>
      <c r="K100" s="2134"/>
      <c r="L100" s="2134"/>
      <c r="M100" s="2134"/>
      <c r="N100" s="2134"/>
      <c r="O100" s="2134"/>
      <c r="P100" s="2134"/>
      <c r="Q100" s="2134"/>
      <c r="R100" s="2134"/>
      <c r="S100" s="2134"/>
      <c r="T100" s="2134"/>
      <c r="U100" s="2134"/>
      <c r="V100" s="2134"/>
      <c r="W100" s="2134"/>
      <c r="X100" s="2134"/>
      <c r="Y100" s="2134"/>
      <c r="Z100" s="2134"/>
      <c r="AA100" s="12"/>
      <c r="AB100" s="12"/>
      <c r="AC100" s="12"/>
      <c r="AD100" s="12"/>
      <c r="AE100" s="12"/>
    </row>
    <row r="101" spans="1:55" ht="24" customHeight="1">
      <c r="A101" s="12"/>
      <c r="B101" s="11"/>
      <c r="C101" s="12"/>
      <c r="D101" s="12"/>
      <c r="E101" s="12"/>
      <c r="F101" s="2134"/>
      <c r="G101" s="2134"/>
      <c r="H101" s="2134"/>
      <c r="I101" s="2134"/>
      <c r="J101" s="2134"/>
      <c r="K101" s="2134"/>
      <c r="L101" s="2134"/>
      <c r="M101" s="2134"/>
      <c r="N101" s="2134"/>
      <c r="O101" s="2134"/>
      <c r="P101" s="2134"/>
      <c r="Q101" s="2134"/>
      <c r="R101" s="2134"/>
      <c r="S101" s="2134"/>
      <c r="T101" s="2134"/>
      <c r="U101" s="2134"/>
      <c r="V101" s="2134"/>
      <c r="W101" s="2134"/>
      <c r="X101" s="2134"/>
      <c r="Y101" s="2134"/>
      <c r="Z101" s="2134"/>
      <c r="AA101" s="12"/>
      <c r="AB101" s="12"/>
      <c r="AC101" s="12"/>
      <c r="AD101" s="12"/>
      <c r="AE101" s="12"/>
    </row>
  </sheetData>
  <sheetProtection algorithmName="SHA-512" hashValue="61vE1kN+0fUmSnzZSmmaEa6JfMxdU7JP441sVNdw5ptvKAeN0x/Q+6GkLkIP8dWIy53DB9YVSiThaXfs610m9g==" saltValue="Rp4LTvUDTfCDqUQrm9GhfA==" spinCount="100000" sheet="1"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conditionalFormatting sqref="AG10 AG49:AG51 AG89:AG94 AG54 AG57">
    <cfRule type="cellIs" dxfId="158" priority="6" operator="equal">
      <formula>0</formula>
    </cfRule>
  </conditionalFormatting>
  <conditionalFormatting sqref="AG11:AG48">
    <cfRule type="cellIs" dxfId="157" priority="5" operator="equal">
      <formula>0</formula>
    </cfRule>
  </conditionalFormatting>
  <conditionalFormatting sqref="AG52:AG53">
    <cfRule type="cellIs" dxfId="156" priority="4" operator="equal">
      <formula>0</formula>
    </cfRule>
  </conditionalFormatting>
  <conditionalFormatting sqref="AG55:AG56">
    <cfRule type="cellIs" dxfId="155" priority="3" operator="equal">
      <formula>0</formula>
    </cfRule>
  </conditionalFormatting>
  <conditionalFormatting sqref="AG58:AG59">
    <cfRule type="cellIs" dxfId="154" priority="2" operator="equal">
      <formula>0</formula>
    </cfRule>
  </conditionalFormatting>
  <conditionalFormatting sqref="AG60:AG88">
    <cfRule type="cellIs" dxfId="153" priority="1" operator="equal">
      <formula>0</formula>
    </cfRule>
  </conditionalFormatting>
  <dataValidations count="1">
    <dataValidation type="custom" allowBlank="1" showErrorMessage="1" errorTitle="Input Error" error="Please enter a numeric value." sqref="F76:M77 F10:M11 F13:M14 F16:M17 F19:M20 O22:V23 O19:V20 F22:M23 O25:V26 F25:M26 F28:M29 O28:V29 F31:M32 F34:M35 F37:M38 O40:V41 O37:V38 F40:M41 O43:V44 F43:M44 F46:M47 F52:M53 O55:V56 O52:V53 F58:M59 F55:M56 O58:V59 F61:M62 F64:M65 F67:M68 F70:M71 O70:V71 F73:M74 O76:V77 O73:V74 F79:M88" xr:uid="{A92F6888-AFAB-4E67-9DB9-BC0247C9C663}">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70" zoomScaleNormal="70" zoomScaleSheetLayoutView="100" workbookViewId="0">
      <selection sqref="A1:XFD1048576"/>
    </sheetView>
  </sheetViews>
  <sheetFormatPr defaultColWidth="9" defaultRowHeight="14.25"/>
  <cols>
    <col min="1" max="1" width="1.625" style="490" customWidth="1"/>
    <col min="2" max="2" width="34" style="490" bestFit="1" customWidth="1"/>
    <col min="3" max="3" width="5.5" style="490" bestFit="1" customWidth="1"/>
    <col min="4" max="4" width="4.75" style="490" bestFit="1" customWidth="1"/>
    <col min="5" max="7" width="12.5" style="490" customWidth="1"/>
    <col min="8" max="8" width="1.625" style="490" customWidth="1"/>
    <col min="9" max="9" width="12.5" style="490" customWidth="1"/>
    <col min="10" max="10" width="1.625" style="490" customWidth="1"/>
    <col min="11" max="11" width="33.625" style="490" customWidth="1"/>
    <col min="12" max="13" width="1.625" style="490" customWidth="1"/>
    <col min="14" max="14" width="25" style="490" customWidth="1"/>
    <col min="15" max="15" width="1.625" style="490" customWidth="1"/>
    <col min="16" max="20" width="6.625" style="490" hidden="1" customWidth="1"/>
    <col min="21" max="21" width="1.625" style="490" hidden="1" customWidth="1"/>
    <col min="22" max="22" width="1.625" style="490" customWidth="1"/>
    <col min="23" max="23" width="34.625" style="490" bestFit="1" customWidth="1"/>
    <col min="24" max="24" width="16.75" style="490" customWidth="1"/>
    <col min="25" max="25" width="17.25" style="490" customWidth="1"/>
    <col min="26" max="26" width="18.625" style="490" bestFit="1" customWidth="1"/>
    <col min="27" max="27" width="1.625" style="490" customWidth="1"/>
    <col min="28" max="16384" width="9" style="490"/>
  </cols>
  <sheetData>
    <row r="1" spans="1:27" s="618" customFormat="1" ht="29.25" customHeight="1">
      <c r="B1" s="3176" t="s">
        <v>13097</v>
      </c>
      <c r="C1" s="3177"/>
      <c r="D1" s="3177"/>
      <c r="E1" s="579"/>
      <c r="F1" s="579"/>
      <c r="G1" s="579"/>
      <c r="H1" s="3133"/>
      <c r="I1" s="3133"/>
      <c r="M1" s="1168"/>
      <c r="O1" s="1168"/>
      <c r="U1" s="1168"/>
      <c r="W1" s="1465" t="s">
        <v>6740</v>
      </c>
      <c r="X1" s="579"/>
      <c r="Y1" s="579"/>
      <c r="Z1" s="579"/>
      <c r="AA1" s="579"/>
    </row>
    <row r="2" spans="1:27" s="618" customFormat="1" ht="29.25" customHeight="1">
      <c r="B2" s="3176" t="s">
        <v>9</v>
      </c>
      <c r="C2" s="3177"/>
      <c r="D2" s="3177"/>
      <c r="E2" s="579"/>
      <c r="F2" s="579"/>
      <c r="G2" s="579"/>
      <c r="H2" s="579"/>
      <c r="I2" s="579"/>
      <c r="M2" s="1168"/>
      <c r="O2" s="1168"/>
      <c r="U2" s="1168"/>
      <c r="W2" s="1465"/>
      <c r="X2" s="579"/>
      <c r="Y2" s="579"/>
      <c r="Z2" s="579"/>
      <c r="AA2" s="579"/>
    </row>
    <row r="3" spans="1:27" ht="45" customHeight="1">
      <c r="B3" s="3134" t="s">
        <v>688</v>
      </c>
      <c r="C3" s="3134"/>
      <c r="D3" s="3134"/>
      <c r="E3" s="3134"/>
      <c r="F3" s="3134"/>
      <c r="G3" s="3134"/>
      <c r="H3" s="3134"/>
      <c r="I3" s="3134"/>
      <c r="J3" s="3134"/>
      <c r="K3" s="3134"/>
      <c r="M3" s="827"/>
      <c r="N3" s="1251" t="s">
        <v>6741</v>
      </c>
      <c r="O3" s="827"/>
      <c r="U3" s="827"/>
      <c r="W3" s="3134" t="s">
        <v>688</v>
      </c>
      <c r="X3" s="3134"/>
      <c r="Y3" s="3134"/>
      <c r="Z3" s="3134"/>
      <c r="AA3" s="579"/>
    </row>
    <row r="4" spans="1:27" ht="12.75" customHeight="1" thickBot="1">
      <c r="B4" s="607"/>
      <c r="C4" s="579"/>
      <c r="D4" s="579"/>
      <c r="E4" s="579"/>
      <c r="F4" s="579"/>
      <c r="G4" s="579"/>
      <c r="H4" s="579"/>
      <c r="I4" s="579"/>
      <c r="M4" s="827"/>
      <c r="O4" s="827"/>
      <c r="U4" s="827"/>
      <c r="W4" s="1466"/>
      <c r="X4" s="1467"/>
      <c r="Y4" s="1467"/>
      <c r="Z4" s="1467"/>
      <c r="AA4" s="579"/>
    </row>
    <row r="5" spans="1:27" s="496" customFormat="1" ht="15.75" customHeight="1" thickTop="1">
      <c r="B5" s="3089" t="s">
        <v>6743</v>
      </c>
      <c r="C5" s="3139" t="s">
        <v>6744</v>
      </c>
      <c r="D5" s="3139" t="s">
        <v>6745</v>
      </c>
      <c r="E5" s="3139" t="s">
        <v>8704</v>
      </c>
      <c r="F5" s="3139"/>
      <c r="G5" s="3179"/>
      <c r="H5" s="526"/>
      <c r="I5" s="3140" t="s">
        <v>6749</v>
      </c>
      <c r="K5" s="3030" t="s">
        <v>6750</v>
      </c>
      <c r="M5" s="1170"/>
      <c r="O5" s="1170"/>
      <c r="U5" s="1170"/>
      <c r="W5" s="3089" t="s">
        <v>6743</v>
      </c>
      <c r="X5" s="3139" t="s">
        <v>8704</v>
      </c>
      <c r="Y5" s="3139"/>
      <c r="Z5" s="3179"/>
      <c r="AA5" s="579"/>
    </row>
    <row r="6" spans="1:27" s="496" customFormat="1" ht="15.75" customHeight="1">
      <c r="B6" s="3178"/>
      <c r="C6" s="3145"/>
      <c r="D6" s="3145"/>
      <c r="E6" s="3145" t="s">
        <v>9928</v>
      </c>
      <c r="F6" s="3145"/>
      <c r="G6" s="3180"/>
      <c r="H6" s="526"/>
      <c r="I6" s="3141"/>
      <c r="K6" s="3031"/>
      <c r="M6" s="1170"/>
      <c r="O6" s="1170"/>
      <c r="U6" s="1170"/>
      <c r="W6" s="3178"/>
      <c r="X6" s="3145" t="s">
        <v>9928</v>
      </c>
      <c r="Y6" s="3145"/>
      <c r="Z6" s="3180"/>
      <c r="AA6" s="579"/>
    </row>
    <row r="7" spans="1:27" s="496" customFormat="1" ht="15.75" customHeight="1" thickBot="1">
      <c r="B7" s="3090"/>
      <c r="C7" s="3146"/>
      <c r="D7" s="3146"/>
      <c r="E7" s="1209" t="s">
        <v>11128</v>
      </c>
      <c r="F7" s="1209" t="s">
        <v>11136</v>
      </c>
      <c r="G7" s="1468" t="s">
        <v>11144</v>
      </c>
      <c r="H7" s="656"/>
      <c r="I7" s="3142"/>
      <c r="K7" s="3032"/>
      <c r="M7" s="1170"/>
      <c r="N7" s="1238"/>
      <c r="O7" s="1170"/>
      <c r="P7" s="2921" t="s">
        <v>6742</v>
      </c>
      <c r="Q7" s="2921"/>
      <c r="R7" s="2921"/>
      <c r="S7" s="2921"/>
      <c r="T7" s="2921"/>
      <c r="U7" s="1170"/>
      <c r="W7" s="3090"/>
      <c r="X7" s="1209" t="s">
        <v>11128</v>
      </c>
      <c r="Y7" s="1209" t="s">
        <v>11136</v>
      </c>
      <c r="Z7" s="1468" t="s">
        <v>11144</v>
      </c>
      <c r="AA7" s="607"/>
    </row>
    <row r="8" spans="1:27" s="496" customFormat="1" ht="15.75" customHeight="1" thickTop="1" thickBot="1">
      <c r="B8" s="656"/>
      <c r="C8" s="656"/>
      <c r="D8" s="656"/>
      <c r="E8" s="656"/>
      <c r="F8" s="656"/>
      <c r="G8" s="656"/>
      <c r="H8" s="656"/>
      <c r="I8" s="656"/>
      <c r="M8" s="1170"/>
      <c r="O8" s="1170"/>
      <c r="P8" s="502" t="s">
        <v>6751</v>
      </c>
      <c r="U8" s="1170"/>
      <c r="W8" s="656"/>
      <c r="X8" s="656"/>
      <c r="Y8" s="656"/>
      <c r="Z8" s="656"/>
      <c r="AA8" s="607"/>
    </row>
    <row r="9" spans="1:27" s="496" customFormat="1" ht="15.75" customHeight="1" thickTop="1">
      <c r="B9" s="503" t="s">
        <v>13098</v>
      </c>
      <c r="C9" s="504" t="s">
        <v>6756</v>
      </c>
      <c r="D9" s="504">
        <v>3</v>
      </c>
      <c r="E9" s="1071">
        <v>3.585</v>
      </c>
      <c r="F9" s="1071">
        <v>0.877</v>
      </c>
      <c r="G9" s="1255">
        <f>IFERROR(SUM(E9:F9), 0)</f>
        <v>4.4619999999999997</v>
      </c>
      <c r="H9" s="526"/>
      <c r="I9" s="1388" t="s">
        <v>13099</v>
      </c>
      <c r="K9" s="509"/>
      <c r="M9" s="1170"/>
      <c r="N9" s="487">
        <f t="shared" ref="N9:N13" si="0">IF(SUM(P9:T9 ) = 0, 0, $P$8 )</f>
        <v>0</v>
      </c>
      <c r="O9" s="1170"/>
      <c r="P9" s="511">
        <f xml:space="preserve"> IF( ISNUMBER(E9), 0, 1 )</f>
        <v>0</v>
      </c>
      <c r="Q9" s="511">
        <f t="shared" ref="Q9:Q13" si="1" xml:space="preserve"> IF( ISNUMBER(F9), 0, 1 )</f>
        <v>0</v>
      </c>
      <c r="U9" s="1170"/>
      <c r="W9" s="503" t="s">
        <v>13098</v>
      </c>
      <c r="X9" s="1273" t="s">
        <v>13100</v>
      </c>
      <c r="Y9" s="1273" t="s">
        <v>13101</v>
      </c>
      <c r="Z9" s="720" t="s">
        <v>13102</v>
      </c>
      <c r="AA9" s="579"/>
    </row>
    <row r="10" spans="1:27" s="496" customFormat="1" ht="15.75" customHeight="1">
      <c r="B10" s="512" t="s">
        <v>13103</v>
      </c>
      <c r="C10" s="513" t="s">
        <v>6756</v>
      </c>
      <c r="D10" s="513">
        <v>3</v>
      </c>
      <c r="E10" s="1074">
        <v>5.9720000000000004</v>
      </c>
      <c r="F10" s="1074">
        <v>0.32800000000000001</v>
      </c>
      <c r="G10" s="1257">
        <f t="shared" ref="G10:G14" si="2">IFERROR(SUM(E10:F10), 0)</f>
        <v>6.3000000000000007</v>
      </c>
      <c r="H10" s="526"/>
      <c r="I10" s="1396" t="s">
        <v>13104</v>
      </c>
      <c r="K10" s="517"/>
      <c r="M10" s="1170"/>
      <c r="N10" s="487">
        <f t="shared" si="0"/>
        <v>0</v>
      </c>
      <c r="O10" s="1170"/>
      <c r="P10" s="511">
        <f t="shared" ref="P10:P13" si="3" xml:space="preserve"> IF( ISNUMBER(E10), 0, 1 )</f>
        <v>0</v>
      </c>
      <c r="Q10" s="511">
        <f t="shared" si="1"/>
        <v>0</v>
      </c>
      <c r="U10" s="1170"/>
      <c r="W10" s="512" t="s">
        <v>13103</v>
      </c>
      <c r="X10" s="1274" t="s">
        <v>13105</v>
      </c>
      <c r="Y10" s="1274" t="s">
        <v>13106</v>
      </c>
      <c r="Z10" s="1241" t="s">
        <v>13107</v>
      </c>
      <c r="AA10" s="579"/>
    </row>
    <row r="11" spans="1:27" s="496" customFormat="1" ht="15.75" customHeight="1">
      <c r="B11" s="512" t="s">
        <v>13108</v>
      </c>
      <c r="C11" s="513" t="s">
        <v>6756</v>
      </c>
      <c r="D11" s="513">
        <v>3</v>
      </c>
      <c r="E11" s="1074">
        <v>0.73399999999999999</v>
      </c>
      <c r="F11" s="1074">
        <v>0</v>
      </c>
      <c r="G11" s="1257">
        <f t="shared" si="2"/>
        <v>0.73399999999999999</v>
      </c>
      <c r="H11" s="526"/>
      <c r="I11" s="1396" t="s">
        <v>13109</v>
      </c>
      <c r="K11" s="517"/>
      <c r="M11" s="1170"/>
      <c r="N11" s="487">
        <f t="shared" si="0"/>
        <v>0</v>
      </c>
      <c r="O11" s="1170"/>
      <c r="P11" s="511">
        <f t="shared" si="3"/>
        <v>0</v>
      </c>
      <c r="Q11" s="511">
        <f t="shared" si="1"/>
        <v>0</v>
      </c>
      <c r="U11" s="1170"/>
      <c r="W11" s="512" t="s">
        <v>13108</v>
      </c>
      <c r="X11" s="1274" t="s">
        <v>13110</v>
      </c>
      <c r="Y11" s="1274" t="s">
        <v>13111</v>
      </c>
      <c r="Z11" s="1241" t="s">
        <v>13112</v>
      </c>
      <c r="AA11" s="579"/>
    </row>
    <row r="12" spans="1:27" s="496" customFormat="1" ht="15.75" customHeight="1">
      <c r="B12" s="512" t="s">
        <v>13113</v>
      </c>
      <c r="C12" s="513" t="s">
        <v>6756</v>
      </c>
      <c r="D12" s="513">
        <v>3</v>
      </c>
      <c r="E12" s="1074">
        <v>1.0489999999999999</v>
      </c>
      <c r="F12" s="1074">
        <v>0.14399999999999999</v>
      </c>
      <c r="G12" s="1257">
        <f t="shared" si="2"/>
        <v>1.1929999999999998</v>
      </c>
      <c r="H12" s="526"/>
      <c r="I12" s="1396" t="s">
        <v>13114</v>
      </c>
      <c r="K12" s="517"/>
      <c r="M12" s="1170"/>
      <c r="N12" s="487">
        <f t="shared" si="0"/>
        <v>0</v>
      </c>
      <c r="O12" s="1170"/>
      <c r="P12" s="511">
        <f t="shared" si="3"/>
        <v>0</v>
      </c>
      <c r="Q12" s="511">
        <f t="shared" si="1"/>
        <v>0</v>
      </c>
      <c r="U12" s="1170"/>
      <c r="W12" s="512" t="s">
        <v>13113</v>
      </c>
      <c r="X12" s="1274" t="s">
        <v>13115</v>
      </c>
      <c r="Y12" s="1274" t="s">
        <v>13116</v>
      </c>
      <c r="Z12" s="1241" t="s">
        <v>13117</v>
      </c>
    </row>
    <row r="13" spans="1:27" s="496" customFormat="1" ht="15.75" customHeight="1">
      <c r="B13" s="512" t="s">
        <v>13118</v>
      </c>
      <c r="C13" s="513" t="s">
        <v>6756</v>
      </c>
      <c r="D13" s="513">
        <v>3</v>
      </c>
      <c r="E13" s="1074">
        <v>0</v>
      </c>
      <c r="F13" s="1074">
        <v>0.13900000000000001</v>
      </c>
      <c r="G13" s="1257">
        <f t="shared" si="2"/>
        <v>0.13900000000000001</v>
      </c>
      <c r="H13" s="526"/>
      <c r="I13" s="1396" t="s">
        <v>13119</v>
      </c>
      <c r="K13" s="517"/>
      <c r="M13" s="1170"/>
      <c r="N13" s="487">
        <f t="shared" si="0"/>
        <v>0</v>
      </c>
      <c r="O13" s="1170"/>
      <c r="P13" s="511">
        <f t="shared" si="3"/>
        <v>0</v>
      </c>
      <c r="Q13" s="511">
        <f t="shared" si="1"/>
        <v>0</v>
      </c>
      <c r="U13" s="1170"/>
      <c r="W13" s="512" t="s">
        <v>13118</v>
      </c>
      <c r="X13" s="1274" t="s">
        <v>13120</v>
      </c>
      <c r="Y13" s="1274" t="s">
        <v>13121</v>
      </c>
      <c r="Z13" s="1241" t="s">
        <v>13122</v>
      </c>
    </row>
    <row r="14" spans="1:27" ht="15.75" customHeight="1" thickBot="1">
      <c r="A14" s="496"/>
      <c r="B14" s="519" t="s">
        <v>13123</v>
      </c>
      <c r="C14" s="520" t="s">
        <v>6756</v>
      </c>
      <c r="D14" s="520">
        <v>3</v>
      </c>
      <c r="E14" s="1207">
        <f>IFERROR(E9 + E10 + E11 + E12 + E13, 0)</f>
        <v>11.34</v>
      </c>
      <c r="F14" s="1207">
        <f>IFERROR(F9 + F10 + F11 + F12 + F13, 0)</f>
        <v>1.488</v>
      </c>
      <c r="G14" s="1258">
        <f t="shared" si="2"/>
        <v>12.827999999999999</v>
      </c>
      <c r="H14" s="526"/>
      <c r="I14" s="1418" t="s">
        <v>13124</v>
      </c>
      <c r="J14" s="496"/>
      <c r="K14" s="523"/>
      <c r="L14" s="496"/>
      <c r="M14" s="1170"/>
      <c r="N14" s="496"/>
      <c r="O14" s="1170"/>
      <c r="P14" s="496"/>
      <c r="Q14" s="496"/>
      <c r="R14" s="496"/>
      <c r="S14" s="496"/>
      <c r="T14" s="496"/>
      <c r="U14" s="1170"/>
      <c r="V14" s="496"/>
      <c r="W14" s="519" t="s">
        <v>13123</v>
      </c>
      <c r="X14" s="1058" t="s">
        <v>13125</v>
      </c>
      <c r="Y14" s="1058" t="s">
        <v>13126</v>
      </c>
      <c r="Z14" s="853" t="s">
        <v>13127</v>
      </c>
      <c r="AA14" s="579"/>
    </row>
    <row r="15" spans="1:27" ht="15.75" thickTop="1">
      <c r="A15" s="496"/>
      <c r="B15" s="496"/>
      <c r="C15" s="496"/>
      <c r="D15" s="496"/>
      <c r="E15" s="496"/>
      <c r="F15" s="496"/>
      <c r="G15" s="496"/>
      <c r="H15" s="496"/>
      <c r="I15" s="496"/>
      <c r="J15" s="496"/>
      <c r="K15" s="496"/>
      <c r="L15" s="496"/>
      <c r="N15" s="496"/>
      <c r="P15" s="496"/>
      <c r="Q15" s="496"/>
      <c r="R15" s="496"/>
      <c r="S15" s="496"/>
      <c r="T15" s="496"/>
    </row>
    <row r="16" spans="1:27" ht="15">
      <c r="A16" s="496"/>
      <c r="B16" s="496"/>
      <c r="C16" s="496"/>
      <c r="D16" s="496"/>
      <c r="E16" s="496"/>
      <c r="F16" s="496"/>
      <c r="G16" s="496"/>
      <c r="H16" s="496"/>
      <c r="I16" s="496"/>
      <c r="J16" s="496"/>
      <c r="K16" s="496"/>
      <c r="L16" s="496"/>
      <c r="N16" s="496"/>
      <c r="P16" s="496"/>
      <c r="Q16" s="496"/>
      <c r="R16" s="496"/>
      <c r="S16" s="496"/>
      <c r="T16" s="496"/>
    </row>
    <row r="17" spans="1:20" ht="15">
      <c r="A17" s="496"/>
      <c r="B17" s="496"/>
      <c r="C17" s="496"/>
      <c r="D17" s="496"/>
      <c r="E17" s="496"/>
      <c r="F17" s="496"/>
      <c r="G17" s="496"/>
      <c r="H17" s="496"/>
      <c r="I17" s="496"/>
      <c r="J17" s="496"/>
      <c r="K17" s="496"/>
      <c r="L17" s="496"/>
      <c r="N17" s="496"/>
      <c r="P17" s="496"/>
      <c r="Q17" s="496"/>
      <c r="R17" s="496"/>
      <c r="S17" s="496"/>
      <c r="T17" s="496"/>
    </row>
    <row r="18" spans="1:20" ht="15">
      <c r="A18" s="496"/>
      <c r="B18" s="496"/>
      <c r="C18" s="496"/>
      <c r="D18" s="496"/>
      <c r="E18" s="496"/>
      <c r="F18" s="496"/>
      <c r="G18" s="496"/>
      <c r="H18" s="496"/>
      <c r="I18" s="496"/>
      <c r="J18" s="496"/>
      <c r="K18" s="496"/>
      <c r="L18" s="496"/>
      <c r="P18" s="496"/>
      <c r="Q18" s="496"/>
      <c r="R18" s="496"/>
      <c r="S18" s="496"/>
      <c r="T18" s="496"/>
    </row>
    <row r="19" spans="1:20" ht="15">
      <c r="A19" s="496"/>
      <c r="B19" s="496"/>
      <c r="C19" s="496"/>
      <c r="D19" s="496"/>
      <c r="E19" s="496"/>
      <c r="F19" s="496"/>
      <c r="G19" s="496"/>
      <c r="H19" s="496"/>
      <c r="I19" s="496"/>
      <c r="J19" s="496"/>
      <c r="K19" s="496"/>
      <c r="L19" s="496"/>
      <c r="P19" s="496"/>
      <c r="Q19" s="496"/>
      <c r="R19" s="496"/>
      <c r="S19" s="496"/>
      <c r="T19" s="496"/>
    </row>
    <row r="20" spans="1:20" ht="15">
      <c r="A20" s="496"/>
      <c r="B20" s="496"/>
      <c r="C20" s="496"/>
      <c r="D20" s="496"/>
      <c r="E20" s="496"/>
      <c r="F20" s="496"/>
      <c r="G20" s="496"/>
      <c r="H20" s="496"/>
      <c r="I20" s="496"/>
      <c r="J20" s="496"/>
      <c r="K20" s="496"/>
      <c r="L20" s="496"/>
      <c r="P20" s="496"/>
      <c r="Q20" s="496"/>
      <c r="R20" s="496"/>
      <c r="S20" s="496"/>
      <c r="T20" s="496"/>
    </row>
    <row r="21" spans="1:20" ht="15">
      <c r="A21" s="496"/>
      <c r="B21" s="496"/>
      <c r="C21" s="496"/>
      <c r="D21" s="496"/>
      <c r="E21" s="496"/>
      <c r="F21" s="496"/>
      <c r="G21" s="496"/>
      <c r="H21" s="496"/>
      <c r="I21" s="496"/>
      <c r="J21" s="496"/>
      <c r="K21" s="496"/>
      <c r="L21" s="496"/>
      <c r="P21" s="496"/>
      <c r="Q21" s="496"/>
      <c r="R21" s="496"/>
      <c r="S21" s="496"/>
      <c r="T21" s="496"/>
    </row>
    <row r="22" spans="1:20" ht="15">
      <c r="A22" s="496"/>
      <c r="B22" s="496"/>
      <c r="C22" s="496"/>
      <c r="D22" s="496"/>
      <c r="E22" s="496"/>
      <c r="F22" s="496"/>
      <c r="G22" s="496"/>
      <c r="H22" s="496"/>
      <c r="I22" s="496"/>
      <c r="J22" s="496"/>
      <c r="K22" s="496"/>
      <c r="L22" s="496"/>
      <c r="P22" s="496"/>
      <c r="Q22" s="496"/>
      <c r="R22" s="496"/>
      <c r="S22" s="496"/>
      <c r="T22" s="496"/>
    </row>
    <row r="23" spans="1:20" ht="15">
      <c r="A23" s="496"/>
      <c r="B23" s="496"/>
      <c r="C23" s="496"/>
      <c r="D23" s="496"/>
      <c r="E23" s="496"/>
      <c r="F23" s="496"/>
      <c r="G23" s="496"/>
      <c r="H23" s="496"/>
      <c r="I23" s="496"/>
      <c r="J23" s="496"/>
      <c r="K23" s="496"/>
      <c r="L23" s="496"/>
    </row>
  </sheetData>
  <sheetProtection algorithmName="SHA-512" hashValue="dYpDQSpKNb/P8Q6pRIePG02HAXvJWBLG5pqKGf2NktVeuzYs0wz8S/ezMrTVG5M2+rle5Vhf6S/zObdeyfayDQ==" saltValue="73DYcU0GK7Fzvjs+oQc0aw==" spinCount="100000" sheet="1" objects="1" scenarios="1"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52"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zoomScale="70" zoomScaleNormal="70" workbookViewId="0"/>
  </sheetViews>
  <sheetFormatPr defaultColWidth="9" defaultRowHeight="14.25"/>
  <cols>
    <col min="1" max="1" width="9" style="14"/>
    <col min="2" max="2" width="19.25" style="14" bestFit="1" customWidth="1"/>
    <col min="3" max="3" width="61.125" style="14" customWidth="1"/>
    <col min="4" max="4" width="11" style="14" bestFit="1" customWidth="1"/>
    <col min="5" max="5" width="17.25" style="14" bestFit="1" customWidth="1"/>
    <col min="6" max="6" width="8.75" style="14" bestFit="1" customWidth="1"/>
    <col min="7" max="16384" width="9" style="14"/>
  </cols>
  <sheetData>
    <row r="1" spans="1:6">
      <c r="C1" s="14" t="e">
        <f>CONCATENATE(Lists!$B$59,"_APR2022_F6")</f>
        <v>#REF!</v>
      </c>
    </row>
    <row r="2" spans="1:6">
      <c r="A2" s="14" t="s">
        <v>3</v>
      </c>
      <c r="B2" s="38" t="s">
        <v>732</v>
      </c>
      <c r="C2" s="38" t="s">
        <v>733</v>
      </c>
      <c r="D2" s="38" t="s">
        <v>734</v>
      </c>
      <c r="E2" s="38" t="s">
        <v>735</v>
      </c>
      <c r="F2" s="38" t="s">
        <v>736</v>
      </c>
    </row>
    <row r="3" spans="1:6" ht="15">
      <c r="B3" s="34"/>
      <c r="C3" s="39"/>
      <c r="D3" s="38"/>
      <c r="E3" s="38"/>
    </row>
    <row r="4" spans="1:6">
      <c r="B4" s="14" t="str">
        <f>'6A'!V8</f>
        <v>B0005RWTSTNBR</v>
      </c>
      <c r="C4" s="14" t="s">
        <v>5808</v>
      </c>
      <c r="E4" s="38" t="s">
        <v>738</v>
      </c>
      <c r="F4" s="44">
        <f>IF(ISBLANK('6A'!E8),"##BLANK",'6A'!E8)</f>
        <v>4</v>
      </c>
    </row>
    <row r="5" spans="1:6">
      <c r="B5" s="14" t="str">
        <f>'6A'!V9</f>
        <v>B0005RWTSTVBR</v>
      </c>
      <c r="C5" s="14" t="s">
        <v>5809</v>
      </c>
      <c r="E5" s="38" t="s">
        <v>738</v>
      </c>
      <c r="F5" s="44">
        <f>IF(ISBLANK('6A'!E9),"##BLANK",'6A'!E9)</f>
        <v>895.83999999999992</v>
      </c>
    </row>
    <row r="6" spans="1:6">
      <c r="B6" s="14" t="str">
        <f>'6A'!V10</f>
        <v>WR001</v>
      </c>
      <c r="C6" s="14" t="s">
        <v>5810</v>
      </c>
      <c r="E6" s="38" t="s">
        <v>738</v>
      </c>
      <c r="F6" s="44">
        <f>IF(ISBLANK('6A'!E10),"##BLANK",'6A'!E10)</f>
        <v>2</v>
      </c>
    </row>
    <row r="7" spans="1:6">
      <c r="B7" s="14" t="str">
        <f>'6A'!V11</f>
        <v>B0005RWTSTIPS</v>
      </c>
      <c r="C7" s="14" t="s">
        <v>5811</v>
      </c>
      <c r="E7" s="38" t="s">
        <v>738</v>
      </c>
      <c r="F7" s="44">
        <f>IF(ISBLANK('6A'!E11),"##BLANK",'6A'!E11)</f>
        <v>951</v>
      </c>
    </row>
    <row r="8" spans="1:6">
      <c r="B8" s="14" t="str">
        <f>'6A'!V12</f>
        <v>BN10290_6A</v>
      </c>
      <c r="C8" s="14" t="s">
        <v>5812</v>
      </c>
      <c r="E8" s="38" t="s">
        <v>738</v>
      </c>
      <c r="F8" s="44">
        <f>IF(ISBLANK('6A'!E12),"##BLANK",'6A'!E12)</f>
        <v>65.900000000000006</v>
      </c>
    </row>
    <row r="9" spans="1:6">
      <c r="B9" s="14" t="str">
        <f>'6A'!V13</f>
        <v>BN4862</v>
      </c>
      <c r="C9" s="14" t="s">
        <v>5813</v>
      </c>
      <c r="E9" s="38" t="s">
        <v>738</v>
      </c>
      <c r="F9" s="44">
        <f>IF(ISBLANK('6A'!E13),"##BLANK",'6A'!E13)</f>
        <v>50.54</v>
      </c>
    </row>
    <row r="10" spans="1:6">
      <c r="B10" s="14" t="str">
        <f>'6A'!V14</f>
        <v>B0005RWTSEC</v>
      </c>
      <c r="C10" s="14" t="s">
        <v>5814</v>
      </c>
      <c r="E10" s="38" t="s">
        <v>738</v>
      </c>
      <c r="F10" s="44">
        <f>IF(ISBLANK('6A'!E14),"##BLANK",'6A'!E14)</f>
        <v>2157.9549999999999</v>
      </c>
    </row>
    <row r="11" spans="1:6">
      <c r="B11" s="14" t="str">
        <f>'6A'!V15</f>
        <v>B0005RWTSTNI</v>
      </c>
      <c r="C11" s="14" t="s">
        <v>5815</v>
      </c>
      <c r="E11" s="38" t="s">
        <v>738</v>
      </c>
      <c r="F11" s="44">
        <f>IF(ISBLANK('6A'!E15),"##BLANK",'6A'!E15)</f>
        <v>0</v>
      </c>
    </row>
    <row r="12" spans="1:6">
      <c r="B12" s="14" t="str">
        <f>'6A'!V16</f>
        <v>B0005RWTSWI3</v>
      </c>
      <c r="C12" s="14" t="s">
        <v>5816</v>
      </c>
      <c r="E12" s="38" t="s">
        <v>738</v>
      </c>
      <c r="F12" s="44">
        <f>IF(ISBLANK('6A'!E16),"##BLANK",'6A'!E16)</f>
        <v>0</v>
      </c>
    </row>
    <row r="13" spans="1:6">
      <c r="B13" s="14" t="str">
        <f>'6A'!V17</f>
        <v>B0005RWTSTNE</v>
      </c>
      <c r="C13" s="14" t="s">
        <v>5817</v>
      </c>
      <c r="E13" s="38" t="s">
        <v>738</v>
      </c>
      <c r="F13" s="44">
        <f>IF(ISBLANK('6A'!E17),"##BLANK",'6A'!E17)</f>
        <v>0</v>
      </c>
    </row>
    <row r="14" spans="1:6">
      <c r="B14" s="14" t="str">
        <f>'6A'!V18</f>
        <v>B0005RWTSWE3</v>
      </c>
      <c r="C14" s="14" t="s">
        <v>5818</v>
      </c>
      <c r="E14" s="38" t="s">
        <v>738</v>
      </c>
      <c r="F14" s="44">
        <f>IF(ISBLANK('6A'!E18),"##BLANK",'6A'!E18)</f>
        <v>19.248999999999999</v>
      </c>
    </row>
    <row r="15" spans="1:6">
      <c r="B15" s="14" t="str">
        <f>'6A'!V19</f>
        <v>BN4858</v>
      </c>
      <c r="C15" s="14" t="s">
        <v>5819</v>
      </c>
      <c r="E15" s="38" t="s">
        <v>738</v>
      </c>
      <c r="F15" s="44">
        <f>IF(ISBLANK('6A'!E19),"##BLANK",'6A'!E19)</f>
        <v>18.600000000000001</v>
      </c>
    </row>
    <row r="16" spans="1:6">
      <c r="B16" s="96" t="str">
        <f>'6A'!V25</f>
        <v>CPMW0098</v>
      </c>
      <c r="C16" s="14" t="s">
        <v>5820</v>
      </c>
      <c r="E16" s="38" t="s">
        <v>738</v>
      </c>
      <c r="F16" s="44">
        <f>IF(ISBLANK('6A'!C25),"##BLANK",'6A'!C25)</f>
        <v>0</v>
      </c>
    </row>
    <row r="17" spans="2:6">
      <c r="B17" s="14" t="str">
        <f>'6A'!W25</f>
        <v>CPMW0015</v>
      </c>
      <c r="C17" s="14" t="s">
        <v>5821</v>
      </c>
      <c r="E17" s="38" t="s">
        <v>738</v>
      </c>
      <c r="F17" s="44">
        <f>IF(ISBLANK('6A'!D25),"##BLANK",'6A'!D25)</f>
        <v>0</v>
      </c>
    </row>
    <row r="18" spans="2:6">
      <c r="B18" s="96" t="str">
        <f>'6A'!X25</f>
        <v>CPMW0027</v>
      </c>
      <c r="C18" s="14" t="s">
        <v>5822</v>
      </c>
      <c r="E18" s="38" t="s">
        <v>738</v>
      </c>
      <c r="F18" s="44">
        <f>IF(ISBLANK('6A'!E25),"##BLANK",'6A'!E25)</f>
        <v>36.428252986213799</v>
      </c>
    </row>
    <row r="19" spans="2:6">
      <c r="B19" s="14" t="str">
        <f>'6A'!Y25</f>
        <v>CPMW0021</v>
      </c>
      <c r="C19" s="14" t="s">
        <v>5823</v>
      </c>
      <c r="E19" s="38" t="s">
        <v>738</v>
      </c>
      <c r="F19" s="44">
        <f>IF(ISBLANK('6A'!F25),"##BLANK",'6A'!F25)</f>
        <v>12</v>
      </c>
    </row>
    <row r="20" spans="2:6">
      <c r="B20" s="96" t="str">
        <f>'6A'!V26</f>
        <v>CPMW0104</v>
      </c>
      <c r="C20" s="14" t="s">
        <v>5824</v>
      </c>
      <c r="E20" s="38" t="s">
        <v>738</v>
      </c>
      <c r="F20" s="44">
        <f>IF(ISBLANK('6A'!C26),"##BLANK",'6A'!C26)</f>
        <v>0</v>
      </c>
    </row>
    <row r="21" spans="2:6">
      <c r="B21" s="14" t="str">
        <f>'6A'!W26</f>
        <v>BN10491</v>
      </c>
      <c r="C21" s="14" t="s">
        <v>5825</v>
      </c>
      <c r="E21" s="38" t="s">
        <v>738</v>
      </c>
      <c r="F21" s="44">
        <f>IF(ISBLANK('6A'!D26),"##BLANK",'6A'!D26)</f>
        <v>0</v>
      </c>
    </row>
    <row r="22" spans="2:6">
      <c r="B22" s="96" t="str">
        <f>'6A'!X26</f>
        <v>CPMW0033</v>
      </c>
      <c r="C22" s="14" t="s">
        <v>5826</v>
      </c>
      <c r="E22" s="38" t="s">
        <v>738</v>
      </c>
      <c r="F22" s="44">
        <f>IF(ISBLANK('6A'!E26),"##BLANK",'6A'!E26)</f>
        <v>0</v>
      </c>
    </row>
    <row r="23" spans="2:6">
      <c r="B23" s="14" t="str">
        <f>'6A'!Y26</f>
        <v>BN10791</v>
      </c>
      <c r="C23" s="14" t="s">
        <v>5827</v>
      </c>
      <c r="E23" s="38" t="s">
        <v>738</v>
      </c>
      <c r="F23" s="44">
        <f>IF(ISBLANK('6A'!F26),"##BLANK",'6A'!F26)</f>
        <v>0</v>
      </c>
    </row>
    <row r="24" spans="2:6">
      <c r="B24" s="96" t="str">
        <f>'6A'!V27</f>
        <v>CPMW0110</v>
      </c>
      <c r="C24" s="14" t="s">
        <v>5828</v>
      </c>
      <c r="E24" s="38" t="s">
        <v>738</v>
      </c>
      <c r="F24" s="44">
        <f>IF(ISBLANK('6A'!C27),"##BLANK",'6A'!C27)</f>
        <v>0</v>
      </c>
    </row>
    <row r="25" spans="2:6">
      <c r="B25" s="14" t="str">
        <f>'6A'!W27</f>
        <v>BN10490</v>
      </c>
      <c r="C25" s="14" t="s">
        <v>5829</v>
      </c>
      <c r="E25" s="38" t="s">
        <v>738</v>
      </c>
      <c r="F25" s="44">
        <f>IF(ISBLANK('6A'!D27),"##BLANK",'6A'!D27)</f>
        <v>0</v>
      </c>
    </row>
    <row r="26" spans="2:6">
      <c r="B26" s="96" t="str">
        <f>'6A'!X27</f>
        <v>CPMW0039</v>
      </c>
      <c r="C26" s="14" t="s">
        <v>5830</v>
      </c>
      <c r="E26" s="38" t="s">
        <v>738</v>
      </c>
      <c r="F26" s="44">
        <f>IF(ISBLANK('6A'!E27),"##BLANK",'6A'!E27)</f>
        <v>46.756556273363934</v>
      </c>
    </row>
    <row r="27" spans="2:6">
      <c r="B27" s="14" t="str">
        <f>'6A'!Y27</f>
        <v>BN10790</v>
      </c>
      <c r="C27" s="14" t="s">
        <v>5831</v>
      </c>
      <c r="E27" s="38" t="s">
        <v>738</v>
      </c>
      <c r="F27" s="44">
        <f>IF(ISBLANK('6A'!F27),"##BLANK",'6A'!F27)</f>
        <v>10</v>
      </c>
    </row>
    <row r="28" spans="2:6">
      <c r="B28" s="96" t="str">
        <f>'6A'!V28</f>
        <v>CPMW0116</v>
      </c>
      <c r="C28" s="14" t="s">
        <v>5832</v>
      </c>
      <c r="E28" s="38" t="s">
        <v>738</v>
      </c>
      <c r="F28" s="44">
        <f>IF(ISBLANK('6A'!C28),"##BLANK",'6A'!C28)</f>
        <v>23.949397225575904</v>
      </c>
    </row>
    <row r="29" spans="2:6">
      <c r="B29" s="14" t="str">
        <f>'6A'!W28</f>
        <v>BN10590</v>
      </c>
      <c r="C29" s="14" t="s">
        <v>5833</v>
      </c>
      <c r="E29" s="38" t="s">
        <v>738</v>
      </c>
      <c r="F29" s="44">
        <f>IF(ISBLANK('6A'!D28),"##BLANK",'6A'!D28)</f>
        <v>1</v>
      </c>
    </row>
    <row r="30" spans="2:6">
      <c r="B30" s="96" t="str">
        <f>'6A'!X28</f>
        <v>CPMW0045</v>
      </c>
      <c r="C30" s="14" t="s">
        <v>5834</v>
      </c>
      <c r="E30" s="38" t="s">
        <v>738</v>
      </c>
      <c r="F30" s="44">
        <f>IF(ISBLANK('6A'!E28),"##BLANK",'6A'!E28)</f>
        <v>13.484435554951737</v>
      </c>
    </row>
    <row r="31" spans="2:6">
      <c r="B31" s="14" t="str">
        <f>'6A'!Y28</f>
        <v>BN10890</v>
      </c>
      <c r="C31" s="14" t="s">
        <v>5835</v>
      </c>
      <c r="E31" s="38" t="s">
        <v>738</v>
      </c>
      <c r="F31" s="44">
        <f>IF(ISBLANK('6A'!F28),"##BLANK",'6A'!F28)</f>
        <v>3</v>
      </c>
    </row>
    <row r="32" spans="2:6">
      <c r="B32" s="96" t="str">
        <f>'6A'!V29</f>
        <v>CPMW0165</v>
      </c>
      <c r="C32" s="14" t="s">
        <v>5836</v>
      </c>
      <c r="E32" s="38" t="s">
        <v>738</v>
      </c>
      <c r="F32" s="44">
        <f>IF(ISBLANK('6A'!C29),"##BLANK",'6A'!C29)</f>
        <v>0</v>
      </c>
    </row>
    <row r="33" spans="2:6">
      <c r="B33" s="14" t="str">
        <f>'6A'!W29</f>
        <v>BN10597</v>
      </c>
      <c r="C33" s="14" t="s">
        <v>5837</v>
      </c>
      <c r="E33" s="38" t="s">
        <v>738</v>
      </c>
      <c r="F33" s="44">
        <f>IF(ISBLANK('6A'!D29),"##BLANK",'6A'!D29)</f>
        <v>1</v>
      </c>
    </row>
    <row r="34" spans="2:6">
      <c r="B34" s="96" t="str">
        <f>'6A'!X29</f>
        <v>CPMW0185</v>
      </c>
      <c r="C34" s="14" t="s">
        <v>5838</v>
      </c>
      <c r="E34" s="38" t="s">
        <v>738</v>
      </c>
      <c r="F34" s="44">
        <f>IF(ISBLANK('6A'!E29),"##BLANK",'6A'!E29)</f>
        <v>186.20110775117146</v>
      </c>
    </row>
    <row r="35" spans="2:6">
      <c r="B35" s="14" t="str">
        <f>'6A'!Y29</f>
        <v>BN10897</v>
      </c>
      <c r="C35" s="14" t="s">
        <v>5839</v>
      </c>
      <c r="E35" s="38" t="s">
        <v>738</v>
      </c>
      <c r="F35" s="44">
        <f>IF(ISBLANK('6A'!F29),"##BLANK",'6A'!F29)</f>
        <v>32</v>
      </c>
    </row>
    <row r="36" spans="2:6">
      <c r="B36" s="96" t="str">
        <f>'6A'!V30</f>
        <v>CPMW0166</v>
      </c>
      <c r="C36" s="14" t="s">
        <v>5840</v>
      </c>
      <c r="E36" s="38" t="s">
        <v>738</v>
      </c>
      <c r="F36" s="44">
        <f>IF(ISBLANK('6A'!C30),"##BLANK",'6A'!C30)</f>
        <v>175.43034172358506</v>
      </c>
    </row>
    <row r="37" spans="2:6">
      <c r="B37" s="14" t="str">
        <f>'6A'!W30</f>
        <v>BN10598</v>
      </c>
      <c r="C37" s="14" t="s">
        <v>5841</v>
      </c>
      <c r="E37" s="38" t="s">
        <v>738</v>
      </c>
      <c r="F37" s="44">
        <f>IF(ISBLANK('6A'!D30),"##BLANK",'6A'!D30)</f>
        <v>6</v>
      </c>
    </row>
    <row r="38" spans="2:6">
      <c r="B38" s="96" t="str">
        <f>'6A'!X30</f>
        <v>CPMW0197</v>
      </c>
      <c r="C38" s="14" t="s">
        <v>5842</v>
      </c>
      <c r="E38" s="38" t="s">
        <v>738</v>
      </c>
      <c r="F38" s="44">
        <f>IF(ISBLANK('6A'!E30),"##BLANK",'6A'!E30)</f>
        <v>96.146436009206113</v>
      </c>
    </row>
    <row r="39" spans="2:6">
      <c r="B39" s="14" t="str">
        <f>'6A'!Y30</f>
        <v>BN10898</v>
      </c>
      <c r="C39" s="14" t="s">
        <v>5843</v>
      </c>
      <c r="E39" s="38" t="s">
        <v>738</v>
      </c>
      <c r="F39" s="44">
        <f>IF(ISBLANK('6A'!F30),"##BLANK",'6A'!F30)</f>
        <v>15</v>
      </c>
    </row>
    <row r="40" spans="2:6">
      <c r="B40" s="96" t="str">
        <f>'6A'!V31</f>
        <v>CPMW0167</v>
      </c>
      <c r="C40" s="14" t="s">
        <v>5844</v>
      </c>
      <c r="E40" s="38" t="s">
        <v>738</v>
      </c>
      <c r="F40" s="44">
        <f>IF(ISBLANK('6A'!C31),"##BLANK",'6A'!C31)</f>
        <v>0</v>
      </c>
    </row>
    <row r="41" spans="2:6">
      <c r="B41" s="14" t="str">
        <f>'6A'!W31</f>
        <v>BN10599</v>
      </c>
      <c r="C41" s="14" t="s">
        <v>5845</v>
      </c>
      <c r="E41" s="38" t="s">
        <v>738</v>
      </c>
      <c r="F41" s="44">
        <f>IF(ISBLANK('6A'!D31),"##BLANK",'6A'!D31)</f>
        <v>0</v>
      </c>
    </row>
    <row r="42" spans="2:6">
      <c r="B42" s="96" t="str">
        <f>'6A'!X31</f>
        <v>CPMW0198</v>
      </c>
      <c r="C42" s="14" t="s">
        <v>5846</v>
      </c>
      <c r="E42" s="38" t="s">
        <v>738</v>
      </c>
      <c r="F42" s="44">
        <f>IF(ISBLANK('6A'!E31),"##BLANK",'6A'!E31)</f>
        <v>0</v>
      </c>
    </row>
    <row r="43" spans="2:6">
      <c r="B43" s="14" t="str">
        <f>'6A'!Y31</f>
        <v>BN10899</v>
      </c>
      <c r="C43" s="14" t="s">
        <v>5847</v>
      </c>
      <c r="E43" s="38" t="s">
        <v>738</v>
      </c>
      <c r="F43" s="44">
        <f>IF(ISBLANK('6A'!F31),"##BLANK",'6A'!F31)</f>
        <v>0</v>
      </c>
    </row>
    <row r="44" spans="2:6">
      <c r="B44" s="14" t="str">
        <f>'6A'!V36</f>
        <v>WTW001PN</v>
      </c>
      <c r="C44" s="14" t="s">
        <v>5848</v>
      </c>
      <c r="E44" s="38" t="s">
        <v>738</v>
      </c>
      <c r="F44" s="44">
        <f>IF(ISBLANK('6A'!C36),"##BLANK",'6A'!C36)</f>
        <v>1.4033274193588501</v>
      </c>
    </row>
    <row r="45" spans="2:6">
      <c r="B45" s="14" t="str">
        <f>'6A'!W36</f>
        <v>WTW001NR</v>
      </c>
      <c r="C45" s="14" t="s">
        <v>5849</v>
      </c>
      <c r="E45" s="38" t="s">
        <v>738</v>
      </c>
      <c r="F45" s="44">
        <f>IF(ISBLANK('6A'!D36),"##BLANK",'6A'!D36)</f>
        <v>13</v>
      </c>
    </row>
    <row r="46" spans="2:6">
      <c r="B46" s="14" t="str">
        <f>'6A'!V37</f>
        <v>WTW002PN</v>
      </c>
      <c r="C46" s="14" t="s">
        <v>5850</v>
      </c>
      <c r="E46" s="38" t="s">
        <v>738</v>
      </c>
      <c r="F46" s="44">
        <f>IF(ISBLANK('6A'!C37),"##BLANK",'6A'!C37)</f>
        <v>4.6241386762930601</v>
      </c>
    </row>
    <row r="47" spans="2:6">
      <c r="B47" s="14" t="str">
        <f>'6A'!W37</f>
        <v>WTW002NR</v>
      </c>
      <c r="C47" s="14" t="s">
        <v>5851</v>
      </c>
      <c r="E47" s="38" t="s">
        <v>738</v>
      </c>
      <c r="F47" s="44">
        <f>IF(ISBLANK('6A'!D37),"##BLANK",'6A'!D37)</f>
        <v>14</v>
      </c>
    </row>
    <row r="48" spans="2:6">
      <c r="B48" s="14" t="str">
        <f>'6A'!V38</f>
        <v>WTW003PN</v>
      </c>
      <c r="C48" s="14" t="s">
        <v>5852</v>
      </c>
      <c r="E48" s="38" t="s">
        <v>738</v>
      </c>
      <c r="F48" s="44">
        <f>IF(ISBLANK('6A'!C38),"##BLANK",'6A'!C38)</f>
        <v>14.7902461578126</v>
      </c>
    </row>
    <row r="49" spans="2:6">
      <c r="B49" s="14" t="str">
        <f>'6A'!W38</f>
        <v>WTW003NR</v>
      </c>
      <c r="C49" s="14" t="s">
        <v>5853</v>
      </c>
      <c r="E49" s="38" t="s">
        <v>738</v>
      </c>
      <c r="F49" s="44">
        <f>IF(ISBLANK('6A'!D38),"##BLANK",'6A'!D38)</f>
        <v>22</v>
      </c>
    </row>
    <row r="50" spans="2:6">
      <c r="B50" s="14" t="str">
        <f>'6A'!V39</f>
        <v>WTW004PN</v>
      </c>
      <c r="C50" s="14" t="s">
        <v>5854</v>
      </c>
      <c r="E50" s="38" t="s">
        <v>738</v>
      </c>
      <c r="F50" s="44">
        <f>IF(ISBLANK('6A'!C39),"##BLANK",'6A'!C39)</f>
        <v>19.166779452180901</v>
      </c>
    </row>
    <row r="51" spans="2:6">
      <c r="B51" s="14" t="str">
        <f>'6A'!W39</f>
        <v>WTW004NR</v>
      </c>
      <c r="C51" s="14" t="s">
        <v>5855</v>
      </c>
      <c r="E51" s="38" t="s">
        <v>738</v>
      </c>
      <c r="F51" s="44">
        <f>IF(ISBLANK('6A'!D39),"##BLANK",'6A'!D39)</f>
        <v>16</v>
      </c>
    </row>
    <row r="52" spans="2:6">
      <c r="B52" s="14" t="str">
        <f>'6A'!V40</f>
        <v>WTW005PN</v>
      </c>
      <c r="C52" s="14" t="s">
        <v>5856</v>
      </c>
      <c r="E52" s="38" t="s">
        <v>738</v>
      </c>
      <c r="F52" s="44">
        <f>IF(ISBLANK('6A'!C40),"##BLANK",'6A'!C40)</f>
        <v>25.0370261091435</v>
      </c>
    </row>
    <row r="53" spans="2:6">
      <c r="B53" s="14" t="str">
        <f>'6A'!W40</f>
        <v>WTW005NR</v>
      </c>
      <c r="C53" s="14" t="s">
        <v>5857</v>
      </c>
      <c r="E53" s="38" t="s">
        <v>738</v>
      </c>
      <c r="F53" s="44">
        <f>IF(ISBLANK('6A'!D40),"##BLANK",'6A'!D40)</f>
        <v>10</v>
      </c>
    </row>
    <row r="54" spans="2:6">
      <c r="B54" s="14" t="str">
        <f>'6A'!V41</f>
        <v>WTW006PN</v>
      </c>
      <c r="C54" s="14" t="s">
        <v>5858</v>
      </c>
      <c r="E54" s="38" t="s">
        <v>738</v>
      </c>
      <c r="F54" s="44">
        <f>IF(ISBLANK('6A'!C41),"##BLANK",'6A'!C41)</f>
        <v>17.061221734217899</v>
      </c>
    </row>
    <row r="55" spans="2:6">
      <c r="B55" s="14" t="str">
        <f>'6A'!W41</f>
        <v>WTW006NR</v>
      </c>
      <c r="C55" s="14" t="s">
        <v>5859</v>
      </c>
      <c r="E55" s="38" t="s">
        <v>738</v>
      </c>
      <c r="F55" s="44">
        <f>IF(ISBLANK('6A'!D41),"##BLANK",'6A'!D41)</f>
        <v>3</v>
      </c>
    </row>
    <row r="56" spans="2:6">
      <c r="B56" s="14" t="str">
        <f>'6A'!V42</f>
        <v>WTW007PN</v>
      </c>
      <c r="C56" s="14" t="s">
        <v>5860</v>
      </c>
      <c r="E56" s="38" t="s">
        <v>738</v>
      </c>
      <c r="F56" s="44">
        <f>IF(ISBLANK('6A'!C42),"##BLANK",'6A'!C42)</f>
        <v>17.917260450993101</v>
      </c>
    </row>
    <row r="57" spans="2:6">
      <c r="B57" s="14" t="str">
        <f>'6A'!W42</f>
        <v>WTW007NR</v>
      </c>
      <c r="C57" s="14" t="s">
        <v>5861</v>
      </c>
      <c r="E57" s="38" t="s">
        <v>738</v>
      </c>
      <c r="F57" s="44">
        <f>IF(ISBLANK('6A'!D42),"##BLANK",'6A'!D42)</f>
        <v>2</v>
      </c>
    </row>
    <row r="58" spans="2:6">
      <c r="B58" s="14" t="str">
        <f>'6A'!V43</f>
        <v>WTW008PN</v>
      </c>
      <c r="C58" s="14" t="s">
        <v>5862</v>
      </c>
      <c r="E58" s="38" t="s">
        <v>738</v>
      </c>
      <c r="F58" s="44">
        <f>IF(ISBLANK('6A'!C43),"##BLANK",'6A'!C43)</f>
        <v>0</v>
      </c>
    </row>
    <row r="59" spans="2:6">
      <c r="B59" s="14" t="str">
        <f>'6A'!W43</f>
        <v>WTW008NR</v>
      </c>
      <c r="C59" s="14" t="s">
        <v>5863</v>
      </c>
      <c r="E59" s="38" t="s">
        <v>738</v>
      </c>
      <c r="F59" s="44">
        <f>IF(ISBLANK('6A'!D43),"##BLANK",'6A'!D43)</f>
        <v>0</v>
      </c>
    </row>
    <row r="60" spans="2:6">
      <c r="B60" s="14" t="str">
        <f>'6A'!V46</f>
        <v>CPMW001A</v>
      </c>
      <c r="C60" s="14" t="s">
        <v>5864</v>
      </c>
      <c r="E60" s="38" t="s">
        <v>738</v>
      </c>
      <c r="F60" s="44">
        <f>IF(ISBLANK('6A'!E46),"##BLANK",'6A'!E46)</f>
        <v>0</v>
      </c>
    </row>
    <row r="61" spans="2:6">
      <c r="B61" s="14" t="str">
        <f>'6A'!V47</f>
        <v>W4005</v>
      </c>
      <c r="C61" s="14" t="s">
        <v>5865</v>
      </c>
      <c r="E61" s="38" t="s">
        <v>738</v>
      </c>
      <c r="F61" s="44">
        <f>IF(ISBLANK('6A'!E47),"##BLANK",'6A'!E47)</f>
        <v>0</v>
      </c>
    </row>
    <row r="62" spans="2:6">
      <c r="B62" s="14" t="str">
        <f>'6A'!V48</f>
        <v>BN10901</v>
      </c>
      <c r="C62" s="14" t="s">
        <v>5866</v>
      </c>
      <c r="E62" s="38" t="s">
        <v>738</v>
      </c>
      <c r="F62" s="44">
        <f>IF(ISBLANK('6A'!E48),"##BLANK",'6A'!E48)</f>
        <v>2493.4093696159066</v>
      </c>
    </row>
    <row r="63" spans="2:6">
      <c r="B63" s="14" t="str">
        <f>'6A'!V49</f>
        <v>BN10902</v>
      </c>
      <c r="C63" s="14" t="s">
        <v>5867</v>
      </c>
      <c r="E63" s="38" t="s">
        <v>738</v>
      </c>
      <c r="F63" s="44">
        <f>IF(ISBLANK('6A'!E49),"##BLANK",'6A'!E49)</f>
        <v>32.64</v>
      </c>
    </row>
    <row r="64" spans="2:6">
      <c r="B64" s="14" t="str">
        <f>'6A'!V50</f>
        <v>B0005WTEC</v>
      </c>
      <c r="C64" s="14" t="s">
        <v>5868</v>
      </c>
      <c r="E64" s="38" t="s">
        <v>738</v>
      </c>
      <c r="F64" s="44">
        <f>IF(ISBLANK('6A'!E50),"##BLANK",'6A'!E50)</f>
        <v>35504.86</v>
      </c>
    </row>
    <row r="65" spans="2:6">
      <c r="B65" s="14" t="str">
        <f>'6A'!V51</f>
        <v>B0005WTTNI</v>
      </c>
      <c r="C65" s="14" t="s">
        <v>5869</v>
      </c>
      <c r="E65" s="38" t="s">
        <v>738</v>
      </c>
      <c r="F65" s="44">
        <f>IF(ISBLANK('6A'!E51),"##BLANK",'6A'!E51)</f>
        <v>1</v>
      </c>
    </row>
    <row r="66" spans="2:6">
      <c r="B66" s="14" t="str">
        <f>'6A'!V52</f>
        <v>B0005WTWI3</v>
      </c>
      <c r="C66" s="14" t="s">
        <v>5870</v>
      </c>
      <c r="E66" s="38" t="s">
        <v>738</v>
      </c>
      <c r="F66" s="44">
        <f>IF(ISBLANK('6A'!E52),"##BLANK",'6A'!E52)</f>
        <v>4.9210000000000003</v>
      </c>
    </row>
    <row r="67" spans="2:6">
      <c r="B67" s="14" t="str">
        <f>'6A'!V53</f>
        <v>B0005WTTNE</v>
      </c>
      <c r="C67" s="14" t="s">
        <v>5871</v>
      </c>
      <c r="E67" s="38" t="s">
        <v>738</v>
      </c>
      <c r="F67" s="44">
        <f>IF(ISBLANK('6A'!E53),"##BLANK",'6A'!E53)</f>
        <v>1</v>
      </c>
    </row>
    <row r="68" spans="2:6">
      <c r="B68" s="14" t="str">
        <f>'6A'!V54</f>
        <v>B0005WTWE3</v>
      </c>
      <c r="C68" s="14" t="s">
        <v>5872</v>
      </c>
      <c r="E68" s="38" t="s">
        <v>738</v>
      </c>
      <c r="F68" s="44">
        <f>IF(ISBLANK('6A'!E54),"##BLANK",'6A'!E54)</f>
        <v>16.734999999999999</v>
      </c>
    </row>
    <row r="69" spans="2:6">
      <c r="B69" s="14" t="str">
        <f>'6B'!R8</f>
        <v>B0006TWDTIPC</v>
      </c>
      <c r="C69" s="14" t="s">
        <v>5873</v>
      </c>
      <c r="E69" s="38" t="s">
        <v>738</v>
      </c>
      <c r="F69" s="44">
        <f>IF(ISBLANK('6B'!E8),"##BLANK",'6B'!E8)</f>
        <v>26273.661</v>
      </c>
    </row>
    <row r="70" spans="2:6">
      <c r="B70" s="14" t="str">
        <f>'6B'!R9</f>
        <v>BN10900CAP</v>
      </c>
      <c r="C70" s="14" t="s">
        <v>5874</v>
      </c>
      <c r="E70" s="38" t="s">
        <v>738</v>
      </c>
      <c r="F70" s="44">
        <f>IF(ISBLANK('6B'!E9),"##BLANK",'6B'!E9)</f>
        <v>1114.73</v>
      </c>
    </row>
    <row r="71" spans="2:6">
      <c r="B71" s="14" t="str">
        <f>'6B'!R10</f>
        <v>BN11030CAP</v>
      </c>
      <c r="C71" s="14" t="s">
        <v>5875</v>
      </c>
      <c r="E71" s="38" t="s">
        <v>738</v>
      </c>
      <c r="F71" s="44">
        <f>IF(ISBLANK('6B'!E10),"##BLANK",'6B'!E10)</f>
        <v>5.52</v>
      </c>
    </row>
    <row r="72" spans="2:6">
      <c r="B72" s="14" t="str">
        <f>'6B'!R11</f>
        <v>BN1000</v>
      </c>
      <c r="C72" s="14" t="s">
        <v>5876</v>
      </c>
      <c r="E72" s="38" t="s">
        <v>738</v>
      </c>
      <c r="F72" s="44">
        <f>IF(ISBLANK('6B'!E11),"##BLANK",'6B'!E11)</f>
        <v>555.52599999999995</v>
      </c>
    </row>
    <row r="73" spans="2:6">
      <c r="B73" s="96" t="str">
        <f>'6B'!R12</f>
        <v>BN2350</v>
      </c>
      <c r="C73" s="14" t="s">
        <v>5877</v>
      </c>
      <c r="E73" s="38" t="s">
        <v>738</v>
      </c>
      <c r="F73" s="44">
        <f>IF(ISBLANK('6B'!E12),"##BLANK",'6B'!E12)</f>
        <v>5.3490000000000002</v>
      </c>
    </row>
    <row r="74" spans="2:6">
      <c r="B74" s="14" t="str">
        <f>'6B'!R13</f>
        <v>BN2330</v>
      </c>
      <c r="C74" s="14" t="s">
        <v>5878</v>
      </c>
      <c r="E74" s="38" t="s">
        <v>738</v>
      </c>
      <c r="F74" s="44">
        <f>IF(ISBLANK('6B'!E13),"##BLANK",'6B'!E13)</f>
        <v>462.38600000000002</v>
      </c>
    </row>
    <row r="75" spans="2:6">
      <c r="B75" s="14" t="str">
        <f>'6B'!R14</f>
        <v>BN2000</v>
      </c>
      <c r="C75" s="14" t="s">
        <v>5879</v>
      </c>
      <c r="E75" s="38" t="s">
        <v>738</v>
      </c>
      <c r="F75" s="44">
        <f>IF(ISBLANK('6B'!E14),"##BLANK",'6B'!E14)</f>
        <v>312.01400000000001</v>
      </c>
    </row>
    <row r="76" spans="2:6">
      <c r="B76" s="14" t="str">
        <f>'6B'!R15</f>
        <v>BN2010</v>
      </c>
      <c r="C76" s="14" t="s">
        <v>5880</v>
      </c>
      <c r="E76" s="38" t="s">
        <v>738</v>
      </c>
      <c r="F76" s="44">
        <f>IF(ISBLANK('6B'!E15),"##BLANK",'6B'!E15)</f>
        <v>95.812000000000012</v>
      </c>
    </row>
    <row r="77" spans="2:6">
      <c r="B77" s="96" t="str">
        <f>'6B'!R16</f>
        <v>BN2345A</v>
      </c>
      <c r="C77" s="14" t="s">
        <v>5881</v>
      </c>
      <c r="E77" s="38" t="s">
        <v>738</v>
      </c>
      <c r="F77" s="44">
        <f>IF(ISBLANK('6B'!E16),"##BLANK",'6B'!E16)</f>
        <v>96.818000000000012</v>
      </c>
    </row>
    <row r="78" spans="2:6">
      <c r="B78" s="14" t="str">
        <f>'6B'!R17</f>
        <v>BN2340</v>
      </c>
      <c r="C78" s="14" t="s">
        <v>5882</v>
      </c>
      <c r="E78" s="38" t="s">
        <v>738</v>
      </c>
      <c r="F78" s="44">
        <f>IF(ISBLANK('6B'!E17),"##BLANK",'6B'!E17)</f>
        <v>77.131</v>
      </c>
    </row>
    <row r="79" spans="2:6">
      <c r="B79" s="14" t="str">
        <f>'6B'!R18</f>
        <v>BN2327</v>
      </c>
      <c r="C79" s="14" t="s">
        <v>5883</v>
      </c>
      <c r="E79" s="38" t="s">
        <v>738</v>
      </c>
      <c r="F79" s="44">
        <f>IF(ISBLANK('6B'!E18),"##BLANK",'6B'!E18)</f>
        <v>12.276999999999999</v>
      </c>
    </row>
    <row r="80" spans="2:6">
      <c r="B80" s="14" t="str">
        <f>'6B'!R19</f>
        <v>BN4833</v>
      </c>
      <c r="C80" s="14" t="s">
        <v>5884</v>
      </c>
      <c r="E80" s="38" t="s">
        <v>738</v>
      </c>
      <c r="F80" s="44">
        <f>IF(ISBLANK('6B'!E19),"##BLANK",'6B'!E19)</f>
        <v>2.3398010754222605E-2</v>
      </c>
    </row>
    <row r="81" spans="2:6">
      <c r="B81" s="14" t="str">
        <f>'6B'!R20</f>
        <v>BN4834</v>
      </c>
      <c r="C81" s="14" t="s">
        <v>5885</v>
      </c>
      <c r="E81" s="38" t="s">
        <v>738</v>
      </c>
      <c r="F81" s="44">
        <f>IF(ISBLANK('6B'!E20),"##BLANK",'6B'!E20)</f>
        <v>2.0145561345030955E-2</v>
      </c>
    </row>
    <row r="82" spans="2:6">
      <c r="B82" s="14" t="str">
        <f>'6B'!R21</f>
        <v>BN4838</v>
      </c>
      <c r="C82" s="14" t="s">
        <v>5886</v>
      </c>
      <c r="E82" s="38" t="s">
        <v>738</v>
      </c>
      <c r="F82" s="44">
        <f>IF(ISBLANK('6B'!E21),"##BLANK",'6B'!E21)</f>
        <v>0.28637171045380649</v>
      </c>
    </row>
    <row r="83" spans="2:6">
      <c r="B83" s="14" t="str">
        <f>'6B'!R22</f>
        <v>BN4848</v>
      </c>
      <c r="C83" s="14" t="s">
        <v>5887</v>
      </c>
      <c r="E83" s="38" t="s">
        <v>738</v>
      </c>
      <c r="F83" s="44">
        <f>IF(ISBLANK('6B'!E22),"##BLANK",'6B'!E22)</f>
        <v>0.67008471744693998</v>
      </c>
    </row>
    <row r="84" spans="2:6">
      <c r="B84" s="14" t="str">
        <f>'6B'!R23</f>
        <v>BN4846</v>
      </c>
      <c r="C84" s="14" t="s">
        <v>5888</v>
      </c>
      <c r="E84" s="38" t="s">
        <v>738</v>
      </c>
      <c r="F84" s="44">
        <f>IF(ISBLANK('6B'!E23),"##BLANK",'6B'!E23)</f>
        <v>0</v>
      </c>
    </row>
    <row r="85" spans="2:6">
      <c r="B85" s="14" t="str">
        <f>'6B'!R24</f>
        <v>BN4847</v>
      </c>
      <c r="C85" s="14" t="s">
        <v>5889</v>
      </c>
      <c r="E85" s="38" t="s">
        <v>738</v>
      </c>
      <c r="F85" s="44">
        <f>IF(ISBLANK('6B'!E24),"##BLANK",'6B'!E24)</f>
        <v>0</v>
      </c>
    </row>
    <row r="86" spans="2:6">
      <c r="B86" s="14" t="str">
        <f>'6B'!R25</f>
        <v>BN4854</v>
      </c>
      <c r="C86" s="14" t="s">
        <v>5890</v>
      </c>
      <c r="E86" s="38" t="s">
        <v>738</v>
      </c>
      <c r="F86" s="44">
        <f>IF(ISBLANK('6B'!E25),"##BLANK",'6B'!E25)</f>
        <v>0</v>
      </c>
    </row>
    <row r="87" spans="2:6">
      <c r="B87" s="14" t="str">
        <f>'6B'!R26</f>
        <v>BN4855</v>
      </c>
      <c r="C87" s="14" t="s">
        <v>5891</v>
      </c>
      <c r="E87" s="38" t="s">
        <v>738</v>
      </c>
      <c r="F87" s="44">
        <f>IF(ISBLANK('6B'!E26),"##BLANK",'6B'!E26)</f>
        <v>0</v>
      </c>
    </row>
    <row r="88" spans="2:6">
      <c r="B88" s="14" t="str">
        <f>'6B'!R27</f>
        <v>B0006TWDPIAW</v>
      </c>
      <c r="C88" s="14" t="s">
        <v>5892</v>
      </c>
      <c r="E88" s="38" t="s">
        <v>738</v>
      </c>
      <c r="F88" s="44">
        <f>IF(ISBLANK('6B'!E27),"##BLANK",'6B'!E27)</f>
        <v>255</v>
      </c>
    </row>
    <row r="89" spans="2:6">
      <c r="B89" s="14" t="str">
        <f>'6B'!R28</f>
        <v>B0006TWDDGW</v>
      </c>
      <c r="C89" s="14" t="s">
        <v>5893</v>
      </c>
      <c r="E89" s="38" t="s">
        <v>738</v>
      </c>
      <c r="F89" s="44">
        <f>IF(ISBLANK('6B'!E28),"##BLANK",'6B'!E28)</f>
        <v>70</v>
      </c>
    </row>
    <row r="90" spans="2:6">
      <c r="B90" s="14" t="str">
        <f>'6B'!R29</f>
        <v>B0006TWDDSW</v>
      </c>
      <c r="C90" s="14" t="s">
        <v>5894</v>
      </c>
      <c r="E90" s="38" t="s">
        <v>738</v>
      </c>
      <c r="F90" s="44">
        <f>IF(ISBLANK('6B'!E29),"##BLANK",'6B'!E29)</f>
        <v>7</v>
      </c>
    </row>
    <row r="91" spans="2:6">
      <c r="B91" s="14" t="str">
        <f>'6B'!R30</f>
        <v>B0006TWDREP</v>
      </c>
      <c r="C91" s="14" t="s">
        <v>5895</v>
      </c>
      <c r="E91" s="38" t="s">
        <v>738</v>
      </c>
      <c r="F91" s="44">
        <f>IF(ISBLANK('6B'!E30),"##BLANK",'6B'!E30)</f>
        <v>178</v>
      </c>
    </row>
    <row r="92" spans="2:6">
      <c r="B92" s="14" t="str">
        <f>'6B'!R31</f>
        <v>B0006TWDPI3</v>
      </c>
      <c r="C92" s="14" t="s">
        <v>5896</v>
      </c>
      <c r="E92" s="38" t="s">
        <v>738</v>
      </c>
      <c r="F92" s="44">
        <f>IF(ISBLANK('6B'!E31),"##BLANK",'6B'!E31)</f>
        <v>0</v>
      </c>
    </row>
    <row r="93" spans="2:6">
      <c r="B93" s="14" t="str">
        <f>'6B'!R32</f>
        <v>BN10990</v>
      </c>
      <c r="C93" s="14" t="s">
        <v>5897</v>
      </c>
      <c r="E93" s="38" t="s">
        <v>738</v>
      </c>
      <c r="F93" s="44">
        <f>IF(ISBLANK('6B'!E32),"##BLANK",'6B'!E32)</f>
        <v>204</v>
      </c>
    </row>
    <row r="94" spans="2:6">
      <c r="B94" s="14" t="str">
        <f>'6B'!R33</f>
        <v>BN11090</v>
      </c>
      <c r="C94" s="14" t="s">
        <v>5898</v>
      </c>
      <c r="E94" s="38" t="s">
        <v>738</v>
      </c>
      <c r="F94" s="44">
        <f>IF(ISBLANK('6B'!E33),"##BLANK",'6B'!E33)</f>
        <v>8</v>
      </c>
    </row>
    <row r="95" spans="2:6">
      <c r="B95" s="14" t="str">
        <f>'6B'!R34</f>
        <v>B0006TWDEC</v>
      </c>
      <c r="C95" s="14" t="s">
        <v>5899</v>
      </c>
      <c r="E95" s="38" t="s">
        <v>738</v>
      </c>
      <c r="F95" s="44">
        <f>IF(ISBLANK('6B'!E34),"##BLANK",'6B'!E34)</f>
        <v>78420.233999999997</v>
      </c>
    </row>
    <row r="96" spans="2:6">
      <c r="B96" s="14" t="str">
        <f>'6B'!R35</f>
        <v>BN4870</v>
      </c>
      <c r="C96" s="14" t="s">
        <v>5900</v>
      </c>
      <c r="E96" s="38" t="s">
        <v>738</v>
      </c>
      <c r="F96" s="44">
        <f>IF(ISBLANK('6B'!E35),"##BLANK",'6B'!E35)</f>
        <v>72.349999999999994</v>
      </c>
    </row>
    <row r="97" spans="2:6">
      <c r="B97" s="14" t="str">
        <f>'6B'!R36</f>
        <v>B0006TWDTNI</v>
      </c>
      <c r="C97" s="14" t="s">
        <v>5901</v>
      </c>
      <c r="E97" s="38" t="s">
        <v>738</v>
      </c>
      <c r="F97" s="44">
        <f>IF(ISBLANK('6B'!E36),"##BLANK",'6B'!E36)</f>
        <v>5</v>
      </c>
    </row>
    <row r="98" spans="2:6">
      <c r="B98" s="14" t="str">
        <f>'6B'!R37</f>
        <v>B0006TWDWI3</v>
      </c>
      <c r="C98" s="14" t="s">
        <v>5902</v>
      </c>
      <c r="E98" s="38" t="s">
        <v>738</v>
      </c>
      <c r="F98" s="44">
        <f>IF(ISBLANK('6B'!E37),"##BLANK",'6B'!E37)</f>
        <v>4.9210000000000003</v>
      </c>
    </row>
    <row r="99" spans="2:6">
      <c r="B99" s="14" t="str">
        <f>'6B'!R38</f>
        <v>B0006TWDTNE</v>
      </c>
      <c r="C99" s="14" t="s">
        <v>5903</v>
      </c>
      <c r="E99" s="38" t="s">
        <v>738</v>
      </c>
      <c r="F99" s="44">
        <f>IF(ISBLANK('6B'!E38),"##BLANK",'6B'!E38)</f>
        <v>8</v>
      </c>
    </row>
    <row r="100" spans="2:6">
      <c r="B100" s="14" t="str">
        <f>'6B'!R39</f>
        <v>B0006TWDWE3</v>
      </c>
      <c r="C100" s="14" t="s">
        <v>5904</v>
      </c>
      <c r="E100" s="38" t="s">
        <v>738</v>
      </c>
      <c r="F100" s="44">
        <f>IF(ISBLANK('6B'!E39),"##BLANK",'6B'!E39)</f>
        <v>16.734999999999999</v>
      </c>
    </row>
    <row r="101" spans="2:6">
      <c r="B101" s="14" t="str">
        <f>'6C'!R8</f>
        <v>BN1100</v>
      </c>
      <c r="C101" s="14" t="s">
        <v>5905</v>
      </c>
      <c r="E101" s="38" t="s">
        <v>738</v>
      </c>
      <c r="F101" s="44">
        <f>IF(ISBLANK('6C'!E8),"##BLANK",'6C'!E8)</f>
        <v>13865.742700000001</v>
      </c>
    </row>
    <row r="102" spans="2:6">
      <c r="B102" s="14" t="str">
        <f>'6C'!R9</f>
        <v>BN1204</v>
      </c>
      <c r="C102" s="14" t="s">
        <v>5906</v>
      </c>
      <c r="E102" s="38" t="s">
        <v>738</v>
      </c>
      <c r="F102" s="44">
        <f>IF(ISBLANK('6C'!E9),"##BLANK",'6C'!E9)</f>
        <v>0</v>
      </c>
    </row>
    <row r="103" spans="2:6">
      <c r="B103" s="14" t="str">
        <f>'6C'!R10</f>
        <v>BN1200</v>
      </c>
      <c r="C103" s="14" t="s">
        <v>5907</v>
      </c>
      <c r="E103" s="38" t="s">
        <v>738</v>
      </c>
      <c r="F103" s="44">
        <f>IF(ISBLANK('6C'!E10),"##BLANK",'6C'!E10)</f>
        <v>4.3419999999999996</v>
      </c>
    </row>
    <row r="104" spans="2:6">
      <c r="B104" s="14" t="str">
        <f>'6C'!R11</f>
        <v>BN1208</v>
      </c>
      <c r="C104" s="14" t="s">
        <v>5908</v>
      </c>
      <c r="E104" s="38" t="s">
        <v>738</v>
      </c>
      <c r="F104" s="44">
        <f>IF(ISBLANK('6C'!E11),"##BLANK",'6C'!E11)</f>
        <v>21.452500000000001</v>
      </c>
    </row>
    <row r="105" spans="2:6">
      <c r="B105" s="14" t="str">
        <f>'6C'!R12</f>
        <v>BN14990</v>
      </c>
      <c r="C105" s="14" t="s">
        <v>5909</v>
      </c>
      <c r="E105" s="38" t="s">
        <v>738</v>
      </c>
      <c r="F105" s="44">
        <f>IF(ISBLANK('6C'!E12),"##BLANK",'6C'!E12)</f>
        <v>12658</v>
      </c>
    </row>
    <row r="106" spans="2:6">
      <c r="B106" s="14" t="str">
        <f>'6C'!R13</f>
        <v>BN14890</v>
      </c>
      <c r="C106" s="14" t="s">
        <v>5910</v>
      </c>
      <c r="E106" s="38" t="s">
        <v>738</v>
      </c>
      <c r="F106" s="44">
        <f>IF(ISBLANK('6C'!E13),"##BLANK",'6C'!E13)</f>
        <v>536.6</v>
      </c>
    </row>
    <row r="107" spans="2:6">
      <c r="B107" s="14" t="str">
        <f>'6C'!R14</f>
        <v>BN14790</v>
      </c>
      <c r="C107" s="14" t="s">
        <v>5911</v>
      </c>
      <c r="E107" s="38" t="s">
        <v>738</v>
      </c>
      <c r="F107" s="44">
        <f>IF(ISBLANK('6C'!E14),"##BLANK",'6C'!E14)</f>
        <v>530.29999999999995</v>
      </c>
    </row>
    <row r="108" spans="2:6">
      <c r="B108" s="14" t="str">
        <f>'6C'!R15</f>
        <v>BN14690</v>
      </c>
      <c r="C108" s="14" t="s">
        <v>5912</v>
      </c>
      <c r="E108" s="38" t="s">
        <v>738</v>
      </c>
      <c r="F108" s="44">
        <f>IF(ISBLANK('6C'!E15),"##BLANK",'6C'!E15)</f>
        <v>140.80000000000001</v>
      </c>
    </row>
    <row r="109" spans="2:6">
      <c r="B109" s="14" t="str">
        <f>'6C'!R18</f>
        <v>BN11600</v>
      </c>
      <c r="C109" s="14" t="s">
        <v>5913</v>
      </c>
      <c r="E109" s="38" t="s">
        <v>738</v>
      </c>
      <c r="F109" s="44">
        <f>IF(ISBLANK('6C'!E18),"##BLANK",'6C'!E18)</f>
        <v>127955</v>
      </c>
    </row>
    <row r="110" spans="2:6">
      <c r="B110" s="14" t="str">
        <f>'6C'!R19</f>
        <v>BN11610</v>
      </c>
      <c r="C110" s="14" t="s">
        <v>5914</v>
      </c>
      <c r="E110" s="38" t="s">
        <v>738</v>
      </c>
      <c r="F110" s="44">
        <f>IF(ISBLANK('6C'!E19),"##BLANK",'6C'!E19)</f>
        <v>120102</v>
      </c>
    </row>
    <row r="111" spans="2:6">
      <c r="B111" s="14" t="str">
        <f>'6C'!R20</f>
        <v>BN11620</v>
      </c>
      <c r="C111" s="14" t="s">
        <v>5915</v>
      </c>
      <c r="E111" s="38" t="s">
        <v>738</v>
      </c>
      <c r="F111" s="44">
        <f>IF(ISBLANK('6C'!E20),"##BLANK",'6C'!E20)</f>
        <v>765381</v>
      </c>
    </row>
    <row r="112" spans="2:6">
      <c r="B112" s="14" t="str">
        <f>'6C'!R23</f>
        <v>BB13000</v>
      </c>
      <c r="C112" s="14" t="s">
        <v>5916</v>
      </c>
      <c r="E112" s="38" t="s">
        <v>738</v>
      </c>
      <c r="F112" s="44">
        <f>IF(ISBLANK('6C'!E23),"##BLANK",'6C'!E23)</f>
        <v>1774.5</v>
      </c>
    </row>
    <row r="113" spans="2:6">
      <c r="B113" s="14" t="str">
        <f>'6C'!R24</f>
        <v>BB13010</v>
      </c>
      <c r="C113" s="14" t="s">
        <v>5917</v>
      </c>
      <c r="E113" s="38" t="s">
        <v>738</v>
      </c>
      <c r="F113" s="44">
        <f>IF(ISBLANK('6C'!E24),"##BLANK",'6C'!E24)</f>
        <v>524.97299999999996</v>
      </c>
    </row>
    <row r="114" spans="2:6">
      <c r="B114" s="14" t="str">
        <f>'6C'!R25</f>
        <v>BB13020</v>
      </c>
      <c r="C114" s="14" t="s">
        <v>5918</v>
      </c>
      <c r="E114" s="38" t="s">
        <v>738</v>
      </c>
      <c r="F114" s="44">
        <f>IF(ISBLANK('6C'!E25),"##BLANK",'6C'!E25)</f>
        <v>1639</v>
      </c>
    </row>
    <row r="115" spans="2:6">
      <c r="B115" s="14" t="str">
        <f>'6C'!R26</f>
        <v>BB13030</v>
      </c>
      <c r="C115" s="14" t="s">
        <v>5919</v>
      </c>
      <c r="E115" s="38" t="s">
        <v>738</v>
      </c>
      <c r="F115" s="44">
        <f>IF(ISBLANK('6C'!E26),"##BLANK",'6C'!E26)</f>
        <v>1417</v>
      </c>
    </row>
    <row r="116" spans="2:6">
      <c r="B116" s="14" t="str">
        <f>'6C'!R27</f>
        <v>BB13040</v>
      </c>
      <c r="C116" s="14" t="s">
        <v>5920</v>
      </c>
      <c r="E116" s="38" t="s">
        <v>738</v>
      </c>
      <c r="F116" s="44">
        <f>IF(ISBLANK('6C'!E27),"##BLANK",'6C'!E27)</f>
        <v>853.58</v>
      </c>
    </row>
    <row r="117" spans="2:6">
      <c r="B117" s="14" t="str">
        <f>'6C'!R28</f>
        <v>BB13050</v>
      </c>
      <c r="C117" s="14" t="s">
        <v>5921</v>
      </c>
      <c r="E117" s="38" t="s">
        <v>738</v>
      </c>
      <c r="F117" s="44">
        <f>IF(ISBLANK('6C'!E28),"##BLANK",'6C'!E28)</f>
        <v>3344.76</v>
      </c>
    </row>
    <row r="118" spans="2:6">
      <c r="B118" s="14" t="str">
        <f>'6C'!R29</f>
        <v>BB13060</v>
      </c>
      <c r="C118" s="14" t="s">
        <v>5922</v>
      </c>
      <c r="E118" s="38" t="s">
        <v>738</v>
      </c>
      <c r="F118" s="44">
        <f>IF(ISBLANK('6C'!E29),"##BLANK",'6C'!E29)</f>
        <v>2935.7</v>
      </c>
    </row>
    <row r="119" spans="2:6">
      <c r="B119" s="14" t="str">
        <f>'6C'!R30</f>
        <v>BB13070</v>
      </c>
      <c r="C119" s="14" t="s">
        <v>5923</v>
      </c>
      <c r="E119" s="38" t="s">
        <v>738</v>
      </c>
      <c r="F119" s="44">
        <f>IF(ISBLANK('6C'!E30),"##BLANK",'6C'!E30)</f>
        <v>1478.7</v>
      </c>
    </row>
    <row r="120" spans="2:6">
      <c r="B120" s="14" t="str">
        <f>'6C'!R33</f>
        <v>SYS03</v>
      </c>
      <c r="C120" s="14" t="s">
        <v>5924</v>
      </c>
      <c r="E120" s="38" t="s">
        <v>738</v>
      </c>
      <c r="F120" s="44">
        <f>IF(ISBLANK('6C'!E33),"##BLANK",'6C'!E33)</f>
        <v>10530</v>
      </c>
    </row>
    <row r="121" spans="2:6">
      <c r="B121" s="14" t="str">
        <f>'6C'!R34</f>
        <v>BN1231</v>
      </c>
      <c r="C121" s="14" t="s">
        <v>5925</v>
      </c>
      <c r="E121" s="38" t="s">
        <v>738</v>
      </c>
      <c r="F121" s="44">
        <f>IF(ISBLANK('6C'!E34),"##BLANK",'6C'!E34)</f>
        <v>48</v>
      </c>
    </row>
    <row r="122" spans="2:6">
      <c r="B122" s="96" t="str">
        <f>'6C'!R35</f>
        <v>QEBW0183</v>
      </c>
      <c r="C122" s="14" t="s">
        <v>5926</v>
      </c>
      <c r="E122" s="38" t="s">
        <v>738</v>
      </c>
      <c r="F122" s="44">
        <f>IF(ISBLANK('6C'!E35),"##BLANK",'6C'!E35)</f>
        <v>6.69</v>
      </c>
    </row>
    <row r="123" spans="2:6">
      <c r="B123" s="14" t="str">
        <f>'6C'!R36</f>
        <v>QEBW0184</v>
      </c>
      <c r="C123" s="14" t="s">
        <v>5927</v>
      </c>
      <c r="E123" s="38" t="s">
        <v>738</v>
      </c>
      <c r="F123" s="44">
        <f>IF(ISBLANK('6C'!E36),"##BLANK",'6C'!E36)</f>
        <v>408</v>
      </c>
    </row>
    <row r="124" spans="2:6">
      <c r="B124" s="14" t="str">
        <f>'6D'!W8</f>
        <v>B1250NMT_BM</v>
      </c>
      <c r="C124" s="14" t="s">
        <v>5928</v>
      </c>
      <c r="E124" s="38" t="s">
        <v>738</v>
      </c>
      <c r="F124" s="44">
        <f>IF(ISBLANK('6D'!E8),"##BLANK",'6D'!E8)</f>
        <v>0</v>
      </c>
    </row>
    <row r="125" spans="2:6">
      <c r="B125" s="14" t="str">
        <f>'6D'!X8</f>
        <v>B1250NMT_AMR</v>
      </c>
      <c r="C125" s="14" t="s">
        <v>5929</v>
      </c>
      <c r="E125" s="38" t="s">
        <v>738</v>
      </c>
      <c r="F125" s="44">
        <f>IF(ISBLANK('6D'!F8),"##BLANK",'6D'!F8)</f>
        <v>0.627</v>
      </c>
    </row>
    <row r="126" spans="2:6">
      <c r="B126" s="14" t="str">
        <f>'6D'!Y8</f>
        <v>B1250NMT_AMI</v>
      </c>
      <c r="C126" s="14" t="s">
        <v>5930</v>
      </c>
      <c r="E126" s="38" t="s">
        <v>738</v>
      </c>
      <c r="F126" s="44">
        <f>IF(ISBLANK('6D'!G8),"##BLANK",'6D'!G8)</f>
        <v>0</v>
      </c>
    </row>
    <row r="127" spans="2:6">
      <c r="B127" s="14" t="str">
        <f>'6D'!W9</f>
        <v>B1253NMT_BM</v>
      </c>
      <c r="C127" s="14" t="s">
        <v>5931</v>
      </c>
      <c r="E127" s="38" t="s">
        <v>738</v>
      </c>
      <c r="F127" s="44">
        <f>IF(ISBLANK('6D'!E9),"##BLANK",'6D'!E9)</f>
        <v>0</v>
      </c>
    </row>
    <row r="128" spans="2:6">
      <c r="B128" s="14" t="str">
        <f>'6D'!X9</f>
        <v>B1253NMT_AMR</v>
      </c>
      <c r="C128" s="14" t="s">
        <v>5932</v>
      </c>
      <c r="E128" s="38" t="s">
        <v>738</v>
      </c>
      <c r="F128" s="44">
        <f>IF(ISBLANK('6D'!F9),"##BLANK",'6D'!F9)</f>
        <v>0.2</v>
      </c>
    </row>
    <row r="129" spans="2:6">
      <c r="B129" s="14" t="str">
        <f>'6D'!Y9</f>
        <v>B1253NMT_AMI</v>
      </c>
      <c r="C129" s="14" t="s">
        <v>5933</v>
      </c>
      <c r="E129" s="38" t="s">
        <v>738</v>
      </c>
      <c r="F129" s="44">
        <f>IF(ISBLANK('6D'!G9),"##BLANK",'6D'!G9)</f>
        <v>0</v>
      </c>
    </row>
    <row r="130" spans="2:6">
      <c r="B130" s="14" t="str">
        <f>'6D'!W10</f>
        <v>B1256NMT_BM</v>
      </c>
      <c r="C130" s="14" t="s">
        <v>5934</v>
      </c>
      <c r="E130" s="38" t="s">
        <v>738</v>
      </c>
      <c r="F130" s="44">
        <f>IF(ISBLANK('6D'!E10),"##BLANK",'6D'!E10)</f>
        <v>0</v>
      </c>
    </row>
    <row r="131" spans="2:6">
      <c r="B131" s="14" t="str">
        <f>'6D'!X10</f>
        <v>B1256NMT_AMR</v>
      </c>
      <c r="C131" s="14" t="s">
        <v>5935</v>
      </c>
      <c r="E131" s="38" t="s">
        <v>738</v>
      </c>
      <c r="F131" s="44">
        <f>IF(ISBLANK('6D'!F10),"##BLANK",'6D'!F10)</f>
        <v>1.7999999999999999E-2</v>
      </c>
    </row>
    <row r="132" spans="2:6">
      <c r="B132" s="14" t="str">
        <f>'6D'!Y10</f>
        <v>B1256NMT_AMI</v>
      </c>
      <c r="C132" s="14" t="s">
        <v>5936</v>
      </c>
      <c r="E132" s="38" t="s">
        <v>738</v>
      </c>
      <c r="F132" s="44">
        <f>IF(ISBLANK('6D'!G10),"##BLANK",'6D'!G10)</f>
        <v>0</v>
      </c>
    </row>
    <row r="133" spans="2:6">
      <c r="B133" s="14" t="str">
        <f>'6D'!W11</f>
        <v>B0257NMT_BM</v>
      </c>
      <c r="C133" s="14" t="s">
        <v>5937</v>
      </c>
      <c r="E133" s="38" t="s">
        <v>738</v>
      </c>
      <c r="F133" s="44">
        <f>IF(ISBLANK('6D'!E11),"##BLANK",'6D'!E11)</f>
        <v>0</v>
      </c>
    </row>
    <row r="134" spans="2:6">
      <c r="B134" s="14" t="str">
        <f>'6D'!X11</f>
        <v>B0257NMT_AMR</v>
      </c>
      <c r="C134" s="14" t="s">
        <v>5938</v>
      </c>
      <c r="E134" s="38" t="s">
        <v>738</v>
      </c>
      <c r="F134" s="44">
        <f>IF(ISBLANK('6D'!F11),"##BLANK",'6D'!F11)</f>
        <v>2.4790000000000001</v>
      </c>
    </row>
    <row r="135" spans="2:6">
      <c r="B135" s="14" t="str">
        <f>'6D'!Y11</f>
        <v>B0257NMT_AMI</v>
      </c>
      <c r="C135" s="14" t="s">
        <v>5939</v>
      </c>
      <c r="E135" s="38" t="s">
        <v>738</v>
      </c>
      <c r="F135" s="44">
        <f>IF(ISBLANK('6D'!G11),"##BLANK",'6D'!G11)</f>
        <v>0</v>
      </c>
    </row>
    <row r="136" spans="2:6">
      <c r="B136" s="14" t="str">
        <f>'6D'!W12</f>
        <v>B0258NMT_BM</v>
      </c>
      <c r="C136" s="14" t="s">
        <v>5940</v>
      </c>
      <c r="E136" s="38" t="s">
        <v>738</v>
      </c>
      <c r="F136" s="44">
        <f>IF(ISBLANK('6D'!E12),"##BLANK",'6D'!E12)</f>
        <v>0</v>
      </c>
    </row>
    <row r="137" spans="2:6">
      <c r="B137" s="14" t="str">
        <f>'6D'!X12</f>
        <v>B0258NMT_AMR</v>
      </c>
      <c r="C137" s="14" t="s">
        <v>5941</v>
      </c>
      <c r="E137" s="38" t="s">
        <v>738</v>
      </c>
      <c r="F137" s="44">
        <f>IF(ISBLANK('6D'!F12),"##BLANK",'6D'!F12)</f>
        <v>8.3000000000000004E-2</v>
      </c>
    </row>
    <row r="138" spans="2:6">
      <c r="B138" s="14" t="str">
        <f>'6D'!Y12</f>
        <v>B0258NMT_AMI</v>
      </c>
      <c r="C138" s="14" t="s">
        <v>5942</v>
      </c>
      <c r="E138" s="38" t="s">
        <v>738</v>
      </c>
      <c r="F138" s="44">
        <f>IF(ISBLANK('6D'!G12),"##BLANK",'6D'!G12)</f>
        <v>0</v>
      </c>
    </row>
    <row r="139" spans="2:6">
      <c r="B139" s="14" t="str">
        <f>'6D'!W15</f>
        <v>BN11715_BM</v>
      </c>
      <c r="C139" s="14" t="s">
        <v>5943</v>
      </c>
      <c r="E139" s="38" t="s">
        <v>738</v>
      </c>
      <c r="F139" s="44">
        <f>IF(ISBLANK('6D'!E15),"##BLANK",'6D'!E15)</f>
        <v>0</v>
      </c>
    </row>
    <row r="140" spans="2:6">
      <c r="B140" s="14" t="str">
        <f>'6D'!X15</f>
        <v>BN11715_AMR</v>
      </c>
      <c r="C140" s="14" t="s">
        <v>5944</v>
      </c>
      <c r="E140" s="38" t="s">
        <v>738</v>
      </c>
      <c r="F140" s="44">
        <f>IF(ISBLANK('6D'!F15),"##BLANK",'6D'!F15)</f>
        <v>1.8640000000000001</v>
      </c>
    </row>
    <row r="141" spans="2:6">
      <c r="B141" s="14" t="str">
        <f>'6D'!Y15</f>
        <v>BN11715_AMI</v>
      </c>
      <c r="C141" s="14" t="s">
        <v>5945</v>
      </c>
      <c r="E141" s="38" t="s">
        <v>738</v>
      </c>
      <c r="F141" s="44">
        <f>IF(ISBLANK('6D'!G15),"##BLANK",'6D'!G15)</f>
        <v>0</v>
      </c>
    </row>
    <row r="142" spans="2:6">
      <c r="B142" s="14" t="str">
        <f>'6D'!W16</f>
        <v>BN11711_BM</v>
      </c>
      <c r="C142" s="14" t="s">
        <v>5946</v>
      </c>
      <c r="E142" s="38" t="s">
        <v>738</v>
      </c>
      <c r="F142" s="44">
        <f>IF(ISBLANK('6D'!E16),"##BLANK",'6D'!E16)</f>
        <v>0</v>
      </c>
    </row>
    <row r="143" spans="2:6">
      <c r="B143" s="14" t="str">
        <f>'6D'!X16</f>
        <v>BN11711_AMR</v>
      </c>
      <c r="C143" s="14" t="s">
        <v>5947</v>
      </c>
      <c r="E143" s="38" t="s">
        <v>738</v>
      </c>
      <c r="F143" s="44">
        <f>IF(ISBLANK('6D'!F16),"##BLANK",'6D'!F16)</f>
        <v>0.59399999999999997</v>
      </c>
    </row>
    <row r="144" spans="2:6">
      <c r="B144" s="14" t="str">
        <f>'6D'!Y16</f>
        <v>BN11711_AMI</v>
      </c>
      <c r="C144" s="14" t="s">
        <v>5948</v>
      </c>
      <c r="E144" s="38" t="s">
        <v>738</v>
      </c>
      <c r="F144" s="44">
        <f>IF(ISBLANK('6D'!G16),"##BLANK",'6D'!G16)</f>
        <v>0</v>
      </c>
    </row>
    <row r="145" spans="2:6">
      <c r="B145" s="14" t="str">
        <f>'6D'!W17</f>
        <v>BN10102_BM</v>
      </c>
      <c r="C145" s="14" t="s">
        <v>5949</v>
      </c>
      <c r="E145" s="38" t="s">
        <v>738</v>
      </c>
      <c r="F145" s="44">
        <f>IF(ISBLANK('6D'!E17),"##BLANK",'6D'!E17)</f>
        <v>0</v>
      </c>
    </row>
    <row r="146" spans="2:6">
      <c r="B146" s="14" t="str">
        <f>'6D'!X17</f>
        <v>BN10102_AMR</v>
      </c>
      <c r="C146" s="14" t="s">
        <v>5950</v>
      </c>
      <c r="E146" s="38" t="s">
        <v>738</v>
      </c>
      <c r="F146" s="44">
        <f>IF(ISBLANK('6D'!F17),"##BLANK",'6D'!F17)</f>
        <v>5.3999999999999999E-2</v>
      </c>
    </row>
    <row r="147" spans="2:6">
      <c r="B147" s="14" t="str">
        <f>'6D'!Y17</f>
        <v>BN10102_AMI</v>
      </c>
      <c r="C147" s="14" t="s">
        <v>5951</v>
      </c>
      <c r="E147" s="38" t="s">
        <v>738</v>
      </c>
      <c r="F147" s="44">
        <f>IF(ISBLANK('6D'!G17),"##BLANK",'6D'!G17)</f>
        <v>0</v>
      </c>
    </row>
    <row r="148" spans="2:6">
      <c r="B148" s="14" t="str">
        <f>'6D'!W18</f>
        <v>BN01004_BM</v>
      </c>
      <c r="C148" s="14" t="s">
        <v>5952</v>
      </c>
      <c r="E148" s="38" t="s">
        <v>738</v>
      </c>
      <c r="F148" s="44">
        <f>IF(ISBLANK('6D'!E18),"##BLANK",'6D'!E18)</f>
        <v>0</v>
      </c>
    </row>
    <row r="149" spans="2:6">
      <c r="B149" s="14" t="str">
        <f>'6D'!X18</f>
        <v>BN01004_AMR</v>
      </c>
      <c r="C149" s="14" t="s">
        <v>5953</v>
      </c>
      <c r="E149" s="38" t="s">
        <v>738</v>
      </c>
      <c r="F149" s="44">
        <f>IF(ISBLANK('6D'!F18),"##BLANK",'6D'!F18)</f>
        <v>7.36</v>
      </c>
    </row>
    <row r="150" spans="2:6">
      <c r="B150" s="14" t="str">
        <f>'6D'!Y18</f>
        <v>BN01004_AMI</v>
      </c>
      <c r="C150" s="14" t="s">
        <v>5954</v>
      </c>
      <c r="E150" s="38" t="s">
        <v>738</v>
      </c>
      <c r="F150" s="44">
        <f>IF(ISBLANK('6D'!G18),"##BLANK",'6D'!G18)</f>
        <v>0</v>
      </c>
    </row>
    <row r="151" spans="2:6">
      <c r="B151" s="14" t="str">
        <f>'6D'!W19</f>
        <v>BN01005_BM</v>
      </c>
      <c r="C151" s="14" t="s">
        <v>5955</v>
      </c>
      <c r="E151" s="38" t="s">
        <v>738</v>
      </c>
      <c r="F151" s="44">
        <f>IF(ISBLANK('6D'!E19),"##BLANK",'6D'!E19)</f>
        <v>0</v>
      </c>
    </row>
    <row r="152" spans="2:6">
      <c r="B152" s="14" t="str">
        <f>'6D'!X19</f>
        <v>BN01005_AMR</v>
      </c>
      <c r="C152" s="14" t="s">
        <v>5956</v>
      </c>
      <c r="E152" s="38" t="s">
        <v>738</v>
      </c>
      <c r="F152" s="44">
        <f>IF(ISBLANK('6D'!F19),"##BLANK",'6D'!F19)</f>
        <v>0.248</v>
      </c>
    </row>
    <row r="153" spans="2:6">
      <c r="B153" s="14" t="str">
        <f>'6D'!Y19</f>
        <v>BN01005_AMI</v>
      </c>
      <c r="C153" s="14" t="s">
        <v>5957</v>
      </c>
      <c r="E153" s="38" t="s">
        <v>738</v>
      </c>
      <c r="F153" s="44">
        <f>IF(ISBLANK('6D'!G19),"##BLANK",'6D'!G19)</f>
        <v>0</v>
      </c>
    </row>
    <row r="154" spans="2:6">
      <c r="B154" s="96" t="str">
        <f>'6D'!W20</f>
        <v>BN12001_BM</v>
      </c>
      <c r="C154" s="14" t="s">
        <v>5958</v>
      </c>
      <c r="E154" s="38" t="s">
        <v>738</v>
      </c>
      <c r="F154" s="44">
        <f>IF(ISBLANK('6D'!E20),"##BLANK",'6D'!E20)</f>
        <v>0</v>
      </c>
    </row>
    <row r="155" spans="2:6">
      <c r="B155" s="96" t="str">
        <f>'6D'!X20</f>
        <v>BN12001_AMR</v>
      </c>
      <c r="C155" s="14" t="s">
        <v>5959</v>
      </c>
      <c r="E155" s="38" t="s">
        <v>738</v>
      </c>
      <c r="F155" s="44">
        <f>IF(ISBLANK('6D'!F20),"##BLANK",'6D'!F20)</f>
        <v>0.14699999999999999</v>
      </c>
    </row>
    <row r="156" spans="2:6">
      <c r="B156" s="96" t="str">
        <f>'6D'!Y20</f>
        <v>BN12001_AMI</v>
      </c>
      <c r="C156" s="14" t="s">
        <v>5960</v>
      </c>
      <c r="E156" s="38" t="s">
        <v>738</v>
      </c>
      <c r="F156" s="44">
        <f>IF(ISBLANK('6D'!G20),"##BLANK",'6D'!G20)</f>
        <v>0</v>
      </c>
    </row>
    <row r="157" spans="2:6">
      <c r="B157" s="96" t="str">
        <f>'6D'!W21</f>
        <v>BN12002_BM</v>
      </c>
      <c r="C157" s="14" t="s">
        <v>5961</v>
      </c>
      <c r="E157" s="38" t="s">
        <v>738</v>
      </c>
      <c r="F157" s="44">
        <f>IF(ISBLANK('6D'!E21),"##BLANK",'6D'!E21)</f>
        <v>0</v>
      </c>
    </row>
    <row r="158" spans="2:6">
      <c r="B158" s="96" t="str">
        <f>'6D'!X21</f>
        <v>BN12002_AMR</v>
      </c>
      <c r="C158" s="14" t="s">
        <v>5962</v>
      </c>
      <c r="E158" s="38" t="s">
        <v>738</v>
      </c>
      <c r="F158" s="44">
        <f>IF(ISBLANK('6D'!F21),"##BLANK",'6D'!F21)</f>
        <v>-0.06</v>
      </c>
    </row>
    <row r="159" spans="2:6">
      <c r="B159" s="96" t="str">
        <f>'6D'!Y21</f>
        <v>BN12002_AMI</v>
      </c>
      <c r="C159" s="14" t="s">
        <v>5963</v>
      </c>
      <c r="E159" s="38" t="s">
        <v>738</v>
      </c>
      <c r="F159" s="44">
        <f>IF(ISBLANK('6D'!G21),"##BLANK",'6D'!G21)</f>
        <v>0</v>
      </c>
    </row>
    <row r="160" spans="2:6">
      <c r="B160" s="96" t="str">
        <f>'6D'!X22</f>
        <v>BN12004_AMR</v>
      </c>
      <c r="C160" s="14" t="s">
        <v>5964</v>
      </c>
      <c r="E160" s="38" t="s">
        <v>738</v>
      </c>
      <c r="F160" s="44">
        <f>IF(ISBLANK('6D'!F22),"##BLANK",'6D'!F22)</f>
        <v>0</v>
      </c>
    </row>
    <row r="161" spans="2:6">
      <c r="B161" s="96" t="str">
        <f>'6D'!Y22</f>
        <v>BN12004_AMI</v>
      </c>
      <c r="C161" s="14" t="s">
        <v>5965</v>
      </c>
      <c r="E161" s="38" t="s">
        <v>738</v>
      </c>
      <c r="F161" s="44">
        <f>IF(ISBLANK('6D'!G22),"##BLANK",'6D'!G22)</f>
        <v>0</v>
      </c>
    </row>
    <row r="162" spans="2:6">
      <c r="B162" s="96" t="str">
        <f>'6D'!X23</f>
        <v>BN12005_AMR</v>
      </c>
      <c r="C162" s="14" t="s">
        <v>5966</v>
      </c>
      <c r="E162" s="38" t="s">
        <v>738</v>
      </c>
      <c r="F162" s="44">
        <f>IF(ISBLANK('6D'!F23),"##BLANK",'6D'!F23)</f>
        <v>0</v>
      </c>
    </row>
    <row r="163" spans="2:6">
      <c r="B163" s="96" t="str">
        <f>'6D'!Y23</f>
        <v>BN12005_AMI</v>
      </c>
      <c r="C163" s="14" t="s">
        <v>5967</v>
      </c>
      <c r="E163" s="38" t="s">
        <v>738</v>
      </c>
      <c r="F163" s="44">
        <f>IF(ISBLANK('6D'!G23),"##BLANK",'6D'!G23)</f>
        <v>0</v>
      </c>
    </row>
    <row r="164" spans="2:6">
      <c r="B164" s="14" t="str">
        <f>'6D'!W24</f>
        <v>BN00101_BM</v>
      </c>
      <c r="C164" s="14" t="s">
        <v>5968</v>
      </c>
      <c r="E164" s="38" t="s">
        <v>738</v>
      </c>
      <c r="F164" s="44">
        <f>IF(ISBLANK('6D'!E24),"##BLANK",'6D'!E24)</f>
        <v>32.409999999999997</v>
      </c>
    </row>
    <row r="165" spans="2:6">
      <c r="B165" s="14" t="str">
        <f>'6D'!X24</f>
        <v>BN00101_AMR</v>
      </c>
      <c r="C165" s="14" t="s">
        <v>5969</v>
      </c>
      <c r="E165" s="38" t="s">
        <v>738</v>
      </c>
      <c r="F165" s="44">
        <f>IF(ISBLANK('6D'!F24),"##BLANK",'6D'!F24)</f>
        <v>55.19</v>
      </c>
    </row>
    <row r="166" spans="2:6">
      <c r="B166" s="14" t="str">
        <f>'6D'!Y24</f>
        <v>BN00101_AMI</v>
      </c>
      <c r="C166" s="14" t="s">
        <v>5970</v>
      </c>
      <c r="E166" s="38" t="s">
        <v>738</v>
      </c>
      <c r="F166" s="44">
        <f>IF(ISBLANK('6D'!G24),"##BLANK",'6D'!G24)</f>
        <v>0</v>
      </c>
    </row>
    <row r="167" spans="2:6">
      <c r="B167" s="14" t="str">
        <f>'6D'!W27</f>
        <v>BN15500_ML</v>
      </c>
      <c r="C167" s="14" t="s">
        <v>5971</v>
      </c>
      <c r="E167" s="38" t="s">
        <v>738</v>
      </c>
      <c r="F167" s="44">
        <f>IF(ISBLANK('6D'!E27),"##BLANK",'6D'!E27)</f>
        <v>9.3130000000000006</v>
      </c>
    </row>
    <row r="168" spans="2:6">
      <c r="B168" s="14" t="str">
        <f>'6D'!X27</f>
        <v>BN15500_RL</v>
      </c>
      <c r="C168" s="14" t="s">
        <v>5972</v>
      </c>
      <c r="E168" s="38" t="s">
        <v>738</v>
      </c>
      <c r="F168" s="44">
        <f>IF(ISBLANK('6D'!F27),"##BLANK",'6D'!F27)</f>
        <v>1.0349999999999999</v>
      </c>
    </row>
    <row r="169" spans="2:6">
      <c r="B169" s="14" t="str">
        <f>'6D'!Y27</f>
        <v>BN15500_TOT</v>
      </c>
      <c r="C169" s="14" t="s">
        <v>5973</v>
      </c>
      <c r="E169" s="38" t="s">
        <v>738</v>
      </c>
      <c r="F169" s="44">
        <f>IF(ISBLANK('6D'!G27),"##BLANK",'6D'!G27)</f>
        <v>10.348000000000001</v>
      </c>
    </row>
    <row r="170" spans="2:6">
      <c r="B170" s="96" t="str">
        <f>'6D'!Y28</f>
        <v>B0004WNPLI</v>
      </c>
      <c r="C170" s="14" t="s">
        <v>5974</v>
      </c>
      <c r="E170" s="38" t="s">
        <v>738</v>
      </c>
      <c r="F170" s="44">
        <f>IF(ISBLANK('6D'!G28),"##BLANK",'6D'!G28)</f>
        <v>3.0280000000000058</v>
      </c>
    </row>
    <row r="171" spans="2:6">
      <c r="B171" s="96" t="str">
        <f>'6D'!W31</f>
        <v>BN2305</v>
      </c>
      <c r="C171" s="14" t="s">
        <v>5975</v>
      </c>
      <c r="E171" s="38" t="s">
        <v>738</v>
      </c>
      <c r="F171" s="44">
        <f>IF(ISBLANK('6D'!E31),"##BLANK",'6D'!E31)</f>
        <v>130.96655403715835</v>
      </c>
    </row>
    <row r="172" spans="2:6">
      <c r="B172" s="96" t="str">
        <f>'6D'!W32</f>
        <v>BN2304</v>
      </c>
      <c r="C172" s="14" t="s">
        <v>5976</v>
      </c>
      <c r="E172" s="38" t="s">
        <v>738</v>
      </c>
      <c r="F172" s="44">
        <f>IF(ISBLANK('6D'!E32),"##BLANK",'6D'!E32)</f>
        <v>152.53345070615322</v>
      </c>
    </row>
  </sheetData>
  <sheetProtection sort="0"/>
  <conditionalFormatting sqref="F4:F68 C2:F2 C4:D4 D5:D126">
    <cfRule type="expression" dxfId="647" priority="13">
      <formula>$C2="New Bon"</formula>
    </cfRule>
  </conditionalFormatting>
  <conditionalFormatting sqref="D127:D159">
    <cfRule type="expression" dxfId="646" priority="11">
      <formula>$C127="New Bon"</formula>
    </cfRule>
  </conditionalFormatting>
  <conditionalFormatting sqref="B4:B68">
    <cfRule type="expression" dxfId="645" priority="8">
      <formula>$C4="New Bon"</formula>
    </cfRule>
  </conditionalFormatting>
  <conditionalFormatting sqref="E4">
    <cfRule type="expression" dxfId="644" priority="6">
      <formula>$C4="New Bon"</formula>
    </cfRule>
  </conditionalFormatting>
  <conditionalFormatting sqref="E5:E172">
    <cfRule type="expression" dxfId="643" priority="5">
      <formula>$C5="New Bon"</formula>
    </cfRule>
  </conditionalFormatting>
  <conditionalFormatting sqref="C5:C172">
    <cfRule type="expression" dxfId="642" priority="4">
      <formula>$C5="New Bon"</formula>
    </cfRule>
  </conditionalFormatting>
  <conditionalFormatting sqref="B2">
    <cfRule type="expression" dxfId="641" priority="2">
      <formula>$C2="New Bon"</formula>
    </cfRule>
  </conditionalFormatting>
  <conditionalFormatting sqref="B2">
    <cfRule type="duplicateValues" dxfId="640" priority="3"/>
  </conditionalFormatting>
  <conditionalFormatting sqref="B2">
    <cfRule type="duplicateValues" dxfId="639" priority="1"/>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70" zoomScaleNormal="70" zoomScaleSheetLayoutView="100" workbookViewId="0">
      <selection sqref="A1:XFD1048576"/>
    </sheetView>
  </sheetViews>
  <sheetFormatPr defaultColWidth="9" defaultRowHeight="24" customHeight="1"/>
  <cols>
    <col min="1" max="1" width="1.625" style="490" customWidth="1"/>
    <col min="2" max="2" width="36.125" style="490" customWidth="1"/>
    <col min="3" max="4" width="6" style="490" customWidth="1"/>
    <col min="5" max="10" width="12.125" style="490" customWidth="1"/>
    <col min="11" max="11" width="1.625" style="490" customWidth="1"/>
    <col min="12" max="12" width="12.125" style="490" customWidth="1"/>
    <col min="13" max="13" width="1.625" style="490" customWidth="1"/>
    <col min="14" max="14" width="33.625" style="490" customWidth="1"/>
    <col min="15" max="16" width="1.625" style="490" customWidth="1"/>
    <col min="17" max="17" width="25.125" style="490" customWidth="1"/>
    <col min="18" max="18" width="1.625" style="490" customWidth="1"/>
    <col min="19" max="26" width="4.625" style="490" hidden="1" customWidth="1"/>
    <col min="27" max="27" width="1.625" style="490" hidden="1" customWidth="1"/>
    <col min="28" max="28" width="1.625" style="490" customWidth="1"/>
    <col min="29" max="29" width="36.125" style="490" customWidth="1"/>
    <col min="30" max="30" width="18.125" style="490" bestFit="1" customWidth="1"/>
    <col min="31" max="31" width="20.25" style="490" bestFit="1" customWidth="1"/>
    <col min="32" max="32" width="19.75" style="490" bestFit="1" customWidth="1"/>
    <col min="33" max="34" width="19.375" style="490" bestFit="1" customWidth="1"/>
    <col min="35" max="35" width="15" style="490" customWidth="1"/>
    <col min="36" max="36" width="1.125" style="490" customWidth="1"/>
    <col min="37" max="16384" width="9" style="490"/>
  </cols>
  <sheetData>
    <row r="1" spans="1:36" s="618" customFormat="1" ht="29.25" customHeight="1">
      <c r="B1" s="2914" t="s">
        <v>13128</v>
      </c>
      <c r="C1" s="2914"/>
      <c r="D1" s="2914"/>
      <c r="E1" s="2914"/>
      <c r="F1" s="2914"/>
      <c r="G1" s="2914"/>
      <c r="H1" s="2914"/>
      <c r="I1" s="2914"/>
      <c r="J1" s="2914"/>
      <c r="K1" s="946"/>
      <c r="L1" s="946"/>
      <c r="M1" s="490"/>
      <c r="N1" s="490"/>
      <c r="O1" s="490"/>
      <c r="P1" s="1469"/>
      <c r="R1" s="1168"/>
      <c r="AA1" s="1168"/>
      <c r="AC1" s="2914" t="s">
        <v>6740</v>
      </c>
      <c r="AD1" s="2914"/>
      <c r="AE1" s="2914"/>
      <c r="AF1" s="2914"/>
      <c r="AG1" s="2914"/>
      <c r="AH1" s="2914"/>
      <c r="AI1" s="2914"/>
      <c r="AJ1" s="916"/>
    </row>
    <row r="2" spans="1:36" s="618" customFormat="1" ht="29.25" customHeight="1">
      <c r="B2" s="2914" t="s">
        <v>9</v>
      </c>
      <c r="C2" s="2914"/>
      <c r="D2" s="2914"/>
      <c r="E2" s="2914"/>
      <c r="F2" s="2914"/>
      <c r="G2" s="2914"/>
      <c r="H2" s="2914"/>
      <c r="I2" s="2914"/>
      <c r="J2" s="2914"/>
      <c r="K2" s="846"/>
      <c r="L2" s="846"/>
      <c r="M2" s="490"/>
      <c r="N2" s="490"/>
      <c r="O2" s="490"/>
      <c r="P2" s="1469"/>
      <c r="R2" s="1168"/>
      <c r="AA2" s="1168"/>
      <c r="AC2" s="2914"/>
      <c r="AD2" s="2914"/>
      <c r="AE2" s="2914"/>
      <c r="AF2" s="2914"/>
      <c r="AG2" s="2914"/>
      <c r="AH2" s="2914"/>
      <c r="AI2" s="2914"/>
      <c r="AJ2" s="846"/>
    </row>
    <row r="3" spans="1:36" ht="45" customHeight="1">
      <c r="B3" s="3077" t="s">
        <v>689</v>
      </c>
      <c r="C3" s="3077"/>
      <c r="D3" s="3077"/>
      <c r="E3" s="3077"/>
      <c r="F3" s="3077"/>
      <c r="G3" s="3077"/>
      <c r="H3" s="3077"/>
      <c r="I3" s="3077"/>
      <c r="J3" s="3077"/>
      <c r="K3" s="3077"/>
      <c r="L3" s="3077"/>
      <c r="M3" s="3077"/>
      <c r="N3" s="3077"/>
      <c r="O3" s="173"/>
      <c r="P3" s="1470"/>
      <c r="Q3" s="1251" t="s">
        <v>6741</v>
      </c>
      <c r="R3" s="827"/>
      <c r="AA3" s="827"/>
      <c r="AC3" s="3077" t="s">
        <v>689</v>
      </c>
      <c r="AD3" s="3077"/>
      <c r="AE3" s="3077"/>
      <c r="AF3" s="3077"/>
      <c r="AG3" s="3077"/>
      <c r="AH3" s="3077"/>
      <c r="AI3" s="3077"/>
      <c r="AJ3" s="846"/>
    </row>
    <row r="4" spans="1:36" ht="15" customHeight="1" thickBot="1">
      <c r="C4" s="1378"/>
      <c r="D4" s="1378"/>
      <c r="E4" s="1378"/>
      <c r="F4" s="1378"/>
      <c r="G4" s="1378"/>
      <c r="H4" s="1378"/>
      <c r="I4" s="1378"/>
      <c r="J4" s="1378"/>
      <c r="K4" s="585"/>
      <c r="L4" s="173"/>
      <c r="M4" s="173"/>
      <c r="N4" s="173"/>
      <c r="O4" s="173"/>
      <c r="P4" s="1470"/>
      <c r="R4" s="827"/>
      <c r="AA4" s="827"/>
      <c r="AD4" s="1378"/>
      <c r="AE4" s="1378"/>
      <c r="AF4" s="1378"/>
      <c r="AG4" s="1378"/>
      <c r="AH4" s="1378"/>
      <c r="AI4" s="1378"/>
      <c r="AJ4" s="585"/>
    </row>
    <row r="5" spans="1:36" s="496" customFormat="1" ht="15.75" customHeight="1" thickTop="1">
      <c r="B5" s="3089" t="s">
        <v>6743</v>
      </c>
      <c r="C5" s="2923" t="s">
        <v>6744</v>
      </c>
      <c r="D5" s="2923" t="s">
        <v>6745</v>
      </c>
      <c r="E5" s="3103" t="s">
        <v>10941</v>
      </c>
      <c r="F5" s="3103"/>
      <c r="G5" s="3103"/>
      <c r="H5" s="3103"/>
      <c r="I5" s="3103"/>
      <c r="J5" s="3181" t="s">
        <v>6962</v>
      </c>
      <c r="K5" s="610"/>
      <c r="L5" s="3030" t="s">
        <v>6749</v>
      </c>
      <c r="M5" s="173"/>
      <c r="N5" s="3030" t="s">
        <v>6750</v>
      </c>
      <c r="O5" s="173"/>
      <c r="P5" s="1471"/>
      <c r="R5" s="1170"/>
      <c r="AA5" s="1170"/>
      <c r="AC5" s="3089" t="s">
        <v>6743</v>
      </c>
      <c r="AD5" s="3103" t="s">
        <v>10941</v>
      </c>
      <c r="AE5" s="3103"/>
      <c r="AF5" s="3103"/>
      <c r="AG5" s="3103"/>
      <c r="AH5" s="3103"/>
      <c r="AI5" s="3181"/>
      <c r="AJ5" s="610"/>
    </row>
    <row r="6" spans="1:36" s="496" customFormat="1" ht="15.75" customHeight="1">
      <c r="B6" s="3178"/>
      <c r="C6" s="3036"/>
      <c r="D6" s="3036"/>
      <c r="E6" s="3112"/>
      <c r="F6" s="3112"/>
      <c r="G6" s="3112"/>
      <c r="H6" s="3112"/>
      <c r="I6" s="3112"/>
      <c r="J6" s="3098"/>
      <c r="K6" s="484"/>
      <c r="L6" s="3031"/>
      <c r="M6" s="968"/>
      <c r="N6" s="3031"/>
      <c r="O6" s="968"/>
      <c r="P6" s="1471"/>
      <c r="Q6" s="1238"/>
      <c r="R6" s="1170"/>
      <c r="AA6" s="1170"/>
      <c r="AC6" s="3178"/>
      <c r="AD6" s="3112"/>
      <c r="AE6" s="3112"/>
      <c r="AF6" s="3112"/>
      <c r="AG6" s="3112"/>
      <c r="AH6" s="3112"/>
      <c r="AI6" s="3098" t="s">
        <v>6962</v>
      </c>
      <c r="AJ6" s="484"/>
    </row>
    <row r="7" spans="1:36" s="496" customFormat="1" ht="60" customHeight="1" thickBot="1">
      <c r="B7" s="3090"/>
      <c r="C7" s="2925"/>
      <c r="D7" s="2925"/>
      <c r="E7" s="1237" t="s">
        <v>10099</v>
      </c>
      <c r="F7" s="1237" t="s">
        <v>10100</v>
      </c>
      <c r="G7" s="1237" t="s">
        <v>10101</v>
      </c>
      <c r="H7" s="1237" t="s">
        <v>10102</v>
      </c>
      <c r="I7" s="1237" t="s">
        <v>10399</v>
      </c>
      <c r="J7" s="3099"/>
      <c r="K7" s="484"/>
      <c r="L7" s="3032"/>
      <c r="M7" s="1464"/>
      <c r="N7" s="3032"/>
      <c r="O7" s="1464"/>
      <c r="P7" s="1472"/>
      <c r="Q7" s="1238"/>
      <c r="R7" s="1170"/>
      <c r="S7" s="2921" t="s">
        <v>6742</v>
      </c>
      <c r="T7" s="2921"/>
      <c r="U7" s="2921"/>
      <c r="V7" s="2921"/>
      <c r="W7" s="2921"/>
      <c r="X7" s="2921"/>
      <c r="Y7" s="2921"/>
      <c r="Z7" s="2921"/>
      <c r="AA7" s="1170"/>
      <c r="AC7" s="3090"/>
      <c r="AD7" s="1237" t="s">
        <v>10099</v>
      </c>
      <c r="AE7" s="1237" t="s">
        <v>10100</v>
      </c>
      <c r="AF7" s="1237" t="s">
        <v>10101</v>
      </c>
      <c r="AG7" s="1237" t="s">
        <v>10102</v>
      </c>
      <c r="AH7" s="1237" t="s">
        <v>10399</v>
      </c>
      <c r="AI7" s="3099"/>
      <c r="AJ7" s="484"/>
    </row>
    <row r="8" spans="1:36" s="496" customFormat="1" ht="15.75" customHeight="1" thickTop="1" thickBot="1">
      <c r="B8" s="1464"/>
      <c r="C8" s="1464"/>
      <c r="D8" s="1464"/>
      <c r="E8" s="1464"/>
      <c r="F8" s="1464"/>
      <c r="G8" s="1464"/>
      <c r="H8" s="1464"/>
      <c r="I8" s="1464"/>
      <c r="J8" s="1464"/>
      <c r="K8" s="1464"/>
      <c r="L8" s="1464"/>
      <c r="M8" s="1464"/>
      <c r="N8" s="1464"/>
      <c r="O8" s="1464"/>
      <c r="P8" s="1472"/>
      <c r="R8" s="1170"/>
      <c r="S8" s="502" t="s">
        <v>6751</v>
      </c>
      <c r="AA8" s="1170"/>
      <c r="AC8" s="1464"/>
      <c r="AD8" s="1464"/>
      <c r="AE8" s="1464"/>
      <c r="AF8" s="1464"/>
      <c r="AG8" s="1464"/>
      <c r="AH8" s="1464"/>
      <c r="AI8" s="1464"/>
      <c r="AJ8" s="1473"/>
    </row>
    <row r="9" spans="1:36" s="496" customFormat="1" ht="15.75" customHeight="1" thickTop="1" thickBot="1">
      <c r="B9" s="1474" t="s">
        <v>11128</v>
      </c>
      <c r="C9" s="1464"/>
      <c r="D9" s="1464"/>
      <c r="E9" s="1464"/>
      <c r="F9" s="1464"/>
      <c r="G9" s="1464"/>
      <c r="H9" s="1464"/>
      <c r="I9" s="1464"/>
      <c r="J9" s="1464"/>
      <c r="K9" s="1464"/>
      <c r="L9" s="1464"/>
      <c r="M9" s="1464"/>
      <c r="N9" s="1464"/>
      <c r="O9" s="1464"/>
      <c r="P9" s="1472"/>
      <c r="R9" s="1170"/>
      <c r="S9" s="502"/>
      <c r="AA9" s="1170"/>
      <c r="AC9" s="1474" t="s">
        <v>11128</v>
      </c>
      <c r="AD9" s="1464"/>
      <c r="AE9" s="1464"/>
      <c r="AF9" s="1464"/>
      <c r="AG9" s="1464"/>
      <c r="AH9" s="1464"/>
      <c r="AI9" s="1464"/>
      <c r="AJ9" s="1473"/>
    </row>
    <row r="10" spans="1:36" s="496" customFormat="1" ht="15.75" customHeight="1" thickTop="1">
      <c r="B10" s="503" t="s">
        <v>13098</v>
      </c>
      <c r="C10" s="504" t="s">
        <v>6756</v>
      </c>
      <c r="D10" s="504">
        <v>3</v>
      </c>
      <c r="E10" s="1071">
        <v>0</v>
      </c>
      <c r="F10" s="1071">
        <v>0</v>
      </c>
      <c r="G10" s="1071">
        <v>0</v>
      </c>
      <c r="H10" s="1071">
        <v>0</v>
      </c>
      <c r="I10" s="1071">
        <v>0</v>
      </c>
      <c r="J10" s="1255">
        <f t="shared" ref="J10:J15" si="0">IFERROR(SUM(E10:I10), 0)</f>
        <v>0</v>
      </c>
      <c r="K10" s="562"/>
      <c r="L10" s="509" t="s">
        <v>13129</v>
      </c>
      <c r="M10" s="1113"/>
      <c r="N10" s="509"/>
      <c r="O10" s="1113"/>
      <c r="P10" s="1471"/>
      <c r="Q10" s="487">
        <f>IF(SUM(S10:W10 ) = 0, 0, $S$8 )</f>
        <v>0</v>
      </c>
      <c r="R10" s="1170"/>
      <c r="S10" s="511">
        <f t="shared" ref="S10" si="1" xml:space="preserve"> IF( ISNUMBER(E10), 0, 1 )</f>
        <v>0</v>
      </c>
      <c r="T10" s="511">
        <f t="shared" ref="T10:T14" si="2" xml:space="preserve"> IF( ISNUMBER(F10), 0, 1 )</f>
        <v>0</v>
      </c>
      <c r="U10" s="511">
        <f t="shared" ref="U10:U14" si="3" xml:space="preserve"> IF( ISNUMBER(G10), 0, 1 )</f>
        <v>0</v>
      </c>
      <c r="V10" s="511">
        <f t="shared" ref="V10:V14" si="4" xml:space="preserve"> IF( ISNUMBER(H10), 0, 1 )</f>
        <v>0</v>
      </c>
      <c r="W10" s="511">
        <f t="shared" ref="W10:W14" si="5" xml:space="preserve"> IF( ISNUMBER(I10), 0, 1 )</f>
        <v>0</v>
      </c>
      <c r="AA10" s="1170"/>
      <c r="AC10" s="503" t="s">
        <v>13098</v>
      </c>
      <c r="AD10" s="1273" t="s">
        <v>13130</v>
      </c>
      <c r="AE10" s="1273" t="s">
        <v>13131</v>
      </c>
      <c r="AF10" s="1273" t="s">
        <v>13132</v>
      </c>
      <c r="AG10" s="1273" t="s">
        <v>13133</v>
      </c>
      <c r="AH10" s="1273" t="s">
        <v>13134</v>
      </c>
      <c r="AI10" s="720" t="s">
        <v>13135</v>
      </c>
      <c r="AJ10" s="700"/>
    </row>
    <row r="11" spans="1:36" s="496" customFormat="1" ht="15.75" customHeight="1">
      <c r="B11" s="512" t="s">
        <v>13136</v>
      </c>
      <c r="C11" s="513" t="s">
        <v>6756</v>
      </c>
      <c r="D11" s="513">
        <v>3</v>
      </c>
      <c r="E11" s="1074">
        <v>4.2699999999999996</v>
      </c>
      <c r="F11" s="1074">
        <v>0.93100000000000005</v>
      </c>
      <c r="G11" s="1074">
        <v>0.93100000000000005</v>
      </c>
      <c r="H11" s="1074">
        <v>1E-3</v>
      </c>
      <c r="I11" s="1074">
        <v>0</v>
      </c>
      <c r="J11" s="1257">
        <f t="shared" si="0"/>
        <v>6.133</v>
      </c>
      <c r="K11" s="562"/>
      <c r="L11" s="517" t="s">
        <v>13137</v>
      </c>
      <c r="M11" s="1113"/>
      <c r="N11" s="517"/>
      <c r="O11" s="1113"/>
      <c r="P11" s="1471"/>
      <c r="Q11" s="487">
        <f t="shared" ref="Q11:Q14" si="6">IF(SUM(S11:W11 ) = 0, 0, $S$8 )</f>
        <v>0</v>
      </c>
      <c r="R11" s="1170"/>
      <c r="S11" s="511">
        <f t="shared" ref="S11:S14" si="7" xml:space="preserve"> IF( ISNUMBER(E11), 0, 1 )</f>
        <v>0</v>
      </c>
      <c r="T11" s="511">
        <f t="shared" si="2"/>
        <v>0</v>
      </c>
      <c r="U11" s="511">
        <f t="shared" si="3"/>
        <v>0</v>
      </c>
      <c r="V11" s="511">
        <f t="shared" si="4"/>
        <v>0</v>
      </c>
      <c r="W11" s="511">
        <f t="shared" si="5"/>
        <v>0</v>
      </c>
      <c r="AA11" s="1170"/>
      <c r="AC11" s="512" t="s">
        <v>13136</v>
      </c>
      <c r="AD11" s="1274" t="s">
        <v>13138</v>
      </c>
      <c r="AE11" s="1274" t="s">
        <v>13139</v>
      </c>
      <c r="AF11" s="1274" t="s">
        <v>13140</v>
      </c>
      <c r="AG11" s="1274" t="s">
        <v>13141</v>
      </c>
      <c r="AH11" s="1274" t="s">
        <v>13142</v>
      </c>
      <c r="AI11" s="1241" t="s">
        <v>13143</v>
      </c>
      <c r="AJ11" s="700"/>
    </row>
    <row r="12" spans="1:36" s="496" customFormat="1" ht="15.75" customHeight="1">
      <c r="B12" s="512" t="s">
        <v>13108</v>
      </c>
      <c r="C12" s="513" t="s">
        <v>6756</v>
      </c>
      <c r="D12" s="513">
        <v>3</v>
      </c>
      <c r="E12" s="1074">
        <v>11.672000000000001</v>
      </c>
      <c r="F12" s="1074">
        <v>2.544</v>
      </c>
      <c r="G12" s="1074">
        <v>2.544</v>
      </c>
      <c r="H12" s="1074">
        <v>0</v>
      </c>
      <c r="I12" s="1074">
        <v>0</v>
      </c>
      <c r="J12" s="1257">
        <f t="shared" si="0"/>
        <v>16.760000000000002</v>
      </c>
      <c r="K12" s="562"/>
      <c r="L12" s="517" t="s">
        <v>13144</v>
      </c>
      <c r="M12" s="1113"/>
      <c r="N12" s="517"/>
      <c r="O12" s="1113"/>
      <c r="P12" s="1471"/>
      <c r="Q12" s="487">
        <f t="shared" si="6"/>
        <v>0</v>
      </c>
      <c r="R12" s="1170"/>
      <c r="S12" s="511">
        <f t="shared" si="7"/>
        <v>0</v>
      </c>
      <c r="T12" s="511">
        <f t="shared" si="2"/>
        <v>0</v>
      </c>
      <c r="U12" s="511">
        <f t="shared" si="3"/>
        <v>0</v>
      </c>
      <c r="V12" s="511">
        <f t="shared" si="4"/>
        <v>0</v>
      </c>
      <c r="W12" s="511">
        <f t="shared" si="5"/>
        <v>0</v>
      </c>
      <c r="AA12" s="1170"/>
      <c r="AC12" s="512" t="s">
        <v>13108</v>
      </c>
      <c r="AD12" s="1274" t="s">
        <v>13145</v>
      </c>
      <c r="AE12" s="1274" t="s">
        <v>13146</v>
      </c>
      <c r="AF12" s="1274" t="s">
        <v>13147</v>
      </c>
      <c r="AG12" s="1274" t="s">
        <v>13148</v>
      </c>
      <c r="AH12" s="1274" t="s">
        <v>13149</v>
      </c>
      <c r="AI12" s="1241" t="s">
        <v>13150</v>
      </c>
      <c r="AJ12" s="700"/>
    </row>
    <row r="13" spans="1:36" s="496" customFormat="1" ht="15.75" customHeight="1">
      <c r="B13" s="512" t="s">
        <v>13113</v>
      </c>
      <c r="C13" s="513" t="s">
        <v>6756</v>
      </c>
      <c r="D13" s="513">
        <v>3</v>
      </c>
      <c r="E13" s="1074">
        <v>0.67600000000000005</v>
      </c>
      <c r="F13" s="1074">
        <v>0.14699999999999999</v>
      </c>
      <c r="G13" s="1074">
        <v>0.14699999999999999</v>
      </c>
      <c r="H13" s="1074">
        <v>5.0000000000000001E-3</v>
      </c>
      <c r="I13" s="1074">
        <v>0</v>
      </c>
      <c r="J13" s="1257">
        <f t="shared" si="0"/>
        <v>0.97500000000000009</v>
      </c>
      <c r="K13" s="526"/>
      <c r="L13" s="1396" t="s">
        <v>13151</v>
      </c>
      <c r="N13" s="517"/>
      <c r="P13" s="1471"/>
      <c r="Q13" s="487">
        <f t="shared" si="6"/>
        <v>0</v>
      </c>
      <c r="R13" s="1170"/>
      <c r="S13" s="511">
        <f t="shared" si="7"/>
        <v>0</v>
      </c>
      <c r="T13" s="511">
        <f t="shared" si="2"/>
        <v>0</v>
      </c>
      <c r="U13" s="511">
        <f t="shared" si="3"/>
        <v>0</v>
      </c>
      <c r="V13" s="511">
        <f t="shared" si="4"/>
        <v>0</v>
      </c>
      <c r="W13" s="511">
        <f t="shared" si="5"/>
        <v>0</v>
      </c>
      <c r="AA13" s="1170"/>
      <c r="AC13" s="512" t="s">
        <v>13113</v>
      </c>
      <c r="AD13" s="1274" t="s">
        <v>13152</v>
      </c>
      <c r="AE13" s="1274" t="s">
        <v>13153</v>
      </c>
      <c r="AF13" s="1274" t="s">
        <v>13154</v>
      </c>
      <c r="AG13" s="1274" t="s">
        <v>13155</v>
      </c>
      <c r="AH13" s="1274" t="s">
        <v>13156</v>
      </c>
      <c r="AI13" s="1241" t="s">
        <v>13157</v>
      </c>
    </row>
    <row r="14" spans="1:36" s="598" customFormat="1" ht="15.75" customHeight="1">
      <c r="B14" s="512" t="s">
        <v>13118</v>
      </c>
      <c r="C14" s="513" t="s">
        <v>6756</v>
      </c>
      <c r="D14" s="513">
        <v>3</v>
      </c>
      <c r="E14" s="1074">
        <v>0</v>
      </c>
      <c r="F14" s="1074">
        <v>0</v>
      </c>
      <c r="G14" s="1074">
        <v>0</v>
      </c>
      <c r="H14" s="1074">
        <v>0</v>
      </c>
      <c r="I14" s="1074">
        <v>0</v>
      </c>
      <c r="J14" s="1257">
        <f t="shared" si="0"/>
        <v>0</v>
      </c>
      <c r="K14" s="526"/>
      <c r="L14" s="1396" t="s">
        <v>13158</v>
      </c>
      <c r="N14" s="517"/>
      <c r="P14" s="1471"/>
      <c r="Q14" s="487">
        <f t="shared" si="6"/>
        <v>0</v>
      </c>
      <c r="R14" s="1170"/>
      <c r="S14" s="511">
        <f t="shared" si="7"/>
        <v>0</v>
      </c>
      <c r="T14" s="511">
        <f t="shared" si="2"/>
        <v>0</v>
      </c>
      <c r="U14" s="511">
        <f t="shared" si="3"/>
        <v>0</v>
      </c>
      <c r="V14" s="511">
        <f t="shared" si="4"/>
        <v>0</v>
      </c>
      <c r="W14" s="511">
        <f t="shared" si="5"/>
        <v>0</v>
      </c>
      <c r="X14" s="496"/>
      <c r="Y14" s="496"/>
      <c r="Z14" s="496"/>
      <c r="AA14" s="1170"/>
      <c r="AC14" s="512" t="s">
        <v>13118</v>
      </c>
      <c r="AD14" s="1274" t="s">
        <v>13159</v>
      </c>
      <c r="AE14" s="1274" t="s">
        <v>13160</v>
      </c>
      <c r="AF14" s="1274" t="s">
        <v>13161</v>
      </c>
      <c r="AG14" s="1274" t="s">
        <v>13162</v>
      </c>
      <c r="AH14" s="1274" t="s">
        <v>13163</v>
      </c>
      <c r="AI14" s="1241" t="s">
        <v>13164</v>
      </c>
    </row>
    <row r="15" spans="1:36" ht="30.75" thickBot="1">
      <c r="A15" s="496"/>
      <c r="B15" s="519" t="s">
        <v>13165</v>
      </c>
      <c r="C15" s="520" t="s">
        <v>6756</v>
      </c>
      <c r="D15" s="520">
        <v>3</v>
      </c>
      <c r="E15" s="1207">
        <f>IFERROR(E10 + E11 + E12 + E13 + E14, 0)</f>
        <v>16.617999999999999</v>
      </c>
      <c r="F15" s="1207">
        <f t="shared" ref="F15:I15" si="8">IFERROR(F10 + F11 + F12 + F13 + F14, 0)</f>
        <v>3.6219999999999999</v>
      </c>
      <c r="G15" s="1207">
        <f t="shared" si="8"/>
        <v>3.6219999999999999</v>
      </c>
      <c r="H15" s="1207">
        <f t="shared" si="8"/>
        <v>6.0000000000000001E-3</v>
      </c>
      <c r="I15" s="1207">
        <f t="shared" si="8"/>
        <v>0</v>
      </c>
      <c r="J15" s="1258">
        <f t="shared" si="0"/>
        <v>23.867999999999999</v>
      </c>
      <c r="K15" s="562"/>
      <c r="L15" s="523" t="s">
        <v>13166</v>
      </c>
      <c r="M15" s="1113"/>
      <c r="N15" s="523"/>
      <c r="O15" s="1113"/>
      <c r="P15" s="1471"/>
      <c r="Q15" s="496"/>
      <c r="R15" s="1170"/>
      <c r="S15" s="496"/>
      <c r="T15" s="496"/>
      <c r="U15" s="496"/>
      <c r="V15" s="496"/>
      <c r="W15" s="496"/>
      <c r="X15" s="496"/>
      <c r="Y15" s="496"/>
      <c r="Z15" s="496"/>
      <c r="AA15" s="1170"/>
      <c r="AB15" s="496"/>
      <c r="AC15" s="519" t="s">
        <v>13167</v>
      </c>
      <c r="AD15" s="1058" t="s">
        <v>13168</v>
      </c>
      <c r="AE15" s="1058" t="s">
        <v>13169</v>
      </c>
      <c r="AF15" s="1058" t="s">
        <v>13170</v>
      </c>
      <c r="AG15" s="1058" t="s">
        <v>13171</v>
      </c>
      <c r="AH15" s="1058" t="s">
        <v>13172</v>
      </c>
      <c r="AI15" s="853" t="s">
        <v>13173</v>
      </c>
      <c r="AJ15" s="700"/>
    </row>
    <row r="16" spans="1:36" ht="15.75" customHeight="1" thickTop="1" thickBot="1">
      <c r="A16" s="496"/>
      <c r="B16" s="496"/>
      <c r="C16" s="496"/>
      <c r="D16" s="496"/>
      <c r="E16" s="1096"/>
      <c r="F16" s="1096"/>
      <c r="G16" s="1096"/>
      <c r="H16" s="1096"/>
      <c r="I16" s="1096"/>
      <c r="J16" s="1096"/>
      <c r="K16" s="496"/>
      <c r="L16" s="496"/>
      <c r="M16" s="496"/>
      <c r="N16" s="496"/>
      <c r="O16" s="496"/>
      <c r="P16" s="1471"/>
      <c r="Q16" s="496"/>
      <c r="R16" s="1170"/>
      <c r="S16" s="496"/>
      <c r="T16" s="496"/>
      <c r="U16" s="496"/>
      <c r="V16" s="496"/>
      <c r="W16" s="496"/>
      <c r="X16" s="496"/>
      <c r="Y16" s="496"/>
      <c r="Z16" s="496"/>
      <c r="AA16" s="1170"/>
      <c r="AC16" s="496"/>
      <c r="AD16" s="496"/>
      <c r="AE16" s="496"/>
      <c r="AF16" s="496"/>
      <c r="AG16" s="496"/>
      <c r="AH16" s="496"/>
      <c r="AI16" s="496"/>
    </row>
    <row r="17" spans="1:36" s="496" customFormat="1" ht="15.75" customHeight="1" thickTop="1" thickBot="1">
      <c r="B17" s="1475" t="s">
        <v>11136</v>
      </c>
      <c r="C17" s="1464"/>
      <c r="D17" s="1464"/>
      <c r="E17" s="1476"/>
      <c r="F17" s="1476"/>
      <c r="G17" s="1476"/>
      <c r="H17" s="1476"/>
      <c r="I17" s="1476"/>
      <c r="J17" s="1476"/>
      <c r="K17" s="1464"/>
      <c r="L17" s="1464"/>
      <c r="M17" s="1464"/>
      <c r="N17" s="1464"/>
      <c r="O17" s="1464"/>
      <c r="P17" s="1472"/>
      <c r="R17" s="1170"/>
      <c r="AA17" s="1170"/>
      <c r="AC17" s="1475" t="s">
        <v>11136</v>
      </c>
      <c r="AD17" s="1464"/>
      <c r="AE17" s="1464"/>
      <c r="AF17" s="1464"/>
      <c r="AG17" s="1464"/>
      <c r="AH17" s="1464"/>
      <c r="AI17" s="1464"/>
      <c r="AJ17" s="1473"/>
    </row>
    <row r="18" spans="1:36" s="496" customFormat="1" ht="15.75" customHeight="1" thickTop="1">
      <c r="B18" s="503" t="s">
        <v>13098</v>
      </c>
      <c r="C18" s="504" t="s">
        <v>6756</v>
      </c>
      <c r="D18" s="504">
        <v>3</v>
      </c>
      <c r="E18" s="1071">
        <v>0</v>
      </c>
      <c r="F18" s="1071">
        <v>0</v>
      </c>
      <c r="G18" s="1071">
        <v>0</v>
      </c>
      <c r="H18" s="1071">
        <v>0</v>
      </c>
      <c r="I18" s="1071">
        <v>0</v>
      </c>
      <c r="J18" s="1255">
        <f t="shared" ref="J18:J23" si="9">IFERROR(SUM(E18:I18), 0)</f>
        <v>0</v>
      </c>
      <c r="K18" s="562"/>
      <c r="L18" s="509" t="s">
        <v>13174</v>
      </c>
      <c r="M18" s="1113"/>
      <c r="N18" s="509"/>
      <c r="O18" s="1113"/>
      <c r="P18" s="1471"/>
      <c r="Q18" s="487">
        <f t="shared" ref="Q18:Q22" si="10">IF(SUM(S18:W18 ) = 0, 0, $S$8 )</f>
        <v>0</v>
      </c>
      <c r="R18" s="1170"/>
      <c r="S18" s="511">
        <f t="shared" ref="S18:S22" si="11" xml:space="preserve"> IF( ISNUMBER(E18), 0, 1 )</f>
        <v>0</v>
      </c>
      <c r="T18" s="511">
        <f t="shared" ref="T18:T22" si="12" xml:space="preserve"> IF( ISNUMBER(F18), 0, 1 )</f>
        <v>0</v>
      </c>
      <c r="U18" s="511">
        <f t="shared" ref="U18:U22" si="13" xml:space="preserve"> IF( ISNUMBER(G18), 0, 1 )</f>
        <v>0</v>
      </c>
      <c r="V18" s="511">
        <f t="shared" ref="V18:V22" si="14" xml:space="preserve"> IF( ISNUMBER(H18), 0, 1 )</f>
        <v>0</v>
      </c>
      <c r="W18" s="511">
        <f t="shared" ref="W18:W22" si="15" xml:space="preserve"> IF( ISNUMBER(I18), 0, 1 )</f>
        <v>0</v>
      </c>
      <c r="AA18" s="1170"/>
      <c r="AC18" s="503" t="s">
        <v>13098</v>
      </c>
      <c r="AD18" s="1273" t="s">
        <v>13175</v>
      </c>
      <c r="AE18" s="1273" t="s">
        <v>13176</v>
      </c>
      <c r="AF18" s="1273" t="s">
        <v>13177</v>
      </c>
      <c r="AG18" s="1273" t="s">
        <v>13178</v>
      </c>
      <c r="AH18" s="1273" t="s">
        <v>13179</v>
      </c>
      <c r="AI18" s="720" t="s">
        <v>13180</v>
      </c>
      <c r="AJ18" s="700"/>
    </row>
    <row r="19" spans="1:36" s="496" customFormat="1" ht="15.75" customHeight="1">
      <c r="B19" s="512" t="s">
        <v>13136</v>
      </c>
      <c r="C19" s="513" t="s">
        <v>6756</v>
      </c>
      <c r="D19" s="513">
        <v>3</v>
      </c>
      <c r="E19" s="1074">
        <v>0</v>
      </c>
      <c r="F19" s="1074">
        <v>0</v>
      </c>
      <c r="G19" s="1074">
        <v>0</v>
      </c>
      <c r="H19" s="1074">
        <v>0</v>
      </c>
      <c r="I19" s="1074">
        <v>0</v>
      </c>
      <c r="J19" s="1257">
        <f t="shared" si="9"/>
        <v>0</v>
      </c>
      <c r="K19" s="562"/>
      <c r="L19" s="517" t="s">
        <v>13181</v>
      </c>
      <c r="M19" s="1113"/>
      <c r="N19" s="517"/>
      <c r="O19" s="1113"/>
      <c r="P19" s="1471"/>
      <c r="Q19" s="487">
        <f t="shared" si="10"/>
        <v>0</v>
      </c>
      <c r="R19" s="1170"/>
      <c r="S19" s="511">
        <f t="shared" si="11"/>
        <v>0</v>
      </c>
      <c r="T19" s="511">
        <f t="shared" si="12"/>
        <v>0</v>
      </c>
      <c r="U19" s="511">
        <f t="shared" si="13"/>
        <v>0</v>
      </c>
      <c r="V19" s="511">
        <f t="shared" si="14"/>
        <v>0</v>
      </c>
      <c r="W19" s="511">
        <f t="shared" si="15"/>
        <v>0</v>
      </c>
      <c r="AA19" s="1170"/>
      <c r="AC19" s="512" t="s">
        <v>13136</v>
      </c>
      <c r="AD19" s="1274" t="s">
        <v>13182</v>
      </c>
      <c r="AE19" s="1274" t="s">
        <v>13183</v>
      </c>
      <c r="AF19" s="1274" t="s">
        <v>13184</v>
      </c>
      <c r="AG19" s="1274" t="s">
        <v>13185</v>
      </c>
      <c r="AH19" s="1274" t="s">
        <v>13186</v>
      </c>
      <c r="AI19" s="1241" t="s">
        <v>13187</v>
      </c>
      <c r="AJ19" s="700"/>
    </row>
    <row r="20" spans="1:36" s="496" customFormat="1" ht="15.75" customHeight="1">
      <c r="B20" s="512" t="s">
        <v>13108</v>
      </c>
      <c r="C20" s="513" t="s">
        <v>6756</v>
      </c>
      <c r="D20" s="513">
        <v>3</v>
      </c>
      <c r="E20" s="1074">
        <v>0</v>
      </c>
      <c r="F20" s="1074">
        <v>0</v>
      </c>
      <c r="G20" s="1074">
        <v>0</v>
      </c>
      <c r="H20" s="1074">
        <v>0</v>
      </c>
      <c r="I20" s="1074">
        <v>0</v>
      </c>
      <c r="J20" s="1257">
        <f t="shared" si="9"/>
        <v>0</v>
      </c>
      <c r="K20" s="562"/>
      <c r="L20" s="517" t="s">
        <v>13188</v>
      </c>
      <c r="M20" s="1113"/>
      <c r="N20" s="517"/>
      <c r="O20" s="1113"/>
      <c r="P20" s="1471"/>
      <c r="Q20" s="487">
        <f t="shared" si="10"/>
        <v>0</v>
      </c>
      <c r="R20" s="1170"/>
      <c r="S20" s="511">
        <f t="shared" si="11"/>
        <v>0</v>
      </c>
      <c r="T20" s="511">
        <f t="shared" si="12"/>
        <v>0</v>
      </c>
      <c r="U20" s="511">
        <f t="shared" si="13"/>
        <v>0</v>
      </c>
      <c r="V20" s="511">
        <f t="shared" si="14"/>
        <v>0</v>
      </c>
      <c r="W20" s="511">
        <f t="shared" si="15"/>
        <v>0</v>
      </c>
      <c r="AA20" s="1170"/>
      <c r="AC20" s="512" t="s">
        <v>13108</v>
      </c>
      <c r="AD20" s="1274" t="s">
        <v>13189</v>
      </c>
      <c r="AE20" s="1274" t="s">
        <v>13190</v>
      </c>
      <c r="AF20" s="1274" t="s">
        <v>13191</v>
      </c>
      <c r="AG20" s="1274" t="s">
        <v>13192</v>
      </c>
      <c r="AH20" s="1274" t="s">
        <v>13193</v>
      </c>
      <c r="AI20" s="1241" t="s">
        <v>13194</v>
      </c>
      <c r="AJ20" s="700"/>
    </row>
    <row r="21" spans="1:36" s="496" customFormat="1" ht="15.75" customHeight="1">
      <c r="B21" s="512" t="s">
        <v>13113</v>
      </c>
      <c r="C21" s="513" t="s">
        <v>6756</v>
      </c>
      <c r="D21" s="513">
        <v>3</v>
      </c>
      <c r="E21" s="1074">
        <v>0</v>
      </c>
      <c r="F21" s="1074">
        <v>0</v>
      </c>
      <c r="G21" s="1074">
        <v>0</v>
      </c>
      <c r="H21" s="1074">
        <v>0</v>
      </c>
      <c r="I21" s="1074">
        <v>0</v>
      </c>
      <c r="J21" s="1257">
        <f t="shared" si="9"/>
        <v>0</v>
      </c>
      <c r="K21" s="526"/>
      <c r="L21" s="1396" t="s">
        <v>13195</v>
      </c>
      <c r="N21" s="517"/>
      <c r="P21" s="1471"/>
      <c r="Q21" s="487">
        <f t="shared" si="10"/>
        <v>0</v>
      </c>
      <c r="R21" s="1170"/>
      <c r="S21" s="511">
        <f t="shared" si="11"/>
        <v>0</v>
      </c>
      <c r="T21" s="511">
        <f t="shared" si="12"/>
        <v>0</v>
      </c>
      <c r="U21" s="511">
        <f t="shared" si="13"/>
        <v>0</v>
      </c>
      <c r="V21" s="511">
        <f t="shared" si="14"/>
        <v>0</v>
      </c>
      <c r="W21" s="511">
        <f t="shared" si="15"/>
        <v>0</v>
      </c>
      <c r="AA21" s="1170"/>
      <c r="AC21" s="512" t="s">
        <v>13113</v>
      </c>
      <c r="AD21" s="1274" t="s">
        <v>13196</v>
      </c>
      <c r="AE21" s="1274" t="s">
        <v>13197</v>
      </c>
      <c r="AF21" s="1274" t="s">
        <v>13198</v>
      </c>
      <c r="AG21" s="1274" t="s">
        <v>13199</v>
      </c>
      <c r="AH21" s="1274" t="s">
        <v>13200</v>
      </c>
      <c r="AI21" s="1241" t="s">
        <v>13201</v>
      </c>
    </row>
    <row r="22" spans="1:36" s="598" customFormat="1" ht="15.75" customHeight="1">
      <c r="B22" s="512" t="s">
        <v>13118</v>
      </c>
      <c r="C22" s="513" t="s">
        <v>6756</v>
      </c>
      <c r="D22" s="513">
        <v>3</v>
      </c>
      <c r="E22" s="1074">
        <v>2.0550000000000002</v>
      </c>
      <c r="F22" s="1074">
        <v>0.44800000000000001</v>
      </c>
      <c r="G22" s="1074">
        <v>0.44800000000000001</v>
      </c>
      <c r="H22" s="1074">
        <v>0</v>
      </c>
      <c r="I22" s="1074">
        <v>0</v>
      </c>
      <c r="J22" s="1257">
        <f t="shared" si="9"/>
        <v>2.9510000000000001</v>
      </c>
      <c r="K22" s="526"/>
      <c r="L22" s="1396" t="s">
        <v>13202</v>
      </c>
      <c r="N22" s="517"/>
      <c r="P22" s="1471"/>
      <c r="Q22" s="487">
        <f t="shared" si="10"/>
        <v>0</v>
      </c>
      <c r="R22" s="1170"/>
      <c r="S22" s="511">
        <f t="shared" si="11"/>
        <v>0</v>
      </c>
      <c r="T22" s="511">
        <f t="shared" si="12"/>
        <v>0</v>
      </c>
      <c r="U22" s="511">
        <f t="shared" si="13"/>
        <v>0</v>
      </c>
      <c r="V22" s="511">
        <f t="shared" si="14"/>
        <v>0</v>
      </c>
      <c r="W22" s="511">
        <f t="shared" si="15"/>
        <v>0</v>
      </c>
      <c r="X22" s="496"/>
      <c r="Y22" s="496"/>
      <c r="Z22" s="496"/>
      <c r="AA22" s="1170"/>
      <c r="AC22" s="512" t="s">
        <v>13118</v>
      </c>
      <c r="AD22" s="1274" t="s">
        <v>13203</v>
      </c>
      <c r="AE22" s="1274" t="s">
        <v>13204</v>
      </c>
      <c r="AF22" s="1274" t="s">
        <v>13205</v>
      </c>
      <c r="AG22" s="1274" t="s">
        <v>13206</v>
      </c>
      <c r="AH22" s="1274" t="s">
        <v>13207</v>
      </c>
      <c r="AI22" s="1241" t="s">
        <v>13208</v>
      </c>
    </row>
    <row r="23" spans="1:36" ht="15.75" customHeight="1" thickBot="1">
      <c r="A23" s="496"/>
      <c r="B23" s="519" t="s">
        <v>13209</v>
      </c>
      <c r="C23" s="520" t="s">
        <v>6756</v>
      </c>
      <c r="D23" s="520">
        <v>3</v>
      </c>
      <c r="E23" s="1207">
        <f>IFERROR(E18 + E19 + E20 + E21 + E22, 0)</f>
        <v>2.0550000000000002</v>
      </c>
      <c r="F23" s="1207">
        <f t="shared" ref="F23:I23" si="16">IFERROR(F18 + F19 + F20 + F21 + F22, 0)</f>
        <v>0.44800000000000001</v>
      </c>
      <c r="G23" s="1207">
        <f t="shared" si="16"/>
        <v>0.44800000000000001</v>
      </c>
      <c r="H23" s="1207">
        <f t="shared" si="16"/>
        <v>0</v>
      </c>
      <c r="I23" s="1207">
        <f t="shared" si="16"/>
        <v>0</v>
      </c>
      <c r="J23" s="1258">
        <f t="shared" si="9"/>
        <v>2.9510000000000001</v>
      </c>
      <c r="K23" s="562"/>
      <c r="L23" s="523" t="s">
        <v>13210</v>
      </c>
      <c r="M23" s="1113"/>
      <c r="N23" s="523"/>
      <c r="O23" s="1113"/>
      <c r="P23" s="1471"/>
      <c r="Q23" s="496"/>
      <c r="R23" s="1170"/>
      <c r="S23" s="496"/>
      <c r="T23" s="496"/>
      <c r="U23" s="496"/>
      <c r="V23" s="496"/>
      <c r="W23" s="496"/>
      <c r="X23" s="496"/>
      <c r="Y23" s="496"/>
      <c r="Z23" s="496"/>
      <c r="AA23" s="1170"/>
      <c r="AB23" s="496"/>
      <c r="AC23" s="519" t="s">
        <v>13167</v>
      </c>
      <c r="AD23" s="1058" t="s">
        <v>13211</v>
      </c>
      <c r="AE23" s="1058" t="s">
        <v>13212</v>
      </c>
      <c r="AF23" s="1058" t="s">
        <v>13213</v>
      </c>
      <c r="AG23" s="1058" t="s">
        <v>13214</v>
      </c>
      <c r="AH23" s="1058" t="s">
        <v>13215</v>
      </c>
      <c r="AI23" s="853" t="s">
        <v>13216</v>
      </c>
      <c r="AJ23" s="700"/>
    </row>
    <row r="24" spans="1:36" ht="15.75" customHeight="1" thickTop="1" thickBot="1">
      <c r="A24" s="496"/>
      <c r="B24" s="496"/>
      <c r="C24" s="496"/>
      <c r="D24" s="496"/>
      <c r="E24" s="1096"/>
      <c r="F24" s="1096"/>
      <c r="G24" s="1096"/>
      <c r="H24" s="1096"/>
      <c r="I24" s="1096"/>
      <c r="J24" s="1096"/>
      <c r="K24" s="496"/>
      <c r="L24" s="496"/>
      <c r="M24" s="496"/>
      <c r="N24" s="496"/>
      <c r="O24" s="496"/>
      <c r="P24" s="1471"/>
      <c r="Q24" s="496"/>
      <c r="R24" s="1170"/>
      <c r="S24" s="496"/>
      <c r="T24" s="496"/>
      <c r="U24" s="496"/>
      <c r="V24" s="496"/>
      <c r="W24" s="496"/>
      <c r="X24" s="496"/>
      <c r="Y24" s="496"/>
      <c r="Z24" s="496"/>
      <c r="AA24" s="1170"/>
      <c r="AC24" s="496"/>
      <c r="AD24" s="496"/>
      <c r="AE24" s="496"/>
      <c r="AF24" s="496"/>
      <c r="AG24" s="496"/>
      <c r="AH24" s="496"/>
      <c r="AI24" s="496"/>
    </row>
    <row r="25" spans="1:36" s="496" customFormat="1" ht="15.75" customHeight="1" thickTop="1" thickBot="1">
      <c r="B25" s="1475" t="s">
        <v>11144</v>
      </c>
      <c r="C25" s="1464"/>
      <c r="D25" s="1464"/>
      <c r="E25" s="1476"/>
      <c r="F25" s="1476"/>
      <c r="G25" s="1476"/>
      <c r="H25" s="1476"/>
      <c r="I25" s="1476"/>
      <c r="J25" s="1476"/>
      <c r="K25" s="1464"/>
      <c r="L25" s="1464"/>
      <c r="M25" s="1464"/>
      <c r="N25" s="1464"/>
      <c r="O25" s="1464"/>
      <c r="P25" s="1472"/>
      <c r="R25" s="1170"/>
      <c r="AA25" s="1170"/>
      <c r="AC25" s="1475" t="s">
        <v>11144</v>
      </c>
      <c r="AD25" s="1464"/>
      <c r="AE25" s="1464"/>
      <c r="AF25" s="1464"/>
      <c r="AG25" s="1464"/>
      <c r="AH25" s="1464"/>
      <c r="AI25" s="1464"/>
      <c r="AJ25" s="1473"/>
    </row>
    <row r="26" spans="1:36" s="496" customFormat="1" ht="15.75" customHeight="1" thickTop="1" thickBot="1">
      <c r="B26" s="876" t="s">
        <v>13217</v>
      </c>
      <c r="C26" s="832" t="s">
        <v>6756</v>
      </c>
      <c r="D26" s="832">
        <v>3</v>
      </c>
      <c r="E26" s="1204">
        <f>IFERROR(E15+E23,0)</f>
        <v>18.672999999999998</v>
      </c>
      <c r="F26" s="1204">
        <f t="shared" ref="F26:J26" si="17">IFERROR(F15+F23,0)</f>
        <v>4.07</v>
      </c>
      <c r="G26" s="1204">
        <f t="shared" si="17"/>
        <v>4.07</v>
      </c>
      <c r="H26" s="1204">
        <f t="shared" si="17"/>
        <v>6.0000000000000001E-3</v>
      </c>
      <c r="I26" s="1204">
        <f t="shared" si="17"/>
        <v>0</v>
      </c>
      <c r="J26" s="1190">
        <f t="shared" si="17"/>
        <v>26.818999999999999</v>
      </c>
      <c r="K26" s="562"/>
      <c r="L26" s="835" t="s">
        <v>13218</v>
      </c>
      <c r="M26" s="1113"/>
      <c r="N26" s="835"/>
      <c r="O26" s="1113"/>
      <c r="P26" s="1471"/>
      <c r="R26" s="1170"/>
      <c r="AA26" s="1170"/>
      <c r="AC26" s="876" t="s">
        <v>13123</v>
      </c>
      <c r="AD26" s="833" t="s">
        <v>13219</v>
      </c>
      <c r="AE26" s="1278" t="s">
        <v>13220</v>
      </c>
      <c r="AF26" s="1278" t="s">
        <v>13221</v>
      </c>
      <c r="AG26" s="1278" t="s">
        <v>13222</v>
      </c>
      <c r="AH26" s="1278" t="s">
        <v>13223</v>
      </c>
      <c r="AI26" s="1062" t="s">
        <v>13224</v>
      </c>
      <c r="AJ26" s="700"/>
    </row>
    <row r="27" spans="1:36" ht="24" customHeight="1" thickTop="1">
      <c r="A27" s="496"/>
      <c r="B27" s="496"/>
      <c r="C27" s="496"/>
      <c r="D27" s="496"/>
      <c r="E27" s="496"/>
      <c r="F27" s="496"/>
      <c r="G27" s="496"/>
      <c r="H27" s="496"/>
      <c r="I27" s="496"/>
      <c r="J27" s="496"/>
      <c r="K27" s="496"/>
      <c r="L27" s="496"/>
      <c r="M27" s="496"/>
      <c r="N27" s="496"/>
      <c r="O27" s="496"/>
      <c r="Q27" s="496"/>
      <c r="S27" s="496"/>
      <c r="T27" s="496"/>
      <c r="U27" s="496"/>
      <c r="V27" s="496"/>
      <c r="W27" s="496"/>
      <c r="X27" s="496"/>
      <c r="Y27" s="496"/>
      <c r="Z27" s="496"/>
    </row>
    <row r="28" spans="1:36" ht="24" customHeight="1">
      <c r="A28" s="496"/>
      <c r="B28" s="496"/>
      <c r="C28" s="496"/>
      <c r="D28" s="496"/>
      <c r="E28" s="496"/>
      <c r="F28" s="496"/>
      <c r="G28" s="496"/>
      <c r="H28" s="496"/>
      <c r="I28" s="496"/>
      <c r="J28" s="496"/>
      <c r="K28" s="496"/>
      <c r="L28" s="496"/>
      <c r="M28" s="496"/>
      <c r="N28" s="496"/>
      <c r="O28" s="496"/>
      <c r="Q28" s="496"/>
      <c r="S28" s="496"/>
      <c r="T28" s="496"/>
      <c r="U28" s="496"/>
      <c r="V28" s="496"/>
      <c r="W28" s="496"/>
      <c r="X28" s="496"/>
      <c r="Y28" s="496"/>
      <c r="Z28" s="496"/>
    </row>
    <row r="29" spans="1:36" ht="24" customHeight="1">
      <c r="A29" s="496"/>
      <c r="B29" s="496"/>
      <c r="C29" s="496"/>
      <c r="D29" s="496"/>
      <c r="E29" s="496"/>
      <c r="F29" s="496"/>
      <c r="G29" s="496"/>
      <c r="H29" s="496"/>
      <c r="I29" s="496"/>
      <c r="J29" s="496"/>
      <c r="K29" s="496"/>
      <c r="L29" s="496"/>
      <c r="M29" s="496"/>
      <c r="N29" s="496"/>
      <c r="O29" s="496"/>
      <c r="Q29" s="496"/>
      <c r="S29" s="496"/>
      <c r="T29" s="496"/>
      <c r="U29" s="496"/>
      <c r="V29" s="496"/>
      <c r="W29" s="496"/>
      <c r="X29" s="496"/>
      <c r="Y29" s="496"/>
      <c r="Z29" s="496"/>
    </row>
    <row r="30" spans="1:36" ht="24" customHeight="1">
      <c r="A30" s="496"/>
      <c r="B30" s="496"/>
      <c r="C30" s="496"/>
      <c r="D30" s="496"/>
      <c r="E30" s="496"/>
      <c r="F30" s="496"/>
      <c r="G30" s="496"/>
      <c r="H30" s="496"/>
      <c r="I30" s="496"/>
      <c r="J30" s="496"/>
      <c r="K30" s="496"/>
      <c r="L30" s="496"/>
      <c r="M30" s="496"/>
      <c r="N30" s="496"/>
      <c r="O30" s="496"/>
      <c r="Q30" s="496"/>
      <c r="S30" s="496"/>
      <c r="T30" s="496"/>
      <c r="U30" s="496"/>
      <c r="V30" s="496"/>
      <c r="W30" s="496"/>
      <c r="X30" s="496"/>
      <c r="Y30" s="496"/>
      <c r="Z30" s="496"/>
    </row>
    <row r="31" spans="1:36" ht="24" customHeight="1">
      <c r="A31" s="496"/>
      <c r="B31" s="496"/>
      <c r="C31" s="496"/>
      <c r="D31" s="496"/>
      <c r="E31" s="496"/>
      <c r="F31" s="496"/>
      <c r="G31" s="496"/>
      <c r="H31" s="496"/>
      <c r="I31" s="496"/>
      <c r="J31" s="496"/>
      <c r="K31" s="496"/>
      <c r="L31" s="496"/>
      <c r="M31" s="496"/>
      <c r="N31" s="496"/>
      <c r="O31" s="496"/>
      <c r="Q31" s="496"/>
      <c r="S31" s="496"/>
      <c r="T31" s="496"/>
      <c r="U31" s="496"/>
      <c r="V31" s="496"/>
      <c r="W31" s="496"/>
      <c r="X31" s="496"/>
      <c r="Y31" s="496"/>
      <c r="Z31" s="496"/>
    </row>
    <row r="32" spans="1:36" ht="24" customHeight="1">
      <c r="A32" s="496"/>
      <c r="B32" s="496"/>
      <c r="C32" s="496"/>
      <c r="D32" s="496"/>
      <c r="E32" s="496"/>
      <c r="F32" s="496"/>
      <c r="G32" s="496"/>
      <c r="H32" s="496"/>
      <c r="I32" s="496"/>
      <c r="J32" s="496"/>
      <c r="K32" s="496"/>
      <c r="L32" s="496"/>
      <c r="M32" s="496"/>
      <c r="N32" s="496"/>
      <c r="O32" s="496"/>
      <c r="Q32" s="496"/>
      <c r="S32" s="496"/>
      <c r="T32" s="496"/>
      <c r="U32" s="496"/>
      <c r="V32" s="496"/>
      <c r="W32" s="496"/>
      <c r="X32" s="496"/>
      <c r="Y32" s="496"/>
      <c r="Z32" s="496"/>
    </row>
  </sheetData>
  <sheetProtection algorithmName="SHA-512" hashValue="CzjoEAS9Yk8vv3vlKlSyZ/pO3bxT+SkF3YG2KtTYYq49+l+dlC5ktI26AuRyF5GxYkCF7aiZ6S9tAQqTVux6WA==" saltValue="uS+fPL3qBWfYCEGHTH8JsA==" spinCount="100000" sheet="1" objects="1" scenarios="1" formatColumns="0" formatRows="0"/>
  <mergeCells count="17">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s>
  <conditionalFormatting sqref="Q10:Q14">
    <cfRule type="cellIs" dxfId="151" priority="4" operator="equal">
      <formula>0</formula>
    </cfRule>
  </conditionalFormatting>
  <conditionalFormatting sqref="Q18:Q22">
    <cfRule type="cellIs" dxfId="150"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showGridLines="0" zoomScale="70" zoomScaleNormal="70" zoomScaleSheetLayoutView="100" workbookViewId="0">
      <selection sqref="A1:XFD1048576"/>
    </sheetView>
  </sheetViews>
  <sheetFormatPr defaultColWidth="9" defaultRowHeight="24" customHeight="1"/>
  <cols>
    <col min="1" max="1" width="1.625" style="490" customWidth="1"/>
    <col min="2" max="2" width="44.25" style="490" bestFit="1" customWidth="1"/>
    <col min="3" max="3" width="7" style="490" customWidth="1"/>
    <col min="4" max="4" width="5.5" style="490" customWidth="1"/>
    <col min="5" max="5" width="14.5" style="490" customWidth="1"/>
    <col min="6" max="6" width="14.125" style="490" customWidth="1"/>
    <col min="7" max="7" width="13.75" style="490" customWidth="1"/>
    <col min="8" max="8" width="12.5" style="490" customWidth="1"/>
    <col min="9" max="9" width="1.625" style="490" customWidth="1"/>
    <col min="10" max="10" width="13.75" style="490" customWidth="1"/>
    <col min="11" max="11" width="1.625" style="490" customWidth="1"/>
    <col min="12" max="12" width="46.625" style="490" customWidth="1"/>
    <col min="13" max="14" width="1.625" style="490" customWidth="1"/>
    <col min="15" max="15" width="25" style="490" customWidth="1"/>
    <col min="16" max="16" width="1.625" style="490" customWidth="1"/>
    <col min="17" max="20" width="5.625" style="490" hidden="1" customWidth="1"/>
    <col min="21" max="21" width="1.625" style="490" hidden="1" customWidth="1"/>
    <col min="22" max="22" width="1.625" style="490" customWidth="1"/>
    <col min="23" max="23" width="36.125" style="490" customWidth="1"/>
    <col min="24" max="27" width="15" style="490" customWidth="1"/>
    <col min="28" max="28" width="1.625" style="490" customWidth="1"/>
    <col min="29" max="16384" width="9" style="490"/>
  </cols>
  <sheetData>
    <row r="1" spans="1:28" s="618" customFormat="1" ht="29.25" customHeight="1">
      <c r="B1" s="3183" t="s">
        <v>13225</v>
      </c>
      <c r="C1" s="3183"/>
      <c r="D1" s="3183"/>
      <c r="E1" s="3183"/>
      <c r="F1" s="3183"/>
      <c r="G1" s="3183"/>
      <c r="H1" s="3183"/>
      <c r="I1" s="917"/>
      <c r="J1" s="581"/>
      <c r="K1" s="581"/>
      <c r="L1" s="581"/>
      <c r="M1" s="581"/>
      <c r="N1" s="1168"/>
      <c r="P1" s="1168"/>
      <c r="U1" s="1168"/>
      <c r="W1" s="3183" t="s">
        <v>6740</v>
      </c>
      <c r="X1" s="3183"/>
      <c r="Y1" s="3183"/>
      <c r="Z1" s="3183"/>
      <c r="AA1" s="3183"/>
      <c r="AB1" s="917"/>
    </row>
    <row r="2" spans="1:28" s="618" customFormat="1" ht="29.25" customHeight="1">
      <c r="B2" s="3183" t="s">
        <v>9</v>
      </c>
      <c r="C2" s="3183"/>
      <c r="D2" s="3183"/>
      <c r="E2" s="3183"/>
      <c r="F2" s="3183"/>
      <c r="G2" s="3183"/>
      <c r="H2" s="3183"/>
      <c r="I2" s="917"/>
      <c r="J2" s="581"/>
      <c r="K2" s="581"/>
      <c r="L2" s="581"/>
      <c r="M2" s="581"/>
      <c r="N2" s="1168"/>
      <c r="P2" s="1168"/>
      <c r="U2" s="1168"/>
      <c r="W2" s="3183"/>
      <c r="X2" s="3183"/>
      <c r="Y2" s="3183"/>
      <c r="Z2" s="3183"/>
      <c r="AA2" s="3183"/>
      <c r="AB2" s="917"/>
    </row>
    <row r="3" spans="1:28" ht="44.25" customHeight="1">
      <c r="B3" s="3077" t="s">
        <v>690</v>
      </c>
      <c r="C3" s="3077"/>
      <c r="D3" s="3077"/>
      <c r="E3" s="3077"/>
      <c r="F3" s="3077"/>
      <c r="G3" s="3077"/>
      <c r="H3" s="3077"/>
      <c r="I3" s="3077"/>
      <c r="J3" s="3077"/>
      <c r="K3" s="3077"/>
      <c r="L3" s="3077"/>
      <c r="M3" s="581"/>
      <c r="N3" s="827"/>
      <c r="O3" s="489" t="s">
        <v>6741</v>
      </c>
      <c r="P3" s="827"/>
      <c r="U3" s="827"/>
      <c r="W3" s="3077" t="s">
        <v>13226</v>
      </c>
      <c r="X3" s="3077"/>
      <c r="Y3" s="3077"/>
      <c r="Z3" s="3077"/>
      <c r="AA3" s="3077"/>
      <c r="AB3" s="1080"/>
    </row>
    <row r="4" spans="1:28" ht="14.25" customHeight="1" thickBot="1">
      <c r="B4" s="584"/>
      <c r="C4" s="584"/>
      <c r="D4" s="584"/>
      <c r="E4" s="584"/>
      <c r="F4" s="584"/>
      <c r="G4" s="584"/>
      <c r="H4" s="584"/>
      <c r="I4" s="1080"/>
      <c r="J4" s="581"/>
      <c r="K4" s="581"/>
      <c r="L4" s="581"/>
      <c r="M4" s="581"/>
      <c r="N4" s="827"/>
      <c r="P4" s="827"/>
      <c r="U4" s="827"/>
      <c r="W4" s="584"/>
      <c r="X4" s="584"/>
      <c r="Y4" s="584"/>
      <c r="Z4" s="584"/>
      <c r="AA4" s="584"/>
      <c r="AB4" s="1080"/>
    </row>
    <row r="5" spans="1:28" ht="31.5" thickTop="1" thickBot="1">
      <c r="A5" s="496"/>
      <c r="B5" s="492" t="s">
        <v>6743</v>
      </c>
      <c r="C5" s="493" t="s">
        <v>6744</v>
      </c>
      <c r="D5" s="493" t="s">
        <v>6745</v>
      </c>
      <c r="E5" s="493" t="s">
        <v>7672</v>
      </c>
      <c r="F5" s="493" t="s">
        <v>8704</v>
      </c>
      <c r="G5" s="493" t="s">
        <v>8473</v>
      </c>
      <c r="H5" s="494" t="s">
        <v>6962</v>
      </c>
      <c r="I5" s="496"/>
      <c r="J5" s="497" t="s">
        <v>6749</v>
      </c>
      <c r="K5" s="495"/>
      <c r="L5" s="497" t="s">
        <v>6750</v>
      </c>
      <c r="M5" s="495"/>
      <c r="N5" s="827"/>
      <c r="O5" s="1238"/>
      <c r="P5" s="827"/>
      <c r="Q5" s="2921" t="s">
        <v>6742</v>
      </c>
      <c r="R5" s="3182"/>
      <c r="S5" s="3182"/>
      <c r="T5" s="3182"/>
      <c r="U5" s="1133"/>
      <c r="V5" s="1477"/>
      <c r="W5" s="492" t="s">
        <v>6743</v>
      </c>
      <c r="X5" s="493" t="s">
        <v>7672</v>
      </c>
      <c r="Y5" s="493" t="s">
        <v>8704</v>
      </c>
      <c r="Z5" s="493" t="s">
        <v>8473</v>
      </c>
      <c r="AA5" s="494" t="s">
        <v>6962</v>
      </c>
    </row>
    <row r="6" spans="1:28" s="496" customFormat="1" ht="15.75" customHeight="1" thickTop="1" thickBot="1">
      <c r="B6" s="1478"/>
      <c r="C6" s="1478"/>
      <c r="D6" s="1478"/>
      <c r="E6" s="1069"/>
      <c r="F6" s="1069"/>
      <c r="G6" s="1069"/>
      <c r="H6" s="1069"/>
      <c r="I6" s="598"/>
      <c r="J6" s="1069"/>
      <c r="K6" s="1069"/>
      <c r="L6" s="1069"/>
      <c r="M6" s="1069"/>
      <c r="N6" s="1170"/>
      <c r="P6" s="1170"/>
      <c r="Q6" s="502" t="s">
        <v>6751</v>
      </c>
      <c r="U6" s="1170"/>
      <c r="W6" s="1478"/>
      <c r="X6" s="1069"/>
      <c r="Y6" s="1069"/>
      <c r="Z6" s="1069"/>
      <c r="AA6" s="1069"/>
      <c r="AB6" s="1082"/>
    </row>
    <row r="7" spans="1:28" s="496" customFormat="1" ht="15.75" customHeight="1" thickTop="1" thickBot="1">
      <c r="B7" s="499" t="s">
        <v>11144</v>
      </c>
      <c r="C7" s="531"/>
      <c r="D7" s="531"/>
      <c r="E7" s="495"/>
      <c r="F7" s="495"/>
      <c r="G7" s="1292"/>
      <c r="H7" s="1288"/>
      <c r="I7" s="1288"/>
      <c r="J7" s="1295"/>
      <c r="K7" s="1296"/>
      <c r="L7" s="1296"/>
      <c r="M7" s="1296"/>
      <c r="N7" s="1170"/>
      <c r="P7" s="1170"/>
      <c r="U7" s="1170"/>
      <c r="W7" s="499" t="s">
        <v>13227</v>
      </c>
      <c r="X7" s="495"/>
      <c r="Y7" s="495"/>
      <c r="Z7" s="1292"/>
      <c r="AA7" s="1288"/>
      <c r="AB7" s="1288"/>
    </row>
    <row r="8" spans="1:28" s="496" customFormat="1" ht="15.75" customHeight="1" thickTop="1">
      <c r="B8" s="503" t="s">
        <v>13228</v>
      </c>
      <c r="C8" s="504" t="s">
        <v>6756</v>
      </c>
      <c r="D8" s="504">
        <v>3</v>
      </c>
      <c r="E8" s="802">
        <v>0</v>
      </c>
      <c r="F8" s="802">
        <v>0.36699999999999999</v>
      </c>
      <c r="G8" s="802">
        <v>0.26100000000000001</v>
      </c>
      <c r="H8" s="107">
        <f>IFERROR(SUM(E8:G8), 0)</f>
        <v>0.628</v>
      </c>
      <c r="I8" s="1288"/>
      <c r="J8" s="509" t="s">
        <v>13229</v>
      </c>
      <c r="K8" s="803"/>
      <c r="L8" s="509"/>
      <c r="M8" s="803"/>
      <c r="N8" s="1170"/>
      <c r="O8" s="487">
        <f>IF(SUM(Q8:T8 ) = 0, 0, $Q$6 )</f>
        <v>0</v>
      </c>
      <c r="P8" s="1170"/>
      <c r="Q8" s="511">
        <f t="shared" ref="Q8" si="0" xml:space="preserve"> IF( ISNUMBER(E8), 0, 1 )</f>
        <v>0</v>
      </c>
      <c r="R8" s="511">
        <f t="shared" ref="R8:R10" si="1" xml:space="preserve"> IF( ISNUMBER(F8), 0, 1 )</f>
        <v>0</v>
      </c>
      <c r="S8" s="511">
        <f t="shared" ref="S8:S10" si="2" xml:space="preserve"> IF( ISNUMBER(G8), 0, 1 )</f>
        <v>0</v>
      </c>
      <c r="U8" s="1170"/>
      <c r="W8" s="503" t="s">
        <v>8308</v>
      </c>
      <c r="X8" s="802" t="s">
        <v>13230</v>
      </c>
      <c r="Y8" s="802" t="s">
        <v>13231</v>
      </c>
      <c r="Z8" s="802" t="s">
        <v>13232</v>
      </c>
      <c r="AA8" s="107" t="s">
        <v>13233</v>
      </c>
      <c r="AB8" s="1288"/>
    </row>
    <row r="9" spans="1:28" s="496" customFormat="1" ht="30">
      <c r="B9" s="512" t="s">
        <v>13234</v>
      </c>
      <c r="C9" s="513" t="s">
        <v>6756</v>
      </c>
      <c r="D9" s="513">
        <v>3</v>
      </c>
      <c r="E9" s="804">
        <v>0</v>
      </c>
      <c r="F9" s="804">
        <v>0</v>
      </c>
      <c r="G9" s="804">
        <v>0</v>
      </c>
      <c r="H9" s="111">
        <f>IFERROR(SUM(E9:G9), 0)</f>
        <v>0</v>
      </c>
      <c r="I9" s="1288"/>
      <c r="J9" s="517" t="s">
        <v>13235</v>
      </c>
      <c r="K9" s="803"/>
      <c r="L9" s="517"/>
      <c r="M9" s="803"/>
      <c r="N9" s="1170"/>
      <c r="O9" s="487">
        <f t="shared" ref="O9:O10" si="3">IF(SUM(Q9:T9 ) = 0, 0, $Q$6 )</f>
        <v>0</v>
      </c>
      <c r="P9" s="1170"/>
      <c r="Q9" s="511">
        <f t="shared" ref="Q9:Q10" si="4" xml:space="preserve"> IF( ISNUMBER(E9), 0, 1 )</f>
        <v>0</v>
      </c>
      <c r="R9" s="511">
        <f t="shared" si="1"/>
        <v>0</v>
      </c>
      <c r="S9" s="511">
        <f t="shared" si="2"/>
        <v>0</v>
      </c>
      <c r="U9" s="1170"/>
      <c r="W9" s="512" t="s">
        <v>8314</v>
      </c>
      <c r="X9" s="804" t="s">
        <v>13236</v>
      </c>
      <c r="Y9" s="804" t="s">
        <v>13237</v>
      </c>
      <c r="Z9" s="804" t="s">
        <v>13238</v>
      </c>
      <c r="AA9" s="111" t="s">
        <v>13239</v>
      </c>
      <c r="AB9" s="1288"/>
    </row>
    <row r="10" spans="1:28" s="496" customFormat="1" ht="15.75" customHeight="1">
      <c r="B10" s="512" t="s">
        <v>13240</v>
      </c>
      <c r="C10" s="513" t="s">
        <v>6756</v>
      </c>
      <c r="D10" s="513">
        <v>3</v>
      </c>
      <c r="E10" s="804">
        <v>0</v>
      </c>
      <c r="F10" s="804">
        <v>0</v>
      </c>
      <c r="G10" s="804">
        <v>2.1999999999999999E-2</v>
      </c>
      <c r="H10" s="111">
        <f>IFERROR(SUM(E10:G10), 0)</f>
        <v>2.1999999999999999E-2</v>
      </c>
      <c r="I10" s="1288"/>
      <c r="J10" s="517" t="s">
        <v>13241</v>
      </c>
      <c r="K10" s="803"/>
      <c r="L10" s="517"/>
      <c r="M10" s="803"/>
      <c r="N10" s="1170"/>
      <c r="O10" s="487">
        <f t="shared" si="3"/>
        <v>0</v>
      </c>
      <c r="P10" s="1170"/>
      <c r="Q10" s="511">
        <f t="shared" si="4"/>
        <v>0</v>
      </c>
      <c r="R10" s="511">
        <f t="shared" si="1"/>
        <v>0</v>
      </c>
      <c r="S10" s="511">
        <f t="shared" si="2"/>
        <v>0</v>
      </c>
      <c r="U10" s="1170"/>
      <c r="W10" s="512" t="s">
        <v>13240</v>
      </c>
      <c r="X10" s="804" t="s">
        <v>13242</v>
      </c>
      <c r="Y10" s="804" t="s">
        <v>13243</v>
      </c>
      <c r="Z10" s="804" t="s">
        <v>13244</v>
      </c>
      <c r="AA10" s="111" t="s">
        <v>13245</v>
      </c>
      <c r="AB10" s="1288"/>
    </row>
    <row r="11" spans="1:28" s="496" customFormat="1" ht="15.75" customHeight="1" thickBot="1">
      <c r="B11" s="519" t="s">
        <v>13246</v>
      </c>
      <c r="C11" s="520" t="s">
        <v>6756</v>
      </c>
      <c r="D11" s="520">
        <v>3</v>
      </c>
      <c r="E11" s="112">
        <f>IFERROR(SUM(E8:E10), 0)</f>
        <v>0</v>
      </c>
      <c r="F11" s="112">
        <f t="shared" ref="F11:G11" si="5">IFERROR(SUM(F8:F10), 0)</f>
        <v>0.36699999999999999</v>
      </c>
      <c r="G11" s="112">
        <f t="shared" si="5"/>
        <v>0.28300000000000003</v>
      </c>
      <c r="H11" s="113">
        <f>IFERROR(SUM(E11:G11), 0)</f>
        <v>0.65</v>
      </c>
      <c r="I11" s="1288"/>
      <c r="J11" s="523" t="s">
        <v>13247</v>
      </c>
      <c r="K11" s="803"/>
      <c r="L11" s="523"/>
      <c r="M11" s="803"/>
      <c r="N11" s="1170"/>
      <c r="P11" s="1170"/>
      <c r="U11" s="1170"/>
      <c r="W11" s="519" t="s">
        <v>13248</v>
      </c>
      <c r="X11" s="112" t="s">
        <v>13249</v>
      </c>
      <c r="Y11" s="112" t="s">
        <v>13250</v>
      </c>
      <c r="Z11" s="112" t="s">
        <v>13251</v>
      </c>
      <c r="AA11" s="113" t="s">
        <v>13252</v>
      </c>
      <c r="AB11" s="1288"/>
    </row>
    <row r="12" spans="1:28" ht="9" customHeight="1" thickTop="1">
      <c r="A12" s="496"/>
      <c r="B12" s="484"/>
      <c r="C12" s="484"/>
      <c r="D12" s="484"/>
      <c r="E12" s="484"/>
      <c r="F12" s="484"/>
      <c r="G12" s="484"/>
      <c r="H12" s="484"/>
      <c r="I12" s="496"/>
      <c r="J12" s="496"/>
      <c r="K12" s="496"/>
      <c r="L12" s="496"/>
      <c r="M12" s="496"/>
      <c r="O12" s="496"/>
      <c r="Q12" s="496"/>
      <c r="R12" s="496"/>
      <c r="S12" s="496"/>
      <c r="T12" s="496"/>
      <c r="W12" s="824"/>
      <c r="X12" s="824"/>
      <c r="Y12" s="824"/>
      <c r="Z12" s="824"/>
      <c r="AA12" s="824"/>
    </row>
    <row r="13" spans="1:28" ht="24" customHeight="1">
      <c r="A13" s="496"/>
      <c r="B13" s="496"/>
      <c r="C13" s="496"/>
      <c r="D13" s="496"/>
      <c r="E13" s="496"/>
      <c r="F13" s="496"/>
      <c r="G13" s="496"/>
      <c r="H13" s="496"/>
      <c r="I13" s="496"/>
      <c r="J13" s="496"/>
      <c r="K13" s="496"/>
      <c r="L13" s="496"/>
      <c r="M13" s="496"/>
      <c r="O13" s="496"/>
      <c r="Q13" s="496"/>
      <c r="R13" s="496"/>
      <c r="S13" s="496"/>
      <c r="T13" s="496"/>
    </row>
    <row r="14" spans="1:28" ht="24" customHeight="1">
      <c r="A14" s="496"/>
      <c r="B14" s="496"/>
      <c r="C14" s="496"/>
      <c r="D14" s="496"/>
      <c r="E14" s="496"/>
      <c r="F14" s="496"/>
      <c r="G14" s="496"/>
      <c r="H14" s="496"/>
      <c r="I14" s="496"/>
      <c r="J14" s="496"/>
      <c r="K14" s="496"/>
      <c r="L14" s="496"/>
      <c r="M14" s="496"/>
      <c r="Q14" s="496"/>
      <c r="R14" s="496"/>
      <c r="S14" s="496"/>
      <c r="T14" s="496"/>
    </row>
    <row r="15" spans="1:28" ht="24" customHeight="1">
      <c r="A15" s="496"/>
      <c r="B15" s="496"/>
      <c r="C15" s="496"/>
      <c r="D15" s="496"/>
      <c r="E15" s="496"/>
      <c r="F15" s="496"/>
      <c r="G15" s="496"/>
      <c r="H15" s="496"/>
      <c r="I15" s="496"/>
      <c r="J15" s="496"/>
      <c r="K15" s="496"/>
      <c r="L15" s="496"/>
      <c r="M15" s="496"/>
    </row>
    <row r="16" spans="1:28" ht="24" customHeight="1">
      <c r="A16" s="496"/>
      <c r="B16" s="496"/>
      <c r="C16" s="496"/>
      <c r="D16" s="496"/>
      <c r="E16" s="496"/>
      <c r="F16" s="496"/>
      <c r="G16" s="496"/>
      <c r="H16" s="496"/>
      <c r="I16" s="496"/>
      <c r="J16" s="496"/>
      <c r="K16" s="496"/>
      <c r="L16" s="496"/>
      <c r="M16" s="496"/>
    </row>
  </sheetData>
  <sheetProtection algorithmName="SHA-512" hashValue="ggFGFfqNUfZ0Ygut2tMRT9p4mEZUq9WJZHzBnjc8A5AyQrmb+9WC3gaQKsYDQVH0F+6t3EHLnmnaunHGKk63pQ==" saltValue="Fq4xHOJYKT2sLidx7TXHOw=="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149"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70" zoomScaleNormal="70" zoomScaleSheetLayoutView="100" workbookViewId="0">
      <selection sqref="A1:XFD1048576"/>
    </sheetView>
  </sheetViews>
  <sheetFormatPr defaultColWidth="8.625" defaultRowHeight="15"/>
  <cols>
    <col min="1" max="1" width="1.625" style="484" customWidth="1"/>
    <col min="2" max="2" width="44.25" style="682" bestFit="1" customWidth="1"/>
    <col min="3" max="3" width="7" style="484" customWidth="1"/>
    <col min="4" max="4" width="5.125" style="484" customWidth="1"/>
    <col min="5" max="7" width="12.5" style="484" customWidth="1"/>
    <col min="8" max="8" width="1.625" style="484" customWidth="1"/>
    <col min="9" max="9" width="12.5" style="498" customWidth="1"/>
    <col min="10" max="10" width="1.625" style="484" customWidth="1"/>
    <col min="11" max="11" width="45.125" style="484" customWidth="1"/>
    <col min="12" max="13" width="1.625" style="484" customWidth="1"/>
    <col min="14" max="14" width="25" style="484" customWidth="1"/>
    <col min="15" max="15" width="1.625" style="484" customWidth="1"/>
    <col min="16" max="16" width="8.625" style="484" hidden="1" customWidth="1"/>
    <col min="17" max="17" width="10.625" style="484" hidden="1" customWidth="1"/>
    <col min="18" max="18" width="1.625" style="484" hidden="1" customWidth="1"/>
    <col min="19" max="19" width="1.625" style="484" customWidth="1"/>
    <col min="20" max="20" width="44.375" style="484" bestFit="1" customWidth="1"/>
    <col min="21" max="23" width="16.125" style="484" customWidth="1"/>
    <col min="24" max="24" width="1.625" style="484" customWidth="1"/>
    <col min="25" max="16384" width="8.625" style="484"/>
  </cols>
  <sheetData>
    <row r="1" spans="2:23" ht="29.25" customHeight="1">
      <c r="B1" s="3037" t="s">
        <v>691</v>
      </c>
      <c r="C1" s="3037"/>
      <c r="D1" s="3037"/>
      <c r="E1" s="3037"/>
      <c r="F1" s="3037"/>
      <c r="G1" s="485"/>
      <c r="H1" s="485"/>
      <c r="I1" s="485"/>
      <c r="M1" s="1285"/>
      <c r="O1" s="1285"/>
      <c r="R1" s="1285"/>
      <c r="T1" s="3037" t="s">
        <v>6740</v>
      </c>
      <c r="U1" s="3037"/>
      <c r="V1" s="3037"/>
      <c r="W1" s="485"/>
    </row>
    <row r="2" spans="2:23" ht="29.25" customHeight="1">
      <c r="B2" s="3037" t="s">
        <v>9</v>
      </c>
      <c r="C2" s="3037"/>
      <c r="D2" s="3037"/>
      <c r="E2" s="3037"/>
      <c r="F2" s="3037"/>
      <c r="G2" s="488"/>
      <c r="H2" s="488"/>
      <c r="I2" s="488"/>
      <c r="M2" s="1285"/>
      <c r="O2" s="1285"/>
      <c r="R2" s="1285"/>
      <c r="T2" s="3037"/>
      <c r="U2" s="3037"/>
      <c r="V2" s="3037"/>
      <c r="W2" s="488"/>
    </row>
    <row r="3" spans="2:23" ht="45" customHeight="1">
      <c r="B3" s="3077" t="s">
        <v>692</v>
      </c>
      <c r="C3" s="3077"/>
      <c r="D3" s="3077"/>
      <c r="E3" s="3077"/>
      <c r="F3" s="3077"/>
      <c r="G3" s="3077"/>
      <c r="H3" s="3077"/>
      <c r="I3" s="3077"/>
      <c r="J3" s="3077"/>
      <c r="K3" s="3077"/>
      <c r="M3" s="1285"/>
      <c r="N3" s="489" t="s">
        <v>6741</v>
      </c>
      <c r="O3" s="1285"/>
      <c r="R3" s="1285"/>
      <c r="T3" s="3077" t="s">
        <v>692</v>
      </c>
      <c r="U3" s="3077"/>
      <c r="V3" s="3077"/>
      <c r="W3" s="3077"/>
    </row>
    <row r="4" spans="2:23" ht="14.25" customHeight="1" thickBot="1">
      <c r="B4" s="913"/>
      <c r="C4" s="490"/>
      <c r="D4" s="490"/>
      <c r="E4" s="490"/>
      <c r="F4" s="490"/>
      <c r="G4" s="490"/>
      <c r="H4" s="490"/>
      <c r="I4" s="491"/>
      <c r="M4" s="1285"/>
      <c r="O4" s="1285"/>
      <c r="R4" s="1285"/>
      <c r="T4" s="490"/>
      <c r="U4" s="490"/>
      <c r="V4" s="490"/>
      <c r="W4" s="490"/>
    </row>
    <row r="5" spans="2:23" ht="46.5" thickTop="1" thickBot="1">
      <c r="B5" s="492" t="s">
        <v>6743</v>
      </c>
      <c r="C5" s="493" t="s">
        <v>6744</v>
      </c>
      <c r="D5" s="493" t="s">
        <v>6745</v>
      </c>
      <c r="E5" s="493" t="s">
        <v>8895</v>
      </c>
      <c r="F5" s="493" t="s">
        <v>8896</v>
      </c>
      <c r="G5" s="494" t="s">
        <v>6962</v>
      </c>
      <c r="H5" s="496"/>
      <c r="I5" s="497" t="s">
        <v>6749</v>
      </c>
      <c r="K5" s="497" t="s">
        <v>6750</v>
      </c>
      <c r="M5" s="1285"/>
      <c r="N5" s="1238"/>
      <c r="O5" s="1285"/>
      <c r="R5" s="1285"/>
      <c r="T5" s="492" t="s">
        <v>6743</v>
      </c>
      <c r="U5" s="493" t="s">
        <v>8895</v>
      </c>
      <c r="V5" s="493" t="s">
        <v>8896</v>
      </c>
      <c r="W5" s="494" t="s">
        <v>6962</v>
      </c>
    </row>
    <row r="6" spans="2:23" ht="15.75" customHeight="1" thickTop="1" thickBot="1">
      <c r="B6" s="495"/>
      <c r="C6" s="495"/>
      <c r="D6" s="495"/>
      <c r="E6" s="495"/>
      <c r="F6" s="495"/>
      <c r="G6" s="495"/>
      <c r="H6" s="496"/>
      <c r="I6" s="1264"/>
      <c r="M6" s="1285"/>
      <c r="O6" s="1285"/>
      <c r="P6" s="2921" t="s">
        <v>6742</v>
      </c>
      <c r="Q6" s="2921"/>
      <c r="R6" s="1285"/>
      <c r="T6" s="495"/>
      <c r="U6" s="495"/>
      <c r="V6" s="495"/>
      <c r="W6" s="495"/>
    </row>
    <row r="7" spans="2:23" ht="15.75" customHeight="1" thickTop="1" thickBot="1">
      <c r="B7" s="499" t="s">
        <v>13253</v>
      </c>
      <c r="C7" s="531"/>
      <c r="D7" s="531"/>
      <c r="E7" s="495"/>
      <c r="F7" s="495"/>
      <c r="G7" s="500"/>
      <c r="H7" s="496"/>
      <c r="I7" s="491"/>
      <c r="M7" s="1285"/>
      <c r="O7" s="1285"/>
      <c r="P7" s="502" t="s">
        <v>6751</v>
      </c>
      <c r="Q7" s="794"/>
      <c r="R7" s="1285"/>
      <c r="T7" s="499" t="s">
        <v>13253</v>
      </c>
      <c r="U7" s="495"/>
      <c r="V7" s="495"/>
      <c r="W7" s="500"/>
    </row>
    <row r="8" spans="2:23" ht="15.75" customHeight="1" thickTop="1">
      <c r="B8" s="503" t="s">
        <v>13254</v>
      </c>
      <c r="C8" s="504" t="s">
        <v>7377</v>
      </c>
      <c r="D8" s="504">
        <v>0</v>
      </c>
      <c r="E8" s="1479">
        <v>4821</v>
      </c>
      <c r="F8" s="1479">
        <v>10687</v>
      </c>
      <c r="G8" s="1480">
        <f>IFERROR(E8 + F8, 0)</f>
        <v>15508</v>
      </c>
      <c r="H8" s="496"/>
      <c r="I8" s="509" t="s">
        <v>13255</v>
      </c>
      <c r="K8" s="557"/>
      <c r="M8" s="1285"/>
      <c r="N8" s="487">
        <f>IF( SUM( P8:Q8 ) = 0, 0, $P$7 )</f>
        <v>0</v>
      </c>
      <c r="O8" s="1285"/>
      <c r="P8" s="511">
        <f xml:space="preserve"> IF( ISNUMBER(E8), 0, 1 )</f>
        <v>0</v>
      </c>
      <c r="Q8" s="511">
        <f t="shared" ref="Q8:Q9" si="0" xml:space="preserve"> IF( ISNUMBER(F8), 0, 1 )</f>
        <v>0</v>
      </c>
      <c r="R8" s="1285"/>
      <c r="T8" s="503" t="s">
        <v>13254</v>
      </c>
      <c r="U8" s="1273" t="s">
        <v>13256</v>
      </c>
      <c r="V8" s="1273" t="s">
        <v>13257</v>
      </c>
      <c r="W8" s="1481" t="s">
        <v>13258</v>
      </c>
    </row>
    <row r="9" spans="2:23" ht="15.75" customHeight="1">
      <c r="B9" s="512" t="s">
        <v>13259</v>
      </c>
      <c r="C9" s="513" t="s">
        <v>7377</v>
      </c>
      <c r="D9" s="513">
        <v>0</v>
      </c>
      <c r="E9" s="1482">
        <v>369</v>
      </c>
      <c r="F9" s="1482">
        <v>564</v>
      </c>
      <c r="G9" s="602">
        <f>IFERROR(E9 + F9, 0)</f>
        <v>933</v>
      </c>
      <c r="H9" s="496"/>
      <c r="I9" s="517" t="s">
        <v>13260</v>
      </c>
      <c r="K9" s="1483"/>
      <c r="M9" s="1285"/>
      <c r="N9" s="487">
        <f>IF( SUM( P9:Q9 ) = 0, 0, $P$7 )</f>
        <v>0</v>
      </c>
      <c r="O9" s="1285"/>
      <c r="P9" s="511">
        <f t="shared" ref="P9" si="1" xml:space="preserve"> IF( ISNUMBER(E9), 0, 1 )</f>
        <v>0</v>
      </c>
      <c r="Q9" s="511">
        <f t="shared" si="0"/>
        <v>0</v>
      </c>
      <c r="R9" s="1285"/>
      <c r="T9" s="512" t="s">
        <v>13259</v>
      </c>
      <c r="U9" s="1274" t="s">
        <v>13261</v>
      </c>
      <c r="V9" s="1274" t="s">
        <v>13262</v>
      </c>
      <c r="W9" s="603" t="s">
        <v>13263</v>
      </c>
    </row>
    <row r="10" spans="2:23" ht="15.75" customHeight="1" thickBot="1">
      <c r="B10" s="519" t="s">
        <v>13264</v>
      </c>
      <c r="C10" s="520" t="s">
        <v>7377</v>
      </c>
      <c r="D10" s="520">
        <v>0</v>
      </c>
      <c r="E10" s="1484">
        <f>IFERROR(E8 + E9, 0)</f>
        <v>5190</v>
      </c>
      <c r="F10" s="1484">
        <f>IFERROR(F8 + F9, 0)</f>
        <v>11251</v>
      </c>
      <c r="G10" s="1485">
        <f>IFERROR(E10 + F10, 0)</f>
        <v>16441</v>
      </c>
      <c r="H10" s="496"/>
      <c r="I10" s="523" t="s">
        <v>13265</v>
      </c>
      <c r="K10" s="553"/>
      <c r="M10" s="1285"/>
      <c r="N10" s="799"/>
      <c r="O10" s="1285"/>
      <c r="P10" s="799"/>
      <c r="Q10" s="799"/>
      <c r="R10" s="1285"/>
      <c r="T10" s="519" t="s">
        <v>13264</v>
      </c>
      <c r="U10" s="1486" t="s">
        <v>13266</v>
      </c>
      <c r="V10" s="1486" t="s">
        <v>13267</v>
      </c>
      <c r="W10" s="1487" t="s">
        <v>13268</v>
      </c>
    </row>
    <row r="11" spans="2:23" ht="15.75" customHeight="1" thickTop="1" thickBot="1">
      <c r="B11" s="1488"/>
      <c r="C11" s="524"/>
      <c r="D11" s="524"/>
      <c r="E11" s="1489"/>
      <c r="F11" s="1489"/>
      <c r="G11" s="1489"/>
      <c r="H11" s="526"/>
      <c r="I11" s="491"/>
      <c r="M11" s="1285"/>
      <c r="N11" s="799"/>
      <c r="O11" s="1285"/>
      <c r="P11" s="799"/>
      <c r="Q11" s="799"/>
      <c r="R11" s="1285"/>
      <c r="T11" s="1488"/>
      <c r="U11" s="525"/>
      <c r="V11" s="525"/>
      <c r="W11" s="525"/>
    </row>
    <row r="12" spans="2:23" s="508" customFormat="1" ht="15.75" customHeight="1" thickTop="1" thickBot="1">
      <c r="B12" s="876" t="s">
        <v>13269</v>
      </c>
      <c r="C12" s="832" t="s">
        <v>7377</v>
      </c>
      <c r="D12" s="832">
        <v>0</v>
      </c>
      <c r="E12" s="1368">
        <v>1577</v>
      </c>
      <c r="F12" s="1490"/>
      <c r="G12" s="1491"/>
      <c r="H12" s="554"/>
      <c r="I12" s="1093" t="s">
        <v>13270</v>
      </c>
      <c r="K12" s="1492"/>
      <c r="M12" s="1493"/>
      <c r="N12" s="487">
        <f>IF( SUM( P12:Q12 ) = 0, 0, $P$7 )</f>
        <v>0</v>
      </c>
      <c r="O12" s="1493"/>
      <c r="P12" s="511">
        <f xml:space="preserve"> IF( ISNUMBER(E12), 0, 1 )</f>
        <v>0</v>
      </c>
      <c r="Q12" s="799"/>
      <c r="R12" s="1493"/>
      <c r="T12" s="876" t="s">
        <v>13269</v>
      </c>
      <c r="U12" s="1277" t="s">
        <v>13271</v>
      </c>
      <c r="V12" s="1494"/>
      <c r="W12" s="1495"/>
    </row>
    <row r="13" spans="2:23" s="508" customFormat="1" ht="15.75" customHeight="1" thickTop="1" thickBot="1">
      <c r="B13" s="1496"/>
      <c r="C13" s="540"/>
      <c r="D13" s="540"/>
      <c r="E13" s="1497"/>
      <c r="F13" s="1489"/>
      <c r="G13" s="1489"/>
      <c r="H13" s="484"/>
      <c r="I13" s="491"/>
      <c r="M13" s="1493"/>
      <c r="N13" s="799"/>
      <c r="O13" s="1493"/>
      <c r="P13" s="799"/>
      <c r="Q13" s="799"/>
      <c r="R13" s="1493"/>
      <c r="T13" s="1496"/>
      <c r="U13" s="484"/>
      <c r="V13" s="525"/>
      <c r="W13" s="525"/>
    </row>
    <row r="14" spans="2:23" s="541" customFormat="1" ht="15.75" customHeight="1" thickTop="1" thickBot="1">
      <c r="B14" s="499" t="s">
        <v>13272</v>
      </c>
      <c r="C14" s="531"/>
      <c r="D14" s="531"/>
      <c r="E14" s="1498"/>
      <c r="F14" s="1498"/>
      <c r="G14" s="1499"/>
      <c r="H14" s="484"/>
      <c r="I14" s="491"/>
      <c r="M14" s="1500"/>
      <c r="N14" s="799"/>
      <c r="O14" s="1500"/>
      <c r="P14" s="799"/>
      <c r="Q14" s="799"/>
      <c r="R14" s="1500"/>
      <c r="T14" s="499" t="s">
        <v>13272</v>
      </c>
      <c r="U14" s="495"/>
      <c r="V14" s="495"/>
      <c r="W14" s="500"/>
    </row>
    <row r="15" spans="2:23" s="541" customFormat="1" ht="15.75" customHeight="1" thickTop="1">
      <c r="B15" s="503" t="s">
        <v>13273</v>
      </c>
      <c r="C15" s="504" t="s">
        <v>7377</v>
      </c>
      <c r="D15" s="504">
        <v>0</v>
      </c>
      <c r="E15" s="1479">
        <v>4821</v>
      </c>
      <c r="F15" s="1479">
        <v>10687</v>
      </c>
      <c r="G15" s="1480">
        <f t="shared" ref="G15:G21" si="2">IFERROR(E15 + F15, 0)</f>
        <v>15508</v>
      </c>
      <c r="H15" s="484"/>
      <c r="I15" s="509" t="s">
        <v>13274</v>
      </c>
      <c r="K15" s="1501"/>
      <c r="M15" s="1500"/>
      <c r="N15" s="487">
        <f t="shared" ref="N15:N16" si="3">IF( SUM( P15:Q15 ) = 0, 0, $P$7 )</f>
        <v>0</v>
      </c>
      <c r="O15" s="1500"/>
      <c r="P15" s="511">
        <f t="shared" ref="P15:P16" si="4" xml:space="preserve"> IF( ISNUMBER(E15), 0, 1 )</f>
        <v>0</v>
      </c>
      <c r="Q15" s="511">
        <f t="shared" ref="Q15:Q16" si="5" xml:space="preserve"> IF( ISNUMBER(F15), 0, 1 )</f>
        <v>0</v>
      </c>
      <c r="R15" s="1500"/>
      <c r="T15" s="503" t="s">
        <v>13273</v>
      </c>
      <c r="U15" s="1273" t="s">
        <v>13275</v>
      </c>
      <c r="V15" s="1273" t="s">
        <v>13276</v>
      </c>
      <c r="W15" s="1481" t="s">
        <v>13277</v>
      </c>
    </row>
    <row r="16" spans="2:23" ht="15.75" customHeight="1">
      <c r="B16" s="512" t="s">
        <v>13278</v>
      </c>
      <c r="C16" s="513" t="s">
        <v>7377</v>
      </c>
      <c r="D16" s="513">
        <v>0</v>
      </c>
      <c r="E16" s="1482">
        <v>369</v>
      </c>
      <c r="F16" s="1482">
        <v>564</v>
      </c>
      <c r="G16" s="602">
        <f t="shared" si="2"/>
        <v>933</v>
      </c>
      <c r="I16" s="517" t="s">
        <v>13279</v>
      </c>
      <c r="K16" s="548"/>
      <c r="M16" s="1285"/>
      <c r="N16" s="487">
        <f t="shared" si="3"/>
        <v>0</v>
      </c>
      <c r="O16" s="1285"/>
      <c r="P16" s="511">
        <f t="shared" si="4"/>
        <v>0</v>
      </c>
      <c r="Q16" s="511">
        <f t="shared" si="5"/>
        <v>0</v>
      </c>
      <c r="R16" s="1285"/>
      <c r="T16" s="512" t="s">
        <v>13278</v>
      </c>
      <c r="U16" s="1274" t="s">
        <v>13280</v>
      </c>
      <c r="V16" s="1274" t="s">
        <v>13281</v>
      </c>
      <c r="W16" s="603" t="s">
        <v>13282</v>
      </c>
    </row>
    <row r="17" spans="2:23" ht="15.75" customHeight="1">
      <c r="B17" s="512" t="s">
        <v>13283</v>
      </c>
      <c r="C17" s="513" t="s">
        <v>7377</v>
      </c>
      <c r="D17" s="513">
        <v>0</v>
      </c>
      <c r="E17" s="1502">
        <f>IFERROR(E15 + E16, 0)</f>
        <v>5190</v>
      </c>
      <c r="F17" s="1502">
        <f>IFERROR(F15 + F16, 0)</f>
        <v>11251</v>
      </c>
      <c r="G17" s="602">
        <f t="shared" si="2"/>
        <v>16441</v>
      </c>
      <c r="I17" s="517" t="s">
        <v>13284</v>
      </c>
      <c r="K17" s="548"/>
      <c r="M17" s="1285"/>
      <c r="N17" s="799"/>
      <c r="O17" s="1285"/>
      <c r="P17" s="799"/>
      <c r="Q17" s="799"/>
      <c r="R17" s="1285"/>
      <c r="T17" s="512" t="s">
        <v>13283</v>
      </c>
      <c r="U17" s="1275" t="s">
        <v>13285</v>
      </c>
      <c r="V17" s="1275" t="s">
        <v>13286</v>
      </c>
      <c r="W17" s="603" t="s">
        <v>13287</v>
      </c>
    </row>
    <row r="18" spans="2:23" ht="15.75" customHeight="1">
      <c r="B18" s="512" t="s">
        <v>13288</v>
      </c>
      <c r="C18" s="513" t="s">
        <v>7377</v>
      </c>
      <c r="D18" s="513">
        <v>0</v>
      </c>
      <c r="E18" s="1482">
        <v>3798</v>
      </c>
      <c r="F18" s="1482">
        <v>2657</v>
      </c>
      <c r="G18" s="602">
        <f t="shared" si="2"/>
        <v>6455</v>
      </c>
      <c r="I18" s="517" t="s">
        <v>13289</v>
      </c>
      <c r="K18" s="548"/>
      <c r="M18" s="1285"/>
      <c r="N18" s="487">
        <f t="shared" ref="N18:N19" si="6">IF( SUM( P18:Q18 ) = 0, 0, $P$7 )</f>
        <v>0</v>
      </c>
      <c r="O18" s="1285"/>
      <c r="P18" s="511">
        <f t="shared" ref="P18:P19" si="7" xml:space="preserve"> IF( ISNUMBER(E18), 0, 1 )</f>
        <v>0</v>
      </c>
      <c r="Q18" s="511">
        <f t="shared" ref="Q18:Q19" si="8" xml:space="preserve"> IF( ISNUMBER(F18), 0, 1 )</f>
        <v>0</v>
      </c>
      <c r="R18" s="1285"/>
      <c r="T18" s="512" t="s">
        <v>13288</v>
      </c>
      <c r="U18" s="1274" t="s">
        <v>13290</v>
      </c>
      <c r="V18" s="1274" t="s">
        <v>13291</v>
      </c>
      <c r="W18" s="603" t="s">
        <v>13292</v>
      </c>
    </row>
    <row r="19" spans="2:23" ht="15.75" customHeight="1">
      <c r="B19" s="512" t="s">
        <v>13293</v>
      </c>
      <c r="C19" s="513" t="s">
        <v>7377</v>
      </c>
      <c r="D19" s="513">
        <v>0</v>
      </c>
      <c r="E19" s="1482">
        <v>27</v>
      </c>
      <c r="F19" s="1482">
        <v>7</v>
      </c>
      <c r="G19" s="602">
        <f t="shared" si="2"/>
        <v>34</v>
      </c>
      <c r="I19" s="517" t="s">
        <v>13294</v>
      </c>
      <c r="K19" s="548"/>
      <c r="M19" s="1285"/>
      <c r="N19" s="487">
        <f t="shared" si="6"/>
        <v>0</v>
      </c>
      <c r="O19" s="1285"/>
      <c r="P19" s="511">
        <f t="shared" si="7"/>
        <v>0</v>
      </c>
      <c r="Q19" s="511">
        <f t="shared" si="8"/>
        <v>0</v>
      </c>
      <c r="R19" s="1285"/>
      <c r="T19" s="512" t="s">
        <v>13293</v>
      </c>
      <c r="U19" s="1274" t="s">
        <v>13295</v>
      </c>
      <c r="V19" s="1274" t="s">
        <v>13296</v>
      </c>
      <c r="W19" s="603" t="s">
        <v>13297</v>
      </c>
    </row>
    <row r="20" spans="2:23" ht="15.75" customHeight="1">
      <c r="B20" s="512" t="s">
        <v>13298</v>
      </c>
      <c r="C20" s="513" t="s">
        <v>7377</v>
      </c>
      <c r="D20" s="513">
        <v>0</v>
      </c>
      <c r="E20" s="1502">
        <f>IFERROR(E18 + E19, 0)</f>
        <v>3825</v>
      </c>
      <c r="F20" s="1502">
        <f>IFERROR(F18 + F19, 0)</f>
        <v>2664</v>
      </c>
      <c r="G20" s="602">
        <f t="shared" si="2"/>
        <v>6489</v>
      </c>
      <c r="I20" s="517" t="s">
        <v>13299</v>
      </c>
      <c r="K20" s="548"/>
      <c r="M20" s="1285"/>
      <c r="N20" s="799"/>
      <c r="O20" s="1285"/>
      <c r="P20" s="799"/>
      <c r="Q20" s="799"/>
      <c r="R20" s="1285"/>
      <c r="T20" s="512" t="s">
        <v>13298</v>
      </c>
      <c r="U20" s="1275" t="s">
        <v>13300</v>
      </c>
      <c r="V20" s="1275" t="s">
        <v>13301</v>
      </c>
      <c r="W20" s="603" t="s">
        <v>13302</v>
      </c>
    </row>
    <row r="21" spans="2:23" ht="15.75" customHeight="1" thickBot="1">
      <c r="B21" s="519" t="s">
        <v>13303</v>
      </c>
      <c r="C21" s="520" t="s">
        <v>7377</v>
      </c>
      <c r="D21" s="520">
        <v>0</v>
      </c>
      <c r="E21" s="1484">
        <f>IFERROR(E17 + E20, 0)</f>
        <v>9015</v>
      </c>
      <c r="F21" s="1484">
        <f>IFERROR(F17 + F20, 0)</f>
        <v>13915</v>
      </c>
      <c r="G21" s="1485">
        <f t="shared" si="2"/>
        <v>22930</v>
      </c>
      <c r="I21" s="523" t="s">
        <v>13304</v>
      </c>
      <c r="K21" s="553"/>
      <c r="M21" s="1285"/>
      <c r="N21" s="799"/>
      <c r="O21" s="1285"/>
      <c r="P21" s="799"/>
      <c r="Q21" s="799"/>
      <c r="R21" s="1285"/>
      <c r="T21" s="519" t="s">
        <v>13303</v>
      </c>
      <c r="U21" s="1486" t="s">
        <v>13305</v>
      </c>
      <c r="V21" s="1486" t="s">
        <v>13306</v>
      </c>
      <c r="W21" s="1487" t="s">
        <v>13307</v>
      </c>
    </row>
    <row r="22" spans="2:23" ht="15.75" customHeight="1" thickTop="1" thickBot="1">
      <c r="B22" s="1488"/>
      <c r="C22" s="524"/>
      <c r="D22" s="524"/>
      <c r="E22" s="1497"/>
      <c r="F22" s="1497"/>
      <c r="G22" s="1497"/>
      <c r="I22" s="491"/>
      <c r="M22" s="1285"/>
      <c r="N22" s="799"/>
      <c r="O22" s="1285"/>
      <c r="P22" s="799"/>
      <c r="Q22" s="799"/>
      <c r="R22" s="1285"/>
      <c r="T22" s="1488"/>
    </row>
    <row r="23" spans="2:23" ht="15.75" customHeight="1" thickTop="1" thickBot="1">
      <c r="B23" s="876" t="s">
        <v>13308</v>
      </c>
      <c r="C23" s="832" t="s">
        <v>7377</v>
      </c>
      <c r="D23" s="832">
        <v>0</v>
      </c>
      <c r="E23" s="1368">
        <v>1577</v>
      </c>
      <c r="F23" s="1503"/>
      <c r="G23" s="1504"/>
      <c r="H23" s="554"/>
      <c r="I23" s="1093" t="s">
        <v>13309</v>
      </c>
      <c r="K23" s="1505"/>
      <c r="M23" s="1285"/>
      <c r="N23" s="487">
        <f>IF( SUM( P23:Q23 ) = 0, 0, $P$7 )</f>
        <v>0</v>
      </c>
      <c r="O23" s="1285"/>
      <c r="P23" s="511">
        <f xml:space="preserve"> IF( ISNUMBER(E23), 0, 1 )</f>
        <v>0</v>
      </c>
      <c r="Q23" s="799"/>
      <c r="R23" s="1285"/>
      <c r="T23" s="876" t="s">
        <v>13308</v>
      </c>
      <c r="U23" s="1277" t="s">
        <v>13310</v>
      </c>
      <c r="V23" s="1506"/>
      <c r="W23" s="1507"/>
    </row>
    <row r="24" spans="2:23" ht="15.75" customHeight="1" thickTop="1" thickBot="1">
      <c r="B24" s="1496"/>
      <c r="C24" s="540"/>
      <c r="D24" s="540"/>
      <c r="E24" s="1489"/>
      <c r="F24" s="1489"/>
      <c r="G24" s="1489"/>
      <c r="H24" s="554"/>
      <c r="I24" s="491"/>
      <c r="M24" s="1285"/>
      <c r="N24" s="799"/>
      <c r="O24" s="1285"/>
      <c r="P24" s="799"/>
      <c r="Q24" s="799"/>
      <c r="R24" s="1285"/>
      <c r="T24" s="1496"/>
      <c r="U24" s="525"/>
      <c r="V24" s="525"/>
      <c r="W24" s="525"/>
    </row>
    <row r="25" spans="2:23" ht="15.75" customHeight="1" thickTop="1" thickBot="1">
      <c r="B25" s="499" t="s">
        <v>13311</v>
      </c>
      <c r="C25" s="531"/>
      <c r="D25" s="531"/>
      <c r="E25" s="1498"/>
      <c r="F25" s="1497"/>
      <c r="G25" s="1497"/>
      <c r="I25" s="491"/>
      <c r="M25" s="1285"/>
      <c r="N25" s="799"/>
      <c r="O25" s="1285"/>
      <c r="P25" s="799"/>
      <c r="Q25" s="799"/>
      <c r="R25" s="1285"/>
      <c r="T25" s="499" t="s">
        <v>13311</v>
      </c>
      <c r="U25" s="495"/>
    </row>
    <row r="26" spans="2:23" ht="15.75" customHeight="1" thickTop="1">
      <c r="B26" s="503" t="s">
        <v>13312</v>
      </c>
      <c r="C26" s="504" t="s">
        <v>7377</v>
      </c>
      <c r="D26" s="504">
        <v>0</v>
      </c>
      <c r="E26" s="1479">
        <v>15.092499999999999</v>
      </c>
      <c r="F26" s="1508"/>
      <c r="G26" s="1509"/>
      <c r="I26" s="509" t="s">
        <v>13313</v>
      </c>
      <c r="K26" s="557"/>
      <c r="M26" s="1285"/>
      <c r="N26" s="487">
        <f t="shared" ref="N26:N27" si="9">IF( SUM( P26:Q26 ) = 0, 0, $P$7 )</f>
        <v>0</v>
      </c>
      <c r="O26" s="1285"/>
      <c r="P26" s="511">
        <f t="shared" ref="P26:P27" si="10" xml:space="preserve"> IF( ISNUMBER(E26), 0, 1 )</f>
        <v>0</v>
      </c>
      <c r="Q26" s="799"/>
      <c r="R26" s="1285"/>
      <c r="T26" s="503" t="s">
        <v>13312</v>
      </c>
      <c r="U26" s="1479" t="s">
        <v>13314</v>
      </c>
      <c r="V26" s="1510"/>
      <c r="W26" s="1511"/>
    </row>
    <row r="27" spans="2:23" ht="15.75" customHeight="1" thickBot="1">
      <c r="B27" s="519" t="s">
        <v>13315</v>
      </c>
      <c r="C27" s="520" t="s">
        <v>7377</v>
      </c>
      <c r="D27" s="520">
        <v>0</v>
      </c>
      <c r="E27" s="1512">
        <v>6.36</v>
      </c>
      <c r="F27" s="1513"/>
      <c r="G27" s="1514"/>
      <c r="I27" s="523" t="s">
        <v>13316</v>
      </c>
      <c r="K27" s="553"/>
      <c r="M27" s="1285"/>
      <c r="N27" s="487">
        <f t="shared" si="9"/>
        <v>0</v>
      </c>
      <c r="O27" s="1285"/>
      <c r="P27" s="511">
        <f t="shared" si="10"/>
        <v>0</v>
      </c>
      <c r="Q27" s="799"/>
      <c r="R27" s="1285"/>
      <c r="T27" s="519" t="s">
        <v>13315</v>
      </c>
      <c r="U27" s="1512" t="s">
        <v>13317</v>
      </c>
      <c r="V27" s="1515"/>
      <c r="W27" s="1516"/>
    </row>
    <row r="28" spans="2:23" ht="15.75" thickTop="1">
      <c r="N28" s="799"/>
      <c r="P28" s="799"/>
      <c r="Q28" s="799"/>
    </row>
    <row r="29" spans="2:23">
      <c r="N29" s="799"/>
      <c r="P29" s="799"/>
      <c r="Q29" s="799"/>
    </row>
    <row r="30" spans="2:23">
      <c r="N30" s="799"/>
      <c r="P30" s="799"/>
      <c r="Q30" s="799"/>
    </row>
    <row r="31" spans="2:23">
      <c r="N31" s="799"/>
      <c r="P31" s="799"/>
      <c r="Q31" s="799"/>
    </row>
    <row r="32" spans="2:23">
      <c r="N32" s="799"/>
    </row>
    <row r="33" spans="14:14">
      <c r="N33" s="799"/>
    </row>
  </sheetData>
  <sheetProtection algorithmName="SHA-512" hashValue="8yHSSmLddUB+fXjhck43mI8ETW4ZOZpJj5vUeIA5D4jhWEjV4ECPWUletyHSk7htu9EmUFW/R9YVICK7adRejw==" saltValue="UfE4kG9NdQUIwdnhTwK85g==" spinCount="100000" sheet="1" objects="1" scenarios="1" formatColumns="0" formatRows="0"/>
  <mergeCells count="7">
    <mergeCell ref="P6:Q6"/>
    <mergeCell ref="B1:F1"/>
    <mergeCell ref="T1:V1"/>
    <mergeCell ref="B2:F2"/>
    <mergeCell ref="T2:V2"/>
    <mergeCell ref="B3:K3"/>
    <mergeCell ref="T3:W3"/>
  </mergeCells>
  <conditionalFormatting sqref="N8">
    <cfRule type="cellIs" dxfId="148" priority="10" operator="equal">
      <formula>0</formula>
    </cfRule>
  </conditionalFormatting>
  <conditionalFormatting sqref="N18:N19">
    <cfRule type="cellIs" dxfId="147" priority="3" operator="equal">
      <formula>0</formula>
    </cfRule>
  </conditionalFormatting>
  <conditionalFormatting sqref="N23">
    <cfRule type="cellIs" dxfId="146" priority="2" operator="equal">
      <formula>0</formula>
    </cfRule>
  </conditionalFormatting>
  <conditionalFormatting sqref="N26:N27">
    <cfRule type="cellIs" dxfId="145" priority="1" operator="equal">
      <formula>0</formula>
    </cfRule>
  </conditionalFormatting>
  <conditionalFormatting sqref="N9">
    <cfRule type="cellIs" dxfId="144" priority="6" operator="equal">
      <formula>0</formula>
    </cfRule>
  </conditionalFormatting>
  <conditionalFormatting sqref="N12">
    <cfRule type="cellIs" dxfId="143" priority="5" operator="equal">
      <formula>0</formula>
    </cfRule>
  </conditionalFormatting>
  <conditionalFormatting sqref="N15:N16">
    <cfRule type="cellIs" dxfId="142"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zoomScale="70" zoomScaleNormal="70" zoomScaleSheetLayoutView="100" workbookViewId="0">
      <selection activeCell="F12" sqref="F12"/>
    </sheetView>
  </sheetViews>
  <sheetFormatPr defaultColWidth="8.625" defaultRowHeight="15"/>
  <cols>
    <col min="1" max="1" width="1.625" style="484" customWidth="1"/>
    <col min="2" max="2" width="53.25" style="484" bestFit="1" customWidth="1"/>
    <col min="3" max="3" width="7" style="484" customWidth="1"/>
    <col min="4" max="4" width="5.125" style="484" customWidth="1"/>
    <col min="5" max="15" width="12.625" style="484" customWidth="1"/>
    <col min="16" max="16" width="12.625" style="498" customWidth="1"/>
    <col min="17" max="17" width="13.75" style="498" customWidth="1"/>
    <col min="18" max="20" width="12.625" style="498" customWidth="1"/>
    <col min="21" max="21" width="1.625" style="498" customWidth="1"/>
    <col min="22" max="22" width="12.625" style="498" customWidth="1"/>
    <col min="23" max="23" width="1.625" style="484" customWidth="1"/>
    <col min="24" max="24" width="33.625" style="484" customWidth="1"/>
    <col min="25" max="26" width="1.625" style="484" customWidth="1"/>
    <col min="27" max="27" width="25.125" style="484" customWidth="1"/>
    <col min="28" max="28" width="1.625" style="484" customWidth="1"/>
    <col min="29" max="44" width="6.125" style="484" hidden="1" customWidth="1"/>
    <col min="45" max="45" width="1.625" style="484" hidden="1" customWidth="1"/>
    <col min="46" max="46" width="1.625" style="484" customWidth="1"/>
    <col min="47" max="47" width="36.125" style="484" customWidth="1"/>
    <col min="48" max="48" width="7" style="484" customWidth="1"/>
    <col min="49" max="49" width="5.5" style="484" customWidth="1"/>
    <col min="50" max="65" width="15" style="484" customWidth="1"/>
    <col min="66" max="16384" width="8.625" style="484"/>
  </cols>
  <sheetData>
    <row r="1" spans="1:65" ht="29.25" customHeight="1">
      <c r="B1" s="3037" t="s">
        <v>693</v>
      </c>
      <c r="C1" s="3037"/>
      <c r="D1" s="3037"/>
      <c r="E1" s="3037"/>
      <c r="F1" s="485"/>
      <c r="G1" s="485"/>
      <c r="H1" s="485"/>
      <c r="I1" s="485"/>
      <c r="J1" s="485"/>
      <c r="K1" s="485"/>
      <c r="L1" s="485"/>
      <c r="M1" s="485"/>
      <c r="N1" s="485"/>
      <c r="O1" s="485"/>
      <c r="P1" s="485"/>
      <c r="Q1" s="485"/>
      <c r="R1" s="485"/>
      <c r="S1" s="485"/>
      <c r="T1" s="485"/>
      <c r="U1" s="485"/>
      <c r="V1" s="485"/>
      <c r="Z1" s="486"/>
      <c r="AA1" s="487"/>
      <c r="AB1" s="486"/>
      <c r="AS1" s="486"/>
      <c r="AU1" s="3037" t="s">
        <v>6740</v>
      </c>
      <c r="AV1" s="3037"/>
      <c r="AW1" s="3037"/>
      <c r="AX1" s="3037"/>
    </row>
    <row r="2" spans="1:65" ht="29.25" customHeight="1">
      <c r="B2" s="3037" t="s">
        <v>9</v>
      </c>
      <c r="C2" s="3037"/>
      <c r="D2" s="3037"/>
      <c r="E2" s="3037"/>
      <c r="F2" s="488"/>
      <c r="G2" s="488"/>
      <c r="H2" s="488"/>
      <c r="I2" s="488"/>
      <c r="J2" s="488"/>
      <c r="K2" s="488"/>
      <c r="L2" s="488"/>
      <c r="M2" s="488"/>
      <c r="N2" s="488"/>
      <c r="O2" s="488"/>
      <c r="P2" s="488"/>
      <c r="Q2" s="488"/>
      <c r="R2" s="488"/>
      <c r="S2" s="488"/>
      <c r="T2" s="488"/>
      <c r="U2" s="488"/>
      <c r="V2" s="488"/>
      <c r="Z2" s="486"/>
      <c r="AA2" s="487"/>
      <c r="AB2" s="486"/>
      <c r="AS2" s="486"/>
      <c r="AU2" s="3037"/>
      <c r="AV2" s="3037"/>
      <c r="AW2" s="3037"/>
      <c r="AX2" s="3037"/>
    </row>
    <row r="3" spans="1:65" ht="45" customHeight="1">
      <c r="B3" s="3077" t="s">
        <v>694</v>
      </c>
      <c r="C3" s="3077"/>
      <c r="D3" s="3077"/>
      <c r="E3" s="3077"/>
      <c r="F3" s="3077"/>
      <c r="G3" s="3077"/>
      <c r="H3" s="3077"/>
      <c r="I3" s="3077"/>
      <c r="J3" s="3077"/>
      <c r="K3" s="3077"/>
      <c r="L3" s="3077"/>
      <c r="M3" s="3077"/>
      <c r="N3" s="3077"/>
      <c r="O3" s="3077"/>
      <c r="P3" s="3077"/>
      <c r="Q3" s="3077"/>
      <c r="R3" s="3077"/>
      <c r="S3" s="3077"/>
      <c r="T3" s="3077"/>
      <c r="U3" s="3077"/>
      <c r="V3" s="3077"/>
      <c r="W3" s="3077"/>
      <c r="X3" s="3077"/>
      <c r="Z3" s="486"/>
      <c r="AA3" s="489" t="s">
        <v>6741</v>
      </c>
      <c r="AB3" s="486"/>
      <c r="AS3" s="486"/>
      <c r="AU3" s="3188" t="s">
        <v>694</v>
      </c>
      <c r="AV3" s="3188"/>
      <c r="AW3" s="3188"/>
      <c r="AX3" s="3188"/>
      <c r="AY3" s="3188"/>
      <c r="AZ3" s="3188"/>
      <c r="BA3" s="3188"/>
      <c r="BB3" s="3188"/>
      <c r="BC3" s="3188"/>
      <c r="BD3" s="3188"/>
      <c r="BE3" s="3188"/>
      <c r="BF3" s="3188"/>
      <c r="BG3" s="3188"/>
      <c r="BH3" s="3188"/>
      <c r="BI3" s="3188"/>
      <c r="BJ3" s="3188"/>
      <c r="BK3" s="3188"/>
      <c r="BL3" s="3188"/>
      <c r="BM3" s="3188"/>
    </row>
    <row r="4" spans="1:65" ht="9" customHeight="1" thickBot="1">
      <c r="B4" s="490"/>
      <c r="C4" s="490"/>
      <c r="D4" s="490"/>
      <c r="E4" s="490"/>
      <c r="F4" s="490"/>
      <c r="G4" s="490"/>
      <c r="H4" s="490"/>
      <c r="I4" s="490"/>
      <c r="J4" s="490"/>
      <c r="K4" s="490"/>
      <c r="L4" s="490"/>
      <c r="M4" s="490"/>
      <c r="N4" s="490"/>
      <c r="O4" s="490"/>
      <c r="P4" s="491"/>
      <c r="Q4" s="491"/>
      <c r="R4" s="491"/>
      <c r="S4" s="491"/>
      <c r="T4" s="491"/>
      <c r="U4" s="491"/>
      <c r="V4" s="491"/>
      <c r="Z4" s="486"/>
      <c r="AA4" s="487"/>
      <c r="AB4" s="486"/>
      <c r="AS4" s="486"/>
    </row>
    <row r="5" spans="1:65" ht="46.5" thickTop="1" thickBot="1">
      <c r="B5" s="492" t="s">
        <v>6743</v>
      </c>
      <c r="C5" s="493" t="s">
        <v>6744</v>
      </c>
      <c r="D5" s="493" t="s">
        <v>6745</v>
      </c>
      <c r="E5" s="493" t="s">
        <v>8706</v>
      </c>
      <c r="F5" s="493" t="s">
        <v>8714</v>
      </c>
      <c r="G5" s="493" t="s">
        <v>6962</v>
      </c>
      <c r="H5" s="494" t="s">
        <v>13318</v>
      </c>
      <c r="I5" s="495"/>
      <c r="K5" s="496"/>
      <c r="L5" s="496"/>
      <c r="P5" s="484"/>
      <c r="Q5" s="484"/>
      <c r="R5" s="484"/>
      <c r="S5" s="484"/>
      <c r="T5" s="484"/>
      <c r="U5" s="484"/>
      <c r="V5" s="497" t="s">
        <v>6749</v>
      </c>
      <c r="X5" s="497" t="s">
        <v>6750</v>
      </c>
      <c r="Z5" s="486"/>
      <c r="AA5" s="487"/>
      <c r="AB5" s="486"/>
      <c r="AS5" s="486"/>
      <c r="AU5" s="492" t="s">
        <v>6743</v>
      </c>
      <c r="AV5" s="493" t="s">
        <v>6744</v>
      </c>
      <c r="AW5" s="493" t="s">
        <v>6745</v>
      </c>
      <c r="AX5" s="493" t="s">
        <v>8706</v>
      </c>
      <c r="AY5" s="493" t="s">
        <v>8714</v>
      </c>
      <c r="AZ5" s="493" t="s">
        <v>6962</v>
      </c>
      <c r="BA5" s="494" t="s">
        <v>13318</v>
      </c>
      <c r="BB5" s="495"/>
      <c r="BD5" s="496"/>
      <c r="BE5" s="496"/>
    </row>
    <row r="6" spans="1:65" ht="15.75" customHeight="1" thickTop="1" thickBot="1">
      <c r="B6" s="495"/>
      <c r="C6" s="495"/>
      <c r="D6" s="495"/>
      <c r="E6" s="495"/>
      <c r="F6" s="495"/>
      <c r="G6" s="495"/>
      <c r="H6" s="495"/>
      <c r="I6" s="495"/>
      <c r="K6" s="496"/>
      <c r="L6" s="496"/>
      <c r="M6" s="496"/>
      <c r="N6" s="496"/>
      <c r="O6" s="496"/>
      <c r="V6" s="491"/>
      <c r="W6" s="491"/>
      <c r="X6" s="491"/>
      <c r="Y6" s="491"/>
      <c r="Z6" s="486"/>
      <c r="AA6" s="487"/>
      <c r="AB6" s="486"/>
      <c r="AC6" s="2921" t="s">
        <v>6742</v>
      </c>
      <c r="AD6" s="2921"/>
      <c r="AE6" s="2921"/>
      <c r="AF6" s="2921"/>
      <c r="AG6" s="2921"/>
      <c r="AH6" s="2921"/>
      <c r="AI6" s="2921"/>
      <c r="AJ6" s="2921"/>
      <c r="AK6" s="2921"/>
      <c r="AL6" s="2921"/>
      <c r="AM6" s="2921"/>
      <c r="AN6" s="2921"/>
      <c r="AO6" s="2921"/>
      <c r="AP6" s="2921"/>
      <c r="AQ6" s="2921"/>
      <c r="AR6" s="2921"/>
      <c r="AS6" s="486"/>
      <c r="AU6" s="495"/>
      <c r="AV6" s="495"/>
      <c r="AW6" s="495"/>
      <c r="AX6" s="495"/>
      <c r="AY6" s="495"/>
      <c r="AZ6" s="495"/>
      <c r="BA6" s="495"/>
      <c r="BB6" s="495"/>
      <c r="BD6" s="496"/>
      <c r="BE6" s="496"/>
      <c r="BF6" s="496"/>
      <c r="BG6" s="496"/>
      <c r="BH6" s="496"/>
      <c r="BI6" s="498"/>
      <c r="BJ6" s="498"/>
      <c r="BK6" s="498"/>
      <c r="BL6" s="498"/>
      <c r="BM6" s="498"/>
    </row>
    <row r="7" spans="1:65" ht="15.75" customHeight="1" thickTop="1" thickBot="1">
      <c r="B7" s="499" t="s">
        <v>13319</v>
      </c>
      <c r="C7" s="495"/>
      <c r="D7" s="495"/>
      <c r="E7" s="495"/>
      <c r="F7" s="495"/>
      <c r="G7" s="500"/>
      <c r="H7" s="500"/>
      <c r="I7" s="500"/>
      <c r="P7" s="484"/>
      <c r="Q7" s="484"/>
      <c r="R7" s="484"/>
      <c r="S7" s="484"/>
      <c r="V7" s="484"/>
      <c r="W7" s="501"/>
      <c r="X7" s="501"/>
      <c r="Y7" s="501"/>
      <c r="Z7" s="486"/>
      <c r="AA7" s="487"/>
      <c r="AB7" s="486"/>
      <c r="AC7" s="502" t="s">
        <v>6751</v>
      </c>
      <c r="AS7" s="486"/>
      <c r="AU7" s="499" t="s">
        <v>13319</v>
      </c>
      <c r="AV7" s="495"/>
      <c r="AW7" s="495"/>
      <c r="AX7" s="495"/>
      <c r="AY7" s="495"/>
      <c r="AZ7" s="500"/>
      <c r="BA7" s="500"/>
      <c r="BB7" s="500"/>
      <c r="BM7" s="498"/>
    </row>
    <row r="8" spans="1:65" s="490" customFormat="1" ht="15.75" customHeight="1" thickTop="1">
      <c r="A8" s="496"/>
      <c r="B8" s="503" t="s">
        <v>13320</v>
      </c>
      <c r="C8" s="504" t="s">
        <v>8502</v>
      </c>
      <c r="D8" s="504">
        <v>3</v>
      </c>
      <c r="E8" s="505">
        <v>15.756500000000001</v>
      </c>
      <c r="F8" s="505">
        <v>77.180500000000009</v>
      </c>
      <c r="G8" s="506">
        <f t="shared" ref="G8:G15" si="0">IFERROR(E8 + F8, 0)</f>
        <v>92.937000000000012</v>
      </c>
      <c r="H8" s="507">
        <v>4.2300000000000004</v>
      </c>
      <c r="I8" s="508"/>
      <c r="J8" s="508"/>
      <c r="K8" s="508"/>
      <c r="L8" s="508"/>
      <c r="M8" s="508"/>
      <c r="N8" s="508"/>
      <c r="O8" s="508"/>
      <c r="P8" s="508"/>
      <c r="Q8" s="508"/>
      <c r="R8" s="508"/>
      <c r="S8" s="508"/>
      <c r="T8" s="508"/>
      <c r="U8" s="496"/>
      <c r="V8" s="509" t="s">
        <v>13321</v>
      </c>
      <c r="W8" s="501"/>
      <c r="X8" s="509"/>
      <c r="Y8" s="501"/>
      <c r="Z8" s="510"/>
      <c r="AA8" s="487">
        <f>IF( SUM( AC8:AR8 ) = 0, 0, $AC$7 )</f>
        <v>0</v>
      </c>
      <c r="AB8" s="510"/>
      <c r="AC8" s="511">
        <f t="shared" ref="AC8:AF10" si="1" xml:space="preserve"> IF( ISNUMBER(E8), 0, 1 )</f>
        <v>0</v>
      </c>
      <c r="AD8" s="511">
        <f t="shared" ref="AD8:AD10" si="2" xml:space="preserve"> IF( ISNUMBER(F8), 0, 1 )</f>
        <v>0</v>
      </c>
      <c r="AF8" s="511">
        <f t="shared" si="1"/>
        <v>0</v>
      </c>
      <c r="AS8" s="486"/>
      <c r="AU8" s="503" t="s">
        <v>13320</v>
      </c>
      <c r="AV8" s="504" t="s">
        <v>8502</v>
      </c>
      <c r="AW8" s="504">
        <v>3</v>
      </c>
      <c r="AX8" s="505" t="s">
        <v>13322</v>
      </c>
      <c r="AY8" s="505" t="s">
        <v>13323</v>
      </c>
      <c r="AZ8" s="506" t="s">
        <v>13324</v>
      </c>
      <c r="BA8" s="507" t="s">
        <v>13325</v>
      </c>
      <c r="BB8" s="508"/>
      <c r="BC8" s="508"/>
      <c r="BD8" s="508"/>
      <c r="BE8" s="508"/>
      <c r="BF8" s="508"/>
      <c r="BG8" s="508"/>
      <c r="BH8" s="508"/>
      <c r="BI8" s="508"/>
      <c r="BJ8" s="508"/>
      <c r="BK8" s="508"/>
      <c r="BL8" s="508"/>
      <c r="BM8" s="508"/>
    </row>
    <row r="9" spans="1:65" s="490" customFormat="1" ht="15.75" customHeight="1">
      <c r="A9" s="496"/>
      <c r="B9" s="512" t="s">
        <v>13326</v>
      </c>
      <c r="C9" s="513" t="s">
        <v>8502</v>
      </c>
      <c r="D9" s="513">
        <v>3</v>
      </c>
      <c r="E9" s="514">
        <v>260.959</v>
      </c>
      <c r="F9" s="514">
        <v>659.34100000000001</v>
      </c>
      <c r="G9" s="515">
        <f t="shared" si="0"/>
        <v>920.3</v>
      </c>
      <c r="H9" s="516">
        <v>27.884999999999998</v>
      </c>
      <c r="I9" s="508"/>
      <c r="J9" s="508"/>
      <c r="K9" s="508"/>
      <c r="L9" s="508"/>
      <c r="M9" s="508"/>
      <c r="N9" s="508"/>
      <c r="O9" s="508"/>
      <c r="P9" s="508"/>
      <c r="Q9" s="508"/>
      <c r="R9" s="508"/>
      <c r="S9" s="508"/>
      <c r="T9" s="508"/>
      <c r="U9" s="496"/>
      <c r="V9" s="517" t="s">
        <v>13327</v>
      </c>
      <c r="W9" s="501"/>
      <c r="X9" s="517"/>
      <c r="Y9" s="501"/>
      <c r="Z9" s="510"/>
      <c r="AA9" s="487">
        <f t="shared" ref="AA9:AA10" si="3">IF( SUM( AC9:AR9 ) = 0, 0, $AC$7 )</f>
        <v>0</v>
      </c>
      <c r="AB9" s="510"/>
      <c r="AC9" s="511">
        <f t="shared" ref="AC9:AC10" si="4" xml:space="preserve"> IF( ISNUMBER(E9), 0, 1 )</f>
        <v>0</v>
      </c>
      <c r="AD9" s="511">
        <f t="shared" si="2"/>
        <v>0</v>
      </c>
      <c r="AF9" s="511">
        <f t="shared" si="1"/>
        <v>0</v>
      </c>
      <c r="AS9" s="486"/>
      <c r="AU9" s="512" t="s">
        <v>13326</v>
      </c>
      <c r="AV9" s="513" t="s">
        <v>8502</v>
      </c>
      <c r="AW9" s="513">
        <v>3</v>
      </c>
      <c r="AX9" s="514" t="s">
        <v>13328</v>
      </c>
      <c r="AY9" s="514" t="s">
        <v>13329</v>
      </c>
      <c r="AZ9" s="515" t="s">
        <v>13330</v>
      </c>
      <c r="BA9" s="516" t="s">
        <v>13331</v>
      </c>
      <c r="BB9" s="508"/>
      <c r="BC9" s="508"/>
      <c r="BD9" s="508"/>
      <c r="BE9" s="508"/>
      <c r="BF9" s="508"/>
      <c r="BG9" s="508"/>
      <c r="BH9" s="508"/>
      <c r="BI9" s="508"/>
      <c r="BJ9" s="508"/>
      <c r="BK9" s="508"/>
      <c r="BL9" s="508"/>
      <c r="BM9" s="508"/>
    </row>
    <row r="10" spans="1:65" s="490" customFormat="1" ht="15.75" customHeight="1">
      <c r="A10" s="496"/>
      <c r="B10" s="512" t="s">
        <v>13332</v>
      </c>
      <c r="C10" s="513" t="s">
        <v>8502</v>
      </c>
      <c r="D10" s="513">
        <v>3</v>
      </c>
      <c r="E10" s="514">
        <v>113.9965</v>
      </c>
      <c r="F10" s="514">
        <v>839.32349999999997</v>
      </c>
      <c r="G10" s="515">
        <f t="shared" si="0"/>
        <v>953.31999999999994</v>
      </c>
      <c r="H10" s="516">
        <v>31.261499999999998</v>
      </c>
      <c r="I10" s="508"/>
      <c r="J10" s="508"/>
      <c r="K10" s="508"/>
      <c r="L10" s="508"/>
      <c r="M10" s="508"/>
      <c r="N10" s="508"/>
      <c r="O10" s="508"/>
      <c r="P10" s="508"/>
      <c r="Q10" s="508"/>
      <c r="R10" s="508"/>
      <c r="S10" s="508"/>
      <c r="T10" s="508"/>
      <c r="U10" s="496"/>
      <c r="V10" s="517" t="s">
        <v>13333</v>
      </c>
      <c r="W10" s="501"/>
      <c r="X10" s="517"/>
      <c r="Y10" s="501"/>
      <c r="Z10" s="510"/>
      <c r="AA10" s="487">
        <f t="shared" si="3"/>
        <v>0</v>
      </c>
      <c r="AB10" s="510"/>
      <c r="AC10" s="511">
        <f t="shared" si="4"/>
        <v>0</v>
      </c>
      <c r="AD10" s="511">
        <f t="shared" si="2"/>
        <v>0</v>
      </c>
      <c r="AF10" s="511">
        <f t="shared" si="1"/>
        <v>0</v>
      </c>
      <c r="AS10" s="486"/>
      <c r="AU10" s="512" t="s">
        <v>13332</v>
      </c>
      <c r="AV10" s="513" t="s">
        <v>8502</v>
      </c>
      <c r="AW10" s="513">
        <v>3</v>
      </c>
      <c r="AX10" s="514" t="s">
        <v>13334</v>
      </c>
      <c r="AY10" s="514" t="s">
        <v>13335</v>
      </c>
      <c r="AZ10" s="515" t="s">
        <v>13336</v>
      </c>
      <c r="BA10" s="516" t="s">
        <v>13337</v>
      </c>
      <c r="BB10" s="508"/>
      <c r="BC10" s="508"/>
      <c r="BD10" s="508"/>
      <c r="BE10" s="508"/>
      <c r="BF10" s="508"/>
      <c r="BG10" s="508"/>
      <c r="BH10" s="508"/>
      <c r="BI10" s="508"/>
      <c r="BJ10" s="508"/>
      <c r="BK10" s="508"/>
      <c r="BL10" s="508"/>
      <c r="BM10" s="508"/>
    </row>
    <row r="11" spans="1:65" s="490" customFormat="1" ht="15.75" customHeight="1">
      <c r="A11" s="496"/>
      <c r="B11" s="512" t="s">
        <v>13338</v>
      </c>
      <c r="C11" s="513" t="s">
        <v>8502</v>
      </c>
      <c r="D11" s="513">
        <v>3</v>
      </c>
      <c r="E11" s="515">
        <f>IFERROR(SUM(E8:E10), 0)</f>
        <v>390.71199999999999</v>
      </c>
      <c r="F11" s="515">
        <f>IFERROR(SUM(F8:F10), 0)</f>
        <v>1575.845</v>
      </c>
      <c r="G11" s="515">
        <f t="shared" si="0"/>
        <v>1966.557</v>
      </c>
      <c r="H11" s="518">
        <f>IFERROR(SUM(H8:H10), 0)</f>
        <v>63.376499999999993</v>
      </c>
      <c r="I11" s="508"/>
      <c r="J11" s="508"/>
      <c r="K11" s="508"/>
      <c r="L11" s="508"/>
      <c r="M11" s="508"/>
      <c r="N11" s="508"/>
      <c r="O11" s="508"/>
      <c r="P11" s="508"/>
      <c r="Q11" s="508"/>
      <c r="R11" s="508"/>
      <c r="S11" s="508"/>
      <c r="T11" s="508"/>
      <c r="U11" s="496"/>
      <c r="V11" s="517" t="s">
        <v>13339</v>
      </c>
      <c r="W11" s="501"/>
      <c r="X11" s="517"/>
      <c r="Y11" s="501"/>
      <c r="Z11" s="510"/>
      <c r="AA11" s="487"/>
      <c r="AB11" s="510"/>
      <c r="AS11" s="486"/>
      <c r="AU11" s="512" t="s">
        <v>13338</v>
      </c>
      <c r="AV11" s="513" t="s">
        <v>8502</v>
      </c>
      <c r="AW11" s="513">
        <v>3</v>
      </c>
      <c r="AX11" s="515" t="s">
        <v>13340</v>
      </c>
      <c r="AY11" s="515" t="s">
        <v>13341</v>
      </c>
      <c r="AZ11" s="515" t="s">
        <v>13342</v>
      </c>
      <c r="BA11" s="518" t="s">
        <v>13343</v>
      </c>
      <c r="BB11" s="508"/>
      <c r="BC11" s="508"/>
      <c r="BD11" s="508"/>
      <c r="BE11" s="508"/>
      <c r="BF11" s="508"/>
      <c r="BG11" s="508"/>
      <c r="BH11" s="508"/>
      <c r="BI11" s="508"/>
      <c r="BJ11" s="508"/>
      <c r="BK11" s="508"/>
      <c r="BL11" s="508"/>
      <c r="BM11" s="508"/>
    </row>
    <row r="12" spans="1:65" s="490" customFormat="1" ht="15.75" customHeight="1">
      <c r="A12" s="496"/>
      <c r="B12" s="512" t="s">
        <v>13344</v>
      </c>
      <c r="C12" s="513" t="s">
        <v>8502</v>
      </c>
      <c r="D12" s="513">
        <v>3</v>
      </c>
      <c r="E12" s="514">
        <v>0.55400000000000005</v>
      </c>
      <c r="F12" s="514">
        <v>9.8064999999999998</v>
      </c>
      <c r="G12" s="515">
        <f t="shared" si="0"/>
        <v>10.3605</v>
      </c>
      <c r="H12" s="516">
        <v>1.6485000000000001</v>
      </c>
      <c r="I12" s="508"/>
      <c r="J12" s="508"/>
      <c r="K12" s="508"/>
      <c r="L12" s="508"/>
      <c r="M12" s="508"/>
      <c r="N12" s="508"/>
      <c r="O12" s="508"/>
      <c r="P12" s="508"/>
      <c r="Q12" s="508"/>
      <c r="R12" s="508"/>
      <c r="S12" s="508"/>
      <c r="T12" s="508"/>
      <c r="U12" s="496"/>
      <c r="V12" s="517" t="s">
        <v>13345</v>
      </c>
      <c r="W12" s="501"/>
      <c r="X12" s="517"/>
      <c r="Y12" s="501"/>
      <c r="Z12" s="510"/>
      <c r="AA12" s="487">
        <f t="shared" ref="AA12:AA14" si="5">IF( SUM( AC12:AR12 ) = 0, 0, $AC$7 )</f>
        <v>0</v>
      </c>
      <c r="AB12" s="510"/>
      <c r="AC12" s="511">
        <f t="shared" ref="AC12:AC14" si="6" xml:space="preserve"> IF( ISNUMBER(E12), 0, 1 )</f>
        <v>0</v>
      </c>
      <c r="AD12" s="511">
        <f t="shared" ref="AD12:AD14" si="7" xml:space="preserve"> IF( ISNUMBER(F12), 0, 1 )</f>
        <v>0</v>
      </c>
      <c r="AF12" s="511">
        <f t="shared" ref="AF12:AF14" si="8" xml:space="preserve"> IF( ISNUMBER(H12), 0, 1 )</f>
        <v>0</v>
      </c>
      <c r="AS12" s="486"/>
      <c r="AU12" s="512" t="s">
        <v>13344</v>
      </c>
      <c r="AV12" s="513" t="s">
        <v>8502</v>
      </c>
      <c r="AW12" s="513">
        <v>3</v>
      </c>
      <c r="AX12" s="514" t="s">
        <v>13346</v>
      </c>
      <c r="AY12" s="514" t="s">
        <v>13347</v>
      </c>
      <c r="AZ12" s="515" t="s">
        <v>13348</v>
      </c>
      <c r="BA12" s="516" t="s">
        <v>13349</v>
      </c>
      <c r="BB12" s="508"/>
      <c r="BC12" s="508"/>
      <c r="BD12" s="508"/>
      <c r="BE12" s="508"/>
      <c r="BF12" s="508"/>
      <c r="BG12" s="508"/>
      <c r="BH12" s="508"/>
      <c r="BI12" s="508"/>
      <c r="BJ12" s="508"/>
      <c r="BK12" s="508"/>
      <c r="BL12" s="508"/>
      <c r="BM12" s="508"/>
    </row>
    <row r="13" spans="1:65" s="490" customFormat="1" ht="15.75" customHeight="1">
      <c r="A13" s="496"/>
      <c r="B13" s="512" t="s">
        <v>13350</v>
      </c>
      <c r="C13" s="513" t="s">
        <v>8502</v>
      </c>
      <c r="D13" s="513">
        <v>3</v>
      </c>
      <c r="E13" s="514">
        <v>3.6655000000000002</v>
      </c>
      <c r="F13" s="514">
        <v>33.351500000000001</v>
      </c>
      <c r="G13" s="515">
        <f t="shared" si="0"/>
        <v>37.017000000000003</v>
      </c>
      <c r="H13" s="516">
        <v>5.7575000000000003</v>
      </c>
      <c r="I13" s="508"/>
      <c r="J13" s="508"/>
      <c r="K13" s="508"/>
      <c r="L13" s="508"/>
      <c r="M13" s="508"/>
      <c r="N13" s="508"/>
      <c r="O13" s="508"/>
      <c r="P13" s="508"/>
      <c r="Q13" s="508"/>
      <c r="R13" s="508"/>
      <c r="S13" s="508"/>
      <c r="T13" s="508"/>
      <c r="U13" s="496"/>
      <c r="V13" s="517" t="s">
        <v>13351</v>
      </c>
      <c r="W13" s="501"/>
      <c r="X13" s="517"/>
      <c r="Y13" s="501"/>
      <c r="Z13" s="510"/>
      <c r="AA13" s="487">
        <f t="shared" si="5"/>
        <v>0</v>
      </c>
      <c r="AB13" s="510"/>
      <c r="AC13" s="511">
        <f t="shared" si="6"/>
        <v>0</v>
      </c>
      <c r="AD13" s="511">
        <f t="shared" si="7"/>
        <v>0</v>
      </c>
      <c r="AF13" s="511">
        <f t="shared" si="8"/>
        <v>0</v>
      </c>
      <c r="AS13" s="486"/>
      <c r="AU13" s="512" t="s">
        <v>13350</v>
      </c>
      <c r="AV13" s="513" t="s">
        <v>8502</v>
      </c>
      <c r="AW13" s="513">
        <v>3</v>
      </c>
      <c r="AX13" s="514" t="s">
        <v>13352</v>
      </c>
      <c r="AY13" s="514" t="s">
        <v>13353</v>
      </c>
      <c r="AZ13" s="515" t="s">
        <v>13354</v>
      </c>
      <c r="BA13" s="516" t="s">
        <v>13355</v>
      </c>
      <c r="BB13" s="508"/>
      <c r="BC13" s="508"/>
      <c r="BD13" s="508"/>
      <c r="BE13" s="508"/>
      <c r="BF13" s="508"/>
      <c r="BG13" s="508"/>
      <c r="BH13" s="508"/>
      <c r="BI13" s="508"/>
      <c r="BJ13" s="508"/>
      <c r="BK13" s="508"/>
      <c r="BL13" s="508"/>
      <c r="BM13" s="508"/>
    </row>
    <row r="14" spans="1:65" ht="15.75" customHeight="1">
      <c r="B14" s="512" t="s">
        <v>13356</v>
      </c>
      <c r="C14" s="513" t="s">
        <v>8502</v>
      </c>
      <c r="D14" s="513">
        <v>3</v>
      </c>
      <c r="E14" s="514">
        <v>3.0859999999999999</v>
      </c>
      <c r="F14" s="514">
        <v>35.461500000000001</v>
      </c>
      <c r="G14" s="515">
        <f t="shared" si="0"/>
        <v>38.547499999999999</v>
      </c>
      <c r="H14" s="516">
        <v>5.6055000000000001</v>
      </c>
      <c r="I14" s="508"/>
      <c r="J14" s="508"/>
      <c r="K14" s="508"/>
      <c r="L14" s="508"/>
      <c r="M14" s="508"/>
      <c r="N14" s="508"/>
      <c r="O14" s="508"/>
      <c r="P14" s="508"/>
      <c r="Q14" s="508"/>
      <c r="R14" s="508"/>
      <c r="S14" s="508"/>
      <c r="T14" s="508"/>
      <c r="V14" s="517" t="s">
        <v>13357</v>
      </c>
      <c r="W14" s="501"/>
      <c r="X14" s="517"/>
      <c r="Y14" s="501"/>
      <c r="Z14" s="486"/>
      <c r="AA14" s="487">
        <f t="shared" si="5"/>
        <v>0</v>
      </c>
      <c r="AB14" s="486"/>
      <c r="AC14" s="511">
        <f t="shared" si="6"/>
        <v>0</v>
      </c>
      <c r="AD14" s="511">
        <f t="shared" si="7"/>
        <v>0</v>
      </c>
      <c r="AE14" s="490"/>
      <c r="AF14" s="511">
        <f t="shared" si="8"/>
        <v>0</v>
      </c>
      <c r="AG14" s="490"/>
      <c r="AH14" s="490"/>
      <c r="AI14" s="490"/>
      <c r="AJ14" s="490"/>
      <c r="AK14" s="490"/>
      <c r="AL14" s="490"/>
      <c r="AM14" s="490"/>
      <c r="AN14" s="490"/>
      <c r="AO14" s="490"/>
      <c r="AP14" s="490"/>
      <c r="AQ14" s="490"/>
      <c r="AR14" s="490"/>
      <c r="AS14" s="486"/>
      <c r="AU14" s="512" t="s">
        <v>13356</v>
      </c>
      <c r="AV14" s="513" t="s">
        <v>8502</v>
      </c>
      <c r="AW14" s="513">
        <v>3</v>
      </c>
      <c r="AX14" s="514" t="s">
        <v>13358</v>
      </c>
      <c r="AY14" s="514" t="s">
        <v>13359</v>
      </c>
      <c r="AZ14" s="515" t="s">
        <v>13360</v>
      </c>
      <c r="BA14" s="516" t="s">
        <v>13361</v>
      </c>
      <c r="BB14" s="508"/>
      <c r="BC14" s="508"/>
      <c r="BD14" s="508"/>
      <c r="BE14" s="508"/>
      <c r="BF14" s="508"/>
      <c r="BG14" s="508"/>
      <c r="BH14" s="508"/>
      <c r="BI14" s="508"/>
      <c r="BJ14" s="508"/>
      <c r="BK14" s="508"/>
      <c r="BL14" s="508"/>
      <c r="BM14" s="508"/>
    </row>
    <row r="15" spans="1:65" ht="15.75" customHeight="1">
      <c r="B15" s="512" t="s">
        <v>13362</v>
      </c>
      <c r="C15" s="513" t="s">
        <v>8502</v>
      </c>
      <c r="D15" s="513">
        <v>3</v>
      </c>
      <c r="E15" s="515">
        <f>IFERROR(SUM(E12:E14), 0)</f>
        <v>7.3055000000000003</v>
      </c>
      <c r="F15" s="515">
        <f>IFERROR(SUM(F12:F14), 0)</f>
        <v>78.619500000000002</v>
      </c>
      <c r="G15" s="515">
        <f t="shared" si="0"/>
        <v>85.924999999999997</v>
      </c>
      <c r="H15" s="518">
        <f>IFERROR(SUM(H12:H14), 0)</f>
        <v>13.011500000000002</v>
      </c>
      <c r="I15" s="508"/>
      <c r="J15" s="508"/>
      <c r="K15" s="508"/>
      <c r="L15" s="508"/>
      <c r="M15" s="508"/>
      <c r="N15" s="508"/>
      <c r="O15" s="508"/>
      <c r="P15" s="508"/>
      <c r="Q15" s="508"/>
      <c r="R15" s="508"/>
      <c r="S15" s="508"/>
      <c r="T15" s="508"/>
      <c r="V15" s="517" t="s">
        <v>13363</v>
      </c>
      <c r="W15" s="501"/>
      <c r="X15" s="517"/>
      <c r="Y15" s="501"/>
      <c r="Z15" s="486"/>
      <c r="AA15" s="487"/>
      <c r="AB15" s="486"/>
      <c r="AC15" s="490"/>
      <c r="AD15" s="490"/>
      <c r="AE15" s="490"/>
      <c r="AF15" s="490"/>
      <c r="AG15" s="490"/>
      <c r="AH15" s="490"/>
      <c r="AI15" s="490"/>
      <c r="AJ15" s="490"/>
      <c r="AK15" s="490"/>
      <c r="AL15" s="490"/>
      <c r="AM15" s="490"/>
      <c r="AN15" s="490"/>
      <c r="AO15" s="490"/>
      <c r="AP15" s="490"/>
      <c r="AQ15" s="490"/>
      <c r="AR15" s="490"/>
      <c r="AS15" s="486"/>
      <c r="AU15" s="512" t="s">
        <v>13362</v>
      </c>
      <c r="AV15" s="513" t="s">
        <v>8502</v>
      </c>
      <c r="AW15" s="513">
        <v>3</v>
      </c>
      <c r="AX15" s="515" t="s">
        <v>13364</v>
      </c>
      <c r="AY15" s="515" t="s">
        <v>13365</v>
      </c>
      <c r="AZ15" s="515" t="s">
        <v>13366</v>
      </c>
      <c r="BA15" s="518" t="s">
        <v>13367</v>
      </c>
      <c r="BB15" s="508"/>
      <c r="BC15" s="508"/>
      <c r="BD15" s="508"/>
      <c r="BE15" s="508"/>
      <c r="BF15" s="508"/>
      <c r="BG15" s="508"/>
      <c r="BH15" s="508"/>
      <c r="BI15" s="508"/>
      <c r="BJ15" s="508"/>
      <c r="BK15" s="508"/>
      <c r="BL15" s="508"/>
      <c r="BM15" s="508"/>
    </row>
    <row r="16" spans="1:65" ht="15.75" customHeight="1" thickBot="1">
      <c r="B16" s="519" t="s">
        <v>13368</v>
      </c>
      <c r="C16" s="520" t="s">
        <v>8502</v>
      </c>
      <c r="D16" s="520">
        <v>3</v>
      </c>
      <c r="E16" s="521">
        <f>IFERROR(E11 + E15, 0)</f>
        <v>398.01749999999998</v>
      </c>
      <c r="F16" s="521">
        <f>IFERROR(F11 + F15, 0)</f>
        <v>1654.4645</v>
      </c>
      <c r="G16" s="521">
        <f>IFERROR(E16 + F16, 0)</f>
        <v>2052.482</v>
      </c>
      <c r="H16" s="522">
        <f>IFERROR(H11 + H15, 0)</f>
        <v>76.387999999999991</v>
      </c>
      <c r="I16" s="508"/>
      <c r="J16" s="508"/>
      <c r="K16" s="508"/>
      <c r="L16" s="508"/>
      <c r="M16" s="508"/>
      <c r="N16" s="508"/>
      <c r="O16" s="508"/>
      <c r="P16" s="508"/>
      <c r="Q16" s="508"/>
      <c r="R16" s="508"/>
      <c r="S16" s="508"/>
      <c r="T16" s="508"/>
      <c r="V16" s="523" t="s">
        <v>13369</v>
      </c>
      <c r="W16" s="501"/>
      <c r="X16" s="523"/>
      <c r="Y16" s="501"/>
      <c r="Z16" s="486"/>
      <c r="AA16" s="487"/>
      <c r="AB16" s="486"/>
      <c r="AC16" s="490"/>
      <c r="AD16" s="490"/>
      <c r="AE16" s="490"/>
      <c r="AF16" s="490"/>
      <c r="AG16" s="490"/>
      <c r="AH16" s="490"/>
      <c r="AI16" s="490"/>
      <c r="AJ16" s="490"/>
      <c r="AK16" s="490"/>
      <c r="AL16" s="490"/>
      <c r="AM16" s="490"/>
      <c r="AN16" s="490"/>
      <c r="AO16" s="490"/>
      <c r="AP16" s="490"/>
      <c r="AQ16" s="490"/>
      <c r="AR16" s="490"/>
      <c r="AS16" s="486"/>
      <c r="AU16" s="519" t="s">
        <v>13368</v>
      </c>
      <c r="AV16" s="520" t="s">
        <v>8502</v>
      </c>
      <c r="AW16" s="520">
        <v>3</v>
      </c>
      <c r="AX16" s="521" t="s">
        <v>13370</v>
      </c>
      <c r="AY16" s="521" t="s">
        <v>13371</v>
      </c>
      <c r="AZ16" s="521" t="s">
        <v>13372</v>
      </c>
      <c r="BA16" s="522" t="s">
        <v>13373</v>
      </c>
      <c r="BB16" s="508"/>
      <c r="BC16" s="508"/>
      <c r="BD16" s="508"/>
      <c r="BE16" s="508"/>
      <c r="BF16" s="508"/>
      <c r="BG16" s="508"/>
      <c r="BH16" s="508"/>
      <c r="BI16" s="508"/>
      <c r="BJ16" s="508"/>
      <c r="BK16" s="508"/>
      <c r="BL16" s="508"/>
      <c r="BM16" s="508"/>
    </row>
    <row r="17" spans="2:65" s="508" customFormat="1" ht="15.75" customHeight="1" thickTop="1" thickBot="1">
      <c r="B17" s="524"/>
      <c r="C17" s="524"/>
      <c r="D17" s="524"/>
      <c r="E17" s="525"/>
      <c r="F17" s="525"/>
      <c r="G17" s="525"/>
      <c r="H17" s="525"/>
      <c r="I17" s="525"/>
      <c r="J17" s="525"/>
      <c r="K17" s="525"/>
      <c r="L17" s="525"/>
      <c r="M17" s="526"/>
      <c r="N17" s="526"/>
      <c r="O17" s="526"/>
      <c r="P17" s="484"/>
      <c r="Q17" s="484"/>
      <c r="R17" s="484"/>
      <c r="S17" s="484"/>
      <c r="T17" s="484"/>
      <c r="U17" s="484"/>
      <c r="V17" s="527"/>
      <c r="W17" s="501"/>
      <c r="X17" s="501"/>
      <c r="Y17" s="501"/>
      <c r="Z17" s="528"/>
      <c r="AA17" s="487"/>
      <c r="AB17" s="528"/>
      <c r="AC17" s="490"/>
      <c r="AD17" s="490"/>
      <c r="AE17" s="490"/>
      <c r="AF17" s="490"/>
      <c r="AG17" s="490"/>
      <c r="AH17" s="490"/>
      <c r="AI17" s="490"/>
      <c r="AJ17" s="490"/>
      <c r="AK17" s="490"/>
      <c r="AL17" s="490"/>
      <c r="AM17" s="490"/>
      <c r="AN17" s="490"/>
      <c r="AO17" s="490"/>
      <c r="AP17" s="490"/>
      <c r="AQ17" s="490"/>
      <c r="AR17" s="490"/>
      <c r="AS17" s="486"/>
      <c r="AU17" s="524"/>
      <c r="AV17" s="524"/>
      <c r="AW17" s="524"/>
      <c r="AX17" s="525"/>
      <c r="AY17" s="525"/>
      <c r="AZ17" s="525"/>
      <c r="BA17" s="525"/>
      <c r="BB17" s="525"/>
      <c r="BC17" s="525"/>
      <c r="BD17" s="525"/>
      <c r="BE17" s="525"/>
      <c r="BF17" s="526"/>
      <c r="BG17" s="526"/>
      <c r="BH17" s="526"/>
      <c r="BI17" s="484"/>
      <c r="BJ17" s="484"/>
      <c r="BK17" s="484"/>
      <c r="BL17" s="484"/>
      <c r="BM17" s="484"/>
    </row>
    <row r="18" spans="2:65" s="508" customFormat="1" ht="15.75" customHeight="1" thickTop="1">
      <c r="B18" s="2922" t="s">
        <v>6743</v>
      </c>
      <c r="C18" s="2923" t="s">
        <v>6744</v>
      </c>
      <c r="D18" s="2923" t="s">
        <v>10348</v>
      </c>
      <c r="E18" s="2923" t="s">
        <v>8895</v>
      </c>
      <c r="F18" s="2923"/>
      <c r="G18" s="2923"/>
      <c r="H18" s="2923" t="s">
        <v>8896</v>
      </c>
      <c r="I18" s="2923"/>
      <c r="J18" s="2928"/>
      <c r="M18" s="526"/>
      <c r="N18" s="526"/>
      <c r="O18" s="526"/>
      <c r="P18" s="527"/>
      <c r="Q18" s="527"/>
      <c r="R18" s="527"/>
      <c r="S18" s="527"/>
      <c r="T18" s="527"/>
      <c r="U18" s="527"/>
      <c r="V18" s="527"/>
      <c r="Z18" s="528"/>
      <c r="AA18" s="487"/>
      <c r="AB18" s="528"/>
      <c r="AC18" s="490"/>
      <c r="AD18" s="490"/>
      <c r="AE18" s="490"/>
      <c r="AF18" s="490"/>
      <c r="AG18" s="490"/>
      <c r="AH18" s="490"/>
      <c r="AI18" s="490"/>
      <c r="AJ18" s="490"/>
      <c r="AK18" s="490"/>
      <c r="AL18" s="490"/>
      <c r="AM18" s="490"/>
      <c r="AN18" s="490"/>
      <c r="AO18" s="490"/>
      <c r="AP18" s="490"/>
      <c r="AQ18" s="490"/>
      <c r="AR18" s="490"/>
      <c r="AS18" s="486"/>
      <c r="AU18" s="2922" t="s">
        <v>6743</v>
      </c>
      <c r="AV18" s="2923" t="s">
        <v>6744</v>
      </c>
      <c r="AW18" s="2923" t="s">
        <v>10348</v>
      </c>
      <c r="AX18" s="2923" t="s">
        <v>8895</v>
      </c>
      <c r="AY18" s="2923"/>
      <c r="AZ18" s="2923"/>
      <c r="BA18" s="2923" t="s">
        <v>8896</v>
      </c>
      <c r="BB18" s="2923"/>
      <c r="BC18" s="2928"/>
      <c r="BF18" s="526"/>
      <c r="BG18" s="526"/>
      <c r="BH18" s="526"/>
      <c r="BI18" s="527"/>
      <c r="BJ18" s="527"/>
      <c r="BK18" s="527"/>
      <c r="BL18" s="527"/>
      <c r="BM18" s="527"/>
    </row>
    <row r="19" spans="2:65" s="508" customFormat="1" ht="15.75" customHeight="1" thickBot="1">
      <c r="B19" s="2924"/>
      <c r="C19" s="2925"/>
      <c r="D19" s="2925"/>
      <c r="E19" s="529" t="s">
        <v>8706</v>
      </c>
      <c r="F19" s="529" t="s">
        <v>8714</v>
      </c>
      <c r="G19" s="529" t="s">
        <v>6962</v>
      </c>
      <c r="H19" s="529" t="s">
        <v>8706</v>
      </c>
      <c r="I19" s="529" t="s">
        <v>8714</v>
      </c>
      <c r="J19" s="530" t="s">
        <v>6962</v>
      </c>
      <c r="M19" s="526"/>
      <c r="N19" s="526"/>
      <c r="O19" s="526"/>
      <c r="P19" s="527"/>
      <c r="Q19" s="527"/>
      <c r="R19" s="527"/>
      <c r="S19" s="527"/>
      <c r="T19" s="527"/>
      <c r="U19" s="527"/>
      <c r="V19" s="527"/>
      <c r="Z19" s="528"/>
      <c r="AA19" s="487"/>
      <c r="AB19" s="528"/>
      <c r="AC19" s="490"/>
      <c r="AD19" s="490"/>
      <c r="AE19" s="490"/>
      <c r="AF19" s="490"/>
      <c r="AG19" s="490"/>
      <c r="AH19" s="490"/>
      <c r="AI19" s="490"/>
      <c r="AJ19" s="490"/>
      <c r="AK19" s="490"/>
      <c r="AL19" s="490"/>
      <c r="AM19" s="490"/>
      <c r="AN19" s="490"/>
      <c r="AO19" s="490"/>
      <c r="AP19" s="490"/>
      <c r="AQ19" s="490"/>
      <c r="AR19" s="490"/>
      <c r="AS19" s="486"/>
      <c r="AU19" s="2924"/>
      <c r="AV19" s="2925"/>
      <c r="AW19" s="2925"/>
      <c r="AX19" s="529" t="s">
        <v>8706</v>
      </c>
      <c r="AY19" s="529" t="s">
        <v>8714</v>
      </c>
      <c r="AZ19" s="529" t="s">
        <v>6962</v>
      </c>
      <c r="BA19" s="529" t="s">
        <v>8706</v>
      </c>
      <c r="BB19" s="529" t="s">
        <v>8714</v>
      </c>
      <c r="BC19" s="530" t="s">
        <v>6962</v>
      </c>
      <c r="BF19" s="526"/>
      <c r="BG19" s="526"/>
      <c r="BH19" s="526"/>
      <c r="BI19" s="527"/>
      <c r="BJ19" s="527"/>
      <c r="BK19" s="527"/>
      <c r="BL19" s="527"/>
      <c r="BM19" s="527"/>
    </row>
    <row r="20" spans="2:65" s="508" customFormat="1" ht="15.75" customHeight="1" thickTop="1" thickBot="1">
      <c r="B20" s="531"/>
      <c r="C20" s="495"/>
      <c r="D20" s="495"/>
      <c r="E20" s="495"/>
      <c r="F20" s="495"/>
      <c r="G20" s="495"/>
      <c r="H20" s="495"/>
      <c r="I20" s="495"/>
      <c r="J20" s="495"/>
      <c r="M20" s="526"/>
      <c r="N20" s="526"/>
      <c r="O20" s="526"/>
      <c r="P20" s="527"/>
      <c r="Q20" s="527"/>
      <c r="R20" s="527"/>
      <c r="S20" s="527"/>
      <c r="T20" s="527"/>
      <c r="U20" s="527"/>
      <c r="V20" s="527"/>
      <c r="Z20" s="528"/>
      <c r="AA20" s="487"/>
      <c r="AB20" s="528"/>
      <c r="AC20" s="490"/>
      <c r="AD20" s="490"/>
      <c r="AE20" s="490"/>
      <c r="AF20" s="490"/>
      <c r="AG20" s="490"/>
      <c r="AH20" s="490"/>
      <c r="AI20" s="490"/>
      <c r="AJ20" s="490"/>
      <c r="AK20" s="490"/>
      <c r="AL20" s="490"/>
      <c r="AM20" s="490"/>
      <c r="AN20" s="490"/>
      <c r="AO20" s="490"/>
      <c r="AP20" s="490"/>
      <c r="AQ20" s="490"/>
      <c r="AR20" s="490"/>
      <c r="AS20" s="486"/>
      <c r="AU20" s="531"/>
      <c r="AV20" s="495"/>
      <c r="AW20" s="495"/>
      <c r="AX20" s="495"/>
      <c r="AY20" s="495"/>
      <c r="AZ20" s="495"/>
      <c r="BA20" s="495"/>
      <c r="BB20" s="495"/>
      <c r="BC20" s="495"/>
      <c r="BF20" s="526"/>
      <c r="BG20" s="526"/>
      <c r="BH20" s="526"/>
      <c r="BI20" s="527"/>
      <c r="BJ20" s="527"/>
      <c r="BK20" s="527"/>
      <c r="BL20" s="527"/>
      <c r="BM20" s="527"/>
    </row>
    <row r="21" spans="2:65" s="508" customFormat="1" ht="15.75" customHeight="1" thickTop="1" thickBot="1">
      <c r="B21" s="499" t="s">
        <v>13374</v>
      </c>
      <c r="C21" s="495"/>
      <c r="D21" s="495"/>
      <c r="E21" s="495"/>
      <c r="F21" s="495"/>
      <c r="G21" s="495"/>
      <c r="H21" s="495"/>
      <c r="I21" s="495"/>
      <c r="J21" s="495"/>
      <c r="U21" s="527"/>
      <c r="V21" s="527"/>
      <c r="Z21" s="528"/>
      <c r="AA21" s="487"/>
      <c r="AB21" s="528"/>
      <c r="AC21" s="490"/>
      <c r="AD21" s="490"/>
      <c r="AE21" s="490"/>
      <c r="AF21" s="490"/>
      <c r="AG21" s="490"/>
      <c r="AH21" s="490"/>
      <c r="AI21" s="490"/>
      <c r="AJ21" s="490"/>
      <c r="AK21" s="490"/>
      <c r="AL21" s="490"/>
      <c r="AM21" s="490"/>
      <c r="AN21" s="490"/>
      <c r="AO21" s="490"/>
      <c r="AP21" s="490"/>
      <c r="AQ21" s="490"/>
      <c r="AR21" s="490"/>
      <c r="AS21" s="486"/>
      <c r="AU21" s="499" t="s">
        <v>13374</v>
      </c>
      <c r="AV21" s="495"/>
      <c r="AW21" s="495"/>
      <c r="AX21" s="495"/>
      <c r="AY21" s="495"/>
      <c r="AZ21" s="495"/>
      <c r="BA21" s="495"/>
      <c r="BB21" s="495"/>
      <c r="BC21" s="495"/>
    </row>
    <row r="22" spans="2:65" s="508" customFormat="1" ht="15.75" customHeight="1" thickTop="1">
      <c r="B22" s="503" t="s">
        <v>13375</v>
      </c>
      <c r="C22" s="504" t="s">
        <v>8502</v>
      </c>
      <c r="D22" s="504">
        <v>3</v>
      </c>
      <c r="E22" s="505">
        <v>129.75299999999999</v>
      </c>
      <c r="F22" s="505">
        <v>916.50400000000002</v>
      </c>
      <c r="G22" s="506">
        <f>IFERROR(E22 + F22, 0)</f>
        <v>1046.2570000000001</v>
      </c>
      <c r="H22" s="505">
        <v>374.95550000000003</v>
      </c>
      <c r="I22" s="505">
        <v>1498.6644999999999</v>
      </c>
      <c r="J22" s="532">
        <f>IFERROR(H22 + I22, 0)</f>
        <v>1873.62</v>
      </c>
      <c r="U22" s="491"/>
      <c r="V22" s="509" t="s">
        <v>13376</v>
      </c>
      <c r="X22" s="533"/>
      <c r="Z22" s="528"/>
      <c r="AA22" s="487">
        <f>IF( SUM( AC22:AR22 ) = 0, 0, $AC$7 )</f>
        <v>0</v>
      </c>
      <c r="AB22" s="528"/>
      <c r="AC22" s="511">
        <f t="shared" ref="AC22" si="9" xml:space="preserve"> IF( ISNUMBER(E22), 0, 1 )</f>
        <v>0</v>
      </c>
      <c r="AD22" s="511">
        <f t="shared" ref="AD22" si="10" xml:space="preserve"> IF( ISNUMBER(F22), 0, 1 )</f>
        <v>0</v>
      </c>
      <c r="AE22" s="490"/>
      <c r="AF22" s="511">
        <f t="shared" ref="AF22" si="11" xml:space="preserve"> IF( ISNUMBER(H22), 0, 1 )</f>
        <v>0</v>
      </c>
      <c r="AG22" s="511">
        <f t="shared" ref="AG22" si="12" xml:space="preserve"> IF( ISNUMBER(I22), 0, 1 )</f>
        <v>0</v>
      </c>
      <c r="AH22" s="490"/>
      <c r="AI22" s="490"/>
      <c r="AJ22" s="490"/>
      <c r="AK22" s="490"/>
      <c r="AL22" s="490"/>
      <c r="AM22" s="490"/>
      <c r="AN22" s="490"/>
      <c r="AO22" s="490"/>
      <c r="AP22" s="490"/>
      <c r="AQ22" s="490"/>
      <c r="AR22" s="490"/>
      <c r="AS22" s="486"/>
      <c r="AU22" s="503" t="s">
        <v>13375</v>
      </c>
      <c r="AV22" s="504" t="s">
        <v>8502</v>
      </c>
      <c r="AW22" s="504">
        <v>3</v>
      </c>
      <c r="AX22" s="505" t="s">
        <v>13377</v>
      </c>
      <c r="AY22" s="505" t="s">
        <v>13378</v>
      </c>
      <c r="AZ22" s="506" t="s">
        <v>13379</v>
      </c>
      <c r="BA22" s="505" t="s">
        <v>13380</v>
      </c>
      <c r="BB22" s="505" t="s">
        <v>13381</v>
      </c>
      <c r="BC22" s="532" t="s">
        <v>13382</v>
      </c>
    </row>
    <row r="23" spans="2:65" s="508" customFormat="1" ht="15.75" customHeight="1">
      <c r="B23" s="512" t="s">
        <v>13383</v>
      </c>
      <c r="C23" s="513" t="s">
        <v>8502</v>
      </c>
      <c r="D23" s="513">
        <v>3</v>
      </c>
      <c r="E23" s="534"/>
      <c r="F23" s="534"/>
      <c r="G23" s="514">
        <v>35.491500000000002</v>
      </c>
      <c r="H23" s="534"/>
      <c r="I23" s="535"/>
      <c r="J23" s="516">
        <v>59.146499999999996</v>
      </c>
      <c r="U23" s="491"/>
      <c r="V23" s="517" t="s">
        <v>13384</v>
      </c>
      <c r="X23" s="536"/>
      <c r="Z23" s="528"/>
      <c r="AA23" s="487">
        <f>IF( SUM( AC23:AR23 ) = 0, 0, $AC$7 )</f>
        <v>0</v>
      </c>
      <c r="AB23" s="528"/>
      <c r="AC23" s="490"/>
      <c r="AD23" s="490"/>
      <c r="AE23" s="511">
        <f t="shared" ref="AE23" si="13" xml:space="preserve"> IF( ISNUMBER(G23), 0, 1 )</f>
        <v>0</v>
      </c>
      <c r="AF23" s="490"/>
      <c r="AG23" s="490"/>
      <c r="AH23" s="511">
        <f t="shared" ref="AH23" si="14" xml:space="preserve"> IF( ISNUMBER(J23), 0, 1 )</f>
        <v>0</v>
      </c>
      <c r="AI23" s="490"/>
      <c r="AJ23" s="490"/>
      <c r="AK23" s="490"/>
      <c r="AL23" s="490"/>
      <c r="AM23" s="490"/>
      <c r="AN23" s="490"/>
      <c r="AO23" s="490"/>
      <c r="AP23" s="490"/>
      <c r="AQ23" s="490"/>
      <c r="AR23" s="490"/>
      <c r="AS23" s="486"/>
      <c r="AU23" s="512" t="s">
        <v>13383</v>
      </c>
      <c r="AV23" s="513" t="s">
        <v>8502</v>
      </c>
      <c r="AW23" s="513">
        <v>3</v>
      </c>
      <c r="AX23" s="534"/>
      <c r="AY23" s="534"/>
      <c r="AZ23" s="514" t="s">
        <v>13385</v>
      </c>
      <c r="BA23" s="534"/>
      <c r="BB23" s="535"/>
      <c r="BC23" s="516" t="s">
        <v>13386</v>
      </c>
    </row>
    <row r="24" spans="2:65" s="508" customFormat="1" ht="15.75" customHeight="1">
      <c r="B24" s="512" t="s">
        <v>13387</v>
      </c>
      <c r="C24" s="513" t="s">
        <v>8502</v>
      </c>
      <c r="D24" s="513">
        <v>3</v>
      </c>
      <c r="E24" s="534"/>
      <c r="F24" s="534"/>
      <c r="G24" s="515">
        <f>IFERROR(G22 + G23, 0)</f>
        <v>1081.7485000000001</v>
      </c>
      <c r="H24" s="534"/>
      <c r="I24" s="535"/>
      <c r="J24" s="518">
        <f>IFERROR(J22 + J23, 0)</f>
        <v>1932.7665</v>
      </c>
      <c r="U24" s="491"/>
      <c r="V24" s="517" t="s">
        <v>13388</v>
      </c>
      <c r="X24" s="536"/>
      <c r="Z24" s="528"/>
      <c r="AA24" s="487"/>
      <c r="AB24" s="528"/>
      <c r="AC24" s="490"/>
      <c r="AD24" s="490"/>
      <c r="AE24" s="490"/>
      <c r="AF24" s="490"/>
      <c r="AG24" s="490"/>
      <c r="AH24" s="490"/>
      <c r="AI24" s="490"/>
      <c r="AJ24" s="490"/>
      <c r="AK24" s="490"/>
      <c r="AL24" s="490"/>
      <c r="AM24" s="490"/>
      <c r="AN24" s="490"/>
      <c r="AO24" s="490"/>
      <c r="AP24" s="490"/>
      <c r="AQ24" s="490"/>
      <c r="AR24" s="490"/>
      <c r="AS24" s="486"/>
      <c r="AU24" s="512" t="s">
        <v>13387</v>
      </c>
      <c r="AV24" s="513" t="s">
        <v>8502</v>
      </c>
      <c r="AW24" s="513">
        <v>3</v>
      </c>
      <c r="AX24" s="534"/>
      <c r="AY24" s="534"/>
      <c r="AZ24" s="515" t="s">
        <v>13389</v>
      </c>
      <c r="BA24" s="534"/>
      <c r="BB24" s="535"/>
      <c r="BC24" s="518" t="s">
        <v>13390</v>
      </c>
    </row>
    <row r="25" spans="2:65" s="508" customFormat="1" ht="15.75" customHeight="1">
      <c r="B25" s="512" t="s">
        <v>13391</v>
      </c>
      <c r="C25" s="513" t="s">
        <v>8502</v>
      </c>
      <c r="D25" s="513">
        <v>3</v>
      </c>
      <c r="E25" s="514">
        <v>3.6399999999999997</v>
      </c>
      <c r="F25" s="514">
        <v>45.268000000000001</v>
      </c>
      <c r="G25" s="515">
        <f>IFERROR(E25 + F25, 0)</f>
        <v>48.908000000000001</v>
      </c>
      <c r="H25" s="514">
        <v>6.7515000000000001</v>
      </c>
      <c r="I25" s="514">
        <v>68.813000000000002</v>
      </c>
      <c r="J25" s="518">
        <f>IFERROR(H25+I25,0)</f>
        <v>75.56450000000001</v>
      </c>
      <c r="U25" s="491"/>
      <c r="V25" s="517" t="s">
        <v>13392</v>
      </c>
      <c r="X25" s="536"/>
      <c r="Z25" s="528"/>
      <c r="AA25" s="487">
        <f>IF( SUM( AC25:AR25 ) = 0, 0, $AC$7 )</f>
        <v>0</v>
      </c>
      <c r="AB25" s="528"/>
      <c r="AC25" s="511">
        <f t="shared" ref="AC25" si="15" xml:space="preserve"> IF( ISNUMBER(E25), 0, 1 )</f>
        <v>0</v>
      </c>
      <c r="AD25" s="511">
        <f t="shared" ref="AD25" si="16" xml:space="preserve"> IF( ISNUMBER(F25), 0, 1 )</f>
        <v>0</v>
      </c>
      <c r="AE25" s="490"/>
      <c r="AF25" s="511">
        <f t="shared" ref="AF25" si="17" xml:space="preserve"> IF( ISNUMBER(H25), 0, 1 )</f>
        <v>0</v>
      </c>
      <c r="AG25" s="511">
        <f t="shared" ref="AG25" si="18" xml:space="preserve"> IF( ISNUMBER(I25), 0, 1 )</f>
        <v>0</v>
      </c>
      <c r="AH25" s="490"/>
      <c r="AI25" s="490"/>
      <c r="AJ25" s="490"/>
      <c r="AK25" s="490"/>
      <c r="AL25" s="490"/>
      <c r="AM25" s="490"/>
      <c r="AN25" s="490"/>
      <c r="AO25" s="490"/>
      <c r="AP25" s="490"/>
      <c r="AQ25" s="490"/>
      <c r="AR25" s="490"/>
      <c r="AS25" s="486"/>
      <c r="AU25" s="512" t="s">
        <v>13391</v>
      </c>
      <c r="AV25" s="513" t="s">
        <v>8502</v>
      </c>
      <c r="AW25" s="513">
        <v>3</v>
      </c>
      <c r="AX25" s="514" t="s">
        <v>13393</v>
      </c>
      <c r="AY25" s="514" t="s">
        <v>13394</v>
      </c>
      <c r="AZ25" s="515" t="s">
        <v>13395</v>
      </c>
      <c r="BA25" s="514" t="s">
        <v>13396</v>
      </c>
      <c r="BB25" s="514" t="s">
        <v>13397</v>
      </c>
      <c r="BC25" s="518" t="s">
        <v>13398</v>
      </c>
    </row>
    <row r="26" spans="2:65" s="508" customFormat="1" ht="15.75" customHeight="1">
      <c r="B26" s="512" t="s">
        <v>13399</v>
      </c>
      <c r="C26" s="513" t="s">
        <v>8502</v>
      </c>
      <c r="D26" s="513">
        <v>3</v>
      </c>
      <c r="E26" s="534"/>
      <c r="F26" s="534"/>
      <c r="G26" s="514">
        <v>7.2539999999999996</v>
      </c>
      <c r="H26" s="534"/>
      <c r="I26" s="535"/>
      <c r="J26" s="516">
        <v>11.363</v>
      </c>
      <c r="U26" s="491"/>
      <c r="V26" s="517" t="s">
        <v>13400</v>
      </c>
      <c r="X26" s="536"/>
      <c r="Z26" s="528"/>
      <c r="AA26" s="487">
        <f>IF( SUM( AC26:AR26 ) = 0, 0, $AC$7 )</f>
        <v>0</v>
      </c>
      <c r="AB26" s="528"/>
      <c r="AC26" s="490"/>
      <c r="AD26" s="490"/>
      <c r="AE26" s="511">
        <f t="shared" ref="AE26" si="19" xml:space="preserve"> IF( ISNUMBER(G26), 0, 1 )</f>
        <v>0</v>
      </c>
      <c r="AF26" s="490"/>
      <c r="AG26" s="490"/>
      <c r="AH26" s="511">
        <f t="shared" ref="AH26" si="20" xml:space="preserve"> IF( ISNUMBER(J26), 0, 1 )</f>
        <v>0</v>
      </c>
      <c r="AI26" s="490"/>
      <c r="AJ26" s="490"/>
      <c r="AK26" s="490"/>
      <c r="AL26" s="490"/>
      <c r="AM26" s="490"/>
      <c r="AN26" s="490"/>
      <c r="AO26" s="490"/>
      <c r="AP26" s="490"/>
      <c r="AQ26" s="490"/>
      <c r="AR26" s="490"/>
      <c r="AS26" s="486"/>
      <c r="AU26" s="512" t="s">
        <v>13399</v>
      </c>
      <c r="AV26" s="513" t="s">
        <v>8502</v>
      </c>
      <c r="AW26" s="513">
        <v>3</v>
      </c>
      <c r="AX26" s="534"/>
      <c r="AY26" s="534"/>
      <c r="AZ26" s="514" t="s">
        <v>13401</v>
      </c>
      <c r="BA26" s="534"/>
      <c r="BB26" s="535"/>
      <c r="BC26" s="516" t="s">
        <v>13402</v>
      </c>
    </row>
    <row r="27" spans="2:65" s="508" customFormat="1" ht="15.75" customHeight="1">
      <c r="B27" s="512" t="s">
        <v>13403</v>
      </c>
      <c r="C27" s="513" t="s">
        <v>8502</v>
      </c>
      <c r="D27" s="513">
        <v>3</v>
      </c>
      <c r="E27" s="534"/>
      <c r="F27" s="534"/>
      <c r="G27" s="515">
        <f>IFERROR(G25 + G26, 0)</f>
        <v>56.161999999999999</v>
      </c>
      <c r="H27" s="534"/>
      <c r="I27" s="535"/>
      <c r="J27" s="518">
        <f>IFERROR(J25 + J26, 0)</f>
        <v>86.927500000000009</v>
      </c>
      <c r="U27" s="491"/>
      <c r="V27" s="517" t="s">
        <v>13404</v>
      </c>
      <c r="X27" s="536"/>
      <c r="Z27" s="528"/>
      <c r="AA27" s="487"/>
      <c r="AB27" s="528"/>
      <c r="AC27" s="490"/>
      <c r="AD27" s="490"/>
      <c r="AE27" s="490"/>
      <c r="AF27" s="490"/>
      <c r="AG27" s="490"/>
      <c r="AH27" s="490"/>
      <c r="AI27" s="490"/>
      <c r="AJ27" s="490"/>
      <c r="AK27" s="490"/>
      <c r="AL27" s="490"/>
      <c r="AM27" s="490"/>
      <c r="AN27" s="490"/>
      <c r="AO27" s="490"/>
      <c r="AP27" s="490"/>
      <c r="AQ27" s="490"/>
      <c r="AR27" s="490"/>
      <c r="AS27" s="486"/>
      <c r="AU27" s="512" t="s">
        <v>13403</v>
      </c>
      <c r="AV27" s="513" t="s">
        <v>8502</v>
      </c>
      <c r="AW27" s="513">
        <v>3</v>
      </c>
      <c r="AX27" s="534"/>
      <c r="AY27" s="534"/>
      <c r="AZ27" s="515" t="s">
        <v>13405</v>
      </c>
      <c r="BA27" s="534"/>
      <c r="BB27" s="535"/>
      <c r="BC27" s="518" t="s">
        <v>13406</v>
      </c>
    </row>
    <row r="28" spans="2:65" s="508" customFormat="1" ht="15.75" customHeight="1" thickBot="1">
      <c r="B28" s="519" t="s">
        <v>13407</v>
      </c>
      <c r="C28" s="520" t="s">
        <v>8502</v>
      </c>
      <c r="D28" s="520">
        <v>3</v>
      </c>
      <c r="E28" s="537"/>
      <c r="F28" s="537"/>
      <c r="G28" s="521">
        <f>IFERROR(G27 + G24, 0)</f>
        <v>1137.9105000000002</v>
      </c>
      <c r="H28" s="537"/>
      <c r="I28" s="538"/>
      <c r="J28" s="522">
        <f>IFERROR(J27 + J24, 0)</f>
        <v>2019.694</v>
      </c>
      <c r="U28" s="491"/>
      <c r="V28" s="523" t="s">
        <v>13408</v>
      </c>
      <c r="X28" s="539"/>
      <c r="Z28" s="528"/>
      <c r="AA28" s="487"/>
      <c r="AB28" s="528"/>
      <c r="AC28" s="490"/>
      <c r="AD28" s="490"/>
      <c r="AE28" s="490"/>
      <c r="AF28" s="490"/>
      <c r="AG28" s="490"/>
      <c r="AH28" s="490"/>
      <c r="AI28" s="490"/>
      <c r="AJ28" s="490"/>
      <c r="AK28" s="490"/>
      <c r="AL28" s="490"/>
      <c r="AM28" s="490"/>
      <c r="AN28" s="490"/>
      <c r="AO28" s="490"/>
      <c r="AP28" s="490"/>
      <c r="AQ28" s="490"/>
      <c r="AR28" s="490"/>
      <c r="AS28" s="486"/>
      <c r="AU28" s="519" t="s">
        <v>13407</v>
      </c>
      <c r="AV28" s="520" t="s">
        <v>8502</v>
      </c>
      <c r="AW28" s="520">
        <v>3</v>
      </c>
      <c r="AX28" s="537"/>
      <c r="AY28" s="537"/>
      <c r="AZ28" s="521" t="s">
        <v>13409</v>
      </c>
      <c r="BA28" s="537"/>
      <c r="BB28" s="538"/>
      <c r="BC28" s="522" t="s">
        <v>13410</v>
      </c>
    </row>
    <row r="29" spans="2:65" s="541" customFormat="1" ht="15.75" customHeight="1" thickTop="1" thickBot="1">
      <c r="B29" s="540"/>
      <c r="C29" s="484"/>
      <c r="D29" s="484"/>
      <c r="E29" s="525"/>
      <c r="F29" s="525"/>
      <c r="G29" s="525"/>
      <c r="H29" s="525"/>
      <c r="I29" s="525"/>
      <c r="J29" s="525"/>
      <c r="K29" s="525"/>
      <c r="L29" s="525"/>
      <c r="M29" s="484"/>
      <c r="N29" s="484"/>
      <c r="O29" s="484"/>
      <c r="P29" s="491"/>
      <c r="Q29" s="491"/>
      <c r="R29" s="491"/>
      <c r="S29" s="491"/>
      <c r="T29" s="491"/>
      <c r="U29" s="491"/>
      <c r="V29" s="491"/>
      <c r="Z29" s="542"/>
      <c r="AA29" s="487"/>
      <c r="AB29" s="542"/>
      <c r="AC29" s="490"/>
      <c r="AD29" s="490"/>
      <c r="AE29" s="490"/>
      <c r="AF29" s="490"/>
      <c r="AG29" s="490"/>
      <c r="AH29" s="490"/>
      <c r="AI29" s="490"/>
      <c r="AJ29" s="490"/>
      <c r="AK29" s="490"/>
      <c r="AL29" s="490"/>
      <c r="AM29" s="490"/>
      <c r="AN29" s="490"/>
      <c r="AO29" s="490"/>
      <c r="AP29" s="490"/>
      <c r="AQ29" s="490"/>
      <c r="AR29" s="490"/>
      <c r="AS29" s="486"/>
      <c r="AU29" s="540"/>
      <c r="AV29" s="484"/>
      <c r="AW29" s="484"/>
      <c r="AX29" s="525"/>
      <c r="AY29" s="525"/>
      <c r="AZ29" s="525"/>
      <c r="BA29" s="525"/>
      <c r="BB29" s="525"/>
      <c r="BC29" s="525"/>
      <c r="BD29" s="525"/>
      <c r="BE29" s="525"/>
      <c r="BF29" s="484"/>
      <c r="BG29" s="484"/>
      <c r="BH29" s="484"/>
      <c r="BI29" s="491"/>
      <c r="BJ29" s="491"/>
      <c r="BK29" s="491"/>
      <c r="BL29" s="491"/>
      <c r="BM29" s="491"/>
    </row>
    <row r="30" spans="2:65" s="541" customFormat="1" ht="16.5" thickTop="1">
      <c r="B30" s="2922" t="s">
        <v>6743</v>
      </c>
      <c r="C30" s="2923" t="s">
        <v>6744</v>
      </c>
      <c r="D30" s="2923" t="s">
        <v>10348</v>
      </c>
      <c r="E30" s="2923" t="s">
        <v>8895</v>
      </c>
      <c r="F30" s="2923"/>
      <c r="G30" s="2923"/>
      <c r="H30" s="2923"/>
      <c r="I30" s="2923"/>
      <c r="J30" s="2923"/>
      <c r="K30" s="2923"/>
      <c r="L30" s="2923"/>
      <c r="M30" s="2923"/>
      <c r="N30" s="2923"/>
      <c r="O30" s="2923"/>
      <c r="P30" s="2923"/>
      <c r="Q30" s="2923"/>
      <c r="R30" s="2923"/>
      <c r="S30" s="2923"/>
      <c r="T30" s="2928"/>
      <c r="U30" s="491"/>
      <c r="V30" s="491"/>
      <c r="Z30" s="542"/>
      <c r="AA30" s="487"/>
      <c r="AB30" s="542"/>
      <c r="AC30" s="490"/>
      <c r="AD30" s="490"/>
      <c r="AE30" s="490"/>
      <c r="AF30" s="490"/>
      <c r="AG30" s="490"/>
      <c r="AH30" s="490"/>
      <c r="AI30" s="490"/>
      <c r="AJ30" s="490"/>
      <c r="AK30" s="490"/>
      <c r="AL30" s="490"/>
      <c r="AM30" s="490"/>
      <c r="AN30" s="490"/>
      <c r="AO30" s="490"/>
      <c r="AP30" s="490"/>
      <c r="AQ30" s="490"/>
      <c r="AR30" s="490"/>
      <c r="AS30" s="486"/>
      <c r="AU30" s="2922" t="s">
        <v>6743</v>
      </c>
      <c r="AV30" s="2923" t="s">
        <v>6744</v>
      </c>
      <c r="AW30" s="2923" t="s">
        <v>10348</v>
      </c>
      <c r="AX30" s="2923" t="s">
        <v>8895</v>
      </c>
      <c r="AY30" s="2923"/>
      <c r="AZ30" s="2923"/>
      <c r="BA30" s="2923"/>
      <c r="BB30" s="2923"/>
      <c r="BC30" s="2923"/>
      <c r="BD30" s="2923"/>
      <c r="BE30" s="2923"/>
      <c r="BF30" s="2923"/>
      <c r="BG30" s="2923"/>
      <c r="BH30" s="2923"/>
      <c r="BI30" s="2923"/>
      <c r="BJ30" s="2923"/>
      <c r="BK30" s="2923"/>
      <c r="BL30" s="2923"/>
      <c r="BM30" s="2928"/>
    </row>
    <row r="31" spans="2:65" s="541" customFormat="1" ht="15.75">
      <c r="B31" s="3035"/>
      <c r="C31" s="3036"/>
      <c r="D31" s="3036"/>
      <c r="E31" s="3036" t="s">
        <v>8706</v>
      </c>
      <c r="F31" s="3036"/>
      <c r="G31" s="3036"/>
      <c r="H31" s="3036"/>
      <c r="I31" s="3036"/>
      <c r="J31" s="3036"/>
      <c r="K31" s="3036" t="s">
        <v>8714</v>
      </c>
      <c r="L31" s="3036"/>
      <c r="M31" s="3036"/>
      <c r="N31" s="3036"/>
      <c r="O31" s="3036"/>
      <c r="P31" s="3036"/>
      <c r="Q31" s="3036" t="s">
        <v>13411</v>
      </c>
      <c r="R31" s="3036"/>
      <c r="S31" s="3036"/>
      <c r="T31" s="3187" t="s">
        <v>6962</v>
      </c>
      <c r="U31" s="491"/>
      <c r="V31" s="491"/>
      <c r="Z31" s="542"/>
      <c r="AA31" s="487"/>
      <c r="AB31" s="542"/>
      <c r="AC31" s="490"/>
      <c r="AD31" s="490"/>
      <c r="AE31" s="490"/>
      <c r="AF31" s="490"/>
      <c r="AG31" s="490"/>
      <c r="AH31" s="490"/>
      <c r="AI31" s="490"/>
      <c r="AJ31" s="490"/>
      <c r="AK31" s="490"/>
      <c r="AL31" s="490"/>
      <c r="AM31" s="490"/>
      <c r="AN31" s="490"/>
      <c r="AO31" s="490"/>
      <c r="AP31" s="490"/>
      <c r="AQ31" s="490"/>
      <c r="AR31" s="490"/>
      <c r="AS31" s="486"/>
      <c r="AU31" s="3035"/>
      <c r="AV31" s="3036"/>
      <c r="AW31" s="3036"/>
      <c r="AX31" s="3036" t="s">
        <v>8706</v>
      </c>
      <c r="AY31" s="3036"/>
      <c r="AZ31" s="3036"/>
      <c r="BA31" s="3036"/>
      <c r="BB31" s="3036"/>
      <c r="BC31" s="3036"/>
      <c r="BD31" s="3036" t="s">
        <v>8714</v>
      </c>
      <c r="BE31" s="3036"/>
      <c r="BF31" s="3036"/>
      <c r="BG31" s="3036"/>
      <c r="BH31" s="3036"/>
      <c r="BI31" s="3036"/>
      <c r="BJ31" s="3036" t="s">
        <v>13411</v>
      </c>
      <c r="BK31" s="3036"/>
      <c r="BL31" s="3036"/>
      <c r="BM31" s="3187" t="s">
        <v>6962</v>
      </c>
    </row>
    <row r="32" spans="2:65" s="541" customFormat="1" ht="30.75" thickBot="1">
      <c r="B32" s="2924"/>
      <c r="C32" s="2925"/>
      <c r="D32" s="2925"/>
      <c r="E32" s="529" t="s">
        <v>13412</v>
      </c>
      <c r="F32" s="529" t="s">
        <v>13413</v>
      </c>
      <c r="G32" s="529" t="s">
        <v>13414</v>
      </c>
      <c r="H32" s="529" t="s">
        <v>13415</v>
      </c>
      <c r="I32" s="529" t="s">
        <v>13416</v>
      </c>
      <c r="J32" s="529" t="s">
        <v>6962</v>
      </c>
      <c r="K32" s="529" t="s">
        <v>13412</v>
      </c>
      <c r="L32" s="529" t="s">
        <v>13413</v>
      </c>
      <c r="M32" s="529" t="s">
        <v>13414</v>
      </c>
      <c r="N32" s="529" t="s">
        <v>13415</v>
      </c>
      <c r="O32" s="529" t="s">
        <v>13416</v>
      </c>
      <c r="P32" s="529" t="s">
        <v>6962</v>
      </c>
      <c r="Q32" s="529" t="s">
        <v>13417</v>
      </c>
      <c r="R32" s="529" t="s">
        <v>7257</v>
      </c>
      <c r="S32" s="529" t="s">
        <v>6962</v>
      </c>
      <c r="T32" s="2929"/>
      <c r="U32" s="491"/>
      <c r="V32" s="501"/>
      <c r="Z32" s="542"/>
      <c r="AA32" s="487"/>
      <c r="AB32" s="542"/>
      <c r="AC32" s="490"/>
      <c r="AD32" s="490"/>
      <c r="AE32" s="490"/>
      <c r="AF32" s="490"/>
      <c r="AG32" s="490"/>
      <c r="AH32" s="490"/>
      <c r="AI32" s="490"/>
      <c r="AJ32" s="490"/>
      <c r="AK32" s="490"/>
      <c r="AL32" s="490"/>
      <c r="AM32" s="490"/>
      <c r="AN32" s="490"/>
      <c r="AO32" s="490"/>
      <c r="AP32" s="490"/>
      <c r="AQ32" s="490"/>
      <c r="AR32" s="490"/>
      <c r="AS32" s="486"/>
      <c r="AU32" s="2924"/>
      <c r="AV32" s="2925"/>
      <c r="AW32" s="2925"/>
      <c r="AX32" s="529" t="s">
        <v>13412</v>
      </c>
      <c r="AY32" s="529" t="s">
        <v>13413</v>
      </c>
      <c r="AZ32" s="529" t="s">
        <v>13414</v>
      </c>
      <c r="BA32" s="529" t="s">
        <v>13415</v>
      </c>
      <c r="BB32" s="529" t="s">
        <v>13416</v>
      </c>
      <c r="BC32" s="529" t="s">
        <v>6962</v>
      </c>
      <c r="BD32" s="529" t="s">
        <v>13412</v>
      </c>
      <c r="BE32" s="529" t="s">
        <v>13413</v>
      </c>
      <c r="BF32" s="529" t="s">
        <v>13414</v>
      </c>
      <c r="BG32" s="529" t="s">
        <v>13415</v>
      </c>
      <c r="BH32" s="529" t="s">
        <v>13416</v>
      </c>
      <c r="BI32" s="529" t="s">
        <v>6962</v>
      </c>
      <c r="BJ32" s="543" t="s">
        <v>13417</v>
      </c>
      <c r="BK32" s="529" t="s">
        <v>7257</v>
      </c>
      <c r="BL32" s="529" t="s">
        <v>6962</v>
      </c>
      <c r="BM32" s="2929"/>
    </row>
    <row r="33" spans="2:65" s="541" customFormat="1" ht="15.75" customHeight="1" thickTop="1" thickBot="1">
      <c r="B33" s="531"/>
      <c r="C33" s="495"/>
      <c r="D33" s="495"/>
      <c r="E33" s="495"/>
      <c r="F33" s="495"/>
      <c r="G33" s="495"/>
      <c r="H33" s="495"/>
      <c r="I33" s="495"/>
      <c r="J33" s="495"/>
      <c r="K33" s="495"/>
      <c r="L33" s="495"/>
      <c r="M33" s="495"/>
      <c r="N33" s="495"/>
      <c r="O33" s="495"/>
      <c r="P33" s="495"/>
      <c r="Q33" s="495"/>
      <c r="R33" s="495"/>
      <c r="S33" s="495"/>
      <c r="T33" s="495"/>
      <c r="U33" s="491"/>
      <c r="V33" s="501"/>
      <c r="Z33" s="542"/>
      <c r="AA33" s="487"/>
      <c r="AB33" s="542"/>
      <c r="AC33" s="490"/>
      <c r="AD33" s="490"/>
      <c r="AE33" s="490"/>
      <c r="AF33" s="490"/>
      <c r="AG33" s="490"/>
      <c r="AH33" s="490"/>
      <c r="AI33" s="490"/>
      <c r="AJ33" s="490"/>
      <c r="AK33" s="490"/>
      <c r="AL33" s="490"/>
      <c r="AM33" s="490"/>
      <c r="AN33" s="490"/>
      <c r="AO33" s="490"/>
      <c r="AP33" s="490"/>
      <c r="AQ33" s="490"/>
      <c r="AR33" s="490"/>
      <c r="AS33" s="486"/>
      <c r="AU33" s="531"/>
      <c r="AV33" s="495"/>
      <c r="AW33" s="495"/>
      <c r="AX33" s="495"/>
      <c r="AY33" s="495"/>
      <c r="AZ33" s="495"/>
      <c r="BA33" s="495"/>
      <c r="BB33" s="495"/>
      <c r="BC33" s="495"/>
      <c r="BD33" s="495"/>
      <c r="BE33" s="495"/>
      <c r="BF33" s="495"/>
      <c r="BG33" s="495"/>
      <c r="BH33" s="495"/>
      <c r="BI33" s="495"/>
      <c r="BJ33" s="495"/>
      <c r="BK33" s="495"/>
      <c r="BL33" s="495"/>
      <c r="BM33" s="495"/>
    </row>
    <row r="34" spans="2:65" s="541" customFormat="1" ht="15.75" customHeight="1" thickTop="1" thickBot="1">
      <c r="B34" s="499" t="s">
        <v>13418</v>
      </c>
      <c r="C34" s="495"/>
      <c r="D34" s="495"/>
      <c r="E34" s="495"/>
      <c r="F34" s="495"/>
      <c r="G34" s="495"/>
      <c r="H34" s="495"/>
      <c r="I34" s="495"/>
      <c r="J34" s="495"/>
      <c r="K34" s="495"/>
      <c r="L34" s="495"/>
      <c r="M34" s="495"/>
      <c r="N34" s="495"/>
      <c r="O34" s="495"/>
      <c r="P34" s="495"/>
      <c r="Q34" s="495"/>
      <c r="R34" s="495"/>
      <c r="S34" s="495"/>
      <c r="T34" s="495"/>
      <c r="U34" s="491"/>
      <c r="V34" s="501"/>
      <c r="Z34" s="542"/>
      <c r="AA34" s="487"/>
      <c r="AB34" s="542"/>
      <c r="AC34" s="490"/>
      <c r="AD34" s="490"/>
      <c r="AE34" s="490"/>
      <c r="AF34" s="490"/>
      <c r="AG34" s="490"/>
      <c r="AH34" s="490"/>
      <c r="AI34" s="490"/>
      <c r="AJ34" s="490"/>
      <c r="AK34" s="490"/>
      <c r="AL34" s="490"/>
      <c r="AM34" s="490"/>
      <c r="AN34" s="490"/>
      <c r="AO34" s="490"/>
      <c r="AP34" s="490"/>
      <c r="AQ34" s="490"/>
      <c r="AR34" s="490"/>
      <c r="AS34" s="486"/>
      <c r="AU34" s="499" t="s">
        <v>13419</v>
      </c>
      <c r="AV34" s="495"/>
      <c r="AW34" s="495"/>
      <c r="AX34" s="495"/>
      <c r="AY34" s="495"/>
      <c r="AZ34" s="495"/>
      <c r="BA34" s="495"/>
      <c r="BB34" s="495"/>
      <c r="BC34" s="495"/>
      <c r="BD34" s="495"/>
      <c r="BE34" s="495"/>
      <c r="BF34" s="495"/>
      <c r="BG34" s="495"/>
      <c r="BH34" s="495"/>
      <c r="BI34" s="495"/>
      <c r="BJ34" s="495"/>
      <c r="BK34" s="495"/>
      <c r="BL34" s="495"/>
      <c r="BM34" s="495"/>
    </row>
    <row r="35" spans="2:65" ht="15.75" customHeight="1" thickTop="1">
      <c r="B35" s="503" t="s">
        <v>13420</v>
      </c>
      <c r="C35" s="504" t="s">
        <v>8502</v>
      </c>
      <c r="D35" s="504">
        <v>3</v>
      </c>
      <c r="E35" s="505">
        <v>2.0499999999999998</v>
      </c>
      <c r="F35" s="514">
        <v>0</v>
      </c>
      <c r="G35" s="514">
        <v>0</v>
      </c>
      <c r="H35" s="514">
        <v>0</v>
      </c>
      <c r="I35" s="514">
        <v>0</v>
      </c>
      <c r="J35" s="506">
        <f>IFERROR(E35 + F35 + G35+H35+I35, 0)</f>
        <v>2.0499999999999998</v>
      </c>
      <c r="K35" s="514">
        <v>0</v>
      </c>
      <c r="L35" s="514">
        <v>0</v>
      </c>
      <c r="M35" s="505">
        <v>7.4409999999999998</v>
      </c>
      <c r="N35" s="514">
        <v>0</v>
      </c>
      <c r="O35" s="514">
        <v>0</v>
      </c>
      <c r="P35" s="506">
        <f>IFERROR(K35 + L35 + M35+N35+O35, 0)</f>
        <v>7.4409999999999998</v>
      </c>
      <c r="Q35" s="544"/>
      <c r="R35" s="544"/>
      <c r="S35" s="544"/>
      <c r="T35" s="532">
        <f>IFERROR(J35 + P35, 0)</f>
        <v>9.4909999999999997</v>
      </c>
      <c r="U35" s="501"/>
      <c r="V35" s="509" t="s">
        <v>13421</v>
      </c>
      <c r="X35" s="545"/>
      <c r="Z35" s="486"/>
      <c r="AA35" s="487">
        <f t="shared" ref="AA35:AA37" si="21">IF( SUM( AC35:AR35 ) = 0, 0, $AC$7 )</f>
        <v>0</v>
      </c>
      <c r="AB35" s="486"/>
      <c r="AC35" s="511">
        <f t="shared" ref="AC35:AC37" si="22" xml:space="preserve"> IF( ISNUMBER(E35), 0, 1 )</f>
        <v>0</v>
      </c>
      <c r="AD35" s="511">
        <f t="shared" ref="AD35:AD37" si="23" xml:space="preserve"> IF( ISNUMBER(F35), 0, 1 )</f>
        <v>0</v>
      </c>
      <c r="AE35" s="511">
        <f t="shared" ref="AE35:AE37" si="24" xml:space="preserve"> IF( ISNUMBER(G35), 0, 1 )</f>
        <v>0</v>
      </c>
      <c r="AF35" s="511">
        <f t="shared" ref="AF35:AF37" si="25" xml:space="preserve"> IF( ISNUMBER(H35), 0, 1 )</f>
        <v>0</v>
      </c>
      <c r="AG35" s="511">
        <f t="shared" ref="AG35:AG37" si="26" xml:space="preserve"> IF( ISNUMBER(I35), 0, 1 )</f>
        <v>0</v>
      </c>
      <c r="AH35" s="490"/>
      <c r="AI35" s="511">
        <f t="shared" ref="AI35:AI37" si="27" xml:space="preserve"> IF( ISNUMBER(K35), 0, 1 )</f>
        <v>0</v>
      </c>
      <c r="AJ35" s="511">
        <f t="shared" ref="AJ35:AJ37" si="28" xml:space="preserve"> IF( ISNUMBER(L35), 0, 1 )</f>
        <v>0</v>
      </c>
      <c r="AK35" s="511">
        <f t="shared" ref="AK35:AK37" si="29" xml:space="preserve"> IF( ISNUMBER(M35), 0, 1 )</f>
        <v>0</v>
      </c>
      <c r="AL35" s="511">
        <f t="shared" ref="AL35:AL37" si="30" xml:space="preserve"> IF( ISNUMBER(N35), 0, 1 )</f>
        <v>0</v>
      </c>
      <c r="AM35" s="511">
        <f t="shared" ref="AM35:AP39" si="31" xml:space="preserve"> IF( ISNUMBER(O35), 0, 1 )</f>
        <v>0</v>
      </c>
      <c r="AN35" s="490"/>
      <c r="AO35" s="490"/>
      <c r="AP35" s="490"/>
      <c r="AQ35" s="490"/>
      <c r="AR35" s="490"/>
      <c r="AS35" s="486"/>
      <c r="AU35" s="503" t="s">
        <v>13420</v>
      </c>
      <c r="AV35" s="504" t="s">
        <v>8502</v>
      </c>
      <c r="AW35" s="504">
        <v>3</v>
      </c>
      <c r="AX35" s="505" t="s">
        <v>13422</v>
      </c>
      <c r="AY35" s="505" t="s">
        <v>13423</v>
      </c>
      <c r="AZ35" s="505" t="s">
        <v>13424</v>
      </c>
      <c r="BA35" s="505" t="s">
        <v>13425</v>
      </c>
      <c r="BB35" s="505" t="s">
        <v>13426</v>
      </c>
      <c r="BC35" s="506" t="s">
        <v>13427</v>
      </c>
      <c r="BD35" s="505" t="s">
        <v>13428</v>
      </c>
      <c r="BE35" s="505" t="s">
        <v>13429</v>
      </c>
      <c r="BF35" s="505" t="s">
        <v>13430</v>
      </c>
      <c r="BG35" s="505" t="s">
        <v>13431</v>
      </c>
      <c r="BH35" s="505" t="s">
        <v>13432</v>
      </c>
      <c r="BI35" s="506" t="s">
        <v>13433</v>
      </c>
      <c r="BJ35" s="544"/>
      <c r="BK35" s="544"/>
      <c r="BL35" s="544"/>
      <c r="BM35" s="532" t="s">
        <v>13434</v>
      </c>
    </row>
    <row r="36" spans="2:65" ht="15.75" customHeight="1">
      <c r="B36" s="512" t="s">
        <v>13435</v>
      </c>
      <c r="C36" s="513" t="s">
        <v>8502</v>
      </c>
      <c r="D36" s="513">
        <v>3</v>
      </c>
      <c r="E36" s="514">
        <v>0</v>
      </c>
      <c r="F36" s="514">
        <v>0</v>
      </c>
      <c r="G36" s="514">
        <v>0</v>
      </c>
      <c r="H36" s="514">
        <v>0</v>
      </c>
      <c r="I36" s="514">
        <v>0</v>
      </c>
      <c r="J36" s="515">
        <f t="shared" ref="J36:J37" si="32">IFERROR(E36 + F36 + G36+H36+I36, 0)</f>
        <v>0</v>
      </c>
      <c r="K36" s="514">
        <v>0</v>
      </c>
      <c r="L36" s="514">
        <v>0</v>
      </c>
      <c r="M36" s="514">
        <v>0.32400000000000001</v>
      </c>
      <c r="N36" s="514">
        <v>0</v>
      </c>
      <c r="O36" s="514">
        <v>0</v>
      </c>
      <c r="P36" s="515">
        <f t="shared" ref="P36:P37" si="33">IFERROR(K36 + L36 + M36+N36+O36, 0)</f>
        <v>0.32400000000000001</v>
      </c>
      <c r="Q36" s="546"/>
      <c r="R36" s="546"/>
      <c r="S36" s="546"/>
      <c r="T36" s="518">
        <f>IFERROR(J36 + P36, 0)</f>
        <v>0.32400000000000001</v>
      </c>
      <c r="U36" s="501"/>
      <c r="V36" s="517" t="s">
        <v>13436</v>
      </c>
      <c r="X36" s="547"/>
      <c r="Z36" s="486"/>
      <c r="AA36" s="487">
        <f t="shared" si="21"/>
        <v>0</v>
      </c>
      <c r="AB36" s="486"/>
      <c r="AC36" s="511">
        <f t="shared" si="22"/>
        <v>0</v>
      </c>
      <c r="AD36" s="511">
        <f t="shared" si="23"/>
        <v>0</v>
      </c>
      <c r="AE36" s="511">
        <f t="shared" si="24"/>
        <v>0</v>
      </c>
      <c r="AF36" s="511">
        <f t="shared" si="25"/>
        <v>0</v>
      </c>
      <c r="AG36" s="511">
        <f t="shared" si="26"/>
        <v>0</v>
      </c>
      <c r="AH36" s="490"/>
      <c r="AI36" s="511">
        <f t="shared" si="27"/>
        <v>0</v>
      </c>
      <c r="AJ36" s="511">
        <f t="shared" si="28"/>
        <v>0</v>
      </c>
      <c r="AK36" s="511">
        <f t="shared" si="29"/>
        <v>0</v>
      </c>
      <c r="AL36" s="511">
        <f t="shared" si="30"/>
        <v>0</v>
      </c>
      <c r="AM36" s="511">
        <f t="shared" si="31"/>
        <v>0</v>
      </c>
      <c r="AN36" s="490"/>
      <c r="AO36" s="490"/>
      <c r="AP36" s="490"/>
      <c r="AQ36" s="490"/>
      <c r="AR36" s="490"/>
      <c r="AS36" s="486"/>
      <c r="AU36" s="512" t="s">
        <v>13437</v>
      </c>
      <c r="AV36" s="513" t="s">
        <v>8502</v>
      </c>
      <c r="AW36" s="513">
        <v>3</v>
      </c>
      <c r="AX36" s="514" t="s">
        <v>13438</v>
      </c>
      <c r="AY36" s="514" t="s">
        <v>13439</v>
      </c>
      <c r="AZ36" s="514" t="s">
        <v>13440</v>
      </c>
      <c r="BA36" s="514" t="s">
        <v>13441</v>
      </c>
      <c r="BB36" s="514" t="s">
        <v>13442</v>
      </c>
      <c r="BC36" s="515" t="s">
        <v>13443</v>
      </c>
      <c r="BD36" s="514" t="s">
        <v>13444</v>
      </c>
      <c r="BE36" s="514" t="s">
        <v>13445</v>
      </c>
      <c r="BF36" s="514" t="s">
        <v>13446</v>
      </c>
      <c r="BG36" s="514" t="s">
        <v>13447</v>
      </c>
      <c r="BH36" s="514" t="s">
        <v>13448</v>
      </c>
      <c r="BI36" s="515" t="s">
        <v>13449</v>
      </c>
      <c r="BJ36" s="546"/>
      <c r="BK36" s="546"/>
      <c r="BL36" s="546"/>
      <c r="BM36" s="518" t="s">
        <v>13450</v>
      </c>
    </row>
    <row r="37" spans="2:65" ht="15.75" customHeight="1">
      <c r="B37" s="512" t="s">
        <v>13451</v>
      </c>
      <c r="C37" s="513" t="s">
        <v>8502</v>
      </c>
      <c r="D37" s="513">
        <v>3</v>
      </c>
      <c r="E37" s="514">
        <v>130.37899999999999</v>
      </c>
      <c r="F37" s="514">
        <v>0</v>
      </c>
      <c r="G37" s="514">
        <v>0</v>
      </c>
      <c r="H37" s="514">
        <v>0</v>
      </c>
      <c r="I37" s="514">
        <v>0</v>
      </c>
      <c r="J37" s="515">
        <f t="shared" si="32"/>
        <v>130.37899999999999</v>
      </c>
      <c r="K37" s="514">
        <v>0</v>
      </c>
      <c r="L37" s="514">
        <v>340.67899999999997</v>
      </c>
      <c r="M37" s="514">
        <v>580.19100000000003</v>
      </c>
      <c r="N37" s="514">
        <v>0</v>
      </c>
      <c r="O37" s="514">
        <v>0</v>
      </c>
      <c r="P37" s="515">
        <f t="shared" si="33"/>
        <v>920.87</v>
      </c>
      <c r="Q37" s="546"/>
      <c r="R37" s="546"/>
      <c r="S37" s="546"/>
      <c r="T37" s="518">
        <f>IFERROR(J37 + P37, 0)</f>
        <v>1051.249</v>
      </c>
      <c r="U37" s="501"/>
      <c r="V37" s="517" t="s">
        <v>13452</v>
      </c>
      <c r="X37" s="548"/>
      <c r="Z37" s="486"/>
      <c r="AA37" s="487">
        <f t="shared" si="21"/>
        <v>0</v>
      </c>
      <c r="AB37" s="486"/>
      <c r="AC37" s="511">
        <f t="shared" si="22"/>
        <v>0</v>
      </c>
      <c r="AD37" s="511">
        <f t="shared" si="23"/>
        <v>0</v>
      </c>
      <c r="AE37" s="511">
        <f t="shared" si="24"/>
        <v>0</v>
      </c>
      <c r="AF37" s="511">
        <f t="shared" si="25"/>
        <v>0</v>
      </c>
      <c r="AG37" s="511">
        <f t="shared" si="26"/>
        <v>0</v>
      </c>
      <c r="AH37" s="490"/>
      <c r="AI37" s="511">
        <f t="shared" si="27"/>
        <v>0</v>
      </c>
      <c r="AJ37" s="511">
        <f t="shared" si="28"/>
        <v>0</v>
      </c>
      <c r="AK37" s="511">
        <f t="shared" si="29"/>
        <v>0</v>
      </c>
      <c r="AL37" s="511">
        <f t="shared" si="30"/>
        <v>0</v>
      </c>
      <c r="AM37" s="511">
        <f t="shared" si="31"/>
        <v>0</v>
      </c>
      <c r="AN37" s="490"/>
      <c r="AO37" s="490"/>
      <c r="AP37" s="490"/>
      <c r="AQ37" s="490"/>
      <c r="AR37" s="490"/>
      <c r="AS37" s="486"/>
      <c r="AU37" s="512" t="s">
        <v>13451</v>
      </c>
      <c r="AV37" s="513" t="s">
        <v>8502</v>
      </c>
      <c r="AW37" s="513">
        <v>3</v>
      </c>
      <c r="AX37" s="514" t="s">
        <v>13453</v>
      </c>
      <c r="AY37" s="514" t="s">
        <v>13454</v>
      </c>
      <c r="AZ37" s="514" t="s">
        <v>13455</v>
      </c>
      <c r="BA37" s="514" t="s">
        <v>13456</v>
      </c>
      <c r="BB37" s="514" t="s">
        <v>13457</v>
      </c>
      <c r="BC37" s="515" t="s">
        <v>13458</v>
      </c>
      <c r="BD37" s="514" t="s">
        <v>13459</v>
      </c>
      <c r="BE37" s="514" t="s">
        <v>13460</v>
      </c>
      <c r="BF37" s="514" t="s">
        <v>13461</v>
      </c>
      <c r="BG37" s="514" t="s">
        <v>13462</v>
      </c>
      <c r="BH37" s="514" t="s">
        <v>13463</v>
      </c>
      <c r="BI37" s="515" t="s">
        <v>13464</v>
      </c>
      <c r="BJ37" s="546"/>
      <c r="BK37" s="546"/>
      <c r="BL37" s="546"/>
      <c r="BM37" s="518" t="s">
        <v>13465</v>
      </c>
    </row>
    <row r="38" spans="2:65" ht="15.75" customHeight="1">
      <c r="B38" s="512" t="s">
        <v>13466</v>
      </c>
      <c r="C38" s="513" t="s">
        <v>8502</v>
      </c>
      <c r="D38" s="513">
        <v>3</v>
      </c>
      <c r="E38" s="546"/>
      <c r="F38" s="546"/>
      <c r="G38" s="546"/>
      <c r="H38" s="546"/>
      <c r="I38" s="546"/>
      <c r="J38" s="546"/>
      <c r="K38" s="546"/>
      <c r="L38" s="546"/>
      <c r="M38" s="546"/>
      <c r="N38" s="546"/>
      <c r="O38" s="546"/>
      <c r="P38" s="546"/>
      <c r="Q38" s="514">
        <v>0</v>
      </c>
      <c r="R38" s="514">
        <v>0</v>
      </c>
      <c r="S38" s="515">
        <f>IFERROR(Q38+R38, 0)</f>
        <v>0</v>
      </c>
      <c r="T38" s="549">
        <f>IFERROR(S38, 0)</f>
        <v>0</v>
      </c>
      <c r="U38" s="501"/>
      <c r="V38" s="517" t="s">
        <v>13467</v>
      </c>
      <c r="X38" s="548"/>
      <c r="Z38" s="486"/>
      <c r="AA38" s="487">
        <f>IF( SUM( AC38:AR38 ) = 0, 0, $AC$7 )</f>
        <v>0</v>
      </c>
      <c r="AB38" s="486"/>
      <c r="AC38" s="490"/>
      <c r="AD38" s="490"/>
      <c r="AE38" s="490"/>
      <c r="AF38" s="490"/>
      <c r="AG38" s="490"/>
      <c r="AH38" s="490"/>
      <c r="AI38" s="490"/>
      <c r="AJ38" s="490"/>
      <c r="AK38" s="490"/>
      <c r="AL38" s="490"/>
      <c r="AM38" s="490"/>
      <c r="AN38" s="490"/>
      <c r="AO38" s="511">
        <f t="shared" si="31"/>
        <v>0</v>
      </c>
      <c r="AP38" s="511">
        <f t="shared" si="31"/>
        <v>0</v>
      </c>
      <c r="AQ38" s="490"/>
      <c r="AR38" s="490"/>
      <c r="AS38" s="486"/>
      <c r="AU38" s="512" t="s">
        <v>13466</v>
      </c>
      <c r="AV38" s="513" t="s">
        <v>8502</v>
      </c>
      <c r="AW38" s="513">
        <v>3</v>
      </c>
      <c r="AX38" s="546"/>
      <c r="AY38" s="546"/>
      <c r="AZ38" s="546"/>
      <c r="BA38" s="546"/>
      <c r="BB38" s="546"/>
      <c r="BC38" s="546"/>
      <c r="BD38" s="546"/>
      <c r="BE38" s="546"/>
      <c r="BF38" s="546"/>
      <c r="BG38" s="546"/>
      <c r="BH38" s="546"/>
      <c r="BI38" s="546"/>
      <c r="BJ38" s="514" t="s">
        <v>13468</v>
      </c>
      <c r="BK38" s="514" t="s">
        <v>13469</v>
      </c>
      <c r="BL38" s="515" t="s">
        <v>13470</v>
      </c>
      <c r="BM38" s="549" t="s">
        <v>13471</v>
      </c>
    </row>
    <row r="39" spans="2:65" ht="15.75" customHeight="1">
      <c r="B39" s="512" t="s">
        <v>13472</v>
      </c>
      <c r="C39" s="513" t="s">
        <v>8502</v>
      </c>
      <c r="D39" s="513">
        <v>3</v>
      </c>
      <c r="E39" s="546"/>
      <c r="F39" s="546"/>
      <c r="G39" s="546"/>
      <c r="H39" s="546"/>
      <c r="I39" s="546"/>
      <c r="J39" s="514">
        <v>9.7900000000000009</v>
      </c>
      <c r="K39" s="546"/>
      <c r="L39" s="546"/>
      <c r="M39" s="546"/>
      <c r="N39" s="546"/>
      <c r="O39" s="546"/>
      <c r="P39" s="514">
        <v>23.581000000000003</v>
      </c>
      <c r="Q39" s="546"/>
      <c r="R39" s="546"/>
      <c r="S39" s="546"/>
      <c r="T39" s="518">
        <f t="shared" ref="T39:T43" si="34">IFERROR(J39 + P39, 0)</f>
        <v>33.371000000000002</v>
      </c>
      <c r="U39" s="501"/>
      <c r="V39" s="517" t="s">
        <v>13473</v>
      </c>
      <c r="X39" s="548"/>
      <c r="Z39" s="486"/>
      <c r="AA39" s="487">
        <f>IF( SUM( AC39:AR39 ) = 0, 0, $AC$7 )</f>
        <v>0</v>
      </c>
      <c r="AB39" s="486"/>
      <c r="AC39" s="490"/>
      <c r="AD39" s="490"/>
      <c r="AE39" s="490"/>
      <c r="AF39" s="490"/>
      <c r="AG39" s="490"/>
      <c r="AH39" s="511">
        <f t="shared" ref="AH39" si="35" xml:space="preserve"> IF( ISNUMBER(J39), 0, 1 )</f>
        <v>0</v>
      </c>
      <c r="AI39" s="490"/>
      <c r="AJ39" s="490"/>
      <c r="AK39" s="490"/>
      <c r="AL39" s="490"/>
      <c r="AM39" s="490"/>
      <c r="AN39" s="511">
        <f t="shared" si="31"/>
        <v>0</v>
      </c>
      <c r="AO39" s="490"/>
      <c r="AP39" s="490"/>
      <c r="AQ39" s="490"/>
      <c r="AR39" s="490"/>
      <c r="AS39" s="486"/>
      <c r="AU39" s="512" t="s">
        <v>13472</v>
      </c>
      <c r="AV39" s="513" t="s">
        <v>8502</v>
      </c>
      <c r="AW39" s="513">
        <v>3</v>
      </c>
      <c r="AX39" s="546"/>
      <c r="AY39" s="546"/>
      <c r="AZ39" s="546"/>
      <c r="BA39" s="546"/>
      <c r="BB39" s="546"/>
      <c r="BC39" s="514" t="s">
        <v>13474</v>
      </c>
      <c r="BD39" s="546"/>
      <c r="BE39" s="546"/>
      <c r="BF39" s="546"/>
      <c r="BG39" s="546"/>
      <c r="BH39" s="546"/>
      <c r="BI39" s="514" t="s">
        <v>13475</v>
      </c>
      <c r="BJ39" s="546"/>
      <c r="BK39" s="546"/>
      <c r="BL39" s="546"/>
      <c r="BM39" s="518" t="s">
        <v>13476</v>
      </c>
    </row>
    <row r="40" spans="2:65" ht="15.75" customHeight="1">
      <c r="B40" s="512" t="s">
        <v>13477</v>
      </c>
      <c r="C40" s="513" t="s">
        <v>8502</v>
      </c>
      <c r="D40" s="513">
        <v>3</v>
      </c>
      <c r="E40" s="546"/>
      <c r="F40" s="546"/>
      <c r="G40" s="546"/>
      <c r="H40" s="546"/>
      <c r="I40" s="546"/>
      <c r="J40" s="515">
        <f>IFERROR(J37+J39, 0)</f>
        <v>140.16899999999998</v>
      </c>
      <c r="K40" s="546"/>
      <c r="L40" s="546"/>
      <c r="M40" s="546"/>
      <c r="N40" s="546"/>
      <c r="O40" s="546"/>
      <c r="P40" s="515">
        <f>IFERROR(P37+P39, 0)</f>
        <v>944.45100000000002</v>
      </c>
      <c r="Q40" s="546"/>
      <c r="R40" s="546"/>
      <c r="S40" s="546"/>
      <c r="T40" s="518">
        <f>IFERROR(T37+T38+T39, 0)</f>
        <v>1084.6200000000001</v>
      </c>
      <c r="U40" s="501"/>
      <c r="V40" s="517" t="s">
        <v>13478</v>
      </c>
      <c r="X40" s="548"/>
      <c r="Z40" s="486"/>
      <c r="AA40" s="487"/>
      <c r="AB40" s="486"/>
      <c r="AC40" s="490"/>
      <c r="AD40" s="490"/>
      <c r="AE40" s="490"/>
      <c r="AF40" s="490"/>
      <c r="AG40" s="490"/>
      <c r="AH40" s="490"/>
      <c r="AI40" s="490"/>
      <c r="AJ40" s="490"/>
      <c r="AK40" s="490"/>
      <c r="AL40" s="490"/>
      <c r="AM40" s="490"/>
      <c r="AN40" s="490"/>
      <c r="AO40" s="490"/>
      <c r="AP40" s="490"/>
      <c r="AQ40" s="490"/>
      <c r="AR40" s="490"/>
      <c r="AS40" s="486"/>
      <c r="AU40" s="512" t="s">
        <v>13477</v>
      </c>
      <c r="AV40" s="513" t="s">
        <v>8502</v>
      </c>
      <c r="AW40" s="513">
        <v>3</v>
      </c>
      <c r="AX40" s="546"/>
      <c r="AY40" s="546"/>
      <c r="AZ40" s="546"/>
      <c r="BA40" s="546"/>
      <c r="BB40" s="546"/>
      <c r="BC40" s="515" t="s">
        <v>13479</v>
      </c>
      <c r="BD40" s="546"/>
      <c r="BE40" s="546"/>
      <c r="BF40" s="546"/>
      <c r="BG40" s="546"/>
      <c r="BH40" s="546"/>
      <c r="BI40" s="515" t="s">
        <v>13480</v>
      </c>
      <c r="BJ40" s="546"/>
      <c r="BK40" s="546"/>
      <c r="BL40" s="546"/>
      <c r="BM40" s="518" t="s">
        <v>13481</v>
      </c>
    </row>
    <row r="41" spans="2:65" ht="15.75" customHeight="1">
      <c r="B41" s="512" t="s">
        <v>13482</v>
      </c>
      <c r="C41" s="513" t="s">
        <v>8502</v>
      </c>
      <c r="D41" s="513">
        <v>3</v>
      </c>
      <c r="E41" s="514">
        <v>3.6150000000000002</v>
      </c>
      <c r="F41" s="514">
        <v>0</v>
      </c>
      <c r="G41" s="514">
        <v>0</v>
      </c>
      <c r="H41" s="514">
        <v>0</v>
      </c>
      <c r="I41" s="514">
        <v>0</v>
      </c>
      <c r="J41" s="515">
        <f>IFERROR(E41 + F41 + G41+H41+I41, 0)</f>
        <v>3.6150000000000002</v>
      </c>
      <c r="K41" s="514">
        <v>0</v>
      </c>
      <c r="L41" s="514">
        <v>34.01582775896695</v>
      </c>
      <c r="M41" s="514">
        <v>11.416172241033047</v>
      </c>
      <c r="N41" s="514">
        <v>0</v>
      </c>
      <c r="O41" s="514">
        <v>0</v>
      </c>
      <c r="P41" s="515">
        <f t="shared" ref="P41" si="36">IFERROR(K41 + L41 + M41+N41+O41, 0)</f>
        <v>45.431999999999995</v>
      </c>
      <c r="Q41" s="546"/>
      <c r="R41" s="546"/>
      <c r="S41" s="546"/>
      <c r="T41" s="518">
        <f>IFERROR(J41 + P41, 0)</f>
        <v>49.046999999999997</v>
      </c>
      <c r="U41" s="501"/>
      <c r="V41" s="517" t="s">
        <v>13483</v>
      </c>
      <c r="X41" s="548"/>
      <c r="Z41" s="486"/>
      <c r="AA41" s="487">
        <f>IF( SUM( AC41:AR41 ) = 0, 0, $AC$7 )</f>
        <v>0</v>
      </c>
      <c r="AB41" s="486"/>
      <c r="AC41" s="511">
        <f t="shared" ref="AC41" si="37" xml:space="preserve"> IF( ISNUMBER(E41), 0, 1 )</f>
        <v>0</v>
      </c>
      <c r="AD41" s="511">
        <f t="shared" ref="AD41" si="38" xml:space="preserve"> IF( ISNUMBER(F41), 0, 1 )</f>
        <v>0</v>
      </c>
      <c r="AE41" s="511">
        <f t="shared" ref="AE41" si="39" xml:space="preserve"> IF( ISNUMBER(G41), 0, 1 )</f>
        <v>0</v>
      </c>
      <c r="AF41" s="511">
        <f t="shared" ref="AF41" si="40" xml:space="preserve"> IF( ISNUMBER(H41), 0, 1 )</f>
        <v>0</v>
      </c>
      <c r="AG41" s="511">
        <f t="shared" ref="AG41:AH43" si="41" xml:space="preserve"> IF( ISNUMBER(I41), 0, 1 )</f>
        <v>0</v>
      </c>
      <c r="AH41" s="490"/>
      <c r="AI41" s="511">
        <f t="shared" ref="AI41" si="42" xml:space="preserve"> IF( ISNUMBER(K41), 0, 1 )</f>
        <v>0</v>
      </c>
      <c r="AJ41" s="511">
        <f t="shared" ref="AJ41" si="43" xml:space="preserve"> IF( ISNUMBER(L41), 0, 1 )</f>
        <v>0</v>
      </c>
      <c r="AK41" s="511">
        <f t="shared" ref="AK41" si="44" xml:space="preserve"> IF( ISNUMBER(M41), 0, 1 )</f>
        <v>0</v>
      </c>
      <c r="AL41" s="511">
        <f t="shared" ref="AL41" si="45" xml:space="preserve"> IF( ISNUMBER(N41), 0, 1 )</f>
        <v>0</v>
      </c>
      <c r="AM41" s="511">
        <f t="shared" ref="AM41" si="46" xml:space="preserve"> IF( ISNUMBER(O41), 0, 1 )</f>
        <v>0</v>
      </c>
      <c r="AN41" s="490"/>
      <c r="AO41" s="490"/>
      <c r="AP41" s="490"/>
      <c r="AQ41" s="490"/>
      <c r="AR41" s="490"/>
      <c r="AS41" s="486"/>
      <c r="AU41" s="512" t="s">
        <v>13482</v>
      </c>
      <c r="AV41" s="513" t="s">
        <v>8502</v>
      </c>
      <c r="AW41" s="513">
        <v>3</v>
      </c>
      <c r="AX41" s="514" t="s">
        <v>13484</v>
      </c>
      <c r="AY41" s="514" t="s">
        <v>13485</v>
      </c>
      <c r="AZ41" s="514" t="s">
        <v>13486</v>
      </c>
      <c r="BA41" s="514" t="s">
        <v>13487</v>
      </c>
      <c r="BB41" s="514" t="s">
        <v>13488</v>
      </c>
      <c r="BC41" s="515" t="s">
        <v>13489</v>
      </c>
      <c r="BD41" s="514" t="s">
        <v>13490</v>
      </c>
      <c r="BE41" s="514" t="s">
        <v>13491</v>
      </c>
      <c r="BF41" s="514" t="s">
        <v>13492</v>
      </c>
      <c r="BG41" s="514" t="s">
        <v>13493</v>
      </c>
      <c r="BH41" s="514" t="s">
        <v>13494</v>
      </c>
      <c r="BI41" s="515" t="s">
        <v>13495</v>
      </c>
      <c r="BJ41" s="546"/>
      <c r="BK41" s="546"/>
      <c r="BL41" s="546"/>
      <c r="BM41" s="518" t="s">
        <v>13496</v>
      </c>
    </row>
    <row r="42" spans="2:65" ht="15.75" customHeight="1">
      <c r="B42" s="512" t="s">
        <v>13497</v>
      </c>
      <c r="C42" s="513" t="s">
        <v>8502</v>
      </c>
      <c r="D42" s="513">
        <v>3</v>
      </c>
      <c r="E42" s="546"/>
      <c r="F42" s="546"/>
      <c r="G42" s="546"/>
      <c r="H42" s="546"/>
      <c r="I42" s="546"/>
      <c r="J42" s="546"/>
      <c r="K42" s="546"/>
      <c r="L42" s="546"/>
      <c r="M42" s="546"/>
      <c r="N42" s="546"/>
      <c r="O42" s="546"/>
      <c r="P42" s="546"/>
      <c r="Q42" s="514">
        <v>0</v>
      </c>
      <c r="R42" s="514">
        <v>0</v>
      </c>
      <c r="S42" s="515">
        <f>IFERROR(Q42+R42, 0)</f>
        <v>0</v>
      </c>
      <c r="T42" s="549">
        <f>IFERROR(S42, 0)</f>
        <v>0</v>
      </c>
      <c r="U42" s="501"/>
      <c r="V42" s="517" t="s">
        <v>13498</v>
      </c>
      <c r="X42" s="548"/>
      <c r="Z42" s="486"/>
      <c r="AA42" s="487">
        <f>IF( SUM( AC42:AR42 ) = 0, 0, $AC$7 )</f>
        <v>0</v>
      </c>
      <c r="AB42" s="486"/>
      <c r="AC42" s="490"/>
      <c r="AD42" s="490"/>
      <c r="AE42" s="490"/>
      <c r="AF42" s="490"/>
      <c r="AG42" s="490"/>
      <c r="AH42" s="490"/>
      <c r="AI42" s="490"/>
      <c r="AJ42" s="490"/>
      <c r="AK42" s="490"/>
      <c r="AL42" s="490"/>
      <c r="AM42" s="490"/>
      <c r="AN42" s="490"/>
      <c r="AO42" s="511">
        <f t="shared" ref="AO42" si="47" xml:space="preserve"> IF( ISNUMBER(Q42), 0, 1 )</f>
        <v>0</v>
      </c>
      <c r="AP42" s="511">
        <f t="shared" ref="AP42" si="48" xml:space="preserve"> IF( ISNUMBER(R42), 0, 1 )</f>
        <v>0</v>
      </c>
      <c r="AQ42" s="490"/>
      <c r="AR42" s="490"/>
      <c r="AS42" s="486"/>
      <c r="AU42" s="512" t="s">
        <v>13499</v>
      </c>
      <c r="AV42" s="513" t="s">
        <v>8502</v>
      </c>
      <c r="AW42" s="513">
        <v>3</v>
      </c>
      <c r="AX42" s="546"/>
      <c r="AY42" s="546"/>
      <c r="AZ42" s="546"/>
      <c r="BA42" s="546"/>
      <c r="BB42" s="546"/>
      <c r="BC42" s="546"/>
      <c r="BD42" s="546"/>
      <c r="BE42" s="546"/>
      <c r="BF42" s="546"/>
      <c r="BG42" s="546"/>
      <c r="BH42" s="546"/>
      <c r="BI42" s="546"/>
      <c r="BJ42" s="514" t="s">
        <v>13500</v>
      </c>
      <c r="BK42" s="514" t="s">
        <v>13501</v>
      </c>
      <c r="BL42" s="515" t="s">
        <v>13502</v>
      </c>
      <c r="BM42" s="549" t="s">
        <v>13503</v>
      </c>
    </row>
    <row r="43" spans="2:65" ht="15.75" customHeight="1">
      <c r="B43" s="512" t="s">
        <v>13504</v>
      </c>
      <c r="C43" s="513" t="s">
        <v>8502</v>
      </c>
      <c r="D43" s="513">
        <v>3</v>
      </c>
      <c r="E43" s="546"/>
      <c r="F43" s="546"/>
      <c r="G43" s="546"/>
      <c r="H43" s="546"/>
      <c r="I43" s="546"/>
      <c r="J43" s="514">
        <v>0.78200000000000003</v>
      </c>
      <c r="K43" s="546"/>
      <c r="L43" s="546"/>
      <c r="M43" s="550"/>
      <c r="N43" s="550"/>
      <c r="O43" s="550"/>
      <c r="P43" s="514">
        <v>6.5510000000000002</v>
      </c>
      <c r="Q43" s="546"/>
      <c r="R43" s="546"/>
      <c r="S43" s="546"/>
      <c r="T43" s="518">
        <f t="shared" si="34"/>
        <v>7.3330000000000002</v>
      </c>
      <c r="U43" s="501"/>
      <c r="V43" s="517" t="s">
        <v>13505</v>
      </c>
      <c r="X43" s="548"/>
      <c r="Z43" s="486"/>
      <c r="AA43" s="487">
        <f>IF( SUM( AC43:AR43 ) = 0, 0, $AC$7 )</f>
        <v>0</v>
      </c>
      <c r="AB43" s="486"/>
      <c r="AC43" s="490"/>
      <c r="AD43" s="490"/>
      <c r="AE43" s="490"/>
      <c r="AF43" s="490"/>
      <c r="AG43" s="490"/>
      <c r="AH43" s="511">
        <f t="shared" si="41"/>
        <v>0</v>
      </c>
      <c r="AI43" s="490"/>
      <c r="AJ43" s="490"/>
      <c r="AK43" s="490"/>
      <c r="AL43" s="490"/>
      <c r="AM43" s="490"/>
      <c r="AN43" s="511">
        <f t="shared" ref="AN43" si="49" xml:space="preserve"> IF( ISNUMBER(P43), 0, 1 )</f>
        <v>0</v>
      </c>
      <c r="AO43" s="490"/>
      <c r="AP43" s="490"/>
      <c r="AQ43" s="490"/>
      <c r="AR43" s="490"/>
      <c r="AS43" s="486"/>
      <c r="AU43" s="512" t="s">
        <v>13504</v>
      </c>
      <c r="AV43" s="513" t="s">
        <v>8502</v>
      </c>
      <c r="AW43" s="513">
        <v>3</v>
      </c>
      <c r="AX43" s="546"/>
      <c r="AY43" s="546"/>
      <c r="AZ43" s="546"/>
      <c r="BA43" s="546"/>
      <c r="BB43" s="546"/>
      <c r="BC43" s="514" t="s">
        <v>13506</v>
      </c>
      <c r="BD43" s="546"/>
      <c r="BE43" s="546"/>
      <c r="BF43" s="550"/>
      <c r="BG43" s="550"/>
      <c r="BH43" s="550"/>
      <c r="BI43" s="514" t="s">
        <v>13507</v>
      </c>
      <c r="BJ43" s="546"/>
      <c r="BK43" s="546"/>
      <c r="BL43" s="546"/>
      <c r="BM43" s="518" t="s">
        <v>13508</v>
      </c>
    </row>
    <row r="44" spans="2:65" ht="15.75" customHeight="1">
      <c r="B44" s="512" t="s">
        <v>13509</v>
      </c>
      <c r="C44" s="513" t="s">
        <v>8502</v>
      </c>
      <c r="D44" s="513">
        <v>3</v>
      </c>
      <c r="E44" s="546"/>
      <c r="F44" s="546"/>
      <c r="G44" s="546"/>
      <c r="H44" s="546"/>
      <c r="I44" s="546"/>
      <c r="J44" s="515">
        <f>IFERROR(J43 + J41, 0)</f>
        <v>4.3970000000000002</v>
      </c>
      <c r="K44" s="546"/>
      <c r="L44" s="546"/>
      <c r="M44" s="550"/>
      <c r="N44" s="550"/>
      <c r="O44" s="550"/>
      <c r="P44" s="515">
        <f>IFERROR(P43 + P41, 0)</f>
        <v>51.982999999999997</v>
      </c>
      <c r="Q44" s="546"/>
      <c r="R44" s="546"/>
      <c r="S44" s="546"/>
      <c r="T44" s="518">
        <f>IFERROR(T41+T42+T43, 0)</f>
        <v>56.379999999999995</v>
      </c>
      <c r="U44" s="501"/>
      <c r="V44" s="517" t="s">
        <v>13510</v>
      </c>
      <c r="X44" s="548"/>
      <c r="Z44" s="486"/>
      <c r="AA44" s="487"/>
      <c r="AB44" s="486"/>
      <c r="AC44" s="490"/>
      <c r="AD44" s="490"/>
      <c r="AE44" s="490"/>
      <c r="AF44" s="490"/>
      <c r="AG44" s="490"/>
      <c r="AH44" s="490"/>
      <c r="AI44" s="490"/>
      <c r="AJ44" s="490"/>
      <c r="AK44" s="490"/>
      <c r="AL44" s="490"/>
      <c r="AM44" s="490"/>
      <c r="AN44" s="490"/>
      <c r="AO44" s="490"/>
      <c r="AP44" s="490"/>
      <c r="AQ44" s="490"/>
      <c r="AR44" s="490"/>
      <c r="AS44" s="486"/>
      <c r="AU44" s="512" t="s">
        <v>13509</v>
      </c>
      <c r="AV44" s="513" t="s">
        <v>8502</v>
      </c>
      <c r="AW44" s="513">
        <v>3</v>
      </c>
      <c r="AX44" s="546"/>
      <c r="AY44" s="546"/>
      <c r="AZ44" s="546"/>
      <c r="BA44" s="546"/>
      <c r="BB44" s="546"/>
      <c r="BC44" s="515" t="s">
        <v>13511</v>
      </c>
      <c r="BD44" s="546"/>
      <c r="BE44" s="546"/>
      <c r="BF44" s="550"/>
      <c r="BG44" s="550"/>
      <c r="BH44" s="550"/>
      <c r="BI44" s="515" t="s">
        <v>13512</v>
      </c>
      <c r="BJ44" s="546"/>
      <c r="BK44" s="546"/>
      <c r="BL44" s="546"/>
      <c r="BM44" s="518" t="s">
        <v>13513</v>
      </c>
    </row>
    <row r="45" spans="2:65" ht="15.75" customHeight="1" thickBot="1">
      <c r="B45" s="519" t="s">
        <v>13514</v>
      </c>
      <c r="C45" s="520" t="s">
        <v>8502</v>
      </c>
      <c r="D45" s="520">
        <v>3</v>
      </c>
      <c r="E45" s="551"/>
      <c r="F45" s="551"/>
      <c r="G45" s="551"/>
      <c r="H45" s="551"/>
      <c r="I45" s="551"/>
      <c r="J45" s="521">
        <f>IFERROR(J44 + J40, 0)</f>
        <v>144.56599999999997</v>
      </c>
      <c r="K45" s="551"/>
      <c r="L45" s="551"/>
      <c r="M45" s="552"/>
      <c r="N45" s="552"/>
      <c r="O45" s="552"/>
      <c r="P45" s="521">
        <f>IFERROR(P44 + P40, 0)</f>
        <v>996.43399999999997</v>
      </c>
      <c r="Q45" s="551"/>
      <c r="R45" s="551"/>
      <c r="S45" s="551"/>
      <c r="T45" s="522">
        <f>IFERROR(T40+T44, 0)</f>
        <v>1141</v>
      </c>
      <c r="U45" s="491"/>
      <c r="V45" s="523" t="s">
        <v>13515</v>
      </c>
      <c r="X45" s="553"/>
      <c r="Z45" s="486"/>
      <c r="AA45" s="487"/>
      <c r="AB45" s="486"/>
      <c r="AC45" s="490"/>
      <c r="AD45" s="490"/>
      <c r="AE45" s="490"/>
      <c r="AF45" s="490"/>
      <c r="AG45" s="490"/>
      <c r="AH45" s="490"/>
      <c r="AI45" s="490"/>
      <c r="AJ45" s="490"/>
      <c r="AK45" s="490"/>
      <c r="AL45" s="490"/>
      <c r="AM45" s="490"/>
      <c r="AN45" s="490"/>
      <c r="AO45" s="490"/>
      <c r="AP45" s="490"/>
      <c r="AQ45" s="490"/>
      <c r="AR45" s="490"/>
      <c r="AS45" s="486"/>
      <c r="AU45" s="519" t="s">
        <v>13514</v>
      </c>
      <c r="AV45" s="520" t="s">
        <v>8502</v>
      </c>
      <c r="AW45" s="520">
        <v>3</v>
      </c>
      <c r="AX45" s="551"/>
      <c r="AY45" s="551"/>
      <c r="AZ45" s="551"/>
      <c r="BA45" s="551"/>
      <c r="BB45" s="551"/>
      <c r="BC45" s="521" t="s">
        <v>13516</v>
      </c>
      <c r="BD45" s="551"/>
      <c r="BE45" s="551"/>
      <c r="BF45" s="552"/>
      <c r="BG45" s="552"/>
      <c r="BH45" s="552"/>
      <c r="BI45" s="521" t="s">
        <v>13517</v>
      </c>
      <c r="BJ45" s="551"/>
      <c r="BK45" s="551"/>
      <c r="BL45" s="551"/>
      <c r="BM45" s="522" t="s">
        <v>13518</v>
      </c>
    </row>
    <row r="46" spans="2:65" ht="15.75" customHeight="1" thickTop="1" thickBot="1">
      <c r="B46" s="540"/>
      <c r="C46" s="525"/>
      <c r="D46" s="525"/>
      <c r="E46" s="525"/>
      <c r="F46" s="525"/>
      <c r="G46" s="525"/>
      <c r="H46" s="525"/>
      <c r="I46" s="525"/>
      <c r="J46" s="525"/>
      <c r="K46" s="525"/>
      <c r="L46" s="525"/>
      <c r="M46" s="554"/>
      <c r="N46" s="554"/>
      <c r="O46" s="554"/>
      <c r="P46" s="491"/>
      <c r="Q46" s="491"/>
      <c r="R46" s="491"/>
      <c r="S46" s="491"/>
      <c r="T46" s="491"/>
      <c r="U46" s="491"/>
      <c r="V46" s="491"/>
      <c r="Z46" s="486"/>
      <c r="AA46" s="487"/>
      <c r="AB46" s="486"/>
      <c r="AC46" s="490"/>
      <c r="AD46" s="490"/>
      <c r="AE46" s="490"/>
      <c r="AF46" s="490"/>
      <c r="AG46" s="490"/>
      <c r="AH46" s="490"/>
      <c r="AI46" s="490"/>
      <c r="AJ46" s="490"/>
      <c r="AK46" s="490"/>
      <c r="AL46" s="490"/>
      <c r="AM46" s="490"/>
      <c r="AN46" s="490"/>
      <c r="AO46" s="490"/>
      <c r="AP46" s="490"/>
      <c r="AQ46" s="490"/>
      <c r="AR46" s="490"/>
      <c r="AS46" s="486"/>
      <c r="AU46" s="540"/>
      <c r="AV46" s="525"/>
      <c r="AW46" s="525"/>
      <c r="AX46" s="525"/>
      <c r="AY46" s="525"/>
      <c r="AZ46" s="525"/>
      <c r="BA46" s="525"/>
      <c r="BB46" s="525"/>
      <c r="BC46" s="525"/>
      <c r="BD46" s="525"/>
      <c r="BE46" s="525"/>
      <c r="BF46" s="554"/>
      <c r="BG46" s="554"/>
      <c r="BH46" s="554"/>
      <c r="BI46" s="491"/>
      <c r="BJ46" s="491"/>
      <c r="BK46" s="491"/>
      <c r="BL46" s="491"/>
      <c r="BM46" s="491"/>
    </row>
    <row r="47" spans="2:65" ht="15.75" customHeight="1" thickTop="1" thickBot="1">
      <c r="B47" s="492" t="s">
        <v>6743</v>
      </c>
      <c r="C47" s="493" t="s">
        <v>6744</v>
      </c>
      <c r="D47" s="493" t="s">
        <v>6745</v>
      </c>
      <c r="E47" s="493" t="s">
        <v>8895</v>
      </c>
      <c r="F47" s="494" t="s">
        <v>8896</v>
      </c>
      <c r="P47" s="484"/>
      <c r="Q47" s="484"/>
      <c r="R47" s="484"/>
      <c r="S47" s="484"/>
      <c r="T47" s="501"/>
      <c r="U47" s="501"/>
      <c r="V47" s="501"/>
      <c r="Z47" s="486"/>
      <c r="AA47" s="487"/>
      <c r="AB47" s="486"/>
      <c r="AC47" s="490"/>
      <c r="AD47" s="490"/>
      <c r="AE47" s="490"/>
      <c r="AF47" s="490"/>
      <c r="AG47" s="490"/>
      <c r="AH47" s="490"/>
      <c r="AI47" s="490"/>
      <c r="AJ47" s="490"/>
      <c r="AK47" s="490"/>
      <c r="AL47" s="490"/>
      <c r="AM47" s="490"/>
      <c r="AN47" s="490"/>
      <c r="AO47" s="490"/>
      <c r="AP47" s="490"/>
      <c r="AQ47" s="490"/>
      <c r="AR47" s="490"/>
      <c r="AS47" s="486"/>
      <c r="AU47" s="492" t="s">
        <v>6743</v>
      </c>
      <c r="AV47" s="493" t="s">
        <v>6744</v>
      </c>
      <c r="AW47" s="493" t="s">
        <v>6745</v>
      </c>
      <c r="AX47" s="493" t="s">
        <v>8895</v>
      </c>
      <c r="AY47" s="494" t="s">
        <v>8896</v>
      </c>
      <c r="BM47" s="501"/>
    </row>
    <row r="48" spans="2:65" ht="15.75" customHeight="1" thickTop="1" thickBot="1">
      <c r="B48" s="531"/>
      <c r="C48" s="495"/>
      <c r="D48" s="495"/>
      <c r="E48" s="495"/>
      <c r="F48" s="495"/>
      <c r="P48" s="484"/>
      <c r="Q48" s="484"/>
      <c r="R48" s="484"/>
      <c r="S48" s="484"/>
      <c r="T48" s="501"/>
      <c r="U48" s="501"/>
      <c r="V48" s="501"/>
      <c r="Z48" s="486"/>
      <c r="AA48" s="487"/>
      <c r="AB48" s="486"/>
      <c r="AC48" s="490"/>
      <c r="AD48" s="490"/>
      <c r="AE48" s="490"/>
      <c r="AF48" s="490"/>
      <c r="AG48" s="490"/>
      <c r="AH48" s="490"/>
      <c r="AI48" s="490"/>
      <c r="AJ48" s="490"/>
      <c r="AK48" s="490"/>
      <c r="AL48" s="490"/>
      <c r="AM48" s="490"/>
      <c r="AN48" s="490"/>
      <c r="AO48" s="490"/>
      <c r="AP48" s="490"/>
      <c r="AQ48" s="490"/>
      <c r="AR48" s="490"/>
      <c r="AS48" s="486"/>
      <c r="AU48" s="531"/>
      <c r="AV48" s="495"/>
      <c r="AW48" s="495"/>
      <c r="AX48" s="495"/>
      <c r="AY48" s="495"/>
      <c r="BM48" s="501"/>
    </row>
    <row r="49" spans="2:65" ht="15.75" customHeight="1" thickTop="1" thickBot="1">
      <c r="B49" s="499" t="s">
        <v>13519</v>
      </c>
      <c r="C49" s="495"/>
      <c r="D49" s="495"/>
      <c r="E49" s="495"/>
      <c r="F49" s="495"/>
      <c r="P49" s="484"/>
      <c r="Q49" s="484"/>
      <c r="R49" s="484"/>
      <c r="S49" s="484"/>
      <c r="T49" s="484"/>
      <c r="U49" s="501"/>
      <c r="V49" s="501"/>
      <c r="Z49" s="486"/>
      <c r="AA49" s="487"/>
      <c r="AB49" s="486"/>
      <c r="AC49" s="490"/>
      <c r="AD49" s="490"/>
      <c r="AE49" s="490"/>
      <c r="AF49" s="490"/>
      <c r="AG49" s="490"/>
      <c r="AH49" s="490"/>
      <c r="AI49" s="490"/>
      <c r="AJ49" s="490"/>
      <c r="AK49" s="490"/>
      <c r="AL49" s="490"/>
      <c r="AM49" s="490"/>
      <c r="AN49" s="490"/>
      <c r="AO49" s="490"/>
      <c r="AP49" s="490"/>
      <c r="AQ49" s="490"/>
      <c r="AR49" s="490"/>
      <c r="AS49" s="486"/>
      <c r="AU49" s="499" t="s">
        <v>13519</v>
      </c>
      <c r="AV49" s="495"/>
      <c r="AW49" s="495"/>
      <c r="AX49" s="495"/>
      <c r="AY49" s="495"/>
    </row>
    <row r="50" spans="2:65" ht="15.75" customHeight="1" thickTop="1">
      <c r="B50" s="503" t="s">
        <v>13520</v>
      </c>
      <c r="C50" s="504" t="s">
        <v>8502</v>
      </c>
      <c r="D50" s="504">
        <v>3</v>
      </c>
      <c r="E50" s="555">
        <v>2632.3560000000002</v>
      </c>
      <c r="F50" s="556">
        <v>4590.3289999999997</v>
      </c>
      <c r="P50" s="484"/>
      <c r="Q50" s="484"/>
      <c r="R50" s="484"/>
      <c r="S50" s="484"/>
      <c r="T50" s="484"/>
      <c r="U50" s="501"/>
      <c r="V50" s="509" t="s">
        <v>13521</v>
      </c>
      <c r="X50" s="557" t="s">
        <v>16733</v>
      </c>
      <c r="Z50" s="486"/>
      <c r="AA50" s="487">
        <f>IF( SUM( AC50:AR50 ) = 0, 0, $AC$7 )</f>
        <v>0</v>
      </c>
      <c r="AB50" s="486"/>
      <c r="AC50" s="511">
        <f t="shared" ref="AC50" si="50" xml:space="preserve"> IF( ISNUMBER(E50), 0, 1 )</f>
        <v>0</v>
      </c>
      <c r="AD50" s="511">
        <f t="shared" ref="AD50:AD51" si="51" xml:space="preserve"> IF( ISNUMBER(F50), 0, 1 )</f>
        <v>0</v>
      </c>
      <c r="AE50" s="490"/>
      <c r="AF50" s="490"/>
      <c r="AG50" s="490"/>
      <c r="AH50" s="490"/>
      <c r="AI50" s="490"/>
      <c r="AJ50" s="490"/>
      <c r="AK50" s="490"/>
      <c r="AL50" s="490"/>
      <c r="AM50" s="490"/>
      <c r="AN50" s="490"/>
      <c r="AO50" s="490"/>
      <c r="AP50" s="490"/>
      <c r="AQ50" s="490"/>
      <c r="AR50" s="490"/>
      <c r="AS50" s="486"/>
      <c r="AU50" s="503" t="s">
        <v>13520</v>
      </c>
      <c r="AV50" s="504" t="s">
        <v>8502</v>
      </c>
      <c r="AW50" s="504">
        <v>3</v>
      </c>
      <c r="AX50" s="555" t="s">
        <v>13522</v>
      </c>
      <c r="AY50" s="556" t="s">
        <v>13523</v>
      </c>
    </row>
    <row r="51" spans="2:65" ht="15.75" customHeight="1" thickBot="1">
      <c r="B51" s="519" t="s">
        <v>13524</v>
      </c>
      <c r="C51" s="520" t="s">
        <v>8502</v>
      </c>
      <c r="D51" s="520">
        <v>3</v>
      </c>
      <c r="E51" s="558"/>
      <c r="F51" s="559">
        <v>58.58</v>
      </c>
      <c r="P51" s="484"/>
      <c r="Q51" s="484"/>
      <c r="R51" s="484"/>
      <c r="S51" s="484"/>
      <c r="T51" s="484"/>
      <c r="U51" s="501"/>
      <c r="V51" s="523" t="s">
        <v>13525</v>
      </c>
      <c r="X51" s="553" t="s">
        <v>16733</v>
      </c>
      <c r="Z51" s="486"/>
      <c r="AA51" s="487">
        <f>IF( SUM( AC51:AR51 ) = 0, 0, $AC$7 )</f>
        <v>0</v>
      </c>
      <c r="AB51" s="486"/>
      <c r="AC51" s="490"/>
      <c r="AD51" s="511">
        <f t="shared" si="51"/>
        <v>0</v>
      </c>
      <c r="AE51" s="490"/>
      <c r="AF51" s="490"/>
      <c r="AG51" s="490"/>
      <c r="AH51" s="490"/>
      <c r="AI51" s="490"/>
      <c r="AJ51" s="490"/>
      <c r="AK51" s="490"/>
      <c r="AL51" s="490"/>
      <c r="AM51" s="490"/>
      <c r="AN51" s="490"/>
      <c r="AO51" s="490"/>
      <c r="AP51" s="490"/>
      <c r="AQ51" s="490"/>
      <c r="AR51" s="490"/>
      <c r="AS51" s="486"/>
      <c r="AU51" s="519" t="s">
        <v>13526</v>
      </c>
      <c r="AV51" s="520" t="s">
        <v>8502</v>
      </c>
      <c r="AW51" s="520">
        <v>3</v>
      </c>
      <c r="AX51" s="558"/>
      <c r="AY51" s="559" t="s">
        <v>13527</v>
      </c>
    </row>
    <row r="52" spans="2:65" ht="15.75" customHeight="1" thickTop="1" thickBot="1">
      <c r="E52" s="560"/>
      <c r="F52" s="560"/>
      <c r="Z52" s="486"/>
      <c r="AA52" s="487"/>
      <c r="AB52" s="486"/>
      <c r="AC52" s="490"/>
      <c r="AD52" s="490"/>
      <c r="AE52" s="490"/>
      <c r="AF52" s="490"/>
      <c r="AG52" s="490"/>
      <c r="AH52" s="490"/>
      <c r="AI52" s="490"/>
      <c r="AJ52" s="490"/>
      <c r="AK52" s="490"/>
      <c r="AL52" s="490"/>
      <c r="AM52" s="490"/>
      <c r="AN52" s="490"/>
      <c r="AO52" s="490"/>
      <c r="AP52" s="490"/>
      <c r="AQ52" s="490"/>
      <c r="AR52" s="490"/>
      <c r="AS52" s="486"/>
      <c r="AX52" s="560"/>
      <c r="AY52" s="560"/>
      <c r="BI52" s="498"/>
      <c r="BJ52" s="498"/>
      <c r="BK52" s="498"/>
      <c r="BL52" s="498"/>
      <c r="BM52" s="498"/>
    </row>
    <row r="53" spans="2:65" ht="16.5" thickTop="1" thickBot="1">
      <c r="B53" s="561"/>
      <c r="C53" s="562"/>
      <c r="E53" s="3184" t="s">
        <v>8895</v>
      </c>
      <c r="F53" s="3185"/>
      <c r="G53" s="3186"/>
      <c r="Z53" s="486"/>
      <c r="AA53" s="487"/>
      <c r="AB53" s="486"/>
      <c r="AC53" s="490"/>
      <c r="AD53" s="490"/>
      <c r="AE53" s="490"/>
      <c r="AF53" s="490"/>
      <c r="AG53" s="490"/>
      <c r="AH53" s="490"/>
      <c r="AI53" s="490"/>
      <c r="AJ53" s="490"/>
      <c r="AK53" s="490"/>
      <c r="AL53" s="490"/>
      <c r="AM53" s="490"/>
      <c r="AN53" s="490"/>
      <c r="AO53" s="490"/>
      <c r="AP53" s="490"/>
      <c r="AQ53" s="490"/>
      <c r="AR53" s="490"/>
      <c r="AS53" s="486"/>
      <c r="AU53" s="561"/>
      <c r="AV53" s="562"/>
      <c r="AX53" s="3184" t="s">
        <v>8895</v>
      </c>
      <c r="AY53" s="3185"/>
      <c r="AZ53" s="3186"/>
      <c r="BI53" s="498"/>
      <c r="BJ53" s="498"/>
      <c r="BK53" s="498"/>
      <c r="BL53" s="498"/>
      <c r="BM53" s="498"/>
    </row>
    <row r="54" spans="2:65" ht="31.5" thickTop="1" thickBot="1">
      <c r="B54" s="563" t="s">
        <v>13528</v>
      </c>
      <c r="C54" s="564" t="s">
        <v>6744</v>
      </c>
      <c r="D54" s="564" t="s">
        <v>6745</v>
      </c>
      <c r="E54" s="565" t="s">
        <v>13520</v>
      </c>
      <c r="F54" s="565" t="s">
        <v>13526</v>
      </c>
      <c r="G54" s="566" t="s">
        <v>6962</v>
      </c>
      <c r="Z54" s="486"/>
      <c r="AA54" s="487"/>
      <c r="AB54" s="486"/>
      <c r="AC54" s="490"/>
      <c r="AD54" s="490"/>
      <c r="AE54" s="490"/>
      <c r="AF54" s="490"/>
      <c r="AG54" s="490"/>
      <c r="AH54" s="490"/>
      <c r="AI54" s="490"/>
      <c r="AJ54" s="490"/>
      <c r="AK54" s="490"/>
      <c r="AL54" s="490"/>
      <c r="AM54" s="490"/>
      <c r="AN54" s="490"/>
      <c r="AO54" s="490"/>
      <c r="AP54" s="490"/>
      <c r="AQ54" s="490"/>
      <c r="AR54" s="490"/>
      <c r="AS54" s="486"/>
      <c r="AU54" s="563" t="s">
        <v>13528</v>
      </c>
      <c r="AV54" s="564" t="s">
        <v>6744</v>
      </c>
      <c r="AW54" s="564" t="s">
        <v>6745</v>
      </c>
      <c r="AX54" s="565" t="s">
        <v>13520</v>
      </c>
      <c r="AY54" s="565" t="s">
        <v>13526</v>
      </c>
      <c r="AZ54" s="566" t="s">
        <v>6962</v>
      </c>
      <c r="BI54" s="498"/>
      <c r="BJ54" s="498"/>
      <c r="BK54" s="498"/>
      <c r="BL54" s="498"/>
      <c r="BM54" s="498"/>
    </row>
    <row r="55" spans="2:65" ht="15.75" customHeight="1" thickTop="1">
      <c r="B55" s="567" t="s">
        <v>13529</v>
      </c>
      <c r="C55" s="568" t="s">
        <v>8502</v>
      </c>
      <c r="D55" s="568">
        <v>3</v>
      </c>
      <c r="E55" s="505">
        <v>2580.1705440529718</v>
      </c>
      <c r="F55" s="505">
        <v>0</v>
      </c>
      <c r="G55" s="532">
        <f t="shared" ref="G55:G56" si="52">IFERROR(E55 + F55,0)</f>
        <v>2580.1705440529718</v>
      </c>
      <c r="P55" s="484"/>
      <c r="Q55" s="484"/>
      <c r="R55" s="484"/>
      <c r="S55" s="484"/>
      <c r="T55" s="484"/>
      <c r="V55" s="509" t="s">
        <v>13530</v>
      </c>
      <c r="X55" s="557" t="s">
        <v>16733</v>
      </c>
      <c r="Z55" s="486"/>
      <c r="AA55" s="487">
        <f>IF( SUM( AC55:AR55 ) = 0, 0, $AC$7 )</f>
        <v>0</v>
      </c>
      <c r="AB55" s="486"/>
      <c r="AC55" s="511">
        <f t="shared" ref="AC55:AC57" si="53" xml:space="preserve"> IF( ISNUMBER(E55), 0, 1 )</f>
        <v>0</v>
      </c>
      <c r="AD55" s="511">
        <f t="shared" ref="AD55:AD57" si="54" xml:space="preserve"> IF( ISNUMBER(F55), 0, 1 )</f>
        <v>0</v>
      </c>
      <c r="AE55" s="490"/>
      <c r="AF55" s="490"/>
      <c r="AG55" s="490"/>
      <c r="AH55" s="490"/>
      <c r="AI55" s="490"/>
      <c r="AJ55" s="490"/>
      <c r="AK55" s="490"/>
      <c r="AL55" s="490"/>
      <c r="AM55" s="490"/>
      <c r="AN55" s="490"/>
      <c r="AO55" s="490"/>
      <c r="AP55" s="490"/>
      <c r="AQ55" s="490"/>
      <c r="AR55" s="490"/>
      <c r="AS55" s="486"/>
      <c r="AU55" s="567" t="s">
        <v>13529</v>
      </c>
      <c r="AV55" s="568" t="s">
        <v>8502</v>
      </c>
      <c r="AW55" s="568">
        <v>3</v>
      </c>
      <c r="AX55" s="555" t="s">
        <v>13531</v>
      </c>
      <c r="AY55" s="555" t="s">
        <v>13532</v>
      </c>
      <c r="AZ55" s="569" t="s">
        <v>13533</v>
      </c>
    </row>
    <row r="56" spans="2:65" ht="15.75" customHeight="1">
      <c r="B56" s="570" t="s">
        <v>13534</v>
      </c>
      <c r="C56" s="571" t="s">
        <v>8502</v>
      </c>
      <c r="D56" s="571">
        <v>3</v>
      </c>
      <c r="E56" s="514">
        <v>2260.5160697440583</v>
      </c>
      <c r="F56" s="514">
        <v>0</v>
      </c>
      <c r="G56" s="518">
        <f t="shared" si="52"/>
        <v>2260.5160697440583</v>
      </c>
      <c r="P56" s="484"/>
      <c r="Q56" s="484"/>
      <c r="R56" s="484"/>
      <c r="S56" s="484"/>
      <c r="T56" s="484"/>
      <c r="V56" s="517" t="s">
        <v>13535</v>
      </c>
      <c r="X56" s="548" t="s">
        <v>16733</v>
      </c>
      <c r="Z56" s="486"/>
      <c r="AA56" s="487">
        <f>IF( SUM( AC56:AR56 ) = 0, 0, $AC$7 )</f>
        <v>0</v>
      </c>
      <c r="AB56" s="486"/>
      <c r="AC56" s="511">
        <f t="shared" si="53"/>
        <v>0</v>
      </c>
      <c r="AD56" s="511">
        <f t="shared" si="54"/>
        <v>0</v>
      </c>
      <c r="AE56" s="490"/>
      <c r="AF56" s="490"/>
      <c r="AG56" s="490"/>
      <c r="AH56" s="490"/>
      <c r="AI56" s="490"/>
      <c r="AJ56" s="490"/>
      <c r="AK56" s="490"/>
      <c r="AL56" s="490"/>
      <c r="AM56" s="490"/>
      <c r="AN56" s="490"/>
      <c r="AO56" s="490"/>
      <c r="AP56" s="490"/>
      <c r="AQ56" s="490"/>
      <c r="AR56" s="490"/>
      <c r="AS56" s="486"/>
      <c r="AU56" s="570" t="s">
        <v>13536</v>
      </c>
      <c r="AV56" s="571" t="s">
        <v>8502</v>
      </c>
      <c r="AW56" s="571">
        <v>3</v>
      </c>
      <c r="AX56" s="572" t="s">
        <v>13537</v>
      </c>
      <c r="AY56" s="572" t="s">
        <v>13538</v>
      </c>
      <c r="AZ56" s="573" t="s">
        <v>13539</v>
      </c>
    </row>
    <row r="57" spans="2:65" ht="15.75" customHeight="1" thickBot="1">
      <c r="B57" s="574" t="s">
        <v>13540</v>
      </c>
      <c r="C57" s="575" t="s">
        <v>8502</v>
      </c>
      <c r="D57" s="575">
        <v>3</v>
      </c>
      <c r="E57" s="576">
        <v>319.65447430891362</v>
      </c>
      <c r="F57" s="576">
        <v>0</v>
      </c>
      <c r="G57" s="522">
        <f>IFERROR(E57 + F57,0)</f>
        <v>319.65447430891362</v>
      </c>
      <c r="P57" s="484"/>
      <c r="Q57" s="484"/>
      <c r="R57" s="484"/>
      <c r="S57" s="484"/>
      <c r="T57" s="484"/>
      <c r="V57" s="523" t="s">
        <v>13541</v>
      </c>
      <c r="X57" s="553" t="s">
        <v>16733</v>
      </c>
      <c r="Z57" s="486"/>
      <c r="AA57" s="487">
        <f>IF( SUM( AC57:AR57 ) = 0, 0, $AC$7 )</f>
        <v>0</v>
      </c>
      <c r="AB57" s="486"/>
      <c r="AC57" s="511">
        <f t="shared" si="53"/>
        <v>0</v>
      </c>
      <c r="AD57" s="511">
        <f t="shared" si="54"/>
        <v>0</v>
      </c>
      <c r="AE57" s="490"/>
      <c r="AF57" s="490"/>
      <c r="AG57" s="490"/>
      <c r="AH57" s="490"/>
      <c r="AI57" s="490"/>
      <c r="AJ57" s="490"/>
      <c r="AK57" s="490"/>
      <c r="AL57" s="490"/>
      <c r="AM57" s="490"/>
      <c r="AN57" s="490"/>
      <c r="AO57" s="490"/>
      <c r="AP57" s="490"/>
      <c r="AQ57" s="490"/>
      <c r="AR57" s="490"/>
      <c r="AS57" s="486"/>
      <c r="AU57" s="574" t="s">
        <v>13542</v>
      </c>
      <c r="AV57" s="575" t="s">
        <v>8502</v>
      </c>
      <c r="AW57" s="575">
        <v>3</v>
      </c>
      <c r="AX57" s="577" t="s">
        <v>13543</v>
      </c>
      <c r="AY57" s="577" t="s">
        <v>13544</v>
      </c>
      <c r="AZ57" s="578" t="s">
        <v>13545</v>
      </c>
    </row>
    <row r="58" spans="2:65" ht="15.75" thickTop="1">
      <c r="P58" s="484"/>
      <c r="Q58" s="484"/>
      <c r="R58" s="484"/>
      <c r="S58" s="484"/>
      <c r="T58" s="484"/>
      <c r="U58" s="484"/>
      <c r="V58" s="484"/>
      <c r="AA58" s="487"/>
      <c r="AC58" s="490"/>
      <c r="AD58" s="490"/>
      <c r="AE58" s="490"/>
      <c r="AF58" s="490"/>
      <c r="AG58" s="490"/>
      <c r="AH58" s="490"/>
      <c r="AI58" s="490"/>
      <c r="AJ58" s="490"/>
      <c r="AK58" s="490"/>
      <c r="AL58" s="490"/>
      <c r="AM58" s="490"/>
      <c r="AN58" s="490"/>
      <c r="AO58" s="490"/>
      <c r="AP58" s="490"/>
      <c r="AQ58" s="490"/>
      <c r="AR58" s="490"/>
    </row>
    <row r="59" spans="2:65">
      <c r="P59" s="484"/>
      <c r="Q59" s="484"/>
      <c r="R59" s="484"/>
      <c r="S59" s="484"/>
      <c r="T59" s="484"/>
      <c r="U59" s="484"/>
      <c r="V59" s="484"/>
      <c r="AA59" s="487"/>
      <c r="AC59" s="490"/>
      <c r="AD59" s="490"/>
      <c r="AE59" s="490"/>
      <c r="AF59" s="490"/>
      <c r="AG59" s="490"/>
      <c r="AH59" s="490"/>
      <c r="AI59" s="490"/>
      <c r="AJ59" s="490"/>
      <c r="AK59" s="490"/>
      <c r="AL59" s="490"/>
      <c r="AM59" s="490"/>
      <c r="AN59" s="490"/>
      <c r="AO59" s="490"/>
      <c r="AP59" s="490"/>
      <c r="AQ59" s="490"/>
      <c r="AR59" s="490"/>
    </row>
    <row r="60" spans="2:65">
      <c r="AA60" s="487"/>
      <c r="AC60" s="490"/>
      <c r="AD60" s="490"/>
      <c r="AE60" s="490"/>
      <c r="AF60" s="490"/>
      <c r="AG60" s="490"/>
      <c r="AH60" s="490"/>
      <c r="AI60" s="490"/>
      <c r="AJ60" s="490"/>
      <c r="AK60" s="490"/>
      <c r="AL60" s="490"/>
      <c r="AM60" s="490"/>
      <c r="AN60" s="490"/>
      <c r="AO60" s="490"/>
      <c r="AP60" s="490"/>
      <c r="AQ60" s="490"/>
      <c r="AR60" s="490"/>
    </row>
    <row r="61" spans="2:65">
      <c r="AA61" s="487"/>
      <c r="AC61" s="490"/>
      <c r="AD61" s="490"/>
      <c r="AE61" s="490"/>
      <c r="AF61" s="490"/>
      <c r="AG61" s="490"/>
      <c r="AH61" s="490"/>
      <c r="AI61" s="490"/>
      <c r="AJ61" s="490"/>
      <c r="AK61" s="490"/>
      <c r="AL61" s="490"/>
      <c r="AM61" s="490"/>
      <c r="AN61" s="490"/>
      <c r="AO61" s="490"/>
      <c r="AP61" s="490"/>
      <c r="AQ61" s="490"/>
      <c r="AR61" s="490"/>
    </row>
    <row r="62" spans="2:65">
      <c r="AA62" s="487"/>
      <c r="AC62" s="490"/>
      <c r="AD62" s="490"/>
      <c r="AE62" s="490"/>
      <c r="AF62" s="490"/>
      <c r="AG62" s="490"/>
      <c r="AH62" s="490"/>
      <c r="AI62" s="490"/>
      <c r="AJ62" s="490"/>
      <c r="AK62" s="490"/>
      <c r="AL62" s="490"/>
      <c r="AM62" s="490"/>
      <c r="AN62" s="490"/>
      <c r="AO62" s="490"/>
      <c r="AP62" s="490"/>
      <c r="AQ62" s="490"/>
      <c r="AR62" s="490"/>
    </row>
    <row r="63" spans="2:65">
      <c r="AA63" s="487"/>
      <c r="AC63" s="490"/>
      <c r="AD63" s="490"/>
      <c r="AE63" s="490"/>
      <c r="AF63" s="490"/>
      <c r="AG63" s="490"/>
      <c r="AH63" s="490"/>
      <c r="AI63" s="490"/>
      <c r="AJ63" s="490"/>
      <c r="AK63" s="490"/>
      <c r="AL63" s="490"/>
      <c r="AM63" s="490"/>
      <c r="AN63" s="490"/>
      <c r="AO63" s="490"/>
      <c r="AP63" s="490"/>
      <c r="AQ63" s="490"/>
      <c r="AR63" s="490"/>
    </row>
  </sheetData>
  <sheetProtection algorithmName="SHA-512" hashValue="xp7d2PDxIp6On7Y7h33Xw+c/bM3CrtMMK6XOmbqpeYs18YMZcvk8zzJo1urH4Zcd9CD0XHc8A7be3fGHTvT1bg==" saltValue="itqXlUWr9ztAtZpYI1B/zw==" spinCount="100000" sheet="1" objects="1" scenarios="1"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141" priority="30" operator="equal">
      <formula>0</formula>
    </cfRule>
  </conditionalFormatting>
  <conditionalFormatting sqref="AA26">
    <cfRule type="cellIs" dxfId="140" priority="12" operator="equal">
      <formula>0</formula>
    </cfRule>
  </conditionalFormatting>
  <conditionalFormatting sqref="AA35:AA37">
    <cfRule type="cellIs" dxfId="139" priority="11" operator="equal">
      <formula>0</formula>
    </cfRule>
  </conditionalFormatting>
  <conditionalFormatting sqref="AA38">
    <cfRule type="cellIs" dxfId="138" priority="10" operator="equal">
      <formula>0</formula>
    </cfRule>
  </conditionalFormatting>
  <conditionalFormatting sqref="AA39">
    <cfRule type="cellIs" dxfId="137" priority="9" operator="equal">
      <formula>0</formula>
    </cfRule>
  </conditionalFormatting>
  <conditionalFormatting sqref="AA41">
    <cfRule type="cellIs" dxfId="136" priority="8" operator="equal">
      <formula>0</formula>
    </cfRule>
  </conditionalFormatting>
  <conditionalFormatting sqref="AA42">
    <cfRule type="cellIs" dxfId="135" priority="7" operator="equal">
      <formula>0</formula>
    </cfRule>
  </conditionalFormatting>
  <conditionalFormatting sqref="AA43">
    <cfRule type="cellIs" dxfId="134" priority="6" operator="equal">
      <formula>0</formula>
    </cfRule>
  </conditionalFormatting>
  <conditionalFormatting sqref="AA50">
    <cfRule type="cellIs" dxfId="133" priority="5" operator="equal">
      <formula>0</formula>
    </cfRule>
  </conditionalFormatting>
  <conditionalFormatting sqref="AA51">
    <cfRule type="cellIs" dxfId="132" priority="4" operator="equal">
      <formula>0</formula>
    </cfRule>
  </conditionalFormatting>
  <conditionalFormatting sqref="AA55">
    <cfRule type="cellIs" dxfId="131" priority="3" operator="equal">
      <formula>0</formula>
    </cfRule>
  </conditionalFormatting>
  <conditionalFormatting sqref="AA4:AA7">
    <cfRule type="cellIs" dxfId="130" priority="19" operator="equal">
      <formula>0</formula>
    </cfRule>
  </conditionalFormatting>
  <conditionalFormatting sqref="AA1:AA2">
    <cfRule type="cellIs" dxfId="129" priority="18" operator="equal">
      <formula>0</formula>
    </cfRule>
  </conditionalFormatting>
  <conditionalFormatting sqref="AA9:AA11 AA15:AA21 AA24 AA27:AA34 AA40 AA44:AA49 AA52:AA54 AA58:AA63">
    <cfRule type="cellIs" dxfId="128" priority="17" operator="equal">
      <formula>0</formula>
    </cfRule>
  </conditionalFormatting>
  <conditionalFormatting sqref="AA12:AA14">
    <cfRule type="cellIs" dxfId="127" priority="16" operator="equal">
      <formula>0</formula>
    </cfRule>
  </conditionalFormatting>
  <conditionalFormatting sqref="AA22">
    <cfRule type="cellIs" dxfId="126" priority="15" operator="equal">
      <formula>0</formula>
    </cfRule>
  </conditionalFormatting>
  <conditionalFormatting sqref="AA23">
    <cfRule type="cellIs" dxfId="125" priority="14" operator="equal">
      <formula>0</formula>
    </cfRule>
  </conditionalFormatting>
  <conditionalFormatting sqref="AA25">
    <cfRule type="cellIs" dxfId="124" priority="13" operator="equal">
      <formula>0</formula>
    </cfRule>
  </conditionalFormatting>
  <conditionalFormatting sqref="AA57">
    <cfRule type="cellIs" dxfId="123" priority="1" operator="equal">
      <formula>0</formula>
    </cfRule>
  </conditionalFormatting>
  <conditionalFormatting sqref="AA56">
    <cfRule type="cellIs" dxfId="122"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70" zoomScaleNormal="70" workbookViewId="0">
      <selection sqref="A1:XFD1048576"/>
    </sheetView>
  </sheetViews>
  <sheetFormatPr defaultColWidth="9" defaultRowHeight="15"/>
  <cols>
    <col min="1" max="1" width="9" style="490" customWidth="1"/>
    <col min="2" max="2" width="36.25" style="1377" bestFit="1" customWidth="1"/>
    <col min="3" max="3" width="7.125" style="490" customWidth="1"/>
    <col min="4" max="5" width="6" style="490" customWidth="1"/>
    <col min="6" max="18" width="11.625" style="490" customWidth="1"/>
    <col min="19" max="19" width="9.25" style="490" customWidth="1"/>
    <col min="20" max="20" width="1" style="490" customWidth="1"/>
    <col min="21" max="21" width="33.625" style="484" customWidth="1"/>
    <col min="22" max="22" width="2.25" style="484" customWidth="1"/>
    <col min="23" max="23" width="1.625" style="484" customWidth="1"/>
    <col min="24" max="24" width="25.125" style="484" customWidth="1"/>
    <col min="25" max="25" width="1.625" style="484" customWidth="1"/>
    <col min="26" max="37" width="1.625" style="484" hidden="1" customWidth="1"/>
    <col min="38" max="38" width="2.75" style="490" customWidth="1"/>
    <col min="39" max="39" width="36.25" style="490" bestFit="1" customWidth="1"/>
    <col min="40" max="40" width="9" style="490"/>
    <col min="41" max="52" width="17.625" style="490" customWidth="1"/>
    <col min="53" max="16384" width="9" style="490"/>
  </cols>
  <sheetData>
    <row r="1" spans="2:52" s="618" customFormat="1" ht="22.5" customHeight="1">
      <c r="B1" s="3037" t="s">
        <v>13546</v>
      </c>
      <c r="C1" s="3037"/>
      <c r="D1" s="3037"/>
      <c r="E1" s="3037"/>
      <c r="F1" s="3037"/>
      <c r="G1" s="3037"/>
      <c r="H1" s="3037"/>
      <c r="I1" s="3037"/>
      <c r="J1" s="3037"/>
      <c r="K1" s="3037"/>
      <c r="L1" s="3037"/>
      <c r="M1" s="3037"/>
      <c r="N1" s="3037"/>
      <c r="O1" s="3037"/>
      <c r="P1" s="3037"/>
      <c r="Q1" s="3037"/>
      <c r="R1" s="3133"/>
      <c r="S1" s="3133"/>
      <c r="U1" s="484"/>
      <c r="V1" s="484"/>
      <c r="W1" s="486"/>
      <c r="X1" s="487"/>
      <c r="Y1" s="486"/>
      <c r="Z1" s="484"/>
      <c r="AA1" s="484"/>
      <c r="AB1" s="484"/>
      <c r="AC1" s="484"/>
      <c r="AD1" s="484"/>
      <c r="AE1" s="484"/>
      <c r="AF1" s="484"/>
      <c r="AG1" s="484"/>
      <c r="AH1" s="484"/>
      <c r="AI1" s="484"/>
      <c r="AJ1" s="484"/>
      <c r="AK1" s="486"/>
      <c r="AM1" s="3037" t="s">
        <v>6740</v>
      </c>
      <c r="AN1" s="3037"/>
      <c r="AO1" s="3037"/>
      <c r="AP1" s="3037"/>
      <c r="AQ1" s="485"/>
    </row>
    <row r="2" spans="2:52" s="618" customFormat="1" ht="23.25">
      <c r="B2" s="3037" t="s">
        <v>9</v>
      </c>
      <c r="C2" s="3037"/>
      <c r="D2" s="3037"/>
      <c r="E2" s="3037"/>
      <c r="F2" s="485"/>
      <c r="G2" s="579"/>
      <c r="H2" s="579"/>
      <c r="I2" s="579"/>
      <c r="J2" s="579"/>
      <c r="K2" s="579"/>
      <c r="L2" s="846"/>
      <c r="M2" s="846"/>
      <c r="N2" s="846"/>
      <c r="O2" s="846"/>
      <c r="P2" s="846"/>
      <c r="Q2" s="846"/>
      <c r="R2" s="3133"/>
      <c r="S2" s="3133"/>
      <c r="U2" s="484"/>
      <c r="V2" s="484"/>
      <c r="W2" s="486"/>
      <c r="X2" s="487"/>
      <c r="Y2" s="486"/>
      <c r="Z2" s="484"/>
      <c r="AA2" s="484"/>
      <c r="AB2" s="484"/>
      <c r="AC2" s="484"/>
      <c r="AD2" s="484"/>
      <c r="AE2" s="484"/>
      <c r="AF2" s="484"/>
      <c r="AG2" s="484"/>
      <c r="AH2" s="484"/>
      <c r="AI2" s="484"/>
      <c r="AJ2" s="484"/>
      <c r="AK2" s="486"/>
    </row>
    <row r="3" spans="2:52" ht="19.149999999999999" customHeight="1">
      <c r="B3" s="3077" t="s">
        <v>13547</v>
      </c>
      <c r="C3" s="3077"/>
      <c r="D3" s="3077"/>
      <c r="E3" s="3077"/>
      <c r="F3" s="3077"/>
      <c r="G3" s="3077"/>
      <c r="H3" s="3077"/>
      <c r="I3" s="3077"/>
      <c r="J3" s="3077"/>
      <c r="K3" s="3077"/>
      <c r="L3" s="3077"/>
      <c r="M3" s="3077"/>
      <c r="N3" s="3077"/>
      <c r="O3" s="3077"/>
      <c r="P3" s="3077"/>
      <c r="Q3" s="3077"/>
      <c r="R3" s="579"/>
      <c r="S3" s="579"/>
      <c r="T3" s="618"/>
      <c r="U3" s="490"/>
      <c r="W3" s="486"/>
      <c r="X3" s="489" t="s">
        <v>6741</v>
      </c>
      <c r="Y3" s="486"/>
      <c r="AK3" s="486"/>
      <c r="AM3" s="3077" t="s">
        <v>13547</v>
      </c>
      <c r="AN3" s="3077"/>
      <c r="AO3" s="3077"/>
      <c r="AP3" s="3077"/>
      <c r="AQ3" s="3077"/>
      <c r="AR3" s="3077"/>
      <c r="AS3" s="3077"/>
      <c r="AT3" s="3077"/>
      <c r="AU3" s="3077"/>
      <c r="AV3" s="3077"/>
      <c r="AW3" s="3077"/>
      <c r="AX3" s="3077"/>
      <c r="AY3" s="3077"/>
      <c r="AZ3" s="3077"/>
    </row>
    <row r="4" spans="2:52" ht="24" thickBot="1">
      <c r="C4" s="579"/>
      <c r="D4" s="579"/>
      <c r="E4" s="579"/>
      <c r="F4" s="579"/>
      <c r="G4" s="579"/>
      <c r="H4" s="579"/>
      <c r="I4" s="579"/>
      <c r="J4" s="579"/>
      <c r="K4" s="579"/>
      <c r="L4" s="1378"/>
      <c r="M4" s="585"/>
      <c r="N4" s="585"/>
      <c r="O4" s="585"/>
      <c r="P4" s="585"/>
      <c r="Q4" s="585"/>
      <c r="R4" s="579"/>
      <c r="S4" s="579"/>
      <c r="W4" s="486"/>
      <c r="X4" s="487"/>
      <c r="Y4" s="486"/>
      <c r="AK4" s="486"/>
      <c r="AM4" s="1377"/>
      <c r="AN4" s="579"/>
      <c r="AO4" s="579"/>
      <c r="AP4" s="579"/>
      <c r="AQ4" s="579"/>
      <c r="AR4" s="579"/>
      <c r="AS4" s="579"/>
      <c r="AT4" s="579"/>
      <c r="AU4" s="1378"/>
      <c r="AV4" s="585"/>
      <c r="AW4" s="585"/>
      <c r="AX4" s="585"/>
      <c r="AY4" s="585"/>
      <c r="AZ4" s="585"/>
    </row>
    <row r="5" spans="2:52" s="496" customFormat="1" ht="15.75" thickTop="1">
      <c r="B5" s="3135" t="s">
        <v>11121</v>
      </c>
      <c r="C5" s="3091"/>
      <c r="D5" s="2923" t="s">
        <v>6744</v>
      </c>
      <c r="E5" s="2923" t="s">
        <v>6745</v>
      </c>
      <c r="F5" s="3139" t="s">
        <v>10940</v>
      </c>
      <c r="G5" s="3139"/>
      <c r="H5" s="3139"/>
      <c r="I5" s="3139"/>
      <c r="J5" s="3139"/>
      <c r="K5" s="3139"/>
      <c r="L5" s="3110" t="s">
        <v>11122</v>
      </c>
      <c r="M5" s="3110"/>
      <c r="N5" s="3110"/>
      <c r="O5" s="3110"/>
      <c r="P5" s="3110"/>
      <c r="Q5" s="3181"/>
      <c r="R5" s="526"/>
      <c r="S5" s="3140" t="s">
        <v>6749</v>
      </c>
      <c r="U5" s="3030" t="s">
        <v>6750</v>
      </c>
      <c r="V5" s="484"/>
      <c r="W5" s="486"/>
      <c r="X5" s="487"/>
      <c r="Y5" s="486"/>
      <c r="Z5" s="484"/>
      <c r="AA5" s="484"/>
      <c r="AB5" s="484"/>
      <c r="AC5" s="484"/>
      <c r="AD5" s="484"/>
      <c r="AE5" s="484"/>
      <c r="AF5" s="484"/>
      <c r="AG5" s="484"/>
      <c r="AH5" s="484"/>
      <c r="AI5" s="484"/>
      <c r="AJ5" s="484"/>
      <c r="AK5" s="486"/>
      <c r="AM5" s="3135" t="s">
        <v>11121</v>
      </c>
      <c r="AN5" s="3091"/>
      <c r="AO5" s="3139" t="s">
        <v>10940</v>
      </c>
      <c r="AP5" s="3139"/>
      <c r="AQ5" s="3139"/>
      <c r="AR5" s="3139"/>
      <c r="AS5" s="3139"/>
      <c r="AT5" s="3139"/>
      <c r="AU5" s="3110" t="s">
        <v>11122</v>
      </c>
      <c r="AV5" s="3110"/>
      <c r="AW5" s="3110"/>
      <c r="AX5" s="3110"/>
      <c r="AY5" s="3110"/>
      <c r="AZ5" s="3181"/>
    </row>
    <row r="6" spans="2:52" s="496" customFormat="1" ht="15.75">
      <c r="B6" s="3136"/>
      <c r="C6" s="3137"/>
      <c r="D6" s="3036"/>
      <c r="E6" s="3036"/>
      <c r="F6" s="3137" t="s">
        <v>7672</v>
      </c>
      <c r="G6" s="3145" t="s">
        <v>8704</v>
      </c>
      <c r="H6" s="3145"/>
      <c r="I6" s="3145"/>
      <c r="J6" s="3145"/>
      <c r="K6" s="3145" t="s">
        <v>6962</v>
      </c>
      <c r="L6" s="3137" t="s">
        <v>7672</v>
      </c>
      <c r="M6" s="3097" t="s">
        <v>8704</v>
      </c>
      <c r="N6" s="3097"/>
      <c r="O6" s="3097"/>
      <c r="P6" s="3097"/>
      <c r="Q6" s="3143" t="s">
        <v>6962</v>
      </c>
      <c r="R6" s="526"/>
      <c r="S6" s="3141"/>
      <c r="U6" s="3031"/>
      <c r="V6" s="491"/>
      <c r="W6" s="486"/>
      <c r="X6" s="487"/>
      <c r="Y6" s="486"/>
      <c r="Z6" s="3189" t="s">
        <v>6742</v>
      </c>
      <c r="AA6" s="3189"/>
      <c r="AB6" s="3189"/>
      <c r="AC6" s="3189"/>
      <c r="AD6" s="3189"/>
      <c r="AE6" s="3189"/>
      <c r="AF6" s="3189"/>
      <c r="AG6" s="3189"/>
      <c r="AH6" s="3189"/>
      <c r="AI6" s="3189"/>
      <c r="AJ6" s="3189"/>
      <c r="AK6" s="486"/>
      <c r="AM6" s="3136"/>
      <c r="AN6" s="3137"/>
      <c r="AO6" s="3137" t="s">
        <v>7672</v>
      </c>
      <c r="AP6" s="3145" t="s">
        <v>8704</v>
      </c>
      <c r="AQ6" s="3145"/>
      <c r="AR6" s="3145"/>
      <c r="AS6" s="3145"/>
      <c r="AT6" s="3145" t="s">
        <v>6962</v>
      </c>
      <c r="AU6" s="3137" t="s">
        <v>7672</v>
      </c>
      <c r="AV6" s="3097" t="s">
        <v>8704</v>
      </c>
      <c r="AW6" s="3097"/>
      <c r="AX6" s="3097"/>
      <c r="AY6" s="3097"/>
      <c r="AZ6" s="3143" t="s">
        <v>6962</v>
      </c>
    </row>
    <row r="7" spans="2:52" s="496" customFormat="1" ht="45.75" thickBot="1">
      <c r="B7" s="3138"/>
      <c r="C7" s="3092"/>
      <c r="D7" s="2925"/>
      <c r="E7" s="2925"/>
      <c r="F7" s="3092"/>
      <c r="G7" s="1209" t="s">
        <v>9925</v>
      </c>
      <c r="H7" s="1209" t="s">
        <v>9926</v>
      </c>
      <c r="I7" s="1209" t="s">
        <v>9927</v>
      </c>
      <c r="J7" s="1209" t="s">
        <v>9928</v>
      </c>
      <c r="K7" s="3146"/>
      <c r="L7" s="3092"/>
      <c r="M7" s="1209" t="s">
        <v>9925</v>
      </c>
      <c r="N7" s="1209" t="s">
        <v>9926</v>
      </c>
      <c r="O7" s="1209" t="s">
        <v>9927</v>
      </c>
      <c r="P7" s="1209" t="s">
        <v>9928</v>
      </c>
      <c r="Q7" s="3096"/>
      <c r="R7" s="656"/>
      <c r="S7" s="3142"/>
      <c r="U7" s="3032"/>
      <c r="V7" s="501"/>
      <c r="W7" s="486"/>
      <c r="X7" s="487"/>
      <c r="Y7" s="486"/>
      <c r="Z7" s="484" t="s">
        <v>6751</v>
      </c>
      <c r="AA7" s="484"/>
      <c r="AB7" s="484"/>
      <c r="AC7" s="484"/>
      <c r="AD7" s="484"/>
      <c r="AE7" s="484"/>
      <c r="AF7" s="484"/>
      <c r="AG7" s="484"/>
      <c r="AH7" s="484"/>
      <c r="AI7" s="484"/>
      <c r="AJ7" s="484"/>
      <c r="AK7" s="486"/>
      <c r="AM7" s="3138"/>
      <c r="AN7" s="3092"/>
      <c r="AO7" s="3092"/>
      <c r="AP7" s="1209" t="s">
        <v>9925</v>
      </c>
      <c r="AQ7" s="1209" t="s">
        <v>9926</v>
      </c>
      <c r="AR7" s="1209" t="s">
        <v>9927</v>
      </c>
      <c r="AS7" s="1209" t="s">
        <v>9928</v>
      </c>
      <c r="AT7" s="3146"/>
      <c r="AU7" s="3092"/>
      <c r="AV7" s="1209" t="s">
        <v>9925</v>
      </c>
      <c r="AW7" s="1209" t="s">
        <v>9926</v>
      </c>
      <c r="AX7" s="1209" t="s">
        <v>9927</v>
      </c>
      <c r="AY7" s="1209" t="s">
        <v>9928</v>
      </c>
      <c r="AZ7" s="3096"/>
    </row>
    <row r="8" spans="2:52" s="496" customFormat="1" ht="15.75" customHeight="1" thickTop="1" thickBot="1">
      <c r="B8" s="1381"/>
      <c r="C8" s="1288"/>
      <c r="D8" s="1288"/>
      <c r="E8" s="1288"/>
      <c r="F8" s="1288"/>
      <c r="G8" s="1288"/>
      <c r="H8" s="1288"/>
      <c r="I8" s="1288"/>
      <c r="J8" s="1288"/>
      <c r="K8" s="1288"/>
      <c r="L8" s="1288"/>
      <c r="M8" s="1288"/>
      <c r="N8" s="1288"/>
      <c r="O8" s="1288"/>
      <c r="P8" s="1288"/>
      <c r="Q8" s="1288"/>
      <c r="R8" s="656"/>
      <c r="S8" s="1288"/>
      <c r="V8" s="501"/>
      <c r="W8" s="510"/>
      <c r="X8" s="487"/>
      <c r="Y8" s="510"/>
      <c r="Z8" s="490"/>
      <c r="AA8" s="490"/>
      <c r="AB8" s="490"/>
      <c r="AC8" s="490"/>
      <c r="AD8" s="490"/>
      <c r="AE8" s="490"/>
      <c r="AF8" s="490"/>
      <c r="AG8" s="490"/>
      <c r="AH8" s="490"/>
      <c r="AI8" s="490"/>
      <c r="AJ8" s="490"/>
      <c r="AK8" s="510"/>
      <c r="AM8" s="1381"/>
      <c r="AN8" s="1288"/>
      <c r="AO8" s="1288"/>
      <c r="AP8" s="1288"/>
      <c r="AQ8" s="1288"/>
      <c r="AR8" s="1288"/>
      <c r="AS8" s="1288"/>
      <c r="AT8" s="1288"/>
      <c r="AU8" s="1288"/>
      <c r="AV8" s="1288"/>
      <c r="AW8" s="1288"/>
      <c r="AX8" s="1288"/>
      <c r="AY8" s="1288"/>
      <c r="AZ8" s="1288"/>
    </row>
    <row r="9" spans="2:52" s="496" customFormat="1" ht="15.75" customHeight="1" thickTop="1" thickBot="1">
      <c r="B9" s="1382" t="s">
        <v>13548</v>
      </c>
      <c r="C9" s="1288"/>
      <c r="D9" s="1288"/>
      <c r="E9" s="1288"/>
      <c r="F9" s="1288"/>
      <c r="G9" s="1288"/>
      <c r="H9" s="1288"/>
      <c r="I9" s="1288"/>
      <c r="J9" s="1288"/>
      <c r="K9" s="1288"/>
      <c r="L9" s="1288"/>
      <c r="M9" s="1288"/>
      <c r="N9" s="1288"/>
      <c r="O9" s="1288"/>
      <c r="P9" s="1288"/>
      <c r="Q9" s="1288"/>
      <c r="R9" s="656"/>
      <c r="S9" s="1288"/>
      <c r="V9" s="501"/>
      <c r="W9" s="510"/>
      <c r="X9" s="487"/>
      <c r="Y9" s="510"/>
      <c r="Z9" s="490"/>
      <c r="AA9" s="490"/>
      <c r="AB9" s="490"/>
      <c r="AC9" s="490"/>
      <c r="AD9" s="490"/>
      <c r="AE9" s="490"/>
      <c r="AF9" s="490"/>
      <c r="AG9" s="490"/>
      <c r="AH9" s="490"/>
      <c r="AI9" s="490"/>
      <c r="AJ9" s="490"/>
      <c r="AK9" s="510"/>
      <c r="AM9" s="1382" t="s">
        <v>13548</v>
      </c>
      <c r="AN9" s="1288"/>
      <c r="AO9" s="1288"/>
      <c r="AP9" s="1288"/>
      <c r="AQ9" s="1288"/>
      <c r="AR9" s="1288"/>
      <c r="AS9" s="1288"/>
      <c r="AT9" s="1288"/>
      <c r="AU9" s="1288"/>
      <c r="AV9" s="1288"/>
      <c r="AW9" s="1288"/>
      <c r="AX9" s="1288"/>
      <c r="AY9" s="1288"/>
      <c r="AZ9" s="1288"/>
    </row>
    <row r="10" spans="2:52" s="496" customFormat="1" ht="15.75" customHeight="1" thickTop="1">
      <c r="B10" s="503" t="s">
        <v>13549</v>
      </c>
      <c r="C10" s="1384" t="s">
        <v>11128</v>
      </c>
      <c r="D10" s="504" t="s">
        <v>6756</v>
      </c>
      <c r="E10" s="504">
        <v>3</v>
      </c>
      <c r="F10" s="1071">
        <v>0</v>
      </c>
      <c r="G10" s="1071">
        <v>0</v>
      </c>
      <c r="H10" s="1071">
        <v>0</v>
      </c>
      <c r="I10" s="1071">
        <v>0</v>
      </c>
      <c r="J10" s="1071">
        <v>0</v>
      </c>
      <c r="K10" s="1254">
        <f>IFERROR(SUM(F10:J10),0)</f>
        <v>0</v>
      </c>
      <c r="L10" s="1517">
        <v>0</v>
      </c>
      <c r="M10" s="1517">
        <v>0</v>
      </c>
      <c r="N10" s="1517">
        <v>0</v>
      </c>
      <c r="O10" s="1517">
        <v>0</v>
      </c>
      <c r="P10" s="1517">
        <v>0</v>
      </c>
      <c r="Q10" s="1518">
        <f>IFERROR(SUM(L10:P10),0)</f>
        <v>0</v>
      </c>
      <c r="R10" s="526"/>
      <c r="S10" s="1388" t="s">
        <v>13550</v>
      </c>
      <c r="U10" s="509"/>
      <c r="V10" s="501"/>
      <c r="W10" s="510"/>
      <c r="X10" s="487">
        <f>IF( SUM( Z10:AJ10 ) = 0, 0, $Z$7 )</f>
        <v>0</v>
      </c>
      <c r="Y10" s="510"/>
      <c r="Z10" s="1519">
        <f xml:space="preserve"> IF( ISNUMBER(F10), 0, 1 )</f>
        <v>0</v>
      </c>
      <c r="AA10" s="1519">
        <f t="shared" ref="AA10:AA11" si="0" xml:space="preserve"> IF( ISNUMBER(G10), 0, 1 )</f>
        <v>0</v>
      </c>
      <c r="AB10" s="1519">
        <f t="shared" ref="AB10:AB11" si="1" xml:space="preserve"> IF( ISNUMBER(H10), 0, 1 )</f>
        <v>0</v>
      </c>
      <c r="AC10" s="1519">
        <f t="shared" ref="AC10:AC11" si="2" xml:space="preserve"> IF( ISNUMBER(I10), 0, 1 )</f>
        <v>0</v>
      </c>
      <c r="AD10" s="1519">
        <f t="shared" ref="AD10:AD11" si="3" xml:space="preserve"> IF( ISNUMBER(J10), 0, 1 )</f>
        <v>0</v>
      </c>
      <c r="AE10" s="490"/>
      <c r="AF10" s="1519">
        <f t="shared" ref="AF10:AF11" si="4" xml:space="preserve"> IF( ISNUMBER(L10), 0, 1 )</f>
        <v>0</v>
      </c>
      <c r="AG10" s="1519">
        <f t="shared" ref="AG10:AG11" si="5" xml:space="preserve"> IF( ISNUMBER(M10), 0, 1 )</f>
        <v>0</v>
      </c>
      <c r="AH10" s="1519">
        <f t="shared" ref="AH10:AH11" si="6" xml:space="preserve"> IF( ISNUMBER(N10), 0, 1 )</f>
        <v>0</v>
      </c>
      <c r="AI10" s="1519">
        <f t="shared" ref="AI10:AI11" si="7" xml:space="preserve"> IF( ISNUMBER(O10), 0, 1 )</f>
        <v>0</v>
      </c>
      <c r="AJ10" s="1519">
        <f t="shared" ref="AJ10:AJ11" si="8" xml:space="preserve"> IF( ISNUMBER(P10), 0, 1 )</f>
        <v>0</v>
      </c>
      <c r="AK10" s="510"/>
      <c r="AM10" s="503" t="s">
        <v>13549</v>
      </c>
      <c r="AN10" s="1384" t="s">
        <v>11128</v>
      </c>
      <c r="AO10" s="1520" t="s">
        <v>13551</v>
      </c>
      <c r="AP10" s="1273" t="s">
        <v>13552</v>
      </c>
      <c r="AQ10" s="1273" t="s">
        <v>13553</v>
      </c>
      <c r="AR10" s="1273" t="s">
        <v>13554</v>
      </c>
      <c r="AS10" s="1273" t="s">
        <v>13555</v>
      </c>
      <c r="AT10" s="1056" t="s">
        <v>13556</v>
      </c>
      <c r="AU10" s="505" t="s">
        <v>13557</v>
      </c>
      <c r="AV10" s="505" t="s">
        <v>13558</v>
      </c>
      <c r="AW10" s="505" t="s">
        <v>13559</v>
      </c>
      <c r="AX10" s="505" t="s">
        <v>13560</v>
      </c>
      <c r="AY10" s="505" t="s">
        <v>13561</v>
      </c>
      <c r="AZ10" s="532" t="s">
        <v>13562</v>
      </c>
    </row>
    <row r="11" spans="2:52" s="496" customFormat="1" ht="15.75" customHeight="1">
      <c r="B11" s="512" t="s">
        <v>13549</v>
      </c>
      <c r="C11" s="1392" t="s">
        <v>11136</v>
      </c>
      <c r="D11" s="513" t="s">
        <v>6756</v>
      </c>
      <c r="E11" s="513">
        <v>3</v>
      </c>
      <c r="F11" s="1074">
        <v>0</v>
      </c>
      <c r="G11" s="1074">
        <v>0</v>
      </c>
      <c r="H11" s="1074">
        <v>0</v>
      </c>
      <c r="I11" s="1074">
        <v>0</v>
      </c>
      <c r="J11" s="1074">
        <v>0</v>
      </c>
      <c r="K11" s="1256">
        <f>IFERROR(SUM(F11:J11),0)</f>
        <v>0</v>
      </c>
      <c r="L11" s="1161">
        <v>0</v>
      </c>
      <c r="M11" s="1161">
        <v>0</v>
      </c>
      <c r="N11" s="1161">
        <v>0</v>
      </c>
      <c r="O11" s="1161">
        <v>0</v>
      </c>
      <c r="P11" s="1161">
        <v>0</v>
      </c>
      <c r="Q11" s="1521">
        <f>IFERROR(SUM(L11:P11),0)</f>
        <v>0</v>
      </c>
      <c r="R11" s="526"/>
      <c r="S11" s="1396" t="s">
        <v>13563</v>
      </c>
      <c r="U11" s="517"/>
      <c r="V11" s="501"/>
      <c r="W11" s="510"/>
      <c r="X11" s="487">
        <f>IF( SUM( Z11:AJ11 ) = 0, 0, $Z$7 )</f>
        <v>0</v>
      </c>
      <c r="Y11" s="510"/>
      <c r="Z11" s="1519">
        <f t="shared" ref="Z11" si="9" xml:space="preserve"> IF( ISNUMBER(F11), 0, 1 )</f>
        <v>0</v>
      </c>
      <c r="AA11" s="1519">
        <f t="shared" si="0"/>
        <v>0</v>
      </c>
      <c r="AB11" s="1519">
        <f t="shared" si="1"/>
        <v>0</v>
      </c>
      <c r="AC11" s="1519">
        <f t="shared" si="2"/>
        <v>0</v>
      </c>
      <c r="AD11" s="1519">
        <f t="shared" si="3"/>
        <v>0</v>
      </c>
      <c r="AE11" s="490"/>
      <c r="AF11" s="1519">
        <f t="shared" si="4"/>
        <v>0</v>
      </c>
      <c r="AG11" s="1519">
        <f t="shared" si="5"/>
        <v>0</v>
      </c>
      <c r="AH11" s="1519">
        <f t="shared" si="6"/>
        <v>0</v>
      </c>
      <c r="AI11" s="1519">
        <f t="shared" si="7"/>
        <v>0</v>
      </c>
      <c r="AJ11" s="1519">
        <f t="shared" si="8"/>
        <v>0</v>
      </c>
      <c r="AK11" s="510"/>
      <c r="AM11" s="512" t="s">
        <v>13549</v>
      </c>
      <c r="AN11" s="1392" t="s">
        <v>11136</v>
      </c>
      <c r="AO11" s="1274" t="s">
        <v>13564</v>
      </c>
      <c r="AP11" s="1274" t="s">
        <v>13565</v>
      </c>
      <c r="AQ11" s="1274" t="s">
        <v>13566</v>
      </c>
      <c r="AR11" s="1274" t="s">
        <v>13567</v>
      </c>
      <c r="AS11" s="1274" t="s">
        <v>13568</v>
      </c>
      <c r="AT11" s="1057" t="s">
        <v>13569</v>
      </c>
      <c r="AU11" s="514" t="s">
        <v>13570</v>
      </c>
      <c r="AV11" s="514" t="s">
        <v>13571</v>
      </c>
      <c r="AW11" s="514" t="s">
        <v>13572</v>
      </c>
      <c r="AX11" s="514" t="s">
        <v>13573</v>
      </c>
      <c r="AY11" s="514" t="s">
        <v>13574</v>
      </c>
      <c r="AZ11" s="518" t="s">
        <v>13575</v>
      </c>
    </row>
    <row r="12" spans="2:52" s="496" customFormat="1" ht="15.75" customHeight="1">
      <c r="B12" s="512" t="s">
        <v>13549</v>
      </c>
      <c r="C12" s="1392" t="s">
        <v>11144</v>
      </c>
      <c r="D12" s="513" t="s">
        <v>6756</v>
      </c>
      <c r="E12" s="513">
        <v>3</v>
      </c>
      <c r="F12" s="1256">
        <f>IFERROR(F10+F11,0)</f>
        <v>0</v>
      </c>
      <c r="G12" s="1256">
        <f t="shared" ref="G12:K12" si="10">IFERROR(G10+G11,0)</f>
        <v>0</v>
      </c>
      <c r="H12" s="1256">
        <f t="shared" si="10"/>
        <v>0</v>
      </c>
      <c r="I12" s="1256">
        <f t="shared" si="10"/>
        <v>0</v>
      </c>
      <c r="J12" s="1256">
        <f t="shared" si="10"/>
        <v>0</v>
      </c>
      <c r="K12" s="1256">
        <f t="shared" si="10"/>
        <v>0</v>
      </c>
      <c r="L12" s="1256">
        <f>IFERROR(L10+L11,0)</f>
        <v>0</v>
      </c>
      <c r="M12" s="1256">
        <f t="shared" ref="M12" si="11">IFERROR(M10+M11,0)</f>
        <v>0</v>
      </c>
      <c r="N12" s="1256">
        <f t="shared" ref="N12" si="12">IFERROR(N10+N11,0)</f>
        <v>0</v>
      </c>
      <c r="O12" s="1256">
        <f t="shared" ref="O12" si="13">IFERROR(O10+O11,0)</f>
        <v>0</v>
      </c>
      <c r="P12" s="1256">
        <f t="shared" ref="P12" si="14">IFERROR(P10+P11,0)</f>
        <v>0</v>
      </c>
      <c r="Q12" s="1521">
        <f t="shared" ref="Q12" si="15">IFERROR(Q10+Q11,0)</f>
        <v>0</v>
      </c>
      <c r="R12" s="526"/>
      <c r="S12" s="1396" t="s">
        <v>13576</v>
      </c>
      <c r="U12" s="517"/>
      <c r="V12" s="501"/>
      <c r="W12" s="510"/>
      <c r="X12" s="490"/>
      <c r="Y12" s="510"/>
      <c r="Z12" s="490"/>
      <c r="AA12" s="490"/>
      <c r="AB12" s="490"/>
      <c r="AC12" s="490"/>
      <c r="AD12" s="490"/>
      <c r="AE12" s="490"/>
      <c r="AF12" s="490"/>
      <c r="AG12" s="490"/>
      <c r="AH12" s="490"/>
      <c r="AI12" s="490"/>
      <c r="AJ12" s="490"/>
      <c r="AK12" s="510"/>
      <c r="AM12" s="512" t="s">
        <v>13549</v>
      </c>
      <c r="AN12" s="1392" t="s">
        <v>11144</v>
      </c>
      <c r="AO12" s="1057" t="s">
        <v>13577</v>
      </c>
      <c r="AP12" s="1057" t="s">
        <v>13578</v>
      </c>
      <c r="AQ12" s="1057" t="s">
        <v>13579</v>
      </c>
      <c r="AR12" s="1057" t="s">
        <v>13580</v>
      </c>
      <c r="AS12" s="1057" t="s">
        <v>13581</v>
      </c>
      <c r="AT12" s="1057" t="s">
        <v>13582</v>
      </c>
      <c r="AU12" s="1057" t="s">
        <v>13583</v>
      </c>
      <c r="AV12" s="1057" t="s">
        <v>13584</v>
      </c>
      <c r="AW12" s="1057" t="s">
        <v>13585</v>
      </c>
      <c r="AX12" s="1057" t="s">
        <v>13586</v>
      </c>
      <c r="AY12" s="1057" t="s">
        <v>13587</v>
      </c>
      <c r="AZ12" s="518" t="s">
        <v>13588</v>
      </c>
    </row>
    <row r="13" spans="2:52" s="496" customFormat="1" ht="15.75" customHeight="1">
      <c r="B13" s="512" t="s">
        <v>13589</v>
      </c>
      <c r="C13" s="1392" t="s">
        <v>11128</v>
      </c>
      <c r="D13" s="513" t="s">
        <v>6756</v>
      </c>
      <c r="E13" s="513">
        <v>3</v>
      </c>
      <c r="F13" s="1074">
        <v>0</v>
      </c>
      <c r="G13" s="1074">
        <v>0</v>
      </c>
      <c r="H13" s="1074">
        <v>0</v>
      </c>
      <c r="I13" s="1074">
        <v>0</v>
      </c>
      <c r="J13" s="1074">
        <v>0</v>
      </c>
      <c r="K13" s="1256">
        <f>IFERROR(SUM(F13:J13),0)</f>
        <v>0</v>
      </c>
      <c r="L13" s="1161">
        <v>0</v>
      </c>
      <c r="M13" s="1161">
        <v>0</v>
      </c>
      <c r="N13" s="1161">
        <v>0</v>
      </c>
      <c r="O13" s="1161">
        <v>0</v>
      </c>
      <c r="P13" s="1161">
        <v>0</v>
      </c>
      <c r="Q13" s="1521">
        <f>IFERROR(SUM(L13:P13),0)</f>
        <v>0</v>
      </c>
      <c r="R13" s="526"/>
      <c r="S13" s="1396" t="s">
        <v>13590</v>
      </c>
      <c r="U13" s="517"/>
      <c r="V13" s="501"/>
      <c r="W13" s="510"/>
      <c r="X13" s="487">
        <f t="shared" ref="X13:X14" si="16">IF( SUM( Z13:AJ13 ) = 0, 0, $Z$7 )</f>
        <v>0</v>
      </c>
      <c r="Y13" s="510"/>
      <c r="Z13" s="1519">
        <f t="shared" ref="Z13:Z14" si="17" xml:space="preserve"> IF( ISNUMBER(F13), 0, 1 )</f>
        <v>0</v>
      </c>
      <c r="AA13" s="1519">
        <f t="shared" ref="AA13:AA14" si="18" xml:space="preserve"> IF( ISNUMBER(G13), 0, 1 )</f>
        <v>0</v>
      </c>
      <c r="AB13" s="1519">
        <f t="shared" ref="AB13:AB14" si="19" xml:space="preserve"> IF( ISNUMBER(H13), 0, 1 )</f>
        <v>0</v>
      </c>
      <c r="AC13" s="1519">
        <f t="shared" ref="AC13:AC14" si="20" xml:space="preserve"> IF( ISNUMBER(I13), 0, 1 )</f>
        <v>0</v>
      </c>
      <c r="AD13" s="1519">
        <f t="shared" ref="AD13:AD14" si="21" xml:space="preserve"> IF( ISNUMBER(J13), 0, 1 )</f>
        <v>0</v>
      </c>
      <c r="AE13" s="490"/>
      <c r="AF13" s="1519">
        <f t="shared" ref="AF13:AF14" si="22" xml:space="preserve"> IF( ISNUMBER(L13), 0, 1 )</f>
        <v>0</v>
      </c>
      <c r="AG13" s="1519">
        <f t="shared" ref="AG13:AG14" si="23" xml:space="preserve"> IF( ISNUMBER(M13), 0, 1 )</f>
        <v>0</v>
      </c>
      <c r="AH13" s="1519">
        <f t="shared" ref="AH13:AH14" si="24" xml:space="preserve"> IF( ISNUMBER(N13), 0, 1 )</f>
        <v>0</v>
      </c>
      <c r="AI13" s="1519">
        <f t="shared" ref="AI13:AI14" si="25" xml:space="preserve"> IF( ISNUMBER(O13), 0, 1 )</f>
        <v>0</v>
      </c>
      <c r="AJ13" s="1519">
        <f t="shared" ref="AJ13:AJ14" si="26" xml:space="preserve"> IF( ISNUMBER(P13), 0, 1 )</f>
        <v>0</v>
      </c>
      <c r="AK13" s="510"/>
      <c r="AM13" s="512" t="s">
        <v>13589</v>
      </c>
      <c r="AN13" s="1392" t="s">
        <v>11128</v>
      </c>
      <c r="AO13" s="1274" t="s">
        <v>13591</v>
      </c>
      <c r="AP13" s="1274" t="s">
        <v>13592</v>
      </c>
      <c r="AQ13" s="1274" t="s">
        <v>13593</v>
      </c>
      <c r="AR13" s="1274" t="s">
        <v>13594</v>
      </c>
      <c r="AS13" s="1274" t="s">
        <v>13595</v>
      </c>
      <c r="AT13" s="1057" t="s">
        <v>13596</v>
      </c>
      <c r="AU13" s="514" t="s">
        <v>13597</v>
      </c>
      <c r="AV13" s="514" t="s">
        <v>13598</v>
      </c>
      <c r="AW13" s="514" t="s">
        <v>13599</v>
      </c>
      <c r="AX13" s="514" t="s">
        <v>13600</v>
      </c>
      <c r="AY13" s="514" t="s">
        <v>13601</v>
      </c>
      <c r="AZ13" s="518" t="s">
        <v>13602</v>
      </c>
    </row>
    <row r="14" spans="2:52" s="496" customFormat="1" ht="15.75" customHeight="1">
      <c r="B14" s="512" t="s">
        <v>13589</v>
      </c>
      <c r="C14" s="1392" t="s">
        <v>11136</v>
      </c>
      <c r="D14" s="513" t="s">
        <v>6756</v>
      </c>
      <c r="E14" s="513">
        <v>3</v>
      </c>
      <c r="F14" s="1074">
        <v>0</v>
      </c>
      <c r="G14" s="1074">
        <v>0</v>
      </c>
      <c r="H14" s="1074">
        <v>0</v>
      </c>
      <c r="I14" s="1074">
        <v>0</v>
      </c>
      <c r="J14" s="1074">
        <v>0</v>
      </c>
      <c r="K14" s="1256">
        <f>IFERROR(SUM(F14:J14),0)</f>
        <v>0</v>
      </c>
      <c r="L14" s="1161">
        <v>0</v>
      </c>
      <c r="M14" s="1161">
        <v>0</v>
      </c>
      <c r="N14" s="1161">
        <v>0</v>
      </c>
      <c r="O14" s="1161">
        <v>0</v>
      </c>
      <c r="P14" s="1161">
        <v>0</v>
      </c>
      <c r="Q14" s="1521">
        <f>IFERROR(SUM(L14:P14),0)</f>
        <v>0</v>
      </c>
      <c r="R14" s="526"/>
      <c r="S14" s="1396" t="s">
        <v>13603</v>
      </c>
      <c r="U14" s="517"/>
      <c r="V14" s="501"/>
      <c r="W14" s="486"/>
      <c r="X14" s="487">
        <f t="shared" si="16"/>
        <v>0</v>
      </c>
      <c r="Y14" s="486"/>
      <c r="Z14" s="1519">
        <f t="shared" si="17"/>
        <v>0</v>
      </c>
      <c r="AA14" s="1519">
        <f t="shared" si="18"/>
        <v>0</v>
      </c>
      <c r="AB14" s="1519">
        <f t="shared" si="19"/>
        <v>0</v>
      </c>
      <c r="AC14" s="1519">
        <f t="shared" si="20"/>
        <v>0</v>
      </c>
      <c r="AD14" s="1519">
        <f t="shared" si="21"/>
        <v>0</v>
      </c>
      <c r="AE14" s="490"/>
      <c r="AF14" s="1519">
        <f t="shared" si="22"/>
        <v>0</v>
      </c>
      <c r="AG14" s="1519">
        <f t="shared" si="23"/>
        <v>0</v>
      </c>
      <c r="AH14" s="1519">
        <f t="shared" si="24"/>
        <v>0</v>
      </c>
      <c r="AI14" s="1519">
        <f t="shared" si="25"/>
        <v>0</v>
      </c>
      <c r="AJ14" s="1519">
        <f t="shared" si="26"/>
        <v>0</v>
      </c>
      <c r="AK14" s="486"/>
      <c r="AM14" s="512" t="s">
        <v>13589</v>
      </c>
      <c r="AN14" s="1392" t="s">
        <v>11136</v>
      </c>
      <c r="AO14" s="1274" t="s">
        <v>13604</v>
      </c>
      <c r="AP14" s="1274" t="s">
        <v>13605</v>
      </c>
      <c r="AQ14" s="1274" t="s">
        <v>13606</v>
      </c>
      <c r="AR14" s="1274" t="s">
        <v>13607</v>
      </c>
      <c r="AS14" s="1274" t="s">
        <v>13608</v>
      </c>
      <c r="AT14" s="1057" t="s">
        <v>13609</v>
      </c>
      <c r="AU14" s="514" t="s">
        <v>13610</v>
      </c>
      <c r="AV14" s="514" t="s">
        <v>13611</v>
      </c>
      <c r="AW14" s="514" t="s">
        <v>13612</v>
      </c>
      <c r="AX14" s="514" t="s">
        <v>13613</v>
      </c>
      <c r="AY14" s="514" t="s">
        <v>13614</v>
      </c>
      <c r="AZ14" s="518" t="s">
        <v>13615</v>
      </c>
    </row>
    <row r="15" spans="2:52" s="496" customFormat="1" ht="15.75" customHeight="1">
      <c r="B15" s="512" t="s">
        <v>13589</v>
      </c>
      <c r="C15" s="1392" t="s">
        <v>11144</v>
      </c>
      <c r="D15" s="513" t="s">
        <v>6756</v>
      </c>
      <c r="E15" s="513">
        <v>3</v>
      </c>
      <c r="F15" s="1256">
        <f>IFERROR(F13+F14,0)</f>
        <v>0</v>
      </c>
      <c r="G15" s="1256">
        <f t="shared" ref="G15:K15" si="27">IFERROR(G13+G14,0)</f>
        <v>0</v>
      </c>
      <c r="H15" s="1256">
        <f t="shared" si="27"/>
        <v>0</v>
      </c>
      <c r="I15" s="1256">
        <f t="shared" si="27"/>
        <v>0</v>
      </c>
      <c r="J15" s="1256">
        <f t="shared" si="27"/>
        <v>0</v>
      </c>
      <c r="K15" s="1256">
        <f t="shared" si="27"/>
        <v>0</v>
      </c>
      <c r="L15" s="1256">
        <f>IFERROR(L13+L14,0)</f>
        <v>0</v>
      </c>
      <c r="M15" s="1256">
        <f t="shared" ref="M15" si="28">IFERROR(M13+M14,0)</f>
        <v>0</v>
      </c>
      <c r="N15" s="1256">
        <f t="shared" ref="N15" si="29">IFERROR(N13+N14,0)</f>
        <v>0</v>
      </c>
      <c r="O15" s="1256">
        <f t="shared" ref="O15" si="30">IFERROR(O13+O14,0)</f>
        <v>0</v>
      </c>
      <c r="P15" s="1256">
        <f t="shared" ref="P15" si="31">IFERROR(P13+P14,0)</f>
        <v>0</v>
      </c>
      <c r="Q15" s="1521">
        <f t="shared" ref="Q15" si="32">IFERROR(Q13+Q14,0)</f>
        <v>0</v>
      </c>
      <c r="R15" s="526"/>
      <c r="S15" s="1396" t="s">
        <v>13616</v>
      </c>
      <c r="U15" s="517"/>
      <c r="V15" s="501"/>
      <c r="W15" s="486"/>
      <c r="X15" s="490"/>
      <c r="Y15" s="486"/>
      <c r="Z15" s="490"/>
      <c r="AA15" s="490"/>
      <c r="AB15" s="490"/>
      <c r="AC15" s="490"/>
      <c r="AD15" s="490"/>
      <c r="AE15" s="490"/>
      <c r="AF15" s="490"/>
      <c r="AG15" s="490"/>
      <c r="AH15" s="490"/>
      <c r="AI15" s="490"/>
      <c r="AJ15" s="490"/>
      <c r="AK15" s="486"/>
      <c r="AM15" s="512" t="s">
        <v>13589</v>
      </c>
      <c r="AN15" s="1392" t="s">
        <v>11144</v>
      </c>
      <c r="AO15" s="1057" t="s">
        <v>13617</v>
      </c>
      <c r="AP15" s="1057" t="s">
        <v>13618</v>
      </c>
      <c r="AQ15" s="1057" t="s">
        <v>13619</v>
      </c>
      <c r="AR15" s="1057" t="s">
        <v>13620</v>
      </c>
      <c r="AS15" s="1057" t="s">
        <v>13621</v>
      </c>
      <c r="AT15" s="1057" t="s">
        <v>13622</v>
      </c>
      <c r="AU15" s="1057" t="s">
        <v>13623</v>
      </c>
      <c r="AV15" s="1057" t="s">
        <v>13624</v>
      </c>
      <c r="AW15" s="1057" t="s">
        <v>13625</v>
      </c>
      <c r="AX15" s="1057" t="s">
        <v>13626</v>
      </c>
      <c r="AY15" s="1057" t="s">
        <v>13627</v>
      </c>
      <c r="AZ15" s="518" t="s">
        <v>13628</v>
      </c>
    </row>
    <row r="16" spans="2:52" s="496" customFormat="1" ht="15.75" customHeight="1">
      <c r="B16" s="512" t="s">
        <v>13629</v>
      </c>
      <c r="C16" s="1392" t="s">
        <v>11128</v>
      </c>
      <c r="D16" s="513" t="s">
        <v>6756</v>
      </c>
      <c r="E16" s="513">
        <v>3</v>
      </c>
      <c r="F16" s="1074">
        <v>0</v>
      </c>
      <c r="G16" s="1074">
        <v>0</v>
      </c>
      <c r="H16" s="1074">
        <v>0</v>
      </c>
      <c r="I16" s="1074">
        <v>0</v>
      </c>
      <c r="J16" s="1074">
        <v>0</v>
      </c>
      <c r="K16" s="1256">
        <f>IFERROR(SUM(F16:J16),0)</f>
        <v>0</v>
      </c>
      <c r="L16" s="1161">
        <v>0</v>
      </c>
      <c r="M16" s="1161">
        <v>0</v>
      </c>
      <c r="N16" s="1161">
        <v>0</v>
      </c>
      <c r="O16" s="1161">
        <v>0</v>
      </c>
      <c r="P16" s="1161">
        <v>0</v>
      </c>
      <c r="Q16" s="1521">
        <f>IFERROR(SUM(L16:P16),0)</f>
        <v>0</v>
      </c>
      <c r="R16" s="526"/>
      <c r="S16" s="1396" t="s">
        <v>13630</v>
      </c>
      <c r="U16" s="517"/>
      <c r="V16" s="501"/>
      <c r="W16" s="486"/>
      <c r="X16" s="487">
        <f t="shared" ref="X16:X17" si="33">IF( SUM( Z16:AJ16 ) = 0, 0, $Z$7 )</f>
        <v>0</v>
      </c>
      <c r="Y16" s="486"/>
      <c r="Z16" s="1519">
        <f t="shared" ref="Z16:Z17" si="34" xml:space="preserve"> IF( ISNUMBER(F16), 0, 1 )</f>
        <v>0</v>
      </c>
      <c r="AA16" s="1519">
        <f t="shared" ref="AA16:AA17" si="35" xml:space="preserve"> IF( ISNUMBER(G16), 0, 1 )</f>
        <v>0</v>
      </c>
      <c r="AB16" s="1519">
        <f t="shared" ref="AB16:AB17" si="36" xml:space="preserve"> IF( ISNUMBER(H16), 0, 1 )</f>
        <v>0</v>
      </c>
      <c r="AC16" s="1519">
        <f t="shared" ref="AC16:AC17" si="37" xml:space="preserve"> IF( ISNUMBER(I16), 0, 1 )</f>
        <v>0</v>
      </c>
      <c r="AD16" s="1519">
        <f t="shared" ref="AD16:AD17" si="38" xml:space="preserve"> IF( ISNUMBER(J16), 0, 1 )</f>
        <v>0</v>
      </c>
      <c r="AE16" s="490"/>
      <c r="AF16" s="1519">
        <f t="shared" ref="AF16:AF17" si="39" xml:space="preserve"> IF( ISNUMBER(L16), 0, 1 )</f>
        <v>0</v>
      </c>
      <c r="AG16" s="1519">
        <f t="shared" ref="AG16:AG17" si="40" xml:space="preserve"> IF( ISNUMBER(M16), 0, 1 )</f>
        <v>0</v>
      </c>
      <c r="AH16" s="1519">
        <f t="shared" ref="AH16:AH17" si="41" xml:space="preserve"> IF( ISNUMBER(N16), 0, 1 )</f>
        <v>0</v>
      </c>
      <c r="AI16" s="1519">
        <f t="shared" ref="AI16:AI17" si="42" xml:space="preserve"> IF( ISNUMBER(O16), 0, 1 )</f>
        <v>0</v>
      </c>
      <c r="AJ16" s="1519">
        <f t="shared" ref="AJ16:AJ17" si="43" xml:space="preserve"> IF( ISNUMBER(P16), 0, 1 )</f>
        <v>0</v>
      </c>
      <c r="AK16" s="486"/>
      <c r="AM16" s="512" t="s">
        <v>13629</v>
      </c>
      <c r="AN16" s="1392" t="s">
        <v>11128</v>
      </c>
      <c r="AO16" s="1274" t="s">
        <v>13631</v>
      </c>
      <c r="AP16" s="1274" t="s">
        <v>13632</v>
      </c>
      <c r="AQ16" s="1274" t="s">
        <v>13633</v>
      </c>
      <c r="AR16" s="1274" t="s">
        <v>13634</v>
      </c>
      <c r="AS16" s="1274" t="s">
        <v>13635</v>
      </c>
      <c r="AT16" s="1057" t="s">
        <v>13636</v>
      </c>
      <c r="AU16" s="514" t="s">
        <v>13637</v>
      </c>
      <c r="AV16" s="514" t="s">
        <v>13638</v>
      </c>
      <c r="AW16" s="514" t="s">
        <v>13639</v>
      </c>
      <c r="AX16" s="514" t="s">
        <v>13640</v>
      </c>
      <c r="AY16" s="514" t="s">
        <v>13641</v>
      </c>
      <c r="AZ16" s="518" t="s">
        <v>13642</v>
      </c>
    </row>
    <row r="17" spans="2:52" ht="15.75" customHeight="1">
      <c r="B17" s="512" t="s">
        <v>13629</v>
      </c>
      <c r="C17" s="1392" t="s">
        <v>11136</v>
      </c>
      <c r="D17" s="513" t="s">
        <v>6756</v>
      </c>
      <c r="E17" s="513">
        <v>3</v>
      </c>
      <c r="F17" s="1074">
        <v>0</v>
      </c>
      <c r="G17" s="1074">
        <v>0</v>
      </c>
      <c r="H17" s="1074">
        <v>0</v>
      </c>
      <c r="I17" s="1074">
        <v>0</v>
      </c>
      <c r="J17" s="1074">
        <v>0</v>
      </c>
      <c r="K17" s="1256">
        <f>IFERROR(SUM(F17:J17),0)</f>
        <v>0</v>
      </c>
      <c r="L17" s="1161">
        <v>0</v>
      </c>
      <c r="M17" s="1161">
        <v>0</v>
      </c>
      <c r="N17" s="1161">
        <v>0</v>
      </c>
      <c r="O17" s="1161">
        <v>0</v>
      </c>
      <c r="P17" s="1161">
        <v>0</v>
      </c>
      <c r="Q17" s="1521">
        <f>IFERROR(SUM(L17:P17),0)</f>
        <v>0</v>
      </c>
      <c r="R17" s="526"/>
      <c r="S17" s="1396" t="s">
        <v>13643</v>
      </c>
      <c r="T17" s="496"/>
      <c r="U17" s="517"/>
      <c r="V17" s="501"/>
      <c r="W17" s="528"/>
      <c r="X17" s="487">
        <f t="shared" si="33"/>
        <v>0</v>
      </c>
      <c r="Y17" s="528"/>
      <c r="Z17" s="1519">
        <f t="shared" si="34"/>
        <v>0</v>
      </c>
      <c r="AA17" s="1519">
        <f t="shared" si="35"/>
        <v>0</v>
      </c>
      <c r="AB17" s="1519">
        <f t="shared" si="36"/>
        <v>0</v>
      </c>
      <c r="AC17" s="1519">
        <f t="shared" si="37"/>
        <v>0</v>
      </c>
      <c r="AD17" s="1519">
        <f t="shared" si="38"/>
        <v>0</v>
      </c>
      <c r="AE17" s="490"/>
      <c r="AF17" s="1519">
        <f t="shared" si="39"/>
        <v>0</v>
      </c>
      <c r="AG17" s="1519">
        <f t="shared" si="40"/>
        <v>0</v>
      </c>
      <c r="AH17" s="1519">
        <f t="shared" si="41"/>
        <v>0</v>
      </c>
      <c r="AI17" s="1519">
        <f t="shared" si="42"/>
        <v>0</v>
      </c>
      <c r="AJ17" s="1519">
        <f t="shared" si="43"/>
        <v>0</v>
      </c>
      <c r="AK17" s="528"/>
      <c r="AM17" s="512" t="s">
        <v>13629</v>
      </c>
      <c r="AN17" s="1392" t="s">
        <v>11136</v>
      </c>
      <c r="AO17" s="1274" t="s">
        <v>13644</v>
      </c>
      <c r="AP17" s="1274" t="s">
        <v>13645</v>
      </c>
      <c r="AQ17" s="1274" t="s">
        <v>13646</v>
      </c>
      <c r="AR17" s="1274" t="s">
        <v>13647</v>
      </c>
      <c r="AS17" s="1274" t="s">
        <v>13648</v>
      </c>
      <c r="AT17" s="1057" t="s">
        <v>13649</v>
      </c>
      <c r="AU17" s="514" t="s">
        <v>13650</v>
      </c>
      <c r="AV17" s="514" t="s">
        <v>13651</v>
      </c>
      <c r="AW17" s="514" t="s">
        <v>13652</v>
      </c>
      <c r="AX17" s="514" t="s">
        <v>13653</v>
      </c>
      <c r="AY17" s="514" t="s">
        <v>13654</v>
      </c>
      <c r="AZ17" s="518" t="s">
        <v>13655</v>
      </c>
    </row>
    <row r="18" spans="2:52" ht="15.75" customHeight="1">
      <c r="B18" s="512" t="s">
        <v>13629</v>
      </c>
      <c r="C18" s="1392" t="s">
        <v>11144</v>
      </c>
      <c r="D18" s="513" t="s">
        <v>6756</v>
      </c>
      <c r="E18" s="513">
        <v>3</v>
      </c>
      <c r="F18" s="1256">
        <f>IFERROR(F16+F17,0)</f>
        <v>0</v>
      </c>
      <c r="G18" s="1256">
        <f t="shared" ref="G18:K18" si="44">IFERROR(G16+G17,0)</f>
        <v>0</v>
      </c>
      <c r="H18" s="1256">
        <f t="shared" si="44"/>
        <v>0</v>
      </c>
      <c r="I18" s="1256">
        <f t="shared" si="44"/>
        <v>0</v>
      </c>
      <c r="J18" s="1256">
        <f t="shared" si="44"/>
        <v>0</v>
      </c>
      <c r="K18" s="1256">
        <f t="shared" si="44"/>
        <v>0</v>
      </c>
      <c r="L18" s="1256">
        <f>IFERROR(L16+L17,0)</f>
        <v>0</v>
      </c>
      <c r="M18" s="1256">
        <f t="shared" ref="M18" si="45">IFERROR(M16+M17,0)</f>
        <v>0</v>
      </c>
      <c r="N18" s="1256">
        <f t="shared" ref="N18" si="46">IFERROR(N16+N17,0)</f>
        <v>0</v>
      </c>
      <c r="O18" s="1256">
        <f t="shared" ref="O18" si="47">IFERROR(O16+O17,0)</f>
        <v>0</v>
      </c>
      <c r="P18" s="1256">
        <f t="shared" ref="P18" si="48">IFERROR(P16+P17,0)</f>
        <v>0</v>
      </c>
      <c r="Q18" s="1521">
        <f t="shared" ref="Q18" si="49">IFERROR(Q16+Q17,0)</f>
        <v>0</v>
      </c>
      <c r="R18" s="526"/>
      <c r="S18" s="1396" t="s">
        <v>13656</v>
      </c>
      <c r="T18" s="496"/>
      <c r="U18" s="517"/>
      <c r="V18" s="508"/>
      <c r="W18" s="528"/>
      <c r="X18" s="490"/>
      <c r="Y18" s="528"/>
      <c r="Z18" s="490"/>
      <c r="AA18" s="490"/>
      <c r="AB18" s="490"/>
      <c r="AC18" s="490"/>
      <c r="AD18" s="490"/>
      <c r="AE18" s="490"/>
      <c r="AF18" s="490"/>
      <c r="AG18" s="490"/>
      <c r="AH18" s="490"/>
      <c r="AI18" s="490"/>
      <c r="AJ18" s="490"/>
      <c r="AK18" s="528"/>
      <c r="AM18" s="512" t="s">
        <v>13629</v>
      </c>
      <c r="AN18" s="1392" t="s">
        <v>11144</v>
      </c>
      <c r="AO18" s="1057" t="s">
        <v>13657</v>
      </c>
      <c r="AP18" s="1057" t="s">
        <v>13658</v>
      </c>
      <c r="AQ18" s="1057" t="s">
        <v>13659</v>
      </c>
      <c r="AR18" s="1057" t="s">
        <v>13660</v>
      </c>
      <c r="AS18" s="1057" t="s">
        <v>13661</v>
      </c>
      <c r="AT18" s="1057" t="s">
        <v>13662</v>
      </c>
      <c r="AU18" s="1057" t="s">
        <v>13663</v>
      </c>
      <c r="AV18" s="1057" t="s">
        <v>13664</v>
      </c>
      <c r="AW18" s="1057" t="s">
        <v>13665</v>
      </c>
      <c r="AX18" s="1057" t="s">
        <v>13666</v>
      </c>
      <c r="AY18" s="1057" t="s">
        <v>13667</v>
      </c>
      <c r="AZ18" s="518" t="s">
        <v>13668</v>
      </c>
    </row>
    <row r="19" spans="2:52" ht="15.75" customHeight="1">
      <c r="B19" s="512" t="s">
        <v>13669</v>
      </c>
      <c r="C19" s="1392" t="s">
        <v>11128</v>
      </c>
      <c r="D19" s="513" t="s">
        <v>6756</v>
      </c>
      <c r="E19" s="513">
        <v>3</v>
      </c>
      <c r="F19" s="1074">
        <v>0</v>
      </c>
      <c r="G19" s="1074">
        <v>0</v>
      </c>
      <c r="H19" s="1074">
        <v>0</v>
      </c>
      <c r="I19" s="1074">
        <v>0</v>
      </c>
      <c r="J19" s="1074">
        <v>0</v>
      </c>
      <c r="K19" s="1256">
        <f>IFERROR(SUM(F19:J19),0)</f>
        <v>0</v>
      </c>
      <c r="L19" s="1161">
        <v>0</v>
      </c>
      <c r="M19" s="1161">
        <v>0</v>
      </c>
      <c r="N19" s="1161">
        <v>0</v>
      </c>
      <c r="O19" s="1161">
        <v>0</v>
      </c>
      <c r="P19" s="1161">
        <v>0</v>
      </c>
      <c r="Q19" s="1521">
        <f>IFERROR(SUM(L19:P19),0)</f>
        <v>0</v>
      </c>
      <c r="R19" s="526"/>
      <c r="S19" s="1396" t="s">
        <v>13670</v>
      </c>
      <c r="T19" s="496"/>
      <c r="U19" s="536"/>
      <c r="V19" s="508"/>
      <c r="W19" s="528"/>
      <c r="X19" s="487">
        <f t="shared" ref="X19:X20" si="50">IF( SUM( Z19:AJ19 ) = 0, 0, $Z$7 )</f>
        <v>0</v>
      </c>
      <c r="Y19" s="528"/>
      <c r="Z19" s="1519">
        <f t="shared" ref="Z19:Z20" si="51" xml:space="preserve"> IF( ISNUMBER(F19), 0, 1 )</f>
        <v>0</v>
      </c>
      <c r="AA19" s="1519">
        <f t="shared" ref="AA19:AA20" si="52" xml:space="preserve"> IF( ISNUMBER(G19), 0, 1 )</f>
        <v>0</v>
      </c>
      <c r="AB19" s="1519">
        <f t="shared" ref="AB19:AB20" si="53" xml:space="preserve"> IF( ISNUMBER(H19), 0, 1 )</f>
        <v>0</v>
      </c>
      <c r="AC19" s="1519">
        <f t="shared" ref="AC19:AC20" si="54" xml:space="preserve"> IF( ISNUMBER(I19), 0, 1 )</f>
        <v>0</v>
      </c>
      <c r="AD19" s="1519">
        <f t="shared" ref="AD19:AD20" si="55" xml:space="preserve"> IF( ISNUMBER(J19), 0, 1 )</f>
        <v>0</v>
      </c>
      <c r="AE19" s="490"/>
      <c r="AF19" s="1519">
        <f t="shared" ref="AF19:AF20" si="56" xml:space="preserve"> IF( ISNUMBER(L19), 0, 1 )</f>
        <v>0</v>
      </c>
      <c r="AG19" s="1519">
        <f t="shared" ref="AG19:AG20" si="57" xml:space="preserve"> IF( ISNUMBER(M19), 0, 1 )</f>
        <v>0</v>
      </c>
      <c r="AH19" s="1519">
        <f t="shared" ref="AH19:AH20" si="58" xml:space="preserve"> IF( ISNUMBER(N19), 0, 1 )</f>
        <v>0</v>
      </c>
      <c r="AI19" s="1519">
        <f t="shared" ref="AI19:AI20" si="59" xml:space="preserve"> IF( ISNUMBER(O19), 0, 1 )</f>
        <v>0</v>
      </c>
      <c r="AJ19" s="1519">
        <f t="shared" ref="AJ19:AJ20" si="60" xml:space="preserve"> IF( ISNUMBER(P19), 0, 1 )</f>
        <v>0</v>
      </c>
      <c r="AK19" s="528"/>
      <c r="AM19" s="512" t="s">
        <v>13669</v>
      </c>
      <c r="AN19" s="1392" t="s">
        <v>11128</v>
      </c>
      <c r="AO19" s="1274" t="s">
        <v>13671</v>
      </c>
      <c r="AP19" s="1274" t="s">
        <v>13672</v>
      </c>
      <c r="AQ19" s="1274" t="s">
        <v>13673</v>
      </c>
      <c r="AR19" s="1274" t="s">
        <v>13674</v>
      </c>
      <c r="AS19" s="1274" t="s">
        <v>13675</v>
      </c>
      <c r="AT19" s="1057" t="s">
        <v>13676</v>
      </c>
      <c r="AU19" s="514" t="s">
        <v>13677</v>
      </c>
      <c r="AV19" s="514" t="s">
        <v>13678</v>
      </c>
      <c r="AW19" s="514" t="s">
        <v>13679</v>
      </c>
      <c r="AX19" s="514" t="s">
        <v>13680</v>
      </c>
      <c r="AY19" s="514" t="s">
        <v>13681</v>
      </c>
      <c r="AZ19" s="518" t="s">
        <v>13682</v>
      </c>
    </row>
    <row r="20" spans="2:52" ht="15.75" customHeight="1">
      <c r="B20" s="512" t="s">
        <v>13669</v>
      </c>
      <c r="C20" s="1392" t="s">
        <v>11136</v>
      </c>
      <c r="D20" s="513" t="s">
        <v>6756</v>
      </c>
      <c r="E20" s="513">
        <v>3</v>
      </c>
      <c r="F20" s="1074">
        <v>0</v>
      </c>
      <c r="G20" s="1074">
        <v>0</v>
      </c>
      <c r="H20" s="1074">
        <v>0</v>
      </c>
      <c r="I20" s="1074">
        <v>0</v>
      </c>
      <c r="J20" s="1074">
        <v>0</v>
      </c>
      <c r="K20" s="1256">
        <f>IFERROR(SUM(F20:J20),0)</f>
        <v>0</v>
      </c>
      <c r="L20" s="1161">
        <v>0</v>
      </c>
      <c r="M20" s="1161">
        <v>0</v>
      </c>
      <c r="N20" s="1161">
        <v>0</v>
      </c>
      <c r="O20" s="1161">
        <v>0</v>
      </c>
      <c r="P20" s="1161">
        <v>0</v>
      </c>
      <c r="Q20" s="1521">
        <f>IFERROR(SUM(L20:P20),0)</f>
        <v>0</v>
      </c>
      <c r="R20" s="526"/>
      <c r="S20" s="1396" t="s">
        <v>13683</v>
      </c>
      <c r="T20" s="496"/>
      <c r="U20" s="536"/>
      <c r="V20" s="508"/>
      <c r="W20" s="528"/>
      <c r="X20" s="487">
        <f t="shared" si="50"/>
        <v>0</v>
      </c>
      <c r="Y20" s="528"/>
      <c r="Z20" s="1519">
        <f t="shared" si="51"/>
        <v>0</v>
      </c>
      <c r="AA20" s="1519">
        <f t="shared" si="52"/>
        <v>0</v>
      </c>
      <c r="AB20" s="1519">
        <f t="shared" si="53"/>
        <v>0</v>
      </c>
      <c r="AC20" s="1519">
        <f t="shared" si="54"/>
        <v>0</v>
      </c>
      <c r="AD20" s="1519">
        <f t="shared" si="55"/>
        <v>0</v>
      </c>
      <c r="AE20" s="490"/>
      <c r="AF20" s="1519">
        <f t="shared" si="56"/>
        <v>0</v>
      </c>
      <c r="AG20" s="1519">
        <f t="shared" si="57"/>
        <v>0</v>
      </c>
      <c r="AH20" s="1519">
        <f t="shared" si="58"/>
        <v>0</v>
      </c>
      <c r="AI20" s="1519">
        <f t="shared" si="59"/>
        <v>0</v>
      </c>
      <c r="AJ20" s="1519">
        <f t="shared" si="60"/>
        <v>0</v>
      </c>
      <c r="AK20" s="528"/>
      <c r="AM20" s="512" t="s">
        <v>13669</v>
      </c>
      <c r="AN20" s="1392" t="s">
        <v>11136</v>
      </c>
      <c r="AO20" s="1274" t="s">
        <v>13684</v>
      </c>
      <c r="AP20" s="1274" t="s">
        <v>13685</v>
      </c>
      <c r="AQ20" s="1274" t="s">
        <v>13686</v>
      </c>
      <c r="AR20" s="1274" t="s">
        <v>13687</v>
      </c>
      <c r="AS20" s="1274" t="s">
        <v>13688</v>
      </c>
      <c r="AT20" s="1057" t="s">
        <v>13689</v>
      </c>
      <c r="AU20" s="514" t="s">
        <v>13690</v>
      </c>
      <c r="AV20" s="514" t="s">
        <v>13691</v>
      </c>
      <c r="AW20" s="514" t="s">
        <v>13692</v>
      </c>
      <c r="AX20" s="514" t="s">
        <v>13693</v>
      </c>
      <c r="AY20" s="514" t="s">
        <v>13694</v>
      </c>
      <c r="AZ20" s="518" t="s">
        <v>13695</v>
      </c>
    </row>
    <row r="21" spans="2:52" ht="15.75" customHeight="1">
      <c r="B21" s="512" t="s">
        <v>13669</v>
      </c>
      <c r="C21" s="1392" t="s">
        <v>11144</v>
      </c>
      <c r="D21" s="513" t="s">
        <v>6756</v>
      </c>
      <c r="E21" s="513">
        <v>3</v>
      </c>
      <c r="F21" s="1256">
        <f>IFERROR(F19+F20,0)</f>
        <v>0</v>
      </c>
      <c r="G21" s="1256">
        <f t="shared" ref="G21:K21" si="61">IFERROR(G19+G20,0)</f>
        <v>0</v>
      </c>
      <c r="H21" s="1256">
        <f t="shared" si="61"/>
        <v>0</v>
      </c>
      <c r="I21" s="1256">
        <f t="shared" si="61"/>
        <v>0</v>
      </c>
      <c r="J21" s="1256">
        <f t="shared" si="61"/>
        <v>0</v>
      </c>
      <c r="K21" s="1256">
        <f t="shared" si="61"/>
        <v>0</v>
      </c>
      <c r="L21" s="1256">
        <f>IFERROR(L19+L20,0)</f>
        <v>0</v>
      </c>
      <c r="M21" s="1256">
        <f t="shared" ref="M21" si="62">IFERROR(M19+M20,0)</f>
        <v>0</v>
      </c>
      <c r="N21" s="1256">
        <f t="shared" ref="N21" si="63">IFERROR(N19+N20,0)</f>
        <v>0</v>
      </c>
      <c r="O21" s="1256">
        <f t="shared" ref="O21" si="64">IFERROR(O19+O20,0)</f>
        <v>0</v>
      </c>
      <c r="P21" s="1256">
        <f t="shared" ref="P21" si="65">IFERROR(P19+P20,0)</f>
        <v>0</v>
      </c>
      <c r="Q21" s="1521">
        <f t="shared" ref="Q21" si="66">IFERROR(Q19+Q20,0)</f>
        <v>0</v>
      </c>
      <c r="R21" s="526"/>
      <c r="S21" s="1396" t="s">
        <v>13696</v>
      </c>
      <c r="T21" s="496"/>
      <c r="U21" s="536"/>
      <c r="V21" s="508"/>
      <c r="W21" s="528"/>
      <c r="X21" s="490"/>
      <c r="Y21" s="528"/>
      <c r="Z21" s="490"/>
      <c r="AA21" s="490"/>
      <c r="AB21" s="490"/>
      <c r="AC21" s="490"/>
      <c r="AD21" s="490"/>
      <c r="AE21" s="490"/>
      <c r="AF21" s="490"/>
      <c r="AG21" s="490"/>
      <c r="AH21" s="490"/>
      <c r="AI21" s="490"/>
      <c r="AJ21" s="490"/>
      <c r="AK21" s="528"/>
      <c r="AM21" s="512" t="s">
        <v>13669</v>
      </c>
      <c r="AN21" s="1392" t="s">
        <v>11144</v>
      </c>
      <c r="AO21" s="1057" t="s">
        <v>13697</v>
      </c>
      <c r="AP21" s="1057" t="s">
        <v>13698</v>
      </c>
      <c r="AQ21" s="1057" t="s">
        <v>13699</v>
      </c>
      <c r="AR21" s="1057" t="s">
        <v>13700</v>
      </c>
      <c r="AS21" s="1057" t="s">
        <v>13701</v>
      </c>
      <c r="AT21" s="1057" t="s">
        <v>13702</v>
      </c>
      <c r="AU21" s="1057" t="s">
        <v>13703</v>
      </c>
      <c r="AV21" s="1057" t="s">
        <v>13704</v>
      </c>
      <c r="AW21" s="1057" t="s">
        <v>13705</v>
      </c>
      <c r="AX21" s="1057" t="s">
        <v>13706</v>
      </c>
      <c r="AY21" s="1057" t="s">
        <v>13707</v>
      </c>
      <c r="AZ21" s="518" t="s">
        <v>13708</v>
      </c>
    </row>
    <row r="22" spans="2:52" ht="15.75" customHeight="1">
      <c r="B22" s="512" t="s">
        <v>13709</v>
      </c>
      <c r="C22" s="1392" t="s">
        <v>11128</v>
      </c>
      <c r="D22" s="513" t="s">
        <v>6756</v>
      </c>
      <c r="E22" s="513">
        <v>3</v>
      </c>
      <c r="F22" s="1256">
        <f>IFERROR(F10+F13+F16+F19,0)</f>
        <v>0</v>
      </c>
      <c r="G22" s="1256">
        <f t="shared" ref="G22:K22" si="67">IFERROR(G10+G13+G16+G19,0)</f>
        <v>0</v>
      </c>
      <c r="H22" s="1256">
        <f t="shared" si="67"/>
        <v>0</v>
      </c>
      <c r="I22" s="1256">
        <f t="shared" si="67"/>
        <v>0</v>
      </c>
      <c r="J22" s="1256">
        <f t="shared" si="67"/>
        <v>0</v>
      </c>
      <c r="K22" s="1256">
        <f t="shared" si="67"/>
        <v>0</v>
      </c>
      <c r="L22" s="1256">
        <f>IFERROR(L10+L13+L16+L19,0)</f>
        <v>0</v>
      </c>
      <c r="M22" s="1256">
        <f t="shared" ref="M22:Q22" si="68">IFERROR(M10+M13+M16+M19,0)</f>
        <v>0</v>
      </c>
      <c r="N22" s="1256">
        <f t="shared" si="68"/>
        <v>0</v>
      </c>
      <c r="O22" s="1256">
        <f t="shared" si="68"/>
        <v>0</v>
      </c>
      <c r="P22" s="1256">
        <f t="shared" si="68"/>
        <v>0</v>
      </c>
      <c r="Q22" s="1521">
        <f t="shared" si="68"/>
        <v>0</v>
      </c>
      <c r="R22" s="526"/>
      <c r="S22" s="1396" t="s">
        <v>13710</v>
      </c>
      <c r="T22" s="496"/>
      <c r="U22" s="536"/>
      <c r="V22" s="508"/>
      <c r="W22" s="528"/>
      <c r="X22" s="490"/>
      <c r="Y22" s="528"/>
      <c r="Z22" s="490"/>
      <c r="AA22" s="490"/>
      <c r="AB22" s="490"/>
      <c r="AC22" s="490"/>
      <c r="AD22" s="490"/>
      <c r="AE22" s="490"/>
      <c r="AF22" s="490"/>
      <c r="AG22" s="490"/>
      <c r="AH22" s="490"/>
      <c r="AI22" s="490"/>
      <c r="AJ22" s="490"/>
      <c r="AK22" s="528"/>
      <c r="AM22" s="512" t="s">
        <v>13709</v>
      </c>
      <c r="AN22" s="1392" t="s">
        <v>11128</v>
      </c>
      <c r="AO22" s="1057" t="s">
        <v>13711</v>
      </c>
      <c r="AP22" s="1057" t="s">
        <v>13712</v>
      </c>
      <c r="AQ22" s="1057" t="s">
        <v>13713</v>
      </c>
      <c r="AR22" s="1057" t="s">
        <v>13714</v>
      </c>
      <c r="AS22" s="1057" t="s">
        <v>13715</v>
      </c>
      <c r="AT22" s="1057" t="s">
        <v>13716</v>
      </c>
      <c r="AU22" s="1057" t="s">
        <v>13717</v>
      </c>
      <c r="AV22" s="1057" t="s">
        <v>13718</v>
      </c>
      <c r="AW22" s="1057" t="s">
        <v>13719</v>
      </c>
      <c r="AX22" s="1057" t="s">
        <v>13720</v>
      </c>
      <c r="AY22" s="1057" t="s">
        <v>13721</v>
      </c>
      <c r="AZ22" s="518" t="s">
        <v>13722</v>
      </c>
    </row>
    <row r="23" spans="2:52" ht="15.75" customHeight="1">
      <c r="B23" s="512" t="s">
        <v>13723</v>
      </c>
      <c r="C23" s="1392" t="s">
        <v>11136</v>
      </c>
      <c r="D23" s="513" t="s">
        <v>6756</v>
      </c>
      <c r="E23" s="513">
        <v>3</v>
      </c>
      <c r="F23" s="1256">
        <f>IFERROR(F11+F14+F17+F20,0)</f>
        <v>0</v>
      </c>
      <c r="G23" s="1256">
        <f t="shared" ref="G23:K23" si="69">IFERROR(G11+G14+G17+G20,0)</f>
        <v>0</v>
      </c>
      <c r="H23" s="1256">
        <f t="shared" si="69"/>
        <v>0</v>
      </c>
      <c r="I23" s="1256">
        <f t="shared" si="69"/>
        <v>0</v>
      </c>
      <c r="J23" s="1256">
        <f t="shared" si="69"/>
        <v>0</v>
      </c>
      <c r="K23" s="1256">
        <f t="shared" si="69"/>
        <v>0</v>
      </c>
      <c r="L23" s="1256">
        <f>IFERROR(L11+L14+L17+L20,0)</f>
        <v>0</v>
      </c>
      <c r="M23" s="1256">
        <f t="shared" ref="M23:Q23" si="70">IFERROR(M11+M14+M17+M20,0)</f>
        <v>0</v>
      </c>
      <c r="N23" s="1256">
        <f t="shared" si="70"/>
        <v>0</v>
      </c>
      <c r="O23" s="1256">
        <f t="shared" si="70"/>
        <v>0</v>
      </c>
      <c r="P23" s="1256">
        <f t="shared" si="70"/>
        <v>0</v>
      </c>
      <c r="Q23" s="1521">
        <f t="shared" si="70"/>
        <v>0</v>
      </c>
      <c r="R23" s="526"/>
      <c r="S23" s="1396" t="s">
        <v>13724</v>
      </c>
      <c r="T23" s="496"/>
      <c r="U23" s="536"/>
      <c r="V23" s="508"/>
      <c r="W23" s="528"/>
      <c r="X23" s="490"/>
      <c r="Y23" s="528"/>
      <c r="Z23" s="490"/>
      <c r="AA23" s="490"/>
      <c r="AB23" s="490"/>
      <c r="AC23" s="490"/>
      <c r="AD23" s="490"/>
      <c r="AE23" s="490"/>
      <c r="AF23" s="490"/>
      <c r="AG23" s="490"/>
      <c r="AH23" s="490"/>
      <c r="AI23" s="490"/>
      <c r="AJ23" s="490"/>
      <c r="AK23" s="528"/>
      <c r="AM23" s="512" t="s">
        <v>13723</v>
      </c>
      <c r="AN23" s="1392" t="s">
        <v>11136</v>
      </c>
      <c r="AO23" s="1057" t="s">
        <v>13725</v>
      </c>
      <c r="AP23" s="1057" t="s">
        <v>13726</v>
      </c>
      <c r="AQ23" s="1057" t="s">
        <v>13727</v>
      </c>
      <c r="AR23" s="1057" t="s">
        <v>13728</v>
      </c>
      <c r="AS23" s="1057" t="s">
        <v>13729</v>
      </c>
      <c r="AT23" s="1057" t="s">
        <v>13730</v>
      </c>
      <c r="AU23" s="1057" t="s">
        <v>13731</v>
      </c>
      <c r="AV23" s="1057" t="s">
        <v>13732</v>
      </c>
      <c r="AW23" s="1057" t="s">
        <v>13733</v>
      </c>
      <c r="AX23" s="1057" t="s">
        <v>13734</v>
      </c>
      <c r="AY23" s="1057" t="s">
        <v>13735</v>
      </c>
      <c r="AZ23" s="518" t="s">
        <v>13736</v>
      </c>
    </row>
    <row r="24" spans="2:52" ht="32.25" customHeight="1" thickBot="1">
      <c r="B24" s="519" t="s">
        <v>13737</v>
      </c>
      <c r="C24" s="1412" t="s">
        <v>11144</v>
      </c>
      <c r="D24" s="520" t="s">
        <v>6756</v>
      </c>
      <c r="E24" s="520">
        <v>3</v>
      </c>
      <c r="F24" s="1207">
        <f>IFERROR(F22+F23,0)</f>
        <v>0</v>
      </c>
      <c r="G24" s="1207">
        <f t="shared" ref="G24:K24" si="71">IFERROR(G22+G23,0)</f>
        <v>0</v>
      </c>
      <c r="H24" s="1207">
        <f t="shared" si="71"/>
        <v>0</v>
      </c>
      <c r="I24" s="1207">
        <f t="shared" si="71"/>
        <v>0</v>
      </c>
      <c r="J24" s="1207">
        <f t="shared" si="71"/>
        <v>0</v>
      </c>
      <c r="K24" s="1207">
        <f t="shared" si="71"/>
        <v>0</v>
      </c>
      <c r="L24" s="1207">
        <f>IFERROR(L22+L23,0)</f>
        <v>0</v>
      </c>
      <c r="M24" s="1207">
        <f t="shared" ref="M24" si="72">IFERROR(M22+M23,0)</f>
        <v>0</v>
      </c>
      <c r="N24" s="1207">
        <f t="shared" ref="N24" si="73">IFERROR(N22+N23,0)</f>
        <v>0</v>
      </c>
      <c r="O24" s="1207">
        <f t="shared" ref="O24" si="74">IFERROR(O22+O23,0)</f>
        <v>0</v>
      </c>
      <c r="P24" s="1207">
        <f t="shared" ref="P24" si="75">IFERROR(P22+P23,0)</f>
        <v>0</v>
      </c>
      <c r="Q24" s="1258">
        <f t="shared" ref="Q24" si="76">IFERROR(Q22+Q23,0)</f>
        <v>0</v>
      </c>
      <c r="R24" s="526"/>
      <c r="S24" s="1418" t="s">
        <v>13738</v>
      </c>
      <c r="T24" s="496"/>
      <c r="U24" s="539"/>
      <c r="V24" s="508"/>
      <c r="W24" s="528"/>
      <c r="X24" s="490"/>
      <c r="Y24" s="528"/>
      <c r="Z24" s="490"/>
      <c r="AA24" s="490"/>
      <c r="AB24" s="490"/>
      <c r="AC24" s="490"/>
      <c r="AD24" s="490"/>
      <c r="AE24" s="490"/>
      <c r="AF24" s="490"/>
      <c r="AG24" s="490"/>
      <c r="AH24" s="490"/>
      <c r="AI24" s="490"/>
      <c r="AJ24" s="490"/>
      <c r="AK24" s="528"/>
      <c r="AM24" s="519" t="s">
        <v>13737</v>
      </c>
      <c r="AN24" s="1412" t="s">
        <v>11144</v>
      </c>
      <c r="AO24" s="1058" t="s">
        <v>13739</v>
      </c>
      <c r="AP24" s="1058" t="s">
        <v>13740</v>
      </c>
      <c r="AQ24" s="1058" t="s">
        <v>13741</v>
      </c>
      <c r="AR24" s="1058" t="s">
        <v>13742</v>
      </c>
      <c r="AS24" s="1058" t="s">
        <v>13743</v>
      </c>
      <c r="AT24" s="1058" t="s">
        <v>13744</v>
      </c>
      <c r="AU24" s="1058" t="s">
        <v>13745</v>
      </c>
      <c r="AV24" s="1058" t="s">
        <v>13746</v>
      </c>
      <c r="AW24" s="1058" t="s">
        <v>13747</v>
      </c>
      <c r="AX24" s="1058" t="s">
        <v>13748</v>
      </c>
      <c r="AY24" s="1058" t="s">
        <v>13749</v>
      </c>
      <c r="AZ24" s="853" t="s">
        <v>13750</v>
      </c>
    </row>
    <row r="25" spans="2:52" ht="15.75" thickTop="1">
      <c r="B25" s="1423"/>
      <c r="C25" s="496"/>
      <c r="D25" s="496"/>
      <c r="E25" s="496"/>
      <c r="F25" s="496"/>
      <c r="G25" s="496"/>
      <c r="H25" s="496"/>
      <c r="I25" s="496"/>
      <c r="J25" s="496"/>
      <c r="K25" s="496"/>
      <c r="L25" s="496"/>
      <c r="M25" s="496"/>
      <c r="N25" s="496"/>
      <c r="O25" s="496"/>
      <c r="P25" s="496"/>
      <c r="Q25" s="496"/>
      <c r="R25" s="496"/>
      <c r="S25" s="496"/>
      <c r="T25" s="496"/>
      <c r="U25" s="508"/>
      <c r="V25" s="508"/>
      <c r="W25" s="508"/>
      <c r="X25" s="490"/>
      <c r="Y25" s="508"/>
      <c r="Z25" s="490"/>
      <c r="AA25" s="490"/>
      <c r="AB25" s="490"/>
      <c r="AC25" s="490"/>
      <c r="AD25" s="490"/>
      <c r="AE25" s="490"/>
      <c r="AF25" s="490"/>
      <c r="AG25" s="490"/>
      <c r="AH25" s="490"/>
      <c r="AI25" s="490"/>
      <c r="AJ25" s="490"/>
      <c r="AK25" s="508"/>
    </row>
    <row r="26" spans="2:52">
      <c r="B26" s="1423"/>
      <c r="C26" s="496"/>
      <c r="D26" s="496"/>
      <c r="E26" s="496"/>
      <c r="F26" s="496"/>
      <c r="G26" s="496"/>
      <c r="H26" s="496"/>
      <c r="I26" s="496"/>
      <c r="J26" s="496"/>
      <c r="K26" s="496"/>
      <c r="L26" s="496"/>
      <c r="M26" s="496"/>
      <c r="N26" s="496"/>
      <c r="O26" s="496"/>
      <c r="P26" s="496"/>
      <c r="Q26" s="496"/>
      <c r="R26" s="496"/>
      <c r="S26" s="496"/>
      <c r="T26" s="496"/>
      <c r="U26" s="508"/>
      <c r="V26" s="508"/>
      <c r="W26" s="508"/>
      <c r="X26" s="490"/>
      <c r="Y26" s="508"/>
      <c r="Z26" s="490"/>
      <c r="AA26" s="490"/>
      <c r="AB26" s="490"/>
      <c r="AC26" s="490"/>
      <c r="AD26" s="490"/>
      <c r="AE26" s="490"/>
      <c r="AF26" s="490"/>
      <c r="AG26" s="490"/>
      <c r="AH26" s="490"/>
      <c r="AI26" s="490"/>
      <c r="AJ26" s="490"/>
      <c r="AK26" s="508"/>
    </row>
    <row r="27" spans="2:52">
      <c r="B27" s="1423"/>
      <c r="C27" s="496"/>
      <c r="D27" s="496"/>
      <c r="E27" s="496"/>
      <c r="F27" s="496"/>
      <c r="G27" s="496"/>
      <c r="H27" s="496"/>
      <c r="I27" s="496"/>
      <c r="J27" s="496"/>
      <c r="K27" s="496"/>
      <c r="L27" s="496"/>
      <c r="M27" s="496"/>
      <c r="N27" s="496"/>
      <c r="O27" s="496"/>
      <c r="P27" s="496"/>
      <c r="Q27" s="496"/>
      <c r="R27" s="496"/>
      <c r="S27" s="496"/>
      <c r="T27" s="496"/>
      <c r="U27" s="508"/>
      <c r="V27" s="508"/>
      <c r="W27" s="508"/>
      <c r="X27" s="490"/>
      <c r="Y27" s="508"/>
      <c r="Z27" s="490"/>
      <c r="AA27" s="490"/>
      <c r="AB27" s="490"/>
      <c r="AC27" s="490"/>
      <c r="AD27" s="490"/>
      <c r="AE27" s="490"/>
      <c r="AF27" s="490"/>
      <c r="AG27" s="490"/>
      <c r="AH27" s="490"/>
      <c r="AI27" s="490"/>
      <c r="AJ27" s="490"/>
      <c r="AK27" s="508"/>
    </row>
    <row r="28" spans="2:52">
      <c r="B28" s="1423"/>
      <c r="C28" s="496"/>
      <c r="D28" s="496"/>
      <c r="E28" s="496"/>
      <c r="F28" s="496"/>
      <c r="G28" s="496"/>
      <c r="H28" s="496"/>
      <c r="I28" s="496"/>
      <c r="J28" s="496"/>
      <c r="K28" s="496"/>
      <c r="L28" s="496"/>
      <c r="M28" s="496"/>
      <c r="N28" s="496"/>
      <c r="O28" s="496"/>
      <c r="P28" s="496"/>
      <c r="Q28" s="496"/>
      <c r="R28" s="496"/>
      <c r="S28" s="496"/>
      <c r="T28" s="496"/>
      <c r="U28" s="508"/>
      <c r="V28" s="508"/>
      <c r="W28" s="508"/>
      <c r="X28" s="490"/>
      <c r="Y28" s="508"/>
      <c r="Z28" s="490"/>
      <c r="AA28" s="490"/>
      <c r="AB28" s="490"/>
      <c r="AC28" s="490"/>
      <c r="AD28" s="490"/>
      <c r="AE28" s="490"/>
      <c r="AF28" s="490"/>
      <c r="AG28" s="490"/>
      <c r="AH28" s="490"/>
      <c r="AI28" s="490"/>
      <c r="AJ28" s="490"/>
      <c r="AK28" s="508"/>
    </row>
    <row r="29" spans="2:52">
      <c r="B29" s="1423"/>
      <c r="C29" s="496"/>
      <c r="D29" s="496"/>
      <c r="E29" s="496"/>
      <c r="F29" s="496"/>
      <c r="G29" s="496"/>
      <c r="H29" s="496"/>
      <c r="I29" s="496"/>
      <c r="J29" s="496"/>
      <c r="K29" s="496"/>
      <c r="L29" s="496"/>
      <c r="M29" s="496"/>
      <c r="N29" s="496"/>
      <c r="O29" s="496"/>
      <c r="P29" s="496"/>
      <c r="Q29" s="496"/>
      <c r="R29" s="496"/>
      <c r="S29" s="496"/>
      <c r="T29" s="496"/>
      <c r="U29" s="541"/>
      <c r="V29" s="541"/>
      <c r="W29" s="541"/>
      <c r="X29" s="490"/>
      <c r="Y29" s="541"/>
      <c r="Z29" s="490"/>
      <c r="AA29" s="490"/>
      <c r="AB29" s="490"/>
      <c r="AC29" s="490"/>
      <c r="AD29" s="490"/>
      <c r="AE29" s="490"/>
      <c r="AF29" s="490"/>
      <c r="AG29" s="490"/>
      <c r="AH29" s="490"/>
      <c r="AI29" s="490"/>
      <c r="AJ29" s="490"/>
      <c r="AK29" s="541"/>
    </row>
  </sheetData>
  <sheetProtection algorithmName="SHA-512" hashValue="TasocqecqRjVj3OfzA5M4n3KcXa4mOrBPzKYEO/c2Qk+OiBsTpcZ5FOSTdh7LKASzL2J6AB1T2FTpGz0ZJZoUQ==" saltValue="o+XrTBoc2Q4U+5XvdV4EVw==" spinCount="100000" sheet="1"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21" priority="24" operator="equal">
      <formula>0</formula>
    </cfRule>
  </conditionalFormatting>
  <conditionalFormatting sqref="X4:X7">
    <cfRule type="cellIs" dxfId="120" priority="13" operator="equal">
      <formula>0</formula>
    </cfRule>
  </conditionalFormatting>
  <conditionalFormatting sqref="X1:X2">
    <cfRule type="cellIs" dxfId="119" priority="12" operator="equal">
      <formula>0</formula>
    </cfRule>
  </conditionalFormatting>
  <conditionalFormatting sqref="X11">
    <cfRule type="cellIs" dxfId="118" priority="4" operator="equal">
      <formula>0</formula>
    </cfRule>
  </conditionalFormatting>
  <conditionalFormatting sqref="X13:X14">
    <cfRule type="cellIs" dxfId="117" priority="3" operator="equal">
      <formula>0</formula>
    </cfRule>
  </conditionalFormatting>
  <conditionalFormatting sqref="X16:X17">
    <cfRule type="cellIs" dxfId="116" priority="2" operator="equal">
      <formula>0</formula>
    </cfRule>
  </conditionalFormatting>
  <conditionalFormatting sqref="X19:X20">
    <cfRule type="cellIs" dxfId="11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70" zoomScaleNormal="70" workbookViewId="0">
      <selection sqref="A1:XFD1048576"/>
    </sheetView>
  </sheetViews>
  <sheetFormatPr defaultColWidth="9" defaultRowHeight="15"/>
  <cols>
    <col min="1" max="1" width="9" style="579"/>
    <col min="2" max="2" width="42.625" style="579" bestFit="1" customWidth="1"/>
    <col min="3" max="3" width="6.75" style="579" bestFit="1" customWidth="1"/>
    <col min="4" max="4" width="5.625" style="579" bestFit="1" customWidth="1"/>
    <col min="5" max="5" width="4.75" style="579" bestFit="1" customWidth="1"/>
    <col min="6" max="8" width="7.25" style="579" bestFit="1" customWidth="1"/>
    <col min="9" max="9" width="8.25" style="579" bestFit="1" customWidth="1"/>
    <col min="10" max="13" width="7.25" style="579" bestFit="1" customWidth="1"/>
    <col min="14" max="14" width="8.25" style="579" bestFit="1" customWidth="1"/>
    <col min="15" max="17" width="7.25" style="579" bestFit="1" customWidth="1"/>
    <col min="18" max="18" width="8.25" style="579" bestFit="1" customWidth="1"/>
    <col min="19" max="22" width="7.25" style="579" bestFit="1" customWidth="1"/>
    <col min="23" max="23" width="8.25" style="579" bestFit="1" customWidth="1"/>
    <col min="24" max="24" width="1.25" style="579" customWidth="1"/>
    <col min="25" max="25" width="9.625" style="579" bestFit="1" customWidth="1"/>
    <col min="26" max="26" width="0.625" style="579" customWidth="1"/>
    <col min="27" max="27" width="48.25" style="484" bestFit="1" customWidth="1"/>
    <col min="28" max="29" width="1.625" style="484" customWidth="1"/>
    <col min="30" max="30" width="20.25" style="484" bestFit="1" customWidth="1"/>
    <col min="31" max="31" width="1.625" style="484" customWidth="1"/>
    <col min="32" max="32" width="29.75" style="484" hidden="1" customWidth="1"/>
    <col min="33" max="39" width="2" style="484" hidden="1" customWidth="1"/>
    <col min="40" max="40" width="1.625" style="484" hidden="1" customWidth="1"/>
    <col min="41" max="48" width="2" style="484" hidden="1" customWidth="1"/>
    <col min="49" max="49" width="1.625" style="484" hidden="1" customWidth="1"/>
    <col min="50" max="50" width="1.625" style="579" customWidth="1"/>
    <col min="51" max="51" width="42.625" style="579" bestFit="1" customWidth="1"/>
    <col min="52" max="52" width="6.75" style="579" bestFit="1" customWidth="1"/>
    <col min="53" max="55" width="19.125" style="579" bestFit="1" customWidth="1"/>
    <col min="56" max="56" width="19" style="579" bestFit="1" customWidth="1"/>
    <col min="57" max="57" width="18.75" style="579" bestFit="1" customWidth="1"/>
    <col min="58" max="59" width="18.25" style="579" bestFit="1" customWidth="1"/>
    <col min="60" max="60" width="18.5" style="579" bestFit="1" customWidth="1"/>
    <col min="61" max="61" width="18.625" style="579" bestFit="1" customWidth="1"/>
    <col min="62" max="63" width="19.125" style="579" bestFit="1" customWidth="1"/>
    <col min="64" max="64" width="19.25" style="579" bestFit="1" customWidth="1"/>
    <col min="65" max="65" width="19.125" style="579" bestFit="1" customWidth="1"/>
    <col min="66" max="66" width="18.75" style="579" bestFit="1" customWidth="1"/>
    <col min="67" max="67" width="18.25" style="579" bestFit="1" customWidth="1"/>
    <col min="68" max="68" width="18.5" style="579" bestFit="1" customWidth="1"/>
    <col min="69" max="69" width="18.625" style="579" bestFit="1" customWidth="1"/>
    <col min="70" max="70" width="18.75" style="579" bestFit="1" customWidth="1"/>
    <col min="71" max="16384" width="9" style="579"/>
  </cols>
  <sheetData>
    <row r="1" spans="2:71" ht="22.5" customHeight="1">
      <c r="B1" s="3037" t="s">
        <v>13751</v>
      </c>
      <c r="C1" s="3037"/>
      <c r="D1" s="3037"/>
      <c r="E1" s="3037"/>
      <c r="F1" s="3037"/>
      <c r="G1" s="3037"/>
      <c r="H1" s="3037"/>
      <c r="I1" s="3037"/>
      <c r="J1" s="3037"/>
      <c r="K1" s="3037"/>
      <c r="L1" s="3037"/>
      <c r="M1" s="3037"/>
      <c r="N1" s="3037"/>
      <c r="O1" s="3037"/>
      <c r="P1" s="3037"/>
      <c r="Q1" s="3037"/>
      <c r="R1" s="3037"/>
      <c r="S1" s="3037"/>
      <c r="T1" s="3037"/>
      <c r="U1" s="3037"/>
      <c r="V1" s="3037"/>
      <c r="W1" s="3037"/>
      <c r="X1" s="2914"/>
      <c r="Y1" s="2914"/>
      <c r="AC1" s="486"/>
      <c r="AD1" s="487"/>
      <c r="AE1" s="486"/>
      <c r="AW1" s="486"/>
      <c r="AY1" s="3037" t="s">
        <v>6740</v>
      </c>
      <c r="AZ1" s="3037"/>
      <c r="BA1" s="3037"/>
      <c r="BB1" s="3037"/>
      <c r="BC1" s="485"/>
    </row>
    <row r="2" spans="2:71" ht="23.25">
      <c r="B2" s="3037" t="s">
        <v>9</v>
      </c>
      <c r="C2" s="3037"/>
      <c r="D2" s="3037"/>
      <c r="E2" s="3037"/>
      <c r="F2" s="485"/>
      <c r="G2" s="488"/>
      <c r="H2" s="488"/>
      <c r="I2" s="488"/>
      <c r="J2" s="488"/>
      <c r="K2" s="488"/>
      <c r="L2" s="488"/>
      <c r="M2" s="488"/>
      <c r="N2" s="488"/>
      <c r="O2" s="488"/>
      <c r="P2" s="488"/>
      <c r="Q2" s="488"/>
      <c r="R2" s="488"/>
      <c r="S2" s="488"/>
      <c r="T2" s="488"/>
      <c r="U2" s="488"/>
      <c r="V2" s="488"/>
      <c r="W2" s="488"/>
      <c r="X2" s="846"/>
      <c r="Y2" s="846"/>
      <c r="AC2" s="486"/>
      <c r="AD2" s="487"/>
      <c r="AE2" s="486"/>
      <c r="AW2" s="486"/>
    </row>
    <row r="3" spans="2:71" ht="19.149999999999999" customHeight="1">
      <c r="B3" s="3190" t="s">
        <v>13752</v>
      </c>
      <c r="C3" s="3190"/>
      <c r="D3" s="3190"/>
      <c r="E3" s="3190"/>
      <c r="F3" s="3190"/>
      <c r="G3" s="3190"/>
      <c r="H3" s="3190"/>
      <c r="I3" s="3190"/>
      <c r="J3" s="3190"/>
      <c r="K3" s="3190"/>
      <c r="L3" s="3190"/>
      <c r="M3" s="3190"/>
      <c r="N3" s="3190"/>
      <c r="O3" s="3190"/>
      <c r="P3" s="3190"/>
      <c r="Q3" s="3190"/>
      <c r="R3" s="3077"/>
      <c r="S3" s="3077"/>
      <c r="T3" s="3077"/>
      <c r="U3" s="3077"/>
      <c r="V3" s="3077"/>
      <c r="W3" s="3077"/>
      <c r="X3" s="846"/>
      <c r="Y3" s="846"/>
      <c r="AA3" s="579"/>
      <c r="AC3" s="486"/>
      <c r="AD3" s="489" t="s">
        <v>6741</v>
      </c>
      <c r="AE3" s="486"/>
      <c r="AW3" s="486"/>
      <c r="AY3" s="3077" t="s">
        <v>13752</v>
      </c>
      <c r="AZ3" s="3077"/>
      <c r="BA3" s="3077"/>
      <c r="BB3" s="3077"/>
      <c r="BC3" s="3077"/>
      <c r="BD3" s="3077"/>
      <c r="BE3" s="3077"/>
      <c r="BF3" s="3077"/>
      <c r="BG3" s="3077"/>
      <c r="BH3" s="3077"/>
      <c r="BI3" s="3077"/>
      <c r="BJ3" s="3077"/>
      <c r="BK3" s="3077"/>
      <c r="BL3" s="3077"/>
      <c r="BM3" s="3077"/>
      <c r="BN3" s="3077"/>
      <c r="BO3" s="3190"/>
      <c r="BP3" s="3190"/>
      <c r="BQ3" s="3190"/>
      <c r="BR3" s="3190"/>
      <c r="BS3" s="846"/>
    </row>
    <row r="4" spans="2:71" ht="24" thickBot="1">
      <c r="B4" s="1378"/>
      <c r="C4" s="1378"/>
      <c r="D4" s="1378"/>
      <c r="E4" s="1378"/>
      <c r="F4" s="1378"/>
      <c r="G4" s="1378"/>
      <c r="H4" s="1378"/>
      <c r="I4" s="1378"/>
      <c r="J4" s="1378"/>
      <c r="K4" s="1378"/>
      <c r="L4" s="1378"/>
      <c r="M4" s="1378"/>
      <c r="N4" s="1378"/>
      <c r="O4" s="1378"/>
      <c r="P4" s="1378"/>
      <c r="Q4" s="1378"/>
      <c r="R4" s="1378"/>
      <c r="S4" s="1378"/>
      <c r="T4" s="1378"/>
      <c r="U4" s="1378"/>
      <c r="V4" s="1378"/>
      <c r="W4" s="1378"/>
      <c r="X4" s="585"/>
      <c r="Y4" s="173"/>
      <c r="AC4" s="486"/>
      <c r="AD4" s="487"/>
      <c r="AE4" s="486"/>
      <c r="AW4" s="486"/>
      <c r="AY4" s="1378"/>
      <c r="AZ4" s="1378"/>
      <c r="BA4" s="1378"/>
      <c r="BB4" s="1378"/>
      <c r="BC4" s="1378"/>
      <c r="BD4" s="1378"/>
      <c r="BE4" s="1378"/>
      <c r="BF4" s="1378"/>
      <c r="BG4" s="1378"/>
      <c r="BH4" s="1378"/>
      <c r="BI4" s="1378"/>
      <c r="BJ4" s="1378"/>
      <c r="BK4" s="1378"/>
      <c r="BL4" s="1378"/>
      <c r="BM4" s="1378"/>
      <c r="BN4" s="1378"/>
      <c r="BO4" s="1378"/>
      <c r="BP4" s="1378"/>
      <c r="BQ4" s="1378"/>
      <c r="BR4" s="1378"/>
      <c r="BS4" s="585"/>
    </row>
    <row r="5" spans="2:71" ht="16.5" thickTop="1">
      <c r="B5" s="3135" t="s">
        <v>11121</v>
      </c>
      <c r="C5" s="3091"/>
      <c r="D5" s="3091" t="s">
        <v>6744</v>
      </c>
      <c r="E5" s="3091" t="s">
        <v>6745</v>
      </c>
      <c r="F5" s="3106" t="s">
        <v>10940</v>
      </c>
      <c r="G5" s="3106"/>
      <c r="H5" s="3106"/>
      <c r="I5" s="3106"/>
      <c r="J5" s="3106"/>
      <c r="K5" s="3106"/>
      <c r="L5" s="3106"/>
      <c r="M5" s="3106"/>
      <c r="N5" s="3106"/>
      <c r="O5" s="3106" t="s">
        <v>11122</v>
      </c>
      <c r="P5" s="3106"/>
      <c r="Q5" s="3106"/>
      <c r="R5" s="3106"/>
      <c r="S5" s="3106"/>
      <c r="T5" s="3106"/>
      <c r="U5" s="3106"/>
      <c r="V5" s="3106"/>
      <c r="W5" s="3107"/>
      <c r="X5" s="610"/>
      <c r="Y5" s="3030" t="s">
        <v>6749</v>
      </c>
      <c r="Z5" s="526"/>
      <c r="AA5" s="3030" t="s">
        <v>6750</v>
      </c>
      <c r="AC5" s="486"/>
      <c r="AD5" s="487"/>
      <c r="AE5" s="486"/>
      <c r="AW5" s="486"/>
      <c r="AY5" s="3135" t="s">
        <v>11121</v>
      </c>
      <c r="AZ5" s="3091"/>
      <c r="BA5" s="3106" t="s">
        <v>10940</v>
      </c>
      <c r="BB5" s="3106"/>
      <c r="BC5" s="3106"/>
      <c r="BD5" s="3106"/>
      <c r="BE5" s="3106"/>
      <c r="BF5" s="3106"/>
      <c r="BG5" s="3106"/>
      <c r="BH5" s="3106"/>
      <c r="BI5" s="3106"/>
      <c r="BJ5" s="3106" t="s">
        <v>11122</v>
      </c>
      <c r="BK5" s="3106"/>
      <c r="BL5" s="3106"/>
      <c r="BM5" s="3106"/>
      <c r="BN5" s="3106"/>
      <c r="BO5" s="3106"/>
      <c r="BP5" s="3106"/>
      <c r="BQ5" s="3106"/>
      <c r="BR5" s="3107"/>
      <c r="BS5" s="610"/>
    </row>
    <row r="6" spans="2:71" ht="15.75">
      <c r="B6" s="3136"/>
      <c r="C6" s="3137"/>
      <c r="D6" s="3137"/>
      <c r="E6" s="3137"/>
      <c r="F6" s="3112" t="s">
        <v>10941</v>
      </c>
      <c r="G6" s="3112"/>
      <c r="H6" s="3112"/>
      <c r="I6" s="3112"/>
      <c r="J6" s="3112"/>
      <c r="K6" s="3097" t="s">
        <v>7675</v>
      </c>
      <c r="L6" s="3097"/>
      <c r="M6" s="3097"/>
      <c r="N6" s="3191" t="s">
        <v>6962</v>
      </c>
      <c r="O6" s="3112" t="s">
        <v>10941</v>
      </c>
      <c r="P6" s="3112"/>
      <c r="Q6" s="3112"/>
      <c r="R6" s="3112"/>
      <c r="S6" s="3112"/>
      <c r="T6" s="3097" t="s">
        <v>7675</v>
      </c>
      <c r="U6" s="3097"/>
      <c r="V6" s="3097"/>
      <c r="W6" s="3193" t="s">
        <v>6962</v>
      </c>
      <c r="X6" s="484"/>
      <c r="Y6" s="3031"/>
      <c r="Z6" s="526"/>
      <c r="AA6" s="3031"/>
      <c r="AB6" s="491"/>
      <c r="AC6" s="486"/>
      <c r="AD6" s="487"/>
      <c r="AE6" s="486"/>
      <c r="AF6" s="3189" t="s">
        <v>6742</v>
      </c>
      <c r="AG6" s="3189"/>
      <c r="AH6" s="3189"/>
      <c r="AI6" s="3189"/>
      <c r="AJ6" s="3189"/>
      <c r="AK6" s="3189"/>
      <c r="AL6" s="3189"/>
      <c r="AM6" s="3189"/>
      <c r="AN6" s="3189"/>
      <c r="AO6" s="3189"/>
      <c r="AP6" s="3189"/>
      <c r="AQ6" s="3189"/>
      <c r="AR6" s="3189"/>
      <c r="AS6" s="3189"/>
      <c r="AT6" s="3189"/>
      <c r="AU6" s="3189"/>
      <c r="AV6" s="3189"/>
      <c r="AW6" s="486"/>
      <c r="AY6" s="3136"/>
      <c r="AZ6" s="3137"/>
      <c r="BA6" s="3112" t="s">
        <v>10941</v>
      </c>
      <c r="BB6" s="3112"/>
      <c r="BC6" s="3112"/>
      <c r="BD6" s="3112"/>
      <c r="BE6" s="3112"/>
      <c r="BF6" s="3097" t="s">
        <v>7675</v>
      </c>
      <c r="BG6" s="3097"/>
      <c r="BH6" s="3097"/>
      <c r="BI6" s="3191" t="s">
        <v>6962</v>
      </c>
      <c r="BJ6" s="3112" t="s">
        <v>10941</v>
      </c>
      <c r="BK6" s="3112"/>
      <c r="BL6" s="3112"/>
      <c r="BM6" s="3112"/>
      <c r="BN6" s="3112"/>
      <c r="BO6" s="3097" t="s">
        <v>7675</v>
      </c>
      <c r="BP6" s="3097"/>
      <c r="BQ6" s="3097"/>
      <c r="BR6" s="3193" t="s">
        <v>6962</v>
      </c>
      <c r="BS6" s="484"/>
    </row>
    <row r="7" spans="2:71" ht="107.25" thickBot="1">
      <c r="B7" s="3138"/>
      <c r="C7" s="3092"/>
      <c r="D7" s="3092"/>
      <c r="E7" s="3092"/>
      <c r="F7" s="1522" t="s">
        <v>10099</v>
      </c>
      <c r="G7" s="1522" t="s">
        <v>10100</v>
      </c>
      <c r="H7" s="1522" t="s">
        <v>10101</v>
      </c>
      <c r="I7" s="1522" t="s">
        <v>10102</v>
      </c>
      <c r="J7" s="1522" t="s">
        <v>10399</v>
      </c>
      <c r="K7" s="1522" t="s">
        <v>10104</v>
      </c>
      <c r="L7" s="1522" t="s">
        <v>10105</v>
      </c>
      <c r="M7" s="1522" t="s">
        <v>10106</v>
      </c>
      <c r="N7" s="3192"/>
      <c r="O7" s="1522" t="s">
        <v>10099</v>
      </c>
      <c r="P7" s="1522" t="s">
        <v>10100</v>
      </c>
      <c r="Q7" s="1522" t="s">
        <v>10101</v>
      </c>
      <c r="R7" s="1522" t="s">
        <v>10102</v>
      </c>
      <c r="S7" s="1522" t="s">
        <v>10399</v>
      </c>
      <c r="T7" s="1522" t="s">
        <v>10104</v>
      </c>
      <c r="U7" s="1522" t="s">
        <v>10105</v>
      </c>
      <c r="V7" s="1522" t="s">
        <v>10106</v>
      </c>
      <c r="W7" s="3194"/>
      <c r="X7" s="484"/>
      <c r="Y7" s="3032"/>
      <c r="Z7" s="526"/>
      <c r="AA7" s="3032"/>
      <c r="AB7" s="501"/>
      <c r="AC7" s="486"/>
      <c r="AD7" s="487"/>
      <c r="AE7" s="486"/>
      <c r="AF7" s="484" t="s">
        <v>6751</v>
      </c>
      <c r="AW7" s="486"/>
      <c r="AY7" s="3138"/>
      <c r="AZ7" s="3092"/>
      <c r="BA7" s="1522" t="s">
        <v>10099</v>
      </c>
      <c r="BB7" s="1522" t="s">
        <v>10100</v>
      </c>
      <c r="BC7" s="1522" t="s">
        <v>10101</v>
      </c>
      <c r="BD7" s="1522" t="s">
        <v>10102</v>
      </c>
      <c r="BE7" s="1522" t="s">
        <v>10399</v>
      </c>
      <c r="BF7" s="1522" t="s">
        <v>10104</v>
      </c>
      <c r="BG7" s="1522" t="s">
        <v>10105</v>
      </c>
      <c r="BH7" s="1522" t="s">
        <v>10106</v>
      </c>
      <c r="BI7" s="3192"/>
      <c r="BJ7" s="1522" t="s">
        <v>10099</v>
      </c>
      <c r="BK7" s="1522" t="s">
        <v>10100</v>
      </c>
      <c r="BL7" s="1522" t="s">
        <v>10101</v>
      </c>
      <c r="BM7" s="1522" t="s">
        <v>10102</v>
      </c>
      <c r="BN7" s="1522" t="s">
        <v>10399</v>
      </c>
      <c r="BO7" s="1522" t="s">
        <v>10104</v>
      </c>
      <c r="BP7" s="1522" t="s">
        <v>10105</v>
      </c>
      <c r="BQ7" s="1522" t="s">
        <v>10106</v>
      </c>
      <c r="BR7" s="3194"/>
      <c r="BS7" s="484"/>
    </row>
    <row r="8" spans="2:71" ht="15.75" customHeight="1" thickTop="1" thickBot="1">
      <c r="B8" s="1288"/>
      <c r="C8" s="1288"/>
      <c r="D8" s="1288"/>
      <c r="E8" s="1288"/>
      <c r="F8" s="1288"/>
      <c r="G8" s="1288"/>
      <c r="H8" s="1288"/>
      <c r="I8" s="1288"/>
      <c r="J8" s="1288"/>
      <c r="K8" s="1288"/>
      <c r="L8" s="1288"/>
      <c r="M8" s="1288"/>
      <c r="N8" s="1288"/>
      <c r="O8" s="1288"/>
      <c r="P8" s="1288"/>
      <c r="Q8" s="1288"/>
      <c r="R8" s="1288"/>
      <c r="S8" s="1288"/>
      <c r="T8" s="1288"/>
      <c r="U8" s="1288"/>
      <c r="V8" s="1288"/>
      <c r="W8" s="1288"/>
      <c r="X8" s="1288"/>
      <c r="Y8" s="1288"/>
      <c r="Z8" s="526"/>
      <c r="AA8" s="526"/>
      <c r="AB8" s="501"/>
      <c r="AC8" s="510"/>
      <c r="AD8" s="487"/>
      <c r="AE8" s="510"/>
      <c r="AF8" s="490"/>
      <c r="AG8" s="490"/>
      <c r="AH8" s="490"/>
      <c r="AI8" s="490"/>
      <c r="AJ8" s="490"/>
      <c r="AK8" s="490"/>
      <c r="AL8" s="490"/>
      <c r="AM8" s="490"/>
      <c r="AN8" s="490"/>
      <c r="AO8" s="490"/>
      <c r="AP8" s="490"/>
      <c r="AQ8" s="490"/>
      <c r="AR8" s="490"/>
      <c r="AS8" s="490"/>
      <c r="AT8" s="490"/>
      <c r="AU8" s="490"/>
      <c r="AV8" s="490"/>
      <c r="AW8" s="510"/>
      <c r="AY8" s="1288"/>
      <c r="AZ8" s="1288"/>
      <c r="BA8" s="1288"/>
      <c r="BB8" s="1288"/>
      <c r="BC8" s="1288"/>
      <c r="BD8" s="1288"/>
      <c r="BE8" s="1288"/>
      <c r="BF8" s="1288"/>
      <c r="BG8" s="1288"/>
      <c r="BH8" s="1288"/>
      <c r="BI8" s="1288"/>
      <c r="BJ8" s="1288"/>
      <c r="BK8" s="1288"/>
      <c r="BL8" s="1288"/>
      <c r="BM8" s="1288"/>
      <c r="BN8" s="1288"/>
      <c r="BO8" s="1288"/>
      <c r="BP8" s="1288"/>
      <c r="BQ8" s="1288"/>
      <c r="BR8" s="1288"/>
      <c r="BS8" s="1288"/>
    </row>
    <row r="9" spans="2:71" ht="15.75" customHeight="1" thickTop="1" thickBot="1">
      <c r="B9" s="1382" t="s">
        <v>13548</v>
      </c>
      <c r="C9" s="1288"/>
      <c r="D9" s="1288"/>
      <c r="E9" s="1288"/>
      <c r="F9" s="1288"/>
      <c r="G9" s="1288"/>
      <c r="H9" s="1288"/>
      <c r="I9" s="1288"/>
      <c r="J9" s="1288"/>
      <c r="K9" s="1288"/>
      <c r="L9" s="1288"/>
      <c r="M9" s="1288"/>
      <c r="N9" s="1288"/>
      <c r="O9" s="1288"/>
      <c r="P9" s="1288"/>
      <c r="Q9" s="1288"/>
      <c r="R9" s="1288"/>
      <c r="S9" s="1288"/>
      <c r="T9" s="1288"/>
      <c r="U9" s="1288"/>
      <c r="V9" s="1288"/>
      <c r="W9" s="1288"/>
      <c r="X9" s="1288"/>
      <c r="Y9" s="1288"/>
      <c r="Z9" s="526"/>
      <c r="AA9" s="526"/>
      <c r="AB9" s="501"/>
      <c r="AC9" s="510"/>
      <c r="AD9" s="487"/>
      <c r="AE9" s="510"/>
      <c r="AF9" s="490"/>
      <c r="AG9" s="490"/>
      <c r="AH9" s="490"/>
      <c r="AI9" s="490"/>
      <c r="AJ9" s="490"/>
      <c r="AK9" s="490"/>
      <c r="AL9" s="490"/>
      <c r="AM9" s="490"/>
      <c r="AN9" s="490"/>
      <c r="AO9" s="490"/>
      <c r="AP9" s="490"/>
      <c r="AQ9" s="490"/>
      <c r="AR9" s="490"/>
      <c r="AS9" s="490"/>
      <c r="AT9" s="490"/>
      <c r="AU9" s="490"/>
      <c r="AV9" s="490"/>
      <c r="AW9" s="510"/>
      <c r="AY9" s="1382" t="s">
        <v>13548</v>
      </c>
      <c r="AZ9" s="1288"/>
      <c r="BA9" s="1288"/>
      <c r="BB9" s="1288"/>
      <c r="BC9" s="1288"/>
      <c r="BD9" s="1288"/>
      <c r="BE9" s="1288"/>
      <c r="BF9" s="1288"/>
      <c r="BG9" s="1288"/>
      <c r="BH9" s="1288"/>
      <c r="BI9" s="1288"/>
      <c r="BJ9" s="1288"/>
      <c r="BK9" s="1288"/>
      <c r="BL9" s="1288"/>
      <c r="BM9" s="1288"/>
      <c r="BN9" s="1288"/>
      <c r="BO9" s="1288"/>
      <c r="BP9" s="1288"/>
      <c r="BQ9" s="1288"/>
      <c r="BR9" s="1288"/>
      <c r="BS9" s="1288"/>
    </row>
    <row r="10" spans="2:71" ht="15.75" customHeight="1" thickTop="1">
      <c r="B10" s="1383" t="s">
        <v>13549</v>
      </c>
      <c r="C10" s="1384" t="s">
        <v>11128</v>
      </c>
      <c r="D10" s="504" t="s">
        <v>6756</v>
      </c>
      <c r="E10" s="504">
        <v>3</v>
      </c>
      <c r="F10" s="1071">
        <v>0</v>
      </c>
      <c r="G10" s="1071">
        <v>0</v>
      </c>
      <c r="H10" s="1071">
        <v>0</v>
      </c>
      <c r="I10" s="1071">
        <v>0</v>
      </c>
      <c r="J10" s="1071">
        <v>0</v>
      </c>
      <c r="K10" s="1071">
        <v>0</v>
      </c>
      <c r="L10" s="1071">
        <v>0</v>
      </c>
      <c r="M10" s="1071">
        <v>0</v>
      </c>
      <c r="N10" s="1254">
        <f>IFERROR(SUM(F10:M10),0)</f>
        <v>0</v>
      </c>
      <c r="O10" s="1071">
        <v>0</v>
      </c>
      <c r="P10" s="1071">
        <v>0</v>
      </c>
      <c r="Q10" s="1071">
        <v>0</v>
      </c>
      <c r="R10" s="1071">
        <v>0</v>
      </c>
      <c r="S10" s="1071">
        <v>0</v>
      </c>
      <c r="T10" s="1071">
        <v>0</v>
      </c>
      <c r="U10" s="1071">
        <v>0</v>
      </c>
      <c r="V10" s="1071">
        <v>0</v>
      </c>
      <c r="W10" s="1255">
        <f>IFERROR(SUM(O10:V10),0)</f>
        <v>0</v>
      </c>
      <c r="X10" s="1288"/>
      <c r="Y10" s="1388" t="s">
        <v>13753</v>
      </c>
      <c r="Z10" s="526"/>
      <c r="AA10" s="509"/>
      <c r="AB10" s="501"/>
      <c r="AC10" s="510"/>
      <c r="AD10" s="487">
        <f>IF( SUM( AF10:AV10 ) = 0, 0, $AF$7 )</f>
        <v>0</v>
      </c>
      <c r="AE10" s="510"/>
      <c r="AF10" s="1519">
        <f xml:space="preserve"> IF( ISNUMBER(F10), 0, 1 )</f>
        <v>0</v>
      </c>
      <c r="AG10" s="1519">
        <f t="shared" ref="AG10:AM10" si="0" xml:space="preserve"> IF( ISNUMBER(G10), 0, 1 )</f>
        <v>0</v>
      </c>
      <c r="AH10" s="1519">
        <f t="shared" si="0"/>
        <v>0</v>
      </c>
      <c r="AI10" s="1519">
        <f t="shared" si="0"/>
        <v>0</v>
      </c>
      <c r="AJ10" s="1519">
        <f t="shared" si="0"/>
        <v>0</v>
      </c>
      <c r="AK10" s="1519">
        <f t="shared" si="0"/>
        <v>0</v>
      </c>
      <c r="AL10" s="1519">
        <f t="shared" si="0"/>
        <v>0</v>
      </c>
      <c r="AM10" s="1519">
        <f t="shared" si="0"/>
        <v>0</v>
      </c>
      <c r="AN10" s="490"/>
      <c r="AO10" s="1519">
        <f t="shared" ref="AO10" si="1" xml:space="preserve"> IF( ISNUMBER(O10), 0, 1 )</f>
        <v>0</v>
      </c>
      <c r="AP10" s="1519">
        <f t="shared" ref="AP10" si="2" xml:space="preserve"> IF( ISNUMBER(P10), 0, 1 )</f>
        <v>0</v>
      </c>
      <c r="AQ10" s="1519">
        <f t="shared" ref="AQ10" si="3" xml:space="preserve"> IF( ISNUMBER(Q10), 0, 1 )</f>
        <v>0</v>
      </c>
      <c r="AR10" s="1519">
        <f t="shared" ref="AR10" si="4" xml:space="preserve"> IF( ISNUMBER(R10), 0, 1 )</f>
        <v>0</v>
      </c>
      <c r="AS10" s="1519">
        <f t="shared" ref="AS10" si="5" xml:space="preserve"> IF( ISNUMBER(S10), 0, 1 )</f>
        <v>0</v>
      </c>
      <c r="AT10" s="1519">
        <f t="shared" ref="AT10" si="6" xml:space="preserve"> IF( ISNUMBER(T10), 0, 1 )</f>
        <v>0</v>
      </c>
      <c r="AU10" s="1519">
        <f t="shared" ref="AU10" si="7" xml:space="preserve"> IF( ISNUMBER(U10), 0, 1 )</f>
        <v>0</v>
      </c>
      <c r="AV10" s="1519">
        <f t="shared" ref="AV10" si="8" xml:space="preserve"> IF( ISNUMBER(V10), 0, 1 )</f>
        <v>0</v>
      </c>
      <c r="AW10" s="510"/>
      <c r="AY10" s="1383" t="s">
        <v>13549</v>
      </c>
      <c r="AZ10" s="1384" t="s">
        <v>11128</v>
      </c>
      <c r="BA10" s="1273" t="s">
        <v>13754</v>
      </c>
      <c r="BB10" s="1273" t="s">
        <v>13755</v>
      </c>
      <c r="BC10" s="1273" t="s">
        <v>13756</v>
      </c>
      <c r="BD10" s="1273" t="s">
        <v>13757</v>
      </c>
      <c r="BE10" s="1273" t="s">
        <v>13758</v>
      </c>
      <c r="BF10" s="1273" t="s">
        <v>13759</v>
      </c>
      <c r="BG10" s="1273" t="s">
        <v>13760</v>
      </c>
      <c r="BH10" s="1273" t="s">
        <v>13761</v>
      </c>
      <c r="BI10" s="1056" t="s">
        <v>13762</v>
      </c>
      <c r="BJ10" s="1273" t="s">
        <v>13763</v>
      </c>
      <c r="BK10" s="1273" t="s">
        <v>13764</v>
      </c>
      <c r="BL10" s="1273" t="s">
        <v>13765</v>
      </c>
      <c r="BM10" s="1273" t="s">
        <v>13766</v>
      </c>
      <c r="BN10" s="1273" t="s">
        <v>13767</v>
      </c>
      <c r="BO10" s="1273" t="s">
        <v>13768</v>
      </c>
      <c r="BP10" s="1273" t="s">
        <v>13769</v>
      </c>
      <c r="BQ10" s="1273" t="s">
        <v>13770</v>
      </c>
      <c r="BR10" s="720" t="s">
        <v>13771</v>
      </c>
      <c r="BS10" s="1288"/>
    </row>
    <row r="11" spans="2:71" ht="15.75" customHeight="1">
      <c r="B11" s="1391" t="s">
        <v>13549</v>
      </c>
      <c r="C11" s="1392" t="s">
        <v>11136</v>
      </c>
      <c r="D11" s="513" t="s">
        <v>6756</v>
      </c>
      <c r="E11" s="513">
        <v>3</v>
      </c>
      <c r="F11" s="1074">
        <v>0</v>
      </c>
      <c r="G11" s="1074">
        <v>0</v>
      </c>
      <c r="H11" s="1074">
        <v>0</v>
      </c>
      <c r="I11" s="1074">
        <v>0</v>
      </c>
      <c r="J11" s="1074">
        <v>0</v>
      </c>
      <c r="K11" s="1074">
        <v>0</v>
      </c>
      <c r="L11" s="1074">
        <v>0</v>
      </c>
      <c r="M11" s="1074">
        <v>0</v>
      </c>
      <c r="N11" s="1256">
        <f>IFERROR(SUM(F11:M11),0)</f>
        <v>0</v>
      </c>
      <c r="O11" s="1074">
        <v>0</v>
      </c>
      <c r="P11" s="1074">
        <v>0</v>
      </c>
      <c r="Q11" s="1074">
        <v>0</v>
      </c>
      <c r="R11" s="1074">
        <v>0</v>
      </c>
      <c r="S11" s="1074">
        <v>0</v>
      </c>
      <c r="T11" s="1074">
        <v>0</v>
      </c>
      <c r="U11" s="1074">
        <v>0</v>
      </c>
      <c r="V11" s="1074">
        <v>0</v>
      </c>
      <c r="W11" s="1257">
        <f>IFERROR(SUM(O11:V11),0)</f>
        <v>0</v>
      </c>
      <c r="X11" s="1288"/>
      <c r="Y11" s="1396" t="s">
        <v>13772</v>
      </c>
      <c r="Z11" s="526"/>
      <c r="AA11" s="517"/>
      <c r="AB11" s="501"/>
      <c r="AC11" s="510"/>
      <c r="AD11" s="487">
        <f>IF( SUM( AF11:AV11 ) = 0, 0, $AF$7 )</f>
        <v>0</v>
      </c>
      <c r="AE11" s="510"/>
      <c r="AF11" s="1519">
        <f xml:space="preserve"> IF( ISNUMBER(F11), 0, 1 )</f>
        <v>0</v>
      </c>
      <c r="AG11" s="1519">
        <f t="shared" ref="AG11" si="9" xml:space="preserve"> IF( ISNUMBER(G11), 0, 1 )</f>
        <v>0</v>
      </c>
      <c r="AH11" s="1519">
        <f t="shared" ref="AH11" si="10" xml:space="preserve"> IF( ISNUMBER(H11), 0, 1 )</f>
        <v>0</v>
      </c>
      <c r="AI11" s="1519">
        <f t="shared" ref="AI11" si="11" xml:space="preserve"> IF( ISNUMBER(I11), 0, 1 )</f>
        <v>0</v>
      </c>
      <c r="AJ11" s="1519">
        <f t="shared" ref="AJ11" si="12" xml:space="preserve"> IF( ISNUMBER(J11), 0, 1 )</f>
        <v>0</v>
      </c>
      <c r="AK11" s="1519">
        <f t="shared" ref="AK11" si="13" xml:space="preserve"> IF( ISNUMBER(K11), 0, 1 )</f>
        <v>0</v>
      </c>
      <c r="AL11" s="1519">
        <f t="shared" ref="AL11" si="14" xml:space="preserve"> IF( ISNUMBER(L11), 0, 1 )</f>
        <v>0</v>
      </c>
      <c r="AM11" s="1519">
        <f t="shared" ref="AM11" si="15" xml:space="preserve"> IF( ISNUMBER(M11), 0, 1 )</f>
        <v>0</v>
      </c>
      <c r="AN11" s="490"/>
      <c r="AO11" s="1519">
        <f t="shared" ref="AO11" si="16" xml:space="preserve"> IF( ISNUMBER(O11), 0, 1 )</f>
        <v>0</v>
      </c>
      <c r="AP11" s="1519">
        <f t="shared" ref="AP11" si="17" xml:space="preserve"> IF( ISNUMBER(P11), 0, 1 )</f>
        <v>0</v>
      </c>
      <c r="AQ11" s="1519">
        <f t="shared" ref="AQ11" si="18" xml:space="preserve"> IF( ISNUMBER(Q11), 0, 1 )</f>
        <v>0</v>
      </c>
      <c r="AR11" s="1519">
        <f t="shared" ref="AR11" si="19" xml:space="preserve"> IF( ISNUMBER(R11), 0, 1 )</f>
        <v>0</v>
      </c>
      <c r="AS11" s="1519">
        <f t="shared" ref="AS11" si="20" xml:space="preserve"> IF( ISNUMBER(S11), 0, 1 )</f>
        <v>0</v>
      </c>
      <c r="AT11" s="1519">
        <f t="shared" ref="AT11" si="21" xml:space="preserve"> IF( ISNUMBER(T11), 0, 1 )</f>
        <v>0</v>
      </c>
      <c r="AU11" s="1519">
        <f t="shared" ref="AU11" si="22" xml:space="preserve"> IF( ISNUMBER(U11), 0, 1 )</f>
        <v>0</v>
      </c>
      <c r="AV11" s="1519">
        <f t="shared" ref="AV11" si="23" xml:space="preserve"> IF( ISNUMBER(V11), 0, 1 )</f>
        <v>0</v>
      </c>
      <c r="AW11" s="510"/>
      <c r="AY11" s="1391" t="s">
        <v>13549</v>
      </c>
      <c r="AZ11" s="1392" t="s">
        <v>11136</v>
      </c>
      <c r="BA11" s="1274" t="s">
        <v>13773</v>
      </c>
      <c r="BB11" s="1274" t="s">
        <v>13774</v>
      </c>
      <c r="BC11" s="1274" t="s">
        <v>13775</v>
      </c>
      <c r="BD11" s="1274" t="s">
        <v>13776</v>
      </c>
      <c r="BE11" s="1274" t="s">
        <v>13777</v>
      </c>
      <c r="BF11" s="1274" t="s">
        <v>13778</v>
      </c>
      <c r="BG11" s="1274" t="s">
        <v>13779</v>
      </c>
      <c r="BH11" s="1274" t="s">
        <v>13780</v>
      </c>
      <c r="BI11" s="1057" t="s">
        <v>13781</v>
      </c>
      <c r="BJ11" s="1274" t="s">
        <v>13782</v>
      </c>
      <c r="BK11" s="1274" t="s">
        <v>13783</v>
      </c>
      <c r="BL11" s="1274" t="s">
        <v>13784</v>
      </c>
      <c r="BM11" s="1274" t="s">
        <v>13785</v>
      </c>
      <c r="BN11" s="1274" t="s">
        <v>13786</v>
      </c>
      <c r="BO11" s="1274" t="s">
        <v>13787</v>
      </c>
      <c r="BP11" s="1274" t="s">
        <v>13788</v>
      </c>
      <c r="BQ11" s="1274" t="s">
        <v>13789</v>
      </c>
      <c r="BR11" s="1241" t="s">
        <v>13790</v>
      </c>
      <c r="BS11" s="1288"/>
    </row>
    <row r="12" spans="2:71" ht="15.75" customHeight="1">
      <c r="B12" s="1391" t="s">
        <v>13549</v>
      </c>
      <c r="C12" s="1392" t="s">
        <v>11144</v>
      </c>
      <c r="D12" s="513" t="s">
        <v>6756</v>
      </c>
      <c r="E12" s="513">
        <v>3</v>
      </c>
      <c r="F12" s="1256">
        <f>IFERROR(F10+F11,0)</f>
        <v>0</v>
      </c>
      <c r="G12" s="1256">
        <f t="shared" ref="G12:W12" si="24">IFERROR(G10+G11,0)</f>
        <v>0</v>
      </c>
      <c r="H12" s="1256">
        <f t="shared" si="24"/>
        <v>0</v>
      </c>
      <c r="I12" s="1256">
        <f t="shared" si="24"/>
        <v>0</v>
      </c>
      <c r="J12" s="1256">
        <f>IFERROR(J10+J11,0)</f>
        <v>0</v>
      </c>
      <c r="K12" s="1256">
        <f t="shared" si="24"/>
        <v>0</v>
      </c>
      <c r="L12" s="1256">
        <f t="shared" si="24"/>
        <v>0</v>
      </c>
      <c r="M12" s="1256">
        <f t="shared" si="24"/>
        <v>0</v>
      </c>
      <c r="N12" s="1256">
        <f t="shared" si="24"/>
        <v>0</v>
      </c>
      <c r="O12" s="1256">
        <f t="shared" si="24"/>
        <v>0</v>
      </c>
      <c r="P12" s="1256">
        <f t="shared" si="24"/>
        <v>0</v>
      </c>
      <c r="Q12" s="1256">
        <f t="shared" si="24"/>
        <v>0</v>
      </c>
      <c r="R12" s="1256">
        <f t="shared" si="24"/>
        <v>0</v>
      </c>
      <c r="S12" s="1256">
        <f t="shared" si="24"/>
        <v>0</v>
      </c>
      <c r="T12" s="1256">
        <f t="shared" si="24"/>
        <v>0</v>
      </c>
      <c r="U12" s="1256">
        <f t="shared" si="24"/>
        <v>0</v>
      </c>
      <c r="V12" s="1256">
        <f t="shared" si="24"/>
        <v>0</v>
      </c>
      <c r="W12" s="1257">
        <f t="shared" si="24"/>
        <v>0</v>
      </c>
      <c r="X12" s="1288"/>
      <c r="Y12" s="1396" t="s">
        <v>13791</v>
      </c>
      <c r="Z12" s="526"/>
      <c r="AA12" s="517"/>
      <c r="AB12" s="501"/>
      <c r="AC12" s="510"/>
      <c r="AD12" s="487"/>
      <c r="AE12" s="510"/>
      <c r="AF12" s="490"/>
      <c r="AG12" s="490"/>
      <c r="AH12" s="490"/>
      <c r="AI12" s="490"/>
      <c r="AJ12" s="490"/>
      <c r="AK12" s="490"/>
      <c r="AL12" s="490"/>
      <c r="AM12" s="490"/>
      <c r="AN12" s="490"/>
      <c r="AO12" s="490"/>
      <c r="AP12" s="490"/>
      <c r="AQ12" s="490"/>
      <c r="AR12" s="490"/>
      <c r="AS12" s="490"/>
      <c r="AT12" s="490"/>
      <c r="AU12" s="490"/>
      <c r="AV12" s="490"/>
      <c r="AW12" s="510"/>
      <c r="AY12" s="1391" t="s">
        <v>13549</v>
      </c>
      <c r="AZ12" s="1392" t="s">
        <v>11144</v>
      </c>
      <c r="BA12" s="1057" t="s">
        <v>13792</v>
      </c>
      <c r="BB12" s="1057" t="s">
        <v>13793</v>
      </c>
      <c r="BC12" s="1057" t="s">
        <v>13794</v>
      </c>
      <c r="BD12" s="1057" t="s">
        <v>13795</v>
      </c>
      <c r="BE12" s="1057" t="s">
        <v>13796</v>
      </c>
      <c r="BF12" s="1057" t="s">
        <v>13797</v>
      </c>
      <c r="BG12" s="1057" t="s">
        <v>13798</v>
      </c>
      <c r="BH12" s="1057" t="s">
        <v>13799</v>
      </c>
      <c r="BI12" s="1057" t="s">
        <v>13800</v>
      </c>
      <c r="BJ12" s="1057" t="s">
        <v>13801</v>
      </c>
      <c r="BK12" s="1057" t="s">
        <v>13802</v>
      </c>
      <c r="BL12" s="1057" t="s">
        <v>13803</v>
      </c>
      <c r="BM12" s="1057" t="s">
        <v>13804</v>
      </c>
      <c r="BN12" s="1057" t="s">
        <v>13805</v>
      </c>
      <c r="BO12" s="1057" t="s">
        <v>13806</v>
      </c>
      <c r="BP12" s="1057" t="s">
        <v>13807</v>
      </c>
      <c r="BQ12" s="1057" t="s">
        <v>13808</v>
      </c>
      <c r="BR12" s="1241" t="s">
        <v>13809</v>
      </c>
      <c r="BS12" s="1288"/>
    </row>
    <row r="13" spans="2:71" ht="15.75" customHeight="1">
      <c r="B13" s="1391" t="s">
        <v>13589</v>
      </c>
      <c r="C13" s="1392" t="s">
        <v>11128</v>
      </c>
      <c r="D13" s="513" t="s">
        <v>6756</v>
      </c>
      <c r="E13" s="513">
        <v>3</v>
      </c>
      <c r="F13" s="1074">
        <v>0</v>
      </c>
      <c r="G13" s="1074">
        <v>0</v>
      </c>
      <c r="H13" s="1074">
        <v>0</v>
      </c>
      <c r="I13" s="1074">
        <v>0</v>
      </c>
      <c r="J13" s="1074">
        <v>0</v>
      </c>
      <c r="K13" s="1074">
        <v>0</v>
      </c>
      <c r="L13" s="1074">
        <v>0</v>
      </c>
      <c r="M13" s="1074">
        <v>0</v>
      </c>
      <c r="N13" s="1256">
        <f>IFERROR(SUM(F13:M13),0)</f>
        <v>0</v>
      </c>
      <c r="O13" s="1074">
        <v>0</v>
      </c>
      <c r="P13" s="1074">
        <v>0</v>
      </c>
      <c r="Q13" s="1074">
        <v>0</v>
      </c>
      <c r="R13" s="1074">
        <v>0</v>
      </c>
      <c r="S13" s="1074">
        <v>0</v>
      </c>
      <c r="T13" s="1074">
        <v>0</v>
      </c>
      <c r="U13" s="1074">
        <v>0</v>
      </c>
      <c r="V13" s="1074">
        <v>0</v>
      </c>
      <c r="W13" s="1257">
        <f>IFERROR(SUM(O13:V13),0)</f>
        <v>0</v>
      </c>
      <c r="X13" s="1288"/>
      <c r="Y13" s="1396" t="s">
        <v>13810</v>
      </c>
      <c r="Z13" s="526"/>
      <c r="AA13" s="517"/>
      <c r="AB13" s="501"/>
      <c r="AC13" s="510"/>
      <c r="AD13" s="487">
        <f t="shared" ref="AD13:AD14" si="25">IF( SUM( AF13:AV13 ) = 0, 0, $AF$7 )</f>
        <v>0</v>
      </c>
      <c r="AE13" s="510"/>
      <c r="AF13" s="1519">
        <f xml:space="preserve"> IF( ISNUMBER(F13), 0, 1 )</f>
        <v>0</v>
      </c>
      <c r="AG13" s="1519">
        <f t="shared" ref="AG13:AG14" si="26" xml:space="preserve"> IF( ISNUMBER(G13), 0, 1 )</f>
        <v>0</v>
      </c>
      <c r="AH13" s="1519">
        <f t="shared" ref="AH13:AH14" si="27" xml:space="preserve"> IF( ISNUMBER(H13), 0, 1 )</f>
        <v>0</v>
      </c>
      <c r="AI13" s="1519">
        <f t="shared" ref="AI13:AI14" si="28" xml:space="preserve"> IF( ISNUMBER(I13), 0, 1 )</f>
        <v>0</v>
      </c>
      <c r="AJ13" s="1519">
        <f t="shared" ref="AJ13:AJ14" si="29" xml:space="preserve"> IF( ISNUMBER(J13), 0, 1 )</f>
        <v>0</v>
      </c>
      <c r="AK13" s="1519">
        <f t="shared" ref="AK13:AK14" si="30" xml:space="preserve"> IF( ISNUMBER(K13), 0, 1 )</f>
        <v>0</v>
      </c>
      <c r="AL13" s="1519">
        <f t="shared" ref="AL13:AL14" si="31" xml:space="preserve"> IF( ISNUMBER(L13), 0, 1 )</f>
        <v>0</v>
      </c>
      <c r="AM13" s="1519">
        <f t="shared" ref="AM13:AM14" si="32" xml:space="preserve"> IF( ISNUMBER(M13), 0, 1 )</f>
        <v>0</v>
      </c>
      <c r="AN13" s="490"/>
      <c r="AO13" s="1519">
        <f t="shared" ref="AO13:AO14" si="33" xml:space="preserve"> IF( ISNUMBER(O13), 0, 1 )</f>
        <v>0</v>
      </c>
      <c r="AP13" s="1519">
        <f t="shared" ref="AP13:AP14" si="34" xml:space="preserve"> IF( ISNUMBER(P13), 0, 1 )</f>
        <v>0</v>
      </c>
      <c r="AQ13" s="1519">
        <f t="shared" ref="AQ13:AQ14" si="35" xml:space="preserve"> IF( ISNUMBER(Q13), 0, 1 )</f>
        <v>0</v>
      </c>
      <c r="AR13" s="1519">
        <f t="shared" ref="AR13:AR14" si="36" xml:space="preserve"> IF( ISNUMBER(R13), 0, 1 )</f>
        <v>0</v>
      </c>
      <c r="AS13" s="1519">
        <f t="shared" ref="AS13:AS14" si="37" xml:space="preserve"> IF( ISNUMBER(S13), 0, 1 )</f>
        <v>0</v>
      </c>
      <c r="AT13" s="1519">
        <f t="shared" ref="AT13:AT14" si="38" xml:space="preserve"> IF( ISNUMBER(T13), 0, 1 )</f>
        <v>0</v>
      </c>
      <c r="AU13" s="1519">
        <f t="shared" ref="AU13:AU14" si="39" xml:space="preserve"> IF( ISNUMBER(U13), 0, 1 )</f>
        <v>0</v>
      </c>
      <c r="AV13" s="1519">
        <f t="shared" ref="AV13:AV14" si="40" xml:space="preserve"> IF( ISNUMBER(V13), 0, 1 )</f>
        <v>0</v>
      </c>
      <c r="AW13" s="510"/>
      <c r="AY13" s="1391" t="s">
        <v>13589</v>
      </c>
      <c r="AZ13" s="1392" t="s">
        <v>11128</v>
      </c>
      <c r="BA13" s="1274" t="s">
        <v>13811</v>
      </c>
      <c r="BB13" s="1274" t="s">
        <v>13812</v>
      </c>
      <c r="BC13" s="1274" t="s">
        <v>13813</v>
      </c>
      <c r="BD13" s="1274" t="s">
        <v>13814</v>
      </c>
      <c r="BE13" s="1274" t="s">
        <v>13815</v>
      </c>
      <c r="BF13" s="1274" t="s">
        <v>13816</v>
      </c>
      <c r="BG13" s="1274" t="s">
        <v>13817</v>
      </c>
      <c r="BH13" s="1274" t="s">
        <v>13818</v>
      </c>
      <c r="BI13" s="1057" t="s">
        <v>13819</v>
      </c>
      <c r="BJ13" s="1274" t="s">
        <v>13820</v>
      </c>
      <c r="BK13" s="1274" t="s">
        <v>13821</v>
      </c>
      <c r="BL13" s="1274" t="s">
        <v>13822</v>
      </c>
      <c r="BM13" s="1274" t="s">
        <v>13823</v>
      </c>
      <c r="BN13" s="1274" t="s">
        <v>13824</v>
      </c>
      <c r="BO13" s="1274" t="s">
        <v>13825</v>
      </c>
      <c r="BP13" s="1274" t="s">
        <v>13826</v>
      </c>
      <c r="BQ13" s="1274" t="s">
        <v>13827</v>
      </c>
      <c r="BR13" s="1241" t="s">
        <v>13828</v>
      </c>
      <c r="BS13" s="1288"/>
    </row>
    <row r="14" spans="2:71" ht="15.75" customHeight="1">
      <c r="B14" s="1391" t="s">
        <v>13589</v>
      </c>
      <c r="C14" s="1392" t="s">
        <v>11136</v>
      </c>
      <c r="D14" s="513" t="s">
        <v>6756</v>
      </c>
      <c r="E14" s="513">
        <v>3</v>
      </c>
      <c r="F14" s="1074">
        <v>0</v>
      </c>
      <c r="G14" s="1074">
        <v>0</v>
      </c>
      <c r="H14" s="1074">
        <v>0</v>
      </c>
      <c r="I14" s="1074">
        <v>0</v>
      </c>
      <c r="J14" s="1074">
        <v>0</v>
      </c>
      <c r="K14" s="1074">
        <v>0</v>
      </c>
      <c r="L14" s="1074">
        <v>0</v>
      </c>
      <c r="M14" s="1074">
        <v>0</v>
      </c>
      <c r="N14" s="1256">
        <f>IFERROR(SUM(F14:M14),0)</f>
        <v>0</v>
      </c>
      <c r="O14" s="1074">
        <v>0</v>
      </c>
      <c r="P14" s="1074">
        <v>0</v>
      </c>
      <c r="Q14" s="1074">
        <v>0</v>
      </c>
      <c r="R14" s="1074">
        <v>0</v>
      </c>
      <c r="S14" s="1074">
        <v>0</v>
      </c>
      <c r="T14" s="1074">
        <v>0</v>
      </c>
      <c r="U14" s="1074">
        <v>0</v>
      </c>
      <c r="V14" s="1074">
        <v>0</v>
      </c>
      <c r="W14" s="1257">
        <f>IFERROR(SUM(O14:V14),0)</f>
        <v>0</v>
      </c>
      <c r="X14" s="1288"/>
      <c r="Y14" s="1396" t="s">
        <v>13829</v>
      </c>
      <c r="Z14" s="526"/>
      <c r="AA14" s="517"/>
      <c r="AB14" s="501"/>
      <c r="AC14" s="486"/>
      <c r="AD14" s="487">
        <f t="shared" si="25"/>
        <v>0</v>
      </c>
      <c r="AE14" s="486"/>
      <c r="AF14" s="1519">
        <f xml:space="preserve"> IF( ISNUMBER(F14), 0, 1 )</f>
        <v>0</v>
      </c>
      <c r="AG14" s="1519">
        <f t="shared" si="26"/>
        <v>0</v>
      </c>
      <c r="AH14" s="1519">
        <f t="shared" si="27"/>
        <v>0</v>
      </c>
      <c r="AI14" s="1519">
        <f t="shared" si="28"/>
        <v>0</v>
      </c>
      <c r="AJ14" s="1519">
        <f t="shared" si="29"/>
        <v>0</v>
      </c>
      <c r="AK14" s="1519">
        <f t="shared" si="30"/>
        <v>0</v>
      </c>
      <c r="AL14" s="1519">
        <f t="shared" si="31"/>
        <v>0</v>
      </c>
      <c r="AM14" s="1519">
        <f t="shared" si="32"/>
        <v>0</v>
      </c>
      <c r="AN14" s="490"/>
      <c r="AO14" s="1519">
        <f t="shared" si="33"/>
        <v>0</v>
      </c>
      <c r="AP14" s="1519">
        <f t="shared" si="34"/>
        <v>0</v>
      </c>
      <c r="AQ14" s="1519">
        <f t="shared" si="35"/>
        <v>0</v>
      </c>
      <c r="AR14" s="1519">
        <f t="shared" si="36"/>
        <v>0</v>
      </c>
      <c r="AS14" s="1519">
        <f t="shared" si="37"/>
        <v>0</v>
      </c>
      <c r="AT14" s="1519">
        <f t="shared" si="38"/>
        <v>0</v>
      </c>
      <c r="AU14" s="1519">
        <f t="shared" si="39"/>
        <v>0</v>
      </c>
      <c r="AV14" s="1519">
        <f t="shared" si="40"/>
        <v>0</v>
      </c>
      <c r="AW14" s="486"/>
      <c r="AY14" s="1391" t="s">
        <v>13589</v>
      </c>
      <c r="AZ14" s="1392" t="s">
        <v>11136</v>
      </c>
      <c r="BA14" s="1274" t="s">
        <v>13830</v>
      </c>
      <c r="BB14" s="1274" t="s">
        <v>13831</v>
      </c>
      <c r="BC14" s="1274" t="s">
        <v>13832</v>
      </c>
      <c r="BD14" s="1274" t="s">
        <v>13833</v>
      </c>
      <c r="BE14" s="1274" t="s">
        <v>13834</v>
      </c>
      <c r="BF14" s="1274" t="s">
        <v>13835</v>
      </c>
      <c r="BG14" s="1274" t="s">
        <v>13836</v>
      </c>
      <c r="BH14" s="1274" t="s">
        <v>13837</v>
      </c>
      <c r="BI14" s="1057" t="s">
        <v>13838</v>
      </c>
      <c r="BJ14" s="1274" t="s">
        <v>13839</v>
      </c>
      <c r="BK14" s="1274" t="s">
        <v>13840</v>
      </c>
      <c r="BL14" s="1274" t="s">
        <v>13841</v>
      </c>
      <c r="BM14" s="1274" t="s">
        <v>13842</v>
      </c>
      <c r="BN14" s="1274" t="s">
        <v>13843</v>
      </c>
      <c r="BO14" s="1274" t="s">
        <v>13844</v>
      </c>
      <c r="BP14" s="1274" t="s">
        <v>13845</v>
      </c>
      <c r="BQ14" s="1274" t="s">
        <v>13846</v>
      </c>
      <c r="BR14" s="1241" t="s">
        <v>13847</v>
      </c>
      <c r="BS14" s="1288"/>
    </row>
    <row r="15" spans="2:71" ht="15.75" customHeight="1">
      <c r="B15" s="1391" t="s">
        <v>13589</v>
      </c>
      <c r="C15" s="1392" t="s">
        <v>11144</v>
      </c>
      <c r="D15" s="513" t="s">
        <v>6756</v>
      </c>
      <c r="E15" s="513">
        <v>3</v>
      </c>
      <c r="F15" s="1256">
        <f>IFERROR(F13+F14,0)</f>
        <v>0</v>
      </c>
      <c r="G15" s="1256">
        <f t="shared" ref="G15:W15" si="41">IFERROR(G13+G14,0)</f>
        <v>0</v>
      </c>
      <c r="H15" s="1256">
        <f t="shared" si="41"/>
        <v>0</v>
      </c>
      <c r="I15" s="1256">
        <f t="shared" si="41"/>
        <v>0</v>
      </c>
      <c r="J15" s="1256">
        <f t="shared" si="41"/>
        <v>0</v>
      </c>
      <c r="K15" s="1256">
        <f t="shared" si="41"/>
        <v>0</v>
      </c>
      <c r="L15" s="1256">
        <f t="shared" si="41"/>
        <v>0</v>
      </c>
      <c r="M15" s="1256">
        <f t="shared" si="41"/>
        <v>0</v>
      </c>
      <c r="N15" s="1256">
        <f t="shared" si="41"/>
        <v>0</v>
      </c>
      <c r="O15" s="1256">
        <f t="shared" si="41"/>
        <v>0</v>
      </c>
      <c r="P15" s="1256">
        <f t="shared" si="41"/>
        <v>0</v>
      </c>
      <c r="Q15" s="1256">
        <f t="shared" si="41"/>
        <v>0</v>
      </c>
      <c r="R15" s="1256">
        <f t="shared" si="41"/>
        <v>0</v>
      </c>
      <c r="S15" s="1256">
        <f t="shared" si="41"/>
        <v>0</v>
      </c>
      <c r="T15" s="1256">
        <f t="shared" si="41"/>
        <v>0</v>
      </c>
      <c r="U15" s="1256">
        <f t="shared" si="41"/>
        <v>0</v>
      </c>
      <c r="V15" s="1256">
        <f t="shared" si="41"/>
        <v>0</v>
      </c>
      <c r="W15" s="1257">
        <f t="shared" si="41"/>
        <v>0</v>
      </c>
      <c r="X15" s="1288"/>
      <c r="Y15" s="1396" t="s">
        <v>13848</v>
      </c>
      <c r="Z15" s="526"/>
      <c r="AA15" s="517"/>
      <c r="AB15" s="501"/>
      <c r="AC15" s="486"/>
      <c r="AD15" s="487"/>
      <c r="AE15" s="486"/>
      <c r="AW15" s="486"/>
      <c r="AY15" s="1391" t="s">
        <v>13589</v>
      </c>
      <c r="AZ15" s="1392" t="s">
        <v>11144</v>
      </c>
      <c r="BA15" s="1057" t="s">
        <v>13849</v>
      </c>
      <c r="BB15" s="1057" t="s">
        <v>13850</v>
      </c>
      <c r="BC15" s="1057" t="s">
        <v>13851</v>
      </c>
      <c r="BD15" s="1057" t="s">
        <v>13852</v>
      </c>
      <c r="BE15" s="1057" t="s">
        <v>13853</v>
      </c>
      <c r="BF15" s="1057" t="s">
        <v>13854</v>
      </c>
      <c r="BG15" s="1057" t="s">
        <v>13855</v>
      </c>
      <c r="BH15" s="1057" t="s">
        <v>13856</v>
      </c>
      <c r="BI15" s="1057" t="s">
        <v>13857</v>
      </c>
      <c r="BJ15" s="1057" t="s">
        <v>13858</v>
      </c>
      <c r="BK15" s="1057" t="s">
        <v>13859</v>
      </c>
      <c r="BL15" s="1057" t="s">
        <v>13860</v>
      </c>
      <c r="BM15" s="1057" t="s">
        <v>13861</v>
      </c>
      <c r="BN15" s="1057" t="s">
        <v>13862</v>
      </c>
      <c r="BO15" s="1057" t="s">
        <v>13863</v>
      </c>
      <c r="BP15" s="1057" t="s">
        <v>13864</v>
      </c>
      <c r="BQ15" s="1057" t="s">
        <v>13865</v>
      </c>
      <c r="BR15" s="1241" t="s">
        <v>13866</v>
      </c>
      <c r="BS15" s="1288"/>
    </row>
    <row r="16" spans="2:71" ht="15.75" customHeight="1">
      <c r="B16" s="1391" t="s">
        <v>13629</v>
      </c>
      <c r="C16" s="1392" t="s">
        <v>11128</v>
      </c>
      <c r="D16" s="513" t="s">
        <v>6756</v>
      </c>
      <c r="E16" s="513">
        <v>3</v>
      </c>
      <c r="F16" s="1074">
        <v>0</v>
      </c>
      <c r="G16" s="1074">
        <v>0</v>
      </c>
      <c r="H16" s="1074">
        <v>0</v>
      </c>
      <c r="I16" s="1074">
        <v>0</v>
      </c>
      <c r="J16" s="1074">
        <v>0</v>
      </c>
      <c r="K16" s="1074">
        <v>0</v>
      </c>
      <c r="L16" s="1074">
        <v>0</v>
      </c>
      <c r="M16" s="1074">
        <v>0</v>
      </c>
      <c r="N16" s="1256">
        <f>IFERROR(SUM(F16:M16),0)</f>
        <v>0</v>
      </c>
      <c r="O16" s="1074">
        <v>0</v>
      </c>
      <c r="P16" s="1074">
        <v>0</v>
      </c>
      <c r="Q16" s="1074">
        <v>0</v>
      </c>
      <c r="R16" s="1074">
        <v>0</v>
      </c>
      <c r="S16" s="1074">
        <v>0</v>
      </c>
      <c r="T16" s="1074">
        <v>0</v>
      </c>
      <c r="U16" s="1074">
        <v>0</v>
      </c>
      <c r="V16" s="1074">
        <v>0</v>
      </c>
      <c r="W16" s="1257">
        <f>IFERROR(SUM(O16:V16),0)</f>
        <v>0</v>
      </c>
      <c r="X16" s="1288"/>
      <c r="Y16" s="1396" t="s">
        <v>13867</v>
      </c>
      <c r="Z16" s="526"/>
      <c r="AA16" s="517"/>
      <c r="AB16" s="501"/>
      <c r="AC16" s="486"/>
      <c r="AD16" s="487">
        <f t="shared" ref="AD16:AD17" si="42">IF( SUM( AF16:AV16 ) = 0, 0, $AF$7 )</f>
        <v>0</v>
      </c>
      <c r="AE16" s="486"/>
      <c r="AF16" s="1519">
        <f xml:space="preserve"> IF( ISNUMBER(F16), 0, 1 )</f>
        <v>0</v>
      </c>
      <c r="AG16" s="1519">
        <f t="shared" ref="AG16:AG17" si="43" xml:space="preserve"> IF( ISNUMBER(G16), 0, 1 )</f>
        <v>0</v>
      </c>
      <c r="AH16" s="1519">
        <f t="shared" ref="AH16:AH17" si="44" xml:space="preserve"> IF( ISNUMBER(H16), 0, 1 )</f>
        <v>0</v>
      </c>
      <c r="AI16" s="1519">
        <f t="shared" ref="AI16:AI17" si="45" xml:space="preserve"> IF( ISNUMBER(I16), 0, 1 )</f>
        <v>0</v>
      </c>
      <c r="AJ16" s="1519">
        <f t="shared" ref="AJ16:AJ17" si="46" xml:space="preserve"> IF( ISNUMBER(J16), 0, 1 )</f>
        <v>0</v>
      </c>
      <c r="AK16" s="1519">
        <f t="shared" ref="AK16:AK17" si="47" xml:space="preserve"> IF( ISNUMBER(K16), 0, 1 )</f>
        <v>0</v>
      </c>
      <c r="AL16" s="1519">
        <f t="shared" ref="AL16:AL17" si="48" xml:space="preserve"> IF( ISNUMBER(L16), 0, 1 )</f>
        <v>0</v>
      </c>
      <c r="AM16" s="1519">
        <f t="shared" ref="AM16:AM17" si="49" xml:space="preserve"> IF( ISNUMBER(M16), 0, 1 )</f>
        <v>0</v>
      </c>
      <c r="AN16" s="490"/>
      <c r="AO16" s="1519">
        <f t="shared" ref="AO16:AO17" si="50" xml:space="preserve"> IF( ISNUMBER(O16), 0, 1 )</f>
        <v>0</v>
      </c>
      <c r="AP16" s="1519">
        <f t="shared" ref="AP16:AP17" si="51" xml:space="preserve"> IF( ISNUMBER(P16), 0, 1 )</f>
        <v>0</v>
      </c>
      <c r="AQ16" s="1519">
        <f t="shared" ref="AQ16:AQ17" si="52" xml:space="preserve"> IF( ISNUMBER(Q16), 0, 1 )</f>
        <v>0</v>
      </c>
      <c r="AR16" s="1519">
        <f t="shared" ref="AR16:AR17" si="53" xml:space="preserve"> IF( ISNUMBER(R16), 0, 1 )</f>
        <v>0</v>
      </c>
      <c r="AS16" s="1519">
        <f t="shared" ref="AS16:AS17" si="54" xml:space="preserve"> IF( ISNUMBER(S16), 0, 1 )</f>
        <v>0</v>
      </c>
      <c r="AT16" s="1519">
        <f t="shared" ref="AT16:AT17" si="55" xml:space="preserve"> IF( ISNUMBER(T16), 0, 1 )</f>
        <v>0</v>
      </c>
      <c r="AU16" s="1519">
        <f t="shared" ref="AU16:AU17" si="56" xml:space="preserve"> IF( ISNUMBER(U16), 0, 1 )</f>
        <v>0</v>
      </c>
      <c r="AV16" s="1519">
        <f t="shared" ref="AV16:AV17" si="57" xml:space="preserve"> IF( ISNUMBER(V16), 0, 1 )</f>
        <v>0</v>
      </c>
      <c r="AW16" s="486"/>
      <c r="AY16" s="1391" t="s">
        <v>13629</v>
      </c>
      <c r="AZ16" s="1392" t="s">
        <v>11128</v>
      </c>
      <c r="BA16" s="1274" t="s">
        <v>13868</v>
      </c>
      <c r="BB16" s="1274" t="s">
        <v>13869</v>
      </c>
      <c r="BC16" s="1274" t="s">
        <v>13870</v>
      </c>
      <c r="BD16" s="1274" t="s">
        <v>13871</v>
      </c>
      <c r="BE16" s="1274" t="s">
        <v>13872</v>
      </c>
      <c r="BF16" s="1274" t="s">
        <v>13873</v>
      </c>
      <c r="BG16" s="1274" t="s">
        <v>13874</v>
      </c>
      <c r="BH16" s="1274" t="s">
        <v>13875</v>
      </c>
      <c r="BI16" s="1057" t="s">
        <v>13876</v>
      </c>
      <c r="BJ16" s="1274" t="s">
        <v>13877</v>
      </c>
      <c r="BK16" s="1274" t="s">
        <v>13878</v>
      </c>
      <c r="BL16" s="1274" t="s">
        <v>13879</v>
      </c>
      <c r="BM16" s="1274" t="s">
        <v>13880</v>
      </c>
      <c r="BN16" s="1274" t="s">
        <v>13881</v>
      </c>
      <c r="BO16" s="1274" t="s">
        <v>13882</v>
      </c>
      <c r="BP16" s="1274" t="s">
        <v>13883</v>
      </c>
      <c r="BQ16" s="1274" t="s">
        <v>13884</v>
      </c>
      <c r="BR16" s="1241" t="s">
        <v>13885</v>
      </c>
      <c r="BS16" s="1288"/>
    </row>
    <row r="17" spans="2:71" ht="15.75" customHeight="1">
      <c r="B17" s="1391" t="s">
        <v>13629</v>
      </c>
      <c r="C17" s="1392" t="s">
        <v>11136</v>
      </c>
      <c r="D17" s="513" t="s">
        <v>6756</v>
      </c>
      <c r="E17" s="513">
        <v>3</v>
      </c>
      <c r="F17" s="1074">
        <v>0</v>
      </c>
      <c r="G17" s="1074">
        <v>0</v>
      </c>
      <c r="H17" s="1074">
        <v>0</v>
      </c>
      <c r="I17" s="1074">
        <v>0</v>
      </c>
      <c r="J17" s="1074">
        <v>0</v>
      </c>
      <c r="K17" s="1074">
        <v>0</v>
      </c>
      <c r="L17" s="1074">
        <v>0</v>
      </c>
      <c r="M17" s="1074">
        <v>0</v>
      </c>
      <c r="N17" s="1256">
        <f>IFERROR(SUM(F17:M17),0)</f>
        <v>0</v>
      </c>
      <c r="O17" s="1074">
        <v>0</v>
      </c>
      <c r="P17" s="1074">
        <v>0</v>
      </c>
      <c r="Q17" s="1074">
        <v>0</v>
      </c>
      <c r="R17" s="1074">
        <v>0</v>
      </c>
      <c r="S17" s="1074">
        <v>0</v>
      </c>
      <c r="T17" s="1074">
        <v>0</v>
      </c>
      <c r="U17" s="1074">
        <v>0</v>
      </c>
      <c r="V17" s="1074">
        <v>0</v>
      </c>
      <c r="W17" s="1257">
        <f>IFERROR(SUM(O17:V17),0)</f>
        <v>0</v>
      </c>
      <c r="X17" s="1288"/>
      <c r="Y17" s="1396" t="s">
        <v>13886</v>
      </c>
      <c r="Z17" s="526"/>
      <c r="AA17" s="517"/>
      <c r="AB17" s="501"/>
      <c r="AC17" s="528"/>
      <c r="AD17" s="487">
        <f t="shared" si="42"/>
        <v>0</v>
      </c>
      <c r="AE17" s="528"/>
      <c r="AF17" s="1519">
        <f xml:space="preserve"> IF( ISNUMBER(F17), 0, 1 )</f>
        <v>0</v>
      </c>
      <c r="AG17" s="1519">
        <f t="shared" si="43"/>
        <v>0</v>
      </c>
      <c r="AH17" s="1519">
        <f t="shared" si="44"/>
        <v>0</v>
      </c>
      <c r="AI17" s="1519">
        <f t="shared" si="45"/>
        <v>0</v>
      </c>
      <c r="AJ17" s="1519">
        <f t="shared" si="46"/>
        <v>0</v>
      </c>
      <c r="AK17" s="1519">
        <f t="shared" si="47"/>
        <v>0</v>
      </c>
      <c r="AL17" s="1519">
        <f t="shared" si="48"/>
        <v>0</v>
      </c>
      <c r="AM17" s="1519">
        <f t="shared" si="49"/>
        <v>0</v>
      </c>
      <c r="AN17" s="490"/>
      <c r="AO17" s="1519">
        <f t="shared" si="50"/>
        <v>0</v>
      </c>
      <c r="AP17" s="1519">
        <f t="shared" si="51"/>
        <v>0</v>
      </c>
      <c r="AQ17" s="1519">
        <f t="shared" si="52"/>
        <v>0</v>
      </c>
      <c r="AR17" s="1519">
        <f t="shared" si="53"/>
        <v>0</v>
      </c>
      <c r="AS17" s="1519">
        <f t="shared" si="54"/>
        <v>0</v>
      </c>
      <c r="AT17" s="1519">
        <f t="shared" si="55"/>
        <v>0</v>
      </c>
      <c r="AU17" s="1519">
        <f t="shared" si="56"/>
        <v>0</v>
      </c>
      <c r="AV17" s="1519">
        <f t="shared" si="57"/>
        <v>0</v>
      </c>
      <c r="AW17" s="528"/>
      <c r="AY17" s="1391" t="s">
        <v>13629</v>
      </c>
      <c r="AZ17" s="1392" t="s">
        <v>11136</v>
      </c>
      <c r="BA17" s="1274" t="s">
        <v>13887</v>
      </c>
      <c r="BB17" s="1274" t="s">
        <v>13888</v>
      </c>
      <c r="BC17" s="1274" t="s">
        <v>13889</v>
      </c>
      <c r="BD17" s="1274" t="s">
        <v>13890</v>
      </c>
      <c r="BE17" s="1274" t="s">
        <v>13891</v>
      </c>
      <c r="BF17" s="1274" t="s">
        <v>13892</v>
      </c>
      <c r="BG17" s="1274" t="s">
        <v>13893</v>
      </c>
      <c r="BH17" s="1274" t="s">
        <v>13894</v>
      </c>
      <c r="BI17" s="1057" t="s">
        <v>13895</v>
      </c>
      <c r="BJ17" s="1274" t="s">
        <v>13896</v>
      </c>
      <c r="BK17" s="1274" t="s">
        <v>13897</v>
      </c>
      <c r="BL17" s="1274" t="s">
        <v>13898</v>
      </c>
      <c r="BM17" s="1274" t="s">
        <v>13899</v>
      </c>
      <c r="BN17" s="1274" t="s">
        <v>13900</v>
      </c>
      <c r="BO17" s="1274" t="s">
        <v>13901</v>
      </c>
      <c r="BP17" s="1274" t="s">
        <v>13902</v>
      </c>
      <c r="BQ17" s="1274" t="s">
        <v>13903</v>
      </c>
      <c r="BR17" s="1241" t="s">
        <v>13904</v>
      </c>
      <c r="BS17" s="1288"/>
    </row>
    <row r="18" spans="2:71" ht="15.75" customHeight="1">
      <c r="B18" s="1391" t="s">
        <v>13629</v>
      </c>
      <c r="C18" s="1392" t="s">
        <v>11144</v>
      </c>
      <c r="D18" s="513" t="s">
        <v>6756</v>
      </c>
      <c r="E18" s="513">
        <v>3</v>
      </c>
      <c r="F18" s="1256">
        <f>IFERROR(F16+F17,0)</f>
        <v>0</v>
      </c>
      <c r="G18" s="1256">
        <f t="shared" ref="G18:W18" si="58">IFERROR(G16+G17,0)</f>
        <v>0</v>
      </c>
      <c r="H18" s="1256">
        <f t="shared" si="58"/>
        <v>0</v>
      </c>
      <c r="I18" s="1256">
        <f t="shared" si="58"/>
        <v>0</v>
      </c>
      <c r="J18" s="1256">
        <f t="shared" si="58"/>
        <v>0</v>
      </c>
      <c r="K18" s="1256">
        <f t="shared" si="58"/>
        <v>0</v>
      </c>
      <c r="L18" s="1256">
        <f t="shared" si="58"/>
        <v>0</v>
      </c>
      <c r="M18" s="1256">
        <f t="shared" si="58"/>
        <v>0</v>
      </c>
      <c r="N18" s="1256">
        <f t="shared" si="58"/>
        <v>0</v>
      </c>
      <c r="O18" s="1256">
        <f t="shared" si="58"/>
        <v>0</v>
      </c>
      <c r="P18" s="1256">
        <f t="shared" si="58"/>
        <v>0</v>
      </c>
      <c r="Q18" s="1256">
        <f t="shared" si="58"/>
        <v>0</v>
      </c>
      <c r="R18" s="1256">
        <f t="shared" si="58"/>
        <v>0</v>
      </c>
      <c r="S18" s="1256">
        <f t="shared" si="58"/>
        <v>0</v>
      </c>
      <c r="T18" s="1256">
        <f t="shared" si="58"/>
        <v>0</v>
      </c>
      <c r="U18" s="1256">
        <f t="shared" si="58"/>
        <v>0</v>
      </c>
      <c r="V18" s="1256">
        <f t="shared" si="58"/>
        <v>0</v>
      </c>
      <c r="W18" s="1257">
        <f t="shared" si="58"/>
        <v>0</v>
      </c>
      <c r="X18" s="1288"/>
      <c r="Y18" s="1396" t="s">
        <v>13905</v>
      </c>
      <c r="Z18" s="526"/>
      <c r="AA18" s="596"/>
      <c r="AB18" s="508"/>
      <c r="AC18" s="528"/>
      <c r="AD18" s="487"/>
      <c r="AE18" s="528"/>
      <c r="AF18" s="508"/>
      <c r="AG18" s="508"/>
      <c r="AH18" s="508"/>
      <c r="AI18" s="508"/>
      <c r="AJ18" s="508"/>
      <c r="AK18" s="508"/>
      <c r="AL18" s="508"/>
      <c r="AM18" s="508"/>
      <c r="AN18" s="508"/>
      <c r="AO18" s="508"/>
      <c r="AP18" s="508"/>
      <c r="AQ18" s="508"/>
      <c r="AR18" s="508"/>
      <c r="AS18" s="508"/>
      <c r="AT18" s="508"/>
      <c r="AU18" s="508"/>
      <c r="AV18" s="508"/>
      <c r="AW18" s="528"/>
      <c r="AY18" s="1391" t="s">
        <v>13629</v>
      </c>
      <c r="AZ18" s="1392" t="s">
        <v>11144</v>
      </c>
      <c r="BA18" s="1057" t="s">
        <v>13906</v>
      </c>
      <c r="BB18" s="1057" t="s">
        <v>13907</v>
      </c>
      <c r="BC18" s="1057" t="s">
        <v>13908</v>
      </c>
      <c r="BD18" s="1057" t="s">
        <v>13909</v>
      </c>
      <c r="BE18" s="1057" t="s">
        <v>13910</v>
      </c>
      <c r="BF18" s="1057" t="s">
        <v>13911</v>
      </c>
      <c r="BG18" s="1057" t="s">
        <v>13912</v>
      </c>
      <c r="BH18" s="1057" t="s">
        <v>13913</v>
      </c>
      <c r="BI18" s="1057" t="s">
        <v>13914</v>
      </c>
      <c r="BJ18" s="1057" t="s">
        <v>13915</v>
      </c>
      <c r="BK18" s="1057" t="s">
        <v>13916</v>
      </c>
      <c r="BL18" s="1057" t="s">
        <v>13917</v>
      </c>
      <c r="BM18" s="1057" t="s">
        <v>13918</v>
      </c>
      <c r="BN18" s="1057" t="s">
        <v>13919</v>
      </c>
      <c r="BO18" s="1057" t="s">
        <v>13920</v>
      </c>
      <c r="BP18" s="1057" t="s">
        <v>13921</v>
      </c>
      <c r="BQ18" s="1057" t="s">
        <v>13922</v>
      </c>
      <c r="BR18" s="1241" t="s">
        <v>13923</v>
      </c>
      <c r="BS18" s="1288"/>
    </row>
    <row r="19" spans="2:71" ht="15.75" customHeight="1">
      <c r="B19" s="1391" t="s">
        <v>13669</v>
      </c>
      <c r="C19" s="1392" t="s">
        <v>11128</v>
      </c>
      <c r="D19" s="513" t="s">
        <v>6756</v>
      </c>
      <c r="E19" s="513">
        <v>3</v>
      </c>
      <c r="F19" s="1074">
        <v>0</v>
      </c>
      <c r="G19" s="1074">
        <v>0</v>
      </c>
      <c r="H19" s="1074">
        <v>0</v>
      </c>
      <c r="I19" s="1074">
        <v>0</v>
      </c>
      <c r="J19" s="1074">
        <v>0</v>
      </c>
      <c r="K19" s="1074">
        <v>0</v>
      </c>
      <c r="L19" s="1074">
        <v>0</v>
      </c>
      <c r="M19" s="1074">
        <v>0</v>
      </c>
      <c r="N19" s="1256">
        <f>IFERROR(SUM(F19:M19),0)</f>
        <v>0</v>
      </c>
      <c r="O19" s="1074">
        <v>0</v>
      </c>
      <c r="P19" s="1074">
        <v>0</v>
      </c>
      <c r="Q19" s="1074">
        <v>0</v>
      </c>
      <c r="R19" s="1074">
        <v>0</v>
      </c>
      <c r="S19" s="1074">
        <v>0</v>
      </c>
      <c r="T19" s="1074">
        <v>0</v>
      </c>
      <c r="U19" s="1074">
        <v>0</v>
      </c>
      <c r="V19" s="1074">
        <v>0</v>
      </c>
      <c r="W19" s="1257">
        <f>IFERROR(SUM(O19:V19),0)</f>
        <v>0</v>
      </c>
      <c r="X19" s="1288"/>
      <c r="Y19" s="1396" t="s">
        <v>13924</v>
      </c>
      <c r="Z19" s="526"/>
      <c r="AA19" s="536"/>
      <c r="AB19" s="508"/>
      <c r="AC19" s="528"/>
      <c r="AD19" s="487">
        <f t="shared" ref="AD19:AD20" si="59">IF( SUM( AF19:AV19 ) = 0, 0, $AF$7 )</f>
        <v>0</v>
      </c>
      <c r="AE19" s="528"/>
      <c r="AF19" s="1519">
        <f xml:space="preserve"> IF( ISNUMBER(F19), 0, 1 )</f>
        <v>0</v>
      </c>
      <c r="AG19" s="1519">
        <f t="shared" ref="AG19:AG20" si="60" xml:space="preserve"> IF( ISNUMBER(G19), 0, 1 )</f>
        <v>0</v>
      </c>
      <c r="AH19" s="1519">
        <f t="shared" ref="AH19:AH20" si="61" xml:space="preserve"> IF( ISNUMBER(H19), 0, 1 )</f>
        <v>0</v>
      </c>
      <c r="AI19" s="1519">
        <f t="shared" ref="AI19:AI20" si="62" xml:space="preserve"> IF( ISNUMBER(I19), 0, 1 )</f>
        <v>0</v>
      </c>
      <c r="AJ19" s="1519">
        <f t="shared" ref="AJ19:AJ20" si="63" xml:space="preserve"> IF( ISNUMBER(J19), 0, 1 )</f>
        <v>0</v>
      </c>
      <c r="AK19" s="1519">
        <f t="shared" ref="AK19:AK20" si="64" xml:space="preserve"> IF( ISNUMBER(K19), 0, 1 )</f>
        <v>0</v>
      </c>
      <c r="AL19" s="1519">
        <f t="shared" ref="AL19:AL20" si="65" xml:space="preserve"> IF( ISNUMBER(L19), 0, 1 )</f>
        <v>0</v>
      </c>
      <c r="AM19" s="1519">
        <f t="shared" ref="AM19:AM20" si="66" xml:space="preserve"> IF( ISNUMBER(M19), 0, 1 )</f>
        <v>0</v>
      </c>
      <c r="AN19" s="490"/>
      <c r="AO19" s="1519">
        <f t="shared" ref="AO19:AO20" si="67" xml:space="preserve"> IF( ISNUMBER(O19), 0, 1 )</f>
        <v>0</v>
      </c>
      <c r="AP19" s="1519">
        <f t="shared" ref="AP19:AP20" si="68" xml:space="preserve"> IF( ISNUMBER(P19), 0, 1 )</f>
        <v>0</v>
      </c>
      <c r="AQ19" s="1519">
        <f t="shared" ref="AQ19:AQ20" si="69" xml:space="preserve"> IF( ISNUMBER(Q19), 0, 1 )</f>
        <v>0</v>
      </c>
      <c r="AR19" s="1519">
        <f t="shared" ref="AR19:AR20" si="70" xml:space="preserve"> IF( ISNUMBER(R19), 0, 1 )</f>
        <v>0</v>
      </c>
      <c r="AS19" s="1519">
        <f t="shared" ref="AS19:AS20" si="71" xml:space="preserve"> IF( ISNUMBER(S19), 0, 1 )</f>
        <v>0</v>
      </c>
      <c r="AT19" s="1519">
        <f t="shared" ref="AT19:AT20" si="72" xml:space="preserve"> IF( ISNUMBER(T19), 0, 1 )</f>
        <v>0</v>
      </c>
      <c r="AU19" s="1519">
        <f t="shared" ref="AU19:AU20" si="73" xml:space="preserve"> IF( ISNUMBER(U19), 0, 1 )</f>
        <v>0</v>
      </c>
      <c r="AV19" s="1519">
        <f t="shared" ref="AV19:AV20" si="74" xml:space="preserve"> IF( ISNUMBER(V19), 0, 1 )</f>
        <v>0</v>
      </c>
      <c r="AW19" s="528"/>
      <c r="AY19" s="1391" t="s">
        <v>13669</v>
      </c>
      <c r="AZ19" s="1392" t="s">
        <v>11128</v>
      </c>
      <c r="BA19" s="1274" t="s">
        <v>13925</v>
      </c>
      <c r="BB19" s="1274" t="s">
        <v>13926</v>
      </c>
      <c r="BC19" s="1274" t="s">
        <v>13927</v>
      </c>
      <c r="BD19" s="1274" t="s">
        <v>13928</v>
      </c>
      <c r="BE19" s="1274" t="s">
        <v>13929</v>
      </c>
      <c r="BF19" s="1274" t="s">
        <v>13930</v>
      </c>
      <c r="BG19" s="1274" t="s">
        <v>13931</v>
      </c>
      <c r="BH19" s="1274" t="s">
        <v>13932</v>
      </c>
      <c r="BI19" s="1057" t="s">
        <v>13933</v>
      </c>
      <c r="BJ19" s="1274" t="s">
        <v>13934</v>
      </c>
      <c r="BK19" s="1274" t="s">
        <v>13935</v>
      </c>
      <c r="BL19" s="1274" t="s">
        <v>13936</v>
      </c>
      <c r="BM19" s="1274" t="s">
        <v>13937</v>
      </c>
      <c r="BN19" s="1274" t="s">
        <v>13938</v>
      </c>
      <c r="BO19" s="1274" t="s">
        <v>13939</v>
      </c>
      <c r="BP19" s="1274" t="s">
        <v>13940</v>
      </c>
      <c r="BQ19" s="1274" t="s">
        <v>13941</v>
      </c>
      <c r="BR19" s="1241" t="s">
        <v>13942</v>
      </c>
      <c r="BS19" s="1288"/>
    </row>
    <row r="20" spans="2:71" ht="15.75" customHeight="1">
      <c r="B20" s="1391" t="s">
        <v>13669</v>
      </c>
      <c r="C20" s="1392" t="s">
        <v>11136</v>
      </c>
      <c r="D20" s="513" t="s">
        <v>6756</v>
      </c>
      <c r="E20" s="513">
        <v>3</v>
      </c>
      <c r="F20" s="1074">
        <v>0</v>
      </c>
      <c r="G20" s="1074">
        <v>0</v>
      </c>
      <c r="H20" s="1074">
        <v>0</v>
      </c>
      <c r="I20" s="1074">
        <v>0</v>
      </c>
      <c r="J20" s="1074">
        <v>0</v>
      </c>
      <c r="K20" s="1074">
        <v>0</v>
      </c>
      <c r="L20" s="1074">
        <v>0</v>
      </c>
      <c r="M20" s="1074">
        <v>0</v>
      </c>
      <c r="N20" s="1256">
        <f>IFERROR(SUM(F20:M20),0)</f>
        <v>0</v>
      </c>
      <c r="O20" s="1074">
        <v>0</v>
      </c>
      <c r="P20" s="1074">
        <v>0</v>
      </c>
      <c r="Q20" s="1074">
        <v>0</v>
      </c>
      <c r="R20" s="1074">
        <v>0</v>
      </c>
      <c r="S20" s="1074">
        <v>0</v>
      </c>
      <c r="T20" s="1074">
        <v>0</v>
      </c>
      <c r="U20" s="1074">
        <v>0</v>
      </c>
      <c r="V20" s="1074">
        <v>0</v>
      </c>
      <c r="W20" s="1257">
        <f>IFERROR(SUM(O20:V20),0)</f>
        <v>0</v>
      </c>
      <c r="X20" s="1288"/>
      <c r="Y20" s="1396" t="s">
        <v>13943</v>
      </c>
      <c r="Z20" s="526"/>
      <c r="AA20" s="536"/>
      <c r="AB20" s="508"/>
      <c r="AC20" s="528"/>
      <c r="AD20" s="487">
        <f t="shared" si="59"/>
        <v>0</v>
      </c>
      <c r="AE20" s="528"/>
      <c r="AF20" s="1519">
        <f xml:space="preserve"> IF( ISNUMBER(F20), 0, 1 )</f>
        <v>0</v>
      </c>
      <c r="AG20" s="1519">
        <f t="shared" si="60"/>
        <v>0</v>
      </c>
      <c r="AH20" s="1519">
        <f t="shared" si="61"/>
        <v>0</v>
      </c>
      <c r="AI20" s="1519">
        <f t="shared" si="62"/>
        <v>0</v>
      </c>
      <c r="AJ20" s="1519">
        <f t="shared" si="63"/>
        <v>0</v>
      </c>
      <c r="AK20" s="1519">
        <f t="shared" si="64"/>
        <v>0</v>
      </c>
      <c r="AL20" s="1519">
        <f t="shared" si="65"/>
        <v>0</v>
      </c>
      <c r="AM20" s="1519">
        <f t="shared" si="66"/>
        <v>0</v>
      </c>
      <c r="AN20" s="490"/>
      <c r="AO20" s="1519">
        <f t="shared" si="67"/>
        <v>0</v>
      </c>
      <c r="AP20" s="1519">
        <f t="shared" si="68"/>
        <v>0</v>
      </c>
      <c r="AQ20" s="1519">
        <f t="shared" si="69"/>
        <v>0</v>
      </c>
      <c r="AR20" s="1519">
        <f t="shared" si="70"/>
        <v>0</v>
      </c>
      <c r="AS20" s="1519">
        <f t="shared" si="71"/>
        <v>0</v>
      </c>
      <c r="AT20" s="1519">
        <f t="shared" si="72"/>
        <v>0</v>
      </c>
      <c r="AU20" s="1519">
        <f t="shared" si="73"/>
        <v>0</v>
      </c>
      <c r="AV20" s="1519">
        <f t="shared" si="74"/>
        <v>0</v>
      </c>
      <c r="AW20" s="528"/>
      <c r="AY20" s="1391" t="s">
        <v>13669</v>
      </c>
      <c r="AZ20" s="1392" t="s">
        <v>11136</v>
      </c>
      <c r="BA20" s="1274" t="s">
        <v>13944</v>
      </c>
      <c r="BB20" s="1274" t="s">
        <v>13945</v>
      </c>
      <c r="BC20" s="1274" t="s">
        <v>13946</v>
      </c>
      <c r="BD20" s="1274" t="s">
        <v>13947</v>
      </c>
      <c r="BE20" s="1274" t="s">
        <v>13948</v>
      </c>
      <c r="BF20" s="1274" t="s">
        <v>13949</v>
      </c>
      <c r="BG20" s="1274" t="s">
        <v>13950</v>
      </c>
      <c r="BH20" s="1274" t="s">
        <v>13951</v>
      </c>
      <c r="BI20" s="1057" t="s">
        <v>13952</v>
      </c>
      <c r="BJ20" s="1274" t="s">
        <v>13953</v>
      </c>
      <c r="BK20" s="1274" t="s">
        <v>13954</v>
      </c>
      <c r="BL20" s="1274" t="s">
        <v>13955</v>
      </c>
      <c r="BM20" s="1274" t="s">
        <v>13956</v>
      </c>
      <c r="BN20" s="1274" t="s">
        <v>13957</v>
      </c>
      <c r="BO20" s="1274" t="s">
        <v>13958</v>
      </c>
      <c r="BP20" s="1274" t="s">
        <v>13959</v>
      </c>
      <c r="BQ20" s="1274" t="s">
        <v>13960</v>
      </c>
      <c r="BR20" s="1241" t="s">
        <v>13961</v>
      </c>
      <c r="BS20" s="1288"/>
    </row>
    <row r="21" spans="2:71" ht="15.75" customHeight="1">
      <c r="B21" s="1391" t="s">
        <v>13669</v>
      </c>
      <c r="C21" s="1392" t="s">
        <v>11144</v>
      </c>
      <c r="D21" s="513" t="s">
        <v>6756</v>
      </c>
      <c r="E21" s="513">
        <v>3</v>
      </c>
      <c r="F21" s="1256">
        <f>IFERROR(F19+F20,0)</f>
        <v>0</v>
      </c>
      <c r="G21" s="1256">
        <f t="shared" ref="G21:W21" si="75">IFERROR(G19+G20,0)</f>
        <v>0</v>
      </c>
      <c r="H21" s="1256">
        <f t="shared" si="75"/>
        <v>0</v>
      </c>
      <c r="I21" s="1256">
        <f t="shared" si="75"/>
        <v>0</v>
      </c>
      <c r="J21" s="1256">
        <f t="shared" si="75"/>
        <v>0</v>
      </c>
      <c r="K21" s="1256">
        <f t="shared" si="75"/>
        <v>0</v>
      </c>
      <c r="L21" s="1256">
        <f t="shared" si="75"/>
        <v>0</v>
      </c>
      <c r="M21" s="1256">
        <f t="shared" si="75"/>
        <v>0</v>
      </c>
      <c r="N21" s="1256">
        <f t="shared" si="75"/>
        <v>0</v>
      </c>
      <c r="O21" s="1256">
        <f t="shared" si="75"/>
        <v>0</v>
      </c>
      <c r="P21" s="1256">
        <f t="shared" si="75"/>
        <v>0</v>
      </c>
      <c r="Q21" s="1256">
        <f t="shared" si="75"/>
        <v>0</v>
      </c>
      <c r="R21" s="1256">
        <f t="shared" si="75"/>
        <v>0</v>
      </c>
      <c r="S21" s="1256">
        <f t="shared" si="75"/>
        <v>0</v>
      </c>
      <c r="T21" s="1256">
        <f t="shared" si="75"/>
        <v>0</v>
      </c>
      <c r="U21" s="1256">
        <f t="shared" si="75"/>
        <v>0</v>
      </c>
      <c r="V21" s="1256">
        <f t="shared" si="75"/>
        <v>0</v>
      </c>
      <c r="W21" s="1257">
        <f t="shared" si="75"/>
        <v>0</v>
      </c>
      <c r="X21" s="1288"/>
      <c r="Y21" s="1396" t="s">
        <v>13962</v>
      </c>
      <c r="Z21" s="526"/>
      <c r="AA21" s="536"/>
      <c r="AB21" s="508"/>
      <c r="AC21" s="528"/>
      <c r="AD21" s="487"/>
      <c r="AE21" s="528"/>
      <c r="AF21" s="508"/>
      <c r="AG21" s="508"/>
      <c r="AH21" s="508"/>
      <c r="AI21" s="508"/>
      <c r="AJ21" s="508"/>
      <c r="AK21" s="508"/>
      <c r="AL21" s="508"/>
      <c r="AM21" s="508"/>
      <c r="AN21" s="508"/>
      <c r="AO21" s="508"/>
      <c r="AP21" s="508"/>
      <c r="AQ21" s="508"/>
      <c r="AR21" s="508"/>
      <c r="AS21" s="508"/>
      <c r="AT21" s="508"/>
      <c r="AU21" s="508"/>
      <c r="AV21" s="508"/>
      <c r="AW21" s="528"/>
      <c r="AY21" s="1391" t="s">
        <v>13669</v>
      </c>
      <c r="AZ21" s="1392" t="s">
        <v>11144</v>
      </c>
      <c r="BA21" s="1057" t="s">
        <v>13963</v>
      </c>
      <c r="BB21" s="1057" t="s">
        <v>13964</v>
      </c>
      <c r="BC21" s="1057" t="s">
        <v>13965</v>
      </c>
      <c r="BD21" s="1057" t="s">
        <v>13966</v>
      </c>
      <c r="BE21" s="1057" t="s">
        <v>13967</v>
      </c>
      <c r="BF21" s="1057" t="s">
        <v>13968</v>
      </c>
      <c r="BG21" s="1057" t="s">
        <v>13969</v>
      </c>
      <c r="BH21" s="1057" t="s">
        <v>13970</v>
      </c>
      <c r="BI21" s="1057" t="s">
        <v>13971</v>
      </c>
      <c r="BJ21" s="1057" t="s">
        <v>13972</v>
      </c>
      <c r="BK21" s="1057" t="s">
        <v>13973</v>
      </c>
      <c r="BL21" s="1057" t="s">
        <v>13974</v>
      </c>
      <c r="BM21" s="1057" t="s">
        <v>13975</v>
      </c>
      <c r="BN21" s="1057" t="s">
        <v>13976</v>
      </c>
      <c r="BO21" s="1057" t="s">
        <v>13977</v>
      </c>
      <c r="BP21" s="1057" t="s">
        <v>13978</v>
      </c>
      <c r="BQ21" s="1057" t="s">
        <v>13979</v>
      </c>
      <c r="BR21" s="1241" t="s">
        <v>13980</v>
      </c>
      <c r="BS21" s="1288"/>
    </row>
    <row r="22" spans="2:71" ht="15.75" customHeight="1">
      <c r="B22" s="512" t="s">
        <v>13709</v>
      </c>
      <c r="C22" s="1392" t="s">
        <v>11128</v>
      </c>
      <c r="D22" s="513" t="s">
        <v>6756</v>
      </c>
      <c r="E22" s="513">
        <v>3</v>
      </c>
      <c r="F22" s="1256">
        <f>IFERROR(F10+F13+F16+F19,0)</f>
        <v>0</v>
      </c>
      <c r="G22" s="1256">
        <f t="shared" ref="G22:W22" si="76">IFERROR(G10+G13+G16+G19,0)</f>
        <v>0</v>
      </c>
      <c r="H22" s="1256">
        <f t="shared" si="76"/>
        <v>0</v>
      </c>
      <c r="I22" s="1256">
        <f t="shared" si="76"/>
        <v>0</v>
      </c>
      <c r="J22" s="1256">
        <f t="shared" si="76"/>
        <v>0</v>
      </c>
      <c r="K22" s="1256">
        <f t="shared" si="76"/>
        <v>0</v>
      </c>
      <c r="L22" s="1256">
        <f t="shared" si="76"/>
        <v>0</v>
      </c>
      <c r="M22" s="1256">
        <f t="shared" si="76"/>
        <v>0</v>
      </c>
      <c r="N22" s="1256">
        <f t="shared" si="76"/>
        <v>0</v>
      </c>
      <c r="O22" s="1256">
        <f t="shared" si="76"/>
        <v>0</v>
      </c>
      <c r="P22" s="1256">
        <f t="shared" si="76"/>
        <v>0</v>
      </c>
      <c r="Q22" s="1256">
        <f t="shared" si="76"/>
        <v>0</v>
      </c>
      <c r="R22" s="1256">
        <f>IFERROR(R10+R13+R16+R19,0)</f>
        <v>0</v>
      </c>
      <c r="S22" s="1256">
        <f t="shared" si="76"/>
        <v>0</v>
      </c>
      <c r="T22" s="1256">
        <f>IFERROR(T10+T13+T16+T19,0)</f>
        <v>0</v>
      </c>
      <c r="U22" s="1256">
        <f t="shared" si="76"/>
        <v>0</v>
      </c>
      <c r="V22" s="1256">
        <f t="shared" si="76"/>
        <v>0</v>
      </c>
      <c r="W22" s="1257">
        <f t="shared" si="76"/>
        <v>0</v>
      </c>
      <c r="X22" s="1288"/>
      <c r="Y22" s="1396" t="s">
        <v>13981</v>
      </c>
      <c r="Z22" s="526"/>
      <c r="AA22" s="536"/>
      <c r="AB22" s="508"/>
      <c r="AC22" s="528"/>
      <c r="AD22" s="487"/>
      <c r="AE22" s="528"/>
      <c r="AF22" s="508"/>
      <c r="AG22" s="508"/>
      <c r="AH22" s="508"/>
      <c r="AI22" s="508"/>
      <c r="AJ22" s="508"/>
      <c r="AK22" s="508"/>
      <c r="AL22" s="508"/>
      <c r="AM22" s="508"/>
      <c r="AN22" s="508"/>
      <c r="AO22" s="508"/>
      <c r="AP22" s="508"/>
      <c r="AQ22" s="508"/>
      <c r="AR22" s="508"/>
      <c r="AS22" s="508"/>
      <c r="AT22" s="508"/>
      <c r="AU22" s="508"/>
      <c r="AV22" s="508"/>
      <c r="AW22" s="528"/>
      <c r="AY22" s="512" t="s">
        <v>13709</v>
      </c>
      <c r="AZ22" s="1392" t="s">
        <v>11128</v>
      </c>
      <c r="BA22" s="1057" t="s">
        <v>13982</v>
      </c>
      <c r="BB22" s="1057" t="s">
        <v>13983</v>
      </c>
      <c r="BC22" s="1057" t="s">
        <v>13984</v>
      </c>
      <c r="BD22" s="1057" t="s">
        <v>13985</v>
      </c>
      <c r="BE22" s="1057" t="s">
        <v>13986</v>
      </c>
      <c r="BF22" s="1057" t="s">
        <v>13987</v>
      </c>
      <c r="BG22" s="1057" t="s">
        <v>13988</v>
      </c>
      <c r="BH22" s="1057" t="s">
        <v>13989</v>
      </c>
      <c r="BI22" s="1057" t="s">
        <v>13990</v>
      </c>
      <c r="BJ22" s="1057" t="s">
        <v>13991</v>
      </c>
      <c r="BK22" s="1057" t="s">
        <v>13992</v>
      </c>
      <c r="BL22" s="1057" t="s">
        <v>13993</v>
      </c>
      <c r="BM22" s="1057" t="s">
        <v>13994</v>
      </c>
      <c r="BN22" s="1057" t="s">
        <v>13995</v>
      </c>
      <c r="BO22" s="1057" t="s">
        <v>13996</v>
      </c>
      <c r="BP22" s="1057" t="s">
        <v>13997</v>
      </c>
      <c r="BQ22" s="1057" t="s">
        <v>13998</v>
      </c>
      <c r="BR22" s="1241" t="s">
        <v>13999</v>
      </c>
      <c r="BS22" s="1288"/>
    </row>
    <row r="23" spans="2:71" ht="15.75" customHeight="1">
      <c r="B23" s="512" t="s">
        <v>13723</v>
      </c>
      <c r="C23" s="1392" t="s">
        <v>11136</v>
      </c>
      <c r="D23" s="513" t="s">
        <v>6756</v>
      </c>
      <c r="E23" s="513">
        <v>3</v>
      </c>
      <c r="F23" s="1256">
        <f>IFERROR(F11+F14+F17+F20,0)</f>
        <v>0</v>
      </c>
      <c r="G23" s="1256">
        <f t="shared" ref="G23:W23" si="77">IFERROR(G11+G14+G17+G20,0)</f>
        <v>0</v>
      </c>
      <c r="H23" s="1256">
        <f t="shared" si="77"/>
        <v>0</v>
      </c>
      <c r="I23" s="1256">
        <f t="shared" si="77"/>
        <v>0</v>
      </c>
      <c r="J23" s="1256">
        <f t="shared" si="77"/>
        <v>0</v>
      </c>
      <c r="K23" s="1256">
        <f>IFERROR(K11+K14+K17+K20,0)</f>
        <v>0</v>
      </c>
      <c r="L23" s="1256">
        <f t="shared" si="77"/>
        <v>0</v>
      </c>
      <c r="M23" s="1256">
        <f t="shared" si="77"/>
        <v>0</v>
      </c>
      <c r="N23" s="1256">
        <f t="shared" si="77"/>
        <v>0</v>
      </c>
      <c r="O23" s="1256">
        <f t="shared" si="77"/>
        <v>0</v>
      </c>
      <c r="P23" s="1256">
        <f t="shared" si="77"/>
        <v>0</v>
      </c>
      <c r="Q23" s="1256">
        <f t="shared" si="77"/>
        <v>0</v>
      </c>
      <c r="R23" s="1256">
        <f t="shared" si="77"/>
        <v>0</v>
      </c>
      <c r="S23" s="1256">
        <f t="shared" si="77"/>
        <v>0</v>
      </c>
      <c r="T23" s="1256">
        <f>IFERROR(T11+T14+T17+T20,0)</f>
        <v>0</v>
      </c>
      <c r="U23" s="1256">
        <f t="shared" si="77"/>
        <v>0</v>
      </c>
      <c r="V23" s="1256">
        <f t="shared" si="77"/>
        <v>0</v>
      </c>
      <c r="W23" s="1257">
        <f t="shared" si="77"/>
        <v>0</v>
      </c>
      <c r="X23" s="1288"/>
      <c r="Y23" s="1396" t="s">
        <v>14000</v>
      </c>
      <c r="Z23" s="526"/>
      <c r="AA23" s="536"/>
      <c r="AB23" s="508"/>
      <c r="AC23" s="528"/>
      <c r="AD23" s="487"/>
      <c r="AE23" s="528"/>
      <c r="AF23" s="508"/>
      <c r="AG23" s="508"/>
      <c r="AH23" s="508"/>
      <c r="AI23" s="508"/>
      <c r="AJ23" s="508"/>
      <c r="AK23" s="508"/>
      <c r="AL23" s="508"/>
      <c r="AM23" s="508"/>
      <c r="AN23" s="508"/>
      <c r="AO23" s="508"/>
      <c r="AP23" s="508"/>
      <c r="AQ23" s="508"/>
      <c r="AR23" s="508"/>
      <c r="AS23" s="508"/>
      <c r="AT23" s="508"/>
      <c r="AU23" s="508"/>
      <c r="AV23" s="508"/>
      <c r="AW23" s="528"/>
      <c r="AY23" s="512" t="s">
        <v>13723</v>
      </c>
      <c r="AZ23" s="1392" t="s">
        <v>11136</v>
      </c>
      <c r="BA23" s="1057" t="s">
        <v>14001</v>
      </c>
      <c r="BB23" s="1057" t="s">
        <v>14002</v>
      </c>
      <c r="BC23" s="1057" t="s">
        <v>14003</v>
      </c>
      <c r="BD23" s="1057" t="s">
        <v>14004</v>
      </c>
      <c r="BE23" s="1057" t="s">
        <v>14005</v>
      </c>
      <c r="BF23" s="1057" t="s">
        <v>14006</v>
      </c>
      <c r="BG23" s="1057" t="s">
        <v>14007</v>
      </c>
      <c r="BH23" s="1057" t="s">
        <v>14008</v>
      </c>
      <c r="BI23" s="1057" t="s">
        <v>14009</v>
      </c>
      <c r="BJ23" s="1057" t="s">
        <v>14010</v>
      </c>
      <c r="BK23" s="1057" t="s">
        <v>14011</v>
      </c>
      <c r="BL23" s="1057" t="s">
        <v>14012</v>
      </c>
      <c r="BM23" s="1057" t="s">
        <v>14013</v>
      </c>
      <c r="BN23" s="1057" t="s">
        <v>14014</v>
      </c>
      <c r="BO23" s="1057" t="s">
        <v>14015</v>
      </c>
      <c r="BP23" s="1057" t="s">
        <v>14016</v>
      </c>
      <c r="BQ23" s="1057" t="s">
        <v>14017</v>
      </c>
      <c r="BR23" s="1241" t="s">
        <v>14018</v>
      </c>
      <c r="BS23" s="1288"/>
    </row>
    <row r="24" spans="2:71" ht="15.75" customHeight="1" thickBot="1">
      <c r="B24" s="519" t="s">
        <v>13737</v>
      </c>
      <c r="C24" s="1412" t="s">
        <v>11144</v>
      </c>
      <c r="D24" s="520" t="s">
        <v>6756</v>
      </c>
      <c r="E24" s="520">
        <v>3</v>
      </c>
      <c r="F24" s="1207">
        <f>IFERROR(F22+F23,0)</f>
        <v>0</v>
      </c>
      <c r="G24" s="1207">
        <f t="shared" ref="G24:W24" si="78">IFERROR(G22+G23,0)</f>
        <v>0</v>
      </c>
      <c r="H24" s="1207">
        <f t="shared" si="78"/>
        <v>0</v>
      </c>
      <c r="I24" s="1207">
        <f t="shared" si="78"/>
        <v>0</v>
      </c>
      <c r="J24" s="1207">
        <f t="shared" si="78"/>
        <v>0</v>
      </c>
      <c r="K24" s="1207">
        <f>IFERROR(K22+K23,0)</f>
        <v>0</v>
      </c>
      <c r="L24" s="1207">
        <f t="shared" si="78"/>
        <v>0</v>
      </c>
      <c r="M24" s="1207">
        <f t="shared" si="78"/>
        <v>0</v>
      </c>
      <c r="N24" s="1207">
        <f t="shared" si="78"/>
        <v>0</v>
      </c>
      <c r="O24" s="1207">
        <f t="shared" si="78"/>
        <v>0</v>
      </c>
      <c r="P24" s="1207">
        <f t="shared" si="78"/>
        <v>0</v>
      </c>
      <c r="Q24" s="1207">
        <f t="shared" si="78"/>
        <v>0</v>
      </c>
      <c r="R24" s="1207">
        <f t="shared" si="78"/>
        <v>0</v>
      </c>
      <c r="S24" s="1207">
        <f t="shared" si="78"/>
        <v>0</v>
      </c>
      <c r="T24" s="1207">
        <f t="shared" si="78"/>
        <v>0</v>
      </c>
      <c r="U24" s="1207">
        <f t="shared" si="78"/>
        <v>0</v>
      </c>
      <c r="V24" s="1207">
        <f t="shared" si="78"/>
        <v>0</v>
      </c>
      <c r="W24" s="1258">
        <f t="shared" si="78"/>
        <v>0</v>
      </c>
      <c r="X24" s="562"/>
      <c r="Y24" s="1418" t="s">
        <v>14019</v>
      </c>
      <c r="Z24" s="526"/>
      <c r="AA24" s="523"/>
      <c r="AB24" s="508"/>
      <c r="AC24" s="528"/>
      <c r="AD24" s="487"/>
      <c r="AE24" s="528"/>
      <c r="AF24" s="508"/>
      <c r="AG24" s="508"/>
      <c r="AH24" s="508"/>
      <c r="AI24" s="508"/>
      <c r="AJ24" s="508"/>
      <c r="AK24" s="508"/>
      <c r="AL24" s="508"/>
      <c r="AM24" s="508"/>
      <c r="AN24" s="508"/>
      <c r="AO24" s="508"/>
      <c r="AP24" s="508"/>
      <c r="AQ24" s="508"/>
      <c r="AR24" s="508"/>
      <c r="AS24" s="508"/>
      <c r="AT24" s="508"/>
      <c r="AU24" s="508"/>
      <c r="AV24" s="508"/>
      <c r="AW24" s="528"/>
      <c r="AY24" s="519" t="s">
        <v>13737</v>
      </c>
      <c r="AZ24" s="1412" t="s">
        <v>11144</v>
      </c>
      <c r="BA24" s="1058" t="s">
        <v>14020</v>
      </c>
      <c r="BB24" s="1058" t="s">
        <v>14021</v>
      </c>
      <c r="BC24" s="1058" t="s">
        <v>14022</v>
      </c>
      <c r="BD24" s="1058" t="s">
        <v>14023</v>
      </c>
      <c r="BE24" s="1058" t="s">
        <v>14024</v>
      </c>
      <c r="BF24" s="1058" t="s">
        <v>14025</v>
      </c>
      <c r="BG24" s="1058" t="s">
        <v>14026</v>
      </c>
      <c r="BH24" s="1058" t="s">
        <v>14027</v>
      </c>
      <c r="BI24" s="1058" t="s">
        <v>14028</v>
      </c>
      <c r="BJ24" s="1058" t="s">
        <v>14029</v>
      </c>
      <c r="BK24" s="1058" t="s">
        <v>14030</v>
      </c>
      <c r="BL24" s="1058" t="s">
        <v>14031</v>
      </c>
      <c r="BM24" s="1058" t="s">
        <v>14032</v>
      </c>
      <c r="BN24" s="1058" t="s">
        <v>14033</v>
      </c>
      <c r="BO24" s="1058" t="s">
        <v>14034</v>
      </c>
      <c r="BP24" s="1058" t="s">
        <v>14035</v>
      </c>
      <c r="BQ24" s="1058" t="s">
        <v>14036</v>
      </c>
      <c r="BR24" s="853" t="s">
        <v>14037</v>
      </c>
      <c r="BS24" s="700"/>
    </row>
    <row r="25" spans="2:71" ht="15.75" thickTop="1">
      <c r="B25" s="526"/>
      <c r="C25" s="526"/>
      <c r="D25" s="526"/>
      <c r="E25" s="526"/>
      <c r="F25" s="526"/>
      <c r="G25" s="526"/>
      <c r="H25" s="526"/>
      <c r="I25" s="526"/>
      <c r="J25" s="526"/>
      <c r="K25" s="526"/>
      <c r="L25" s="526"/>
      <c r="M25" s="526"/>
      <c r="N25" s="526"/>
      <c r="O25" s="526"/>
      <c r="P25" s="526"/>
      <c r="Q25" s="526"/>
      <c r="R25" s="526"/>
      <c r="S25" s="526"/>
      <c r="T25" s="526"/>
      <c r="U25" s="526"/>
      <c r="V25" s="526"/>
      <c r="W25" s="526"/>
      <c r="X25" s="526"/>
      <c r="Y25" s="526"/>
      <c r="Z25" s="526"/>
      <c r="AA25" s="508"/>
      <c r="AB25" s="508"/>
      <c r="AC25" s="508"/>
      <c r="AD25" s="487"/>
      <c r="AE25" s="508"/>
      <c r="AF25" s="508"/>
      <c r="AG25" s="508"/>
      <c r="AH25" s="508"/>
      <c r="AI25" s="508"/>
      <c r="AJ25" s="508"/>
      <c r="AK25" s="508"/>
      <c r="AL25" s="508"/>
      <c r="AM25" s="508"/>
      <c r="AN25" s="508"/>
      <c r="AO25" s="508"/>
      <c r="AP25" s="508"/>
      <c r="AQ25" s="508"/>
      <c r="AR25" s="508"/>
      <c r="AS25" s="508"/>
      <c r="AT25" s="508"/>
      <c r="AU25" s="508"/>
      <c r="AV25" s="508"/>
      <c r="AW25" s="508"/>
    </row>
    <row r="26" spans="2:71">
      <c r="B26" s="526"/>
      <c r="C26" s="526"/>
      <c r="D26" s="526"/>
      <c r="E26" s="526"/>
      <c r="F26" s="526"/>
      <c r="G26" s="526"/>
      <c r="H26" s="526"/>
      <c r="I26" s="526"/>
      <c r="J26" s="526"/>
      <c r="K26" s="526"/>
      <c r="L26" s="526"/>
      <c r="M26" s="526"/>
      <c r="N26" s="526"/>
      <c r="O26" s="526"/>
      <c r="P26" s="526"/>
      <c r="Q26" s="526"/>
      <c r="R26" s="526"/>
      <c r="S26" s="526"/>
      <c r="T26" s="526"/>
      <c r="U26" s="526"/>
      <c r="V26" s="526"/>
      <c r="W26" s="526"/>
      <c r="X26" s="526"/>
      <c r="Y26" s="526"/>
      <c r="Z26" s="526"/>
      <c r="AA26" s="508"/>
      <c r="AB26" s="508"/>
      <c r="AC26" s="508"/>
      <c r="AD26" s="487"/>
      <c r="AE26" s="508"/>
      <c r="AF26" s="508"/>
      <c r="AG26" s="508"/>
      <c r="AH26" s="508"/>
      <c r="AI26" s="508"/>
      <c r="AJ26" s="508"/>
      <c r="AK26" s="508"/>
      <c r="AL26" s="508"/>
      <c r="AM26" s="508"/>
      <c r="AN26" s="508"/>
      <c r="AO26" s="508"/>
      <c r="AP26" s="508"/>
      <c r="AQ26" s="508"/>
      <c r="AR26" s="508"/>
      <c r="AS26" s="508"/>
      <c r="AT26" s="508"/>
      <c r="AU26" s="508"/>
      <c r="AV26" s="508"/>
      <c r="AW26" s="508"/>
    </row>
    <row r="27" spans="2:71">
      <c r="B27" s="526"/>
      <c r="C27" s="526"/>
      <c r="D27" s="526"/>
      <c r="E27" s="526"/>
      <c r="F27" s="526"/>
      <c r="G27" s="526"/>
      <c r="H27" s="526"/>
      <c r="I27" s="526"/>
      <c r="J27" s="526"/>
      <c r="K27" s="526"/>
      <c r="L27" s="526"/>
      <c r="M27" s="526"/>
      <c r="N27" s="526"/>
      <c r="O27" s="526"/>
      <c r="P27" s="526"/>
      <c r="Q27" s="526"/>
      <c r="R27" s="526"/>
      <c r="S27" s="526"/>
      <c r="T27" s="526"/>
      <c r="U27" s="526"/>
      <c r="V27" s="526"/>
      <c r="W27" s="526"/>
      <c r="X27" s="526"/>
      <c r="Y27" s="526"/>
      <c r="Z27" s="526"/>
      <c r="AA27" s="508"/>
      <c r="AB27" s="508"/>
      <c r="AC27" s="508"/>
      <c r="AD27" s="487"/>
      <c r="AE27" s="508"/>
      <c r="AF27" s="508"/>
      <c r="AG27" s="508"/>
      <c r="AH27" s="508"/>
      <c r="AI27" s="508"/>
      <c r="AJ27" s="508"/>
      <c r="AK27" s="508"/>
      <c r="AL27" s="508"/>
      <c r="AM27" s="508"/>
      <c r="AN27" s="508"/>
      <c r="AO27" s="508"/>
      <c r="AP27" s="508"/>
      <c r="AQ27" s="508"/>
      <c r="AR27" s="508"/>
      <c r="AS27" s="508"/>
      <c r="AT27" s="508"/>
      <c r="AU27" s="508"/>
      <c r="AV27" s="508"/>
      <c r="AW27" s="508"/>
    </row>
  </sheetData>
  <sheetProtection algorithmName="SHA-512" hashValue="z240z7Y7sshngHC8nqyrm18yqLM+i5no1GZ7ldfkrgFSEcgpxbQ2muQiD/6L55vmX70ugWUfDKLWgysGkzU8AQ==" saltValue="r1jk6jjy+rjQTi5Gtuwatg==" spinCount="100000" sheet="1"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14" priority="17" operator="equal">
      <formula>0</formula>
    </cfRule>
  </conditionalFormatting>
  <conditionalFormatting sqref="AD11:AD12 AD15 AD18 AD21:AD27">
    <cfRule type="cellIs" dxfId="113" priority="15" operator="equal">
      <formula>0</formula>
    </cfRule>
  </conditionalFormatting>
  <conditionalFormatting sqref="AD22:AD27">
    <cfRule type="cellIs" dxfId="112" priority="12" operator="equal">
      <formula>0</formula>
    </cfRule>
  </conditionalFormatting>
  <conditionalFormatting sqref="AD15 AD18 AD21">
    <cfRule type="cellIs" dxfId="111" priority="8" operator="equal">
      <formula>0</formula>
    </cfRule>
  </conditionalFormatting>
  <conditionalFormatting sqref="AD4:AD7">
    <cfRule type="cellIs" dxfId="110" priority="6" operator="equal">
      <formula>0</formula>
    </cfRule>
  </conditionalFormatting>
  <conditionalFormatting sqref="AD1:AD2">
    <cfRule type="cellIs" dxfId="109" priority="5" operator="equal">
      <formula>0</formula>
    </cfRule>
  </conditionalFormatting>
  <conditionalFormatting sqref="AD13:AD14">
    <cfRule type="cellIs" dxfId="108" priority="4" operator="equal">
      <formula>0</formula>
    </cfRule>
  </conditionalFormatting>
  <conditionalFormatting sqref="AD16:AD17">
    <cfRule type="cellIs" dxfId="107" priority="3" operator="equal">
      <formula>0</formula>
    </cfRule>
  </conditionalFormatting>
  <conditionalFormatting sqref="AD19:AD20">
    <cfRule type="cellIs" dxfId="106" priority="2" operator="equal">
      <formula>0</formula>
    </cfRule>
  </conditionalFormatting>
  <conditionalFormatting sqref="AD8:AD9">
    <cfRule type="cellIs" dxfId="105" priority="1" operator="equal">
      <formula>0</formula>
    </cfRule>
  </conditionalFormatting>
  <dataValidations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70" zoomScaleNormal="70" workbookViewId="0">
      <selection sqref="A1:XFD1048576"/>
    </sheetView>
  </sheetViews>
  <sheetFormatPr defaultColWidth="9" defaultRowHeight="15.75"/>
  <cols>
    <col min="1" max="1" width="9" style="490"/>
    <col min="2" max="2" width="44.125" style="490" bestFit="1" customWidth="1"/>
    <col min="3" max="4" width="6" style="490" customWidth="1"/>
    <col min="5" max="7" width="7.75" style="490" bestFit="1" customWidth="1"/>
    <col min="8" max="8" width="3.75" style="490" bestFit="1" customWidth="1"/>
    <col min="9" max="9" width="7.75" style="490" bestFit="1" customWidth="1"/>
    <col min="10" max="12" width="7.75" style="173" bestFit="1" customWidth="1"/>
    <col min="13" max="13" width="3.75" style="173" bestFit="1" customWidth="1"/>
    <col min="14" max="14" width="14.75" style="173" bestFit="1" customWidth="1"/>
    <col min="15" max="15" width="1.25" style="173" customWidth="1"/>
    <col min="16" max="16" width="7.75" style="490" customWidth="1"/>
    <col min="17" max="17" width="1" style="490" customWidth="1"/>
    <col min="18" max="18" width="33.625" style="484" customWidth="1"/>
    <col min="19" max="20" width="1.625" style="484" customWidth="1"/>
    <col min="21" max="21" width="25.125" style="484" customWidth="1"/>
    <col min="22" max="22" width="1.625" style="484" customWidth="1"/>
    <col min="23" max="32" width="6.125" style="484" hidden="1" customWidth="1"/>
    <col min="33" max="33" width="1.625" style="484" hidden="1" customWidth="1"/>
    <col min="34" max="34" width="1.625" style="490" customWidth="1"/>
    <col min="35" max="35" width="37" style="490" bestFit="1" customWidth="1"/>
    <col min="36" max="36" width="18.5" style="490" bestFit="1" customWidth="1"/>
    <col min="37" max="37" width="18.25" style="490" bestFit="1" customWidth="1"/>
    <col min="38" max="38" width="18.5" style="490" bestFit="1" customWidth="1"/>
    <col min="39" max="39" width="3.75" style="490" bestFit="1" customWidth="1"/>
    <col min="40" max="40" width="18.25" style="490" bestFit="1" customWidth="1"/>
    <col min="41" max="41" width="18.75" style="490" bestFit="1" customWidth="1"/>
    <col min="42" max="42" width="18.5" style="490" bestFit="1" customWidth="1"/>
    <col min="43" max="43" width="18.75" style="490" bestFit="1" customWidth="1"/>
    <col min="44" max="44" width="3.75" style="490" bestFit="1" customWidth="1"/>
    <col min="45" max="45" width="18.5" style="490" bestFit="1" customWidth="1"/>
    <col min="46" max="16384" width="9" style="490"/>
  </cols>
  <sheetData>
    <row r="1" spans="2:45" s="618" customFormat="1" ht="22.5" customHeight="1">
      <c r="B1" s="3037" t="s">
        <v>14038</v>
      </c>
      <c r="C1" s="3037"/>
      <c r="D1" s="3037"/>
      <c r="E1" s="3037"/>
      <c r="F1" s="3037"/>
      <c r="G1" s="3037"/>
      <c r="H1" s="3037"/>
      <c r="I1" s="3037"/>
      <c r="J1" s="3037"/>
      <c r="K1" s="3037"/>
      <c r="L1" s="3037"/>
      <c r="M1" s="3037"/>
      <c r="N1" s="3037"/>
      <c r="O1" s="173"/>
      <c r="P1" s="917"/>
      <c r="Q1" s="917"/>
      <c r="R1" s="484"/>
      <c r="S1" s="484"/>
      <c r="T1" s="486"/>
      <c r="U1" s="487"/>
      <c r="V1" s="486"/>
      <c r="W1" s="484"/>
      <c r="X1" s="484"/>
      <c r="Y1" s="484"/>
      <c r="Z1" s="484"/>
      <c r="AA1" s="484"/>
      <c r="AB1" s="484"/>
      <c r="AC1" s="484"/>
      <c r="AD1" s="484"/>
      <c r="AE1" s="484"/>
      <c r="AF1" s="484"/>
      <c r="AG1" s="486"/>
      <c r="AI1" s="3037" t="s">
        <v>6740</v>
      </c>
      <c r="AJ1" s="3037"/>
      <c r="AK1" s="3037"/>
      <c r="AL1" s="3037"/>
    </row>
    <row r="2" spans="2:45" s="618" customFormat="1" ht="23.25">
      <c r="B2" s="3037" t="s">
        <v>9</v>
      </c>
      <c r="C2" s="3037"/>
      <c r="D2" s="3037"/>
      <c r="E2" s="3037"/>
      <c r="F2" s="1152"/>
      <c r="G2" s="1152"/>
      <c r="H2" s="1152"/>
      <c r="I2" s="1152"/>
      <c r="J2" s="1152"/>
      <c r="K2" s="1152"/>
      <c r="L2" s="1152"/>
      <c r="M2" s="1152"/>
      <c r="N2" s="1152"/>
      <c r="O2" s="173"/>
      <c r="P2" s="917"/>
      <c r="Q2" s="917"/>
      <c r="R2" s="484"/>
      <c r="S2" s="484"/>
      <c r="T2" s="486"/>
      <c r="U2" s="487"/>
      <c r="V2" s="486"/>
      <c r="W2" s="484"/>
      <c r="X2" s="484"/>
      <c r="Y2" s="484"/>
      <c r="Z2" s="484"/>
      <c r="AA2" s="484"/>
      <c r="AB2" s="484"/>
      <c r="AC2" s="484"/>
      <c r="AD2" s="484"/>
      <c r="AE2" s="484"/>
      <c r="AF2" s="484"/>
      <c r="AG2" s="486"/>
    </row>
    <row r="3" spans="2:45" ht="23.25">
      <c r="B3" s="3077" t="s">
        <v>14039</v>
      </c>
      <c r="C3" s="3077"/>
      <c r="D3" s="3077"/>
      <c r="E3" s="3077"/>
      <c r="F3" s="3077"/>
      <c r="G3" s="3077"/>
      <c r="H3" s="3077"/>
      <c r="I3" s="3077"/>
      <c r="J3" s="3077"/>
      <c r="K3" s="3077"/>
      <c r="L3" s="3077"/>
      <c r="M3" s="3077"/>
      <c r="N3" s="3077"/>
      <c r="O3" s="584"/>
      <c r="P3" s="173"/>
      <c r="R3" s="490"/>
      <c r="T3" s="486"/>
      <c r="U3" s="489" t="s">
        <v>6741</v>
      </c>
      <c r="V3" s="486"/>
      <c r="AG3" s="486"/>
      <c r="AI3" s="3077" t="s">
        <v>14039</v>
      </c>
      <c r="AJ3" s="3077"/>
      <c r="AK3" s="3077"/>
      <c r="AL3" s="3077"/>
      <c r="AM3" s="3077"/>
      <c r="AN3" s="3077"/>
      <c r="AO3" s="3077"/>
      <c r="AP3" s="3077"/>
      <c r="AQ3" s="3077"/>
      <c r="AR3" s="3077"/>
      <c r="AS3" s="3077"/>
    </row>
    <row r="4" spans="2:45" ht="24" thickBot="1">
      <c r="B4" s="584"/>
      <c r="C4" s="584"/>
      <c r="D4" s="584"/>
      <c r="E4" s="584"/>
      <c r="F4" s="584"/>
      <c r="G4" s="584"/>
      <c r="H4" s="584"/>
      <c r="I4" s="584"/>
      <c r="J4" s="584"/>
      <c r="K4" s="584"/>
      <c r="L4" s="584"/>
      <c r="M4" s="584"/>
      <c r="N4" s="584"/>
      <c r="O4" s="584"/>
      <c r="P4" s="173"/>
      <c r="T4" s="486"/>
      <c r="U4" s="487"/>
      <c r="V4" s="486"/>
      <c r="AG4" s="486"/>
      <c r="AI4" s="584"/>
      <c r="AJ4" s="584"/>
      <c r="AK4" s="584"/>
      <c r="AL4" s="584"/>
      <c r="AM4" s="584"/>
      <c r="AN4" s="584"/>
      <c r="AO4" s="584"/>
      <c r="AP4" s="584"/>
      <c r="AQ4" s="584"/>
      <c r="AR4" s="584"/>
      <c r="AS4" s="584"/>
    </row>
    <row r="5" spans="2:45" thickTop="1">
      <c r="B5" s="3089"/>
      <c r="C5" s="3106" t="s">
        <v>6744</v>
      </c>
      <c r="D5" s="3106" t="s">
        <v>6745</v>
      </c>
      <c r="E5" s="3106" t="s">
        <v>7384</v>
      </c>
      <c r="F5" s="3106"/>
      <c r="G5" s="3106"/>
      <c r="H5" s="3106"/>
      <c r="I5" s="3106"/>
      <c r="J5" s="3106" t="s">
        <v>9550</v>
      </c>
      <c r="K5" s="3106"/>
      <c r="L5" s="3106"/>
      <c r="M5" s="3106"/>
      <c r="N5" s="3107"/>
      <c r="O5" s="611"/>
      <c r="P5" s="3195" t="s">
        <v>6749</v>
      </c>
      <c r="Q5" s="496"/>
      <c r="R5" s="3030" t="s">
        <v>6750</v>
      </c>
      <c r="T5" s="486"/>
      <c r="U5" s="487"/>
      <c r="V5" s="486"/>
      <c r="AG5" s="486"/>
      <c r="AI5" s="3089"/>
      <c r="AJ5" s="3106" t="s">
        <v>7384</v>
      </c>
      <c r="AK5" s="3106"/>
      <c r="AL5" s="3106"/>
      <c r="AM5" s="3106"/>
      <c r="AN5" s="3106"/>
      <c r="AO5" s="3106" t="s">
        <v>9550</v>
      </c>
      <c r="AP5" s="3106"/>
      <c r="AQ5" s="3106"/>
      <c r="AR5" s="3106"/>
      <c r="AS5" s="3107"/>
    </row>
    <row r="6" spans="2:45" ht="79.5" thickBot="1">
      <c r="B6" s="3090"/>
      <c r="C6" s="3197"/>
      <c r="D6" s="3197"/>
      <c r="E6" s="1523" t="s">
        <v>7672</v>
      </c>
      <c r="F6" s="1523" t="s">
        <v>9551</v>
      </c>
      <c r="G6" s="1523" t="s">
        <v>9552</v>
      </c>
      <c r="H6" s="1523" t="s">
        <v>7675</v>
      </c>
      <c r="I6" s="1523" t="s">
        <v>8930</v>
      </c>
      <c r="J6" s="1523" t="s">
        <v>7672</v>
      </c>
      <c r="K6" s="1523" t="s">
        <v>9551</v>
      </c>
      <c r="L6" s="1523" t="s">
        <v>9552</v>
      </c>
      <c r="M6" s="1523" t="s">
        <v>7675</v>
      </c>
      <c r="N6" s="1524" t="s">
        <v>8930</v>
      </c>
      <c r="O6" s="500"/>
      <c r="P6" s="3196"/>
      <c r="Q6" s="496"/>
      <c r="R6" s="3032"/>
      <c r="S6" s="491"/>
      <c r="T6" s="486"/>
      <c r="U6" s="487"/>
      <c r="V6" s="486"/>
      <c r="W6" s="2921" t="s">
        <v>6742</v>
      </c>
      <c r="X6" s="2921"/>
      <c r="Y6" s="2921"/>
      <c r="Z6" s="2921"/>
      <c r="AA6" s="2921"/>
      <c r="AB6" s="2921"/>
      <c r="AC6" s="2921"/>
      <c r="AD6" s="2921"/>
      <c r="AE6" s="2921"/>
      <c r="AF6" s="2921"/>
      <c r="AG6" s="486"/>
      <c r="AI6" s="3090"/>
      <c r="AJ6" s="1523" t="s">
        <v>7672</v>
      </c>
      <c r="AK6" s="1523" t="s">
        <v>9551</v>
      </c>
      <c r="AL6" s="1523" t="s">
        <v>9552</v>
      </c>
      <c r="AM6" s="1523" t="s">
        <v>7675</v>
      </c>
      <c r="AN6" s="1523" t="s">
        <v>8930</v>
      </c>
      <c r="AO6" s="1523" t="s">
        <v>7672</v>
      </c>
      <c r="AP6" s="1523" t="s">
        <v>9551</v>
      </c>
      <c r="AQ6" s="1523" t="s">
        <v>9552</v>
      </c>
      <c r="AR6" s="1523" t="s">
        <v>7675</v>
      </c>
      <c r="AS6" s="1524" t="s">
        <v>8930</v>
      </c>
    </row>
    <row r="7" spans="2:45" ht="15.75" customHeight="1" thickTop="1" thickBot="1">
      <c r="B7" s="682"/>
      <c r="C7" s="682"/>
      <c r="D7" s="682"/>
      <c r="E7" s="500"/>
      <c r="F7" s="500"/>
      <c r="G7" s="500"/>
      <c r="H7" s="500"/>
      <c r="I7" s="500"/>
      <c r="J7" s="500"/>
      <c r="K7" s="500"/>
      <c r="L7" s="500"/>
      <c r="M7" s="500"/>
      <c r="N7" s="500"/>
      <c r="O7" s="500"/>
      <c r="P7" s="968"/>
      <c r="Q7" s="496"/>
      <c r="R7" s="501"/>
      <c r="S7" s="501"/>
      <c r="T7" s="486"/>
      <c r="U7" s="487"/>
      <c r="V7" s="486"/>
      <c r="W7" s="502" t="s">
        <v>6751</v>
      </c>
      <c r="AG7" s="486"/>
      <c r="AI7" s="682"/>
      <c r="AJ7" s="500"/>
      <c r="AK7" s="500"/>
      <c r="AL7" s="500"/>
      <c r="AM7" s="500"/>
      <c r="AN7" s="500"/>
      <c r="AO7" s="500"/>
      <c r="AP7" s="500"/>
      <c r="AQ7" s="500"/>
      <c r="AR7" s="500"/>
      <c r="AS7" s="500"/>
    </row>
    <row r="8" spans="2:45" ht="15.75" customHeight="1" thickTop="1" thickBot="1">
      <c r="B8" s="695" t="s">
        <v>14040</v>
      </c>
      <c r="C8" s="1525"/>
      <c r="D8" s="1525"/>
      <c r="E8" s="500"/>
      <c r="F8" s="500"/>
      <c r="G8" s="500"/>
      <c r="H8" s="500"/>
      <c r="I8" s="500"/>
      <c r="J8" s="500"/>
      <c r="K8" s="500"/>
      <c r="L8" s="500"/>
      <c r="M8" s="500"/>
      <c r="N8" s="500"/>
      <c r="O8" s="500"/>
      <c r="P8" s="968"/>
      <c r="Q8" s="496"/>
      <c r="R8" s="501"/>
      <c r="S8" s="501"/>
      <c r="T8" s="510"/>
      <c r="U8" s="487"/>
      <c r="V8" s="510"/>
      <c r="AG8" s="510"/>
      <c r="AI8" s="695" t="s">
        <v>14040</v>
      </c>
      <c r="AJ8" s="500"/>
      <c r="AK8" s="500"/>
      <c r="AL8" s="500"/>
      <c r="AM8" s="500"/>
      <c r="AN8" s="500"/>
      <c r="AO8" s="500"/>
      <c r="AP8" s="500"/>
      <c r="AQ8" s="500"/>
      <c r="AR8" s="500"/>
      <c r="AS8" s="500"/>
    </row>
    <row r="9" spans="2:45" ht="15.75" customHeight="1" thickTop="1">
      <c r="B9" s="1158" t="s">
        <v>14041</v>
      </c>
      <c r="C9" s="1526" t="s">
        <v>6756</v>
      </c>
      <c r="D9" s="1526">
        <v>3</v>
      </c>
      <c r="E9" s="1159">
        <v>0</v>
      </c>
      <c r="F9" s="1159">
        <v>0</v>
      </c>
      <c r="G9" s="1159">
        <v>0</v>
      </c>
      <c r="H9" s="1527"/>
      <c r="I9" s="1159">
        <v>0</v>
      </c>
      <c r="J9" s="1159">
        <v>0</v>
      </c>
      <c r="K9" s="1159">
        <v>0</v>
      </c>
      <c r="L9" s="1159">
        <v>0</v>
      </c>
      <c r="M9" s="1527"/>
      <c r="N9" s="1160">
        <v>0</v>
      </c>
      <c r="O9" s="1288"/>
      <c r="P9" s="1388" t="s">
        <v>14042</v>
      </c>
      <c r="Q9" s="496"/>
      <c r="R9" s="509"/>
      <c r="S9" s="501"/>
      <c r="T9" s="510"/>
      <c r="U9" s="487">
        <f>IF( SUM( W9:AF9 ) = 0, 0, $W$7 )</f>
        <v>0</v>
      </c>
      <c r="V9" s="510"/>
      <c r="W9" s="511">
        <f xml:space="preserve"> IF( ISNUMBER(E9), 0, 1 )</f>
        <v>0</v>
      </c>
      <c r="X9" s="511">
        <f t="shared" ref="X9:Y9" si="0" xml:space="preserve"> IF( ISNUMBER(F9), 0, 1 )</f>
        <v>0</v>
      </c>
      <c r="Y9" s="511">
        <f t="shared" si="0"/>
        <v>0</v>
      </c>
      <c r="Z9" s="487"/>
      <c r="AA9" s="511">
        <f t="shared" ref="AA9:AD9" si="1" xml:space="preserve"> IF( ISNUMBER(I9), 0, 1 )</f>
        <v>0</v>
      </c>
      <c r="AB9" s="511">
        <f t="shared" si="1"/>
        <v>0</v>
      </c>
      <c r="AC9" s="511">
        <f t="shared" si="1"/>
        <v>0</v>
      </c>
      <c r="AD9" s="511">
        <f t="shared" si="1"/>
        <v>0</v>
      </c>
      <c r="AE9" s="487"/>
      <c r="AF9" s="511">
        <f xml:space="preserve"> IF( ISNUMBER(N9), 0, 1 )</f>
        <v>0</v>
      </c>
      <c r="AG9" s="510"/>
      <c r="AI9" s="1158" t="s">
        <v>14041</v>
      </c>
      <c r="AJ9" s="1528" t="s">
        <v>14043</v>
      </c>
      <c r="AK9" s="1528" t="s">
        <v>14044</v>
      </c>
      <c r="AL9" s="1528" t="s">
        <v>14045</v>
      </c>
      <c r="AM9" s="1529"/>
      <c r="AN9" s="1528" t="s">
        <v>14046</v>
      </c>
      <c r="AO9" s="1528" t="s">
        <v>14047</v>
      </c>
      <c r="AP9" s="1528" t="s">
        <v>14048</v>
      </c>
      <c r="AQ9" s="1528" t="s">
        <v>14049</v>
      </c>
      <c r="AR9" s="1529"/>
      <c r="AS9" s="1530" t="s">
        <v>14050</v>
      </c>
    </row>
    <row r="10" spans="2:45" ht="15.75" customHeight="1">
      <c r="B10" s="570" t="s">
        <v>14051</v>
      </c>
      <c r="C10" s="571" t="s">
        <v>6756</v>
      </c>
      <c r="D10" s="571">
        <v>3</v>
      </c>
      <c r="E10" s="1531">
        <v>0</v>
      </c>
      <c r="F10" s="1531">
        <v>0</v>
      </c>
      <c r="G10" s="1531">
        <v>0</v>
      </c>
      <c r="H10" s="1532"/>
      <c r="I10" s="1161">
        <v>0</v>
      </c>
      <c r="J10" s="1161">
        <v>0</v>
      </c>
      <c r="K10" s="1161">
        <v>0</v>
      </c>
      <c r="L10" s="1161">
        <v>0</v>
      </c>
      <c r="M10" s="1532"/>
      <c r="N10" s="1162">
        <v>0</v>
      </c>
      <c r="O10" s="1288"/>
      <c r="P10" s="1396" t="s">
        <v>14052</v>
      </c>
      <c r="Q10" s="496"/>
      <c r="R10" s="517"/>
      <c r="S10" s="501"/>
      <c r="T10" s="510"/>
      <c r="U10" s="487">
        <f>IF( SUM( W10:AF10 ) = 0, 0, $W$7 )</f>
        <v>0</v>
      </c>
      <c r="V10" s="510"/>
      <c r="W10" s="511">
        <f xml:space="preserve"> IF( ISNUMBER(E10), 0, 1 )</f>
        <v>0</v>
      </c>
      <c r="X10" s="511">
        <f t="shared" ref="X10" si="2" xml:space="preserve"> IF( ISNUMBER(F10), 0, 1 )</f>
        <v>0</v>
      </c>
      <c r="Y10" s="511">
        <f t="shared" ref="Y10" si="3" xml:space="preserve"> IF( ISNUMBER(G10), 0, 1 )</f>
        <v>0</v>
      </c>
      <c r="Z10" s="487"/>
      <c r="AA10" s="511">
        <f t="shared" ref="AA10" si="4" xml:space="preserve"> IF( ISNUMBER(I10), 0, 1 )</f>
        <v>0</v>
      </c>
      <c r="AB10" s="511">
        <f t="shared" ref="AB10" si="5" xml:space="preserve"> IF( ISNUMBER(J10), 0, 1 )</f>
        <v>0</v>
      </c>
      <c r="AC10" s="511">
        <f t="shared" ref="AC10" si="6" xml:space="preserve"> IF( ISNUMBER(K10), 0, 1 )</f>
        <v>0</v>
      </c>
      <c r="AD10" s="511">
        <f t="shared" ref="AD10" si="7" xml:space="preserve"> IF( ISNUMBER(L10), 0, 1 )</f>
        <v>0</v>
      </c>
      <c r="AE10" s="487"/>
      <c r="AF10" s="511">
        <f xml:space="preserve"> IF( ISNUMBER(N10), 0, 1 )</f>
        <v>0</v>
      </c>
      <c r="AG10" s="510"/>
      <c r="AI10" s="570" t="s">
        <v>14051</v>
      </c>
      <c r="AJ10" s="1533" t="s">
        <v>14053</v>
      </c>
      <c r="AK10" s="1533" t="s">
        <v>14054</v>
      </c>
      <c r="AL10" s="1533" t="s">
        <v>14055</v>
      </c>
      <c r="AM10" s="1534"/>
      <c r="AN10" s="1535" t="s">
        <v>14056</v>
      </c>
      <c r="AO10" s="1535" t="s">
        <v>14057</v>
      </c>
      <c r="AP10" s="1535" t="s">
        <v>14058</v>
      </c>
      <c r="AQ10" s="1535" t="s">
        <v>14059</v>
      </c>
      <c r="AR10" s="1534"/>
      <c r="AS10" s="1536" t="s">
        <v>14060</v>
      </c>
    </row>
    <row r="11" spans="2:45" ht="15.75" customHeight="1">
      <c r="B11" s="570" t="s">
        <v>9617</v>
      </c>
      <c r="C11" s="571" t="s">
        <v>6756</v>
      </c>
      <c r="D11" s="571">
        <v>3</v>
      </c>
      <c r="E11" s="1433">
        <f>IFERROR(E10-E9,0)</f>
        <v>0</v>
      </c>
      <c r="F11" s="1433">
        <f t="shared" ref="F11:G11" si="8">IFERROR(F10-F9,0)</f>
        <v>0</v>
      </c>
      <c r="G11" s="1433">
        <f t="shared" si="8"/>
        <v>0</v>
      </c>
      <c r="H11" s="1532"/>
      <c r="I11" s="1433">
        <f t="shared" ref="I11:L11" si="9">IFERROR(I10-I9,0)</f>
        <v>0</v>
      </c>
      <c r="J11" s="1433">
        <f t="shared" si="9"/>
        <v>0</v>
      </c>
      <c r="K11" s="1433">
        <f t="shared" si="9"/>
        <v>0</v>
      </c>
      <c r="L11" s="1433">
        <f t="shared" si="9"/>
        <v>0</v>
      </c>
      <c r="M11" s="1532"/>
      <c r="N11" s="1521">
        <f>IFERROR(N10-N9,0)</f>
        <v>0</v>
      </c>
      <c r="O11" s="1288"/>
      <c r="P11" s="1396" t="s">
        <v>14061</v>
      </c>
      <c r="Q11" s="496"/>
      <c r="R11" s="517"/>
      <c r="S11" s="501"/>
      <c r="T11" s="510"/>
      <c r="U11" s="487"/>
      <c r="V11" s="510"/>
      <c r="W11" s="487"/>
      <c r="X11" s="487"/>
      <c r="Y11" s="487"/>
      <c r="Z11" s="487"/>
      <c r="AA11" s="487"/>
      <c r="AB11" s="487"/>
      <c r="AC11" s="487"/>
      <c r="AD11" s="487"/>
      <c r="AE11" s="487"/>
      <c r="AF11" s="487"/>
      <c r="AG11" s="510"/>
      <c r="AI11" s="570" t="s">
        <v>9617</v>
      </c>
      <c r="AJ11" s="1537" t="s">
        <v>14062</v>
      </c>
      <c r="AK11" s="1537" t="s">
        <v>14063</v>
      </c>
      <c r="AL11" s="1537" t="s">
        <v>14064</v>
      </c>
      <c r="AM11" s="1534"/>
      <c r="AN11" s="1537" t="s">
        <v>14065</v>
      </c>
      <c r="AO11" s="1537" t="s">
        <v>14066</v>
      </c>
      <c r="AP11" s="1537" t="s">
        <v>14067</v>
      </c>
      <c r="AQ11" s="1537" t="s">
        <v>14068</v>
      </c>
      <c r="AR11" s="1534"/>
      <c r="AS11" s="1538" t="s">
        <v>14069</v>
      </c>
    </row>
    <row r="12" spans="2:45" ht="15.75" customHeight="1">
      <c r="B12" s="570" t="s">
        <v>9629</v>
      </c>
      <c r="C12" s="571" t="s">
        <v>6756</v>
      </c>
      <c r="D12" s="571">
        <v>3</v>
      </c>
      <c r="E12" s="1531">
        <v>0</v>
      </c>
      <c r="F12" s="1531">
        <v>0</v>
      </c>
      <c r="G12" s="1531">
        <v>0</v>
      </c>
      <c r="H12" s="1532"/>
      <c r="I12" s="1161">
        <v>0</v>
      </c>
      <c r="J12" s="1161">
        <v>0</v>
      </c>
      <c r="K12" s="1161">
        <v>0</v>
      </c>
      <c r="L12" s="1161">
        <v>0</v>
      </c>
      <c r="M12" s="1532"/>
      <c r="N12" s="1162">
        <v>0</v>
      </c>
      <c r="O12" s="1288"/>
      <c r="P12" s="1396" t="s">
        <v>14070</v>
      </c>
      <c r="Q12" s="496"/>
      <c r="R12" s="517"/>
      <c r="S12" s="501"/>
      <c r="T12" s="510"/>
      <c r="U12" s="487">
        <f>IF( SUM( W12:AF12 ) = 0, 0, $W$7 )</f>
        <v>0</v>
      </c>
      <c r="V12" s="510"/>
      <c r="W12" s="511">
        <f xml:space="preserve"> IF( ISNUMBER(E12), 0, 1 )</f>
        <v>0</v>
      </c>
      <c r="X12" s="511">
        <f t="shared" ref="X12" si="10" xml:space="preserve"> IF( ISNUMBER(F12), 0, 1 )</f>
        <v>0</v>
      </c>
      <c r="Y12" s="511">
        <f t="shared" ref="Y12" si="11" xml:space="preserve"> IF( ISNUMBER(G12), 0, 1 )</f>
        <v>0</v>
      </c>
      <c r="Z12" s="487"/>
      <c r="AA12" s="511">
        <f t="shared" ref="AA12" si="12" xml:space="preserve"> IF( ISNUMBER(I12), 0, 1 )</f>
        <v>0</v>
      </c>
      <c r="AB12" s="511">
        <f t="shared" ref="AB12" si="13" xml:space="preserve"> IF( ISNUMBER(J12), 0, 1 )</f>
        <v>0</v>
      </c>
      <c r="AC12" s="511">
        <f t="shared" ref="AC12" si="14" xml:space="preserve"> IF( ISNUMBER(K12), 0, 1 )</f>
        <v>0</v>
      </c>
      <c r="AD12" s="511">
        <f t="shared" ref="AD12" si="15" xml:space="preserve"> IF( ISNUMBER(L12), 0, 1 )</f>
        <v>0</v>
      </c>
      <c r="AE12" s="487"/>
      <c r="AF12" s="511">
        <f xml:space="preserve"> IF( ISNUMBER(N12), 0, 1 )</f>
        <v>0</v>
      </c>
      <c r="AG12" s="510"/>
      <c r="AI12" s="570" t="s">
        <v>9629</v>
      </c>
      <c r="AJ12" s="1533" t="s">
        <v>14071</v>
      </c>
      <c r="AK12" s="1533" t="s">
        <v>14072</v>
      </c>
      <c r="AL12" s="1533" t="s">
        <v>14073</v>
      </c>
      <c r="AM12" s="1534"/>
      <c r="AN12" s="1535" t="s">
        <v>14074</v>
      </c>
      <c r="AO12" s="1535" t="s">
        <v>14075</v>
      </c>
      <c r="AP12" s="1535" t="s">
        <v>14076</v>
      </c>
      <c r="AQ12" s="1535" t="s">
        <v>14077</v>
      </c>
      <c r="AR12" s="1534"/>
      <c r="AS12" s="1536" t="s">
        <v>14078</v>
      </c>
    </row>
    <row r="13" spans="2:45" ht="15.75" customHeight="1">
      <c r="B13" s="570" t="s">
        <v>9641</v>
      </c>
      <c r="C13" s="571" t="s">
        <v>6756</v>
      </c>
      <c r="D13" s="571">
        <v>3</v>
      </c>
      <c r="E13" s="1433">
        <f>IFERROR(E11-E12,0)</f>
        <v>0</v>
      </c>
      <c r="F13" s="1433">
        <f t="shared" ref="F13:G13" si="16">IFERROR(F11-F12,0)</f>
        <v>0</v>
      </c>
      <c r="G13" s="1433">
        <f t="shared" si="16"/>
        <v>0</v>
      </c>
      <c r="H13" s="1532"/>
      <c r="I13" s="1433">
        <f t="shared" ref="I13:L13" si="17">IFERROR(I11-I12,0)</f>
        <v>0</v>
      </c>
      <c r="J13" s="1433">
        <f t="shared" si="17"/>
        <v>0</v>
      </c>
      <c r="K13" s="1433">
        <f t="shared" si="17"/>
        <v>0</v>
      </c>
      <c r="L13" s="1433">
        <f t="shared" si="17"/>
        <v>0</v>
      </c>
      <c r="M13" s="1532"/>
      <c r="N13" s="1521">
        <f>IFERROR(N11-N12,0)</f>
        <v>0</v>
      </c>
      <c r="O13" s="1288"/>
      <c r="P13" s="1396" t="s">
        <v>14079</v>
      </c>
      <c r="Q13" s="496"/>
      <c r="R13" s="517"/>
      <c r="S13" s="501"/>
      <c r="T13" s="510"/>
      <c r="U13" s="487"/>
      <c r="V13" s="510"/>
      <c r="W13" s="487"/>
      <c r="X13" s="487"/>
      <c r="Y13" s="487"/>
      <c r="Z13" s="487"/>
      <c r="AA13" s="487"/>
      <c r="AB13" s="487"/>
      <c r="AC13" s="487"/>
      <c r="AD13" s="487"/>
      <c r="AE13" s="487"/>
      <c r="AF13" s="487"/>
      <c r="AG13" s="510"/>
      <c r="AI13" s="570" t="s">
        <v>9641</v>
      </c>
      <c r="AJ13" s="1537" t="s">
        <v>14080</v>
      </c>
      <c r="AK13" s="1537" t="s">
        <v>14081</v>
      </c>
      <c r="AL13" s="1537" t="s">
        <v>14082</v>
      </c>
      <c r="AM13" s="1534"/>
      <c r="AN13" s="1537" t="s">
        <v>14083</v>
      </c>
      <c r="AO13" s="1537" t="s">
        <v>14084</v>
      </c>
      <c r="AP13" s="1537" t="s">
        <v>14085</v>
      </c>
      <c r="AQ13" s="1537" t="s">
        <v>14086</v>
      </c>
      <c r="AR13" s="1534"/>
      <c r="AS13" s="1538" t="s">
        <v>14087</v>
      </c>
    </row>
    <row r="14" spans="2:45" ht="15.75" customHeight="1">
      <c r="B14" s="570" t="s">
        <v>9653</v>
      </c>
      <c r="C14" s="571" t="s">
        <v>7339</v>
      </c>
      <c r="D14" s="571">
        <v>2</v>
      </c>
      <c r="E14" s="1539">
        <v>0</v>
      </c>
      <c r="F14" s="1539">
        <v>0</v>
      </c>
      <c r="G14" s="1539">
        <v>0</v>
      </c>
      <c r="H14" s="1540"/>
      <c r="I14" s="1163">
        <v>0</v>
      </c>
      <c r="J14" s="1163">
        <v>0</v>
      </c>
      <c r="K14" s="1163">
        <v>0</v>
      </c>
      <c r="L14" s="1163">
        <v>0</v>
      </c>
      <c r="M14" s="1540"/>
      <c r="N14" s="1164">
        <v>0</v>
      </c>
      <c r="O14" s="1541"/>
      <c r="P14" s="1396" t="s">
        <v>14088</v>
      </c>
      <c r="Q14" s="496"/>
      <c r="R14" s="517"/>
      <c r="S14" s="501"/>
      <c r="T14" s="486"/>
      <c r="U14" s="487">
        <f t="shared" ref="U14:U15" si="18">IF( SUM( W14:AF14 ) = 0, 0, $W$7 )</f>
        <v>0</v>
      </c>
      <c r="V14" s="486"/>
      <c r="W14" s="511">
        <f xml:space="preserve"> IF( ISNUMBER(E14), 0, 1 )</f>
        <v>0</v>
      </c>
      <c r="X14" s="511">
        <f t="shared" ref="X14:X15" si="19" xml:space="preserve"> IF( ISNUMBER(F14), 0, 1 )</f>
        <v>0</v>
      </c>
      <c r="Y14" s="511">
        <f t="shared" ref="Y14:Y15" si="20" xml:space="preserve"> IF( ISNUMBER(G14), 0, 1 )</f>
        <v>0</v>
      </c>
      <c r="Z14" s="487"/>
      <c r="AA14" s="511">
        <f t="shared" ref="AA14:AA15" si="21" xml:space="preserve"> IF( ISNUMBER(I14), 0, 1 )</f>
        <v>0</v>
      </c>
      <c r="AB14" s="511">
        <f t="shared" ref="AB14:AB15" si="22" xml:space="preserve"> IF( ISNUMBER(J14), 0, 1 )</f>
        <v>0</v>
      </c>
      <c r="AC14" s="511">
        <f t="shared" ref="AC14:AC15" si="23" xml:space="preserve"> IF( ISNUMBER(K14), 0, 1 )</f>
        <v>0</v>
      </c>
      <c r="AD14" s="511">
        <f t="shared" ref="AD14:AD15" si="24" xml:space="preserve"> IF( ISNUMBER(L14), 0, 1 )</f>
        <v>0</v>
      </c>
      <c r="AE14" s="487"/>
      <c r="AF14" s="511">
        <f xml:space="preserve"> IF( ISNUMBER(N14), 0, 1 )</f>
        <v>0</v>
      </c>
      <c r="AG14" s="486"/>
      <c r="AI14" s="570" t="s">
        <v>9653</v>
      </c>
      <c r="AJ14" s="1542" t="s">
        <v>14089</v>
      </c>
      <c r="AK14" s="1542" t="s">
        <v>14090</v>
      </c>
      <c r="AL14" s="1542" t="s">
        <v>14091</v>
      </c>
      <c r="AM14" s="1543"/>
      <c r="AN14" s="1544" t="s">
        <v>14092</v>
      </c>
      <c r="AO14" s="1544" t="s">
        <v>14093</v>
      </c>
      <c r="AP14" s="1544" t="s">
        <v>14094</v>
      </c>
      <c r="AQ14" s="1544" t="s">
        <v>14095</v>
      </c>
      <c r="AR14" s="1543"/>
      <c r="AS14" s="1545" t="s">
        <v>14096</v>
      </c>
    </row>
    <row r="15" spans="2:45" ht="15.75" customHeight="1">
      <c r="B15" s="570" t="s">
        <v>9665</v>
      </c>
      <c r="C15" s="571" t="s">
        <v>7339</v>
      </c>
      <c r="D15" s="571">
        <v>2</v>
      </c>
      <c r="E15" s="1539">
        <v>0</v>
      </c>
      <c r="F15" s="1539">
        <v>0</v>
      </c>
      <c r="G15" s="1539">
        <v>0</v>
      </c>
      <c r="H15" s="1540"/>
      <c r="I15" s="1163">
        <v>0</v>
      </c>
      <c r="J15" s="1163">
        <v>0</v>
      </c>
      <c r="K15" s="1163">
        <v>0</v>
      </c>
      <c r="L15" s="1163">
        <v>0</v>
      </c>
      <c r="M15" s="1540"/>
      <c r="N15" s="1164">
        <v>0</v>
      </c>
      <c r="O15" s="1541"/>
      <c r="P15" s="1396" t="s">
        <v>14097</v>
      </c>
      <c r="Q15" s="496"/>
      <c r="R15" s="517"/>
      <c r="S15" s="501"/>
      <c r="T15" s="486"/>
      <c r="U15" s="487">
        <f t="shared" si="18"/>
        <v>0</v>
      </c>
      <c r="V15" s="486"/>
      <c r="W15" s="511">
        <f xml:space="preserve"> IF( ISNUMBER(E15), 0, 1 )</f>
        <v>0</v>
      </c>
      <c r="X15" s="511">
        <f t="shared" si="19"/>
        <v>0</v>
      </c>
      <c r="Y15" s="511">
        <f t="shared" si="20"/>
        <v>0</v>
      </c>
      <c r="Z15" s="487"/>
      <c r="AA15" s="511">
        <f t="shared" si="21"/>
        <v>0</v>
      </c>
      <c r="AB15" s="511">
        <f t="shared" si="22"/>
        <v>0</v>
      </c>
      <c r="AC15" s="511">
        <f t="shared" si="23"/>
        <v>0</v>
      </c>
      <c r="AD15" s="511">
        <f t="shared" si="24"/>
        <v>0</v>
      </c>
      <c r="AE15" s="487"/>
      <c r="AF15" s="511">
        <f xml:space="preserve"> IF( ISNUMBER(N15), 0, 1 )</f>
        <v>0</v>
      </c>
      <c r="AG15" s="486"/>
      <c r="AI15" s="570" t="s">
        <v>9665</v>
      </c>
      <c r="AJ15" s="1542" t="s">
        <v>14098</v>
      </c>
      <c r="AK15" s="1542" t="s">
        <v>14099</v>
      </c>
      <c r="AL15" s="1542" t="s">
        <v>14100</v>
      </c>
      <c r="AM15" s="1543"/>
      <c r="AN15" s="1544" t="s">
        <v>14101</v>
      </c>
      <c r="AO15" s="1544" t="s">
        <v>14102</v>
      </c>
      <c r="AP15" s="1544" t="s">
        <v>14103</v>
      </c>
      <c r="AQ15" s="1544" t="s">
        <v>14104</v>
      </c>
      <c r="AR15" s="1543"/>
      <c r="AS15" s="1545" t="s">
        <v>14105</v>
      </c>
    </row>
    <row r="16" spans="2:45" ht="15.75" customHeight="1">
      <c r="B16" s="570" t="s">
        <v>14106</v>
      </c>
      <c r="C16" s="571" t="s">
        <v>6756</v>
      </c>
      <c r="D16" s="571">
        <v>3</v>
      </c>
      <c r="E16" s="1433">
        <f>IF(E13&lt;0, E13*E14,0)</f>
        <v>0</v>
      </c>
      <c r="F16" s="1433">
        <f t="shared" ref="F16:G16" si="25">IF(F13&lt;0, F13*F14,0)</f>
        <v>0</v>
      </c>
      <c r="G16" s="1433">
        <f t="shared" si="25"/>
        <v>0</v>
      </c>
      <c r="H16" s="1532"/>
      <c r="I16" s="1433">
        <f t="shared" ref="I16:L16" si="26">IF(I13&lt;0, I13*I14,0)</f>
        <v>0</v>
      </c>
      <c r="J16" s="1433">
        <f t="shared" si="26"/>
        <v>0</v>
      </c>
      <c r="K16" s="1433">
        <f t="shared" si="26"/>
        <v>0</v>
      </c>
      <c r="L16" s="1433">
        <f t="shared" si="26"/>
        <v>0</v>
      </c>
      <c r="M16" s="1532"/>
      <c r="N16" s="1433">
        <f>IF(N13&lt;0, N13*N14,0)</f>
        <v>0</v>
      </c>
      <c r="O16" s="1288"/>
      <c r="P16" s="1396" t="s">
        <v>14107</v>
      </c>
      <c r="Q16" s="496"/>
      <c r="R16" s="517"/>
      <c r="S16" s="501"/>
      <c r="T16" s="486"/>
      <c r="U16" s="487"/>
      <c r="V16" s="486"/>
      <c r="W16" s="487"/>
      <c r="X16" s="487"/>
      <c r="Y16" s="487"/>
      <c r="Z16" s="487"/>
      <c r="AA16" s="487"/>
      <c r="AB16" s="487"/>
      <c r="AC16" s="487"/>
      <c r="AD16" s="487"/>
      <c r="AE16" s="487"/>
      <c r="AF16" s="487"/>
      <c r="AG16" s="486"/>
      <c r="AI16" s="570" t="s">
        <v>14106</v>
      </c>
      <c r="AJ16" s="1537" t="s">
        <v>14108</v>
      </c>
      <c r="AK16" s="1537" t="s">
        <v>14109</v>
      </c>
      <c r="AL16" s="1537" t="s">
        <v>14110</v>
      </c>
      <c r="AM16" s="1534"/>
      <c r="AN16" s="1537" t="s">
        <v>14111</v>
      </c>
      <c r="AO16" s="1537" t="s">
        <v>14112</v>
      </c>
      <c r="AP16" s="1537" t="s">
        <v>14113</v>
      </c>
      <c r="AQ16" s="1537" t="s">
        <v>14114</v>
      </c>
      <c r="AR16" s="1534"/>
      <c r="AS16" s="1538" t="s">
        <v>14115</v>
      </c>
    </row>
    <row r="17" spans="2:45" ht="15.75" customHeight="1">
      <c r="B17" s="570" t="s">
        <v>14116</v>
      </c>
      <c r="C17" s="571" t="s">
        <v>6756</v>
      </c>
      <c r="D17" s="571">
        <v>3</v>
      </c>
      <c r="E17" s="1433">
        <f>IF(E13&gt;0, E13*E15,0)</f>
        <v>0</v>
      </c>
      <c r="F17" s="1433">
        <f t="shared" ref="F17:G17" si="27">IF(F13&gt;0, F13*F15,0)</f>
        <v>0</v>
      </c>
      <c r="G17" s="1433">
        <f t="shared" si="27"/>
        <v>0</v>
      </c>
      <c r="H17" s="1532"/>
      <c r="I17" s="1433">
        <f t="shared" ref="I17:L17" si="28">IF(I13&gt;0, I13*I15,0)</f>
        <v>0</v>
      </c>
      <c r="J17" s="1433">
        <f t="shared" si="28"/>
        <v>0</v>
      </c>
      <c r="K17" s="1433">
        <f t="shared" si="28"/>
        <v>0</v>
      </c>
      <c r="L17" s="1433">
        <f t="shared" si="28"/>
        <v>0</v>
      </c>
      <c r="M17" s="1532"/>
      <c r="N17" s="1521">
        <f>IF(N13&gt;0, N13*N15,0)</f>
        <v>0</v>
      </c>
      <c r="O17" s="1288"/>
      <c r="P17" s="1396" t="s">
        <v>14117</v>
      </c>
      <c r="Q17" s="496"/>
      <c r="R17" s="517"/>
      <c r="S17" s="501"/>
      <c r="T17" s="528"/>
      <c r="U17" s="487"/>
      <c r="V17" s="528"/>
      <c r="W17" s="487"/>
      <c r="X17" s="487"/>
      <c r="Y17" s="487"/>
      <c r="Z17" s="487"/>
      <c r="AA17" s="487"/>
      <c r="AB17" s="487"/>
      <c r="AC17" s="487"/>
      <c r="AD17" s="487"/>
      <c r="AE17" s="487"/>
      <c r="AF17" s="487"/>
      <c r="AG17" s="528"/>
      <c r="AI17" s="570" t="s">
        <v>14116</v>
      </c>
      <c r="AJ17" s="1537" t="s">
        <v>14118</v>
      </c>
      <c r="AK17" s="1537" t="s">
        <v>14119</v>
      </c>
      <c r="AL17" s="1537" t="s">
        <v>14120</v>
      </c>
      <c r="AM17" s="1534"/>
      <c r="AN17" s="1537" t="s">
        <v>14121</v>
      </c>
      <c r="AO17" s="1537" t="s">
        <v>14122</v>
      </c>
      <c r="AP17" s="1537" t="s">
        <v>14123</v>
      </c>
      <c r="AQ17" s="1537" t="s">
        <v>14124</v>
      </c>
      <c r="AR17" s="1534"/>
      <c r="AS17" s="1538" t="s">
        <v>14125</v>
      </c>
    </row>
    <row r="18" spans="2:45" ht="15.75" customHeight="1">
      <c r="B18" s="570" t="s">
        <v>14126</v>
      </c>
      <c r="C18" s="571" t="s">
        <v>6756</v>
      </c>
      <c r="D18" s="571">
        <v>3</v>
      </c>
      <c r="E18" s="1433">
        <f>IF(E16=0, 0, E13-E16)</f>
        <v>0</v>
      </c>
      <c r="F18" s="1433">
        <f>IF(F16=0, 0, F13-F16)</f>
        <v>0</v>
      </c>
      <c r="G18" s="1433">
        <f>IF(G16=0, 0, G13-G16)</f>
        <v>0</v>
      </c>
      <c r="H18" s="1532"/>
      <c r="I18" s="1433">
        <f>IF(I16=0, 0, I13-I16)</f>
        <v>0</v>
      </c>
      <c r="J18" s="1433">
        <f>IF(J16=0, 0, J13-J16)</f>
        <v>0</v>
      </c>
      <c r="K18" s="1433">
        <f>IF(K16=0, 0, K13-K16)</f>
        <v>0</v>
      </c>
      <c r="L18" s="1433">
        <f>IF(L16=0, 0, L13-L16)</f>
        <v>0</v>
      </c>
      <c r="M18" s="1532"/>
      <c r="N18" s="1521">
        <f>IF(N16=0, 0, N13-N16)</f>
        <v>0</v>
      </c>
      <c r="O18" s="500"/>
      <c r="P18" s="1396" t="s">
        <v>14127</v>
      </c>
      <c r="Q18" s="496"/>
      <c r="R18" s="517"/>
      <c r="S18" s="508"/>
      <c r="T18" s="528"/>
      <c r="U18" s="487"/>
      <c r="V18" s="528"/>
      <c r="W18" s="487"/>
      <c r="X18" s="487"/>
      <c r="Y18" s="487"/>
      <c r="Z18" s="487"/>
      <c r="AA18" s="487"/>
      <c r="AB18" s="487"/>
      <c r="AC18" s="487"/>
      <c r="AD18" s="487"/>
      <c r="AE18" s="487"/>
      <c r="AF18" s="487"/>
      <c r="AG18" s="528"/>
      <c r="AI18" s="570" t="s">
        <v>14126</v>
      </c>
      <c r="AJ18" s="1537" t="s">
        <v>14128</v>
      </c>
      <c r="AK18" s="1537" t="s">
        <v>14129</v>
      </c>
      <c r="AL18" s="1537" t="s">
        <v>14130</v>
      </c>
      <c r="AM18" s="1534"/>
      <c r="AN18" s="1537" t="s">
        <v>14131</v>
      </c>
      <c r="AO18" s="1537" t="s">
        <v>14132</v>
      </c>
      <c r="AP18" s="1537" t="s">
        <v>14133</v>
      </c>
      <c r="AQ18" s="1537" t="s">
        <v>14134</v>
      </c>
      <c r="AR18" s="1534"/>
      <c r="AS18" s="1538" t="s">
        <v>14135</v>
      </c>
    </row>
    <row r="19" spans="2:45" ht="15.75" customHeight="1" thickBot="1">
      <c r="B19" s="574" t="s">
        <v>14136</v>
      </c>
      <c r="C19" s="575" t="s">
        <v>6756</v>
      </c>
      <c r="D19" s="575">
        <v>3</v>
      </c>
      <c r="E19" s="1546">
        <f>IF(E17=0, 0, E13-E17)</f>
        <v>0</v>
      </c>
      <c r="F19" s="1546">
        <f>IF(F17=0, 0, F13-F17)</f>
        <v>0</v>
      </c>
      <c r="G19" s="1546">
        <f>IF(G17=0, 0, G13-G17)</f>
        <v>0</v>
      </c>
      <c r="H19" s="1547"/>
      <c r="I19" s="1546">
        <f>IF(I17=0, 0, I13-I17)</f>
        <v>0</v>
      </c>
      <c r="J19" s="1546">
        <f>IF(J17=0, 0, J13-J17)</f>
        <v>0</v>
      </c>
      <c r="K19" s="1546">
        <f>IF(K17=0, 0, K13-K17)</f>
        <v>0</v>
      </c>
      <c r="L19" s="1546">
        <f>IF(L17=0, 0, L13-L17)</f>
        <v>0</v>
      </c>
      <c r="M19" s="1547"/>
      <c r="N19" s="1417">
        <f>IF(N17=0, 0, N13-N17)</f>
        <v>0</v>
      </c>
      <c r="O19" s="500"/>
      <c r="P19" s="1418" t="s">
        <v>14137</v>
      </c>
      <c r="Q19" s="496"/>
      <c r="R19" s="523"/>
      <c r="S19" s="508"/>
      <c r="T19" s="528"/>
      <c r="U19" s="487"/>
      <c r="V19" s="528"/>
      <c r="W19" s="487"/>
      <c r="X19" s="487"/>
      <c r="Y19" s="487"/>
      <c r="Z19" s="487"/>
      <c r="AA19" s="487"/>
      <c r="AB19" s="487"/>
      <c r="AC19" s="487"/>
      <c r="AD19" s="487"/>
      <c r="AE19" s="487"/>
      <c r="AF19" s="487"/>
      <c r="AG19" s="528"/>
      <c r="AI19" s="574" t="s">
        <v>14136</v>
      </c>
      <c r="AJ19" s="1548" t="s">
        <v>14138</v>
      </c>
      <c r="AK19" s="1548" t="s">
        <v>14139</v>
      </c>
      <c r="AL19" s="1548" t="s">
        <v>14140</v>
      </c>
      <c r="AM19" s="1549"/>
      <c r="AN19" s="1548" t="s">
        <v>14141</v>
      </c>
      <c r="AO19" s="1548" t="s">
        <v>14142</v>
      </c>
      <c r="AP19" s="1548" t="s">
        <v>14143</v>
      </c>
      <c r="AQ19" s="1548" t="s">
        <v>14144</v>
      </c>
      <c r="AR19" s="1549"/>
      <c r="AS19" s="1550" t="s">
        <v>14145</v>
      </c>
    </row>
    <row r="20" spans="2:45" ht="15.75" customHeight="1" thickTop="1" thickBot="1">
      <c r="B20" s="498"/>
      <c r="C20" s="498"/>
      <c r="D20" s="498"/>
      <c r="E20" s="1220"/>
      <c r="F20" s="1220"/>
      <c r="G20" s="1220"/>
      <c r="H20" s="1220"/>
      <c r="I20" s="1220"/>
      <c r="J20" s="1220"/>
      <c r="K20" s="1220"/>
      <c r="L20" s="1220"/>
      <c r="M20" s="1220"/>
      <c r="N20" s="1220"/>
      <c r="O20" s="500"/>
      <c r="P20" s="496"/>
      <c r="Q20" s="496"/>
      <c r="R20" s="508"/>
      <c r="S20" s="508"/>
      <c r="T20" s="528"/>
      <c r="U20" s="487"/>
      <c r="V20" s="528"/>
      <c r="W20" s="487"/>
      <c r="X20" s="487"/>
      <c r="Y20" s="487"/>
      <c r="Z20" s="487"/>
      <c r="AA20" s="487"/>
      <c r="AB20" s="487"/>
      <c r="AC20" s="487"/>
      <c r="AD20" s="487"/>
      <c r="AE20" s="487"/>
      <c r="AF20" s="487"/>
      <c r="AG20" s="528"/>
      <c r="AI20" s="498"/>
      <c r="AJ20" s="1551"/>
      <c r="AK20" s="1551"/>
      <c r="AL20" s="1551"/>
      <c r="AM20" s="1551"/>
      <c r="AN20" s="1551"/>
      <c r="AO20" s="1551"/>
      <c r="AP20" s="1551"/>
      <c r="AQ20" s="1551"/>
      <c r="AR20" s="1551"/>
      <c r="AS20" s="1551"/>
    </row>
    <row r="21" spans="2:45" ht="15.75" customHeight="1" thickTop="1">
      <c r="B21" s="567" t="s">
        <v>14146</v>
      </c>
      <c r="C21" s="568" t="s">
        <v>6756</v>
      </c>
      <c r="D21" s="568">
        <v>3</v>
      </c>
      <c r="E21" s="1552">
        <f>IFERROR(E10+(E16-E17),0)</f>
        <v>0</v>
      </c>
      <c r="F21" s="1552">
        <f t="shared" ref="F21:G21" si="29">IFERROR(F10+(F16-F17),0)</f>
        <v>0</v>
      </c>
      <c r="G21" s="1552">
        <f t="shared" si="29"/>
        <v>0</v>
      </c>
      <c r="H21" s="1527"/>
      <c r="I21" s="1552">
        <f t="shared" ref="I21:L21" si="30">IFERROR(I10+(I16-I17),0)</f>
        <v>0</v>
      </c>
      <c r="J21" s="1552">
        <f t="shared" si="30"/>
        <v>0</v>
      </c>
      <c r="K21" s="1552">
        <f t="shared" si="30"/>
        <v>0</v>
      </c>
      <c r="L21" s="1552">
        <f t="shared" si="30"/>
        <v>0</v>
      </c>
      <c r="M21" s="1527"/>
      <c r="N21" s="1518">
        <f>IFERROR(N10+(N16-N17),0)</f>
        <v>0</v>
      </c>
      <c r="O21" s="500"/>
      <c r="P21" s="1388" t="s">
        <v>14147</v>
      </c>
      <c r="Q21" s="496"/>
      <c r="R21" s="533"/>
      <c r="S21" s="508"/>
      <c r="T21" s="528"/>
      <c r="U21" s="487"/>
      <c r="V21" s="528"/>
      <c r="W21" s="487"/>
      <c r="X21" s="487"/>
      <c r="Y21" s="487"/>
      <c r="Z21" s="487"/>
      <c r="AA21" s="487"/>
      <c r="AB21" s="487"/>
      <c r="AC21" s="487"/>
      <c r="AD21" s="487"/>
      <c r="AE21" s="487"/>
      <c r="AF21" s="487"/>
      <c r="AG21" s="528"/>
      <c r="AI21" s="567" t="s">
        <v>14146</v>
      </c>
      <c r="AJ21" s="1553" t="s">
        <v>14148</v>
      </c>
      <c r="AK21" s="1553" t="s">
        <v>14149</v>
      </c>
      <c r="AL21" s="1553" t="s">
        <v>14150</v>
      </c>
      <c r="AM21" s="1529"/>
      <c r="AN21" s="1553" t="s">
        <v>14151</v>
      </c>
      <c r="AO21" s="1553" t="s">
        <v>14152</v>
      </c>
      <c r="AP21" s="1553" t="s">
        <v>14153</v>
      </c>
      <c r="AQ21" s="1553" t="s">
        <v>14154</v>
      </c>
      <c r="AR21" s="1529"/>
      <c r="AS21" s="1554" t="s">
        <v>14155</v>
      </c>
    </row>
    <row r="22" spans="2:45" ht="15.75" customHeight="1">
      <c r="B22" s="570" t="s">
        <v>14156</v>
      </c>
      <c r="C22" s="571" t="s">
        <v>6756</v>
      </c>
      <c r="D22" s="571">
        <v>3</v>
      </c>
      <c r="E22" s="1161">
        <v>0</v>
      </c>
      <c r="F22" s="1161">
        <v>0</v>
      </c>
      <c r="G22" s="1161">
        <v>0</v>
      </c>
      <c r="H22" s="1532"/>
      <c r="I22" s="1161">
        <v>0</v>
      </c>
      <c r="J22" s="1161">
        <v>0</v>
      </c>
      <c r="K22" s="1161">
        <v>0</v>
      </c>
      <c r="L22" s="1161">
        <v>0</v>
      </c>
      <c r="M22" s="1532"/>
      <c r="N22" s="1162">
        <v>0</v>
      </c>
      <c r="O22" s="500"/>
      <c r="P22" s="1396" t="s">
        <v>14157</v>
      </c>
      <c r="Q22" s="496"/>
      <c r="R22" s="536"/>
      <c r="S22" s="508"/>
      <c r="T22" s="528"/>
      <c r="U22" s="487">
        <f>IF( SUM( W22:AF22 ) = 0, 0, $W$7 )</f>
        <v>0</v>
      </c>
      <c r="V22" s="528"/>
      <c r="W22" s="511">
        <f xml:space="preserve"> IF( ISNUMBER(E22), 0, 1 )</f>
        <v>0</v>
      </c>
      <c r="X22" s="511">
        <f t="shared" ref="X22" si="31" xml:space="preserve"> IF( ISNUMBER(F22), 0, 1 )</f>
        <v>0</v>
      </c>
      <c r="Y22" s="511">
        <f t="shared" ref="Y22" si="32" xml:space="preserve"> IF( ISNUMBER(G22), 0, 1 )</f>
        <v>0</v>
      </c>
      <c r="Z22" s="487"/>
      <c r="AA22" s="511">
        <f t="shared" ref="AA22" si="33" xml:space="preserve"> IF( ISNUMBER(I22), 0, 1 )</f>
        <v>0</v>
      </c>
      <c r="AB22" s="511">
        <f t="shared" ref="AB22" si="34" xml:space="preserve"> IF( ISNUMBER(J22), 0, 1 )</f>
        <v>0</v>
      </c>
      <c r="AC22" s="511">
        <f t="shared" ref="AC22" si="35" xml:space="preserve"> IF( ISNUMBER(K22), 0, 1 )</f>
        <v>0</v>
      </c>
      <c r="AD22" s="511">
        <f t="shared" ref="AD22" si="36" xml:space="preserve"> IF( ISNUMBER(L22), 0, 1 )</f>
        <v>0</v>
      </c>
      <c r="AE22" s="487"/>
      <c r="AF22" s="511">
        <f xml:space="preserve"> IF( ISNUMBER(N22), 0, 1 )</f>
        <v>0</v>
      </c>
      <c r="AG22" s="528"/>
      <c r="AI22" s="570" t="s">
        <v>14156</v>
      </c>
      <c r="AJ22" s="1535" t="s">
        <v>14158</v>
      </c>
      <c r="AK22" s="1535" t="s">
        <v>14159</v>
      </c>
      <c r="AL22" s="1535" t="s">
        <v>14160</v>
      </c>
      <c r="AM22" s="1534"/>
      <c r="AN22" s="1535" t="s">
        <v>14161</v>
      </c>
      <c r="AO22" s="1535" t="s">
        <v>14162</v>
      </c>
      <c r="AP22" s="1535" t="s">
        <v>14163</v>
      </c>
      <c r="AQ22" s="1535" t="s">
        <v>14164</v>
      </c>
      <c r="AR22" s="1534"/>
      <c r="AS22" s="1536" t="s">
        <v>14165</v>
      </c>
    </row>
    <row r="23" spans="2:45" ht="15.75" customHeight="1" thickBot="1">
      <c r="B23" s="574" t="s">
        <v>14166</v>
      </c>
      <c r="C23" s="575" t="s">
        <v>6756</v>
      </c>
      <c r="D23" s="575">
        <v>3</v>
      </c>
      <c r="E23" s="1546">
        <f>IFERROR(E21-E22,0)</f>
        <v>0</v>
      </c>
      <c r="F23" s="1546">
        <f t="shared" ref="F23:G23" si="37">IFERROR(F21-F22,0)</f>
        <v>0</v>
      </c>
      <c r="G23" s="1546">
        <f t="shared" si="37"/>
        <v>0</v>
      </c>
      <c r="H23" s="1547"/>
      <c r="I23" s="1546">
        <f>IFERROR(I21-I22,0)</f>
        <v>0</v>
      </c>
      <c r="J23" s="1546">
        <f t="shared" ref="J23:L23" si="38">IFERROR(J21-J22,0)</f>
        <v>0</v>
      </c>
      <c r="K23" s="1546">
        <f>IFERROR(K21-K22,0)</f>
        <v>0</v>
      </c>
      <c r="L23" s="1546">
        <f t="shared" si="38"/>
        <v>0</v>
      </c>
      <c r="M23" s="1547"/>
      <c r="N23" s="1417">
        <f>IFERROR(N21-N22,0)</f>
        <v>0</v>
      </c>
      <c r="O23" s="500"/>
      <c r="P23" s="1418" t="s">
        <v>14167</v>
      </c>
      <c r="Q23" s="496"/>
      <c r="R23" s="539"/>
      <c r="S23" s="508"/>
      <c r="T23" s="528"/>
      <c r="U23" s="487"/>
      <c r="V23" s="528"/>
      <c r="W23" s="487"/>
      <c r="X23" s="487"/>
      <c r="Y23" s="487"/>
      <c r="Z23" s="487"/>
      <c r="AA23" s="487"/>
      <c r="AB23" s="487"/>
      <c r="AC23" s="487"/>
      <c r="AD23" s="487"/>
      <c r="AE23" s="487"/>
      <c r="AF23" s="487"/>
      <c r="AG23" s="528"/>
      <c r="AI23" s="574" t="s">
        <v>14166</v>
      </c>
      <c r="AJ23" s="1548" t="s">
        <v>14168</v>
      </c>
      <c r="AK23" s="1548" t="s">
        <v>14169</v>
      </c>
      <c r="AL23" s="1548" t="s">
        <v>14170</v>
      </c>
      <c r="AM23" s="1549"/>
      <c r="AN23" s="1548" t="s">
        <v>14171</v>
      </c>
      <c r="AO23" s="1548" t="s">
        <v>14172</v>
      </c>
      <c r="AP23" s="1548" t="s">
        <v>14173</v>
      </c>
      <c r="AQ23" s="1548" t="s">
        <v>14174</v>
      </c>
      <c r="AR23" s="1549"/>
      <c r="AS23" s="1550" t="s">
        <v>14175</v>
      </c>
    </row>
    <row r="24" spans="2:45" thickTop="1">
      <c r="B24" s="498"/>
      <c r="C24" s="498"/>
      <c r="D24" s="498"/>
      <c r="E24" s="500"/>
      <c r="F24" s="500"/>
      <c r="G24" s="500"/>
      <c r="H24" s="500"/>
      <c r="I24" s="500"/>
      <c r="J24" s="500"/>
      <c r="K24" s="500"/>
      <c r="L24" s="500"/>
      <c r="M24" s="500"/>
      <c r="N24" s="500"/>
      <c r="O24" s="500"/>
      <c r="P24" s="1555"/>
      <c r="Q24" s="496"/>
      <c r="R24" s="508"/>
      <c r="S24" s="508"/>
      <c r="T24" s="508"/>
      <c r="U24" s="487"/>
      <c r="V24" s="508"/>
      <c r="W24" s="487"/>
      <c r="X24" s="487"/>
      <c r="Y24" s="487"/>
      <c r="Z24" s="487"/>
      <c r="AA24" s="487"/>
      <c r="AB24" s="487"/>
      <c r="AC24" s="487"/>
      <c r="AD24" s="487"/>
      <c r="AE24" s="487"/>
      <c r="AF24" s="487"/>
      <c r="AG24" s="508"/>
    </row>
    <row r="25" spans="2:45">
      <c r="B25" s="496"/>
      <c r="C25" s="496"/>
      <c r="D25" s="496"/>
      <c r="E25" s="496"/>
      <c r="F25" s="496"/>
      <c r="G25" s="496"/>
      <c r="H25" s="496"/>
      <c r="I25" s="496"/>
      <c r="P25" s="496"/>
      <c r="Q25" s="496"/>
      <c r="R25" s="508"/>
      <c r="S25" s="508"/>
      <c r="T25" s="508"/>
      <c r="U25" s="487"/>
      <c r="V25" s="508"/>
      <c r="W25" s="487"/>
      <c r="X25" s="487"/>
      <c r="Y25" s="487"/>
      <c r="Z25" s="487"/>
      <c r="AA25" s="487"/>
      <c r="AB25" s="487"/>
      <c r="AC25" s="487"/>
      <c r="AD25" s="487"/>
      <c r="AE25" s="487"/>
      <c r="AF25" s="487"/>
      <c r="AG25" s="508"/>
    </row>
    <row r="26" spans="2:45">
      <c r="B26" s="496"/>
      <c r="C26" s="496"/>
      <c r="D26" s="496"/>
      <c r="E26" s="496"/>
      <c r="F26" s="496"/>
      <c r="G26" s="496"/>
      <c r="H26" s="496"/>
      <c r="I26" s="496"/>
      <c r="P26" s="496"/>
      <c r="Q26" s="496"/>
      <c r="R26" s="508"/>
      <c r="S26" s="508"/>
      <c r="T26" s="508"/>
      <c r="U26" s="487"/>
      <c r="V26" s="508"/>
      <c r="W26" s="487"/>
      <c r="X26" s="487"/>
      <c r="Y26" s="487"/>
      <c r="Z26" s="487"/>
      <c r="AA26" s="487"/>
      <c r="AB26" s="487"/>
      <c r="AC26" s="487"/>
      <c r="AD26" s="487"/>
      <c r="AE26" s="487"/>
      <c r="AF26" s="487"/>
      <c r="AG26" s="508"/>
    </row>
  </sheetData>
  <sheetProtection algorithmName="SHA-512" hashValue="rvLyNLhR6fZj+JfDYIFp+bpX13DtbJnFleOfuS2OzyFwQ1H/rXDtfvoTzAwXk42E+sG29pZVfIqLmewWosg1Cw==" saltValue="YSDtOWiBEY87o/2UiFyK/g==" spinCount="100000" sheet="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4" priority="27" operator="equal">
      <formula>0</formula>
    </cfRule>
  </conditionalFormatting>
  <conditionalFormatting sqref="U4:U7">
    <cfRule type="cellIs" dxfId="103" priority="16" operator="equal">
      <formula>0</formula>
    </cfRule>
  </conditionalFormatting>
  <conditionalFormatting sqref="U1:U2">
    <cfRule type="cellIs" dxfId="102" priority="15" operator="equal">
      <formula>0</formula>
    </cfRule>
  </conditionalFormatting>
  <conditionalFormatting sqref="U8">
    <cfRule type="cellIs" dxfId="101" priority="13" operator="equal">
      <formula>0</formula>
    </cfRule>
  </conditionalFormatting>
  <conditionalFormatting sqref="U11 U13 U16:U21 U23:U26">
    <cfRule type="cellIs" dxfId="100" priority="12" operator="equal">
      <formula>0</formula>
    </cfRule>
  </conditionalFormatting>
  <conditionalFormatting sqref="Z9 AE9">
    <cfRule type="cellIs" dxfId="99" priority="11" operator="equal">
      <formula>0</formula>
    </cfRule>
  </conditionalFormatting>
  <conditionalFormatting sqref="W11:AF11 W13:AF13 W16:AF21 W23:AF26">
    <cfRule type="cellIs" dxfId="98" priority="10" operator="equal">
      <formula>0</formula>
    </cfRule>
  </conditionalFormatting>
  <conditionalFormatting sqref="Z10 AE10">
    <cfRule type="cellIs" dxfId="97" priority="9" operator="equal">
      <formula>0</formula>
    </cfRule>
  </conditionalFormatting>
  <conditionalFormatting sqref="Z12 AE12">
    <cfRule type="cellIs" dxfId="96" priority="8" operator="equal">
      <formula>0</formula>
    </cfRule>
  </conditionalFormatting>
  <conditionalFormatting sqref="Z14 AE14">
    <cfRule type="cellIs" dxfId="95" priority="7" operator="equal">
      <formula>0</formula>
    </cfRule>
  </conditionalFormatting>
  <conditionalFormatting sqref="Z15 AE15">
    <cfRule type="cellIs" dxfId="94" priority="6" operator="equal">
      <formula>0</formula>
    </cfRule>
  </conditionalFormatting>
  <conditionalFormatting sqref="Z22 AE22">
    <cfRule type="cellIs" dxfId="93" priority="5" operator="equal">
      <formula>0</formula>
    </cfRule>
  </conditionalFormatting>
  <conditionalFormatting sqref="U10">
    <cfRule type="cellIs" dxfId="92" priority="4" operator="equal">
      <formula>0</formula>
    </cfRule>
  </conditionalFormatting>
  <conditionalFormatting sqref="U12">
    <cfRule type="cellIs" dxfId="91" priority="3" operator="equal">
      <formula>0</formula>
    </cfRule>
  </conditionalFormatting>
  <conditionalFormatting sqref="U14:U15">
    <cfRule type="cellIs" dxfId="90" priority="2" operator="equal">
      <formula>0</formula>
    </cfRule>
  </conditionalFormatting>
  <conditionalFormatting sqref="U22">
    <cfRule type="cellIs" dxfId="89" priority="1" operator="equal">
      <formula>0</formula>
    </cfRule>
  </conditionalFormatting>
  <pageMargins left="0.7" right="0.7" top="0.75" bottom="0.75" header="0.3" footer="0.3"/>
  <pageSetup paperSize="9" orientation="portrait" horizontalDpi="120" verticalDpi="72"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70" zoomScaleNormal="70" zoomScaleSheetLayoutView="80" workbookViewId="0">
      <selection activeCell="H55" sqref="H55"/>
    </sheetView>
  </sheetViews>
  <sheetFormatPr defaultColWidth="9" defaultRowHeight="14.25"/>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showGridLines="0" zoomScale="70" zoomScaleNormal="70" zoomScaleSheetLayoutView="100" workbookViewId="0">
      <pane ySplit="5" topLeftCell="A15" activePane="bottomLeft" state="frozen"/>
      <selection activeCell="H55" sqref="H55"/>
      <selection pane="bottomLeft" sqref="A1:XFD1048576"/>
    </sheetView>
  </sheetViews>
  <sheetFormatPr defaultColWidth="8.625" defaultRowHeight="14.25"/>
  <cols>
    <col min="1" max="1" width="1.625" style="579" customWidth="1"/>
    <col min="2" max="2" width="66.625" style="579" customWidth="1"/>
    <col min="3" max="3" width="5.625" style="579" bestFit="1" customWidth="1"/>
    <col min="4" max="4" width="4.75" style="579" bestFit="1" customWidth="1"/>
    <col min="5" max="5" width="10.75" style="579" customWidth="1"/>
    <col min="6" max="6" width="1.625" style="579" customWidth="1"/>
    <col min="7" max="7" width="12.5" style="579" customWidth="1"/>
    <col min="8" max="8" width="1.625" style="579" customWidth="1"/>
    <col min="9" max="9" width="33.625" style="579" customWidth="1"/>
    <col min="10" max="11" width="1.625" style="579" customWidth="1"/>
    <col min="12" max="12" width="25.375" style="579" customWidth="1"/>
    <col min="13" max="13" width="1.625" style="579" hidden="1" customWidth="1"/>
    <col min="14" max="14" width="25" style="579" hidden="1" customWidth="1"/>
    <col min="15" max="16" width="1.625" style="579" customWidth="1"/>
    <col min="17" max="17" width="40" style="607" customWidth="1"/>
    <col min="18" max="18" width="17.875" style="579" bestFit="1" customWidth="1"/>
    <col min="19" max="19" width="1.625" style="579" customWidth="1"/>
    <col min="20" max="21" width="14.625" style="579" customWidth="1"/>
    <col min="22" max="16384" width="8.625" style="579"/>
  </cols>
  <sheetData>
    <row r="1" spans="1:18" ht="29.25" customHeight="1">
      <c r="B1" s="580" t="s">
        <v>14176</v>
      </c>
      <c r="C1" s="580"/>
      <c r="D1" s="580"/>
      <c r="E1" s="580"/>
      <c r="F1" s="580"/>
      <c r="G1" s="581"/>
      <c r="K1" s="582"/>
      <c r="M1" s="582"/>
      <c r="O1" s="582"/>
      <c r="Q1" s="580" t="s">
        <v>6740</v>
      </c>
      <c r="R1" s="580"/>
    </row>
    <row r="2" spans="1:18" ht="29.25" customHeight="1">
      <c r="B2" s="580" t="s">
        <v>9</v>
      </c>
      <c r="C2" s="488"/>
      <c r="D2" s="488"/>
      <c r="E2" s="488"/>
      <c r="F2" s="488"/>
      <c r="G2" s="581"/>
      <c r="K2" s="582"/>
      <c r="M2" s="582"/>
      <c r="O2" s="582"/>
      <c r="Q2" s="580"/>
      <c r="R2" s="488"/>
    </row>
    <row r="3" spans="1:18" ht="45.75" customHeight="1">
      <c r="B3" s="3077" t="s">
        <v>695</v>
      </c>
      <c r="C3" s="3077"/>
      <c r="D3" s="3077"/>
      <c r="E3" s="3077"/>
      <c r="F3" s="3077"/>
      <c r="G3" s="3077"/>
      <c r="H3" s="3077"/>
      <c r="I3" s="3077"/>
      <c r="K3" s="582"/>
      <c r="L3" s="583" t="s">
        <v>6741</v>
      </c>
      <c r="M3" s="582"/>
      <c r="O3" s="582"/>
      <c r="Q3" s="3077" t="s">
        <v>695</v>
      </c>
      <c r="R3" s="3077"/>
    </row>
    <row r="4" spans="1:18" ht="15" customHeight="1" thickBot="1">
      <c r="B4" s="584"/>
      <c r="C4" s="584"/>
      <c r="D4" s="584"/>
      <c r="E4" s="584"/>
      <c r="F4" s="585"/>
      <c r="G4" s="581"/>
      <c r="K4" s="582"/>
      <c r="M4" s="582"/>
      <c r="N4" s="586" t="s">
        <v>6742</v>
      </c>
      <c r="O4" s="582"/>
      <c r="Q4" s="584"/>
      <c r="R4" s="584"/>
    </row>
    <row r="5" spans="1:18" ht="56.25" customHeight="1" thickTop="1" thickBot="1">
      <c r="A5" s="526"/>
      <c r="B5" s="492" t="s">
        <v>6743</v>
      </c>
      <c r="C5" s="493" t="s">
        <v>6744</v>
      </c>
      <c r="D5" s="493" t="s">
        <v>6745</v>
      </c>
      <c r="E5" s="494" t="s">
        <v>14177</v>
      </c>
      <c r="F5" s="496"/>
      <c r="G5" s="497" t="s">
        <v>6749</v>
      </c>
      <c r="H5" s="526"/>
      <c r="I5" s="497" t="s">
        <v>6750</v>
      </c>
      <c r="J5" s="526"/>
      <c r="K5" s="582"/>
      <c r="M5" s="582"/>
      <c r="N5" s="502" t="s">
        <v>6751</v>
      </c>
      <c r="O5" s="582"/>
      <c r="Q5" s="492" t="s">
        <v>6743</v>
      </c>
      <c r="R5" s="494" t="s">
        <v>14177</v>
      </c>
    </row>
    <row r="6" spans="1:18" ht="15.75" customHeight="1" thickTop="1" thickBot="1">
      <c r="A6" s="526"/>
      <c r="B6" s="587"/>
      <c r="C6" s="587"/>
      <c r="D6" s="587"/>
      <c r="E6" s="588"/>
      <c r="F6" s="496"/>
      <c r="G6" s="581"/>
      <c r="H6" s="526"/>
      <c r="I6" s="526"/>
      <c r="J6" s="526"/>
      <c r="K6" s="582"/>
      <c r="M6" s="582"/>
      <c r="O6" s="582"/>
      <c r="Q6" s="587"/>
      <c r="R6" s="588"/>
    </row>
    <row r="7" spans="1:18" ht="15.75" customHeight="1" thickTop="1" thickBot="1">
      <c r="A7" s="526"/>
      <c r="B7" s="499" t="s">
        <v>14178</v>
      </c>
      <c r="C7" s="495"/>
      <c r="D7" s="495"/>
      <c r="E7" s="589"/>
      <c r="F7" s="484"/>
      <c r="G7" s="590"/>
      <c r="H7" s="526"/>
      <c r="I7" s="526"/>
      <c r="J7" s="526"/>
      <c r="K7" s="582"/>
      <c r="M7" s="582"/>
      <c r="O7" s="582"/>
      <c r="Q7" s="499" t="s">
        <v>14178</v>
      </c>
      <c r="R7" s="589"/>
    </row>
    <row r="8" spans="1:18" ht="15.75" customHeight="1" thickTop="1">
      <c r="A8" s="526"/>
      <c r="B8" s="503" t="s">
        <v>14179</v>
      </c>
      <c r="C8" s="504" t="s">
        <v>14180</v>
      </c>
      <c r="D8" s="504">
        <v>2</v>
      </c>
      <c r="E8" s="591">
        <v>29.206398605427534</v>
      </c>
      <c r="F8" s="484"/>
      <c r="G8" s="509" t="s">
        <v>14181</v>
      </c>
      <c r="H8" s="526"/>
      <c r="I8" s="592"/>
      <c r="J8" s="526"/>
      <c r="K8" s="582"/>
      <c r="L8" s="593">
        <f>IF( SUM( N8:N8 ) = 0, 0, $N$5 )</f>
        <v>0</v>
      </c>
      <c r="M8" s="582"/>
      <c r="N8" s="511">
        <f xml:space="preserve"> IF( ISNUMBER(E8), 0, 1 )</f>
        <v>0</v>
      </c>
      <c r="O8" s="582"/>
      <c r="Q8" s="503" t="s">
        <v>14179</v>
      </c>
      <c r="R8" s="594" t="s">
        <v>14182</v>
      </c>
    </row>
    <row r="9" spans="1:18" ht="15.75" customHeight="1">
      <c r="A9" s="526"/>
      <c r="B9" s="512" t="s">
        <v>14183</v>
      </c>
      <c r="C9" s="513" t="s">
        <v>14180</v>
      </c>
      <c r="D9" s="513">
        <v>2</v>
      </c>
      <c r="E9" s="595">
        <v>19.048440765985909</v>
      </c>
      <c r="F9" s="484"/>
      <c r="G9" s="517" t="s">
        <v>14184</v>
      </c>
      <c r="H9" s="526"/>
      <c r="I9" s="596"/>
      <c r="J9" s="526"/>
      <c r="K9" s="582"/>
      <c r="L9" s="593">
        <f t="shared" ref="L9:L23" si="0">IF( SUM( N9:N9 ) = 0, 0, $N$5 )</f>
        <v>0</v>
      </c>
      <c r="M9" s="582"/>
      <c r="N9" s="511">
        <f t="shared" ref="N9:N23" si="1" xml:space="preserve"> IF( ISNUMBER(E9), 0, 1 )</f>
        <v>0</v>
      </c>
      <c r="O9" s="582"/>
      <c r="Q9" s="512" t="s">
        <v>14183</v>
      </c>
      <c r="R9" s="597" t="s">
        <v>14185</v>
      </c>
    </row>
    <row r="10" spans="1:18" ht="15.75" customHeight="1">
      <c r="A10" s="526"/>
      <c r="B10" s="512" t="s">
        <v>14186</v>
      </c>
      <c r="C10" s="513" t="s">
        <v>14180</v>
      </c>
      <c r="D10" s="513">
        <v>2</v>
      </c>
      <c r="E10" s="595">
        <v>204.73443835616439</v>
      </c>
      <c r="F10" s="484"/>
      <c r="G10" s="517" t="s">
        <v>14187</v>
      </c>
      <c r="H10" s="526"/>
      <c r="I10" s="596"/>
      <c r="J10" s="526"/>
      <c r="K10" s="582"/>
      <c r="L10" s="593">
        <f t="shared" si="0"/>
        <v>0</v>
      </c>
      <c r="M10" s="582"/>
      <c r="N10" s="511">
        <f t="shared" si="1"/>
        <v>0</v>
      </c>
      <c r="O10" s="582"/>
      <c r="Q10" s="512" t="s">
        <v>14186</v>
      </c>
      <c r="R10" s="597" t="s">
        <v>14188</v>
      </c>
    </row>
    <row r="11" spans="1:18" ht="32.25" customHeight="1">
      <c r="A11" s="526"/>
      <c r="B11" s="512" t="s">
        <v>14189</v>
      </c>
      <c r="C11" s="513" t="s">
        <v>14180</v>
      </c>
      <c r="D11" s="513">
        <v>2</v>
      </c>
      <c r="E11" s="595">
        <v>393.141424657534</v>
      </c>
      <c r="F11" s="484"/>
      <c r="G11" s="517" t="s">
        <v>14190</v>
      </c>
      <c r="H11" s="526"/>
      <c r="I11" s="596"/>
      <c r="J11" s="526"/>
      <c r="K11" s="582"/>
      <c r="L11" s="593">
        <f t="shared" si="0"/>
        <v>0</v>
      </c>
      <c r="M11" s="582"/>
      <c r="N11" s="511">
        <f t="shared" si="1"/>
        <v>0</v>
      </c>
      <c r="O11" s="582"/>
      <c r="Q11" s="512" t="s">
        <v>14191</v>
      </c>
      <c r="R11" s="595" t="s">
        <v>14192</v>
      </c>
    </row>
    <row r="12" spans="1:18" ht="15.75" customHeight="1">
      <c r="A12" s="526"/>
      <c r="B12" s="512" t="s">
        <v>14193</v>
      </c>
      <c r="C12" s="513" t="s">
        <v>14180</v>
      </c>
      <c r="D12" s="513">
        <v>2</v>
      </c>
      <c r="E12" s="595">
        <v>0</v>
      </c>
      <c r="F12" s="484"/>
      <c r="G12" s="517" t="s">
        <v>14194</v>
      </c>
      <c r="H12" s="526"/>
      <c r="I12" s="596" t="s">
        <v>16733</v>
      </c>
      <c r="J12" s="526"/>
      <c r="K12" s="582"/>
      <c r="L12" s="593">
        <f t="shared" si="0"/>
        <v>0</v>
      </c>
      <c r="M12" s="582"/>
      <c r="N12" s="511">
        <f t="shared" si="1"/>
        <v>0</v>
      </c>
      <c r="O12" s="582"/>
      <c r="Q12" s="512" t="s">
        <v>14193</v>
      </c>
      <c r="R12" s="595" t="s">
        <v>14195</v>
      </c>
    </row>
    <row r="13" spans="1:18" ht="15.75" customHeight="1">
      <c r="A13" s="526"/>
      <c r="B13" s="512" t="s">
        <v>14196</v>
      </c>
      <c r="C13" s="513" t="s">
        <v>14180</v>
      </c>
      <c r="D13" s="513">
        <v>2</v>
      </c>
      <c r="E13" s="595">
        <v>0</v>
      </c>
      <c r="F13" s="484"/>
      <c r="G13" s="517" t="s">
        <v>14197</v>
      </c>
      <c r="H13" s="526"/>
      <c r="I13" s="596" t="s">
        <v>16733</v>
      </c>
      <c r="J13" s="526"/>
      <c r="K13" s="582"/>
      <c r="L13" s="593">
        <f t="shared" si="0"/>
        <v>0</v>
      </c>
      <c r="M13" s="582"/>
      <c r="N13" s="511">
        <f t="shared" si="1"/>
        <v>0</v>
      </c>
      <c r="O13" s="582"/>
      <c r="Q13" s="512" t="s">
        <v>14196</v>
      </c>
      <c r="R13" s="595" t="s">
        <v>14198</v>
      </c>
    </row>
    <row r="14" spans="1:18" ht="15.75" customHeight="1">
      <c r="A14" s="526"/>
      <c r="B14" s="512" t="s">
        <v>14199</v>
      </c>
      <c r="C14" s="513" t="s">
        <v>14180</v>
      </c>
      <c r="D14" s="513">
        <v>2</v>
      </c>
      <c r="E14" s="595">
        <v>0</v>
      </c>
      <c r="F14" s="598"/>
      <c r="G14" s="517" t="s">
        <v>14200</v>
      </c>
      <c r="H14" s="526"/>
      <c r="I14" s="596" t="s">
        <v>16733</v>
      </c>
      <c r="J14" s="526"/>
      <c r="K14" s="582"/>
      <c r="L14" s="593">
        <f t="shared" si="0"/>
        <v>0</v>
      </c>
      <c r="M14" s="582"/>
      <c r="N14" s="511">
        <f t="shared" si="1"/>
        <v>0</v>
      </c>
      <c r="O14" s="582"/>
      <c r="Q14" s="512" t="s">
        <v>14199</v>
      </c>
      <c r="R14" s="595" t="s">
        <v>14201</v>
      </c>
    </row>
    <row r="15" spans="1:18" ht="15.75" customHeight="1">
      <c r="A15" s="526"/>
      <c r="B15" s="512" t="s">
        <v>14202</v>
      </c>
      <c r="C15" s="513" t="s">
        <v>14180</v>
      </c>
      <c r="D15" s="513">
        <v>2</v>
      </c>
      <c r="E15" s="595">
        <v>0</v>
      </c>
      <c r="F15" s="598"/>
      <c r="G15" s="517" t="s">
        <v>14203</v>
      </c>
      <c r="H15" s="526"/>
      <c r="I15" s="596"/>
      <c r="J15" s="526"/>
      <c r="K15" s="582"/>
      <c r="L15" s="593">
        <f t="shared" si="0"/>
        <v>0</v>
      </c>
      <c r="M15" s="582"/>
      <c r="N15" s="511">
        <f t="shared" si="1"/>
        <v>0</v>
      </c>
      <c r="O15" s="582"/>
      <c r="Q15" s="512" t="s">
        <v>14202</v>
      </c>
      <c r="R15" s="595" t="s">
        <v>14204</v>
      </c>
    </row>
    <row r="16" spans="1:18" ht="15.75" customHeight="1">
      <c r="A16" s="526"/>
      <c r="B16" s="512" t="s">
        <v>14205</v>
      </c>
      <c r="C16" s="513" t="s">
        <v>7377</v>
      </c>
      <c r="D16" s="513">
        <v>0</v>
      </c>
      <c r="E16" s="599">
        <v>3</v>
      </c>
      <c r="F16" s="484"/>
      <c r="G16" s="517" t="s">
        <v>14206</v>
      </c>
      <c r="H16" s="526"/>
      <c r="I16" s="596"/>
      <c r="J16" s="526"/>
      <c r="K16" s="582"/>
      <c r="L16" s="593">
        <f t="shared" si="0"/>
        <v>0</v>
      </c>
      <c r="M16" s="582"/>
      <c r="N16" s="511">
        <f t="shared" si="1"/>
        <v>0</v>
      </c>
      <c r="O16" s="582"/>
      <c r="Q16" s="512" t="s">
        <v>14205</v>
      </c>
      <c r="R16" s="597" t="s">
        <v>14207</v>
      </c>
    </row>
    <row r="17" spans="1:21" ht="15.75" customHeight="1">
      <c r="A17" s="526"/>
      <c r="B17" s="512" t="s">
        <v>14208</v>
      </c>
      <c r="C17" s="513" t="s">
        <v>7377</v>
      </c>
      <c r="D17" s="513">
        <v>0</v>
      </c>
      <c r="E17" s="599">
        <v>1</v>
      </c>
      <c r="F17" s="484"/>
      <c r="G17" s="517" t="s">
        <v>14209</v>
      </c>
      <c r="H17" s="526"/>
      <c r="I17" s="596"/>
      <c r="J17" s="526"/>
      <c r="K17" s="582"/>
      <c r="L17" s="593">
        <f t="shared" si="0"/>
        <v>0</v>
      </c>
      <c r="M17" s="582"/>
      <c r="N17" s="511">
        <f t="shared" si="1"/>
        <v>0</v>
      </c>
      <c r="O17" s="582"/>
      <c r="Q17" s="512" t="s">
        <v>14208</v>
      </c>
      <c r="R17" s="597" t="s">
        <v>14210</v>
      </c>
    </row>
    <row r="18" spans="1:21" ht="15.75" customHeight="1">
      <c r="A18" s="526"/>
      <c r="B18" s="512" t="s">
        <v>14211</v>
      </c>
      <c r="C18" s="513" t="s">
        <v>7377</v>
      </c>
      <c r="D18" s="513">
        <v>0</v>
      </c>
      <c r="E18" s="599">
        <v>11</v>
      </c>
      <c r="F18" s="484"/>
      <c r="G18" s="517" t="s">
        <v>14212</v>
      </c>
      <c r="H18" s="526"/>
      <c r="I18" s="596"/>
      <c r="J18" s="526"/>
      <c r="K18" s="582"/>
      <c r="L18" s="593">
        <f t="shared" si="0"/>
        <v>0</v>
      </c>
      <c r="M18" s="582"/>
      <c r="N18" s="511">
        <f t="shared" si="1"/>
        <v>0</v>
      </c>
      <c r="O18" s="582"/>
      <c r="Q18" s="512" t="s">
        <v>14211</v>
      </c>
      <c r="R18" s="597" t="s">
        <v>14213</v>
      </c>
    </row>
    <row r="19" spans="1:21" ht="32.25" customHeight="1">
      <c r="A19" s="526"/>
      <c r="B19" s="512" t="s">
        <v>14214</v>
      </c>
      <c r="C19" s="513" t="s">
        <v>7377</v>
      </c>
      <c r="D19" s="513">
        <v>0</v>
      </c>
      <c r="E19" s="599">
        <v>97</v>
      </c>
      <c r="F19" s="484"/>
      <c r="G19" s="517" t="s">
        <v>14215</v>
      </c>
      <c r="H19" s="526"/>
      <c r="I19" s="596"/>
      <c r="J19" s="526"/>
      <c r="K19" s="582"/>
      <c r="L19" s="593">
        <f t="shared" si="0"/>
        <v>0</v>
      </c>
      <c r="M19" s="582"/>
      <c r="N19" s="511">
        <f t="shared" si="1"/>
        <v>0</v>
      </c>
      <c r="O19" s="582"/>
      <c r="Q19" s="512" t="s">
        <v>14214</v>
      </c>
      <c r="R19" s="597" t="s">
        <v>14216</v>
      </c>
      <c r="S19" s="600"/>
      <c r="T19" s="600"/>
      <c r="U19" s="601"/>
    </row>
    <row r="20" spans="1:21" ht="15.75" customHeight="1">
      <c r="A20" s="526"/>
      <c r="B20" s="512" t="s">
        <v>14217</v>
      </c>
      <c r="C20" s="513" t="s">
        <v>7377</v>
      </c>
      <c r="D20" s="513">
        <v>0</v>
      </c>
      <c r="E20" s="599">
        <v>0</v>
      </c>
      <c r="F20" s="484"/>
      <c r="G20" s="517" t="s">
        <v>14218</v>
      </c>
      <c r="H20" s="526"/>
      <c r="I20" s="596"/>
      <c r="J20" s="526"/>
      <c r="K20" s="582"/>
      <c r="L20" s="593">
        <f t="shared" si="0"/>
        <v>0</v>
      </c>
      <c r="M20" s="582"/>
      <c r="N20" s="511">
        <f t="shared" si="1"/>
        <v>0</v>
      </c>
      <c r="O20" s="582"/>
      <c r="Q20" s="512" t="s">
        <v>14217</v>
      </c>
      <c r="R20" s="597" t="s">
        <v>14219</v>
      </c>
    </row>
    <row r="21" spans="1:21" ht="15.75" customHeight="1">
      <c r="A21" s="526"/>
      <c r="B21" s="512" t="s">
        <v>14220</v>
      </c>
      <c r="C21" s="513" t="s">
        <v>7377</v>
      </c>
      <c r="D21" s="513">
        <v>0</v>
      </c>
      <c r="E21" s="599">
        <v>0</v>
      </c>
      <c r="F21" s="484"/>
      <c r="G21" s="517" t="s">
        <v>14221</v>
      </c>
      <c r="H21" s="526"/>
      <c r="I21" s="596"/>
      <c r="J21" s="526"/>
      <c r="K21" s="582"/>
      <c r="L21" s="593">
        <f t="shared" si="0"/>
        <v>0</v>
      </c>
      <c r="M21" s="582"/>
      <c r="N21" s="511">
        <f t="shared" si="1"/>
        <v>0</v>
      </c>
      <c r="O21" s="582"/>
      <c r="Q21" s="512" t="s">
        <v>14220</v>
      </c>
      <c r="R21" s="597" t="s">
        <v>14222</v>
      </c>
    </row>
    <row r="22" spans="1:21" ht="15.75" customHeight="1">
      <c r="A22" s="526"/>
      <c r="B22" s="512" t="s">
        <v>14223</v>
      </c>
      <c r="C22" s="513" t="s">
        <v>7377</v>
      </c>
      <c r="D22" s="513">
        <v>0</v>
      </c>
      <c r="E22" s="599">
        <v>0</v>
      </c>
      <c r="F22" s="598"/>
      <c r="G22" s="517" t="s">
        <v>14224</v>
      </c>
      <c r="H22" s="526"/>
      <c r="I22" s="596"/>
      <c r="J22" s="526"/>
      <c r="K22" s="582"/>
      <c r="L22" s="593">
        <f t="shared" si="0"/>
        <v>0</v>
      </c>
      <c r="M22" s="582"/>
      <c r="N22" s="511">
        <f t="shared" si="1"/>
        <v>0</v>
      </c>
      <c r="O22" s="582"/>
      <c r="Q22" s="512" t="s">
        <v>14223</v>
      </c>
      <c r="R22" s="597" t="s">
        <v>14225</v>
      </c>
    </row>
    <row r="23" spans="1:21" ht="15.75" customHeight="1">
      <c r="A23" s="526"/>
      <c r="B23" s="512" t="s">
        <v>14226</v>
      </c>
      <c r="C23" s="513" t="s">
        <v>7377</v>
      </c>
      <c r="D23" s="513">
        <v>0</v>
      </c>
      <c r="E23" s="599">
        <v>0</v>
      </c>
      <c r="F23" s="484"/>
      <c r="G23" s="517" t="s">
        <v>14227</v>
      </c>
      <c r="H23" s="526"/>
      <c r="I23" s="596"/>
      <c r="J23" s="526"/>
      <c r="K23" s="582"/>
      <c r="L23" s="593">
        <f t="shared" si="0"/>
        <v>0</v>
      </c>
      <c r="M23" s="582"/>
      <c r="N23" s="511">
        <f t="shared" si="1"/>
        <v>0</v>
      </c>
      <c r="O23" s="582"/>
      <c r="Q23" s="512" t="s">
        <v>14226</v>
      </c>
      <c r="R23" s="597" t="s">
        <v>14228</v>
      </c>
    </row>
    <row r="24" spans="1:21" ht="15.75" customHeight="1">
      <c r="A24" s="526"/>
      <c r="B24" s="512" t="s">
        <v>14229</v>
      </c>
      <c r="C24" s="513" t="s">
        <v>7377</v>
      </c>
      <c r="D24" s="513">
        <v>0</v>
      </c>
      <c r="E24" s="602">
        <f>IFERROR(SUM(E16:E23),0)</f>
        <v>112</v>
      </c>
      <c r="F24" s="598"/>
      <c r="G24" s="517" t="s">
        <v>14230</v>
      </c>
      <c r="H24" s="526"/>
      <c r="I24" s="596"/>
      <c r="J24" s="526"/>
      <c r="K24" s="582"/>
      <c r="M24" s="582"/>
      <c r="O24" s="582"/>
      <c r="Q24" s="512" t="s">
        <v>14229</v>
      </c>
      <c r="R24" s="603" t="s">
        <v>14231</v>
      </c>
    </row>
    <row r="25" spans="1:21" ht="15.75" customHeight="1">
      <c r="A25" s="526"/>
      <c r="B25" s="512" t="s">
        <v>14232</v>
      </c>
      <c r="C25" s="513" t="s">
        <v>7377</v>
      </c>
      <c r="D25" s="513">
        <v>0</v>
      </c>
      <c r="E25" s="599">
        <v>4</v>
      </c>
      <c r="F25" s="484"/>
      <c r="G25" s="517" t="s">
        <v>14233</v>
      </c>
      <c r="H25" s="526"/>
      <c r="I25" s="596"/>
      <c r="J25" s="526"/>
      <c r="K25" s="582"/>
      <c r="L25" s="593">
        <f t="shared" ref="L25:L36" si="2">IF( SUM( N25:N25 ) = 0, 0, $N$5 )</f>
        <v>0</v>
      </c>
      <c r="M25" s="582"/>
      <c r="N25" s="511">
        <f t="shared" ref="N25:N36" si="3" xml:space="preserve"> IF( ISNUMBER(E25), 0, 1 )</f>
        <v>0</v>
      </c>
      <c r="O25" s="582"/>
      <c r="Q25" s="512" t="s">
        <v>14232</v>
      </c>
      <c r="R25" s="597" t="s">
        <v>14234</v>
      </c>
    </row>
    <row r="26" spans="1:21" ht="15.75" customHeight="1">
      <c r="A26" s="526"/>
      <c r="B26" s="512" t="s">
        <v>14235</v>
      </c>
      <c r="C26" s="513" t="s">
        <v>9260</v>
      </c>
      <c r="D26" s="513">
        <v>0</v>
      </c>
      <c r="E26" s="599">
        <v>42790</v>
      </c>
      <c r="F26" s="484"/>
      <c r="G26" s="517" t="s">
        <v>14236</v>
      </c>
      <c r="H26" s="526"/>
      <c r="I26" s="596"/>
      <c r="J26" s="526"/>
      <c r="K26" s="582"/>
      <c r="L26" s="593">
        <f t="shared" si="2"/>
        <v>0</v>
      </c>
      <c r="M26" s="582"/>
      <c r="N26" s="511">
        <f t="shared" si="3"/>
        <v>0</v>
      </c>
      <c r="O26" s="582"/>
      <c r="Q26" s="512" t="s">
        <v>14235</v>
      </c>
      <c r="R26" s="597" t="s">
        <v>14237</v>
      </c>
    </row>
    <row r="27" spans="1:21" ht="15.75" customHeight="1">
      <c r="A27" s="526"/>
      <c r="B27" s="512" t="s">
        <v>14238</v>
      </c>
      <c r="C27" s="513" t="s">
        <v>7377</v>
      </c>
      <c r="D27" s="513">
        <v>0</v>
      </c>
      <c r="E27" s="599">
        <v>187</v>
      </c>
      <c r="F27" s="484"/>
      <c r="G27" s="517" t="s">
        <v>14239</v>
      </c>
      <c r="H27" s="526"/>
      <c r="I27" s="596"/>
      <c r="J27" s="526"/>
      <c r="K27" s="582"/>
      <c r="L27" s="593">
        <f t="shared" si="2"/>
        <v>0</v>
      </c>
      <c r="M27" s="582"/>
      <c r="N27" s="511">
        <f t="shared" si="3"/>
        <v>0</v>
      </c>
      <c r="O27" s="582"/>
      <c r="Q27" s="512" t="s">
        <v>14238</v>
      </c>
      <c r="R27" s="597" t="s">
        <v>14240</v>
      </c>
    </row>
    <row r="28" spans="1:21" ht="15.75" customHeight="1">
      <c r="A28" s="526"/>
      <c r="B28" s="512" t="s">
        <v>14241</v>
      </c>
      <c r="C28" s="513" t="s">
        <v>14242</v>
      </c>
      <c r="D28" s="513">
        <v>0</v>
      </c>
      <c r="E28" s="599">
        <v>28575.45</v>
      </c>
      <c r="F28" s="484"/>
      <c r="G28" s="517" t="s">
        <v>14243</v>
      </c>
      <c r="H28" s="526"/>
      <c r="I28" s="596"/>
      <c r="J28" s="526"/>
      <c r="K28" s="582"/>
      <c r="L28" s="593">
        <f t="shared" si="2"/>
        <v>0</v>
      </c>
      <c r="M28" s="582"/>
      <c r="N28" s="511">
        <f t="shared" si="3"/>
        <v>0</v>
      </c>
      <c r="O28" s="582"/>
      <c r="Q28" s="512" t="s">
        <v>14241</v>
      </c>
      <c r="R28" s="597" t="s">
        <v>14244</v>
      </c>
    </row>
    <row r="29" spans="1:21" ht="15.75" customHeight="1">
      <c r="A29" s="526"/>
      <c r="B29" s="512" t="s">
        <v>14245</v>
      </c>
      <c r="C29" s="513" t="s">
        <v>14246</v>
      </c>
      <c r="D29" s="513">
        <v>2</v>
      </c>
      <c r="E29" s="595">
        <v>67.5</v>
      </c>
      <c r="F29" s="484"/>
      <c r="G29" s="517" t="s">
        <v>14247</v>
      </c>
      <c r="H29" s="526"/>
      <c r="I29" s="596"/>
      <c r="J29" s="526"/>
      <c r="K29" s="582"/>
      <c r="L29" s="593">
        <f t="shared" si="2"/>
        <v>0</v>
      </c>
      <c r="M29" s="582"/>
      <c r="N29" s="511">
        <f t="shared" si="3"/>
        <v>0</v>
      </c>
      <c r="O29" s="582"/>
      <c r="Q29" s="512" t="s">
        <v>14245</v>
      </c>
      <c r="R29" s="597" t="s">
        <v>14248</v>
      </c>
    </row>
    <row r="30" spans="1:21" ht="15.75" customHeight="1">
      <c r="A30" s="526"/>
      <c r="B30" s="512" t="s">
        <v>14249</v>
      </c>
      <c r="C30" s="513" t="s">
        <v>14250</v>
      </c>
      <c r="D30" s="513">
        <v>2</v>
      </c>
      <c r="E30" s="595">
        <v>29.18</v>
      </c>
      <c r="F30" s="484"/>
      <c r="G30" s="517" t="s">
        <v>14251</v>
      </c>
      <c r="H30" s="526"/>
      <c r="I30" s="596"/>
      <c r="J30" s="526"/>
      <c r="K30" s="582"/>
      <c r="L30" s="593">
        <f t="shared" si="2"/>
        <v>0</v>
      </c>
      <c r="M30" s="582"/>
      <c r="N30" s="511">
        <f t="shared" si="3"/>
        <v>0</v>
      </c>
      <c r="O30" s="582"/>
      <c r="Q30" s="512" t="s">
        <v>14249</v>
      </c>
      <c r="R30" s="597" t="s">
        <v>14252</v>
      </c>
    </row>
    <row r="31" spans="1:21" ht="15.75" customHeight="1">
      <c r="A31" s="526"/>
      <c r="B31" s="512" t="s">
        <v>14253</v>
      </c>
      <c r="C31" s="513" t="s">
        <v>14254</v>
      </c>
      <c r="D31" s="513">
        <v>3</v>
      </c>
      <c r="E31" s="604">
        <v>38238.226000000002</v>
      </c>
      <c r="F31" s="598"/>
      <c r="G31" s="517" t="s">
        <v>14255</v>
      </c>
      <c r="H31" s="526"/>
      <c r="I31" s="596"/>
      <c r="J31" s="526"/>
      <c r="K31" s="582"/>
      <c r="L31" s="593">
        <f t="shared" si="2"/>
        <v>0</v>
      </c>
      <c r="M31" s="582"/>
      <c r="N31" s="511">
        <f t="shared" si="3"/>
        <v>0</v>
      </c>
      <c r="O31" s="582"/>
      <c r="Q31" s="512" t="s">
        <v>14256</v>
      </c>
      <c r="R31" s="597" t="s">
        <v>14257</v>
      </c>
    </row>
    <row r="32" spans="1:21" ht="15.75" customHeight="1">
      <c r="A32" s="526"/>
      <c r="B32" s="512" t="s">
        <v>14258</v>
      </c>
      <c r="C32" s="513" t="s">
        <v>7377</v>
      </c>
      <c r="D32" s="513">
        <v>0</v>
      </c>
      <c r="E32" s="599">
        <v>0</v>
      </c>
      <c r="F32" s="484"/>
      <c r="G32" s="517" t="s">
        <v>14259</v>
      </c>
      <c r="H32" s="526"/>
      <c r="I32" s="596"/>
      <c r="J32" s="526"/>
      <c r="K32" s="582"/>
      <c r="L32" s="593">
        <f t="shared" si="2"/>
        <v>0</v>
      </c>
      <c r="M32" s="582"/>
      <c r="N32" s="511">
        <f t="shared" si="3"/>
        <v>0</v>
      </c>
      <c r="O32" s="582"/>
      <c r="Q32" s="512" t="s">
        <v>14258</v>
      </c>
      <c r="R32" s="597" t="s">
        <v>14260</v>
      </c>
    </row>
    <row r="33" spans="1:18" ht="15.75" customHeight="1">
      <c r="A33" s="526"/>
      <c r="B33" s="512" t="s">
        <v>14261</v>
      </c>
      <c r="C33" s="513" t="s">
        <v>14180</v>
      </c>
      <c r="D33" s="513">
        <v>2</v>
      </c>
      <c r="E33" s="595">
        <v>0</v>
      </c>
      <c r="F33" s="484"/>
      <c r="G33" s="517" t="s">
        <v>14262</v>
      </c>
      <c r="H33" s="526"/>
      <c r="I33" s="596"/>
      <c r="J33" s="526"/>
      <c r="K33" s="582"/>
      <c r="L33" s="593">
        <f t="shared" si="2"/>
        <v>0</v>
      </c>
      <c r="M33" s="582"/>
      <c r="N33" s="511">
        <f t="shared" si="3"/>
        <v>0</v>
      </c>
      <c r="O33" s="582"/>
      <c r="Q33" s="512" t="s">
        <v>14263</v>
      </c>
      <c r="R33" s="595" t="s">
        <v>14264</v>
      </c>
    </row>
    <row r="34" spans="1:18" ht="15.75" customHeight="1">
      <c r="A34" s="526"/>
      <c r="B34" s="512" t="s">
        <v>14265</v>
      </c>
      <c r="C34" s="513" t="s">
        <v>7377</v>
      </c>
      <c r="D34" s="513">
        <v>0</v>
      </c>
      <c r="E34" s="599">
        <v>3</v>
      </c>
      <c r="F34" s="484"/>
      <c r="G34" s="517" t="s">
        <v>14266</v>
      </c>
      <c r="H34" s="526"/>
      <c r="I34" s="596"/>
      <c r="J34" s="526"/>
      <c r="K34" s="582"/>
      <c r="L34" s="593">
        <f t="shared" si="2"/>
        <v>0</v>
      </c>
      <c r="M34" s="582"/>
      <c r="N34" s="511">
        <f t="shared" si="3"/>
        <v>0</v>
      </c>
      <c r="O34" s="582"/>
      <c r="Q34" s="512" t="s">
        <v>14265</v>
      </c>
      <c r="R34" s="597" t="s">
        <v>14267</v>
      </c>
    </row>
    <row r="35" spans="1:18" ht="15.75" customHeight="1">
      <c r="A35" s="526"/>
      <c r="B35" s="512" t="s">
        <v>14268</v>
      </c>
      <c r="C35" s="513" t="s">
        <v>14180</v>
      </c>
      <c r="D35" s="513">
        <v>2</v>
      </c>
      <c r="E35" s="595">
        <v>13.9</v>
      </c>
      <c r="F35" s="598"/>
      <c r="G35" s="517" t="s">
        <v>14269</v>
      </c>
      <c r="H35" s="526"/>
      <c r="I35" s="596"/>
      <c r="J35" s="526"/>
      <c r="K35" s="582"/>
      <c r="L35" s="593">
        <f t="shared" si="2"/>
        <v>0</v>
      </c>
      <c r="M35" s="582"/>
      <c r="N35" s="511">
        <f t="shared" si="3"/>
        <v>0</v>
      </c>
      <c r="O35" s="582"/>
      <c r="Q35" s="512" t="s">
        <v>14270</v>
      </c>
      <c r="R35" s="595" t="s">
        <v>14271</v>
      </c>
    </row>
    <row r="36" spans="1:18" ht="15.75" customHeight="1" thickBot="1">
      <c r="A36" s="526"/>
      <c r="B36" s="519" t="s">
        <v>14272</v>
      </c>
      <c r="C36" s="520" t="s">
        <v>14180</v>
      </c>
      <c r="D36" s="520">
        <v>2</v>
      </c>
      <c r="E36" s="605">
        <v>712.15</v>
      </c>
      <c r="F36" s="598"/>
      <c r="G36" s="523" t="s">
        <v>14273</v>
      </c>
      <c r="H36" s="526"/>
      <c r="I36" s="606"/>
      <c r="J36" s="526"/>
      <c r="K36" s="582"/>
      <c r="L36" s="593">
        <f t="shared" si="2"/>
        <v>0</v>
      </c>
      <c r="M36" s="582"/>
      <c r="N36" s="511">
        <f t="shared" si="3"/>
        <v>0</v>
      </c>
      <c r="O36" s="582"/>
      <c r="Q36" s="519" t="s">
        <v>14272</v>
      </c>
      <c r="R36" s="605" t="s">
        <v>14274</v>
      </c>
    </row>
    <row r="37" spans="1:18" ht="15.75" thickTop="1">
      <c r="A37" s="526"/>
      <c r="B37" s="526"/>
      <c r="C37" s="526"/>
      <c r="D37" s="526"/>
      <c r="E37" s="526"/>
      <c r="F37" s="526"/>
      <c r="G37" s="526"/>
      <c r="H37" s="526"/>
      <c r="I37" s="526"/>
      <c r="J37" s="526"/>
    </row>
    <row r="38" spans="1:18" ht="15">
      <c r="A38" s="526"/>
      <c r="B38" s="526"/>
      <c r="C38" s="526"/>
      <c r="D38" s="526"/>
      <c r="E38" s="526"/>
      <c r="F38" s="526"/>
      <c r="G38" s="526"/>
      <c r="H38" s="526"/>
      <c r="I38" s="526"/>
      <c r="J38" s="526"/>
    </row>
    <row r="39" spans="1:18" ht="15">
      <c r="A39" s="526"/>
      <c r="B39" s="526"/>
      <c r="C39" s="526"/>
      <c r="D39" s="526"/>
      <c r="E39" s="526"/>
      <c r="F39" s="526"/>
      <c r="G39" s="526"/>
      <c r="H39" s="526"/>
      <c r="I39" s="526"/>
      <c r="J39" s="526"/>
    </row>
    <row r="40" spans="1:18" ht="15">
      <c r="A40" s="526"/>
      <c r="B40" s="526"/>
      <c r="C40" s="526"/>
      <c r="D40" s="526"/>
      <c r="E40" s="526"/>
      <c r="F40" s="526"/>
      <c r="G40" s="526"/>
      <c r="H40" s="526"/>
      <c r="I40" s="526"/>
      <c r="J40" s="526"/>
    </row>
  </sheetData>
  <sheetProtection algorithmName="SHA-512" hashValue="pEmDElNRZKrwjaflbEnMiYowEIDJ/IdGHZZouEcvwXIUxNAVin/6GP0A4TwOyao1mdVivt5TnaPi8OEuNACQ1w==" saltValue="tl3+LRQkPmyZt0t1Rk/OZA==" spinCount="100000" sheet="1" objects="1" scenarios="1" formatColumns="0" formatRows="0"/>
  <mergeCells count="2">
    <mergeCell ref="B3:I3"/>
    <mergeCell ref="Q3:R3"/>
  </mergeCells>
  <conditionalFormatting sqref="L8:L23">
    <cfRule type="cellIs" dxfId="88" priority="3" operator="equal">
      <formula>0</formula>
    </cfRule>
  </conditionalFormatting>
  <conditionalFormatting sqref="L26:L36">
    <cfRule type="cellIs" dxfId="87" priority="2" operator="equal">
      <formula>0</formula>
    </cfRule>
  </conditionalFormatting>
  <conditionalFormatting sqref="L25">
    <cfRule type="cellIs" dxfId="86"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70" zoomScaleNormal="70" zoomScaleSheetLayoutView="100" workbookViewId="0">
      <selection activeCell="H55" sqref="H55"/>
    </sheetView>
  </sheetViews>
  <sheetFormatPr defaultColWidth="9" defaultRowHeight="15.75"/>
  <cols>
    <col min="1" max="1" width="1.625" style="6" customWidth="1"/>
    <col min="2" max="2" width="45.125" style="6" bestFit="1" customWidth="1"/>
    <col min="3" max="3" width="5.5" style="6" bestFit="1" customWidth="1"/>
    <col min="4" max="4" width="4.75" style="6" bestFit="1" customWidth="1"/>
    <col min="5" max="5" width="11.625" style="6" bestFit="1" customWidth="1"/>
    <col min="6" max="6" width="8.5" style="6" bestFit="1" customWidth="1"/>
    <col min="7" max="7" width="12.125" style="6" bestFit="1" customWidth="1"/>
    <col min="8" max="8" width="19.75" style="6" bestFit="1" customWidth="1"/>
    <col min="9" max="9" width="17.25" style="6" bestFit="1" customWidth="1"/>
    <col min="10" max="10" width="20.625" style="6" bestFit="1" customWidth="1"/>
    <col min="11" max="11" width="10.375" style="6" customWidth="1"/>
    <col min="12" max="12" width="11.125" style="6" customWidth="1"/>
    <col min="13" max="13" width="1.625" style="6" customWidth="1"/>
    <col min="14" max="14" width="12.5" style="7" customWidth="1"/>
    <col min="15" max="15" width="1.625" style="3" customWidth="1"/>
    <col min="16" max="16" width="34" style="3" customWidth="1"/>
    <col min="17" max="17" width="1.625" style="3" customWidth="1"/>
    <col min="18" max="18" width="1.625" style="5" customWidth="1"/>
    <col min="19" max="19" width="25" style="5" customWidth="1"/>
    <col min="20" max="20" width="1.625" style="5" customWidth="1"/>
    <col min="21" max="22" width="9" style="5" hidden="1" customWidth="1"/>
    <col min="23" max="27" width="9" style="6" hidden="1" customWidth="1"/>
    <col min="28" max="28" width="1.625" style="5" hidden="1" customWidth="1"/>
    <col min="29" max="29" width="1.625" style="6" customWidth="1"/>
    <col min="30" max="30" width="40" style="8" customWidth="1"/>
    <col min="31" max="36" width="12.5" style="8" customWidth="1"/>
    <col min="37" max="38" width="12.5" style="6" customWidth="1"/>
    <col min="39" max="39" width="1.625" style="6" customWidth="1"/>
    <col min="40" max="16384" width="9" style="6"/>
  </cols>
  <sheetData>
    <row r="1" spans="1:42" s="2" customFormat="1" ht="29.25" customHeight="1">
      <c r="A1" s="12"/>
      <c r="B1" s="91" t="s">
        <v>696</v>
      </c>
      <c r="C1" s="91"/>
      <c r="D1" s="91"/>
      <c r="E1" s="91"/>
      <c r="F1" s="91"/>
      <c r="G1" s="91"/>
      <c r="H1" s="91"/>
      <c r="I1" s="91"/>
      <c r="J1" s="91"/>
      <c r="K1" s="91"/>
      <c r="L1" s="91"/>
      <c r="M1" s="91"/>
      <c r="N1" s="91"/>
      <c r="O1" s="93"/>
      <c r="P1" s="93"/>
      <c r="Q1" s="93"/>
      <c r="R1" s="33"/>
      <c r="S1" s="14"/>
      <c r="T1" s="33"/>
      <c r="U1" s="14"/>
      <c r="V1" s="14"/>
      <c r="W1" s="14"/>
      <c r="X1" s="14"/>
      <c r="Y1" s="14"/>
      <c r="Z1" s="14"/>
      <c r="AA1" s="14"/>
      <c r="AB1" s="33"/>
      <c r="AC1" s="14"/>
      <c r="AD1" s="91" t="s">
        <v>6740</v>
      </c>
      <c r="AE1" s="91"/>
      <c r="AF1" s="91"/>
      <c r="AG1" s="91"/>
      <c r="AH1" s="91"/>
      <c r="AI1" s="91"/>
      <c r="AJ1" s="91"/>
      <c r="AK1" s="91"/>
      <c r="AL1" s="91"/>
      <c r="AM1" s="91"/>
      <c r="AN1" s="14"/>
      <c r="AO1" s="72"/>
      <c r="AP1" s="72"/>
    </row>
    <row r="2" spans="1:42" s="2" customFormat="1" ht="29.25" customHeight="1">
      <c r="A2" s="12"/>
      <c r="B2" s="91" t="s">
        <v>9</v>
      </c>
      <c r="C2" s="83"/>
      <c r="D2" s="83"/>
      <c r="E2" s="83"/>
      <c r="F2" s="83"/>
      <c r="G2" s="83"/>
      <c r="H2" s="83"/>
      <c r="I2" s="83"/>
      <c r="J2" s="83"/>
      <c r="K2" s="83"/>
      <c r="L2" s="83"/>
      <c r="M2" s="83"/>
      <c r="N2" s="94"/>
      <c r="O2" s="93"/>
      <c r="P2" s="93"/>
      <c r="Q2" s="93"/>
      <c r="R2" s="33"/>
      <c r="S2" s="14"/>
      <c r="T2" s="33"/>
      <c r="U2" s="14"/>
      <c r="V2" s="14"/>
      <c r="W2" s="14"/>
      <c r="X2" s="14"/>
      <c r="Y2" s="14"/>
      <c r="Z2" s="14"/>
      <c r="AA2" s="14"/>
      <c r="AB2" s="33"/>
      <c r="AC2" s="14"/>
      <c r="AD2" s="91"/>
      <c r="AE2" s="83"/>
      <c r="AF2" s="83"/>
      <c r="AG2" s="83"/>
      <c r="AH2" s="83"/>
      <c r="AI2" s="83"/>
      <c r="AJ2" s="83"/>
      <c r="AK2" s="83"/>
      <c r="AL2" s="83"/>
      <c r="AM2" s="83"/>
      <c r="AN2" s="14"/>
      <c r="AO2" s="72"/>
      <c r="AP2" s="72"/>
    </row>
    <row r="3" spans="1:42" ht="45" customHeight="1">
      <c r="A3" s="19"/>
      <c r="B3" s="3148" t="s">
        <v>697</v>
      </c>
      <c r="C3" s="3148"/>
      <c r="D3" s="3148"/>
      <c r="E3" s="3148"/>
      <c r="F3" s="3148"/>
      <c r="G3" s="3148"/>
      <c r="H3" s="3148"/>
      <c r="I3" s="3148"/>
      <c r="J3" s="3148"/>
      <c r="K3" s="3148"/>
      <c r="L3" s="3148"/>
      <c r="M3" s="3148"/>
      <c r="N3" s="3148"/>
      <c r="O3" s="3148"/>
      <c r="P3" s="3148"/>
      <c r="Q3" s="49"/>
      <c r="R3" s="33"/>
      <c r="S3" s="95" t="s">
        <v>6741</v>
      </c>
      <c r="T3" s="33"/>
      <c r="U3" s="14"/>
      <c r="V3" s="14"/>
      <c r="W3" s="14"/>
      <c r="X3" s="14"/>
      <c r="Y3" s="14"/>
      <c r="Z3" s="14"/>
      <c r="AA3" s="14"/>
      <c r="AB3" s="33"/>
      <c r="AC3" s="14"/>
      <c r="AD3" s="3148" t="s">
        <v>697</v>
      </c>
      <c r="AE3" s="3148"/>
      <c r="AF3" s="3148"/>
      <c r="AG3" s="3148"/>
      <c r="AH3" s="3148"/>
      <c r="AI3" s="3148"/>
      <c r="AJ3" s="3148"/>
      <c r="AK3" s="3148"/>
      <c r="AL3" s="3148"/>
      <c r="AM3" s="3148"/>
      <c r="AN3" s="14"/>
      <c r="AO3" s="19"/>
      <c r="AP3" s="19"/>
    </row>
    <row r="4" spans="1:42" ht="27.75" customHeight="1" thickBot="1">
      <c r="A4" s="19"/>
      <c r="B4" s="84"/>
      <c r="C4" s="84"/>
      <c r="D4" s="84"/>
      <c r="E4" s="84"/>
      <c r="F4" s="84"/>
      <c r="G4" s="84"/>
      <c r="H4" s="84"/>
      <c r="I4" s="84"/>
      <c r="J4" s="84"/>
      <c r="K4" s="84"/>
      <c r="L4" s="84"/>
      <c r="M4" s="85"/>
      <c r="N4" s="87"/>
      <c r="O4" s="49"/>
      <c r="P4" s="49"/>
      <c r="Q4" s="49"/>
      <c r="R4" s="33"/>
      <c r="S4" s="14"/>
      <c r="T4" s="33"/>
      <c r="U4" s="3198" t="s">
        <v>6742</v>
      </c>
      <c r="V4" s="3198"/>
      <c r="W4" s="3198"/>
      <c r="X4" s="3198"/>
      <c r="Y4" s="3198"/>
      <c r="Z4" s="3198"/>
      <c r="AA4" s="3198"/>
      <c r="AB4" s="33"/>
      <c r="AC4" s="14"/>
      <c r="AD4" s="84"/>
      <c r="AE4" s="84"/>
      <c r="AF4" s="84"/>
      <c r="AG4" s="84"/>
      <c r="AH4" s="84"/>
      <c r="AI4" s="84"/>
      <c r="AJ4" s="84"/>
      <c r="AK4" s="84"/>
      <c r="AL4" s="84"/>
      <c r="AM4" s="85"/>
      <c r="AN4" s="14"/>
      <c r="AO4" s="19"/>
      <c r="AP4" s="19"/>
    </row>
    <row r="5" spans="1:42" s="1" customFormat="1" ht="56.25" customHeight="1" thickTop="1" thickBot="1">
      <c r="A5" s="12"/>
      <c r="B5" s="75" t="s">
        <v>6743</v>
      </c>
      <c r="C5" s="76" t="s">
        <v>6744</v>
      </c>
      <c r="D5" s="76" t="s">
        <v>6745</v>
      </c>
      <c r="E5" s="76" t="s">
        <v>14275</v>
      </c>
      <c r="F5" s="76" t="s">
        <v>14276</v>
      </c>
      <c r="G5" s="76" t="s">
        <v>14277</v>
      </c>
      <c r="H5" s="76" t="s">
        <v>14278</v>
      </c>
      <c r="I5" s="76" t="s">
        <v>14279</v>
      </c>
      <c r="J5" s="76" t="s">
        <v>14280</v>
      </c>
      <c r="K5" s="76" t="s">
        <v>7257</v>
      </c>
      <c r="L5" s="77" t="s">
        <v>6962</v>
      </c>
      <c r="M5" s="10"/>
      <c r="N5" s="78" t="s">
        <v>6749</v>
      </c>
      <c r="O5" s="86"/>
      <c r="P5" s="78" t="s">
        <v>6750</v>
      </c>
      <c r="Q5" s="86"/>
      <c r="R5" s="33"/>
      <c r="S5" s="14"/>
      <c r="T5" s="33"/>
      <c r="U5" s="50" t="s">
        <v>6751</v>
      </c>
      <c r="V5" s="14"/>
      <c r="W5" s="14"/>
      <c r="X5" s="14"/>
      <c r="Y5" s="14"/>
      <c r="Z5" s="14"/>
      <c r="AA5" s="14"/>
      <c r="AB5" s="33"/>
      <c r="AC5" s="14"/>
      <c r="AD5" s="75"/>
      <c r="AE5" s="76" t="s">
        <v>14275</v>
      </c>
      <c r="AF5" s="76" t="s">
        <v>14276</v>
      </c>
      <c r="AG5" s="76" t="s">
        <v>14277</v>
      </c>
      <c r="AH5" s="76" t="s">
        <v>14278</v>
      </c>
      <c r="AI5" s="76" t="s">
        <v>14279</v>
      </c>
      <c r="AJ5" s="76" t="s">
        <v>14280</v>
      </c>
      <c r="AK5" s="76" t="s">
        <v>7257</v>
      </c>
      <c r="AL5" s="77" t="s">
        <v>6962</v>
      </c>
      <c r="AM5" s="10"/>
      <c r="AN5" s="14"/>
      <c r="AO5" s="12"/>
      <c r="AP5" s="12"/>
    </row>
    <row r="6" spans="1:42" s="1" customFormat="1" ht="15.75" customHeight="1" thickTop="1" thickBot="1">
      <c r="A6" s="12"/>
      <c r="B6" s="10"/>
      <c r="C6" s="10"/>
      <c r="D6" s="10"/>
      <c r="E6" s="68"/>
      <c r="F6" s="68"/>
      <c r="G6" s="68"/>
      <c r="H6" s="68"/>
      <c r="I6" s="68"/>
      <c r="J6" s="68"/>
      <c r="K6" s="68"/>
      <c r="L6" s="68"/>
      <c r="M6" s="10"/>
      <c r="N6" s="68"/>
      <c r="O6" s="86"/>
      <c r="P6" s="86"/>
      <c r="Q6" s="86"/>
      <c r="R6" s="33"/>
      <c r="S6" s="14"/>
      <c r="T6" s="33"/>
      <c r="U6" s="14"/>
      <c r="V6" s="14"/>
      <c r="W6" s="14"/>
      <c r="X6" s="14"/>
      <c r="Y6" s="14"/>
      <c r="Z6" s="14"/>
      <c r="AA6" s="14"/>
      <c r="AB6" s="33"/>
      <c r="AC6" s="14"/>
      <c r="AD6" s="10"/>
      <c r="AE6" s="68"/>
      <c r="AF6" s="68"/>
      <c r="AG6" s="68"/>
      <c r="AH6" s="68"/>
      <c r="AI6" s="68"/>
      <c r="AJ6" s="68"/>
      <c r="AK6" s="68"/>
      <c r="AL6" s="68"/>
      <c r="AM6" s="10"/>
      <c r="AN6" s="14"/>
      <c r="AO6" s="12"/>
      <c r="AP6" s="12"/>
    </row>
    <row r="7" spans="1:42" s="1" customFormat="1" ht="15.75" customHeight="1" thickTop="1" thickBot="1">
      <c r="A7" s="12"/>
      <c r="B7" s="73"/>
      <c r="C7" s="36"/>
      <c r="D7" s="36"/>
      <c r="E7" s="82"/>
      <c r="F7" s="68"/>
      <c r="G7" s="68"/>
      <c r="H7" s="68"/>
      <c r="I7" s="68"/>
      <c r="J7" s="68"/>
      <c r="K7" s="68"/>
      <c r="L7" s="68"/>
      <c r="M7" s="10"/>
      <c r="N7" s="68"/>
      <c r="O7" s="10"/>
      <c r="P7" s="10"/>
      <c r="Q7" s="10"/>
      <c r="R7" s="33"/>
      <c r="S7" s="14"/>
      <c r="T7" s="33"/>
      <c r="U7" s="14"/>
      <c r="V7" s="14"/>
      <c r="W7" s="14"/>
      <c r="X7" s="14"/>
      <c r="Y7" s="14"/>
      <c r="Z7" s="14"/>
      <c r="AA7" s="14"/>
      <c r="AB7" s="33"/>
      <c r="AC7" s="14"/>
      <c r="AD7" s="73" t="s">
        <v>7672</v>
      </c>
      <c r="AE7" s="82"/>
      <c r="AF7" s="68"/>
      <c r="AG7" s="68"/>
      <c r="AH7" s="68"/>
      <c r="AI7" s="68"/>
      <c r="AJ7" s="68"/>
      <c r="AK7" s="68"/>
      <c r="AL7" s="68"/>
      <c r="AM7" s="10"/>
      <c r="AN7" s="14"/>
      <c r="AO7" s="12"/>
      <c r="AP7" s="12"/>
    </row>
    <row r="8" spans="1:42" s="4" customFormat="1" ht="15.75" customHeight="1" thickTop="1">
      <c r="A8" s="11"/>
      <c r="B8" s="79" t="s">
        <v>7772</v>
      </c>
      <c r="C8" s="51" t="s">
        <v>6756</v>
      </c>
      <c r="D8" s="51">
        <v>3</v>
      </c>
      <c r="E8" s="52">
        <v>0.38800000000000001</v>
      </c>
      <c r="F8" s="52">
        <v>3.0000000000000001E-3</v>
      </c>
      <c r="G8" s="52">
        <v>0.47199999999999998</v>
      </c>
      <c r="H8" s="52">
        <v>2.84</v>
      </c>
      <c r="I8" s="52">
        <v>0</v>
      </c>
      <c r="J8" s="52">
        <v>0</v>
      </c>
      <c r="K8" s="52">
        <v>0</v>
      </c>
      <c r="L8" s="53">
        <f>IFERROR(SUM(E8:K8),0)</f>
        <v>3.7029999999999998</v>
      </c>
      <c r="M8" s="74"/>
      <c r="N8" s="54" t="s">
        <v>14281</v>
      </c>
      <c r="O8" s="74"/>
      <c r="P8" s="56"/>
      <c r="Q8" s="74"/>
      <c r="R8" s="33"/>
      <c r="S8" s="92">
        <f>IF( SUM( U8:AA8 ) = 0, 0, $U$5 )</f>
        <v>0</v>
      </c>
      <c r="T8" s="33"/>
      <c r="U8" s="57">
        <f xml:space="preserve"> IF( ISNUMBER(E8 ), 0, 1 )</f>
        <v>0</v>
      </c>
      <c r="V8" s="57">
        <f t="shared" ref="V8:V11" si="0" xml:space="preserve"> IF( ISNUMBER(F8 ), 0, 1 )</f>
        <v>0</v>
      </c>
      <c r="W8" s="57">
        <f t="shared" ref="W8:W11" si="1" xml:space="preserve"> IF( ISNUMBER(G8 ), 0, 1 )</f>
        <v>0</v>
      </c>
      <c r="X8" s="57">
        <f t="shared" ref="X8:X11" si="2" xml:space="preserve"> IF( ISNUMBER(H8 ), 0, 1 )</f>
        <v>0</v>
      </c>
      <c r="Y8" s="57">
        <f t="shared" ref="Y8:Y11" si="3" xml:space="preserve"> IF( ISNUMBER(I8 ), 0, 1 )</f>
        <v>0</v>
      </c>
      <c r="Z8" s="57">
        <f t="shared" ref="Z8:Z11" si="4" xml:space="preserve"> IF( ISNUMBER(J8 ), 0, 1 )</f>
        <v>0</v>
      </c>
      <c r="AA8" s="57">
        <f t="shared" ref="AA8:AA11" si="5" xml:space="preserve"> IF( ISNUMBER(K8 ), 0, 1 )</f>
        <v>0</v>
      </c>
      <c r="AB8" s="33"/>
      <c r="AC8" s="14"/>
      <c r="AD8" s="79" t="s">
        <v>7772</v>
      </c>
      <c r="AE8" s="52" t="s">
        <v>14282</v>
      </c>
      <c r="AF8" s="52" t="s">
        <v>14283</v>
      </c>
      <c r="AG8" s="52" t="s">
        <v>14284</v>
      </c>
      <c r="AH8" s="52" t="s">
        <v>14285</v>
      </c>
      <c r="AI8" s="52" t="s">
        <v>14286</v>
      </c>
      <c r="AJ8" s="52" t="s">
        <v>14287</v>
      </c>
      <c r="AK8" s="52" t="s">
        <v>14288</v>
      </c>
      <c r="AL8" s="53" t="s">
        <v>14289</v>
      </c>
      <c r="AM8" s="74"/>
      <c r="AN8" s="14"/>
      <c r="AO8" s="11"/>
      <c r="AP8" s="11"/>
    </row>
    <row r="9" spans="1:42" s="4" customFormat="1" ht="15.75" customHeight="1">
      <c r="A9" s="11"/>
      <c r="B9" s="80" t="s">
        <v>7780</v>
      </c>
      <c r="C9" s="58" t="s">
        <v>6756</v>
      </c>
      <c r="D9" s="58">
        <v>3</v>
      </c>
      <c r="E9" s="59">
        <v>0</v>
      </c>
      <c r="F9" s="59">
        <v>0</v>
      </c>
      <c r="G9" s="59">
        <v>0</v>
      </c>
      <c r="H9" s="59">
        <v>0</v>
      </c>
      <c r="I9" s="59">
        <v>0</v>
      </c>
      <c r="J9" s="59">
        <v>0</v>
      </c>
      <c r="K9" s="59">
        <v>0</v>
      </c>
      <c r="L9" s="60">
        <f>IFERROR(SUM(E9:K9),0)</f>
        <v>0</v>
      </c>
      <c r="M9" s="74"/>
      <c r="N9" s="61" t="s">
        <v>14290</v>
      </c>
      <c r="O9" s="74"/>
      <c r="P9" s="62"/>
      <c r="Q9" s="74"/>
      <c r="R9" s="33"/>
      <c r="S9" s="92">
        <f t="shared" ref="S9:S11" si="6">IF( SUM( U9:AA9 ) = 0, 0, $U$5 )</f>
        <v>0</v>
      </c>
      <c r="T9" s="33"/>
      <c r="U9" s="57">
        <f t="shared" ref="U9:U11" si="7" xml:space="preserve"> IF( ISNUMBER(E9 ), 0, 1 )</f>
        <v>0</v>
      </c>
      <c r="V9" s="57">
        <f t="shared" si="0"/>
        <v>0</v>
      </c>
      <c r="W9" s="57">
        <f t="shared" si="1"/>
        <v>0</v>
      </c>
      <c r="X9" s="57">
        <f t="shared" si="2"/>
        <v>0</v>
      </c>
      <c r="Y9" s="57">
        <f t="shared" si="3"/>
        <v>0</v>
      </c>
      <c r="Z9" s="57">
        <f t="shared" si="4"/>
        <v>0</v>
      </c>
      <c r="AA9" s="57">
        <f t="shared" si="5"/>
        <v>0</v>
      </c>
      <c r="AB9" s="33"/>
      <c r="AC9" s="14"/>
      <c r="AD9" s="80" t="s">
        <v>7780</v>
      </c>
      <c r="AE9" s="59" t="s">
        <v>14291</v>
      </c>
      <c r="AF9" s="59" t="s">
        <v>14292</v>
      </c>
      <c r="AG9" s="59" t="s">
        <v>14293</v>
      </c>
      <c r="AH9" s="59" t="s">
        <v>14294</v>
      </c>
      <c r="AI9" s="59" t="s">
        <v>14295</v>
      </c>
      <c r="AJ9" s="59" t="s">
        <v>14296</v>
      </c>
      <c r="AK9" s="59" t="s">
        <v>14297</v>
      </c>
      <c r="AL9" s="60" t="s">
        <v>14298</v>
      </c>
      <c r="AM9" s="74"/>
      <c r="AN9" s="14"/>
      <c r="AO9" s="11"/>
      <c r="AP9" s="11"/>
    </row>
    <row r="10" spans="1:42" s="4" customFormat="1" ht="15.75" customHeight="1">
      <c r="A10" s="11"/>
      <c r="B10" s="80" t="s">
        <v>7790</v>
      </c>
      <c r="C10" s="58" t="s">
        <v>6756</v>
      </c>
      <c r="D10" s="58">
        <v>3</v>
      </c>
      <c r="E10" s="59">
        <v>4.3999999999999997E-2</v>
      </c>
      <c r="F10" s="59">
        <v>0.11899999999999999</v>
      </c>
      <c r="G10" s="59">
        <v>0.82299999999999995</v>
      </c>
      <c r="H10" s="59">
        <v>2.6779999999999999</v>
      </c>
      <c r="I10" s="59">
        <v>0</v>
      </c>
      <c r="J10" s="59">
        <v>0</v>
      </c>
      <c r="K10" s="59">
        <v>0</v>
      </c>
      <c r="L10" s="60">
        <f>IFERROR(SUM(E10:K10),0)</f>
        <v>3.6639999999999997</v>
      </c>
      <c r="M10" s="74"/>
      <c r="N10" s="61" t="s">
        <v>14299</v>
      </c>
      <c r="O10" s="74"/>
      <c r="P10" s="62"/>
      <c r="Q10" s="74"/>
      <c r="R10" s="33"/>
      <c r="S10" s="92">
        <f t="shared" si="6"/>
        <v>0</v>
      </c>
      <c r="T10" s="33"/>
      <c r="U10" s="57">
        <f t="shared" si="7"/>
        <v>0</v>
      </c>
      <c r="V10" s="57">
        <f t="shared" si="0"/>
        <v>0</v>
      </c>
      <c r="W10" s="57">
        <f t="shared" si="1"/>
        <v>0</v>
      </c>
      <c r="X10" s="57">
        <f t="shared" si="2"/>
        <v>0</v>
      </c>
      <c r="Y10" s="57">
        <f t="shared" si="3"/>
        <v>0</v>
      </c>
      <c r="Z10" s="57">
        <f t="shared" si="4"/>
        <v>0</v>
      </c>
      <c r="AA10" s="57">
        <f t="shared" si="5"/>
        <v>0</v>
      </c>
      <c r="AB10" s="33"/>
      <c r="AC10" s="14"/>
      <c r="AD10" s="80" t="s">
        <v>7790</v>
      </c>
      <c r="AE10" s="59" t="s">
        <v>14300</v>
      </c>
      <c r="AF10" s="59" t="s">
        <v>14301</v>
      </c>
      <c r="AG10" s="59" t="s">
        <v>14302</v>
      </c>
      <c r="AH10" s="59" t="s">
        <v>14303</v>
      </c>
      <c r="AI10" s="59" t="s">
        <v>14304</v>
      </c>
      <c r="AJ10" s="59" t="s">
        <v>14305</v>
      </c>
      <c r="AK10" s="59" t="s">
        <v>14306</v>
      </c>
      <c r="AL10" s="60" t="s">
        <v>14307</v>
      </c>
      <c r="AM10" s="74"/>
      <c r="AN10" s="14"/>
      <c r="AO10" s="11"/>
      <c r="AP10" s="11"/>
    </row>
    <row r="11" spans="1:42" s="4" customFormat="1" ht="15.75" customHeight="1" thickBot="1">
      <c r="A11" s="11"/>
      <c r="B11" s="81" t="s">
        <v>10826</v>
      </c>
      <c r="C11" s="69" t="s">
        <v>6756</v>
      </c>
      <c r="D11" s="69">
        <v>3</v>
      </c>
      <c r="E11" s="63">
        <v>0</v>
      </c>
      <c r="F11" s="63">
        <v>0</v>
      </c>
      <c r="G11" s="63">
        <v>0</v>
      </c>
      <c r="H11" s="63">
        <v>0</v>
      </c>
      <c r="I11" s="63">
        <v>0</v>
      </c>
      <c r="J11" s="63">
        <v>0</v>
      </c>
      <c r="K11" s="63">
        <v>0</v>
      </c>
      <c r="L11" s="65">
        <f>IFERROR(SUM(E11:K11),0)</f>
        <v>0</v>
      </c>
      <c r="M11" s="74"/>
      <c r="N11" s="70" t="s">
        <v>14308</v>
      </c>
      <c r="O11" s="74"/>
      <c r="P11" s="66"/>
      <c r="Q11" s="74"/>
      <c r="R11" s="33"/>
      <c r="S11" s="92">
        <f t="shared" si="6"/>
        <v>0</v>
      </c>
      <c r="T11" s="33"/>
      <c r="U11" s="57">
        <f t="shared" si="7"/>
        <v>0</v>
      </c>
      <c r="V11" s="57">
        <f t="shared" si="0"/>
        <v>0</v>
      </c>
      <c r="W11" s="57">
        <f t="shared" si="1"/>
        <v>0</v>
      </c>
      <c r="X11" s="57">
        <f t="shared" si="2"/>
        <v>0</v>
      </c>
      <c r="Y11" s="57">
        <f t="shared" si="3"/>
        <v>0</v>
      </c>
      <c r="Z11" s="57">
        <f t="shared" si="4"/>
        <v>0</v>
      </c>
      <c r="AA11" s="57">
        <f t="shared" si="5"/>
        <v>0</v>
      </c>
      <c r="AB11" s="33"/>
      <c r="AC11" s="14"/>
      <c r="AD11" s="81" t="s">
        <v>10826</v>
      </c>
      <c r="AE11" s="63" t="s">
        <v>14309</v>
      </c>
      <c r="AF11" s="63" t="s">
        <v>14310</v>
      </c>
      <c r="AG11" s="63" t="s">
        <v>14311</v>
      </c>
      <c r="AH11" s="63" t="s">
        <v>14312</v>
      </c>
      <c r="AI11" s="63" t="s">
        <v>14313</v>
      </c>
      <c r="AJ11" s="63" t="s">
        <v>14314</v>
      </c>
      <c r="AK11" s="63" t="s">
        <v>14315</v>
      </c>
      <c r="AL11" s="65" t="s">
        <v>14316</v>
      </c>
      <c r="AM11" s="74"/>
      <c r="AN11" s="14"/>
      <c r="AO11" s="11"/>
      <c r="AP11" s="11"/>
    </row>
    <row r="12" spans="1:42" s="4" customFormat="1" ht="15.75" customHeight="1" thickTop="1" thickBot="1">
      <c r="A12" s="11"/>
      <c r="B12" s="74"/>
      <c r="C12" s="74"/>
      <c r="D12" s="74"/>
      <c r="E12" s="71"/>
      <c r="F12" s="71"/>
      <c r="G12" s="71"/>
      <c r="H12" s="71"/>
      <c r="I12" s="71"/>
      <c r="J12" s="71"/>
      <c r="K12" s="71"/>
      <c r="L12" s="71"/>
      <c r="M12" s="74"/>
      <c r="N12" s="55"/>
      <c r="O12" s="74"/>
      <c r="P12" s="74"/>
      <c r="Q12" s="74"/>
      <c r="R12" s="33"/>
      <c r="S12" s="14"/>
      <c r="T12" s="33"/>
      <c r="U12" s="14"/>
      <c r="V12" s="14"/>
      <c r="W12" s="14"/>
      <c r="X12" s="14"/>
      <c r="Y12" s="14"/>
      <c r="Z12" s="14"/>
      <c r="AA12" s="14"/>
      <c r="AB12" s="33"/>
      <c r="AC12" s="14"/>
      <c r="AD12" s="74"/>
      <c r="AE12" s="71"/>
      <c r="AF12" s="71"/>
      <c r="AG12" s="71"/>
      <c r="AH12" s="71"/>
      <c r="AI12" s="71"/>
      <c r="AJ12" s="71"/>
      <c r="AK12" s="71"/>
      <c r="AL12" s="71"/>
      <c r="AM12" s="74"/>
      <c r="AN12" s="14"/>
      <c r="AO12" s="11"/>
      <c r="AP12" s="11"/>
    </row>
    <row r="13" spans="1:42" s="4" customFormat="1" ht="15.75" customHeight="1" thickTop="1" thickBot="1">
      <c r="A13" s="11"/>
      <c r="B13" s="73" t="s">
        <v>7823</v>
      </c>
      <c r="C13" s="36"/>
      <c r="D13" s="36"/>
      <c r="E13" s="67"/>
      <c r="F13" s="71"/>
      <c r="G13" s="71"/>
      <c r="H13" s="71"/>
      <c r="I13" s="71"/>
      <c r="J13" s="71"/>
      <c r="K13" s="71"/>
      <c r="L13" s="71"/>
      <c r="M13" s="10"/>
      <c r="N13" s="68"/>
      <c r="O13" s="74"/>
      <c r="P13" s="74"/>
      <c r="Q13" s="74"/>
      <c r="R13" s="33"/>
      <c r="S13" s="14"/>
      <c r="T13" s="33"/>
      <c r="U13" s="14"/>
      <c r="V13" s="14"/>
      <c r="W13" s="14"/>
      <c r="X13" s="14"/>
      <c r="Y13" s="14"/>
      <c r="Z13" s="14"/>
      <c r="AA13" s="14"/>
      <c r="AB13" s="33"/>
      <c r="AC13" s="14"/>
      <c r="AD13" s="73" t="s">
        <v>7823</v>
      </c>
      <c r="AE13" s="67"/>
      <c r="AF13" s="71"/>
      <c r="AG13" s="71"/>
      <c r="AH13" s="71"/>
      <c r="AI13" s="71"/>
      <c r="AJ13" s="71"/>
      <c r="AK13" s="71"/>
      <c r="AL13" s="71"/>
      <c r="AM13" s="10"/>
      <c r="AN13" s="14"/>
      <c r="AO13" s="11"/>
      <c r="AP13" s="11"/>
    </row>
    <row r="14" spans="1:42" s="4" customFormat="1" ht="15.75" customHeight="1" thickTop="1">
      <c r="A14" s="11"/>
      <c r="B14" s="79" t="s">
        <v>7805</v>
      </c>
      <c r="C14" s="51" t="s">
        <v>6756</v>
      </c>
      <c r="D14" s="51">
        <v>3</v>
      </c>
      <c r="E14" s="52">
        <v>0</v>
      </c>
      <c r="F14" s="52">
        <v>0</v>
      </c>
      <c r="G14" s="52">
        <v>0</v>
      </c>
      <c r="H14" s="52">
        <v>0</v>
      </c>
      <c r="I14" s="52">
        <v>0</v>
      </c>
      <c r="J14" s="52">
        <v>0</v>
      </c>
      <c r="K14" s="52">
        <v>0</v>
      </c>
      <c r="L14" s="53">
        <f t="shared" ref="L14:L18" si="8">IFERROR(SUM(E14:K14),0)</f>
        <v>0</v>
      </c>
      <c r="M14" s="74"/>
      <c r="N14" s="54" t="s">
        <v>14317</v>
      </c>
      <c r="O14" s="74"/>
      <c r="P14" s="56"/>
      <c r="Q14" s="74"/>
      <c r="R14" s="33"/>
      <c r="S14" s="92">
        <f t="shared" ref="S14:S17" si="9">IF( SUM( U14:AA14 ) = 0, 0, $U$5 )</f>
        <v>0</v>
      </c>
      <c r="T14" s="33"/>
      <c r="U14" s="57">
        <f t="shared" ref="U14:U17" si="10" xml:space="preserve"> IF( ISNUMBER(E14 ), 0, 1 )</f>
        <v>0</v>
      </c>
      <c r="V14" s="57">
        <f t="shared" ref="V14:V17" si="11" xml:space="preserve"> IF( ISNUMBER(F14 ), 0, 1 )</f>
        <v>0</v>
      </c>
      <c r="W14" s="57">
        <f t="shared" ref="W14:W17" si="12" xml:space="preserve"> IF( ISNUMBER(G14 ), 0, 1 )</f>
        <v>0</v>
      </c>
      <c r="X14" s="57">
        <f t="shared" ref="X14:X17" si="13" xml:space="preserve"> IF( ISNUMBER(H14 ), 0, 1 )</f>
        <v>0</v>
      </c>
      <c r="Y14" s="57">
        <f t="shared" ref="Y14:Y17" si="14" xml:space="preserve"> IF( ISNUMBER(I14 ), 0, 1 )</f>
        <v>0</v>
      </c>
      <c r="Z14" s="57">
        <f t="shared" ref="Z14:Z17" si="15" xml:space="preserve"> IF( ISNUMBER(J14 ), 0, 1 )</f>
        <v>0</v>
      </c>
      <c r="AA14" s="57">
        <f t="shared" ref="AA14:AA17" si="16" xml:space="preserve"> IF( ISNUMBER(K14 ), 0, 1 )</f>
        <v>0</v>
      </c>
      <c r="AB14" s="33"/>
      <c r="AC14" s="14"/>
      <c r="AD14" s="79" t="s">
        <v>7805</v>
      </c>
      <c r="AE14" s="52" t="s">
        <v>14318</v>
      </c>
      <c r="AF14" s="52" t="s">
        <v>14319</v>
      </c>
      <c r="AG14" s="52" t="s">
        <v>14320</v>
      </c>
      <c r="AH14" s="52" t="s">
        <v>14321</v>
      </c>
      <c r="AI14" s="52" t="s">
        <v>14322</v>
      </c>
      <c r="AJ14" s="52" t="s">
        <v>14323</v>
      </c>
      <c r="AK14" s="52" t="s">
        <v>14324</v>
      </c>
      <c r="AL14" s="53" t="s">
        <v>14325</v>
      </c>
      <c r="AM14" s="74"/>
      <c r="AN14" s="14"/>
      <c r="AO14" s="11"/>
      <c r="AP14" s="11"/>
    </row>
    <row r="15" spans="1:42" s="4" customFormat="1" ht="15.75" customHeight="1">
      <c r="A15" s="11"/>
      <c r="B15" s="80" t="s">
        <v>7813</v>
      </c>
      <c r="C15" s="58" t="s">
        <v>6756</v>
      </c>
      <c r="D15" s="58">
        <v>3</v>
      </c>
      <c r="E15" s="59">
        <v>-1E-3</v>
      </c>
      <c r="F15" s="59">
        <v>0</v>
      </c>
      <c r="G15" s="59">
        <v>-3.0000000000000001E-3</v>
      </c>
      <c r="H15" s="59">
        <v>-8.0000000000000002E-3</v>
      </c>
      <c r="I15" s="59">
        <v>0</v>
      </c>
      <c r="J15" s="59">
        <v>0</v>
      </c>
      <c r="K15" s="59">
        <v>0</v>
      </c>
      <c r="L15" s="60">
        <f t="shared" si="8"/>
        <v>-1.2E-2</v>
      </c>
      <c r="M15" s="74"/>
      <c r="N15" s="61" t="s">
        <v>14326</v>
      </c>
      <c r="O15" s="74"/>
      <c r="P15" s="62"/>
      <c r="Q15" s="74"/>
      <c r="R15" s="33"/>
      <c r="S15" s="92">
        <f t="shared" si="9"/>
        <v>0</v>
      </c>
      <c r="T15" s="33"/>
      <c r="U15" s="57">
        <f t="shared" si="10"/>
        <v>0</v>
      </c>
      <c r="V15" s="57">
        <f t="shared" si="11"/>
        <v>0</v>
      </c>
      <c r="W15" s="57">
        <f t="shared" si="12"/>
        <v>0</v>
      </c>
      <c r="X15" s="57">
        <f t="shared" si="13"/>
        <v>0</v>
      </c>
      <c r="Y15" s="57">
        <f t="shared" si="14"/>
        <v>0</v>
      </c>
      <c r="Z15" s="57">
        <f t="shared" si="15"/>
        <v>0</v>
      </c>
      <c r="AA15" s="57">
        <f t="shared" si="16"/>
        <v>0</v>
      </c>
      <c r="AB15" s="33"/>
      <c r="AC15" s="14"/>
      <c r="AD15" s="80" t="s">
        <v>7813</v>
      </c>
      <c r="AE15" s="59" t="s">
        <v>14327</v>
      </c>
      <c r="AF15" s="59" t="s">
        <v>14328</v>
      </c>
      <c r="AG15" s="59" t="s">
        <v>14329</v>
      </c>
      <c r="AH15" s="59" t="s">
        <v>14330</v>
      </c>
      <c r="AI15" s="59" t="s">
        <v>14331</v>
      </c>
      <c r="AJ15" s="59" t="s">
        <v>14332</v>
      </c>
      <c r="AK15" s="59" t="s">
        <v>14333</v>
      </c>
      <c r="AL15" s="60" t="s">
        <v>14334</v>
      </c>
      <c r="AM15" s="74"/>
      <c r="AN15" s="14"/>
      <c r="AO15" s="11"/>
      <c r="AP15" s="11"/>
    </row>
    <row r="16" spans="1:42" s="4" customFormat="1" ht="15.75" customHeight="1">
      <c r="A16" s="11"/>
      <c r="B16" s="80" t="s">
        <v>14335</v>
      </c>
      <c r="C16" s="58" t="s">
        <v>6756</v>
      </c>
      <c r="D16" s="58">
        <v>3</v>
      </c>
      <c r="E16" s="59">
        <v>0.622</v>
      </c>
      <c r="F16" s="59">
        <v>4.5999999999999999E-2</v>
      </c>
      <c r="G16" s="59">
        <v>1.1639999999999999</v>
      </c>
      <c r="H16" s="59">
        <v>3.25</v>
      </c>
      <c r="I16" s="59">
        <v>0</v>
      </c>
      <c r="J16" s="59">
        <v>0</v>
      </c>
      <c r="K16" s="59">
        <v>0</v>
      </c>
      <c r="L16" s="60">
        <f t="shared" si="8"/>
        <v>5.0819999999999999</v>
      </c>
      <c r="M16" s="74"/>
      <c r="N16" s="61" t="s">
        <v>14336</v>
      </c>
      <c r="O16" s="74"/>
      <c r="P16" s="62"/>
      <c r="Q16" s="74"/>
      <c r="R16" s="33"/>
      <c r="S16" s="92">
        <f t="shared" si="9"/>
        <v>0</v>
      </c>
      <c r="T16" s="33"/>
      <c r="U16" s="57">
        <f t="shared" si="10"/>
        <v>0</v>
      </c>
      <c r="V16" s="57">
        <f t="shared" si="11"/>
        <v>0</v>
      </c>
      <c r="W16" s="57">
        <f t="shared" si="12"/>
        <v>0</v>
      </c>
      <c r="X16" s="57">
        <f t="shared" si="13"/>
        <v>0</v>
      </c>
      <c r="Y16" s="57">
        <f t="shared" si="14"/>
        <v>0</v>
      </c>
      <c r="Z16" s="57">
        <f t="shared" si="15"/>
        <v>0</v>
      </c>
      <c r="AA16" s="57">
        <f t="shared" si="16"/>
        <v>0</v>
      </c>
      <c r="AB16" s="33"/>
      <c r="AC16" s="14"/>
      <c r="AD16" s="80" t="s">
        <v>14337</v>
      </c>
      <c r="AE16" s="59" t="s">
        <v>14338</v>
      </c>
      <c r="AF16" s="59" t="s">
        <v>14339</v>
      </c>
      <c r="AG16" s="59" t="s">
        <v>14340</v>
      </c>
      <c r="AH16" s="59" t="s">
        <v>14341</v>
      </c>
      <c r="AI16" s="59" t="s">
        <v>14342</v>
      </c>
      <c r="AJ16" s="59" t="s">
        <v>14343</v>
      </c>
      <c r="AK16" s="59" t="s">
        <v>14344</v>
      </c>
      <c r="AL16" s="60" t="s">
        <v>14345</v>
      </c>
      <c r="AM16" s="74"/>
      <c r="AN16" s="14"/>
      <c r="AO16" s="11"/>
      <c r="AP16" s="11"/>
    </row>
    <row r="17" spans="1:42" s="4" customFormat="1" ht="15.75" customHeight="1">
      <c r="A17" s="11"/>
      <c r="B17" s="80" t="s">
        <v>7830</v>
      </c>
      <c r="C17" s="58" t="s">
        <v>6756</v>
      </c>
      <c r="D17" s="58">
        <v>3</v>
      </c>
      <c r="E17" s="59">
        <v>8.5000000000000006E-2</v>
      </c>
      <c r="F17" s="59">
        <v>1.2999999999999999E-2</v>
      </c>
      <c r="G17" s="59">
        <v>0.19700000000000001</v>
      </c>
      <c r="H17" s="59">
        <v>0.70399999999999996</v>
      </c>
      <c r="I17" s="59">
        <v>0</v>
      </c>
      <c r="J17" s="59">
        <v>0</v>
      </c>
      <c r="K17" s="59">
        <v>0</v>
      </c>
      <c r="L17" s="60">
        <f t="shared" si="8"/>
        <v>0.999</v>
      </c>
      <c r="M17" s="74"/>
      <c r="N17" s="61" t="s">
        <v>14346</v>
      </c>
      <c r="O17" s="74"/>
      <c r="P17" s="62"/>
      <c r="Q17" s="74"/>
      <c r="R17" s="33"/>
      <c r="S17" s="92">
        <f t="shared" si="9"/>
        <v>0</v>
      </c>
      <c r="T17" s="33"/>
      <c r="U17" s="57">
        <f t="shared" si="10"/>
        <v>0</v>
      </c>
      <c r="V17" s="57">
        <f t="shared" si="11"/>
        <v>0</v>
      </c>
      <c r="W17" s="57">
        <f t="shared" si="12"/>
        <v>0</v>
      </c>
      <c r="X17" s="57">
        <f t="shared" si="13"/>
        <v>0</v>
      </c>
      <c r="Y17" s="57">
        <f t="shared" si="14"/>
        <v>0</v>
      </c>
      <c r="Z17" s="57">
        <f t="shared" si="15"/>
        <v>0</v>
      </c>
      <c r="AA17" s="57">
        <f t="shared" si="16"/>
        <v>0</v>
      </c>
      <c r="AB17" s="33"/>
      <c r="AC17" s="14"/>
      <c r="AD17" s="80" t="s">
        <v>7830</v>
      </c>
      <c r="AE17" s="59" t="s">
        <v>14347</v>
      </c>
      <c r="AF17" s="59" t="s">
        <v>14348</v>
      </c>
      <c r="AG17" s="59" t="s">
        <v>14349</v>
      </c>
      <c r="AH17" s="59" t="s">
        <v>14350</v>
      </c>
      <c r="AI17" s="59" t="s">
        <v>14351</v>
      </c>
      <c r="AJ17" s="59" t="s">
        <v>14352</v>
      </c>
      <c r="AK17" s="59" t="s">
        <v>14353</v>
      </c>
      <c r="AL17" s="60" t="s">
        <v>14354</v>
      </c>
      <c r="AM17" s="74"/>
      <c r="AN17" s="14"/>
      <c r="AO17" s="11"/>
      <c r="AP17" s="11"/>
    </row>
    <row r="18" spans="1:42" s="4" customFormat="1" ht="15.75" customHeight="1" thickBot="1">
      <c r="A18" s="11"/>
      <c r="B18" s="81" t="s">
        <v>14355</v>
      </c>
      <c r="C18" s="69" t="s">
        <v>6756</v>
      </c>
      <c r="D18" s="69">
        <v>3</v>
      </c>
      <c r="E18" s="64">
        <f t="shared" ref="E18:K18" si="17">IFERROR(SUM(E8:E11,E14:E17),0)</f>
        <v>1.1379999999999999</v>
      </c>
      <c r="F18" s="64">
        <f t="shared" si="17"/>
        <v>0.18099999999999999</v>
      </c>
      <c r="G18" s="64">
        <f t="shared" si="17"/>
        <v>2.653</v>
      </c>
      <c r="H18" s="64">
        <f t="shared" si="17"/>
        <v>9.4640000000000004</v>
      </c>
      <c r="I18" s="64">
        <f t="shared" si="17"/>
        <v>0</v>
      </c>
      <c r="J18" s="64">
        <f t="shared" si="17"/>
        <v>0</v>
      </c>
      <c r="K18" s="64">
        <f t="shared" si="17"/>
        <v>0</v>
      </c>
      <c r="L18" s="65">
        <f t="shared" si="8"/>
        <v>13.436</v>
      </c>
      <c r="M18" s="74"/>
      <c r="N18" s="70" t="s">
        <v>14356</v>
      </c>
      <c r="O18" s="74"/>
      <c r="P18" s="66"/>
      <c r="Q18" s="74"/>
      <c r="R18" s="33"/>
      <c r="S18" s="14"/>
      <c r="T18" s="33"/>
      <c r="U18" s="14"/>
      <c r="V18" s="14"/>
      <c r="W18" s="14"/>
      <c r="X18" s="14"/>
      <c r="Y18" s="14"/>
      <c r="Z18" s="14"/>
      <c r="AA18" s="14"/>
      <c r="AB18" s="33"/>
      <c r="AC18" s="14"/>
      <c r="AD18" s="81" t="s">
        <v>14355</v>
      </c>
      <c r="AE18" s="64" t="s">
        <v>14357</v>
      </c>
      <c r="AF18" s="64" t="s">
        <v>14358</v>
      </c>
      <c r="AG18" s="64" t="s">
        <v>14359</v>
      </c>
      <c r="AH18" s="64" t="s">
        <v>14360</v>
      </c>
      <c r="AI18" s="64" t="s">
        <v>14361</v>
      </c>
      <c r="AJ18" s="64" t="s">
        <v>14362</v>
      </c>
      <c r="AK18" s="64" t="s">
        <v>14363</v>
      </c>
      <c r="AL18" s="65" t="s">
        <v>14364</v>
      </c>
      <c r="AM18" s="74"/>
      <c r="AN18" s="14"/>
      <c r="AO18" s="11"/>
      <c r="AP18" s="11"/>
    </row>
    <row r="19" spans="1:42" s="1" customFormat="1" ht="33" customHeight="1" thickTop="1">
      <c r="A19" s="12"/>
      <c r="B19" s="10"/>
      <c r="C19" s="10"/>
      <c r="D19" s="10"/>
      <c r="E19" s="9"/>
      <c r="F19" s="9"/>
      <c r="G19" s="9"/>
      <c r="H19" s="9"/>
      <c r="I19" s="9"/>
      <c r="J19" s="9"/>
      <c r="K19" s="9"/>
      <c r="L19" s="9"/>
      <c r="M19" s="10"/>
      <c r="N19" s="88"/>
      <c r="O19" s="10"/>
      <c r="P19" s="10"/>
      <c r="Q19" s="10"/>
      <c r="R19" s="14"/>
      <c r="S19" s="14"/>
      <c r="T19" s="14"/>
      <c r="U19" s="14"/>
      <c r="V19" s="14"/>
      <c r="W19" s="14"/>
      <c r="X19" s="14"/>
      <c r="Y19" s="14"/>
      <c r="Z19" s="14"/>
      <c r="AA19" s="14"/>
      <c r="AB19" s="14"/>
      <c r="AC19" s="14"/>
      <c r="AD19" s="48"/>
      <c r="AE19" s="14"/>
      <c r="AF19" s="14"/>
      <c r="AG19" s="14"/>
      <c r="AH19" s="14"/>
      <c r="AI19" s="14"/>
      <c r="AJ19" s="14"/>
      <c r="AK19" s="14"/>
      <c r="AL19" s="14"/>
      <c r="AM19" s="14"/>
      <c r="AN19" s="14"/>
      <c r="AO19" s="12"/>
      <c r="AP19" s="12"/>
    </row>
    <row r="20" spans="1:42" s="1" customFormat="1" ht="33" customHeight="1">
      <c r="A20" s="12"/>
      <c r="B20" s="12"/>
      <c r="C20" s="12"/>
      <c r="D20" s="12"/>
      <c r="E20" s="12"/>
      <c r="F20" s="12"/>
      <c r="G20" s="12"/>
      <c r="H20" s="12"/>
      <c r="I20" s="12"/>
      <c r="J20" s="12"/>
      <c r="K20" s="12"/>
      <c r="L20" s="12"/>
      <c r="M20" s="12"/>
      <c r="N20" s="12"/>
      <c r="O20" s="89"/>
      <c r="P20" s="89"/>
      <c r="Q20" s="89"/>
      <c r="R20" s="14"/>
      <c r="S20" s="14"/>
      <c r="T20" s="14"/>
      <c r="U20" s="14"/>
      <c r="V20" s="14"/>
      <c r="W20" s="14"/>
      <c r="X20" s="14"/>
      <c r="Y20" s="14"/>
      <c r="Z20" s="14"/>
      <c r="AA20" s="14"/>
      <c r="AB20" s="14"/>
      <c r="AC20" s="14"/>
      <c r="AD20" s="48"/>
      <c r="AE20" s="14"/>
      <c r="AF20" s="14"/>
      <c r="AG20" s="14"/>
      <c r="AH20" s="14"/>
      <c r="AI20" s="14"/>
      <c r="AJ20" s="14"/>
      <c r="AK20" s="14"/>
      <c r="AL20" s="14"/>
      <c r="AM20" s="14"/>
      <c r="AN20" s="14"/>
      <c r="AO20" s="12"/>
      <c r="AP20" s="12"/>
    </row>
  </sheetData>
  <sheetProtection algorithmName="SHA-512" hashValue="BhRecATdc1TM2wW7eLgs21N2YgGAoWiJIzAjN8HAuDn2esObX/wlhpGyAb/K8AVrMF8JDDou2JYELNeI/NbyAw==" saltValue="Kgg6FvmhisjPMEui8fk+Lg==" spinCount="100000" sheet="1" formatColumns="0" formatRows="0"/>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zoomScale="70" zoomScaleNormal="70" workbookViewId="0">
      <selection activeCell="B12" sqref="B12"/>
    </sheetView>
  </sheetViews>
  <sheetFormatPr defaultColWidth="9" defaultRowHeight="14.25"/>
  <cols>
    <col min="1" max="1" width="9" style="14"/>
    <col min="2" max="2" width="9.625" style="14" customWidth="1"/>
    <col min="3" max="3" width="99.125" style="14" bestFit="1" customWidth="1"/>
    <col min="4" max="4" width="11.625" style="14" bestFit="1" customWidth="1"/>
    <col min="5" max="5" width="16.75" style="14" bestFit="1" customWidth="1"/>
    <col min="6" max="6" width="9.75" style="14" bestFit="1" customWidth="1"/>
    <col min="7" max="16384" width="9" style="14"/>
  </cols>
  <sheetData>
    <row r="1" spans="1:6">
      <c r="C1" s="14" t="e">
        <f>CONCATENATE(Lists!$B$59,"_APR2022_F7")</f>
        <v>#REF!</v>
      </c>
    </row>
    <row r="2" spans="1:6">
      <c r="A2" s="14" t="s">
        <v>3</v>
      </c>
      <c r="B2" s="14" t="s">
        <v>732</v>
      </c>
      <c r="C2" s="14" t="s">
        <v>733</v>
      </c>
      <c r="D2" s="14" t="s">
        <v>734</v>
      </c>
      <c r="E2" s="14" t="s">
        <v>735</v>
      </c>
      <c r="F2" s="14" t="s">
        <v>736</v>
      </c>
    </row>
    <row r="3" spans="1:6" ht="15">
      <c r="B3" s="34"/>
      <c r="C3" s="39"/>
      <c r="D3" s="38"/>
      <c r="E3" s="38"/>
    </row>
    <row r="4" spans="1:6">
      <c r="B4" s="14" t="str">
        <f>'7A'!R8</f>
        <v>STWF011</v>
      </c>
      <c r="C4" s="14" t="s">
        <v>5977</v>
      </c>
      <c r="E4" s="38" t="s">
        <v>738</v>
      </c>
      <c r="F4" s="44">
        <f>IF(ISBLANK('7A'!E8),"##BLANK",'7A'!E8)</f>
        <v>7700.8</v>
      </c>
    </row>
    <row r="5" spans="1:6">
      <c r="B5" s="14" t="str">
        <f>'7A'!R9</f>
        <v>STWF025</v>
      </c>
      <c r="C5" s="14" t="s">
        <v>5978</v>
      </c>
      <c r="E5" s="38" t="s">
        <v>738</v>
      </c>
      <c r="F5" s="44">
        <f>IF(ISBLANK('7A'!E9),"##BLANK",'7A'!E9)</f>
        <v>1265.8820000000001</v>
      </c>
    </row>
    <row r="6" spans="1:6">
      <c r="B6" s="14" t="str">
        <f>'7A'!R10</f>
        <v>STWF039</v>
      </c>
      <c r="C6" s="14" t="s">
        <v>5979</v>
      </c>
      <c r="E6" s="38" t="s">
        <v>738</v>
      </c>
      <c r="F6" s="44">
        <f>IF(ISBLANK('7A'!E10),"##BLANK",'7A'!E10)</f>
        <v>7757.2120000000004</v>
      </c>
    </row>
    <row r="7" spans="1:6">
      <c r="B7" s="14" t="str">
        <f>'7A'!R11</f>
        <v>STWF053</v>
      </c>
      <c r="C7" s="14" t="s">
        <v>5980</v>
      </c>
      <c r="E7" s="38" t="s">
        <v>738</v>
      </c>
      <c r="F7" s="44">
        <f>IF(ISBLANK('7A'!E11),"##BLANK",'7A'!E11)</f>
        <v>31256.718000000001</v>
      </c>
    </row>
    <row r="8" spans="1:6">
      <c r="B8" s="14" t="str">
        <f>'7A'!R12</f>
        <v>STWF067</v>
      </c>
      <c r="C8" s="14" t="s">
        <v>5981</v>
      </c>
      <c r="E8" s="38" t="s">
        <v>738</v>
      </c>
      <c r="F8" s="44">
        <f>IF(ISBLANK('7A'!E12),"##BLANK",'7A'!E12)</f>
        <v>16866.823</v>
      </c>
    </row>
    <row r="9" spans="1:6">
      <c r="B9" s="14" t="str">
        <f>'7A'!R13</f>
        <v>S3026</v>
      </c>
      <c r="C9" s="14" t="s">
        <v>5982</v>
      </c>
      <c r="E9" s="38" t="s">
        <v>738</v>
      </c>
      <c r="F9" s="44">
        <f>IF(ISBLANK('7A'!E13),"##BLANK",'7A'!E13)</f>
        <v>9066.9500000000007</v>
      </c>
    </row>
    <row r="10" spans="1:6">
      <c r="B10" s="14" t="str">
        <f>'7A'!R14</f>
        <v>STWF012</v>
      </c>
      <c r="C10" s="14" t="s">
        <v>5983</v>
      </c>
      <c r="E10" s="38" t="s">
        <v>738</v>
      </c>
      <c r="F10" s="44">
        <f>IF(ISBLANK('7A'!E14),"##BLANK",'7A'!E14)</f>
        <v>73914.384999999995</v>
      </c>
    </row>
    <row r="11" spans="1:6">
      <c r="B11" s="14" t="str">
        <f>'7A'!R25</f>
        <v>STWB043TOT</v>
      </c>
      <c r="C11" s="14" t="s">
        <v>5984</v>
      </c>
      <c r="E11" s="38" t="s">
        <v>738</v>
      </c>
      <c r="F11" s="44">
        <f>IF(ISBLANK('7A'!E25),"##BLANK",'7A'!E25)</f>
        <v>173768.38500000001</v>
      </c>
    </row>
    <row r="12" spans="1:6">
      <c r="B12" s="14" t="str">
        <f>'7C'!R8</f>
        <v>S4002</v>
      </c>
      <c r="C12" s="14" t="s">
        <v>5985</v>
      </c>
      <c r="E12" s="38" t="s">
        <v>738</v>
      </c>
      <c r="F12" s="44">
        <f>IF(ISBLANK('7C'!E8),"##BLANK",'7C'!E8)</f>
        <v>20</v>
      </c>
    </row>
    <row r="13" spans="1:6">
      <c r="B13" s="14" t="str">
        <f>'7C'!R9</f>
        <v>S4002A</v>
      </c>
      <c r="C13" s="14" t="s">
        <v>5986</v>
      </c>
      <c r="E13" s="38" t="s">
        <v>738</v>
      </c>
      <c r="F13" s="44">
        <f>IF(ISBLANK('7C'!E9),"##BLANK",'7C'!E9)</f>
        <v>2</v>
      </c>
    </row>
    <row r="14" spans="1:6">
      <c r="B14" s="14" t="str">
        <f>'7C'!R10</f>
        <v>S4029</v>
      </c>
      <c r="C14" s="14" t="s">
        <v>5987</v>
      </c>
      <c r="E14" s="38" t="s">
        <v>738</v>
      </c>
      <c r="F14" s="44">
        <f>IF(ISBLANK('7C'!E10),"##BLANK",'7C'!E10)</f>
        <v>136727.35440000001</v>
      </c>
    </row>
    <row r="15" spans="1:6">
      <c r="B15" s="14" t="str">
        <f>'7C'!R11</f>
        <v>S6019</v>
      </c>
      <c r="C15" s="14" t="s">
        <v>5988</v>
      </c>
      <c r="E15" s="38" t="s">
        <v>738</v>
      </c>
      <c r="F15" s="44">
        <f>IF(ISBLANK('7C'!E11),"##BLANK",'7C'!E11)</f>
        <v>3476</v>
      </c>
    </row>
    <row r="16" spans="1:6">
      <c r="B16" s="99" t="str">
        <f>'7C'!R12</f>
        <v>BN13522</v>
      </c>
      <c r="C16" s="14" t="s">
        <v>5989</v>
      </c>
      <c r="E16" s="38" t="s">
        <v>738</v>
      </c>
      <c r="F16" s="44">
        <f>IF(ISBLANK('7C'!E12),"##BLANK",'7C'!E12)</f>
        <v>22361</v>
      </c>
    </row>
    <row r="17" spans="2:6">
      <c r="B17" s="14" t="str">
        <f>'7C'!R13</f>
        <v>BN13521</v>
      </c>
      <c r="C17" s="14" t="s">
        <v>5990</v>
      </c>
      <c r="E17" s="38" t="s">
        <v>738</v>
      </c>
      <c r="F17" s="44">
        <f>IF(ISBLANK('7C'!E13),"##BLANK",'7C'!E13)</f>
        <v>209</v>
      </c>
    </row>
    <row r="18" spans="2:6">
      <c r="B18" s="14" t="str">
        <f>'7C'!R14</f>
        <v>BN13520</v>
      </c>
      <c r="C18" s="14" t="s">
        <v>5991</v>
      </c>
      <c r="E18" s="38" t="s">
        <v>738</v>
      </c>
      <c r="F18" s="44">
        <f>IF(ISBLANK('7C'!E14),"##BLANK",'7C'!E14)</f>
        <v>105</v>
      </c>
    </row>
    <row r="19" spans="2:6">
      <c r="B19" s="14" t="str">
        <f>'7C'!R15</f>
        <v>CPMS2005</v>
      </c>
      <c r="C19" s="14" t="s">
        <v>5992</v>
      </c>
      <c r="E19" s="38" t="s">
        <v>738</v>
      </c>
      <c r="F19" s="44">
        <f>IF(ISBLANK('7C'!E15),"##BLANK",'7C'!E15)</f>
        <v>770</v>
      </c>
    </row>
    <row r="20" spans="2:6">
      <c r="B20" s="14" t="str">
        <f>'7C'!R16</f>
        <v>CPMS2004</v>
      </c>
      <c r="C20" s="14" t="s">
        <v>5993</v>
      </c>
      <c r="E20" s="38" t="s">
        <v>738</v>
      </c>
      <c r="F20" s="44">
        <f>IF(ISBLANK('7C'!E16),"##BLANK",'7C'!E16)</f>
        <v>118</v>
      </c>
    </row>
    <row r="21" spans="2:6">
      <c r="B21" s="14" t="str">
        <f>'7C'!R17</f>
        <v>CPMS2014</v>
      </c>
      <c r="C21" s="14" t="s">
        <v>5994</v>
      </c>
      <c r="E21" s="38" t="s">
        <v>738</v>
      </c>
      <c r="F21" s="44">
        <f>IF(ISBLANK('7C'!E17),"##BLANK",'7C'!E17)</f>
        <v>182</v>
      </c>
    </row>
    <row r="22" spans="2:6">
      <c r="B22" s="46" t="str">
        <f>'7C'!R18</f>
        <v>BB2370</v>
      </c>
      <c r="C22" s="14" t="s">
        <v>5995</v>
      </c>
      <c r="E22" s="38" t="s">
        <v>738</v>
      </c>
      <c r="F22" s="44">
        <f>IF(ISBLANK('7C'!E18),"##BLANK",'7C'!E18)</f>
        <v>2028</v>
      </c>
    </row>
    <row r="23" spans="2:6">
      <c r="B23" s="14" t="str">
        <f>'7C'!R19</f>
        <v>CPMS2012</v>
      </c>
      <c r="C23" s="14" t="s">
        <v>5996</v>
      </c>
      <c r="E23" s="38" t="s">
        <v>738</v>
      </c>
      <c r="F23" s="44">
        <f>IF(ISBLANK('7C'!E19),"##BLANK",'7C'!E19)</f>
        <v>4129.1400000000003</v>
      </c>
    </row>
    <row r="24" spans="2:6">
      <c r="B24" s="100" t="str">
        <f>'7C'!R20</f>
        <v>CPMS2015</v>
      </c>
      <c r="C24" s="14" t="s">
        <v>5997</v>
      </c>
      <c r="E24" s="38" t="s">
        <v>738</v>
      </c>
      <c r="F24" s="44">
        <f>IF(ISBLANK('7C'!E20),"##BLANK",'7C'!E20)</f>
        <v>500489.55</v>
      </c>
    </row>
    <row r="25" spans="2:6">
      <c r="B25" s="14" t="str">
        <f>'7C'!R21</f>
        <v>BN13519</v>
      </c>
      <c r="C25" s="14" t="s">
        <v>5998</v>
      </c>
      <c r="E25" s="38" t="s">
        <v>738</v>
      </c>
      <c r="F25" s="44">
        <f>IF(ISBLANK('7C'!E21),"##BLANK",'7C'!E21)</f>
        <v>3.7</v>
      </c>
    </row>
    <row r="26" spans="2:6">
      <c r="B26" s="14" t="str">
        <f>'7C'!R22</f>
        <v>BN13523</v>
      </c>
      <c r="C26" s="14" t="s">
        <v>5999</v>
      </c>
      <c r="E26" s="38" t="s">
        <v>738</v>
      </c>
      <c r="F26" s="44">
        <f>IF(ISBLANK('7C'!E22),"##BLANK",'7C'!E22)</f>
        <v>3.7</v>
      </c>
    </row>
    <row r="27" spans="2:6">
      <c r="B27" s="46" t="str">
        <f>'7C'!R23</f>
        <v>BN13524</v>
      </c>
      <c r="C27" s="14" t="s">
        <v>6000</v>
      </c>
      <c r="E27" s="38" t="s">
        <v>738</v>
      </c>
      <c r="F27" s="44">
        <f>IF(ISBLANK('7C'!E23),"##BLANK",'7C'!E23)</f>
        <v>13072</v>
      </c>
    </row>
    <row r="28" spans="2:6">
      <c r="B28" s="46" t="str">
        <f>'7C'!R24</f>
        <v>BN13525</v>
      </c>
      <c r="C28" s="14" t="s">
        <v>6001</v>
      </c>
      <c r="E28" s="38" t="s">
        <v>738</v>
      </c>
      <c r="F28" s="44">
        <f>IF(ISBLANK('7C'!E24),"##BLANK",'7C'!E24)</f>
        <v>5141</v>
      </c>
    </row>
    <row r="29" spans="2:6">
      <c r="B29" s="46" t="str">
        <f>'7C'!R25</f>
        <v>BN13526</v>
      </c>
      <c r="C29" s="14" t="s">
        <v>6002</v>
      </c>
      <c r="E29" s="38" t="s">
        <v>738</v>
      </c>
      <c r="F29" s="44">
        <f>IF(ISBLANK('7C'!E25),"##BLANK",'7C'!E25)</f>
        <v>2509</v>
      </c>
    </row>
    <row r="30" spans="2:6">
      <c r="B30" s="46" t="str">
        <f>'7C'!R26</f>
        <v>BN13527</v>
      </c>
      <c r="C30" s="14" t="s">
        <v>6003</v>
      </c>
      <c r="E30" s="38" t="s">
        <v>738</v>
      </c>
      <c r="F30" s="44">
        <f>IF(ISBLANK('7C'!E26),"##BLANK",'7C'!E26)</f>
        <v>1550</v>
      </c>
    </row>
    <row r="31" spans="2:6">
      <c r="B31" s="46" t="str">
        <f>'7C'!R27</f>
        <v>BN13534</v>
      </c>
      <c r="C31" s="14" t="s">
        <v>6004</v>
      </c>
      <c r="E31" s="38" t="s">
        <v>738</v>
      </c>
      <c r="F31" s="44">
        <f>IF(ISBLANK('7C'!E27),"##BLANK",'7C'!E27)</f>
        <v>91</v>
      </c>
    </row>
    <row r="32" spans="2:6">
      <c r="B32" s="46" t="str">
        <f>'7C'!R28</f>
        <v>BN13535</v>
      </c>
      <c r="C32" s="14" t="s">
        <v>6005</v>
      </c>
      <c r="E32" s="38" t="s">
        <v>738</v>
      </c>
      <c r="F32" s="44">
        <f>IF(ISBLANK('7C'!E28),"##BLANK",'7C'!E28)</f>
        <v>22363</v>
      </c>
    </row>
    <row r="33" spans="2:6">
      <c r="B33" s="46" t="str">
        <f>'7C'!R29</f>
        <v>BN13528</v>
      </c>
      <c r="C33" s="14" t="s">
        <v>6006</v>
      </c>
      <c r="E33" s="38" t="s">
        <v>738</v>
      </c>
      <c r="F33" s="44">
        <f>IF(ISBLANK('7C'!E29),"##BLANK",'7C'!E29)</f>
        <v>17537</v>
      </c>
    </row>
    <row r="34" spans="2:6">
      <c r="B34" s="46" t="str">
        <f>'7D'!BO10</f>
        <v>STWD001</v>
      </c>
      <c r="C34" s="14" t="s">
        <v>6007</v>
      </c>
      <c r="E34" s="38" t="s">
        <v>738</v>
      </c>
      <c r="F34" s="44">
        <f>IF(ISBLANK('7D'!E10),"##BLANK",'7D'!E10)</f>
        <v>7.2143827071932245</v>
      </c>
    </row>
    <row r="35" spans="2:6">
      <c r="B35" s="46" t="str">
        <f>'7D'!BP10</f>
        <v>STWD002</v>
      </c>
      <c r="C35" s="14" t="s">
        <v>6007</v>
      </c>
      <c r="E35" s="38" t="s">
        <v>738</v>
      </c>
      <c r="F35" s="44">
        <f>IF(ISBLANK('7D'!F10),"##BLANK",'7D'!F10)</f>
        <v>194.67772203519348</v>
      </c>
    </row>
    <row r="36" spans="2:6">
      <c r="B36" s="46" t="str">
        <f>'7D'!BQ10</f>
        <v>STWD003</v>
      </c>
      <c r="C36" s="14" t="s">
        <v>6007</v>
      </c>
      <c r="E36" s="38" t="s">
        <v>738</v>
      </c>
      <c r="F36" s="44">
        <f>IF(ISBLANK('7D'!G10),"##BLANK",'7D'!G10)</f>
        <v>275.70761015840071</v>
      </c>
    </row>
    <row r="37" spans="2:6">
      <c r="B37" s="46" t="str">
        <f>'7D'!BR10</f>
        <v>STWD004</v>
      </c>
      <c r="C37" s="14" t="s">
        <v>6007</v>
      </c>
      <c r="E37" s="38" t="s">
        <v>738</v>
      </c>
      <c r="F37" s="44">
        <f>IF(ISBLANK('7D'!H10),"##BLANK",'7D'!H10)</f>
        <v>72.95884569641882</v>
      </c>
    </row>
    <row r="38" spans="2:6">
      <c r="B38" s="46" t="str">
        <f>'7D'!BS10</f>
        <v>STWD005</v>
      </c>
      <c r="C38" s="14" t="s">
        <v>6007</v>
      </c>
      <c r="E38" s="38" t="s">
        <v>738</v>
      </c>
      <c r="F38" s="44">
        <f>IF(ISBLANK('7D'!I10),"##BLANK",'7D'!I10)</f>
        <v>45.819746786253006</v>
      </c>
    </row>
    <row r="39" spans="2:6">
      <c r="B39" s="46" t="str">
        <f>'7D'!BT10</f>
        <v>STWD006</v>
      </c>
      <c r="C39" s="14" t="s">
        <v>6008</v>
      </c>
      <c r="E39" s="38" t="s">
        <v>738</v>
      </c>
      <c r="F39" s="44">
        <f>IF(ISBLANK('7D'!J10),"##BLANK",'7D'!J10)</f>
        <v>75.708313161742282</v>
      </c>
    </row>
    <row r="40" spans="2:6">
      <c r="B40" s="46" t="str">
        <f>'7D'!BU10</f>
        <v>STWD007</v>
      </c>
      <c r="C40" s="14" t="s">
        <v>6007</v>
      </c>
      <c r="E40" s="38" t="s">
        <v>738</v>
      </c>
      <c r="F40" s="44">
        <f>IF(ISBLANK('7D'!K10),"##BLANK",'7D'!K10)</f>
        <v>3.3754308400653485</v>
      </c>
    </row>
    <row r="41" spans="2:6">
      <c r="B41" s="46" t="str">
        <f>'7D'!BV10</f>
        <v>STWD012</v>
      </c>
      <c r="C41" s="14" t="s">
        <v>6009</v>
      </c>
      <c r="E41" s="38" t="s">
        <v>738</v>
      </c>
      <c r="F41" s="44">
        <f>IF(ISBLANK('7D'!L10),"##BLANK",'7D'!L10)</f>
        <v>675.46205138526693</v>
      </c>
    </row>
    <row r="42" spans="2:6">
      <c r="B42" s="46" t="str">
        <f>'7D'!BX10</f>
        <v>STWDP001</v>
      </c>
      <c r="C42" s="14" t="s">
        <v>6010</v>
      </c>
      <c r="E42" s="38" t="s">
        <v>738</v>
      </c>
      <c r="F42" s="44">
        <f>IF(ISBLANK('7D'!N10),"##BLANK",'7D'!N10)</f>
        <v>0</v>
      </c>
    </row>
    <row r="43" spans="2:6">
      <c r="B43" s="46" t="str">
        <f>'7D'!BY10</f>
        <v>STWDP002</v>
      </c>
      <c r="C43" s="14" t="s">
        <v>6011</v>
      </c>
      <c r="E43" s="38" t="s">
        <v>738</v>
      </c>
      <c r="F43" s="44">
        <f>IF(ISBLANK('7D'!O10),"##BLANK",'7D'!O10)</f>
        <v>10.857126041436599</v>
      </c>
    </row>
    <row r="44" spans="2:6">
      <c r="B44" s="46" t="str">
        <f>'7D'!BZ10</f>
        <v>STWDP003</v>
      </c>
      <c r="C44" s="14" t="s">
        <v>6012</v>
      </c>
      <c r="E44" s="38" t="s">
        <v>738</v>
      </c>
      <c r="F44" s="44">
        <f>IF(ISBLANK('7D'!P10),"##BLANK",'7D'!P10)</f>
        <v>38.338051584881761</v>
      </c>
    </row>
    <row r="45" spans="2:6">
      <c r="B45" s="46" t="str">
        <f>'7D'!CA10</f>
        <v>STWDP004</v>
      </c>
      <c r="C45" s="14" t="s">
        <v>6013</v>
      </c>
      <c r="E45" s="38" t="s">
        <v>738</v>
      </c>
      <c r="F45" s="44">
        <f>IF(ISBLANK('7D'!Q10),"##BLANK",'7D'!Q10)</f>
        <v>626.26687375894858</v>
      </c>
    </row>
    <row r="46" spans="2:6">
      <c r="B46" s="46" t="str">
        <f>'7D'!CB10</f>
        <v>STWDP005</v>
      </c>
      <c r="C46" s="14" t="s">
        <v>6014</v>
      </c>
      <c r="E46" s="38" t="s">
        <v>738</v>
      </c>
      <c r="F46" s="44">
        <f>IF(ISBLANK('7D'!R10),"##BLANK",'7D'!R10)</f>
        <v>675.46205138526693</v>
      </c>
    </row>
    <row r="47" spans="2:6">
      <c r="B47" s="46" t="str">
        <f>'7D'!CC10</f>
        <v>STWDB001</v>
      </c>
      <c r="C47" s="14" t="s">
        <v>6015</v>
      </c>
      <c r="E47" s="38" t="s">
        <v>738</v>
      </c>
      <c r="F47" s="44">
        <f>IF(ISBLANK('7D'!S10),"##BLANK",'7D'!S10)</f>
        <v>0</v>
      </c>
    </row>
    <row r="48" spans="2:6">
      <c r="B48" s="46" t="str">
        <f>'7D'!CD10</f>
        <v>STWDB002</v>
      </c>
      <c r="C48" s="14" t="s">
        <v>6016</v>
      </c>
      <c r="E48" s="38" t="s">
        <v>738</v>
      </c>
      <c r="F48" s="44">
        <f>IF(ISBLANK('7D'!T10),"##BLANK",'7D'!T10)</f>
        <v>2.625244394348154</v>
      </c>
    </row>
    <row r="49" spans="2:6">
      <c r="B49" s="46" t="str">
        <f>'7D'!CE10</f>
        <v>STWDB003</v>
      </c>
      <c r="C49" s="14" t="s">
        <v>6017</v>
      </c>
      <c r="E49" s="38" t="s">
        <v>738</v>
      </c>
      <c r="F49" s="44">
        <f>IF(ISBLANK('7D'!U10),"##BLANK",'7D'!U10)</f>
        <v>89.208317914405342</v>
      </c>
    </row>
    <row r="50" spans="2:6">
      <c r="B50" s="46" t="str">
        <f>'7D'!CF10</f>
        <v>STWDB004</v>
      </c>
      <c r="C50" s="14" t="s">
        <v>6018</v>
      </c>
      <c r="E50" s="38" t="s">
        <v>738</v>
      </c>
      <c r="F50" s="44">
        <f>IF(ISBLANK('7D'!V10),"##BLANK",'7D'!V10)</f>
        <v>210.51573476555956</v>
      </c>
    </row>
    <row r="51" spans="2:6">
      <c r="B51" s="46" t="str">
        <f>'7D'!CG10</f>
        <v>STWDB005</v>
      </c>
      <c r="C51" s="14" t="s">
        <v>6019</v>
      </c>
      <c r="E51" s="38" t="s">
        <v>738</v>
      </c>
      <c r="F51" s="44">
        <f>IF(ISBLANK('7D'!W10),"##BLANK",'7D'!W10)</f>
        <v>373.11275431095396</v>
      </c>
    </row>
    <row r="52" spans="2:6">
      <c r="B52" s="46" t="str">
        <f>'7D'!CH10</f>
        <v>STWDB006</v>
      </c>
      <c r="C52" s="14" t="s">
        <v>6020</v>
      </c>
      <c r="E52" s="38" t="s">
        <v>738</v>
      </c>
      <c r="F52" s="44">
        <f>IF(ISBLANK('7D'!X10),"##BLANK",'7D'!X10)</f>
        <v>675.46205138526705</v>
      </c>
    </row>
    <row r="53" spans="2:6">
      <c r="B53" s="46" t="str">
        <f>'7D'!CI10</f>
        <v>STWDA001</v>
      </c>
      <c r="C53" s="14" t="s">
        <v>6021</v>
      </c>
      <c r="E53" s="38" t="s">
        <v>738</v>
      </c>
      <c r="F53" s="44">
        <f>IF(ISBLANK('7D'!Y10),"##BLANK",'7D'!Y10)</f>
        <v>0</v>
      </c>
    </row>
    <row r="54" spans="2:6">
      <c r="B54" s="46" t="str">
        <f>'7D'!CJ10</f>
        <v>STWDA002</v>
      </c>
      <c r="C54" s="14" t="s">
        <v>6022</v>
      </c>
      <c r="E54" s="38" t="s">
        <v>738</v>
      </c>
      <c r="F54" s="44">
        <f>IF(ISBLANK('7D'!Z10),"##BLANK",'7D'!Z10)</f>
        <v>0</v>
      </c>
    </row>
    <row r="55" spans="2:6">
      <c r="B55" s="46" t="str">
        <f>'7D'!CK10</f>
        <v>STWDA003</v>
      </c>
      <c r="C55" s="14" t="s">
        <v>6023</v>
      </c>
      <c r="E55" s="38" t="s">
        <v>738</v>
      </c>
      <c r="F55" s="44">
        <f>IF(ISBLANK('7D'!AA10),"##BLANK",'7D'!AA10)</f>
        <v>131.40760328607081</v>
      </c>
    </row>
    <row r="56" spans="2:6">
      <c r="B56" s="46" t="str">
        <f>'7D'!CL10</f>
        <v>STWDA004</v>
      </c>
      <c r="C56" s="14" t="s">
        <v>6024</v>
      </c>
      <c r="E56" s="38" t="s">
        <v>738</v>
      </c>
      <c r="F56" s="44">
        <f>IF(ISBLANK('7D'!AB10),"##BLANK",'7D'!AB10)</f>
        <v>43.678222702497607</v>
      </c>
    </row>
    <row r="57" spans="2:6">
      <c r="B57" s="46" t="str">
        <f>'7D'!CM10</f>
        <v>STWDA005</v>
      </c>
      <c r="C57" s="14" t="s">
        <v>6025</v>
      </c>
      <c r="E57" s="38" t="s">
        <v>738</v>
      </c>
      <c r="F57" s="44">
        <f>IF(ISBLANK('7D'!AC10),"##BLANK",'7D'!AC10)</f>
        <v>500.37622539669854</v>
      </c>
    </row>
    <row r="58" spans="2:6">
      <c r="B58" s="46" t="str">
        <f>'7D'!CN10</f>
        <v>STWDA006</v>
      </c>
      <c r="C58" s="14" t="s">
        <v>6026</v>
      </c>
      <c r="E58" s="38" t="s">
        <v>738</v>
      </c>
      <c r="F58" s="44">
        <f>IF(ISBLANK('7D'!AD10),"##BLANK",'7D'!AD10)</f>
        <v>675.46205138526693</v>
      </c>
    </row>
    <row r="59" spans="2:6">
      <c r="B59" s="46" t="str">
        <f>'7D'!BO11</f>
        <v>STWD015</v>
      </c>
      <c r="C59" s="14" t="s">
        <v>6027</v>
      </c>
      <c r="E59" s="38" t="s">
        <v>738</v>
      </c>
      <c r="F59" s="44">
        <f>IF(ISBLANK('7D'!E11),"##BLANK",'7D'!E11)</f>
        <v>20.071723421579833</v>
      </c>
    </row>
    <row r="60" spans="2:6">
      <c r="B60" s="46" t="str">
        <f>'7D'!BP11</f>
        <v>STWD016</v>
      </c>
      <c r="C60" s="14" t="s">
        <v>6027</v>
      </c>
      <c r="E60" s="38" t="s">
        <v>738</v>
      </c>
      <c r="F60" s="44">
        <f>IF(ISBLANK('7D'!F11),"##BLANK",'7D'!F11)</f>
        <v>158.79607268847496</v>
      </c>
    </row>
    <row r="61" spans="2:6">
      <c r="B61" s="46" t="str">
        <f>'7D'!BQ11</f>
        <v>STWD017</v>
      </c>
      <c r="C61" s="14" t="s">
        <v>6027</v>
      </c>
      <c r="E61" s="38" t="s">
        <v>738</v>
      </c>
      <c r="F61" s="44">
        <f>IF(ISBLANK('7D'!G11),"##BLANK",'7D'!G11)</f>
        <v>86.805449559527986</v>
      </c>
    </row>
    <row r="62" spans="2:6">
      <c r="B62" s="46" t="str">
        <f>'7D'!BR11</f>
        <v>STWD018</v>
      </c>
      <c r="C62" s="14" t="s">
        <v>6027</v>
      </c>
      <c r="E62" s="38" t="s">
        <v>738</v>
      </c>
      <c r="F62" s="44">
        <f>IF(ISBLANK('7D'!H11),"##BLANK",'7D'!H11)</f>
        <v>58.896330616421466</v>
      </c>
    </row>
    <row r="63" spans="2:6">
      <c r="B63" s="46" t="str">
        <f>'7D'!BS11</f>
        <v>STWD019</v>
      </c>
      <c r="C63" s="14" t="s">
        <v>6027</v>
      </c>
      <c r="E63" s="38" t="s">
        <v>738</v>
      </c>
      <c r="F63" s="44">
        <f>IF(ISBLANK('7D'!I11),"##BLANK",'7D'!I11)</f>
        <v>108.73383646374333</v>
      </c>
    </row>
    <row r="64" spans="2:6">
      <c r="B64" s="46" t="str">
        <f>'7D'!BT11</f>
        <v>STWD020</v>
      </c>
      <c r="C64" s="14" t="s">
        <v>6027</v>
      </c>
      <c r="E64" s="38" t="s">
        <v>738</v>
      </c>
      <c r="F64" s="44">
        <f>IF(ISBLANK('7D'!J11),"##BLANK",'7D'!J11)</f>
        <v>158.21681453987532</v>
      </c>
    </row>
    <row r="65" spans="2:6">
      <c r="B65" s="46" t="str">
        <f>'7D'!BU11</f>
        <v>STWD021</v>
      </c>
      <c r="C65" s="14" t="s">
        <v>6027</v>
      </c>
      <c r="E65" s="38" t="s">
        <v>738</v>
      </c>
      <c r="F65" s="44">
        <f>IF(ISBLANK('7D'!K11),"##BLANK",'7D'!K11)</f>
        <v>45.097786355305495</v>
      </c>
    </row>
    <row r="66" spans="2:6">
      <c r="B66" s="46" t="str">
        <f>'7D'!BV11</f>
        <v>STWD026</v>
      </c>
      <c r="C66" s="14" t="s">
        <v>6028</v>
      </c>
      <c r="E66" s="38" t="s">
        <v>738</v>
      </c>
      <c r="F66" s="44">
        <f>IF(ISBLANK('7D'!L11),"##BLANK",'7D'!L11)</f>
        <v>636.6180136449284</v>
      </c>
    </row>
    <row r="67" spans="2:6">
      <c r="B67" s="46" t="str">
        <f>'7D'!BX11</f>
        <v>STWDP015</v>
      </c>
      <c r="C67" s="14" t="s">
        <v>6029</v>
      </c>
      <c r="E67" s="38" t="s">
        <v>738</v>
      </c>
      <c r="F67" s="44">
        <f>IF(ISBLANK('7D'!N11),"##BLANK",'7D'!N11)</f>
        <v>26.888088607724775</v>
      </c>
    </row>
    <row r="68" spans="2:6">
      <c r="B68" s="46" t="str">
        <f>'7D'!BY11</f>
        <v>STWDP016</v>
      </c>
      <c r="C68" s="14" t="s">
        <v>6030</v>
      </c>
      <c r="E68" s="38" t="s">
        <v>738</v>
      </c>
      <c r="F68" s="44">
        <f>IF(ISBLANK('7D'!O11),"##BLANK",'7D'!O11)</f>
        <v>17.760423784180894</v>
      </c>
    </row>
    <row r="69" spans="2:6">
      <c r="B69" s="46" t="str">
        <f>'7D'!BZ11</f>
        <v>STWDP017</v>
      </c>
      <c r="C69" s="14" t="s">
        <v>6031</v>
      </c>
      <c r="E69" s="38" t="s">
        <v>738</v>
      </c>
      <c r="F69" s="44">
        <f>IF(ISBLANK('7D'!P11),"##BLANK",'7D'!P11)</f>
        <v>109.18311042714316</v>
      </c>
    </row>
    <row r="70" spans="2:6">
      <c r="B70" s="46" t="str">
        <f>'7D'!CA11</f>
        <v>STWDP018</v>
      </c>
      <c r="C70" s="14" t="s">
        <v>6032</v>
      </c>
      <c r="E70" s="38" t="s">
        <v>738</v>
      </c>
      <c r="F70" s="44">
        <f>IF(ISBLANK('7D'!Q11),"##BLANK",'7D'!Q11)</f>
        <v>482.78639082587944</v>
      </c>
    </row>
    <row r="71" spans="2:6">
      <c r="B71" s="46" t="str">
        <f>'7D'!CB11</f>
        <v>STWDP019</v>
      </c>
      <c r="C71" s="14" t="s">
        <v>6033</v>
      </c>
      <c r="E71" s="38" t="s">
        <v>738</v>
      </c>
      <c r="F71" s="44">
        <f>IF(ISBLANK('7D'!R11),"##BLANK",'7D'!R11)</f>
        <v>636.61801364492828</v>
      </c>
    </row>
    <row r="72" spans="2:6">
      <c r="B72" s="46" t="str">
        <f>'7D'!CC11</f>
        <v>STWDB015</v>
      </c>
      <c r="C72" s="14" t="s">
        <v>6034</v>
      </c>
      <c r="E72" s="38" t="s">
        <v>738</v>
      </c>
      <c r="F72" s="44">
        <f>IF(ISBLANK('7D'!S11),"##BLANK",'7D'!S11)</f>
        <v>0</v>
      </c>
    </row>
    <row r="73" spans="2:6">
      <c r="B73" s="46" t="str">
        <f>'7D'!CD11</f>
        <v>STWDB016</v>
      </c>
      <c r="C73" s="14" t="s">
        <v>6035</v>
      </c>
      <c r="E73" s="38" t="s">
        <v>738</v>
      </c>
      <c r="F73" s="44">
        <f>IF(ISBLANK('7D'!T11),"##BLANK",'7D'!T11)</f>
        <v>36.483000765039577</v>
      </c>
    </row>
    <row r="74" spans="2:6">
      <c r="B74" s="46" t="str">
        <f>'7D'!CE11</f>
        <v>STWDB017</v>
      </c>
      <c r="C74" s="14" t="s">
        <v>6036</v>
      </c>
      <c r="E74" s="38" t="s">
        <v>738</v>
      </c>
      <c r="F74" s="44">
        <f>IF(ISBLANK('7D'!U11),"##BLANK",'7D'!U11)</f>
        <v>272.98513044394167</v>
      </c>
    </row>
    <row r="75" spans="2:6">
      <c r="B75" s="46" t="str">
        <f>'7D'!CF11</f>
        <v>STWDB018</v>
      </c>
      <c r="C75" s="14" t="s">
        <v>6037</v>
      </c>
      <c r="E75" s="38" t="s">
        <v>738</v>
      </c>
      <c r="F75" s="44">
        <f>IF(ISBLANK('7D'!V11),"##BLANK",'7D'!V11)</f>
        <v>307.07815901436726</v>
      </c>
    </row>
    <row r="76" spans="2:6">
      <c r="B76" s="46" t="str">
        <f>'7D'!CG11</f>
        <v>STWDB019</v>
      </c>
      <c r="C76" s="14" t="s">
        <v>6038</v>
      </c>
      <c r="E76" s="38" t="s">
        <v>738</v>
      </c>
      <c r="F76" s="44">
        <f>IF(ISBLANK('7D'!W11),"##BLANK",'7D'!W11)</f>
        <v>20.071723421579833</v>
      </c>
    </row>
    <row r="77" spans="2:6">
      <c r="B77" s="46" t="str">
        <f>'7D'!CH11</f>
        <v>STWDB020</v>
      </c>
      <c r="C77" s="14" t="s">
        <v>6039</v>
      </c>
      <c r="E77" s="38" t="s">
        <v>738</v>
      </c>
      <c r="F77" s="44">
        <f>IF(ISBLANK('7D'!X11),"##BLANK",'7D'!X11)</f>
        <v>636.61801364492828</v>
      </c>
    </row>
    <row r="78" spans="2:6">
      <c r="B78" s="46" t="str">
        <f>'7D'!CI11</f>
        <v>STWDA015</v>
      </c>
      <c r="C78" s="14" t="s">
        <v>6040</v>
      </c>
      <c r="E78" s="38" t="s">
        <v>738</v>
      </c>
      <c r="F78" s="44">
        <f>IF(ISBLANK('7D'!Y11),"##BLANK",'7D'!Y11)</f>
        <v>0</v>
      </c>
    </row>
    <row r="79" spans="2:6">
      <c r="B79" s="46" t="str">
        <f>'7D'!CJ11</f>
        <v>STWDA016</v>
      </c>
      <c r="C79" s="14" t="s">
        <v>6041</v>
      </c>
      <c r="E79" s="38" t="s">
        <v>738</v>
      </c>
      <c r="F79" s="44">
        <f>IF(ISBLANK('7D'!Z11),"##BLANK",'7D'!Z11)</f>
        <v>25.606573223625681</v>
      </c>
    </row>
    <row r="80" spans="2:6">
      <c r="B80" s="46" t="str">
        <f>'7D'!CK11</f>
        <v>STWDA017</v>
      </c>
      <c r="C80" s="14" t="s">
        <v>6042</v>
      </c>
      <c r="E80" s="38" t="s">
        <v>738</v>
      </c>
      <c r="F80" s="44">
        <f>IF(ISBLANK('7D'!AA11),"##BLANK",'7D'!AA11)</f>
        <v>187.79120757050791</v>
      </c>
    </row>
    <row r="81" spans="2:6">
      <c r="B81" s="46" t="str">
        <f>'7D'!CL11</f>
        <v>STWDA018</v>
      </c>
      <c r="C81" s="14" t="s">
        <v>6043</v>
      </c>
      <c r="E81" s="38" t="s">
        <v>738</v>
      </c>
      <c r="F81" s="44">
        <f>IF(ISBLANK('7D'!AB11),"##BLANK",'7D'!AB11)</f>
        <v>69.44320907110351</v>
      </c>
    </row>
    <row r="82" spans="2:6">
      <c r="B82" s="46" t="str">
        <f>'7D'!CM11</f>
        <v>STWDA019</v>
      </c>
      <c r="C82" s="14" t="s">
        <v>6044</v>
      </c>
      <c r="E82" s="38" t="s">
        <v>738</v>
      </c>
      <c r="F82" s="44">
        <f>IF(ISBLANK('7D'!AC11),"##BLANK",'7D'!AC11)</f>
        <v>353.77702377969126</v>
      </c>
    </row>
    <row r="83" spans="2:6">
      <c r="B83" s="46" t="str">
        <f>'7D'!CN11</f>
        <v>STWDA020</v>
      </c>
      <c r="C83" s="14" t="s">
        <v>6045</v>
      </c>
      <c r="E83" s="38" t="s">
        <v>738</v>
      </c>
      <c r="F83" s="44">
        <f>IF(ISBLANK('7D'!AD11),"##BLANK",'7D'!AD11)</f>
        <v>636.6180136449284</v>
      </c>
    </row>
    <row r="84" spans="2:6">
      <c r="B84" s="46" t="str">
        <f>'7D'!BO12</f>
        <v>STWD029</v>
      </c>
      <c r="C84" s="14" t="s">
        <v>6046</v>
      </c>
      <c r="E84" s="38" t="s">
        <v>738</v>
      </c>
      <c r="F84" s="44">
        <f>IF(ISBLANK('7D'!E12),"##BLANK",'7D'!E12)</f>
        <v>0</v>
      </c>
    </row>
    <row r="85" spans="2:6">
      <c r="B85" s="46" t="str">
        <f>'7D'!BP12</f>
        <v>STWD030</v>
      </c>
      <c r="C85" s="14" t="s">
        <v>6046</v>
      </c>
      <c r="E85" s="38" t="s">
        <v>738</v>
      </c>
      <c r="F85" s="44">
        <f>IF(ISBLANK('7D'!F12),"##BLANK",'7D'!F12)</f>
        <v>610.17693802632141</v>
      </c>
    </row>
    <row r="86" spans="2:6">
      <c r="B86" s="46" t="str">
        <f>'7D'!BQ12</f>
        <v>STWD031</v>
      </c>
      <c r="C86" s="14" t="s">
        <v>6046</v>
      </c>
      <c r="E86" s="38" t="s">
        <v>738</v>
      </c>
      <c r="F86" s="44">
        <f>IF(ISBLANK('7D'!G12),"##BLANK",'7D'!G12)</f>
        <v>1095.9464091866419</v>
      </c>
    </row>
    <row r="87" spans="2:6">
      <c r="B87" s="46" t="str">
        <f>'7D'!BR12</f>
        <v>STWD032</v>
      </c>
      <c r="C87" s="14" t="s">
        <v>6046</v>
      </c>
      <c r="E87" s="38" t="s">
        <v>738</v>
      </c>
      <c r="F87" s="44">
        <f>IF(ISBLANK('7D'!H12),"##BLANK",'7D'!H12)</f>
        <v>242.78248569220091</v>
      </c>
    </row>
    <row r="88" spans="2:6">
      <c r="B88" s="46" t="str">
        <f>'7D'!BS12</f>
        <v>STWD033</v>
      </c>
      <c r="C88" s="14" t="s">
        <v>6046</v>
      </c>
      <c r="E88" s="38" t="s">
        <v>738</v>
      </c>
      <c r="F88" s="44">
        <f>IF(ISBLANK('7D'!I12),"##BLANK",'7D'!I12)</f>
        <v>853.16005949655425</v>
      </c>
    </row>
    <row r="89" spans="2:6">
      <c r="B89" s="46" t="str">
        <f>'7D'!BT12</f>
        <v>STWD034</v>
      </c>
      <c r="C89" s="14" t="s">
        <v>6046</v>
      </c>
      <c r="E89" s="38" t="s">
        <v>738</v>
      </c>
      <c r="F89" s="44">
        <f>IF(ISBLANK('7D'!J12),"##BLANK",'7D'!J12)</f>
        <v>716.22231864439641</v>
      </c>
    </row>
    <row r="90" spans="2:6">
      <c r="B90" s="46" t="str">
        <f>'7D'!BU12</f>
        <v>STWD035</v>
      </c>
      <c r="C90" s="14" t="s">
        <v>6046</v>
      </c>
      <c r="E90" s="38" t="s">
        <v>738</v>
      </c>
      <c r="F90" s="44">
        <f>IF(ISBLANK('7D'!K12),"##BLANK",'7D'!K12)</f>
        <v>2581.0035226989276</v>
      </c>
    </row>
    <row r="91" spans="2:6">
      <c r="B91" s="46" t="str">
        <f>'7D'!BV12</f>
        <v>STWD040</v>
      </c>
      <c r="C91" s="14" t="s">
        <v>6047</v>
      </c>
      <c r="E91" s="38" t="s">
        <v>738</v>
      </c>
      <c r="F91" s="44">
        <f>IF(ISBLANK('7D'!L12),"##BLANK",'7D'!L12)</f>
        <v>6099.2917337450426</v>
      </c>
    </row>
    <row r="92" spans="2:6">
      <c r="B92" s="46" t="str">
        <f>'7D'!BX12</f>
        <v>STWDP029</v>
      </c>
      <c r="C92" s="14" t="s">
        <v>6048</v>
      </c>
      <c r="E92" s="38" t="s">
        <v>738</v>
      </c>
      <c r="F92" s="44">
        <f>IF(ISBLANK('7D'!N12),"##BLANK",'7D'!N12)</f>
        <v>1086.8256257162468</v>
      </c>
    </row>
    <row r="93" spans="2:6">
      <c r="B93" s="46" t="str">
        <f>'7D'!BY12</f>
        <v>STWDP030</v>
      </c>
      <c r="C93" s="14" t="s">
        <v>6049</v>
      </c>
      <c r="E93" s="38" t="s">
        <v>738</v>
      </c>
      <c r="F93" s="44">
        <f>IF(ISBLANK('7D'!O12),"##BLANK",'7D'!O12)</f>
        <v>1333.6925838769835</v>
      </c>
    </row>
    <row r="94" spans="2:6">
      <c r="B94" s="46" t="str">
        <f>'7D'!BZ12</f>
        <v>STWDP031</v>
      </c>
      <c r="C94" s="14" t="s">
        <v>6050</v>
      </c>
      <c r="E94" s="38" t="s">
        <v>738</v>
      </c>
      <c r="F94" s="44">
        <f>IF(ISBLANK('7D'!P12),"##BLANK",'7D'!P12)</f>
        <v>481.17210369141452</v>
      </c>
    </row>
    <row r="95" spans="2:6">
      <c r="B95" s="46" t="str">
        <f>'7D'!CA12</f>
        <v>STWDP032</v>
      </c>
      <c r="C95" s="14" t="s">
        <v>6051</v>
      </c>
      <c r="E95" s="38" t="s">
        <v>738</v>
      </c>
      <c r="F95" s="44">
        <f>IF(ISBLANK('7D'!Q12),"##BLANK",'7D'!Q12)</f>
        <v>3197.6014204603989</v>
      </c>
    </row>
    <row r="96" spans="2:6">
      <c r="B96" s="46" t="str">
        <f>'7D'!CB12</f>
        <v>STWDP033</v>
      </c>
      <c r="C96" s="14" t="s">
        <v>6052</v>
      </c>
      <c r="E96" s="38" t="s">
        <v>738</v>
      </c>
      <c r="F96" s="44">
        <f>IF(ISBLANK('7D'!R12),"##BLANK",'7D'!R12)</f>
        <v>6099.2917337450435</v>
      </c>
    </row>
    <row r="97" spans="2:6">
      <c r="B97" s="46" t="str">
        <f>'7D'!CC12</f>
        <v>STWDB029</v>
      </c>
      <c r="C97" s="14" t="s">
        <v>6053</v>
      </c>
      <c r="E97" s="38" t="s">
        <v>738</v>
      </c>
      <c r="F97" s="44">
        <f>IF(ISBLANK('7D'!S12),"##BLANK",'7D'!S12)</f>
        <v>67.204474540207997</v>
      </c>
    </row>
    <row r="98" spans="2:6">
      <c r="B98" s="46" t="str">
        <f>'7D'!CD12</f>
        <v>STWDB030</v>
      </c>
      <c r="C98" s="14" t="s">
        <v>6054</v>
      </c>
      <c r="E98" s="38" t="s">
        <v>738</v>
      </c>
      <c r="F98" s="44">
        <f>IF(ISBLANK('7D'!T12),"##BLANK",'7D'!T12)</f>
        <v>980.90915037019226</v>
      </c>
    </row>
    <row r="99" spans="2:6">
      <c r="B99" s="46" t="str">
        <f>'7D'!CE12</f>
        <v>STWDB031</v>
      </c>
      <c r="C99" s="14" t="s">
        <v>6055</v>
      </c>
      <c r="E99" s="38" t="s">
        <v>738</v>
      </c>
      <c r="F99" s="44">
        <f>IF(ISBLANK('7D'!U12),"##BLANK",'7D'!U12)</f>
        <v>3289.4900965557213</v>
      </c>
    </row>
    <row r="100" spans="2:6">
      <c r="B100" s="46" t="str">
        <f>'7D'!CF12</f>
        <v>STWDB032</v>
      </c>
      <c r="C100" s="14" t="s">
        <v>6056</v>
      </c>
      <c r="E100" s="38" t="s">
        <v>738</v>
      </c>
      <c r="F100" s="44">
        <f>IF(ISBLANK('7D'!V12),"##BLANK",'7D'!V12)</f>
        <v>1761.6880122789214</v>
      </c>
    </row>
    <row r="101" spans="2:6">
      <c r="B101" s="46" t="str">
        <f>'7D'!CG12</f>
        <v>STWDB033</v>
      </c>
      <c r="C101" s="14" t="s">
        <v>6057</v>
      </c>
      <c r="E101" s="38" t="s">
        <v>738</v>
      </c>
      <c r="F101" s="44">
        <f>IF(ISBLANK('7D'!W12),"##BLANK",'7D'!W12)</f>
        <v>0</v>
      </c>
    </row>
    <row r="102" spans="2:6">
      <c r="B102" s="46" t="str">
        <f>'7D'!CH12</f>
        <v>STWDB034</v>
      </c>
      <c r="C102" s="14" t="s">
        <v>6058</v>
      </c>
      <c r="E102" s="38" t="s">
        <v>738</v>
      </c>
      <c r="F102" s="44">
        <f>IF(ISBLANK('7D'!X12),"##BLANK",'7D'!X12)</f>
        <v>6099.2917337450426</v>
      </c>
    </row>
    <row r="103" spans="2:6">
      <c r="B103" s="46" t="str">
        <f>'7D'!CI12</f>
        <v>STWDA029</v>
      </c>
      <c r="C103" s="14" t="s">
        <v>6059</v>
      </c>
      <c r="E103" s="38" t="s">
        <v>738</v>
      </c>
      <c r="F103" s="44">
        <f>IF(ISBLANK('7D'!Y12),"##BLANK",'7D'!Y12)</f>
        <v>0</v>
      </c>
    </row>
    <row r="104" spans="2:6">
      <c r="B104" s="46" t="str">
        <f>'7D'!CJ12</f>
        <v>STWDA030</v>
      </c>
      <c r="C104" s="14" t="s">
        <v>6060</v>
      </c>
      <c r="E104" s="38" t="s">
        <v>738</v>
      </c>
      <c r="F104" s="44">
        <f>IF(ISBLANK('7D'!Z12),"##BLANK",'7D'!Z12)</f>
        <v>785.11436976480354</v>
      </c>
    </row>
    <row r="105" spans="2:6">
      <c r="B105" s="46" t="str">
        <f>'7D'!CK12</f>
        <v>STWDA031</v>
      </c>
      <c r="C105" s="14" t="s">
        <v>6061</v>
      </c>
      <c r="E105" s="38" t="s">
        <v>738</v>
      </c>
      <c r="F105" s="44">
        <f>IF(ISBLANK('7D'!AA12),"##BLANK",'7D'!AA12)</f>
        <v>3473.0984165627906</v>
      </c>
    </row>
    <row r="106" spans="2:6">
      <c r="B106" s="46" t="str">
        <f>'7D'!CL12</f>
        <v>STWDA032</v>
      </c>
      <c r="C106" s="14" t="s">
        <v>6062</v>
      </c>
      <c r="E106" s="38" t="s">
        <v>738</v>
      </c>
      <c r="F106" s="44">
        <f>IF(ISBLANK('7D'!AB12),"##BLANK",'7D'!AB12)</f>
        <v>548.03590782953665</v>
      </c>
    </row>
    <row r="107" spans="2:6">
      <c r="B107" s="46" t="str">
        <f>'7D'!CM12</f>
        <v>STWDA033</v>
      </c>
      <c r="C107" s="14" t="s">
        <v>6063</v>
      </c>
      <c r="E107" s="38" t="s">
        <v>738</v>
      </c>
      <c r="F107" s="44">
        <f>IF(ISBLANK('7D'!AC12),"##BLANK",'7D'!AC12)</f>
        <v>1293.0430395879134</v>
      </c>
    </row>
    <row r="108" spans="2:6">
      <c r="B108" s="46" t="str">
        <f>'7D'!CN12</f>
        <v>STWDA034</v>
      </c>
      <c r="C108" s="14" t="s">
        <v>6064</v>
      </c>
      <c r="E108" s="38" t="s">
        <v>738</v>
      </c>
      <c r="F108" s="44">
        <f>IF(ISBLANK('7D'!AD12),"##BLANK",'7D'!AD12)</f>
        <v>6099.2917337450453</v>
      </c>
    </row>
    <row r="109" spans="2:6">
      <c r="B109" s="46" t="str">
        <f>'7D'!BO13</f>
        <v>STWD043</v>
      </c>
      <c r="C109" s="14" t="s">
        <v>6065</v>
      </c>
      <c r="E109" s="38" t="s">
        <v>738</v>
      </c>
      <c r="F109" s="44">
        <f>IF(ISBLANK('7D'!E13),"##BLANK",'7D'!E13)</f>
        <v>0</v>
      </c>
    </row>
    <row r="110" spans="2:6">
      <c r="B110" s="46" t="str">
        <f>'7D'!BP13</f>
        <v>STWD044</v>
      </c>
      <c r="C110" s="14" t="s">
        <v>6065</v>
      </c>
      <c r="E110" s="38" t="s">
        <v>738</v>
      </c>
      <c r="F110" s="44">
        <f>IF(ISBLANK('7D'!F13),"##BLANK",'7D'!F13)</f>
        <v>988.8113879767277</v>
      </c>
    </row>
    <row r="111" spans="2:6">
      <c r="B111" s="46" t="str">
        <f>'7D'!BQ13</f>
        <v>STWD045</v>
      </c>
      <c r="C111" s="14" t="s">
        <v>6065</v>
      </c>
      <c r="E111" s="38" t="s">
        <v>738</v>
      </c>
      <c r="F111" s="44">
        <f>IF(ISBLANK('7D'!G13),"##BLANK",'7D'!G13)</f>
        <v>4165.6532536508003</v>
      </c>
    </row>
    <row r="112" spans="2:6">
      <c r="B112" s="46" t="str">
        <f>'7D'!BR13</f>
        <v>STWD046</v>
      </c>
      <c r="C112" s="14" t="s">
        <v>6065</v>
      </c>
      <c r="E112" s="38" t="s">
        <v>738</v>
      </c>
      <c r="F112" s="44">
        <f>IF(ISBLANK('7D'!H13),"##BLANK",'7D'!H13)</f>
        <v>567.0820662004428</v>
      </c>
    </row>
    <row r="113" spans="2:6">
      <c r="B113" s="46" t="str">
        <f>'7D'!BS13</f>
        <v>STWD047</v>
      </c>
      <c r="C113" s="14" t="s">
        <v>6065</v>
      </c>
      <c r="E113" s="38" t="s">
        <v>738</v>
      </c>
      <c r="F113" s="44">
        <f>IF(ISBLANK('7D'!I13),"##BLANK",'7D'!I13)</f>
        <v>1868.2681880701166</v>
      </c>
    </row>
    <row r="114" spans="2:6">
      <c r="B114" s="46" t="str">
        <f>'7D'!BT13</f>
        <v>STWD048</v>
      </c>
      <c r="C114" s="14" t="s">
        <v>6065</v>
      </c>
      <c r="E114" s="38" t="s">
        <v>738</v>
      </c>
      <c r="F114" s="44">
        <f>IF(ISBLANK('7D'!J13),"##BLANK",'7D'!J13)</f>
        <v>1546.9702042248837</v>
      </c>
    </row>
    <row r="115" spans="2:6">
      <c r="B115" s="46" t="str">
        <f>'7D'!BU13</f>
        <v>STWD049</v>
      </c>
      <c r="C115" s="14" t="s">
        <v>6065</v>
      </c>
      <c r="E115" s="38" t="s">
        <v>738</v>
      </c>
      <c r="F115" s="44">
        <f>IF(ISBLANK('7D'!K13),"##BLANK",'7D'!K13)</f>
        <v>11614.877219771915</v>
      </c>
    </row>
    <row r="116" spans="2:6">
      <c r="B116" s="46" t="str">
        <f>'7D'!BV13</f>
        <v>STWD054</v>
      </c>
      <c r="C116" s="14" t="s">
        <v>6066</v>
      </c>
      <c r="E116" s="38" t="s">
        <v>738</v>
      </c>
      <c r="F116" s="44">
        <f>IF(ISBLANK('7D'!L13),"##BLANK",'7D'!L13)</f>
        <v>20751.662319894887</v>
      </c>
    </row>
    <row r="117" spans="2:6">
      <c r="B117" s="46" t="str">
        <f>'7D'!BX13</f>
        <v>STWDP043</v>
      </c>
      <c r="C117" s="14" t="s">
        <v>6067</v>
      </c>
      <c r="E117" s="38" t="s">
        <v>738</v>
      </c>
      <c r="F117" s="44">
        <f>IF(ISBLANK('7D'!N13),"##BLANK",'7D'!N13)</f>
        <v>1616.3187033222819</v>
      </c>
    </row>
    <row r="118" spans="2:6">
      <c r="B118" s="46" t="str">
        <f>'7D'!BY13</f>
        <v>STWDP044</v>
      </c>
      <c r="C118" s="14" t="s">
        <v>6068</v>
      </c>
      <c r="E118" s="38" t="s">
        <v>738</v>
      </c>
      <c r="F118" s="44">
        <f>IF(ISBLANK('7D'!O13),"##BLANK",'7D'!O13)</f>
        <v>5430.1670289420863</v>
      </c>
    </row>
    <row r="119" spans="2:6">
      <c r="B119" s="46" t="str">
        <f>'7D'!BZ13</f>
        <v>STWDP045</v>
      </c>
      <c r="C119" s="14" t="s">
        <v>6069</v>
      </c>
      <c r="E119" s="38" t="s">
        <v>738</v>
      </c>
      <c r="F119" s="44">
        <f>IF(ISBLANK('7D'!P13),"##BLANK",'7D'!P13)</f>
        <v>1536.649211638236</v>
      </c>
    </row>
    <row r="120" spans="2:6">
      <c r="B120" s="46" t="str">
        <f>'7D'!CA13</f>
        <v>STWDP046</v>
      </c>
      <c r="C120" s="14" t="s">
        <v>6070</v>
      </c>
      <c r="E120" s="38" t="s">
        <v>738</v>
      </c>
      <c r="F120" s="44">
        <f>IF(ISBLANK('7D'!Q13),"##BLANK",'7D'!Q13)</f>
        <v>12168.527375992282</v>
      </c>
    </row>
    <row r="121" spans="2:6">
      <c r="B121" s="46" t="str">
        <f>'7D'!CB13</f>
        <v>STWDP047</v>
      </c>
      <c r="C121" s="14" t="s">
        <v>6071</v>
      </c>
      <c r="E121" s="38" t="s">
        <v>738</v>
      </c>
      <c r="F121" s="44">
        <f>IF(ISBLANK('7D'!R13),"##BLANK",'7D'!R13)</f>
        <v>20751.662319894887</v>
      </c>
    </row>
    <row r="122" spans="2:6">
      <c r="B122" s="46" t="str">
        <f>'7D'!CC13</f>
        <v>STWDB043</v>
      </c>
      <c r="C122" s="14" t="s">
        <v>6072</v>
      </c>
      <c r="E122" s="38" t="s">
        <v>738</v>
      </c>
      <c r="F122" s="44">
        <f>IF(ISBLANK('7D'!S13),"##BLANK",'7D'!S13)</f>
        <v>1049.8834271855706</v>
      </c>
    </row>
    <row r="123" spans="2:6">
      <c r="B123" s="46" t="str">
        <f>'7D'!CD13</f>
        <v>STWDB044</v>
      </c>
      <c r="C123" s="14" t="s">
        <v>6073</v>
      </c>
      <c r="E123" s="38" t="s">
        <v>738</v>
      </c>
      <c r="F123" s="44">
        <f>IF(ISBLANK('7D'!T13),"##BLANK",'7D'!T13)</f>
        <v>5201.7061109213164</v>
      </c>
    </row>
    <row r="124" spans="2:6">
      <c r="B124" s="46" t="str">
        <f>'7D'!CE13</f>
        <v>STWDB045</v>
      </c>
      <c r="C124" s="14" t="s">
        <v>6074</v>
      </c>
      <c r="E124" s="38" t="s">
        <v>738</v>
      </c>
      <c r="F124" s="44">
        <f>IF(ISBLANK('7D'!U13),"##BLANK",'7D'!U13)</f>
        <v>7021.8616181786356</v>
      </c>
    </row>
    <row r="125" spans="2:6">
      <c r="B125" s="46" t="str">
        <f>'7D'!CF13</f>
        <v>STWDB046</v>
      </c>
      <c r="C125" s="14" t="s">
        <v>6075</v>
      </c>
      <c r="E125" s="38" t="s">
        <v>738</v>
      </c>
      <c r="F125" s="44">
        <f>IF(ISBLANK('7D'!V13),"##BLANK",'7D'!V13)</f>
        <v>7478.2111636093632</v>
      </c>
    </row>
    <row r="126" spans="2:6">
      <c r="B126" s="46" t="str">
        <f>'7D'!CG13</f>
        <v>STWDB047</v>
      </c>
      <c r="C126" s="14" t="s">
        <v>6076</v>
      </c>
      <c r="E126" s="38" t="s">
        <v>738</v>
      </c>
      <c r="F126" s="44">
        <f>IF(ISBLANK('7D'!W13),"##BLANK",'7D'!W13)</f>
        <v>0</v>
      </c>
    </row>
    <row r="127" spans="2:6">
      <c r="B127" s="46" t="str">
        <f>'7D'!CH13</f>
        <v>STWDB048</v>
      </c>
      <c r="C127" s="14" t="s">
        <v>6077</v>
      </c>
      <c r="E127" s="38" t="s">
        <v>738</v>
      </c>
      <c r="F127" s="44">
        <f>IF(ISBLANK('7D'!X13),"##BLANK",'7D'!X13)</f>
        <v>20751.662319894887</v>
      </c>
    </row>
    <row r="128" spans="2:6">
      <c r="B128" s="46" t="str">
        <f>'7D'!CI13</f>
        <v>STWDA043</v>
      </c>
      <c r="C128" s="14" t="s">
        <v>6078</v>
      </c>
      <c r="E128" s="38" t="s">
        <v>738</v>
      </c>
      <c r="F128" s="44">
        <f>IF(ISBLANK('7D'!Y13),"##BLANK",'7D'!Y13)</f>
        <v>0</v>
      </c>
    </row>
    <row r="129" spans="2:6">
      <c r="B129" s="46" t="str">
        <f>'7D'!CJ13</f>
        <v>STWDA044</v>
      </c>
      <c r="C129" s="14" t="s">
        <v>6079</v>
      </c>
      <c r="E129" s="38" t="s">
        <v>738</v>
      </c>
      <c r="F129" s="44">
        <f>IF(ISBLANK('7D'!Z13),"##BLANK",'7D'!Z13)</f>
        <v>5709.2605690610026</v>
      </c>
    </row>
    <row r="130" spans="2:6">
      <c r="B130" s="46" t="str">
        <f>'7D'!CK13</f>
        <v>STWDA045</v>
      </c>
      <c r="C130" s="14" t="s">
        <v>6080</v>
      </c>
      <c r="E130" s="38" t="s">
        <v>738</v>
      </c>
      <c r="F130" s="44">
        <f>IF(ISBLANK('7D'!AA13),"##BLANK",'7D'!AA13)</f>
        <v>8340.5013639275985</v>
      </c>
    </row>
    <row r="131" spans="2:6">
      <c r="B131" s="46" t="str">
        <f>'7D'!CL13</f>
        <v>STWDA046</v>
      </c>
      <c r="C131" s="14" t="s">
        <v>6081</v>
      </c>
      <c r="E131" s="38" t="s">
        <v>738</v>
      </c>
      <c r="F131" s="44">
        <f>IF(ISBLANK('7D'!AB13),"##BLANK",'7D'!AB13)</f>
        <v>1017.9471786084433</v>
      </c>
    </row>
    <row r="132" spans="2:6">
      <c r="B132" s="46" t="str">
        <f>'7D'!CM13</f>
        <v>STWDA047</v>
      </c>
      <c r="C132" s="14" t="s">
        <v>6082</v>
      </c>
      <c r="E132" s="38" t="s">
        <v>738</v>
      </c>
      <c r="F132" s="44">
        <f>IF(ISBLANK('7D'!AC13),"##BLANK",'7D'!AC13)</f>
        <v>5683.9532082978394</v>
      </c>
    </row>
    <row r="133" spans="2:6">
      <c r="B133" s="46" t="str">
        <f>'7D'!CN13</f>
        <v>STWDA048</v>
      </c>
      <c r="C133" s="14" t="s">
        <v>6083</v>
      </c>
      <c r="E133" s="38" t="s">
        <v>738</v>
      </c>
      <c r="F133" s="44">
        <f>IF(ISBLANK('7D'!AD13),"##BLANK",'7D'!AD13)</f>
        <v>20751.662319894884</v>
      </c>
    </row>
    <row r="134" spans="2:6">
      <c r="B134" s="46" t="str">
        <f>'7D'!BO14</f>
        <v>STWD057</v>
      </c>
      <c r="C134" s="14" t="s">
        <v>6084</v>
      </c>
      <c r="E134" s="38" t="s">
        <v>738</v>
      </c>
      <c r="F134" s="44">
        <f>IF(ISBLANK('7D'!E14),"##BLANK",'7D'!E14)</f>
        <v>0</v>
      </c>
    </row>
    <row r="135" spans="2:6">
      <c r="B135" s="46" t="str">
        <f>'7D'!BP14</f>
        <v>STWD058</v>
      </c>
      <c r="C135" s="14" t="s">
        <v>6084</v>
      </c>
      <c r="E135" s="38" t="s">
        <v>738</v>
      </c>
      <c r="F135" s="44">
        <f>IF(ISBLANK('7D'!F14),"##BLANK",'7D'!F14)</f>
        <v>2024.2545305613962</v>
      </c>
    </row>
    <row r="136" spans="2:6">
      <c r="B136" s="46" t="str">
        <f>'7D'!BQ14</f>
        <v>STWD059</v>
      </c>
      <c r="C136" s="14" t="s">
        <v>6085</v>
      </c>
      <c r="E136" s="38" t="s">
        <v>738</v>
      </c>
      <c r="F136" s="44">
        <f>IF(ISBLANK('7D'!G14),"##BLANK",'7D'!G14)</f>
        <v>0</v>
      </c>
    </row>
    <row r="137" spans="2:6">
      <c r="B137" s="46" t="str">
        <f>'7D'!BR14</f>
        <v>STWD060</v>
      </c>
      <c r="C137" s="14" t="s">
        <v>6085</v>
      </c>
      <c r="E137" s="38" t="s">
        <v>738</v>
      </c>
      <c r="F137" s="44">
        <f>IF(ISBLANK('7D'!H14),"##BLANK",'7D'!H14)</f>
        <v>0</v>
      </c>
    </row>
    <row r="138" spans="2:6">
      <c r="B138" s="46" t="str">
        <f>'7D'!BS14</f>
        <v>STWD061</v>
      </c>
      <c r="C138" s="14" t="s">
        <v>6084</v>
      </c>
      <c r="E138" s="38" t="s">
        <v>738</v>
      </c>
      <c r="F138" s="44">
        <f>IF(ISBLANK('7D'!I14),"##BLANK",'7D'!I14)</f>
        <v>2605.3947929664646</v>
      </c>
    </row>
    <row r="139" spans="2:6">
      <c r="B139" s="46" t="str">
        <f>'7D'!BT14</f>
        <v>STWD062</v>
      </c>
      <c r="C139" s="14" t="s">
        <v>6084</v>
      </c>
      <c r="E139" s="38" t="s">
        <v>738</v>
      </c>
      <c r="F139" s="44">
        <f>IF(ISBLANK('7D'!J14),"##BLANK",'7D'!J14)</f>
        <v>771.23554772792761</v>
      </c>
    </row>
    <row r="140" spans="2:6">
      <c r="B140" s="46" t="str">
        <f>'7D'!BU14</f>
        <v>STWD063</v>
      </c>
      <c r="C140" s="14" t="s">
        <v>6084</v>
      </c>
      <c r="E140" s="38" t="s">
        <v>738</v>
      </c>
      <c r="F140" s="44">
        <f>IF(ISBLANK('7D'!K14),"##BLANK",'7D'!K14)</f>
        <v>16384.304984707065</v>
      </c>
    </row>
    <row r="141" spans="2:6">
      <c r="B141" s="46" t="str">
        <f>'7D'!BV14</f>
        <v>STWD068</v>
      </c>
      <c r="C141" s="14" t="s">
        <v>6086</v>
      </c>
      <c r="E141" s="38" t="s">
        <v>738</v>
      </c>
      <c r="F141" s="44">
        <f>IF(ISBLANK('7D'!L14),"##BLANK",'7D'!L14)</f>
        <v>21785.189855962853</v>
      </c>
    </row>
    <row r="142" spans="2:6">
      <c r="B142" s="46" t="str">
        <f>'7D'!BX14</f>
        <v>STWDP057</v>
      </c>
      <c r="C142" s="14" t="s">
        <v>6087</v>
      </c>
      <c r="E142" s="38" t="s">
        <v>738</v>
      </c>
      <c r="F142" s="44">
        <f>IF(ISBLANK('7D'!N14),"##BLANK",'7D'!N14)</f>
        <v>2130.1892040107159</v>
      </c>
    </row>
    <row r="143" spans="2:6">
      <c r="B143" s="46" t="str">
        <f>'7D'!BY14</f>
        <v>STWDP058</v>
      </c>
      <c r="C143" s="14" t="s">
        <v>6088</v>
      </c>
      <c r="E143" s="38" t="s">
        <v>738</v>
      </c>
      <c r="F143" s="44">
        <f>IF(ISBLANK('7D'!O14),"##BLANK",'7D'!O14)</f>
        <v>3821.6348876612446</v>
      </c>
    </row>
    <row r="144" spans="2:6">
      <c r="B144" s="46" t="str">
        <f>'7D'!BZ14</f>
        <v>STWDP059</v>
      </c>
      <c r="C144" s="14" t="s">
        <v>6089</v>
      </c>
      <c r="E144" s="38" t="s">
        <v>738</v>
      </c>
      <c r="F144" s="44">
        <f>IF(ISBLANK('7D'!P14),"##BLANK",'7D'!P14)</f>
        <v>10233.711646598753</v>
      </c>
    </row>
    <row r="145" spans="2:6">
      <c r="B145" s="46" t="str">
        <f>'7D'!CA14</f>
        <v>STWDP060</v>
      </c>
      <c r="C145" s="14" t="s">
        <v>6090</v>
      </c>
      <c r="E145" s="38" t="s">
        <v>738</v>
      </c>
      <c r="F145" s="44">
        <f>IF(ISBLANK('7D'!Q14),"##BLANK",'7D'!Q14)</f>
        <v>5599.6541176921392</v>
      </c>
    </row>
    <row r="146" spans="2:6">
      <c r="B146" s="46" t="str">
        <f>'7D'!CB14</f>
        <v>STWDP061</v>
      </c>
      <c r="C146" s="14" t="s">
        <v>6091</v>
      </c>
      <c r="E146" s="38" t="s">
        <v>738</v>
      </c>
      <c r="F146" s="44">
        <f>IF(ISBLANK('7D'!R14),"##BLANK",'7D'!R14)</f>
        <v>21785.189855962853</v>
      </c>
    </row>
    <row r="147" spans="2:6">
      <c r="B147" s="46" t="str">
        <f>'7D'!CC14</f>
        <v>STWDB057</v>
      </c>
      <c r="C147" s="14" t="s">
        <v>6092</v>
      </c>
      <c r="E147" s="38" t="s">
        <v>738</v>
      </c>
      <c r="F147" s="44">
        <f>IF(ISBLANK('7D'!S14),"##BLANK",'7D'!S14)</f>
        <v>1605.6393182335198</v>
      </c>
    </row>
    <row r="148" spans="2:6">
      <c r="B148" s="46" t="str">
        <f>'7D'!CD14</f>
        <v>STWDB058</v>
      </c>
      <c r="C148" s="14" t="s">
        <v>6093</v>
      </c>
      <c r="E148" s="38" t="s">
        <v>738</v>
      </c>
      <c r="F148" s="44">
        <f>IF(ISBLANK('7D'!T14),"##BLANK",'7D'!T14)</f>
        <v>5447.9056048032671</v>
      </c>
    </row>
    <row r="149" spans="2:6">
      <c r="B149" s="46" t="str">
        <f>'7D'!CE14</f>
        <v>STWDB059</v>
      </c>
      <c r="C149" s="14" t="s">
        <v>6094</v>
      </c>
      <c r="E149" s="38" t="s">
        <v>738</v>
      </c>
      <c r="F149" s="44">
        <f>IF(ISBLANK('7D'!U14),"##BLANK",'7D'!U14)</f>
        <v>6352.0164580119026</v>
      </c>
    </row>
    <row r="150" spans="2:6">
      <c r="B150" s="46" t="str">
        <f>'7D'!CF14</f>
        <v>STWDB060</v>
      </c>
      <c r="C150" s="14" t="s">
        <v>6095</v>
      </c>
      <c r="E150" s="38" t="s">
        <v>738</v>
      </c>
      <c r="F150" s="44">
        <f>IF(ISBLANK('7D'!V14),"##BLANK",'7D'!V14)</f>
        <v>8379.6284749141651</v>
      </c>
    </row>
    <row r="151" spans="2:6">
      <c r="B151" s="46" t="str">
        <f>'7D'!CG14</f>
        <v>STWDB061</v>
      </c>
      <c r="C151" s="14" t="s">
        <v>6096</v>
      </c>
      <c r="E151" s="38" t="s">
        <v>738</v>
      </c>
      <c r="F151" s="44">
        <f>IF(ISBLANK('7D'!W14),"##BLANK",'7D'!W14)</f>
        <v>0</v>
      </c>
    </row>
    <row r="152" spans="2:6">
      <c r="B152" s="46" t="str">
        <f>'7D'!CH14</f>
        <v>STWDB062</v>
      </c>
      <c r="C152" s="14" t="s">
        <v>6097</v>
      </c>
      <c r="E152" s="38" t="s">
        <v>738</v>
      </c>
      <c r="F152" s="44">
        <f>IF(ISBLANK('7D'!X14),"##BLANK",'7D'!X14)</f>
        <v>21785.189855962853</v>
      </c>
    </row>
    <row r="153" spans="2:6">
      <c r="B153" s="46" t="str">
        <f>'7D'!CI14</f>
        <v>STWDA057</v>
      </c>
      <c r="C153" s="14" t="s">
        <v>6098</v>
      </c>
      <c r="E153" s="38" t="s">
        <v>738</v>
      </c>
      <c r="F153" s="44">
        <f>IF(ISBLANK('7D'!Y14),"##BLANK",'7D'!Y14)</f>
        <v>0</v>
      </c>
    </row>
    <row r="154" spans="2:6">
      <c r="B154" s="46" t="str">
        <f>'7D'!CJ14</f>
        <v>STWDA058</v>
      </c>
      <c r="C154" s="14" t="s">
        <v>6099</v>
      </c>
      <c r="E154" s="38" t="s">
        <v>738</v>
      </c>
      <c r="F154" s="44">
        <f>IF(ISBLANK('7D'!Z14),"##BLANK",'7D'!Z14)</f>
        <v>6602.4213652405597</v>
      </c>
    </row>
    <row r="155" spans="2:6">
      <c r="B155" s="46" t="str">
        <f>'7D'!CK14</f>
        <v>STWDA059</v>
      </c>
      <c r="C155" s="14" t="s">
        <v>6100</v>
      </c>
      <c r="E155" s="38" t="s">
        <v>738</v>
      </c>
      <c r="F155" s="44">
        <f>IF(ISBLANK('7D'!AA14),"##BLANK",'7D'!AA14)</f>
        <v>7467.9250337473022</v>
      </c>
    </row>
    <row r="156" spans="2:6">
      <c r="B156" s="46" t="str">
        <f>'7D'!CL14</f>
        <v>STWDA060</v>
      </c>
      <c r="C156" s="14" t="s">
        <v>6101</v>
      </c>
      <c r="E156" s="38" t="s">
        <v>738</v>
      </c>
      <c r="F156" s="44">
        <f>IF(ISBLANK('7D'!AB14),"##BLANK",'7D'!AB14)</f>
        <v>915.48250021686965</v>
      </c>
    </row>
    <row r="157" spans="2:6">
      <c r="B157" s="46" t="str">
        <f>'7D'!CM14</f>
        <v>STWDA061</v>
      </c>
      <c r="C157" s="14" t="s">
        <v>6102</v>
      </c>
      <c r="E157" s="38" t="s">
        <v>738</v>
      </c>
      <c r="F157" s="44">
        <f>IF(ISBLANK('7D'!AC14),"##BLANK",'7D'!AC14)</f>
        <v>6799.3609567581216</v>
      </c>
    </row>
    <row r="158" spans="2:6">
      <c r="B158" s="46" t="str">
        <f>'7D'!CN14</f>
        <v>STWDA062</v>
      </c>
      <c r="C158" s="14" t="s">
        <v>6103</v>
      </c>
      <c r="E158" s="38" t="s">
        <v>738</v>
      </c>
      <c r="F158" s="44">
        <f>IF(ISBLANK('7D'!AD14),"##BLANK",'7D'!AD14)</f>
        <v>21785.189855962853</v>
      </c>
    </row>
    <row r="159" spans="2:6">
      <c r="B159" s="46" t="str">
        <f>'7D'!BO15</f>
        <v>STWD101</v>
      </c>
      <c r="C159" s="14" t="s">
        <v>6104</v>
      </c>
      <c r="E159" s="38" t="s">
        <v>738</v>
      </c>
      <c r="F159" s="44">
        <f>IF(ISBLANK('7D'!E15),"##BLANK",'7D'!E15)</f>
        <v>0</v>
      </c>
    </row>
    <row r="160" spans="2:6">
      <c r="B160" s="46" t="str">
        <f>'7D'!BP15</f>
        <v>STWD102</v>
      </c>
      <c r="C160" s="14" t="s">
        <v>6105</v>
      </c>
      <c r="E160" s="38" t="s">
        <v>738</v>
      </c>
      <c r="F160" s="44">
        <f>IF(ISBLANK('7D'!F15),"##BLANK",'7D'!F15)</f>
        <v>112342.59795757488</v>
      </c>
    </row>
    <row r="161" spans="2:6">
      <c r="B161" s="46" t="str">
        <f>'7D'!BQ15</f>
        <v>STWD103</v>
      </c>
      <c r="C161" s="14" t="s">
        <v>6106</v>
      </c>
      <c r="E161" s="38" t="s">
        <v>738</v>
      </c>
      <c r="F161" s="44">
        <f>IF(ISBLANK('7D'!G15),"##BLANK",'7D'!G15)</f>
        <v>12031.623516512869</v>
      </c>
    </row>
    <row r="162" spans="2:6">
      <c r="B162" s="46" t="str">
        <f>'7D'!BR15</f>
        <v>STWD104</v>
      </c>
      <c r="C162" s="14" t="s">
        <v>6107</v>
      </c>
      <c r="E162" s="38" t="s">
        <v>738</v>
      </c>
      <c r="F162" s="44">
        <f>IF(ISBLANK('7D'!H15),"##BLANK",'7D'!H15)</f>
        <v>4098.4395376942221</v>
      </c>
    </row>
    <row r="163" spans="2:6">
      <c r="B163" s="46" t="str">
        <f>'7D'!BS15</f>
        <v>STWD105</v>
      </c>
      <c r="C163" s="14" t="s">
        <v>6108</v>
      </c>
      <c r="E163" s="38" t="s">
        <v>738</v>
      </c>
      <c r="F163" s="44">
        <f>IF(ISBLANK('7D'!I15),"##BLANK",'7D'!I15)</f>
        <v>86596.157663965656</v>
      </c>
    </row>
    <row r="164" spans="2:6">
      <c r="B164" s="46" t="str">
        <f>'7D'!BT15</f>
        <v>STWD106</v>
      </c>
      <c r="C164" s="14" t="s">
        <v>6109</v>
      </c>
      <c r="E164" s="38" t="s">
        <v>738</v>
      </c>
      <c r="F164" s="44">
        <f>IF(ISBLANK('7D'!J15),"##BLANK",'7D'!J15)</f>
        <v>0</v>
      </c>
    </row>
    <row r="165" spans="2:6">
      <c r="B165" s="46" t="str">
        <f>'7D'!BU15</f>
        <v>STWD107</v>
      </c>
      <c r="C165" s="14" t="s">
        <v>6110</v>
      </c>
      <c r="E165" s="38" t="s">
        <v>738</v>
      </c>
      <c r="F165" s="44">
        <f>IF(ISBLANK('7D'!K15),"##BLANK",'7D'!K15)</f>
        <v>30891.205595608575</v>
      </c>
    </row>
    <row r="166" spans="2:6">
      <c r="B166" s="46" t="str">
        <f>'7D'!BV15</f>
        <v>STWD108</v>
      </c>
      <c r="C166" s="14" t="s">
        <v>6111</v>
      </c>
      <c r="E166" s="38" t="s">
        <v>738</v>
      </c>
      <c r="F166" s="44">
        <f>IF(ISBLANK('7D'!L15),"##BLANK",'7D'!L15)</f>
        <v>245960.0242713562</v>
      </c>
    </row>
    <row r="167" spans="2:6">
      <c r="B167" s="46" t="str">
        <f>'7D'!BX15</f>
        <v>STWDP101</v>
      </c>
      <c r="C167" s="14" t="s">
        <v>6112</v>
      </c>
      <c r="E167" s="38" t="s">
        <v>738</v>
      </c>
      <c r="F167" s="44">
        <f>IF(ISBLANK('7D'!N15),"##BLANK",'7D'!N15)</f>
        <v>10555.164642114918</v>
      </c>
    </row>
    <row r="168" spans="2:6">
      <c r="B168" s="46" t="str">
        <f>'7D'!BY15</f>
        <v>STWDP102</v>
      </c>
      <c r="C168" s="14" t="s">
        <v>6113</v>
      </c>
      <c r="E168" s="38" t="s">
        <v>738</v>
      </c>
      <c r="F168" s="44">
        <f>IF(ISBLANK('7D'!O15),"##BLANK",'7D'!O15)</f>
        <v>17171.910214441799</v>
      </c>
    </row>
    <row r="169" spans="2:6">
      <c r="B169" s="46" t="str">
        <f>'7D'!BZ15</f>
        <v>STWDP103</v>
      </c>
      <c r="C169" s="14" t="s">
        <v>6114</v>
      </c>
      <c r="E169" s="38" t="s">
        <v>738</v>
      </c>
      <c r="F169" s="44">
        <f>IF(ISBLANK('7D'!P15),"##BLANK",'7D'!P15)</f>
        <v>19756.400839032041</v>
      </c>
    </row>
    <row r="170" spans="2:6">
      <c r="B170" s="46" t="str">
        <f>'7D'!CA15</f>
        <v>STWDP104</v>
      </c>
      <c r="C170" s="14" t="s">
        <v>6115</v>
      </c>
      <c r="E170" s="38" t="s">
        <v>738</v>
      </c>
      <c r="F170" s="44">
        <f>IF(ISBLANK('7D'!Q15),"##BLANK",'7D'!Q15)</f>
        <v>198476.5485757674</v>
      </c>
    </row>
    <row r="171" spans="2:6">
      <c r="B171" s="46" t="str">
        <f>'7D'!CB15</f>
        <v>STWDP105</v>
      </c>
      <c r="C171" s="14" t="s">
        <v>6116</v>
      </c>
      <c r="E171" s="38" t="s">
        <v>738</v>
      </c>
      <c r="F171" s="44">
        <f>IF(ISBLANK('7D'!R15),"##BLANK",'7D'!R15)</f>
        <v>245960.02427135617</v>
      </c>
    </row>
    <row r="172" spans="2:6">
      <c r="B172" s="46" t="str">
        <f>'7D'!CC15</f>
        <v>STWDB101</v>
      </c>
      <c r="C172" s="14" t="s">
        <v>6117</v>
      </c>
      <c r="E172" s="38" t="s">
        <v>738</v>
      </c>
      <c r="F172" s="44">
        <f>IF(ISBLANK('7D'!S15),"##BLANK",'7D'!S15)</f>
        <v>5577.7589425253609</v>
      </c>
    </row>
    <row r="173" spans="2:6">
      <c r="B173" s="46" t="str">
        <f>'7D'!CD15</f>
        <v>STWDB102</v>
      </c>
      <c r="C173" s="14" t="s">
        <v>6118</v>
      </c>
      <c r="E173" s="38" t="s">
        <v>738</v>
      </c>
      <c r="F173" s="44">
        <f>IF(ISBLANK('7D'!T15),"##BLANK",'7D'!T15)</f>
        <v>12846.075651625049</v>
      </c>
    </row>
    <row r="174" spans="2:6">
      <c r="B174" s="46" t="str">
        <f>'7D'!CE15</f>
        <v>STWDB103</v>
      </c>
      <c r="C174" s="14" t="s">
        <v>6119</v>
      </c>
      <c r="E174" s="38" t="s">
        <v>738</v>
      </c>
      <c r="F174" s="44">
        <f>IF(ISBLANK('7D'!U15),"##BLANK",'7D'!U15)</f>
        <v>26561.188517318933</v>
      </c>
    </row>
    <row r="175" spans="2:6">
      <c r="B175" s="46" t="str">
        <f>'7D'!CF15</f>
        <v>STWDB104</v>
      </c>
      <c r="C175" s="14" t="s">
        <v>6120</v>
      </c>
      <c r="E175" s="38" t="s">
        <v>738</v>
      </c>
      <c r="F175" s="44">
        <f>IF(ISBLANK('7D'!V15),"##BLANK",'7D'!V15)</f>
        <v>200975.0011598868</v>
      </c>
    </row>
    <row r="176" spans="2:6">
      <c r="B176" s="46" t="str">
        <f>'7D'!CG15</f>
        <v>STWDB105</v>
      </c>
      <c r="C176" s="14" t="s">
        <v>6121</v>
      </c>
      <c r="E176" s="38" t="s">
        <v>738</v>
      </c>
      <c r="F176" s="44">
        <f>IF(ISBLANK('7D'!W15),"##BLANK",'7D'!W15)</f>
        <v>0</v>
      </c>
    </row>
    <row r="177" spans="2:6">
      <c r="B177" s="46" t="str">
        <f>'7D'!CH15</f>
        <v>STWDB106</v>
      </c>
      <c r="C177" s="14" t="s">
        <v>6122</v>
      </c>
      <c r="E177" s="38" t="s">
        <v>738</v>
      </c>
      <c r="F177" s="44">
        <f>IF(ISBLANK('7D'!X15),"##BLANK",'7D'!X15)</f>
        <v>245960.02427135615</v>
      </c>
    </row>
    <row r="178" spans="2:6">
      <c r="B178" s="46" t="str">
        <f>'7D'!CI15</f>
        <v>STWDA101</v>
      </c>
      <c r="C178" s="14" t="s">
        <v>6123</v>
      </c>
      <c r="E178" s="38" t="s">
        <v>738</v>
      </c>
      <c r="F178" s="44">
        <f>IF(ISBLANK('7D'!Y15),"##BLANK",'7D'!Y15)</f>
        <v>0</v>
      </c>
    </row>
    <row r="179" spans="2:6">
      <c r="B179" s="46" t="str">
        <f>'7D'!CJ15</f>
        <v>STWDA102</v>
      </c>
      <c r="C179" s="14" t="s">
        <v>6124</v>
      </c>
      <c r="E179" s="38" t="s">
        <v>738</v>
      </c>
      <c r="F179" s="44">
        <f>IF(ISBLANK('7D'!Z15),"##BLANK",'7D'!Z15)</f>
        <v>33416.466263051276</v>
      </c>
    </row>
    <row r="180" spans="2:6">
      <c r="B180" s="46" t="str">
        <f>'7D'!CK15</f>
        <v>STWDA103</v>
      </c>
      <c r="C180" s="14" t="s">
        <v>6125</v>
      </c>
      <c r="E180" s="38" t="s">
        <v>738</v>
      </c>
      <c r="F180" s="44">
        <f>IF(ISBLANK('7D'!AA15),"##BLANK",'7D'!AA15)</f>
        <v>19426.643866488608</v>
      </c>
    </row>
    <row r="181" spans="2:6">
      <c r="B181" s="46" t="str">
        <f>'7D'!CL15</f>
        <v>STWDA104</v>
      </c>
      <c r="C181" s="14" t="s">
        <v>6126</v>
      </c>
      <c r="E181" s="38" t="s">
        <v>738</v>
      </c>
      <c r="F181" s="44">
        <f>IF(ISBLANK('7D'!AB15),"##BLANK",'7D'!AB15)</f>
        <v>29539.685449413766</v>
      </c>
    </row>
    <row r="182" spans="2:6">
      <c r="B182" s="46" t="str">
        <f>'7D'!CM15</f>
        <v>STWDA105</v>
      </c>
      <c r="C182" s="14" t="s">
        <v>6127</v>
      </c>
      <c r="E182" s="38" t="s">
        <v>738</v>
      </c>
      <c r="F182" s="44">
        <f>IF(ISBLANK('7D'!AC15),"##BLANK",'7D'!AC15)</f>
        <v>163577.22869240251</v>
      </c>
    </row>
    <row r="183" spans="2:6">
      <c r="B183" s="46" t="str">
        <f>'7D'!CN15</f>
        <v>STWDA106</v>
      </c>
      <c r="C183" s="14" t="s">
        <v>6128</v>
      </c>
      <c r="E183" s="38" t="s">
        <v>738</v>
      </c>
      <c r="F183" s="44">
        <f>IF(ISBLANK('7D'!AD15),"##BLANK",'7D'!AD15)</f>
        <v>245960.02427135617</v>
      </c>
    </row>
    <row r="184" spans="2:6">
      <c r="B184" s="46" t="str">
        <f>'7D'!BO16</f>
        <v>STWD121</v>
      </c>
      <c r="C184" s="14" t="s">
        <v>6129</v>
      </c>
      <c r="E184" s="38" t="s">
        <v>738</v>
      </c>
      <c r="F184" s="44">
        <f>IF(ISBLANK('7D'!E16),"##BLANK",'7D'!E16)</f>
        <v>27.286106128773056</v>
      </c>
    </row>
    <row r="185" spans="2:6">
      <c r="B185" s="46" t="str">
        <f>'7D'!BP16</f>
        <v>STWD122</v>
      </c>
      <c r="C185" s="14" t="s">
        <v>6130</v>
      </c>
      <c r="E185" s="38" t="s">
        <v>738</v>
      </c>
      <c r="F185" s="44">
        <f>IF(ISBLANK('7D'!F16),"##BLANK",'7D'!F16)</f>
        <v>116319.31460886299</v>
      </c>
    </row>
    <row r="186" spans="2:6">
      <c r="B186" s="46" t="str">
        <f>'7D'!BQ16</f>
        <v>STWD123</v>
      </c>
      <c r="C186" s="14" t="s">
        <v>6131</v>
      </c>
      <c r="E186" s="38" t="s">
        <v>738</v>
      </c>
      <c r="F186" s="44">
        <f>IF(ISBLANK('7D'!G16),"##BLANK",'7D'!G16)</f>
        <v>17655.736239068239</v>
      </c>
    </row>
    <row r="187" spans="2:6">
      <c r="B187" s="46" t="str">
        <f>'7D'!BR16</f>
        <v>STWD124</v>
      </c>
      <c r="C187" s="14" t="s">
        <v>6132</v>
      </c>
      <c r="E187" s="38" t="s">
        <v>738</v>
      </c>
      <c r="F187" s="44">
        <f>IF(ISBLANK('7D'!H16),"##BLANK",'7D'!H16)</f>
        <v>5040.159265899706</v>
      </c>
    </row>
    <row r="188" spans="2:6">
      <c r="B188" s="46" t="str">
        <f>'7D'!BS16</f>
        <v>STWD125</v>
      </c>
      <c r="C188" s="14" t="s">
        <v>6133</v>
      </c>
      <c r="E188" s="38" t="s">
        <v>738</v>
      </c>
      <c r="F188" s="44">
        <f>IF(ISBLANK('7D'!I16),"##BLANK",'7D'!I16)</f>
        <v>92077.534287748786</v>
      </c>
    </row>
    <row r="189" spans="2:6">
      <c r="B189" s="46" t="str">
        <f>'7D'!BT16</f>
        <v>STWD126</v>
      </c>
      <c r="C189" s="14" t="s">
        <v>6134</v>
      </c>
      <c r="E189" s="38" t="s">
        <v>738</v>
      </c>
      <c r="F189" s="44">
        <f>IF(ISBLANK('7D'!J16),"##BLANK",'7D'!J16)</f>
        <v>3268.3531982988252</v>
      </c>
    </row>
    <row r="190" spans="2:6">
      <c r="B190" s="46" t="str">
        <f>'7D'!BU16</f>
        <v>STWD127</v>
      </c>
      <c r="C190" s="14" t="s">
        <v>6135</v>
      </c>
      <c r="E190" s="38" t="s">
        <v>738</v>
      </c>
      <c r="F190" s="44">
        <f>IF(ISBLANK('7D'!K16),"##BLANK",'7D'!K16)</f>
        <v>61519.864539981856</v>
      </c>
    </row>
    <row r="191" spans="2:6">
      <c r="B191" s="46" t="str">
        <f>'7D'!BV16</f>
        <v>STWD128</v>
      </c>
      <c r="C191" s="14" t="s">
        <v>6136</v>
      </c>
      <c r="E191" s="38" t="s">
        <v>738</v>
      </c>
      <c r="F191" s="44">
        <f>IF(ISBLANK('7D'!L16),"##BLANK",'7D'!L16)</f>
        <v>295908.24824598921</v>
      </c>
    </row>
    <row r="192" spans="2:6">
      <c r="B192" s="46" t="str">
        <f>'7D'!BX16</f>
        <v>STWDP121</v>
      </c>
      <c r="C192" s="14" t="s">
        <v>6137</v>
      </c>
      <c r="E192" s="38" t="s">
        <v>738</v>
      </c>
      <c r="F192" s="44">
        <f>IF(ISBLANK('7D'!N16),"##BLANK",'7D'!N16)</f>
        <v>15415.386263771888</v>
      </c>
    </row>
    <row r="193" spans="2:6">
      <c r="B193" s="46" t="str">
        <f>'7D'!BY16</f>
        <v>STWDP122</v>
      </c>
      <c r="C193" s="14" t="s">
        <v>6138</v>
      </c>
      <c r="E193" s="38" t="s">
        <v>738</v>
      </c>
      <c r="F193" s="44">
        <f>IF(ISBLANK('7D'!O16),"##BLANK",'7D'!O16)</f>
        <v>27786.022264747731</v>
      </c>
    </row>
    <row r="194" spans="2:6">
      <c r="B194" s="46" t="str">
        <f>'7D'!BZ16</f>
        <v>STWDP123</v>
      </c>
      <c r="C194" s="14" t="s">
        <v>6139</v>
      </c>
      <c r="E194" s="38" t="s">
        <v>738</v>
      </c>
      <c r="F194" s="44">
        <f>IF(ISBLANK('7D'!P16),"##BLANK",'7D'!P16)</f>
        <v>32155.454962972472</v>
      </c>
    </row>
    <row r="195" spans="2:6">
      <c r="B195" s="46" t="str">
        <f>'7D'!CA16</f>
        <v>STWDP124</v>
      </c>
      <c r="C195" s="14" t="s">
        <v>6140</v>
      </c>
      <c r="E195" s="38" t="s">
        <v>738</v>
      </c>
      <c r="F195" s="44">
        <f>IF(ISBLANK('7D'!Q16),"##BLANK",'7D'!Q16)</f>
        <v>220551.38475449703</v>
      </c>
    </row>
    <row r="196" spans="2:6">
      <c r="B196" s="46" t="str">
        <f>'7D'!CB16</f>
        <v>STWDP125</v>
      </c>
      <c r="C196" s="14" t="s">
        <v>6141</v>
      </c>
      <c r="E196" s="38" t="s">
        <v>738</v>
      </c>
      <c r="F196" s="44">
        <f>IF(ISBLANK('7D'!R16),"##BLANK",'7D'!R16)</f>
        <v>295908.24824598909</v>
      </c>
    </row>
    <row r="197" spans="2:6">
      <c r="B197" s="46" t="str">
        <f>'7D'!CC16</f>
        <v>STWDB121</v>
      </c>
      <c r="C197" s="14" t="s">
        <v>6142</v>
      </c>
      <c r="E197" s="38" t="s">
        <v>738</v>
      </c>
      <c r="F197" s="44">
        <f>IF(ISBLANK('7D'!S16),"##BLANK",'7D'!S16)</f>
        <v>8300.4861624846599</v>
      </c>
    </row>
    <row r="198" spans="2:6">
      <c r="B198" s="46" t="str">
        <f>'7D'!CD16</f>
        <v>STWDB122</v>
      </c>
      <c r="C198" s="14" t="s">
        <v>6143</v>
      </c>
      <c r="E198" s="38" t="s">
        <v>738</v>
      </c>
      <c r="F198" s="44">
        <f>IF(ISBLANK('7D'!T16),"##BLANK",'7D'!T16)</f>
        <v>24515.704762879213</v>
      </c>
    </row>
    <row r="199" spans="2:6">
      <c r="B199" s="46" t="str">
        <f>'7D'!CE16</f>
        <v>STWDB123</v>
      </c>
      <c r="C199" s="14" t="s">
        <v>6144</v>
      </c>
      <c r="E199" s="38" t="s">
        <v>738</v>
      </c>
      <c r="F199" s="44">
        <f>IF(ISBLANK('7D'!U16),"##BLANK",'7D'!U16)</f>
        <v>43586.750138423537</v>
      </c>
    </row>
    <row r="200" spans="2:6">
      <c r="B200" s="46" t="str">
        <f>'7D'!CF16</f>
        <v>STWDB124</v>
      </c>
      <c r="C200" s="14" t="s">
        <v>6145</v>
      </c>
      <c r="E200" s="38" t="s">
        <v>738</v>
      </c>
      <c r="F200" s="44">
        <f>IF(ISBLANK('7D'!V16),"##BLANK",'7D'!V16)</f>
        <v>219112.12270446919</v>
      </c>
    </row>
    <row r="201" spans="2:6">
      <c r="B201" s="46" t="str">
        <f>'7D'!CG16</f>
        <v>STWDB125</v>
      </c>
      <c r="C201" s="14" t="s">
        <v>6146</v>
      </c>
      <c r="E201" s="38" t="s">
        <v>738</v>
      </c>
      <c r="F201" s="44">
        <f>IF(ISBLANK('7D'!W16),"##BLANK",'7D'!W16)</f>
        <v>393.18447773253376</v>
      </c>
    </row>
    <row r="202" spans="2:6">
      <c r="B202" s="46" t="str">
        <f>'7D'!CH16</f>
        <v>STWDB126</v>
      </c>
      <c r="C202" s="14" t="s">
        <v>6147</v>
      </c>
      <c r="E202" s="38" t="s">
        <v>738</v>
      </c>
      <c r="F202" s="44">
        <f>IF(ISBLANK('7D'!X16),"##BLANK",'7D'!X16)</f>
        <v>295908.24824598909</v>
      </c>
    </row>
    <row r="203" spans="2:6">
      <c r="B203" s="46" t="str">
        <f>'7D'!CI16</f>
        <v>STWDA121</v>
      </c>
      <c r="C203" s="14" t="s">
        <v>6148</v>
      </c>
      <c r="E203" s="38" t="s">
        <v>738</v>
      </c>
      <c r="F203" s="44">
        <f>IF(ISBLANK('7D'!Y16),"##BLANK",'7D'!Y16)</f>
        <v>0</v>
      </c>
    </row>
    <row r="204" spans="2:6">
      <c r="B204" s="46" t="str">
        <f>'7D'!CJ16</f>
        <v>STWDA122</v>
      </c>
      <c r="C204" s="14" t="s">
        <v>6149</v>
      </c>
      <c r="E204" s="38" t="s">
        <v>738</v>
      </c>
      <c r="F204" s="44">
        <f>IF(ISBLANK('7D'!Z16),"##BLANK",'7D'!Z16)</f>
        <v>46538.869140341267</v>
      </c>
    </row>
    <row r="205" spans="2:6">
      <c r="B205" s="46" t="str">
        <f>'7D'!CK16</f>
        <v>STWDA123</v>
      </c>
      <c r="C205" s="14" t="s">
        <v>6150</v>
      </c>
      <c r="E205" s="38" t="s">
        <v>738</v>
      </c>
      <c r="F205" s="44">
        <f>IF(ISBLANK('7D'!AA16),"##BLANK",'7D'!AA16)</f>
        <v>39027.367491582874</v>
      </c>
    </row>
    <row r="206" spans="2:6">
      <c r="B206" s="46" t="str">
        <f>'7D'!CL16</f>
        <v>STWDA124</v>
      </c>
      <c r="C206" s="14" t="s">
        <v>6151</v>
      </c>
      <c r="E206" s="38" t="s">
        <v>738</v>
      </c>
      <c r="F206" s="44">
        <f>IF(ISBLANK('7D'!AB16),"##BLANK",'7D'!AB16)</f>
        <v>32134.272467842216</v>
      </c>
    </row>
    <row r="207" spans="2:6">
      <c r="B207" s="46" t="str">
        <f>'7D'!CM16</f>
        <v>STWDA125</v>
      </c>
      <c r="C207" s="14" t="s">
        <v>6152</v>
      </c>
      <c r="E207" s="38" t="s">
        <v>738</v>
      </c>
      <c r="F207" s="44">
        <f>IF(ISBLANK('7D'!AC16),"##BLANK",'7D'!AC16)</f>
        <v>178207.73914622277</v>
      </c>
    </row>
    <row r="208" spans="2:6">
      <c r="B208" s="46" t="str">
        <f>'7D'!CN16</f>
        <v>STWDA126</v>
      </c>
      <c r="C208" s="14" t="s">
        <v>6153</v>
      </c>
      <c r="E208" s="38" t="s">
        <v>738</v>
      </c>
      <c r="F208" s="44">
        <f>IF(ISBLANK('7D'!AD16),"##BLANK",'7D'!AD16)</f>
        <v>295908.24824598909</v>
      </c>
    </row>
    <row r="209" spans="2:6">
      <c r="B209" s="46" t="str">
        <f>'7D'!BV17</f>
        <v>STWD130</v>
      </c>
      <c r="C209" s="14" t="s">
        <v>6154</v>
      </c>
      <c r="E209" s="38" t="s">
        <v>738</v>
      </c>
      <c r="F209" s="44">
        <f>IF(ISBLANK('7D'!L17),"##BLANK",'7D'!L17)</f>
        <v>6139.2991436809698</v>
      </c>
    </row>
    <row r="210" spans="2:6">
      <c r="B210" s="14" t="str">
        <f>'7D'!BO20</f>
        <v>STWC001</v>
      </c>
      <c r="C210" s="14" t="s">
        <v>6155</v>
      </c>
      <c r="E210" s="38" t="s">
        <v>738</v>
      </c>
      <c r="F210" s="44">
        <f>IF(ISBLANK('7D'!E20),"##BLANK",'7D'!E20)</f>
        <v>4</v>
      </c>
    </row>
    <row r="211" spans="2:6">
      <c r="B211" s="14" t="str">
        <f>'7D'!BP20</f>
        <v>STWC002</v>
      </c>
      <c r="C211" s="14" t="s">
        <v>6155</v>
      </c>
      <c r="E211" s="38" t="s">
        <v>738</v>
      </c>
      <c r="F211" s="44">
        <f>IF(ISBLANK('7D'!F20),"##BLANK",'7D'!F20)</f>
        <v>31</v>
      </c>
    </row>
    <row r="212" spans="2:6">
      <c r="B212" s="14" t="str">
        <f>'7D'!BQ20</f>
        <v>STWC003</v>
      </c>
      <c r="C212" s="14" t="s">
        <v>6155</v>
      </c>
      <c r="E212" s="38" t="s">
        <v>738</v>
      </c>
      <c r="F212" s="44">
        <f>IF(ISBLANK('7D'!G20),"##BLANK",'7D'!G20)</f>
        <v>49</v>
      </c>
    </row>
    <row r="213" spans="2:6">
      <c r="B213" s="14" t="str">
        <f>'7D'!BR20</f>
        <v>STWC004</v>
      </c>
      <c r="C213" s="14" t="s">
        <v>6155</v>
      </c>
      <c r="E213" s="38" t="s">
        <v>738</v>
      </c>
      <c r="F213" s="44">
        <f>IF(ISBLANK('7D'!H20),"##BLANK",'7D'!H20)</f>
        <v>9</v>
      </c>
    </row>
    <row r="214" spans="2:6">
      <c r="B214" s="14" t="str">
        <f>'7D'!BS20</f>
        <v>STWC005</v>
      </c>
      <c r="C214" s="14" t="s">
        <v>6155</v>
      </c>
      <c r="E214" s="38" t="s">
        <v>738</v>
      </c>
      <c r="F214" s="44">
        <f>IF(ISBLANK('7D'!I20),"##BLANK",'7D'!I20)</f>
        <v>5</v>
      </c>
    </row>
    <row r="215" spans="2:6">
      <c r="B215" s="14" t="str">
        <f>'7D'!BT20</f>
        <v>STWC006</v>
      </c>
      <c r="C215" s="14" t="s">
        <v>6155</v>
      </c>
      <c r="E215" s="38" t="s">
        <v>738</v>
      </c>
      <c r="F215" s="44">
        <f>IF(ISBLANK('7D'!J20),"##BLANK",'7D'!J20)</f>
        <v>8</v>
      </c>
    </row>
    <row r="216" spans="2:6">
      <c r="B216" s="14" t="str">
        <f>'7D'!BU20</f>
        <v>STWC007</v>
      </c>
      <c r="C216" s="14" t="s">
        <v>6155</v>
      </c>
      <c r="E216" s="38" t="s">
        <v>738</v>
      </c>
      <c r="F216" s="44">
        <f>IF(ISBLANK('7D'!K20),"##BLANK",'7D'!K20)</f>
        <v>1</v>
      </c>
    </row>
    <row r="217" spans="2:6">
      <c r="B217" s="46" t="str">
        <f>'7D'!BV20</f>
        <v>STWC108</v>
      </c>
      <c r="C217" s="14" t="s">
        <v>6156</v>
      </c>
      <c r="E217" s="38" t="s">
        <v>738</v>
      </c>
      <c r="F217" s="44">
        <f>IF(ISBLANK('7D'!L20),"##BLANK",'7D'!L20)</f>
        <v>107</v>
      </c>
    </row>
    <row r="218" spans="2:6">
      <c r="B218" s="14" t="str">
        <f>'7D'!BX20</f>
        <v>STWCP001</v>
      </c>
      <c r="C218" s="14" t="s">
        <v>6157</v>
      </c>
      <c r="E218" s="38" t="s">
        <v>738</v>
      </c>
      <c r="F218" s="44">
        <f>IF(ISBLANK('7D'!N20),"##BLANK",'7D'!N20)</f>
        <v>0</v>
      </c>
    </row>
    <row r="219" spans="2:6">
      <c r="B219" s="14" t="str">
        <f>'7D'!BY20</f>
        <v>STWCP002</v>
      </c>
      <c r="C219" s="14" t="s">
        <v>6158</v>
      </c>
      <c r="E219" s="38" t="s">
        <v>738</v>
      </c>
      <c r="F219" s="44">
        <f>IF(ISBLANK('7D'!O20),"##BLANK",'7D'!O20)</f>
        <v>1</v>
      </c>
    </row>
    <row r="220" spans="2:6">
      <c r="B220" s="14" t="str">
        <f>'7D'!BZ20</f>
        <v>STWCP003</v>
      </c>
      <c r="C220" s="14" t="s">
        <v>6159</v>
      </c>
      <c r="E220" s="38" t="s">
        <v>738</v>
      </c>
      <c r="F220" s="44">
        <f>IF(ISBLANK('7D'!P20),"##BLANK",'7D'!P20)</f>
        <v>5</v>
      </c>
    </row>
    <row r="221" spans="2:6">
      <c r="B221" s="14" t="str">
        <f>'7D'!CA20</f>
        <v>STWCP004</v>
      </c>
      <c r="C221" s="14" t="s">
        <v>6160</v>
      </c>
      <c r="E221" s="38" t="s">
        <v>738</v>
      </c>
      <c r="F221" s="44">
        <f>IF(ISBLANK('7D'!Q20),"##BLANK",'7D'!Q20)</f>
        <v>101</v>
      </c>
    </row>
    <row r="222" spans="2:6">
      <c r="B222" s="46" t="str">
        <f>'7D'!CB20</f>
        <v>STWCP005</v>
      </c>
      <c r="C222" s="14" t="s">
        <v>6161</v>
      </c>
      <c r="E222" s="38" t="s">
        <v>738</v>
      </c>
      <c r="F222" s="44">
        <f>IF(ISBLANK('7D'!R20),"##BLANK",'7D'!R20)</f>
        <v>107</v>
      </c>
    </row>
    <row r="223" spans="2:6">
      <c r="B223" s="14" t="str">
        <f>'7D'!CC20</f>
        <v>STWCB001</v>
      </c>
      <c r="C223" s="14" t="s">
        <v>6162</v>
      </c>
      <c r="E223" s="38" t="s">
        <v>738</v>
      </c>
      <c r="F223" s="44">
        <f>IF(ISBLANK('7D'!S20),"##BLANK",'7D'!S20)</f>
        <v>0</v>
      </c>
    </row>
    <row r="224" spans="2:6">
      <c r="B224" s="14" t="str">
        <f>'7D'!CD20</f>
        <v>STWCB002</v>
      </c>
      <c r="C224" s="14" t="s">
        <v>6163</v>
      </c>
      <c r="E224" s="38" t="s">
        <v>738</v>
      </c>
      <c r="F224" s="44">
        <f>IF(ISBLANK('7D'!T20),"##BLANK",'7D'!T20)</f>
        <v>1</v>
      </c>
    </row>
    <row r="225" spans="2:6">
      <c r="B225" s="14" t="str">
        <f>'7D'!CE20</f>
        <v>STWCB003</v>
      </c>
      <c r="C225" s="14" t="s">
        <v>6164</v>
      </c>
      <c r="E225" s="38" t="s">
        <v>738</v>
      </c>
      <c r="F225" s="44">
        <f>IF(ISBLANK('7D'!U20),"##BLANK",'7D'!U20)</f>
        <v>10</v>
      </c>
    </row>
    <row r="226" spans="2:6">
      <c r="B226" s="14" t="str">
        <f>'7D'!CF20</f>
        <v>STWCB004</v>
      </c>
      <c r="C226" s="14" t="s">
        <v>6165</v>
      </c>
      <c r="E226" s="38" t="s">
        <v>738</v>
      </c>
      <c r="F226" s="44">
        <f>IF(ISBLANK('7D'!V20),"##BLANK",'7D'!V20)</f>
        <v>25</v>
      </c>
    </row>
    <row r="227" spans="2:6">
      <c r="B227" s="14" t="str">
        <f>'7D'!CG20</f>
        <v>STWCB005</v>
      </c>
      <c r="C227" s="14" t="s">
        <v>6166</v>
      </c>
      <c r="E227" s="38" t="s">
        <v>738</v>
      </c>
      <c r="F227" s="44">
        <f>IF(ISBLANK('7D'!W20),"##BLANK",'7D'!W20)</f>
        <v>71</v>
      </c>
    </row>
    <row r="228" spans="2:6">
      <c r="B228" s="46" t="str">
        <f>'7D'!CH20</f>
        <v>STWCB006</v>
      </c>
      <c r="C228" s="14" t="s">
        <v>6167</v>
      </c>
      <c r="E228" s="38" t="s">
        <v>738</v>
      </c>
      <c r="F228" s="44">
        <f>IF(ISBLANK('7D'!X20),"##BLANK",'7D'!X20)</f>
        <v>107</v>
      </c>
    </row>
    <row r="229" spans="2:6">
      <c r="B229" s="14" t="str">
        <f>'7D'!CI20</f>
        <v>STWCA001</v>
      </c>
      <c r="C229" s="14" t="s">
        <v>6168</v>
      </c>
      <c r="E229" s="38" t="s">
        <v>738</v>
      </c>
      <c r="F229" s="44">
        <f>IF(ISBLANK('7D'!Y20),"##BLANK",'7D'!Y20)</f>
        <v>0</v>
      </c>
    </row>
    <row r="230" spans="2:6">
      <c r="B230" s="14" t="str">
        <f>'7D'!CJ20</f>
        <v>STWCA002</v>
      </c>
      <c r="C230" s="14" t="s">
        <v>6169</v>
      </c>
      <c r="E230" s="38" t="s">
        <v>738</v>
      </c>
      <c r="F230" s="44">
        <f>IF(ISBLANK('7D'!Z20),"##BLANK",'7D'!Z20)</f>
        <v>0</v>
      </c>
    </row>
    <row r="231" spans="2:6">
      <c r="B231" s="14" t="str">
        <f>'7D'!CK20</f>
        <v>STWCA003</v>
      </c>
      <c r="C231" s="14" t="s">
        <v>6170</v>
      </c>
      <c r="E231" s="38" t="s">
        <v>738</v>
      </c>
      <c r="F231" s="44">
        <f>IF(ISBLANK('7D'!AA20),"##BLANK",'7D'!AA20)</f>
        <v>17</v>
      </c>
    </row>
    <row r="232" spans="2:6">
      <c r="B232" s="14" t="str">
        <f>'7D'!CL20</f>
        <v>STWCA004</v>
      </c>
      <c r="C232" s="14" t="s">
        <v>6171</v>
      </c>
      <c r="E232" s="38" t="s">
        <v>738</v>
      </c>
      <c r="F232" s="44">
        <f>IF(ISBLANK('7D'!AB20),"##BLANK",'7D'!AB20)</f>
        <v>4</v>
      </c>
    </row>
    <row r="233" spans="2:6">
      <c r="B233" s="14" t="str">
        <f>'7D'!CM20</f>
        <v>STWCA005</v>
      </c>
      <c r="C233" s="14" t="s">
        <v>6172</v>
      </c>
      <c r="E233" s="38" t="s">
        <v>738</v>
      </c>
      <c r="F233" s="44">
        <f>IF(ISBLANK('7D'!AC20),"##BLANK",'7D'!AC20)</f>
        <v>86</v>
      </c>
    </row>
    <row r="234" spans="2:6">
      <c r="B234" s="46" t="str">
        <f>'7D'!CN20</f>
        <v>STWCA006</v>
      </c>
      <c r="C234" s="14" t="s">
        <v>6173</v>
      </c>
      <c r="E234" s="38" t="s">
        <v>738</v>
      </c>
      <c r="F234" s="44">
        <f>IF(ISBLANK('7D'!AD20),"##BLANK",'7D'!AD20)</f>
        <v>107</v>
      </c>
    </row>
    <row r="235" spans="2:6">
      <c r="B235" s="14" t="str">
        <f>'7D'!BO21</f>
        <v>STWC015</v>
      </c>
      <c r="C235" s="14" t="s">
        <v>6174</v>
      </c>
      <c r="E235" s="38" t="s">
        <v>738</v>
      </c>
      <c r="F235" s="44">
        <f>IF(ISBLANK('7D'!E21),"##BLANK",'7D'!E21)</f>
        <v>1</v>
      </c>
    </row>
    <row r="236" spans="2:6">
      <c r="B236" s="14" t="str">
        <f>'7D'!BP21</f>
        <v>STWC016</v>
      </c>
      <c r="C236" s="14" t="s">
        <v>6174</v>
      </c>
      <c r="E236" s="38" t="s">
        <v>738</v>
      </c>
      <c r="F236" s="44">
        <f>IF(ISBLANK('7D'!F21),"##BLANK",'7D'!F21)</f>
        <v>7</v>
      </c>
    </row>
    <row r="237" spans="2:6">
      <c r="B237" s="14" t="str">
        <f>'7D'!BQ21</f>
        <v>STWC017</v>
      </c>
      <c r="C237" s="14" t="s">
        <v>6174</v>
      </c>
      <c r="E237" s="38" t="s">
        <v>738</v>
      </c>
      <c r="F237" s="44">
        <f>IF(ISBLANK('7D'!G21),"##BLANK",'7D'!G21)</f>
        <v>4</v>
      </c>
    </row>
    <row r="238" spans="2:6">
      <c r="B238" s="14" t="str">
        <f>'7D'!BR21</f>
        <v>STWC018</v>
      </c>
      <c r="C238" s="14" t="s">
        <v>6174</v>
      </c>
      <c r="E238" s="38" t="s">
        <v>738</v>
      </c>
      <c r="F238" s="44">
        <f>IF(ISBLANK('7D'!H21),"##BLANK",'7D'!H21)</f>
        <v>3</v>
      </c>
    </row>
    <row r="239" spans="2:6">
      <c r="B239" s="14" t="str">
        <f>'7D'!BS21</f>
        <v>STWC019</v>
      </c>
      <c r="C239" s="14" t="s">
        <v>6174</v>
      </c>
      <c r="E239" s="38" t="s">
        <v>738</v>
      </c>
      <c r="F239" s="44">
        <f>IF(ISBLANK('7D'!I21),"##BLANK",'7D'!I21)</f>
        <v>5</v>
      </c>
    </row>
    <row r="240" spans="2:6">
      <c r="B240" s="14" t="str">
        <f>'7D'!BT21</f>
        <v>STWC020</v>
      </c>
      <c r="C240" s="14" t="s">
        <v>6174</v>
      </c>
      <c r="E240" s="38" t="s">
        <v>738</v>
      </c>
      <c r="F240" s="44">
        <f>IF(ISBLANK('7D'!J21),"##BLANK",'7D'!J21)</f>
        <v>7</v>
      </c>
    </row>
    <row r="241" spans="2:6">
      <c r="B241" s="14" t="str">
        <f>'7D'!BU21</f>
        <v>STWC021</v>
      </c>
      <c r="C241" s="14" t="s">
        <v>6174</v>
      </c>
      <c r="E241" s="38" t="s">
        <v>738</v>
      </c>
      <c r="F241" s="44">
        <f>IF(ISBLANK('7D'!K21),"##BLANK",'7D'!K21)</f>
        <v>2</v>
      </c>
    </row>
    <row r="242" spans="2:6">
      <c r="B242" s="46" t="str">
        <f>'7D'!BV21</f>
        <v>STWC109</v>
      </c>
      <c r="C242" s="14" t="s">
        <v>6175</v>
      </c>
      <c r="E242" s="38" t="s">
        <v>738</v>
      </c>
      <c r="F242" s="44">
        <f>IF(ISBLANK('7D'!L21),"##BLANK",'7D'!L21)</f>
        <v>29</v>
      </c>
    </row>
    <row r="243" spans="2:6">
      <c r="B243" s="14" t="str">
        <f>'7D'!BX21</f>
        <v>STWCP015</v>
      </c>
      <c r="C243" s="14" t="s">
        <v>6176</v>
      </c>
      <c r="E243" s="38" t="s">
        <v>738</v>
      </c>
      <c r="F243" s="44">
        <f>IF(ISBLANK('7D'!N21),"##BLANK",'7D'!N21)</f>
        <v>1</v>
      </c>
    </row>
    <row r="244" spans="2:6">
      <c r="B244" s="14" t="str">
        <f>'7D'!BY21</f>
        <v>STWCP016</v>
      </c>
      <c r="C244" s="14" t="s">
        <v>6177</v>
      </c>
      <c r="E244" s="38" t="s">
        <v>738</v>
      </c>
      <c r="F244" s="44">
        <f>IF(ISBLANK('7D'!O21),"##BLANK",'7D'!O21)</f>
        <v>1</v>
      </c>
    </row>
    <row r="245" spans="2:6">
      <c r="B245" s="14" t="str">
        <f>'7D'!BZ21</f>
        <v>STWCP017</v>
      </c>
      <c r="C245" s="14" t="s">
        <v>6178</v>
      </c>
      <c r="E245" s="38" t="s">
        <v>738</v>
      </c>
      <c r="F245" s="44">
        <f>IF(ISBLANK('7D'!P21),"##BLANK",'7D'!P21)</f>
        <v>5</v>
      </c>
    </row>
    <row r="246" spans="2:6">
      <c r="B246" s="14" t="str">
        <f>'7D'!CA21</f>
        <v>STWCP018</v>
      </c>
      <c r="C246" s="14" t="s">
        <v>6179</v>
      </c>
      <c r="E246" s="38" t="s">
        <v>738</v>
      </c>
      <c r="F246" s="44">
        <f>IF(ISBLANK('7D'!Q21),"##BLANK",'7D'!Q21)</f>
        <v>22</v>
      </c>
    </row>
    <row r="247" spans="2:6">
      <c r="B247" s="46" t="str">
        <f>'7D'!CB21</f>
        <v>STWCP019</v>
      </c>
      <c r="C247" s="14" t="s">
        <v>6180</v>
      </c>
      <c r="E247" s="38" t="s">
        <v>738</v>
      </c>
      <c r="F247" s="44">
        <f>IF(ISBLANK('7D'!R21),"##BLANK",'7D'!R21)</f>
        <v>29</v>
      </c>
    </row>
    <row r="248" spans="2:6">
      <c r="B248" s="14" t="str">
        <f>'7D'!CC21</f>
        <v>STWCB015</v>
      </c>
      <c r="C248" s="14" t="s">
        <v>6181</v>
      </c>
      <c r="E248" s="38" t="s">
        <v>738</v>
      </c>
      <c r="F248" s="44">
        <f>IF(ISBLANK('7D'!S21),"##BLANK",'7D'!S21)</f>
        <v>0</v>
      </c>
    </row>
    <row r="249" spans="2:6">
      <c r="B249" s="14" t="str">
        <f>'7D'!CD21</f>
        <v>STWCB016</v>
      </c>
      <c r="C249" s="14" t="s">
        <v>6182</v>
      </c>
      <c r="E249" s="38" t="s">
        <v>738</v>
      </c>
      <c r="F249" s="44">
        <f>IF(ISBLANK('7D'!T21),"##BLANK",'7D'!T21)</f>
        <v>2</v>
      </c>
    </row>
    <row r="250" spans="2:6">
      <c r="B250" s="14" t="str">
        <f>'7D'!CE21</f>
        <v>STWCB017</v>
      </c>
      <c r="C250" s="14" t="s">
        <v>6183</v>
      </c>
      <c r="E250" s="38" t="s">
        <v>738</v>
      </c>
      <c r="F250" s="44">
        <f>IF(ISBLANK('7D'!U21),"##BLANK",'7D'!U21)</f>
        <v>12</v>
      </c>
    </row>
    <row r="251" spans="2:6">
      <c r="B251" s="14" t="str">
        <f>'7D'!CF21</f>
        <v>STWCB018</v>
      </c>
      <c r="C251" s="14" t="s">
        <v>6184</v>
      </c>
      <c r="E251" s="38" t="s">
        <v>738</v>
      </c>
      <c r="F251" s="44">
        <f>IF(ISBLANK('7D'!V21),"##BLANK",'7D'!V21)</f>
        <v>14</v>
      </c>
    </row>
    <row r="252" spans="2:6">
      <c r="B252" s="14" t="str">
        <f>'7D'!CG21</f>
        <v>STWCB019</v>
      </c>
      <c r="C252" s="14" t="s">
        <v>6185</v>
      </c>
      <c r="E252" s="38" t="s">
        <v>738</v>
      </c>
      <c r="F252" s="44">
        <f>IF(ISBLANK('7D'!W21),"##BLANK",'7D'!W21)</f>
        <v>1</v>
      </c>
    </row>
    <row r="253" spans="2:6">
      <c r="B253" s="46" t="str">
        <f>'7D'!CH21</f>
        <v>STWCB020</v>
      </c>
      <c r="C253" s="14" t="s">
        <v>6186</v>
      </c>
      <c r="E253" s="38" t="s">
        <v>738</v>
      </c>
      <c r="F253" s="44">
        <f>IF(ISBLANK('7D'!X21),"##BLANK",'7D'!X21)</f>
        <v>29</v>
      </c>
    </row>
    <row r="254" spans="2:6">
      <c r="B254" s="14" t="str">
        <f>'7D'!CI21</f>
        <v>STWCA015</v>
      </c>
      <c r="C254" s="14" t="s">
        <v>6187</v>
      </c>
      <c r="E254" s="38" t="s">
        <v>738</v>
      </c>
      <c r="F254" s="44">
        <f>IF(ISBLANK('7D'!Y21),"##BLANK",'7D'!Y21)</f>
        <v>0</v>
      </c>
    </row>
    <row r="255" spans="2:6">
      <c r="B255" s="14" t="str">
        <f>'7D'!CJ21</f>
        <v>STWCA016</v>
      </c>
      <c r="C255" s="14" t="s">
        <v>6188</v>
      </c>
      <c r="E255" s="38" t="s">
        <v>738</v>
      </c>
      <c r="F255" s="44">
        <f>IF(ISBLANK('7D'!Z21),"##BLANK",'7D'!Z21)</f>
        <v>1</v>
      </c>
    </row>
    <row r="256" spans="2:6">
      <c r="B256" s="14" t="str">
        <f>'7D'!CK21</f>
        <v>STWCA017</v>
      </c>
      <c r="C256" s="14" t="s">
        <v>6189</v>
      </c>
      <c r="E256" s="38" t="s">
        <v>738</v>
      </c>
      <c r="F256" s="44">
        <f>IF(ISBLANK('7D'!AA21),"##BLANK",'7D'!AA21)</f>
        <v>9</v>
      </c>
    </row>
    <row r="257" spans="2:6">
      <c r="B257" s="14" t="str">
        <f>'7D'!CL21</f>
        <v>STWCA018</v>
      </c>
      <c r="C257" s="14" t="s">
        <v>6190</v>
      </c>
      <c r="E257" s="38" t="s">
        <v>738</v>
      </c>
      <c r="F257" s="44">
        <f>IF(ISBLANK('7D'!AB21),"##BLANK",'7D'!AB21)</f>
        <v>3</v>
      </c>
    </row>
    <row r="258" spans="2:6">
      <c r="B258" s="14" t="str">
        <f>'7D'!CM21</f>
        <v>STWCA019</v>
      </c>
      <c r="C258" s="14" t="s">
        <v>6191</v>
      </c>
      <c r="E258" s="38" t="s">
        <v>738</v>
      </c>
      <c r="F258" s="44">
        <f>IF(ISBLANK('7D'!AC21),"##BLANK",'7D'!AC21)</f>
        <v>16</v>
      </c>
    </row>
    <row r="259" spans="2:6">
      <c r="B259" s="46" t="str">
        <f>'7D'!CN21</f>
        <v>STWCA020</v>
      </c>
      <c r="C259" s="14" t="s">
        <v>6192</v>
      </c>
      <c r="E259" s="38" t="s">
        <v>738</v>
      </c>
      <c r="F259" s="44">
        <f>IF(ISBLANK('7D'!AD21),"##BLANK",'7D'!AD21)</f>
        <v>29</v>
      </c>
    </row>
    <row r="260" spans="2:6">
      <c r="B260" s="14" t="str">
        <f>'7D'!BO22</f>
        <v>STWC029</v>
      </c>
      <c r="C260" s="14" t="s">
        <v>6193</v>
      </c>
      <c r="E260" s="38" t="s">
        <v>738</v>
      </c>
      <c r="F260" s="44">
        <f>IF(ISBLANK('7D'!E22),"##BLANK",'7D'!E22)</f>
        <v>0</v>
      </c>
    </row>
    <row r="261" spans="2:6">
      <c r="B261" s="14" t="str">
        <f>'7D'!BP22</f>
        <v>STWC030</v>
      </c>
      <c r="C261" s="14" t="s">
        <v>6193</v>
      </c>
      <c r="E261" s="38" t="s">
        <v>738</v>
      </c>
      <c r="F261" s="44">
        <f>IF(ISBLANK('7D'!F22),"##BLANK",'7D'!F22)</f>
        <v>8</v>
      </c>
    </row>
    <row r="262" spans="2:6">
      <c r="B262" s="14" t="str">
        <f>'7D'!BQ22</f>
        <v>STWC031</v>
      </c>
      <c r="C262" s="14" t="s">
        <v>6193</v>
      </c>
      <c r="E262" s="38" t="s">
        <v>738</v>
      </c>
      <c r="F262" s="44">
        <f>IF(ISBLANK('7D'!G22),"##BLANK",'7D'!G22)</f>
        <v>17</v>
      </c>
    </row>
    <row r="263" spans="2:6">
      <c r="B263" s="14" t="str">
        <f>'7D'!BR22</f>
        <v>STWC032</v>
      </c>
      <c r="C263" s="14" t="s">
        <v>6193</v>
      </c>
      <c r="E263" s="38" t="s">
        <v>738</v>
      </c>
      <c r="F263" s="44">
        <f>IF(ISBLANK('7D'!H22),"##BLANK",'7D'!H22)</f>
        <v>4</v>
      </c>
    </row>
    <row r="264" spans="2:6">
      <c r="B264" s="14" t="str">
        <f>'7D'!BS22</f>
        <v>STWC033</v>
      </c>
      <c r="C264" s="14" t="s">
        <v>6193</v>
      </c>
      <c r="E264" s="38" t="s">
        <v>738</v>
      </c>
      <c r="F264" s="44">
        <f>IF(ISBLANK('7D'!I22),"##BLANK",'7D'!I22)</f>
        <v>12</v>
      </c>
    </row>
    <row r="265" spans="2:6">
      <c r="B265" s="14" t="str">
        <f>'7D'!BT22</f>
        <v>STWC034</v>
      </c>
      <c r="C265" s="14" t="s">
        <v>6193</v>
      </c>
      <c r="E265" s="38" t="s">
        <v>738</v>
      </c>
      <c r="F265" s="44">
        <f>IF(ISBLANK('7D'!J22),"##BLANK",'7D'!J22)</f>
        <v>15</v>
      </c>
    </row>
    <row r="266" spans="2:6">
      <c r="B266" s="14" t="str">
        <f>'7D'!BU22</f>
        <v>STWC035</v>
      </c>
      <c r="C266" s="14" t="s">
        <v>6193</v>
      </c>
      <c r="E266" s="38" t="s">
        <v>738</v>
      </c>
      <c r="F266" s="44">
        <f>IF(ISBLANK('7D'!K22),"##BLANK",'7D'!K22)</f>
        <v>36</v>
      </c>
    </row>
    <row r="267" spans="2:6">
      <c r="B267" s="46" t="str">
        <f>'7D'!BV22</f>
        <v>STWC110</v>
      </c>
      <c r="C267" s="14" t="s">
        <v>6194</v>
      </c>
      <c r="E267" s="38" t="s">
        <v>738</v>
      </c>
      <c r="F267" s="44">
        <f>IF(ISBLANK('7D'!L22),"##BLANK",'7D'!L22)</f>
        <v>92</v>
      </c>
    </row>
    <row r="268" spans="2:6">
      <c r="B268" s="14" t="str">
        <f>'7D'!BX22</f>
        <v>STWCP029</v>
      </c>
      <c r="C268" s="14" t="s">
        <v>6195</v>
      </c>
      <c r="E268" s="38" t="s">
        <v>738</v>
      </c>
      <c r="F268" s="44">
        <f>IF(ISBLANK('7D'!N22),"##BLANK",'7D'!N22)</f>
        <v>15</v>
      </c>
    </row>
    <row r="269" spans="2:6">
      <c r="B269" s="14" t="str">
        <f>'7D'!BY22</f>
        <v>STWCP030</v>
      </c>
      <c r="C269" s="14" t="s">
        <v>6196</v>
      </c>
      <c r="E269" s="38" t="s">
        <v>738</v>
      </c>
      <c r="F269" s="44">
        <f>IF(ISBLANK('7D'!O22),"##BLANK",'7D'!O22)</f>
        <v>17</v>
      </c>
    </row>
    <row r="270" spans="2:6">
      <c r="B270" s="14" t="str">
        <f>'7D'!BZ22</f>
        <v>STWCP031</v>
      </c>
      <c r="C270" s="14" t="s">
        <v>6197</v>
      </c>
      <c r="E270" s="38" t="s">
        <v>738</v>
      </c>
      <c r="F270" s="44">
        <f>IF(ISBLANK('7D'!P22),"##BLANK",'7D'!P22)</f>
        <v>9</v>
      </c>
    </row>
    <row r="271" spans="2:6">
      <c r="B271" s="14" t="str">
        <f>'7D'!CA22</f>
        <v>STWCP032</v>
      </c>
      <c r="C271" s="14" t="s">
        <v>6198</v>
      </c>
      <c r="E271" s="38" t="s">
        <v>738</v>
      </c>
      <c r="F271" s="44">
        <f>IF(ISBLANK('7D'!Q22),"##BLANK",'7D'!Q22)</f>
        <v>51</v>
      </c>
    </row>
    <row r="272" spans="2:6">
      <c r="B272" s="46" t="str">
        <f>'7D'!CB22</f>
        <v>STWCP033</v>
      </c>
      <c r="C272" s="14" t="s">
        <v>6199</v>
      </c>
      <c r="E272" s="38" t="s">
        <v>738</v>
      </c>
      <c r="F272" s="44">
        <f>IF(ISBLANK('7D'!R22),"##BLANK",'7D'!R22)</f>
        <v>92</v>
      </c>
    </row>
    <row r="273" spans="2:6">
      <c r="B273" s="14" t="str">
        <f>'7D'!CC22</f>
        <v>STWCB029</v>
      </c>
      <c r="C273" s="14" t="s">
        <v>6200</v>
      </c>
      <c r="E273" s="38" t="s">
        <v>738</v>
      </c>
      <c r="F273" s="44">
        <f>IF(ISBLANK('7D'!S22),"##BLANK",'7D'!S22)</f>
        <v>1</v>
      </c>
    </row>
    <row r="274" spans="2:6">
      <c r="B274" s="14" t="str">
        <f>'7D'!CD22</f>
        <v>STWCB030</v>
      </c>
      <c r="C274" s="14" t="s">
        <v>6201</v>
      </c>
      <c r="E274" s="38" t="s">
        <v>738</v>
      </c>
      <c r="F274" s="44">
        <f>IF(ISBLANK('7D'!T22),"##BLANK",'7D'!T22)</f>
        <v>14</v>
      </c>
    </row>
    <row r="275" spans="2:6">
      <c r="B275" s="14" t="str">
        <f>'7D'!CE22</f>
        <v>STWCB031</v>
      </c>
      <c r="C275" s="14" t="s">
        <v>6202</v>
      </c>
      <c r="E275" s="38" t="s">
        <v>738</v>
      </c>
      <c r="F275" s="44">
        <f>IF(ISBLANK('7D'!U22),"##BLANK",'7D'!U22)</f>
        <v>50</v>
      </c>
    </row>
    <row r="276" spans="2:6">
      <c r="B276" s="14" t="str">
        <f>'7D'!CF22</f>
        <v>STWCB032</v>
      </c>
      <c r="C276" s="14" t="s">
        <v>6203</v>
      </c>
      <c r="E276" s="38" t="s">
        <v>738</v>
      </c>
      <c r="F276" s="44">
        <f>IF(ISBLANK('7D'!V22),"##BLANK",'7D'!V22)</f>
        <v>27</v>
      </c>
    </row>
    <row r="277" spans="2:6">
      <c r="B277" s="14" t="str">
        <f>'7D'!CG22</f>
        <v>STWCB033</v>
      </c>
      <c r="C277" s="14" t="s">
        <v>6204</v>
      </c>
      <c r="E277" s="38" t="s">
        <v>738</v>
      </c>
      <c r="F277" s="44">
        <f>IF(ISBLANK('7D'!W22),"##BLANK",'7D'!W22)</f>
        <v>0</v>
      </c>
    </row>
    <row r="278" spans="2:6">
      <c r="B278" s="46" t="str">
        <f>'7D'!CH22</f>
        <v>STWCB034</v>
      </c>
      <c r="C278" s="14" t="s">
        <v>6205</v>
      </c>
      <c r="E278" s="38" t="s">
        <v>738</v>
      </c>
      <c r="F278" s="44">
        <f>IF(ISBLANK('7D'!X22),"##BLANK",'7D'!X22)</f>
        <v>92</v>
      </c>
    </row>
    <row r="279" spans="2:6">
      <c r="B279" s="14" t="str">
        <f>'7D'!CI22</f>
        <v>STWCA029</v>
      </c>
      <c r="C279" s="14" t="s">
        <v>6206</v>
      </c>
      <c r="E279" s="38" t="s">
        <v>738</v>
      </c>
      <c r="F279" s="44">
        <f>IF(ISBLANK('7D'!Y22),"##BLANK",'7D'!Y22)</f>
        <v>0</v>
      </c>
    </row>
    <row r="280" spans="2:6">
      <c r="B280" s="14" t="str">
        <f>'7D'!CJ22</f>
        <v>STWCA030</v>
      </c>
      <c r="C280" s="14" t="s">
        <v>6207</v>
      </c>
      <c r="E280" s="38" t="s">
        <v>738</v>
      </c>
      <c r="F280" s="44">
        <f>IF(ISBLANK('7D'!Z22),"##BLANK",'7D'!Z22)</f>
        <v>13</v>
      </c>
    </row>
    <row r="281" spans="2:6">
      <c r="B281" s="14" t="str">
        <f>'7D'!CK22</f>
        <v>STWCA031</v>
      </c>
      <c r="C281" s="14" t="s">
        <v>6208</v>
      </c>
      <c r="E281" s="38" t="s">
        <v>738</v>
      </c>
      <c r="F281" s="44">
        <f>IF(ISBLANK('7D'!AA22),"##BLANK",'7D'!AA22)</f>
        <v>48</v>
      </c>
    </row>
    <row r="282" spans="2:6">
      <c r="B282" s="14" t="str">
        <f>'7D'!CL22</f>
        <v>STWCA032</v>
      </c>
      <c r="C282" s="14" t="s">
        <v>6209</v>
      </c>
      <c r="E282" s="38" t="s">
        <v>738</v>
      </c>
      <c r="F282" s="44">
        <f>IF(ISBLANK('7D'!AB22),"##BLANK",'7D'!AB22)</f>
        <v>10</v>
      </c>
    </row>
    <row r="283" spans="2:6">
      <c r="B283" s="14" t="str">
        <f>'7D'!CM22</f>
        <v>STWCA033</v>
      </c>
      <c r="C283" s="14" t="s">
        <v>6210</v>
      </c>
      <c r="E283" s="38" t="s">
        <v>738</v>
      </c>
      <c r="F283" s="44">
        <f>IF(ISBLANK('7D'!AC22),"##BLANK",'7D'!AC22)</f>
        <v>21</v>
      </c>
    </row>
    <row r="284" spans="2:6">
      <c r="B284" s="46" t="str">
        <f>'7D'!CN22</f>
        <v>STWCA034</v>
      </c>
      <c r="C284" s="14" t="s">
        <v>6211</v>
      </c>
      <c r="E284" s="38" t="s">
        <v>738</v>
      </c>
      <c r="F284" s="44">
        <f>IF(ISBLANK('7D'!AD22),"##BLANK",'7D'!AD22)</f>
        <v>92</v>
      </c>
    </row>
    <row r="285" spans="2:6">
      <c r="B285" s="14" t="str">
        <f>'7D'!BO23</f>
        <v>STWC043</v>
      </c>
      <c r="C285" s="14" t="s">
        <v>6212</v>
      </c>
      <c r="E285" s="38" t="s">
        <v>738</v>
      </c>
      <c r="F285" s="44">
        <f>IF(ISBLANK('7D'!E23),"##BLANK",'7D'!E23)</f>
        <v>0</v>
      </c>
    </row>
    <row r="286" spans="2:6">
      <c r="B286" s="14" t="str">
        <f>'7D'!BP23</f>
        <v>STWC044</v>
      </c>
      <c r="C286" s="14" t="s">
        <v>6212</v>
      </c>
      <c r="E286" s="38" t="s">
        <v>738</v>
      </c>
      <c r="F286" s="44">
        <f>IF(ISBLANK('7D'!F23),"##BLANK",'7D'!F23)</f>
        <v>3</v>
      </c>
    </row>
    <row r="287" spans="2:6">
      <c r="B287" s="14" t="str">
        <f>'7D'!BQ23</f>
        <v>STWC045</v>
      </c>
      <c r="C287" s="14" t="s">
        <v>6212</v>
      </c>
      <c r="E287" s="38" t="s">
        <v>738</v>
      </c>
      <c r="F287" s="44">
        <f>IF(ISBLANK('7D'!G23),"##BLANK",'7D'!G23)</f>
        <v>16</v>
      </c>
    </row>
    <row r="288" spans="2:6">
      <c r="B288" s="14" t="str">
        <f>'7D'!BR23</f>
        <v>STWC046</v>
      </c>
      <c r="C288" s="14" t="s">
        <v>6212</v>
      </c>
      <c r="E288" s="38" t="s">
        <v>738</v>
      </c>
      <c r="F288" s="44">
        <f>IF(ISBLANK('7D'!H23),"##BLANK",'7D'!H23)</f>
        <v>2</v>
      </c>
    </row>
    <row r="289" spans="2:6">
      <c r="B289" s="14" t="str">
        <f>'7D'!BS23</f>
        <v>STWC047</v>
      </c>
      <c r="C289" s="14" t="s">
        <v>6212</v>
      </c>
      <c r="E289" s="38" t="s">
        <v>738</v>
      </c>
      <c r="F289" s="44">
        <f>IF(ISBLANK('7D'!I23),"##BLANK",'7D'!I23)</f>
        <v>7</v>
      </c>
    </row>
    <row r="290" spans="2:6">
      <c r="B290" s="14" t="str">
        <f>'7D'!BT23</f>
        <v>STWC048</v>
      </c>
      <c r="C290" s="14" t="s">
        <v>6212</v>
      </c>
      <c r="E290" s="38" t="s">
        <v>738</v>
      </c>
      <c r="F290" s="44">
        <f>IF(ISBLANK('7D'!J23),"##BLANK",'7D'!J23)</f>
        <v>7</v>
      </c>
    </row>
    <row r="291" spans="2:6">
      <c r="B291" s="14" t="str">
        <f>'7D'!BU23</f>
        <v>STWC049</v>
      </c>
      <c r="C291" s="14" t="s">
        <v>6212</v>
      </c>
      <c r="E291" s="38" t="s">
        <v>738</v>
      </c>
      <c r="F291" s="44">
        <f>IF(ISBLANK('7D'!K23),"##BLANK",'7D'!K23)</f>
        <v>39</v>
      </c>
    </row>
    <row r="292" spans="2:6">
      <c r="B292" s="46" t="str">
        <f>'7D'!BV23</f>
        <v>STWC111</v>
      </c>
      <c r="C292" s="14" t="s">
        <v>6213</v>
      </c>
      <c r="E292" s="38" t="s">
        <v>738</v>
      </c>
      <c r="F292" s="44">
        <f>IF(ISBLANK('7D'!L23),"##BLANK",'7D'!L23)</f>
        <v>74</v>
      </c>
    </row>
    <row r="293" spans="2:6">
      <c r="B293" s="14" t="str">
        <f>'7D'!BX23</f>
        <v>STWCP043</v>
      </c>
      <c r="C293" s="14" t="s">
        <v>6214</v>
      </c>
      <c r="E293" s="38" t="s">
        <v>738</v>
      </c>
      <c r="F293" s="44">
        <f>IF(ISBLANK('7D'!N23),"##BLANK",'7D'!N23)</f>
        <v>8</v>
      </c>
    </row>
    <row r="294" spans="2:6">
      <c r="B294" s="14" t="str">
        <f>'7D'!BY23</f>
        <v>STWCP044</v>
      </c>
      <c r="C294" s="14" t="s">
        <v>6215</v>
      </c>
      <c r="E294" s="38" t="s">
        <v>738</v>
      </c>
      <c r="F294" s="44">
        <f>IF(ISBLANK('7D'!O23),"##BLANK",'7D'!O23)</f>
        <v>20</v>
      </c>
    </row>
    <row r="295" spans="2:6">
      <c r="B295" s="14" t="str">
        <f>'7D'!BZ23</f>
        <v>STWCP045</v>
      </c>
      <c r="C295" s="14" t="s">
        <v>6216</v>
      </c>
      <c r="E295" s="38" t="s">
        <v>738</v>
      </c>
      <c r="F295" s="44">
        <f>IF(ISBLANK('7D'!P23),"##BLANK",'7D'!P23)</f>
        <v>5</v>
      </c>
    </row>
    <row r="296" spans="2:6">
      <c r="B296" s="14" t="str">
        <f>'7D'!CA23</f>
        <v>STWCP046</v>
      </c>
      <c r="C296" s="14" t="s">
        <v>6217</v>
      </c>
      <c r="E296" s="38" t="s">
        <v>738</v>
      </c>
      <c r="F296" s="44">
        <f>IF(ISBLANK('7D'!Q23),"##BLANK",'7D'!Q23)</f>
        <v>41</v>
      </c>
    </row>
    <row r="297" spans="2:6">
      <c r="B297" s="46" t="str">
        <f>'7D'!CB23</f>
        <v>STWCP047</v>
      </c>
      <c r="C297" s="14" t="s">
        <v>6218</v>
      </c>
      <c r="E297" s="38" t="s">
        <v>738</v>
      </c>
      <c r="F297" s="44">
        <f>IF(ISBLANK('7D'!R23),"##BLANK",'7D'!R23)</f>
        <v>74</v>
      </c>
    </row>
    <row r="298" spans="2:6">
      <c r="B298" s="14" t="str">
        <f>'7D'!CC23</f>
        <v>STWCB043</v>
      </c>
      <c r="C298" s="14" t="s">
        <v>6219</v>
      </c>
      <c r="E298" s="38" t="s">
        <v>738</v>
      </c>
      <c r="F298" s="44">
        <f>IF(ISBLANK('7D'!S23),"##BLANK",'7D'!S23)</f>
        <v>3</v>
      </c>
    </row>
    <row r="299" spans="2:6">
      <c r="B299" s="14" t="str">
        <f>'7D'!CD23</f>
        <v>STWCB044</v>
      </c>
      <c r="C299" s="14" t="s">
        <v>6220</v>
      </c>
      <c r="E299" s="38" t="s">
        <v>738</v>
      </c>
      <c r="F299" s="44">
        <f>IF(ISBLANK('7D'!T23),"##BLANK",'7D'!T23)</f>
        <v>16</v>
      </c>
    </row>
    <row r="300" spans="2:6">
      <c r="B300" s="14" t="str">
        <f>'7D'!CE23</f>
        <v>STWCB045</v>
      </c>
      <c r="C300" s="14" t="s">
        <v>6221</v>
      </c>
      <c r="E300" s="38" t="s">
        <v>738</v>
      </c>
      <c r="F300" s="44">
        <f>IF(ISBLANK('7D'!U23),"##BLANK",'7D'!U23)</f>
        <v>29</v>
      </c>
    </row>
    <row r="301" spans="2:6">
      <c r="B301" s="14" t="str">
        <f>'7D'!CF23</f>
        <v>STWCB046</v>
      </c>
      <c r="C301" s="14" t="s">
        <v>6222</v>
      </c>
      <c r="E301" s="38" t="s">
        <v>738</v>
      </c>
      <c r="F301" s="44">
        <f>IF(ISBLANK('7D'!V23),"##BLANK",'7D'!V23)</f>
        <v>26</v>
      </c>
    </row>
    <row r="302" spans="2:6">
      <c r="B302" s="14" t="str">
        <f>'7D'!CG23</f>
        <v>STWCB047</v>
      </c>
      <c r="C302" s="14" t="s">
        <v>6223</v>
      </c>
      <c r="E302" s="38" t="s">
        <v>738</v>
      </c>
      <c r="F302" s="44">
        <f>IF(ISBLANK('7D'!W23),"##BLANK",'7D'!W23)</f>
        <v>0</v>
      </c>
    </row>
    <row r="303" spans="2:6">
      <c r="B303" s="46" t="str">
        <f>'7D'!CH23</f>
        <v>STWCB048</v>
      </c>
      <c r="C303" s="14" t="s">
        <v>6224</v>
      </c>
      <c r="E303" s="38" t="s">
        <v>738</v>
      </c>
      <c r="F303" s="44">
        <f>IF(ISBLANK('7D'!X23),"##BLANK",'7D'!X23)</f>
        <v>74</v>
      </c>
    </row>
    <row r="304" spans="2:6">
      <c r="B304" s="14" t="str">
        <f>'7D'!CI23</f>
        <v>STWCA043</v>
      </c>
      <c r="C304" s="14" t="s">
        <v>6225</v>
      </c>
      <c r="E304" s="38" t="s">
        <v>738</v>
      </c>
      <c r="F304" s="44">
        <f>IF(ISBLANK('7D'!Y23),"##BLANK",'7D'!Y23)</f>
        <v>0</v>
      </c>
    </row>
    <row r="305" spans="2:6">
      <c r="B305" s="14" t="str">
        <f>'7D'!CJ23</f>
        <v>STWCA044</v>
      </c>
      <c r="C305" s="14" t="s">
        <v>6226</v>
      </c>
      <c r="E305" s="38" t="s">
        <v>738</v>
      </c>
      <c r="F305" s="44">
        <f>IF(ISBLANK('7D'!Z23),"##BLANK",'7D'!Z23)</f>
        <v>17</v>
      </c>
    </row>
    <row r="306" spans="2:6">
      <c r="B306" s="14" t="str">
        <f>'7D'!CK23</f>
        <v>STWCA045</v>
      </c>
      <c r="C306" s="14" t="s">
        <v>6227</v>
      </c>
      <c r="E306" s="38" t="s">
        <v>738</v>
      </c>
      <c r="F306" s="44">
        <f>IF(ISBLANK('7D'!AA23),"##BLANK",'7D'!AA23)</f>
        <v>32</v>
      </c>
    </row>
    <row r="307" spans="2:6">
      <c r="B307" s="14" t="str">
        <f>'7D'!CL23</f>
        <v>STWCA046</v>
      </c>
      <c r="C307" s="14" t="s">
        <v>6228</v>
      </c>
      <c r="E307" s="38" t="s">
        <v>738</v>
      </c>
      <c r="F307" s="44">
        <f>IF(ISBLANK('7D'!AB23),"##BLANK",'7D'!AB23)</f>
        <v>4</v>
      </c>
    </row>
    <row r="308" spans="2:6">
      <c r="B308" s="14" t="str">
        <f>'7D'!CM23</f>
        <v>STWCA047</v>
      </c>
      <c r="C308" s="14" t="s">
        <v>6229</v>
      </c>
      <c r="E308" s="38" t="s">
        <v>738</v>
      </c>
      <c r="F308" s="44">
        <f>IF(ISBLANK('7D'!AC23),"##BLANK",'7D'!AC23)</f>
        <v>21</v>
      </c>
    </row>
    <row r="309" spans="2:6">
      <c r="B309" s="46" t="str">
        <f>'7D'!CN23</f>
        <v>STWCA048</v>
      </c>
      <c r="C309" s="14" t="s">
        <v>6230</v>
      </c>
      <c r="E309" s="38" t="s">
        <v>738</v>
      </c>
      <c r="F309" s="44">
        <f>IF(ISBLANK('7D'!AD23),"##BLANK",'7D'!AD23)</f>
        <v>74</v>
      </c>
    </row>
    <row r="310" spans="2:6">
      <c r="B310" s="14" t="str">
        <f>'7D'!BO24</f>
        <v>STWC057</v>
      </c>
      <c r="C310" s="14" t="s">
        <v>6231</v>
      </c>
      <c r="E310" s="38" t="s">
        <v>738</v>
      </c>
      <c r="F310" s="44">
        <f>IF(ISBLANK('7D'!E24),"##BLANK",'7D'!E24)</f>
        <v>0</v>
      </c>
    </row>
    <row r="311" spans="2:6">
      <c r="B311" s="14" t="str">
        <f>'7D'!BP24</f>
        <v>STWC058</v>
      </c>
      <c r="C311" s="14" t="s">
        <v>6231</v>
      </c>
      <c r="E311" s="38" t="s">
        <v>738</v>
      </c>
      <c r="F311" s="44">
        <f>IF(ISBLANK('7D'!F24),"##BLANK",'7D'!F24)</f>
        <v>2</v>
      </c>
    </row>
    <row r="312" spans="2:6">
      <c r="B312" s="14" t="str">
        <f>'7D'!BQ24</f>
        <v>STWC059</v>
      </c>
      <c r="C312" s="14" t="s">
        <v>6231</v>
      </c>
      <c r="E312" s="38" t="s">
        <v>738</v>
      </c>
      <c r="F312" s="44">
        <f>IF(ISBLANK('7D'!G24),"##BLANK",'7D'!G24)</f>
        <v>0</v>
      </c>
    </row>
    <row r="313" spans="2:6">
      <c r="B313" s="14" t="str">
        <f>'7D'!BR24</f>
        <v>STWC060</v>
      </c>
      <c r="C313" s="14" t="s">
        <v>6231</v>
      </c>
      <c r="E313" s="38" t="s">
        <v>738</v>
      </c>
      <c r="F313" s="44">
        <f>IF(ISBLANK('7D'!H24),"##BLANK",'7D'!H24)</f>
        <v>0</v>
      </c>
    </row>
    <row r="314" spans="2:6">
      <c r="B314" s="14" t="str">
        <f>'7D'!BS24</f>
        <v>STWC061</v>
      </c>
      <c r="C314" s="14" t="s">
        <v>6231</v>
      </c>
      <c r="E314" s="38" t="s">
        <v>738</v>
      </c>
      <c r="F314" s="44">
        <f>IF(ISBLANK('7D'!I24),"##BLANK",'7D'!I24)</f>
        <v>3</v>
      </c>
    </row>
    <row r="315" spans="2:6">
      <c r="B315" s="14" t="str">
        <f>'7D'!BT24</f>
        <v>STWC062</v>
      </c>
      <c r="C315" s="14" t="s">
        <v>6231</v>
      </c>
      <c r="E315" s="38" t="s">
        <v>738</v>
      </c>
      <c r="F315" s="44">
        <f>IF(ISBLANK('7D'!J24),"##BLANK",'7D'!J24)</f>
        <v>1</v>
      </c>
    </row>
    <row r="316" spans="2:6">
      <c r="B316" s="14" t="str">
        <f>'7D'!BU24</f>
        <v>STWC063</v>
      </c>
      <c r="C316" s="14" t="s">
        <v>6231</v>
      </c>
      <c r="E316" s="38" t="s">
        <v>738</v>
      </c>
      <c r="F316" s="44">
        <f>IF(ISBLANK('7D'!K24),"##BLANK",'7D'!K24)</f>
        <v>16</v>
      </c>
    </row>
    <row r="317" spans="2:6">
      <c r="B317" s="46" t="str">
        <f>'7D'!BV24</f>
        <v>STWC112</v>
      </c>
      <c r="C317" s="14" t="s">
        <v>6232</v>
      </c>
      <c r="E317" s="38" t="s">
        <v>738</v>
      </c>
      <c r="F317" s="44">
        <f>IF(ISBLANK('7D'!L24),"##BLANK",'7D'!L24)</f>
        <v>22</v>
      </c>
    </row>
    <row r="318" spans="2:6">
      <c r="B318" s="14" t="str">
        <f>'7D'!BX24</f>
        <v>STWCP057</v>
      </c>
      <c r="C318" s="14" t="s">
        <v>6233</v>
      </c>
      <c r="E318" s="38" t="s">
        <v>738</v>
      </c>
      <c r="F318" s="44">
        <f>IF(ISBLANK('7D'!N24),"##BLANK",'7D'!N24)</f>
        <v>2</v>
      </c>
    </row>
    <row r="319" spans="2:6">
      <c r="B319" s="14" t="str">
        <f>'7D'!BY24</f>
        <v>STWCP058</v>
      </c>
      <c r="C319" s="14" t="s">
        <v>6234</v>
      </c>
      <c r="E319" s="38" t="s">
        <v>738</v>
      </c>
      <c r="F319" s="44">
        <f>IF(ISBLANK('7D'!O24),"##BLANK",'7D'!O24)</f>
        <v>3</v>
      </c>
    </row>
    <row r="320" spans="2:6">
      <c r="B320" s="14" t="str">
        <f>'7D'!BZ24</f>
        <v>STWCP059</v>
      </c>
      <c r="C320" s="14" t="s">
        <v>6235</v>
      </c>
      <c r="E320" s="38" t="s">
        <v>738</v>
      </c>
      <c r="F320" s="44">
        <f>IF(ISBLANK('7D'!P24),"##BLANK",'7D'!P24)</f>
        <v>11</v>
      </c>
    </row>
    <row r="321" spans="2:6">
      <c r="B321" s="14" t="str">
        <f>'7D'!CA24</f>
        <v>STWCP060</v>
      </c>
      <c r="C321" s="14" t="s">
        <v>6236</v>
      </c>
      <c r="E321" s="38" t="s">
        <v>738</v>
      </c>
      <c r="F321" s="44">
        <f>IF(ISBLANK('7D'!Q24),"##BLANK",'7D'!Q24)</f>
        <v>6</v>
      </c>
    </row>
    <row r="322" spans="2:6">
      <c r="B322" s="46" t="str">
        <f>'7D'!CB24</f>
        <v>STWCP061</v>
      </c>
      <c r="C322" s="14" t="s">
        <v>6237</v>
      </c>
      <c r="E322" s="38" t="s">
        <v>738</v>
      </c>
      <c r="F322" s="44">
        <f>IF(ISBLANK('7D'!R24),"##BLANK",'7D'!R24)</f>
        <v>22</v>
      </c>
    </row>
    <row r="323" spans="2:6">
      <c r="B323" s="14" t="str">
        <f>'7D'!CC24</f>
        <v>STWCB057</v>
      </c>
      <c r="C323" s="14" t="s">
        <v>6238</v>
      </c>
      <c r="E323" s="38" t="s">
        <v>738</v>
      </c>
      <c r="F323" s="44">
        <f>IF(ISBLANK('7D'!S24),"##BLANK",'7D'!S24)</f>
        <v>2</v>
      </c>
    </row>
    <row r="324" spans="2:6">
      <c r="B324" s="14" t="str">
        <f>'7D'!CD24</f>
        <v>STWCB058</v>
      </c>
      <c r="C324" s="14" t="s">
        <v>6239</v>
      </c>
      <c r="E324" s="38" t="s">
        <v>738</v>
      </c>
      <c r="F324" s="44">
        <f>IF(ISBLANK('7D'!T24),"##BLANK",'7D'!T24)</f>
        <v>6</v>
      </c>
    </row>
    <row r="325" spans="2:6">
      <c r="B325" s="14" t="str">
        <f>'7D'!CE24</f>
        <v>STWCB059</v>
      </c>
      <c r="C325" s="14" t="s">
        <v>6240</v>
      </c>
      <c r="E325" s="38" t="s">
        <v>738</v>
      </c>
      <c r="F325" s="44">
        <f>IF(ISBLANK('7D'!U24),"##BLANK",'7D'!U24)</f>
        <v>6</v>
      </c>
    </row>
    <row r="326" spans="2:6">
      <c r="B326" s="14" t="str">
        <f>'7D'!CF24</f>
        <v>STWCB060</v>
      </c>
      <c r="C326" s="14" t="s">
        <v>6241</v>
      </c>
      <c r="E326" s="38" t="s">
        <v>738</v>
      </c>
      <c r="F326" s="44">
        <f>IF(ISBLANK('7D'!V24),"##BLANK",'7D'!V24)</f>
        <v>8</v>
      </c>
    </row>
    <row r="327" spans="2:6">
      <c r="B327" s="14" t="str">
        <f>'7D'!CG24</f>
        <v>STWCB061</v>
      </c>
      <c r="C327" s="14" t="s">
        <v>6242</v>
      </c>
      <c r="E327" s="38" t="s">
        <v>738</v>
      </c>
      <c r="F327" s="44">
        <f>IF(ISBLANK('7D'!W24),"##BLANK",'7D'!W24)</f>
        <v>0</v>
      </c>
    </row>
    <row r="328" spans="2:6">
      <c r="B328" s="46" t="str">
        <f>'7D'!CH24</f>
        <v>STWCB062</v>
      </c>
      <c r="C328" s="14" t="s">
        <v>6243</v>
      </c>
      <c r="E328" s="38" t="s">
        <v>738</v>
      </c>
      <c r="F328" s="44">
        <f>IF(ISBLANK('7D'!X24),"##BLANK",'7D'!X24)</f>
        <v>22</v>
      </c>
    </row>
    <row r="329" spans="2:6">
      <c r="B329" s="14" t="str">
        <f>'7D'!CI24</f>
        <v>STWCA057</v>
      </c>
      <c r="C329" s="14" t="s">
        <v>6244</v>
      </c>
      <c r="E329" s="38" t="s">
        <v>738</v>
      </c>
      <c r="F329" s="44">
        <f>IF(ISBLANK('7D'!Y24),"##BLANK",'7D'!Y24)</f>
        <v>0</v>
      </c>
    </row>
    <row r="330" spans="2:6">
      <c r="B330" s="14" t="str">
        <f>'7D'!CJ24</f>
        <v>STWCA058</v>
      </c>
      <c r="C330" s="14" t="s">
        <v>6245</v>
      </c>
      <c r="E330" s="38" t="s">
        <v>738</v>
      </c>
      <c r="F330" s="44">
        <f>IF(ISBLANK('7D'!Z24),"##BLANK",'7D'!Z24)</f>
        <v>7</v>
      </c>
    </row>
    <row r="331" spans="2:6">
      <c r="B331" s="14" t="str">
        <f>'7D'!CK24</f>
        <v>STWCA059</v>
      </c>
      <c r="C331" s="14" t="s">
        <v>6246</v>
      </c>
      <c r="E331" s="38" t="s">
        <v>738</v>
      </c>
      <c r="F331" s="44">
        <f>IF(ISBLANK('7D'!AA24),"##BLANK",'7D'!AA24)</f>
        <v>8</v>
      </c>
    </row>
    <row r="332" spans="2:6">
      <c r="B332" s="14" t="str">
        <f>'7D'!CL24</f>
        <v>STWCA060</v>
      </c>
      <c r="C332" s="14" t="s">
        <v>6247</v>
      </c>
      <c r="E332" s="38" t="s">
        <v>738</v>
      </c>
      <c r="F332" s="44">
        <f>IF(ISBLANK('7D'!AB24),"##BLANK",'7D'!AB24)</f>
        <v>1</v>
      </c>
    </row>
    <row r="333" spans="2:6">
      <c r="B333" s="14" t="str">
        <f>'7D'!CM24</f>
        <v>STWCA061</v>
      </c>
      <c r="C333" s="14" t="s">
        <v>6248</v>
      </c>
      <c r="E333" s="38" t="s">
        <v>738</v>
      </c>
      <c r="F333" s="44">
        <f>IF(ISBLANK('7D'!AC24),"##BLANK",'7D'!AC24)</f>
        <v>6</v>
      </c>
    </row>
    <row r="334" spans="2:6">
      <c r="B334" s="46" t="str">
        <f>'7D'!CN24</f>
        <v>STWCA062</v>
      </c>
      <c r="C334" s="14" t="s">
        <v>6249</v>
      </c>
      <c r="E334" s="38" t="s">
        <v>738</v>
      </c>
      <c r="F334" s="44">
        <f>IF(ISBLANK('7D'!AD24),"##BLANK",'7D'!AD24)</f>
        <v>22</v>
      </c>
    </row>
    <row r="335" spans="2:6">
      <c r="B335" s="14" t="str">
        <f>'7D'!BO25</f>
        <v>STWC101</v>
      </c>
      <c r="C335" s="14" t="s">
        <v>6250</v>
      </c>
      <c r="E335" s="38" t="s">
        <v>738</v>
      </c>
      <c r="F335" s="44">
        <f>IF(ISBLANK('7D'!E25),"##BLANK",'7D'!E25)</f>
        <v>0</v>
      </c>
    </row>
    <row r="336" spans="2:6">
      <c r="B336" s="14" t="str">
        <f>'7D'!BP25</f>
        <v>STWC102</v>
      </c>
      <c r="C336" s="14" t="s">
        <v>6251</v>
      </c>
      <c r="E336" s="38" t="s">
        <v>738</v>
      </c>
      <c r="F336" s="44">
        <f>IF(ISBLANK('7D'!F25),"##BLANK",'7D'!F25)</f>
        <v>16</v>
      </c>
    </row>
    <row r="337" spans="2:6">
      <c r="B337" s="14" t="str">
        <f>'7D'!BQ25</f>
        <v>STWC103</v>
      </c>
      <c r="C337" s="14" t="s">
        <v>6251</v>
      </c>
      <c r="E337" s="38" t="s">
        <v>738</v>
      </c>
      <c r="F337" s="44">
        <f>IF(ISBLANK('7D'!G25),"##BLANK",'7D'!G25)</f>
        <v>3</v>
      </c>
    </row>
    <row r="338" spans="2:6">
      <c r="B338" s="14" t="str">
        <f>'7D'!BR25</f>
        <v>STWC104</v>
      </c>
      <c r="C338" s="14" t="s">
        <v>6252</v>
      </c>
      <c r="E338" s="38" t="s">
        <v>738</v>
      </c>
      <c r="F338" s="44">
        <f>IF(ISBLANK('7D'!H25),"##BLANK",'7D'!H25)</f>
        <v>1</v>
      </c>
    </row>
    <row r="339" spans="2:6">
      <c r="B339" s="14" t="str">
        <f>'7D'!BS25</f>
        <v>STWC105</v>
      </c>
      <c r="C339" s="14" t="s">
        <v>6253</v>
      </c>
      <c r="E339" s="38" t="s">
        <v>738</v>
      </c>
      <c r="F339" s="44">
        <f>IF(ISBLANK('7D'!I25),"##BLANK",'7D'!I25)</f>
        <v>15</v>
      </c>
    </row>
    <row r="340" spans="2:6">
      <c r="B340" s="14" t="str">
        <f>'7D'!BT25</f>
        <v>STWC106</v>
      </c>
      <c r="C340" s="14" t="s">
        <v>6254</v>
      </c>
      <c r="E340" s="38" t="s">
        <v>738</v>
      </c>
      <c r="F340" s="44">
        <f>IF(ISBLANK('7D'!J25),"##BLANK",'7D'!J25)</f>
        <v>0</v>
      </c>
    </row>
    <row r="341" spans="2:6">
      <c r="B341" s="14" t="str">
        <f>'7D'!BU25</f>
        <v>STWC107</v>
      </c>
      <c r="C341" s="14" t="s">
        <v>6255</v>
      </c>
      <c r="E341" s="38" t="s">
        <v>738</v>
      </c>
      <c r="F341" s="44">
        <f>IF(ISBLANK('7D'!K25),"##BLANK",'7D'!K25)</f>
        <v>8</v>
      </c>
    </row>
    <row r="342" spans="2:6">
      <c r="B342" s="46" t="str">
        <f>'7D'!BV25</f>
        <v>STWC114</v>
      </c>
      <c r="C342" s="14" t="s">
        <v>6256</v>
      </c>
      <c r="E342" s="38" t="s">
        <v>738</v>
      </c>
      <c r="F342" s="44">
        <f>IF(ISBLANK('7D'!L25),"##BLANK",'7D'!L25)</f>
        <v>43</v>
      </c>
    </row>
    <row r="343" spans="2:6">
      <c r="B343" s="14" t="str">
        <f>'7D'!BX25</f>
        <v>STWCP101</v>
      </c>
      <c r="C343" s="14" t="s">
        <v>6257</v>
      </c>
      <c r="E343" s="38" t="s">
        <v>738</v>
      </c>
      <c r="F343" s="44">
        <f>IF(ISBLANK('7D'!N25),"##BLANK",'7D'!N25)</f>
        <v>3</v>
      </c>
    </row>
    <row r="344" spans="2:6">
      <c r="B344" s="14" t="str">
        <f>'7D'!BY25</f>
        <v>STWCP102</v>
      </c>
      <c r="C344" s="14" t="s">
        <v>6258</v>
      </c>
      <c r="E344" s="38" t="s">
        <v>738</v>
      </c>
      <c r="F344" s="44">
        <f>IF(ISBLANK('7D'!O25),"##BLANK",'7D'!O25)</f>
        <v>4</v>
      </c>
    </row>
    <row r="345" spans="2:6">
      <c r="B345" s="14" t="str">
        <f>'7D'!BZ25</f>
        <v>STWCP103</v>
      </c>
      <c r="C345" s="14" t="s">
        <v>6259</v>
      </c>
      <c r="E345" s="38" t="s">
        <v>738</v>
      </c>
      <c r="F345" s="44">
        <f>IF(ISBLANK('7D'!P25),"##BLANK",'7D'!P25)</f>
        <v>7</v>
      </c>
    </row>
    <row r="346" spans="2:6">
      <c r="B346" s="14" t="str">
        <f>'7D'!CA25</f>
        <v>STWCP104</v>
      </c>
      <c r="C346" s="14" t="s">
        <v>6260</v>
      </c>
      <c r="E346" s="38" t="s">
        <v>738</v>
      </c>
      <c r="F346" s="44">
        <f>IF(ISBLANK('7D'!Q25),"##BLANK",'7D'!Q25)</f>
        <v>29</v>
      </c>
    </row>
    <row r="347" spans="2:6">
      <c r="B347" s="46" t="str">
        <f>'7D'!CB25</f>
        <v>STWCP105</v>
      </c>
      <c r="C347" s="14" t="s">
        <v>6261</v>
      </c>
      <c r="E347" s="38" t="s">
        <v>738</v>
      </c>
      <c r="F347" s="44">
        <f>IF(ISBLANK('7D'!R25),"##BLANK",'7D'!R25)</f>
        <v>43</v>
      </c>
    </row>
    <row r="348" spans="2:6">
      <c r="B348" s="14" t="str">
        <f>'7D'!CC25</f>
        <v>STWCB101</v>
      </c>
      <c r="C348" s="14" t="s">
        <v>6262</v>
      </c>
      <c r="E348" s="38" t="s">
        <v>738</v>
      </c>
      <c r="F348" s="44">
        <f>IF(ISBLANK('7D'!S25),"##BLANK",'7D'!S25)</f>
        <v>2</v>
      </c>
    </row>
    <row r="349" spans="2:6">
      <c r="B349" s="14" t="str">
        <f>'7D'!CD25</f>
        <v>STWCB102</v>
      </c>
      <c r="C349" s="14" t="s">
        <v>6263</v>
      </c>
      <c r="E349" s="38" t="s">
        <v>738</v>
      </c>
      <c r="F349" s="44">
        <f>IF(ISBLANK('7D'!T25),"##BLANK",'7D'!T25)</f>
        <v>4</v>
      </c>
    </row>
    <row r="350" spans="2:6">
      <c r="B350" s="14" t="str">
        <f>'7D'!CE25</f>
        <v>STWCB103</v>
      </c>
      <c r="C350" s="14" t="s">
        <v>6264</v>
      </c>
      <c r="E350" s="38" t="s">
        <v>738</v>
      </c>
      <c r="F350" s="44">
        <f>IF(ISBLANK('7D'!U25),"##BLANK",'7D'!U25)</f>
        <v>7</v>
      </c>
    </row>
    <row r="351" spans="2:6">
      <c r="B351" s="14" t="str">
        <f>'7D'!CF25</f>
        <v>STWCB104</v>
      </c>
      <c r="C351" s="14" t="s">
        <v>6265</v>
      </c>
      <c r="E351" s="38" t="s">
        <v>738</v>
      </c>
      <c r="F351" s="44">
        <f>IF(ISBLANK('7D'!V25),"##BLANK",'7D'!V25)</f>
        <v>30</v>
      </c>
    </row>
    <row r="352" spans="2:6">
      <c r="B352" s="14" t="str">
        <f>'7D'!CG25</f>
        <v>STWCB105</v>
      </c>
      <c r="C352" s="14" t="s">
        <v>6266</v>
      </c>
      <c r="E352" s="38" t="s">
        <v>738</v>
      </c>
      <c r="F352" s="44">
        <f>IF(ISBLANK('7D'!W25),"##BLANK",'7D'!W25)</f>
        <v>0</v>
      </c>
    </row>
    <row r="353" spans="2:6">
      <c r="B353" s="46" t="str">
        <f>'7D'!CH25</f>
        <v>STWCB106</v>
      </c>
      <c r="C353" s="14" t="s">
        <v>6267</v>
      </c>
      <c r="E353" s="38" t="s">
        <v>738</v>
      </c>
      <c r="F353" s="44">
        <f>IF(ISBLANK('7D'!X25),"##BLANK",'7D'!X25)</f>
        <v>43</v>
      </c>
    </row>
    <row r="354" spans="2:6">
      <c r="B354" s="14" t="str">
        <f>'7D'!CI25</f>
        <v>STWCA101</v>
      </c>
      <c r="C354" s="14" t="s">
        <v>6268</v>
      </c>
      <c r="E354" s="38" t="s">
        <v>738</v>
      </c>
      <c r="F354" s="44">
        <f>IF(ISBLANK('7D'!Y25),"##BLANK",'7D'!Y25)</f>
        <v>0</v>
      </c>
    </row>
    <row r="355" spans="2:6">
      <c r="B355" s="14" t="str">
        <f>'7D'!CJ25</f>
        <v>STWCA102</v>
      </c>
      <c r="C355" s="14" t="s">
        <v>6269</v>
      </c>
      <c r="E355" s="38" t="s">
        <v>738</v>
      </c>
      <c r="F355" s="44">
        <f>IF(ISBLANK('7D'!Z25),"##BLANK",'7D'!Z25)</f>
        <v>9</v>
      </c>
    </row>
    <row r="356" spans="2:6">
      <c r="B356" s="14" t="str">
        <f>'7D'!CK25</f>
        <v>STWCA103</v>
      </c>
      <c r="C356" s="14" t="s">
        <v>6270</v>
      </c>
      <c r="E356" s="38" t="s">
        <v>738</v>
      </c>
      <c r="F356" s="44">
        <f>IF(ISBLANK('7D'!AA25),"##BLANK",'7D'!AA25)</f>
        <v>6</v>
      </c>
    </row>
    <row r="357" spans="2:6">
      <c r="B357" s="14" t="str">
        <f>'7D'!CL25</f>
        <v>STWCA104</v>
      </c>
      <c r="C357" s="14" t="s">
        <v>6271</v>
      </c>
      <c r="E357" s="38" t="s">
        <v>738</v>
      </c>
      <c r="F357" s="44">
        <f>IF(ISBLANK('7D'!AB25),"##BLANK",'7D'!AB25)</f>
        <v>5</v>
      </c>
    </row>
    <row r="358" spans="2:6">
      <c r="B358" s="14" t="str">
        <f>'7D'!CM25</f>
        <v>STWCA105</v>
      </c>
      <c r="C358" s="14" t="s">
        <v>6272</v>
      </c>
      <c r="E358" s="38" t="s">
        <v>738</v>
      </c>
      <c r="F358" s="44">
        <f>IF(ISBLANK('7D'!AC25),"##BLANK",'7D'!AC25)</f>
        <v>23</v>
      </c>
    </row>
    <row r="359" spans="2:6">
      <c r="B359" s="46" t="str">
        <f>'7D'!CN25</f>
        <v>STWCA106</v>
      </c>
      <c r="C359" s="14" t="s">
        <v>6273</v>
      </c>
      <c r="E359" s="38" t="s">
        <v>738</v>
      </c>
      <c r="F359" s="44">
        <f>IF(ISBLANK('7D'!AD25),"##BLANK",'7D'!AD25)</f>
        <v>43</v>
      </c>
    </row>
    <row r="360" spans="2:6">
      <c r="B360" s="46" t="str">
        <f>'7D'!BO26</f>
        <v>STWC121</v>
      </c>
      <c r="C360" s="14" t="s">
        <v>6274</v>
      </c>
      <c r="E360" s="38" t="s">
        <v>738</v>
      </c>
      <c r="F360" s="44">
        <f>IF(ISBLANK('7D'!E26),"##BLANK",'7D'!E26)</f>
        <v>5</v>
      </c>
    </row>
    <row r="361" spans="2:6">
      <c r="B361" s="46" t="str">
        <f>'7D'!BP26</f>
        <v>STWC122</v>
      </c>
      <c r="C361" s="14" t="s">
        <v>6275</v>
      </c>
      <c r="E361" s="38" t="s">
        <v>738</v>
      </c>
      <c r="F361" s="44">
        <f>IF(ISBLANK('7D'!F26),"##BLANK",'7D'!F26)</f>
        <v>67</v>
      </c>
    </row>
    <row r="362" spans="2:6">
      <c r="B362" s="46" t="str">
        <f>'7D'!BQ26</f>
        <v>STWC123</v>
      </c>
      <c r="C362" s="14" t="s">
        <v>6275</v>
      </c>
      <c r="E362" s="38" t="s">
        <v>738</v>
      </c>
      <c r="F362" s="44">
        <f>IF(ISBLANK('7D'!G26),"##BLANK",'7D'!G26)</f>
        <v>89</v>
      </c>
    </row>
    <row r="363" spans="2:6">
      <c r="B363" s="46" t="str">
        <f>'7D'!BR26</f>
        <v>STWC124</v>
      </c>
      <c r="C363" s="14" t="s">
        <v>6276</v>
      </c>
      <c r="E363" s="38" t="s">
        <v>738</v>
      </c>
      <c r="F363" s="44">
        <f>IF(ISBLANK('7D'!H26),"##BLANK",'7D'!H26)</f>
        <v>19</v>
      </c>
    </row>
    <row r="364" spans="2:6">
      <c r="B364" s="46" t="str">
        <f>'7D'!BS26</f>
        <v>STWC125</v>
      </c>
      <c r="C364" s="14" t="s">
        <v>6277</v>
      </c>
      <c r="E364" s="38" t="s">
        <v>738</v>
      </c>
      <c r="F364" s="44">
        <f>IF(ISBLANK('7D'!I26),"##BLANK",'7D'!I26)</f>
        <v>47</v>
      </c>
    </row>
    <row r="365" spans="2:6">
      <c r="B365" s="46" t="str">
        <f>'7D'!BT26</f>
        <v>STWC126</v>
      </c>
      <c r="C365" s="14" t="s">
        <v>6278</v>
      </c>
      <c r="E365" s="38" t="s">
        <v>738</v>
      </c>
      <c r="F365" s="44">
        <f>IF(ISBLANK('7D'!J26),"##BLANK",'7D'!J26)</f>
        <v>38</v>
      </c>
    </row>
    <row r="366" spans="2:6">
      <c r="B366" s="46" t="str">
        <f>'7D'!BU26</f>
        <v>STWC127</v>
      </c>
      <c r="C366" s="14" t="s">
        <v>6279</v>
      </c>
      <c r="E366" s="38" t="s">
        <v>738</v>
      </c>
      <c r="F366" s="44">
        <f>IF(ISBLANK('7D'!K26),"##BLANK",'7D'!K26)</f>
        <v>102</v>
      </c>
    </row>
    <row r="367" spans="2:6">
      <c r="B367" s="46" t="str">
        <f>'7D'!BV26</f>
        <v>STWC115</v>
      </c>
      <c r="C367" s="14" t="s">
        <v>6280</v>
      </c>
      <c r="E367" s="38" t="s">
        <v>738</v>
      </c>
      <c r="F367" s="44">
        <f>IF(ISBLANK('7D'!L26),"##BLANK",'7D'!L26)</f>
        <v>367</v>
      </c>
    </row>
    <row r="368" spans="2:6">
      <c r="B368" s="46" t="str">
        <f>'7D'!BX26</f>
        <v>STWCP121</v>
      </c>
      <c r="C368" s="14" t="s">
        <v>6281</v>
      </c>
      <c r="E368" s="38" t="s">
        <v>738</v>
      </c>
      <c r="F368" s="44">
        <f>IF(ISBLANK('7D'!N26),"##BLANK",'7D'!N26)</f>
        <v>29</v>
      </c>
    </row>
    <row r="369" spans="2:6">
      <c r="B369" s="46" t="str">
        <f>'7D'!BY26</f>
        <v>STWCP122</v>
      </c>
      <c r="C369" s="14" t="s">
        <v>6282</v>
      </c>
      <c r="E369" s="38" t="s">
        <v>738</v>
      </c>
      <c r="F369" s="44">
        <f>IF(ISBLANK('7D'!O26),"##BLANK",'7D'!O26)</f>
        <v>46</v>
      </c>
    </row>
    <row r="370" spans="2:6">
      <c r="B370" s="46" t="str">
        <f>'7D'!BZ26</f>
        <v>STWCP123</v>
      </c>
      <c r="C370" s="14" t="s">
        <v>6283</v>
      </c>
      <c r="E370" s="38" t="s">
        <v>738</v>
      </c>
      <c r="F370" s="44">
        <f>IF(ISBLANK('7D'!P26),"##BLANK",'7D'!P26)</f>
        <v>42</v>
      </c>
    </row>
    <row r="371" spans="2:6">
      <c r="B371" s="46" t="str">
        <f>'7D'!CA26</f>
        <v>STWCP124</v>
      </c>
      <c r="C371" s="14" t="s">
        <v>6284</v>
      </c>
      <c r="E371" s="38" t="s">
        <v>738</v>
      </c>
      <c r="F371" s="44">
        <f>IF(ISBLANK('7D'!Q26),"##BLANK",'7D'!Q26)</f>
        <v>250</v>
      </c>
    </row>
    <row r="372" spans="2:6">
      <c r="B372" s="46" t="str">
        <f>'7D'!CB26</f>
        <v>STWCP125</v>
      </c>
      <c r="C372" s="14" t="s">
        <v>6285</v>
      </c>
      <c r="E372" s="38" t="s">
        <v>738</v>
      </c>
      <c r="F372" s="44">
        <f>IF(ISBLANK('7D'!R26),"##BLANK",'7D'!R26)</f>
        <v>367</v>
      </c>
    </row>
    <row r="373" spans="2:6">
      <c r="B373" s="46" t="str">
        <f>'7D'!CC26</f>
        <v>STWCB121</v>
      </c>
      <c r="C373" s="14" t="s">
        <v>6286</v>
      </c>
      <c r="E373" s="38" t="s">
        <v>738</v>
      </c>
      <c r="F373" s="44">
        <f>IF(ISBLANK('7D'!S26),"##BLANK",'7D'!S26)</f>
        <v>8</v>
      </c>
    </row>
    <row r="374" spans="2:6">
      <c r="B374" s="46" t="str">
        <f>'7D'!CD26</f>
        <v>STWCB122</v>
      </c>
      <c r="C374" s="14" t="s">
        <v>6287</v>
      </c>
      <c r="E374" s="38" t="s">
        <v>738</v>
      </c>
      <c r="F374" s="44">
        <f>IF(ISBLANK('7D'!T26),"##BLANK",'7D'!T26)</f>
        <v>43</v>
      </c>
    </row>
    <row r="375" spans="2:6">
      <c r="B375" s="46" t="str">
        <f>'7D'!CE26</f>
        <v>STWCB123</v>
      </c>
      <c r="C375" s="14" t="s">
        <v>6288</v>
      </c>
      <c r="E375" s="38" t="s">
        <v>738</v>
      </c>
      <c r="F375" s="44">
        <f>IF(ISBLANK('7D'!U26),"##BLANK",'7D'!U26)</f>
        <v>114</v>
      </c>
    </row>
    <row r="376" spans="2:6">
      <c r="B376" s="46" t="str">
        <f>'7D'!CF26</f>
        <v>STWCB124</v>
      </c>
      <c r="C376" s="14" t="s">
        <v>6289</v>
      </c>
      <c r="E376" s="38" t="s">
        <v>738</v>
      </c>
      <c r="F376" s="44">
        <f>IF(ISBLANK('7D'!V26),"##BLANK",'7D'!V26)</f>
        <v>130</v>
      </c>
    </row>
    <row r="377" spans="2:6">
      <c r="B377" s="46" t="str">
        <f>'7D'!CG26</f>
        <v>STWCB125</v>
      </c>
      <c r="C377" s="14" t="s">
        <v>6290</v>
      </c>
      <c r="E377" s="38" t="s">
        <v>738</v>
      </c>
      <c r="F377" s="44">
        <f>IF(ISBLANK('7D'!W26),"##BLANK",'7D'!W26)</f>
        <v>72</v>
      </c>
    </row>
    <row r="378" spans="2:6">
      <c r="B378" s="46" t="str">
        <f>'7D'!CH26</f>
        <v>STWCB126</v>
      </c>
      <c r="C378" s="14" t="s">
        <v>6291</v>
      </c>
      <c r="E378" s="38" t="s">
        <v>738</v>
      </c>
      <c r="F378" s="44">
        <f>IF(ISBLANK('7D'!X26),"##BLANK",'7D'!X26)</f>
        <v>367</v>
      </c>
    </row>
    <row r="379" spans="2:6">
      <c r="B379" s="46" t="str">
        <f>'7D'!CI26</f>
        <v>STWCA121</v>
      </c>
      <c r="C379" s="14" t="s">
        <v>6292</v>
      </c>
      <c r="E379" s="38" t="s">
        <v>738</v>
      </c>
      <c r="F379" s="44">
        <f>IF(ISBLANK('7D'!Y26),"##BLANK",'7D'!Y26)</f>
        <v>0</v>
      </c>
    </row>
    <row r="380" spans="2:6">
      <c r="B380" s="46" t="str">
        <f>'7D'!CJ26</f>
        <v>STWCA122</v>
      </c>
      <c r="C380" s="14" t="s">
        <v>6293</v>
      </c>
      <c r="E380" s="38" t="s">
        <v>738</v>
      </c>
      <c r="F380" s="44">
        <f>IF(ISBLANK('7D'!Z26),"##BLANK",'7D'!Z26)</f>
        <v>47</v>
      </c>
    </row>
    <row r="381" spans="2:6">
      <c r="B381" s="46" t="str">
        <f>'7D'!CK26</f>
        <v>STWCA123</v>
      </c>
      <c r="C381" s="14" t="s">
        <v>6294</v>
      </c>
      <c r="E381" s="38" t="s">
        <v>738</v>
      </c>
      <c r="F381" s="44">
        <f>IF(ISBLANK('7D'!AA26),"##BLANK",'7D'!AA26)</f>
        <v>120</v>
      </c>
    </row>
    <row r="382" spans="2:6">
      <c r="B382" s="46" t="str">
        <f>'7D'!CL26</f>
        <v>STWCA124</v>
      </c>
      <c r="C382" s="14" t="s">
        <v>6295</v>
      </c>
      <c r="E382" s="38" t="s">
        <v>738</v>
      </c>
      <c r="F382" s="44">
        <f>IF(ISBLANK('7D'!AB26),"##BLANK",'7D'!AB26)</f>
        <v>27</v>
      </c>
    </row>
    <row r="383" spans="2:6">
      <c r="B383" s="46" t="str">
        <f>'7D'!CM26</f>
        <v>STWCA125</v>
      </c>
      <c r="C383" s="14" t="s">
        <v>6296</v>
      </c>
      <c r="E383" s="38" t="s">
        <v>738</v>
      </c>
      <c r="F383" s="44">
        <f>IF(ISBLANK('7D'!AC26),"##BLANK",'7D'!AC26)</f>
        <v>173</v>
      </c>
    </row>
    <row r="384" spans="2:6">
      <c r="B384" s="46" t="str">
        <f>'7D'!CN26</f>
        <v>STWCA126</v>
      </c>
      <c r="C384" s="14" t="s">
        <v>6297</v>
      </c>
      <c r="E384" s="38" t="s">
        <v>738</v>
      </c>
      <c r="F384" s="44">
        <f>IF(ISBLANK('7D'!AD26),"##BLANK",'7D'!AD26)</f>
        <v>367</v>
      </c>
    </row>
    <row r="385" spans="2:6">
      <c r="B385" s="14" t="str">
        <f>'7D'!BO29</f>
        <v>BN1603</v>
      </c>
      <c r="C385" s="14" t="s">
        <v>6298</v>
      </c>
      <c r="E385" s="38" t="s">
        <v>738</v>
      </c>
      <c r="F385" s="44">
        <f>IF(ISBLANK('7D'!E29),"##BLANK",'7D'!E29)</f>
        <v>4873.2241049217391</v>
      </c>
    </row>
    <row r="386" spans="2:6">
      <c r="B386" s="14" t="str">
        <f>'7D'!BO30</f>
        <v>S4030</v>
      </c>
      <c r="C386" s="14" t="s">
        <v>6299</v>
      </c>
      <c r="E386" s="38" t="s">
        <v>738</v>
      </c>
      <c r="F386" s="44">
        <f>IF(ISBLANK('7D'!E30),"##BLANK",'7D'!E30)</f>
        <v>103.45</v>
      </c>
    </row>
    <row r="387" spans="2:6">
      <c r="B387" s="14" t="str">
        <f>'7D'!BO31</f>
        <v>S4023</v>
      </c>
      <c r="C387" s="14" t="s">
        <v>6300</v>
      </c>
      <c r="E387" s="38" t="s">
        <v>738</v>
      </c>
      <c r="F387" s="44">
        <f>IF(ISBLANK('7D'!E31),"##BLANK",'7D'!E31)</f>
        <v>0</v>
      </c>
    </row>
    <row r="388" spans="2:6">
      <c r="B388" s="14" t="str">
        <f>'7D'!BO32</f>
        <v>S4024</v>
      </c>
      <c r="C388" s="14" t="s">
        <v>6301</v>
      </c>
      <c r="E388" s="38" t="s">
        <v>738</v>
      </c>
      <c r="F388" s="44">
        <f>IF(ISBLANK('7D'!E32),"##BLANK",'7D'!E32)</f>
        <v>30.137</v>
      </c>
    </row>
    <row r="389" spans="2:6">
      <c r="B389" s="14" t="str">
        <f>'7D'!BO33</f>
        <v>S4025</v>
      </c>
      <c r="C389" s="14" t="s">
        <v>6302</v>
      </c>
      <c r="E389" s="38" t="s">
        <v>738</v>
      </c>
      <c r="F389" s="44">
        <f>IF(ISBLANK('7D'!E33),"##BLANK",'7D'!E33)</f>
        <v>0</v>
      </c>
    </row>
    <row r="390" spans="2:6">
      <c r="B390" s="14" t="str">
        <f>'7D'!BO34</f>
        <v>S4027</v>
      </c>
      <c r="C390" s="14" t="s">
        <v>6303</v>
      </c>
      <c r="E390" s="38" t="s">
        <v>738</v>
      </c>
      <c r="F390" s="44">
        <f>IF(ISBLANK('7D'!E34),"##BLANK",'7D'!E34)</f>
        <v>7.1959999999999997</v>
      </c>
    </row>
    <row r="391" spans="2:6">
      <c r="B391" s="14" t="str">
        <f>'7D'!BO35</f>
        <v>S4031</v>
      </c>
      <c r="C391" s="14" t="s">
        <v>6304</v>
      </c>
      <c r="E391" s="38" t="s">
        <v>738</v>
      </c>
      <c r="F391" s="44">
        <f>IF(ISBLANK('7D'!E35),"##BLANK",'7D'!E35)</f>
        <v>0</v>
      </c>
    </row>
    <row r="392" spans="2:6">
      <c r="B392" s="14" t="str">
        <f>'7D'!BO36</f>
        <v>S4032</v>
      </c>
      <c r="C392" s="14" t="s">
        <v>6305</v>
      </c>
      <c r="E392" s="38" t="s">
        <v>738</v>
      </c>
      <c r="F392" s="44">
        <f>IF(ISBLANK('7D'!E36),"##BLANK",'7D'!E36)</f>
        <v>0</v>
      </c>
    </row>
    <row r="393" spans="2:6">
      <c r="B393" s="14" t="str">
        <f>'7D'!BO37</f>
        <v>S4033</v>
      </c>
      <c r="C393" s="14" t="s">
        <v>6306</v>
      </c>
      <c r="E393" s="38" t="s">
        <v>738</v>
      </c>
      <c r="F393" s="44">
        <f>IF(ISBLANK('7D'!E37),"##BLANK",'7D'!E37)</f>
        <v>0</v>
      </c>
    </row>
    <row r="394" spans="2:6">
      <c r="B394" s="14" t="str">
        <f>'7D'!BO38</f>
        <v>S4034</v>
      </c>
      <c r="C394" s="14" t="s">
        <v>6307</v>
      </c>
      <c r="E394" s="38" t="s">
        <v>738</v>
      </c>
      <c r="F394" s="44">
        <f>IF(ISBLANK('7D'!E38),"##BLANK",'7D'!E38)</f>
        <v>0</v>
      </c>
    </row>
    <row r="395" spans="2:6">
      <c r="B395" s="14" t="str">
        <f>'7E'!R8</f>
        <v>BN1176CA</v>
      </c>
      <c r="C395" s="14" t="s">
        <v>6308</v>
      </c>
      <c r="E395" s="38" t="s">
        <v>738</v>
      </c>
      <c r="F395" s="44">
        <f>IF(ISBLANK('7E'!E8),"##BLANK",'7E'!E8)</f>
        <v>1399.92</v>
      </c>
    </row>
    <row r="396" spans="2:6">
      <c r="B396" s="14" t="str">
        <f>'7E'!R9</f>
        <v>BN1615</v>
      </c>
      <c r="C396" s="14" t="s">
        <v>6309</v>
      </c>
      <c r="E396" s="38" t="s">
        <v>738</v>
      </c>
      <c r="F396" s="44">
        <f>IF(ISBLANK('7E'!E9),"##BLANK",'7E'!E9)</f>
        <v>83</v>
      </c>
    </row>
    <row r="397" spans="2:6">
      <c r="B397" s="14" t="str">
        <f>'7E'!R10</f>
        <v>S4016</v>
      </c>
      <c r="C397" s="14" t="s">
        <v>6310</v>
      </c>
      <c r="E397" s="38" t="s">
        <v>738</v>
      </c>
      <c r="F397" s="44">
        <f>IF(ISBLANK('7E'!E10),"##BLANK",'7E'!E10)</f>
        <v>361</v>
      </c>
    </row>
    <row r="398" spans="2:6">
      <c r="B398" s="14" t="str">
        <f>'7E'!R11</f>
        <v>STWM001</v>
      </c>
      <c r="C398" s="14" t="s">
        <v>6311</v>
      </c>
      <c r="E398" s="38" t="s">
        <v>738</v>
      </c>
      <c r="F398" s="44">
        <f>IF(ISBLANK('7E'!E11),"##BLANK",'7E'!E11)</f>
        <v>0</v>
      </c>
    </row>
    <row r="399" spans="2:6">
      <c r="B399" s="14" t="str">
        <f>'7E'!R12</f>
        <v>S4017</v>
      </c>
      <c r="C399" s="14" t="s">
        <v>6312</v>
      </c>
      <c r="E399" s="38" t="s">
        <v>738</v>
      </c>
      <c r="F399" s="44">
        <f>IF(ISBLANK('7E'!E12),"##BLANK",'7E'!E12)</f>
        <v>1404</v>
      </c>
    </row>
    <row r="400" spans="2:6">
      <c r="B400" s="14" t="str">
        <f>'7E'!R15</f>
        <v>BM902ECSC</v>
      </c>
      <c r="C400" s="14" t="s">
        <v>6313</v>
      </c>
      <c r="E400" s="38" t="s">
        <v>738</v>
      </c>
      <c r="F400" s="44">
        <f>IF(ISBLANK('7E'!E15),"##BLANK",'7E'!E15)</f>
        <v>103508.179</v>
      </c>
    </row>
    <row r="401" spans="2:6">
      <c r="B401" s="14" t="str">
        <f>'7E'!R16</f>
        <v>BM902ECST</v>
      </c>
      <c r="C401" s="14" t="s">
        <v>6314</v>
      </c>
      <c r="E401" s="38" t="s">
        <v>738</v>
      </c>
      <c r="F401" s="44">
        <f>IF(ISBLANK('7E'!E16),"##BLANK",'7E'!E16)</f>
        <v>178877.66500000001</v>
      </c>
    </row>
    <row r="402" spans="2:6">
      <c r="B402" s="14" t="str">
        <f>'7E'!R17</f>
        <v>BM902ECNPS</v>
      </c>
      <c r="C402" s="14" t="s">
        <v>6315</v>
      </c>
      <c r="E402" s="38" t="s">
        <v>738</v>
      </c>
      <c r="F402" s="44">
        <f>IF(ISBLANK('7E'!E17),"##BLANK",'7E'!E17)</f>
        <v>282385.84400000004</v>
      </c>
    </row>
  </sheetData>
  <sheetProtection sort="0"/>
  <conditionalFormatting sqref="E4:E402">
    <cfRule type="expression" dxfId="638" priority="1">
      <formula>$C4="New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70" zoomScaleNormal="70" zoomScaleSheetLayoutView="80" workbookViewId="0">
      <selection activeCell="H55" sqref="H55"/>
    </sheetView>
  </sheetViews>
  <sheetFormatPr defaultColWidth="9" defaultRowHeight="14.25"/>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showGridLines="0" topLeftCell="A10" zoomScale="70" zoomScaleNormal="70" zoomScaleSheetLayoutView="100" workbookViewId="0">
      <selection activeCell="A19" sqref="A1:XFD1048576"/>
    </sheetView>
  </sheetViews>
  <sheetFormatPr defaultColWidth="9" defaultRowHeight="15"/>
  <cols>
    <col min="1" max="1" width="1.625" style="247" customWidth="1"/>
    <col min="2" max="2" width="61.25" style="483" customWidth="1"/>
    <col min="3" max="3" width="15.25" style="247" customWidth="1"/>
    <col min="4" max="4" width="16.25" style="247" customWidth="1"/>
    <col min="5" max="5" width="16.75" style="247" customWidth="1"/>
    <col min="6" max="6" width="16.375" style="247" bestFit="1" customWidth="1"/>
    <col min="7" max="7" width="1.625" style="247" customWidth="1"/>
    <col min="8" max="8" width="12.5" style="247" customWidth="1"/>
    <col min="9" max="9" width="1.625" style="247" customWidth="1"/>
    <col min="10" max="10" width="33.625" style="247" customWidth="1"/>
    <col min="11" max="12" width="1.625" style="247" customWidth="1"/>
    <col min="13" max="13" width="25" style="247" customWidth="1"/>
    <col min="14" max="14" width="1.625" style="247" customWidth="1"/>
    <col min="15" max="18" width="9.125" style="247" hidden="1" customWidth="1"/>
    <col min="19" max="19" width="1.625" style="247" hidden="1" customWidth="1"/>
    <col min="20" max="20" width="1.625" style="247" customWidth="1"/>
    <col min="21" max="21" width="40" style="247" customWidth="1"/>
    <col min="22" max="22" width="18.25" style="247" bestFit="1" customWidth="1"/>
    <col min="23" max="25" width="15" style="247" customWidth="1"/>
    <col min="26" max="26" width="1.625" style="247" customWidth="1"/>
    <col min="27" max="16384" width="9" style="247"/>
  </cols>
  <sheetData>
    <row r="1" spans="1:33" ht="30.75" customHeight="1">
      <c r="A1" s="579"/>
      <c r="B1" s="580" t="s">
        <v>698</v>
      </c>
      <c r="C1" s="580"/>
      <c r="D1" s="580"/>
      <c r="E1" s="580"/>
      <c r="F1" s="580"/>
      <c r="G1" s="484"/>
      <c r="H1" s="608"/>
      <c r="I1" s="579"/>
      <c r="J1" s="579"/>
      <c r="K1" s="579"/>
      <c r="L1" s="582"/>
      <c r="M1" s="579"/>
      <c r="N1" s="582"/>
      <c r="O1" s="579"/>
      <c r="P1" s="579"/>
      <c r="Q1" s="579"/>
      <c r="R1" s="579"/>
      <c r="S1" s="582"/>
      <c r="T1" s="579"/>
      <c r="U1" s="580" t="s">
        <v>6740</v>
      </c>
      <c r="V1" s="580"/>
      <c r="W1" s="580"/>
      <c r="X1" s="580"/>
      <c r="Y1" s="580"/>
      <c r="Z1" s="484"/>
      <c r="AA1" s="579"/>
      <c r="AB1" s="579"/>
      <c r="AC1" s="579"/>
      <c r="AD1" s="579"/>
      <c r="AE1" s="579"/>
      <c r="AF1" s="579"/>
      <c r="AG1" s="579"/>
    </row>
    <row r="2" spans="1:33" ht="30.75" customHeight="1">
      <c r="A2" s="579"/>
      <c r="B2" s="580" t="s">
        <v>9</v>
      </c>
      <c r="C2" s="488"/>
      <c r="D2" s="488"/>
      <c r="E2" s="488"/>
      <c r="F2" s="488"/>
      <c r="G2" s="484"/>
      <c r="H2" s="608"/>
      <c r="I2" s="579"/>
      <c r="J2" s="579"/>
      <c r="K2" s="579"/>
      <c r="L2" s="582"/>
      <c r="M2" s="579"/>
      <c r="N2" s="582"/>
      <c r="O2" s="579"/>
      <c r="P2" s="579"/>
      <c r="Q2" s="579"/>
      <c r="R2" s="579"/>
      <c r="S2" s="582"/>
      <c r="T2" s="579"/>
      <c r="U2" s="580"/>
      <c r="V2" s="488"/>
      <c r="W2" s="488"/>
      <c r="X2" s="488"/>
      <c r="Y2" s="488"/>
      <c r="Z2" s="484"/>
      <c r="AA2" s="579"/>
      <c r="AB2" s="579"/>
      <c r="AC2" s="579"/>
      <c r="AD2" s="579"/>
      <c r="AE2" s="579"/>
      <c r="AF2" s="579"/>
      <c r="AG2" s="579"/>
    </row>
    <row r="3" spans="1:33" ht="45" customHeight="1">
      <c r="A3" s="579"/>
      <c r="B3" s="3077" t="s">
        <v>699</v>
      </c>
      <c r="C3" s="3077"/>
      <c r="D3" s="3077"/>
      <c r="E3" s="3077"/>
      <c r="F3" s="3077"/>
      <c r="G3" s="3077"/>
      <c r="H3" s="3077"/>
      <c r="I3" s="3077"/>
      <c r="J3" s="3077"/>
      <c r="K3" s="579"/>
      <c r="L3" s="582"/>
      <c r="M3" s="583" t="s">
        <v>6741</v>
      </c>
      <c r="N3" s="582"/>
      <c r="O3" s="579"/>
      <c r="P3" s="579"/>
      <c r="Q3" s="579"/>
      <c r="R3" s="579"/>
      <c r="S3" s="582"/>
      <c r="T3" s="579"/>
      <c r="U3" s="3077" t="s">
        <v>699</v>
      </c>
      <c r="V3" s="3077"/>
      <c r="W3" s="3077"/>
      <c r="X3" s="3077"/>
      <c r="Y3" s="3077"/>
      <c r="Z3" s="3077"/>
      <c r="AA3" s="609"/>
      <c r="AB3" s="609"/>
      <c r="AC3" s="579"/>
      <c r="AD3" s="579"/>
      <c r="AE3" s="579"/>
      <c r="AF3" s="579"/>
      <c r="AG3" s="579"/>
    </row>
    <row r="4" spans="1:33" ht="24" thickBot="1">
      <c r="A4" s="579"/>
      <c r="B4" s="584"/>
      <c r="C4" s="584"/>
      <c r="D4" s="584"/>
      <c r="E4" s="584"/>
      <c r="F4" s="584"/>
      <c r="G4" s="585"/>
      <c r="H4" s="173"/>
      <c r="I4" s="579"/>
      <c r="J4" s="579"/>
      <c r="K4" s="579"/>
      <c r="L4" s="582"/>
      <c r="M4" s="579"/>
      <c r="N4" s="582"/>
      <c r="O4" s="3199" t="s">
        <v>6742</v>
      </c>
      <c r="P4" s="3199"/>
      <c r="Q4" s="3199"/>
      <c r="R4" s="3199"/>
      <c r="S4" s="582"/>
      <c r="T4" s="579"/>
      <c r="U4" s="584"/>
      <c r="V4" s="584"/>
      <c r="W4" s="584"/>
      <c r="X4" s="584"/>
      <c r="Y4" s="584"/>
      <c r="Z4" s="585"/>
      <c r="AA4" s="579"/>
      <c r="AB4" s="579"/>
      <c r="AC4" s="579"/>
      <c r="AD4" s="579"/>
      <c r="AE4" s="579"/>
      <c r="AF4" s="579"/>
      <c r="AG4" s="579"/>
    </row>
    <row r="5" spans="1:33" ht="46.5" thickTop="1" thickBot="1">
      <c r="A5" s="526"/>
      <c r="B5" s="492" t="s">
        <v>6743</v>
      </c>
      <c r="C5" s="493" t="s">
        <v>6744</v>
      </c>
      <c r="D5" s="493" t="s">
        <v>6745</v>
      </c>
      <c r="E5" s="494" t="s">
        <v>14177</v>
      </c>
      <c r="F5" s="526"/>
      <c r="G5" s="610"/>
      <c r="H5" s="497" t="s">
        <v>6749</v>
      </c>
      <c r="I5" s="526"/>
      <c r="J5" s="497" t="s">
        <v>6750</v>
      </c>
      <c r="K5" s="526"/>
      <c r="L5" s="582"/>
      <c r="M5" s="579"/>
      <c r="N5" s="582"/>
      <c r="O5" s="502" t="s">
        <v>6751</v>
      </c>
      <c r="P5" s="502"/>
      <c r="Q5" s="502"/>
      <c r="R5" s="502"/>
      <c r="S5" s="582"/>
      <c r="T5" s="579"/>
      <c r="U5" s="492" t="s">
        <v>6743</v>
      </c>
      <c r="V5" s="494" t="s">
        <v>14177</v>
      </c>
      <c r="W5" s="495"/>
      <c r="X5" s="495"/>
      <c r="Y5" s="526"/>
      <c r="Z5" s="610"/>
      <c r="AA5" s="526"/>
      <c r="AB5" s="579"/>
      <c r="AC5" s="579"/>
      <c r="AD5" s="579"/>
      <c r="AE5" s="579"/>
      <c r="AF5" s="579"/>
      <c r="AG5" s="579"/>
    </row>
    <row r="6" spans="1:33" ht="15.75" customHeight="1" thickTop="1" thickBot="1">
      <c r="A6" s="526"/>
      <c r="B6" s="611"/>
      <c r="C6" s="611"/>
      <c r="D6" s="611"/>
      <c r="E6" s="611"/>
      <c r="F6" s="526"/>
      <c r="G6" s="610"/>
      <c r="H6" s="173"/>
      <c r="I6" s="526"/>
      <c r="J6" s="526"/>
      <c r="K6" s="526"/>
      <c r="L6" s="582"/>
      <c r="M6" s="579"/>
      <c r="N6" s="582"/>
      <c r="O6" s="579"/>
      <c r="P6" s="579"/>
      <c r="Q6" s="579"/>
      <c r="R6" s="579"/>
      <c r="S6" s="582"/>
      <c r="T6" s="579"/>
      <c r="U6" s="611"/>
      <c r="V6" s="611"/>
      <c r="W6" s="611"/>
      <c r="X6" s="611"/>
      <c r="Y6" s="526"/>
      <c r="Z6" s="610"/>
      <c r="AA6" s="526"/>
      <c r="AB6" s="579"/>
      <c r="AC6" s="579"/>
      <c r="AD6" s="579"/>
      <c r="AE6" s="579"/>
      <c r="AF6" s="579"/>
      <c r="AG6" s="579"/>
    </row>
    <row r="7" spans="1:33" ht="15.75" customHeight="1" thickTop="1" thickBot="1">
      <c r="A7" s="526"/>
      <c r="B7" s="499" t="s">
        <v>14365</v>
      </c>
      <c r="C7" s="495"/>
      <c r="D7" s="495"/>
      <c r="E7" s="495"/>
      <c r="F7" s="526"/>
      <c r="G7" s="612"/>
      <c r="H7" s="608"/>
      <c r="I7" s="526"/>
      <c r="J7" s="526"/>
      <c r="K7" s="526"/>
      <c r="L7" s="582"/>
      <c r="M7" s="579"/>
      <c r="N7" s="582"/>
      <c r="O7" s="579"/>
      <c r="P7" s="579"/>
      <c r="Q7" s="579"/>
      <c r="R7" s="579"/>
      <c r="S7" s="582"/>
      <c r="T7" s="579"/>
      <c r="U7" s="613" t="s">
        <v>14365</v>
      </c>
      <c r="V7" s="495"/>
      <c r="W7" s="495"/>
      <c r="X7" s="495"/>
      <c r="Y7" s="526"/>
      <c r="Z7" s="612"/>
      <c r="AA7" s="526"/>
      <c r="AB7" s="579"/>
      <c r="AC7" s="579"/>
      <c r="AD7" s="579"/>
      <c r="AE7" s="579"/>
      <c r="AF7" s="579"/>
      <c r="AG7" s="579"/>
    </row>
    <row r="8" spans="1:33" ht="15.75" customHeight="1" thickTop="1">
      <c r="A8" s="526"/>
      <c r="B8" s="614" t="s">
        <v>14366</v>
      </c>
      <c r="C8" s="615" t="s">
        <v>7377</v>
      </c>
      <c r="D8" s="615">
        <v>0</v>
      </c>
      <c r="E8" s="616">
        <v>4</v>
      </c>
      <c r="F8" s="617"/>
      <c r="G8" s="618"/>
      <c r="H8" s="619" t="s">
        <v>14367</v>
      </c>
      <c r="I8" s="526"/>
      <c r="J8" s="592"/>
      <c r="K8" s="526"/>
      <c r="L8" s="582"/>
      <c r="M8" s="593">
        <f>IF( SUM( O8:R8 ) = 0, 0, $O$5 )</f>
        <v>0</v>
      </c>
      <c r="N8" s="582"/>
      <c r="O8" s="579"/>
      <c r="P8" s="579"/>
      <c r="Q8" s="511">
        <f xml:space="preserve"> IF( ISNUMBER(E8 ), 0, 1 )</f>
        <v>0</v>
      </c>
      <c r="R8" s="579"/>
      <c r="S8" s="582"/>
      <c r="T8" s="579"/>
      <c r="U8" s="620" t="s">
        <v>14366</v>
      </c>
      <c r="V8" s="621" t="s">
        <v>14368</v>
      </c>
      <c r="W8" s="588"/>
      <c r="X8" s="588"/>
      <c r="Y8" s="526"/>
      <c r="Z8" s="618"/>
      <c r="AA8" s="526"/>
      <c r="AB8" s="579"/>
      <c r="AC8" s="579"/>
      <c r="AD8" s="579"/>
      <c r="AE8" s="579"/>
      <c r="AF8" s="579"/>
      <c r="AG8" s="579"/>
    </row>
    <row r="9" spans="1:33" ht="15.75" customHeight="1">
      <c r="A9" s="526"/>
      <c r="B9" s="622" t="s">
        <v>14369</v>
      </c>
      <c r="C9" s="623" t="s">
        <v>9260</v>
      </c>
      <c r="D9" s="623">
        <v>0</v>
      </c>
      <c r="E9" s="624">
        <v>895.83999999999992</v>
      </c>
      <c r="F9" s="625"/>
      <c r="G9" s="618"/>
      <c r="H9" s="626" t="s">
        <v>14370</v>
      </c>
      <c r="I9" s="526"/>
      <c r="J9" s="596"/>
      <c r="K9" s="526"/>
      <c r="L9" s="582"/>
      <c r="M9" s="593">
        <f t="shared" ref="M9:M19" si="0">IF( SUM( O9:R9 ) = 0, 0, $O$5 )</f>
        <v>0</v>
      </c>
      <c r="N9" s="582"/>
      <c r="O9" s="579"/>
      <c r="P9" s="579"/>
      <c r="Q9" s="511">
        <f t="shared" ref="Q9:Q19" si="1" xml:space="preserve"> IF( ISNUMBER(E9 ), 0, 1 )</f>
        <v>0</v>
      </c>
      <c r="R9" s="579"/>
      <c r="S9" s="582"/>
      <c r="T9" s="579"/>
      <c r="U9" s="627" t="s">
        <v>14369</v>
      </c>
      <c r="V9" s="628" t="s">
        <v>14371</v>
      </c>
      <c r="W9" s="588"/>
      <c r="X9" s="588"/>
      <c r="Y9" s="526"/>
      <c r="Z9" s="618"/>
      <c r="AA9" s="526"/>
      <c r="AB9" s="579"/>
      <c r="AC9" s="579"/>
      <c r="AD9" s="579"/>
      <c r="AE9" s="579"/>
      <c r="AF9" s="579"/>
      <c r="AG9" s="579"/>
    </row>
    <row r="10" spans="1:33" ht="15.75" customHeight="1">
      <c r="A10" s="526"/>
      <c r="B10" s="622" t="s">
        <v>14372</v>
      </c>
      <c r="C10" s="623" t="s">
        <v>7377</v>
      </c>
      <c r="D10" s="623">
        <v>0</v>
      </c>
      <c r="E10" s="624">
        <v>2</v>
      </c>
      <c r="F10" s="625"/>
      <c r="G10" s="496"/>
      <c r="H10" s="626" t="s">
        <v>14373</v>
      </c>
      <c r="I10" s="526"/>
      <c r="J10" s="596"/>
      <c r="K10" s="526"/>
      <c r="L10" s="582"/>
      <c r="M10" s="593">
        <f t="shared" si="0"/>
        <v>0</v>
      </c>
      <c r="N10" s="582"/>
      <c r="O10" s="579"/>
      <c r="P10" s="579"/>
      <c r="Q10" s="511">
        <f t="shared" si="1"/>
        <v>0</v>
      </c>
      <c r="R10" s="579"/>
      <c r="S10" s="582"/>
      <c r="T10" s="579"/>
      <c r="U10" s="627" t="s">
        <v>14372</v>
      </c>
      <c r="V10" s="628" t="s">
        <v>14374</v>
      </c>
      <c r="W10" s="588"/>
      <c r="X10" s="588"/>
      <c r="Y10" s="526"/>
      <c r="Z10" s="496"/>
      <c r="AA10" s="526"/>
      <c r="AB10" s="579"/>
      <c r="AC10" s="579"/>
      <c r="AD10" s="579"/>
      <c r="AE10" s="579"/>
      <c r="AF10" s="579"/>
      <c r="AG10" s="579"/>
    </row>
    <row r="11" spans="1:33" ht="30">
      <c r="A11" s="526"/>
      <c r="B11" s="622" t="s">
        <v>14375</v>
      </c>
      <c r="C11" s="623" t="s">
        <v>14242</v>
      </c>
      <c r="D11" s="623">
        <v>0</v>
      </c>
      <c r="E11" s="624">
        <v>951</v>
      </c>
      <c r="F11" s="625"/>
      <c r="G11" s="496"/>
      <c r="H11" s="626" t="s">
        <v>14376</v>
      </c>
      <c r="I11" s="526"/>
      <c r="J11" s="596"/>
      <c r="K11" s="526"/>
      <c r="L11" s="582"/>
      <c r="M11" s="593">
        <f t="shared" si="0"/>
        <v>0</v>
      </c>
      <c r="N11" s="582"/>
      <c r="O11" s="579"/>
      <c r="P11" s="579"/>
      <c r="Q11" s="511">
        <f t="shared" si="1"/>
        <v>0</v>
      </c>
      <c r="R11" s="579"/>
      <c r="S11" s="582"/>
      <c r="T11" s="579"/>
      <c r="U11" s="627" t="s">
        <v>14375</v>
      </c>
      <c r="V11" s="628" t="s">
        <v>14377</v>
      </c>
      <c r="W11" s="588"/>
      <c r="X11" s="588"/>
      <c r="Y11" s="526"/>
      <c r="Z11" s="496"/>
      <c r="AA11" s="526"/>
      <c r="AB11" s="579"/>
      <c r="AC11" s="579"/>
      <c r="AD11" s="579"/>
      <c r="AE11" s="579"/>
      <c r="AF11" s="579"/>
      <c r="AG11" s="579"/>
    </row>
    <row r="12" spans="1:33" ht="15.75" customHeight="1">
      <c r="A12" s="526"/>
      <c r="B12" s="622" t="s">
        <v>14378</v>
      </c>
      <c r="C12" s="623" t="s">
        <v>14246</v>
      </c>
      <c r="D12" s="623">
        <v>2</v>
      </c>
      <c r="E12" s="629">
        <v>65.900000000000006</v>
      </c>
      <c r="F12" s="625"/>
      <c r="G12" s="496"/>
      <c r="H12" s="626" t="s">
        <v>14379</v>
      </c>
      <c r="I12" s="526"/>
      <c r="J12" s="596"/>
      <c r="K12" s="526"/>
      <c r="L12" s="582"/>
      <c r="M12" s="593">
        <f t="shared" si="0"/>
        <v>0</v>
      </c>
      <c r="N12" s="582"/>
      <c r="O12" s="579"/>
      <c r="P12" s="579"/>
      <c r="Q12" s="511">
        <f t="shared" si="1"/>
        <v>0</v>
      </c>
      <c r="R12" s="579"/>
      <c r="S12" s="582"/>
      <c r="T12" s="579"/>
      <c r="U12" s="627" t="s">
        <v>14378</v>
      </c>
      <c r="V12" s="628" t="s">
        <v>14380</v>
      </c>
      <c r="W12" s="588"/>
      <c r="X12" s="588"/>
      <c r="Y12" s="526"/>
      <c r="Z12" s="496"/>
      <c r="AA12" s="526"/>
      <c r="AB12" s="579"/>
      <c r="AC12" s="579"/>
      <c r="AD12" s="579"/>
      <c r="AE12" s="579"/>
      <c r="AF12" s="579"/>
      <c r="AG12" s="579"/>
    </row>
    <row r="13" spans="1:33" ht="15.75" customHeight="1">
      <c r="A13" s="526"/>
      <c r="B13" s="622" t="s">
        <v>14381</v>
      </c>
      <c r="C13" s="623" t="s">
        <v>14250</v>
      </c>
      <c r="D13" s="623">
        <v>2</v>
      </c>
      <c r="E13" s="629">
        <v>50.54</v>
      </c>
      <c r="F13" s="625"/>
      <c r="G13" s="496"/>
      <c r="H13" s="626" t="s">
        <v>14382</v>
      </c>
      <c r="I13" s="526"/>
      <c r="J13" s="596"/>
      <c r="K13" s="526"/>
      <c r="L13" s="582"/>
      <c r="M13" s="593">
        <f t="shared" si="0"/>
        <v>0</v>
      </c>
      <c r="N13" s="582"/>
      <c r="O13" s="579"/>
      <c r="P13" s="579"/>
      <c r="Q13" s="511">
        <f t="shared" si="1"/>
        <v>0</v>
      </c>
      <c r="R13" s="579"/>
      <c r="S13" s="582"/>
      <c r="T13" s="579"/>
      <c r="U13" s="627" t="s">
        <v>14383</v>
      </c>
      <c r="V13" s="628" t="s">
        <v>14384</v>
      </c>
      <c r="W13" s="588"/>
      <c r="X13" s="588"/>
      <c r="Y13" s="526"/>
      <c r="Z13" s="496"/>
      <c r="AA13" s="526"/>
      <c r="AB13" s="579"/>
      <c r="AC13" s="579"/>
      <c r="AD13" s="579"/>
      <c r="AE13" s="579"/>
      <c r="AF13" s="579"/>
      <c r="AG13" s="579"/>
    </row>
    <row r="14" spans="1:33" ht="15.75" customHeight="1">
      <c r="A14" s="526"/>
      <c r="B14" s="622" t="s">
        <v>14385</v>
      </c>
      <c r="C14" s="623" t="s">
        <v>14254</v>
      </c>
      <c r="D14" s="623">
        <v>3</v>
      </c>
      <c r="E14" s="630">
        <v>2157.9549999999999</v>
      </c>
      <c r="F14" s="625"/>
      <c r="G14" s="496"/>
      <c r="H14" s="626" t="s">
        <v>14386</v>
      </c>
      <c r="I14" s="526"/>
      <c r="J14" s="596"/>
      <c r="K14" s="526"/>
      <c r="L14" s="582"/>
      <c r="M14" s="593">
        <f t="shared" si="0"/>
        <v>0</v>
      </c>
      <c r="N14" s="582"/>
      <c r="O14" s="579"/>
      <c r="P14" s="579"/>
      <c r="Q14" s="511">
        <f t="shared" si="1"/>
        <v>0</v>
      </c>
      <c r="R14" s="579"/>
      <c r="S14" s="582"/>
      <c r="T14" s="579"/>
      <c r="U14" s="627" t="s">
        <v>14387</v>
      </c>
      <c r="V14" s="628" t="s">
        <v>14388</v>
      </c>
      <c r="W14" s="588"/>
      <c r="X14" s="588"/>
      <c r="Y14" s="526"/>
      <c r="Z14" s="496"/>
      <c r="AA14" s="526"/>
      <c r="AB14" s="579"/>
      <c r="AC14" s="579"/>
      <c r="AD14" s="579"/>
      <c r="AE14" s="579"/>
      <c r="AF14" s="579"/>
      <c r="AG14" s="579"/>
    </row>
    <row r="15" spans="1:33" ht="15.75" customHeight="1">
      <c r="A15" s="526"/>
      <c r="B15" s="622" t="s">
        <v>14389</v>
      </c>
      <c r="C15" s="623" t="s">
        <v>7377</v>
      </c>
      <c r="D15" s="623">
        <v>0</v>
      </c>
      <c r="E15" s="624">
        <v>0</v>
      </c>
      <c r="F15" s="625"/>
      <c r="G15" s="496"/>
      <c r="H15" s="626" t="s">
        <v>14390</v>
      </c>
      <c r="I15" s="526"/>
      <c r="J15" s="596"/>
      <c r="K15" s="526"/>
      <c r="L15" s="582"/>
      <c r="M15" s="593">
        <f t="shared" si="0"/>
        <v>0</v>
      </c>
      <c r="N15" s="582"/>
      <c r="O15" s="579"/>
      <c r="P15" s="579"/>
      <c r="Q15" s="511">
        <f t="shared" si="1"/>
        <v>0</v>
      </c>
      <c r="R15" s="579"/>
      <c r="S15" s="582"/>
      <c r="T15" s="579"/>
      <c r="U15" s="627" t="s">
        <v>14389</v>
      </c>
      <c r="V15" s="628" t="s">
        <v>14391</v>
      </c>
      <c r="W15" s="588"/>
      <c r="X15" s="588"/>
      <c r="Y15" s="526"/>
      <c r="Z15" s="496"/>
      <c r="AA15" s="526"/>
      <c r="AB15" s="579"/>
      <c r="AC15" s="579"/>
      <c r="AD15" s="579"/>
      <c r="AE15" s="579"/>
      <c r="AF15" s="579"/>
      <c r="AG15" s="579"/>
    </row>
    <row r="16" spans="1:33" ht="15.75" customHeight="1">
      <c r="A16" s="526"/>
      <c r="B16" s="622" t="s">
        <v>14392</v>
      </c>
      <c r="C16" s="623" t="s">
        <v>14180</v>
      </c>
      <c r="D16" s="623">
        <v>2</v>
      </c>
      <c r="E16" s="629">
        <v>0</v>
      </c>
      <c r="F16" s="625"/>
      <c r="G16" s="496"/>
      <c r="H16" s="626" t="s">
        <v>14393</v>
      </c>
      <c r="I16" s="526"/>
      <c r="J16" s="596"/>
      <c r="K16" s="526"/>
      <c r="L16" s="582"/>
      <c r="M16" s="593">
        <f t="shared" si="0"/>
        <v>0</v>
      </c>
      <c r="N16" s="582"/>
      <c r="O16" s="579"/>
      <c r="P16" s="579"/>
      <c r="Q16" s="511">
        <f t="shared" si="1"/>
        <v>0</v>
      </c>
      <c r="R16" s="579"/>
      <c r="S16" s="582"/>
      <c r="T16" s="579"/>
      <c r="U16" s="627" t="s">
        <v>14394</v>
      </c>
      <c r="V16" s="628" t="s">
        <v>14395</v>
      </c>
      <c r="W16" s="588"/>
      <c r="X16" s="588"/>
      <c r="Y16" s="526"/>
      <c r="Z16" s="496"/>
      <c r="AA16" s="526"/>
      <c r="AB16" s="579"/>
      <c r="AC16" s="579"/>
      <c r="AD16" s="579"/>
      <c r="AE16" s="579"/>
      <c r="AF16" s="579"/>
      <c r="AG16" s="579"/>
    </row>
    <row r="17" spans="1:33" ht="15.75" customHeight="1">
      <c r="A17" s="526"/>
      <c r="B17" s="622" t="s">
        <v>14396</v>
      </c>
      <c r="C17" s="623" t="s">
        <v>7377</v>
      </c>
      <c r="D17" s="623">
        <v>0</v>
      </c>
      <c r="E17" s="624">
        <v>0</v>
      </c>
      <c r="F17" s="625"/>
      <c r="G17" s="496"/>
      <c r="H17" s="626" t="s">
        <v>14397</v>
      </c>
      <c r="I17" s="526"/>
      <c r="J17" s="596"/>
      <c r="K17" s="526"/>
      <c r="L17" s="582"/>
      <c r="M17" s="593">
        <f t="shared" si="0"/>
        <v>0</v>
      </c>
      <c r="N17" s="582"/>
      <c r="O17" s="579"/>
      <c r="P17" s="579"/>
      <c r="Q17" s="511">
        <f t="shared" si="1"/>
        <v>0</v>
      </c>
      <c r="R17" s="579"/>
      <c r="S17" s="582"/>
      <c r="T17" s="579"/>
      <c r="U17" s="627" t="s">
        <v>14396</v>
      </c>
      <c r="V17" s="628" t="s">
        <v>14398</v>
      </c>
      <c r="W17" s="588"/>
      <c r="X17" s="588"/>
      <c r="Y17" s="526"/>
      <c r="Z17" s="496"/>
      <c r="AA17" s="526"/>
      <c r="AB17" s="579"/>
      <c r="AC17" s="579"/>
      <c r="AD17" s="579"/>
      <c r="AE17" s="579"/>
      <c r="AF17" s="579"/>
      <c r="AG17" s="579"/>
    </row>
    <row r="18" spans="1:33" ht="15.75" customHeight="1">
      <c r="A18" s="526"/>
      <c r="B18" s="622" t="s">
        <v>14399</v>
      </c>
      <c r="C18" s="623" t="s">
        <v>14180</v>
      </c>
      <c r="D18" s="623">
        <v>2</v>
      </c>
      <c r="E18" s="629">
        <v>19.248999999999999</v>
      </c>
      <c r="F18" s="625"/>
      <c r="G18" s="496"/>
      <c r="H18" s="626" t="s">
        <v>14400</v>
      </c>
      <c r="I18" s="526"/>
      <c r="J18" s="596"/>
      <c r="K18" s="526"/>
      <c r="L18" s="582"/>
      <c r="M18" s="593">
        <f t="shared" si="0"/>
        <v>0</v>
      </c>
      <c r="N18" s="582"/>
      <c r="O18" s="579"/>
      <c r="P18" s="579"/>
      <c r="Q18" s="511">
        <f t="shared" si="1"/>
        <v>0</v>
      </c>
      <c r="R18" s="579"/>
      <c r="S18" s="582"/>
      <c r="T18" s="579"/>
      <c r="U18" s="627" t="s">
        <v>14401</v>
      </c>
      <c r="V18" s="628" t="s">
        <v>14402</v>
      </c>
      <c r="W18" s="588"/>
      <c r="X18" s="588"/>
      <c r="Y18" s="526"/>
      <c r="Z18" s="496"/>
      <c r="AA18" s="526"/>
      <c r="AB18" s="579"/>
      <c r="AC18" s="579"/>
      <c r="AD18" s="579"/>
      <c r="AE18" s="579"/>
      <c r="AF18" s="579"/>
      <c r="AG18" s="579"/>
    </row>
    <row r="19" spans="1:33" ht="33" customHeight="1" thickBot="1">
      <c r="A19" s="526"/>
      <c r="B19" s="631" t="s">
        <v>14403</v>
      </c>
      <c r="C19" s="632" t="s">
        <v>14246</v>
      </c>
      <c r="D19" s="632">
        <v>2</v>
      </c>
      <c r="E19" s="633">
        <v>18.600000000000001</v>
      </c>
      <c r="F19" s="634"/>
      <c r="G19" s="496"/>
      <c r="H19" s="635" t="s">
        <v>14404</v>
      </c>
      <c r="I19" s="526"/>
      <c r="J19" s="606"/>
      <c r="K19" s="526"/>
      <c r="L19" s="582"/>
      <c r="M19" s="593">
        <f t="shared" si="0"/>
        <v>0</v>
      </c>
      <c r="N19" s="582"/>
      <c r="O19" s="579"/>
      <c r="P19" s="579"/>
      <c r="Q19" s="511">
        <f t="shared" si="1"/>
        <v>0</v>
      </c>
      <c r="R19" s="579"/>
      <c r="S19" s="582"/>
      <c r="T19" s="579"/>
      <c r="U19" s="636" t="s">
        <v>14403</v>
      </c>
      <c r="V19" s="637" t="s">
        <v>14405</v>
      </c>
      <c r="W19" s="588"/>
      <c r="X19" s="588"/>
      <c r="Y19" s="526"/>
      <c r="Z19" s="496"/>
      <c r="AA19" s="526"/>
      <c r="AB19" s="579"/>
      <c r="AC19" s="579"/>
      <c r="AD19" s="579"/>
      <c r="AE19" s="579"/>
      <c r="AF19" s="579"/>
      <c r="AG19" s="579"/>
    </row>
    <row r="20" spans="1:33" ht="15.75" customHeight="1" thickTop="1" thickBot="1">
      <c r="A20" s="526"/>
      <c r="B20" s="561"/>
      <c r="C20" s="561"/>
      <c r="D20" s="561"/>
      <c r="E20" s="562"/>
      <c r="F20" s="562"/>
      <c r="G20" s="484"/>
      <c r="H20" s="638"/>
      <c r="I20" s="526"/>
      <c r="J20" s="526"/>
      <c r="K20" s="526"/>
      <c r="L20" s="582"/>
      <c r="M20" s="579"/>
      <c r="N20" s="582"/>
      <c r="O20" s="579"/>
      <c r="P20" s="579"/>
      <c r="Q20" s="579"/>
      <c r="R20" s="579"/>
      <c r="S20" s="582"/>
      <c r="T20" s="579"/>
      <c r="U20" s="561"/>
      <c r="V20" s="561"/>
      <c r="W20" s="561"/>
      <c r="X20" s="562"/>
      <c r="Y20" s="562"/>
      <c r="Z20" s="484"/>
      <c r="AA20" s="526"/>
      <c r="AB20" s="579"/>
      <c r="AC20" s="579"/>
      <c r="AD20" s="579"/>
      <c r="AE20" s="579"/>
      <c r="AF20" s="579"/>
      <c r="AG20" s="579"/>
    </row>
    <row r="21" spans="1:33" ht="15.75" customHeight="1" thickTop="1">
      <c r="A21" s="526"/>
      <c r="B21" s="2922" t="s">
        <v>14406</v>
      </c>
      <c r="C21" s="2923" t="s">
        <v>14407</v>
      </c>
      <c r="D21" s="2923"/>
      <c r="E21" s="2923" t="s">
        <v>14408</v>
      </c>
      <c r="F21" s="2928"/>
      <c r="G21" s="526"/>
      <c r="H21" s="526"/>
      <c r="I21" s="526"/>
      <c r="J21" s="526"/>
      <c r="K21" s="526"/>
      <c r="L21" s="582"/>
      <c r="M21" s="579"/>
      <c r="N21" s="582"/>
      <c r="O21" s="579"/>
      <c r="P21" s="579"/>
      <c r="Q21" s="579"/>
      <c r="R21" s="579"/>
      <c r="S21" s="582"/>
      <c r="T21" s="579"/>
      <c r="U21" s="2922" t="s">
        <v>14406</v>
      </c>
      <c r="V21" s="2923" t="s">
        <v>14407</v>
      </c>
      <c r="W21" s="2923"/>
      <c r="X21" s="2923" t="s">
        <v>14408</v>
      </c>
      <c r="Y21" s="2928"/>
      <c r="Z21" s="526"/>
      <c r="AA21" s="526"/>
      <c r="AB21" s="579"/>
      <c r="AC21" s="579"/>
      <c r="AD21" s="579"/>
      <c r="AE21" s="579"/>
      <c r="AF21" s="579"/>
      <c r="AG21" s="579"/>
    </row>
    <row r="22" spans="1:33" ht="15.75" customHeight="1">
      <c r="A22" s="526"/>
      <c r="B22" s="3035"/>
      <c r="C22" s="639" t="s">
        <v>14409</v>
      </c>
      <c r="D22" s="639" t="s">
        <v>14410</v>
      </c>
      <c r="E22" s="639" t="s">
        <v>14409</v>
      </c>
      <c r="F22" s="640" t="s">
        <v>14410</v>
      </c>
      <c r="G22" s="526"/>
      <c r="H22" s="526"/>
      <c r="I22" s="526"/>
      <c r="J22" s="526"/>
      <c r="K22" s="526"/>
      <c r="L22" s="582"/>
      <c r="M22" s="579"/>
      <c r="N22" s="582"/>
      <c r="O22" s="579"/>
      <c r="P22" s="579"/>
      <c r="Q22" s="579"/>
      <c r="R22" s="579"/>
      <c r="S22" s="582"/>
      <c r="T22" s="579"/>
      <c r="U22" s="3035"/>
      <c r="V22" s="639" t="s">
        <v>14409</v>
      </c>
      <c r="W22" s="639" t="s">
        <v>14410</v>
      </c>
      <c r="X22" s="639" t="s">
        <v>14409</v>
      </c>
      <c r="Y22" s="640" t="s">
        <v>14410</v>
      </c>
      <c r="Z22" s="526"/>
      <c r="AA22" s="526"/>
      <c r="AB22" s="579"/>
      <c r="AC22" s="579"/>
      <c r="AD22" s="579"/>
      <c r="AE22" s="579"/>
      <c r="AF22" s="579"/>
      <c r="AG22" s="579"/>
    </row>
    <row r="23" spans="1:33" ht="15.75" customHeight="1">
      <c r="A23" s="526"/>
      <c r="B23" s="641" t="s">
        <v>6744</v>
      </c>
      <c r="C23" s="639" t="s">
        <v>14180</v>
      </c>
      <c r="D23" s="639" t="s">
        <v>7377</v>
      </c>
      <c r="E23" s="639" t="s">
        <v>14180</v>
      </c>
      <c r="F23" s="640" t="s">
        <v>7377</v>
      </c>
      <c r="G23" s="526"/>
      <c r="H23" s="526"/>
      <c r="I23" s="526"/>
      <c r="J23" s="526"/>
      <c r="K23" s="526"/>
      <c r="L23" s="582"/>
      <c r="M23" s="579"/>
      <c r="N23" s="582"/>
      <c r="O23" s="579"/>
      <c r="P23" s="579"/>
      <c r="Q23" s="579"/>
      <c r="R23" s="579"/>
      <c r="S23" s="582"/>
      <c r="T23" s="579"/>
      <c r="U23" s="641" t="s">
        <v>6744</v>
      </c>
      <c r="V23" s="639" t="s">
        <v>14180</v>
      </c>
      <c r="W23" s="639" t="s">
        <v>7377</v>
      </c>
      <c r="X23" s="639" t="s">
        <v>14180</v>
      </c>
      <c r="Y23" s="640" t="s">
        <v>7377</v>
      </c>
      <c r="Z23" s="526"/>
      <c r="AA23" s="526"/>
      <c r="AB23" s="579"/>
      <c r="AC23" s="579"/>
      <c r="AD23" s="579"/>
      <c r="AE23" s="579"/>
      <c r="AF23" s="579"/>
      <c r="AG23" s="579"/>
    </row>
    <row r="24" spans="1:33" ht="15.75" customHeight="1" thickBot="1">
      <c r="A24" s="526"/>
      <c r="B24" s="642" t="s">
        <v>6745</v>
      </c>
      <c r="C24" s="643">
        <v>2</v>
      </c>
      <c r="D24" s="643">
        <v>0</v>
      </c>
      <c r="E24" s="643">
        <v>2</v>
      </c>
      <c r="F24" s="644">
        <v>0</v>
      </c>
      <c r="G24" s="526"/>
      <c r="H24" s="526"/>
      <c r="I24" s="526"/>
      <c r="J24" s="526"/>
      <c r="K24" s="526"/>
      <c r="L24" s="582"/>
      <c r="M24" s="579"/>
      <c r="N24" s="582"/>
      <c r="O24" s="579"/>
      <c r="P24" s="579"/>
      <c r="Q24" s="579"/>
      <c r="R24" s="579"/>
      <c r="S24" s="582"/>
      <c r="T24" s="579"/>
      <c r="U24" s="642" t="s">
        <v>6745</v>
      </c>
      <c r="V24" s="643">
        <v>2</v>
      </c>
      <c r="W24" s="643">
        <v>0</v>
      </c>
      <c r="X24" s="643">
        <v>2</v>
      </c>
      <c r="Y24" s="644">
        <v>0</v>
      </c>
      <c r="Z24" s="526"/>
      <c r="AA24" s="526"/>
      <c r="AB24" s="579"/>
      <c r="AC24" s="579"/>
      <c r="AD24" s="579"/>
      <c r="AE24" s="579"/>
      <c r="AF24" s="579"/>
      <c r="AG24" s="579"/>
    </row>
    <row r="25" spans="1:33" ht="15.75" customHeight="1" thickTop="1">
      <c r="A25" s="526"/>
      <c r="B25" s="614" t="s">
        <v>14411</v>
      </c>
      <c r="C25" s="645">
        <v>0</v>
      </c>
      <c r="D25" s="616">
        <v>0</v>
      </c>
      <c r="E25" s="645">
        <v>36.428252986213799</v>
      </c>
      <c r="F25" s="646">
        <v>12</v>
      </c>
      <c r="G25" s="496"/>
      <c r="H25" s="619" t="s">
        <v>14412</v>
      </c>
      <c r="I25" s="526"/>
      <c r="J25" s="592"/>
      <c r="K25" s="526"/>
      <c r="L25" s="582"/>
      <c r="M25" s="593">
        <f t="shared" ref="M25:M31" si="2">IF( SUM( O25:R25 ) = 0, 0, $O$5 )</f>
        <v>0</v>
      </c>
      <c r="N25" s="582"/>
      <c r="O25" s="511">
        <f t="shared" ref="O25:O31" si="3" xml:space="preserve"> IF( ISNUMBER(C25 ), 0, 1 )</f>
        <v>0</v>
      </c>
      <c r="P25" s="511">
        <f t="shared" ref="P25:P31" si="4" xml:space="preserve"> IF( ISNUMBER(D25 ), 0, 1 )</f>
        <v>0</v>
      </c>
      <c r="Q25" s="511">
        <f t="shared" ref="Q25:Q31" si="5" xml:space="preserve"> IF( ISNUMBER(E25 ), 0, 1 )</f>
        <v>0</v>
      </c>
      <c r="R25" s="511">
        <f t="shared" ref="R25:R31" si="6" xml:space="preserve"> IF( ISNUMBER(F25 ), 0, 1 )</f>
        <v>0</v>
      </c>
      <c r="S25" s="582"/>
      <c r="T25" s="579"/>
      <c r="U25" s="614" t="s">
        <v>14411</v>
      </c>
      <c r="V25" s="645" t="s">
        <v>14413</v>
      </c>
      <c r="W25" s="647" t="s">
        <v>14414</v>
      </c>
      <c r="X25" s="645" t="s">
        <v>14415</v>
      </c>
      <c r="Y25" s="648" t="s">
        <v>14416</v>
      </c>
      <c r="Z25" s="496"/>
      <c r="AA25" s="526"/>
      <c r="AB25" s="579"/>
      <c r="AC25" s="579"/>
      <c r="AD25" s="579"/>
      <c r="AE25" s="579"/>
      <c r="AF25" s="579"/>
      <c r="AG25" s="579"/>
    </row>
    <row r="26" spans="1:33" ht="15.75" customHeight="1">
      <c r="A26" s="526"/>
      <c r="B26" s="622" t="s">
        <v>14417</v>
      </c>
      <c r="C26" s="629">
        <v>0</v>
      </c>
      <c r="D26" s="624">
        <v>0</v>
      </c>
      <c r="E26" s="629">
        <v>0</v>
      </c>
      <c r="F26" s="649">
        <v>0</v>
      </c>
      <c r="G26" s="496"/>
      <c r="H26" s="626" t="s">
        <v>14418</v>
      </c>
      <c r="I26" s="526"/>
      <c r="J26" s="596"/>
      <c r="K26" s="526"/>
      <c r="L26" s="582"/>
      <c r="M26" s="593">
        <f t="shared" si="2"/>
        <v>0</v>
      </c>
      <c r="N26" s="582"/>
      <c r="O26" s="511">
        <f t="shared" si="3"/>
        <v>0</v>
      </c>
      <c r="P26" s="511">
        <f t="shared" si="4"/>
        <v>0</v>
      </c>
      <c r="Q26" s="511">
        <f t="shared" si="5"/>
        <v>0</v>
      </c>
      <c r="R26" s="511">
        <f t="shared" si="6"/>
        <v>0</v>
      </c>
      <c r="S26" s="582"/>
      <c r="T26" s="579"/>
      <c r="U26" s="622" t="s">
        <v>14417</v>
      </c>
      <c r="V26" s="629" t="s">
        <v>14419</v>
      </c>
      <c r="W26" s="650" t="s">
        <v>14420</v>
      </c>
      <c r="X26" s="629" t="s">
        <v>14421</v>
      </c>
      <c r="Y26" s="651" t="s">
        <v>14422</v>
      </c>
      <c r="Z26" s="496"/>
      <c r="AA26" s="526"/>
      <c r="AB26" s="579"/>
      <c r="AC26" s="579"/>
      <c r="AD26" s="579"/>
      <c r="AE26" s="579"/>
      <c r="AF26" s="579"/>
      <c r="AG26" s="579"/>
    </row>
    <row r="27" spans="1:33" ht="15.75" customHeight="1">
      <c r="A27" s="526"/>
      <c r="B27" s="622" t="s">
        <v>14423</v>
      </c>
      <c r="C27" s="629">
        <v>0</v>
      </c>
      <c r="D27" s="624">
        <v>0</v>
      </c>
      <c r="E27" s="629">
        <v>46.756556273363934</v>
      </c>
      <c r="F27" s="649">
        <v>10</v>
      </c>
      <c r="G27" s="496"/>
      <c r="H27" s="626" t="s">
        <v>14424</v>
      </c>
      <c r="I27" s="526"/>
      <c r="J27" s="596"/>
      <c r="K27" s="526"/>
      <c r="L27" s="582"/>
      <c r="M27" s="593">
        <f t="shared" si="2"/>
        <v>0</v>
      </c>
      <c r="N27" s="582"/>
      <c r="O27" s="511">
        <f t="shared" si="3"/>
        <v>0</v>
      </c>
      <c r="P27" s="511">
        <f t="shared" si="4"/>
        <v>0</v>
      </c>
      <c r="Q27" s="511">
        <f t="shared" si="5"/>
        <v>0</v>
      </c>
      <c r="R27" s="511">
        <f t="shared" si="6"/>
        <v>0</v>
      </c>
      <c r="S27" s="582"/>
      <c r="T27" s="579"/>
      <c r="U27" s="622" t="s">
        <v>14423</v>
      </c>
      <c r="V27" s="629" t="s">
        <v>14425</v>
      </c>
      <c r="W27" s="650" t="s">
        <v>14426</v>
      </c>
      <c r="X27" s="629" t="s">
        <v>14427</v>
      </c>
      <c r="Y27" s="651" t="s">
        <v>14428</v>
      </c>
      <c r="Z27" s="496"/>
      <c r="AA27" s="526"/>
      <c r="AB27" s="579"/>
      <c r="AC27" s="579"/>
      <c r="AD27" s="579"/>
      <c r="AE27" s="579"/>
      <c r="AF27" s="579"/>
      <c r="AG27" s="579"/>
    </row>
    <row r="28" spans="1:33" ht="15.75" customHeight="1">
      <c r="A28" s="526"/>
      <c r="B28" s="622" t="s">
        <v>14429</v>
      </c>
      <c r="C28" s="629">
        <v>23.949397225575904</v>
      </c>
      <c r="D28" s="624">
        <v>1</v>
      </c>
      <c r="E28" s="629">
        <v>13.484435554951737</v>
      </c>
      <c r="F28" s="649">
        <v>3</v>
      </c>
      <c r="G28" s="496"/>
      <c r="H28" s="626" t="s">
        <v>14430</v>
      </c>
      <c r="I28" s="526"/>
      <c r="J28" s="596"/>
      <c r="K28" s="526"/>
      <c r="L28" s="582"/>
      <c r="M28" s="593">
        <f t="shared" si="2"/>
        <v>0</v>
      </c>
      <c r="N28" s="582"/>
      <c r="O28" s="511">
        <f t="shared" si="3"/>
        <v>0</v>
      </c>
      <c r="P28" s="511">
        <f t="shared" si="4"/>
        <v>0</v>
      </c>
      <c r="Q28" s="511">
        <f t="shared" si="5"/>
        <v>0</v>
      </c>
      <c r="R28" s="511">
        <f t="shared" si="6"/>
        <v>0</v>
      </c>
      <c r="S28" s="582"/>
      <c r="T28" s="579"/>
      <c r="U28" s="622" t="s">
        <v>14429</v>
      </c>
      <c r="V28" s="629" t="s">
        <v>14431</v>
      </c>
      <c r="W28" s="650" t="s">
        <v>14432</v>
      </c>
      <c r="X28" s="629" t="s">
        <v>14433</v>
      </c>
      <c r="Y28" s="651" t="s">
        <v>14434</v>
      </c>
      <c r="Z28" s="496"/>
      <c r="AA28" s="526"/>
      <c r="AB28" s="579"/>
      <c r="AC28" s="579"/>
      <c r="AD28" s="579"/>
      <c r="AE28" s="579"/>
      <c r="AF28" s="579"/>
      <c r="AG28" s="579"/>
    </row>
    <row r="29" spans="1:33" ht="15.75" customHeight="1">
      <c r="A29" s="526"/>
      <c r="B29" s="622" t="s">
        <v>14435</v>
      </c>
      <c r="C29" s="629">
        <v>0</v>
      </c>
      <c r="D29" s="624">
        <v>1</v>
      </c>
      <c r="E29" s="629">
        <v>186.20110775117146</v>
      </c>
      <c r="F29" s="649">
        <v>32</v>
      </c>
      <c r="G29" s="496"/>
      <c r="H29" s="626" t="s">
        <v>14436</v>
      </c>
      <c r="I29" s="526"/>
      <c r="J29" s="596"/>
      <c r="K29" s="526"/>
      <c r="L29" s="582"/>
      <c r="M29" s="593">
        <f t="shared" si="2"/>
        <v>0</v>
      </c>
      <c r="N29" s="582"/>
      <c r="O29" s="511">
        <f t="shared" si="3"/>
        <v>0</v>
      </c>
      <c r="P29" s="511">
        <f t="shared" si="4"/>
        <v>0</v>
      </c>
      <c r="Q29" s="511">
        <f t="shared" si="5"/>
        <v>0</v>
      </c>
      <c r="R29" s="511">
        <f t="shared" si="6"/>
        <v>0</v>
      </c>
      <c r="S29" s="582"/>
      <c r="T29" s="579"/>
      <c r="U29" s="622" t="s">
        <v>14435</v>
      </c>
      <c r="V29" s="629" t="s">
        <v>14437</v>
      </c>
      <c r="W29" s="650" t="s">
        <v>14438</v>
      </c>
      <c r="X29" s="629" t="s">
        <v>14439</v>
      </c>
      <c r="Y29" s="651" t="s">
        <v>14440</v>
      </c>
      <c r="Z29" s="496"/>
      <c r="AA29" s="526"/>
      <c r="AB29" s="579"/>
      <c r="AC29" s="579"/>
      <c r="AD29" s="579"/>
      <c r="AE29" s="579"/>
      <c r="AF29" s="579"/>
      <c r="AG29" s="579"/>
    </row>
    <row r="30" spans="1:33" ht="15.75" customHeight="1">
      <c r="A30" s="526"/>
      <c r="B30" s="622" t="s">
        <v>14441</v>
      </c>
      <c r="C30" s="629">
        <v>175.43034172358506</v>
      </c>
      <c r="D30" s="624">
        <v>6</v>
      </c>
      <c r="E30" s="629">
        <v>96.146436009206113</v>
      </c>
      <c r="F30" s="649">
        <v>15</v>
      </c>
      <c r="G30" s="496"/>
      <c r="H30" s="626" t="s">
        <v>14442</v>
      </c>
      <c r="I30" s="526"/>
      <c r="J30" s="596"/>
      <c r="K30" s="526"/>
      <c r="L30" s="582"/>
      <c r="M30" s="593">
        <f t="shared" si="2"/>
        <v>0</v>
      </c>
      <c r="N30" s="582"/>
      <c r="O30" s="511">
        <f t="shared" si="3"/>
        <v>0</v>
      </c>
      <c r="P30" s="511">
        <f t="shared" si="4"/>
        <v>0</v>
      </c>
      <c r="Q30" s="511">
        <f t="shared" si="5"/>
        <v>0</v>
      </c>
      <c r="R30" s="511">
        <f t="shared" si="6"/>
        <v>0</v>
      </c>
      <c r="S30" s="582"/>
      <c r="T30" s="579"/>
      <c r="U30" s="622" t="s">
        <v>14441</v>
      </c>
      <c r="V30" s="629" t="s">
        <v>14443</v>
      </c>
      <c r="W30" s="650" t="s">
        <v>14444</v>
      </c>
      <c r="X30" s="629" t="s">
        <v>14445</v>
      </c>
      <c r="Y30" s="651" t="s">
        <v>14446</v>
      </c>
      <c r="Z30" s="496"/>
      <c r="AA30" s="526"/>
      <c r="AB30" s="579"/>
      <c r="AC30" s="579"/>
      <c r="AD30" s="579"/>
      <c r="AE30" s="579"/>
      <c r="AF30" s="579"/>
      <c r="AG30" s="579"/>
    </row>
    <row r="31" spans="1:33" ht="15.75" customHeight="1" thickBot="1">
      <c r="A31" s="526"/>
      <c r="B31" s="631" t="s">
        <v>14447</v>
      </c>
      <c r="C31" s="633">
        <v>0</v>
      </c>
      <c r="D31" s="652">
        <v>0</v>
      </c>
      <c r="E31" s="633">
        <v>0</v>
      </c>
      <c r="F31" s="653">
        <v>0</v>
      </c>
      <c r="G31" s="496"/>
      <c r="H31" s="635" t="s">
        <v>14448</v>
      </c>
      <c r="I31" s="526"/>
      <c r="J31" s="606"/>
      <c r="K31" s="526"/>
      <c r="L31" s="582"/>
      <c r="M31" s="593">
        <f t="shared" si="2"/>
        <v>0</v>
      </c>
      <c r="N31" s="582"/>
      <c r="O31" s="511">
        <f t="shared" si="3"/>
        <v>0</v>
      </c>
      <c r="P31" s="511">
        <f t="shared" si="4"/>
        <v>0</v>
      </c>
      <c r="Q31" s="511">
        <f t="shared" si="5"/>
        <v>0</v>
      </c>
      <c r="R31" s="511">
        <f t="shared" si="6"/>
        <v>0</v>
      </c>
      <c r="S31" s="582"/>
      <c r="T31" s="579"/>
      <c r="U31" s="631" t="s">
        <v>14447</v>
      </c>
      <c r="V31" s="633" t="s">
        <v>14449</v>
      </c>
      <c r="W31" s="654" t="s">
        <v>14450</v>
      </c>
      <c r="X31" s="633" t="s">
        <v>14451</v>
      </c>
      <c r="Y31" s="655" t="s">
        <v>14452</v>
      </c>
      <c r="Z31" s="496"/>
      <c r="AA31" s="526"/>
      <c r="AB31" s="579"/>
      <c r="AC31" s="579"/>
      <c r="AD31" s="579"/>
      <c r="AE31" s="579"/>
      <c r="AF31" s="579"/>
      <c r="AG31" s="579"/>
    </row>
    <row r="32" spans="1:33" ht="15.75" customHeight="1" thickTop="1" thickBot="1">
      <c r="A32" s="526"/>
      <c r="B32" s="656"/>
      <c r="C32" s="526"/>
      <c r="D32" s="526"/>
      <c r="E32" s="526"/>
      <c r="F32" s="526"/>
      <c r="G32" s="484"/>
      <c r="H32" s="526"/>
      <c r="I32" s="526"/>
      <c r="J32" s="526"/>
      <c r="K32" s="526"/>
      <c r="L32" s="582"/>
      <c r="M32" s="579"/>
      <c r="N32" s="582"/>
      <c r="O32" s="579"/>
      <c r="P32" s="579"/>
      <c r="Q32" s="579"/>
      <c r="R32" s="579"/>
      <c r="S32" s="582"/>
      <c r="T32" s="579"/>
      <c r="U32" s="526"/>
      <c r="V32" s="526"/>
      <c r="W32" s="526"/>
      <c r="X32" s="526"/>
      <c r="Y32" s="526"/>
      <c r="Z32" s="484"/>
      <c r="AA32" s="526"/>
      <c r="AB32" s="579"/>
      <c r="AC32" s="579"/>
      <c r="AD32" s="579"/>
      <c r="AE32" s="579"/>
      <c r="AF32" s="579"/>
      <c r="AG32" s="579"/>
    </row>
    <row r="33" spans="1:33" ht="15.75" customHeight="1" thickTop="1">
      <c r="A33" s="526"/>
      <c r="B33" s="657" t="s">
        <v>14453</v>
      </c>
      <c r="C33" s="658" t="s">
        <v>14454</v>
      </c>
      <c r="D33" s="659" t="s">
        <v>14410</v>
      </c>
      <c r="E33" s="495"/>
      <c r="F33" s="495"/>
      <c r="G33" s="484"/>
      <c r="H33" s="526"/>
      <c r="I33" s="526"/>
      <c r="J33" s="526"/>
      <c r="K33" s="526"/>
      <c r="L33" s="582"/>
      <c r="M33" s="579"/>
      <c r="N33" s="582"/>
      <c r="O33" s="579"/>
      <c r="P33" s="579"/>
      <c r="Q33" s="579"/>
      <c r="R33" s="579"/>
      <c r="S33" s="582"/>
      <c r="T33" s="579"/>
      <c r="U33" s="657" t="s">
        <v>14453</v>
      </c>
      <c r="V33" s="658" t="s">
        <v>14455</v>
      </c>
      <c r="W33" s="659" t="s">
        <v>14456</v>
      </c>
      <c r="X33" s="495"/>
      <c r="Y33" s="495"/>
      <c r="Z33" s="484"/>
      <c r="AA33" s="526"/>
      <c r="AB33" s="579"/>
      <c r="AC33" s="579"/>
      <c r="AD33" s="579"/>
      <c r="AE33" s="579"/>
      <c r="AF33" s="579"/>
      <c r="AG33" s="579"/>
    </row>
    <row r="34" spans="1:33" ht="15.75" customHeight="1">
      <c r="A34" s="526"/>
      <c r="B34" s="641" t="s">
        <v>6744</v>
      </c>
      <c r="C34" s="639" t="s">
        <v>14457</v>
      </c>
      <c r="D34" s="640" t="s">
        <v>7377</v>
      </c>
      <c r="E34" s="495"/>
      <c r="F34" s="495"/>
      <c r="G34" s="484"/>
      <c r="H34" s="526"/>
      <c r="I34" s="526"/>
      <c r="J34" s="526"/>
      <c r="K34" s="526"/>
      <c r="L34" s="582"/>
      <c r="M34" s="579"/>
      <c r="N34" s="582"/>
      <c r="O34" s="579"/>
      <c r="P34" s="579"/>
      <c r="Q34" s="579"/>
      <c r="R34" s="579"/>
      <c r="S34" s="582"/>
      <c r="T34" s="579"/>
      <c r="U34" s="641" t="s">
        <v>6744</v>
      </c>
      <c r="V34" s="639" t="s">
        <v>14457</v>
      </c>
      <c r="W34" s="640" t="s">
        <v>7377</v>
      </c>
      <c r="X34" s="495"/>
      <c r="Y34" s="495"/>
      <c r="Z34" s="484"/>
      <c r="AA34" s="526"/>
      <c r="AB34" s="579"/>
      <c r="AC34" s="579"/>
      <c r="AD34" s="579"/>
      <c r="AE34" s="579"/>
      <c r="AF34" s="579"/>
      <c r="AG34" s="579"/>
    </row>
    <row r="35" spans="1:33" ht="15.75" customHeight="1" thickBot="1">
      <c r="A35" s="526"/>
      <c r="B35" s="642" t="s">
        <v>6745</v>
      </c>
      <c r="C35" s="643">
        <v>1</v>
      </c>
      <c r="D35" s="644">
        <v>0</v>
      </c>
      <c r="E35" s="495"/>
      <c r="F35" s="495"/>
      <c r="G35" s="484"/>
      <c r="H35" s="526"/>
      <c r="I35" s="526"/>
      <c r="J35" s="526"/>
      <c r="K35" s="526"/>
      <c r="L35" s="582"/>
      <c r="M35" s="579"/>
      <c r="N35" s="582"/>
      <c r="O35" s="579"/>
      <c r="P35" s="579"/>
      <c r="Q35" s="579"/>
      <c r="R35" s="579"/>
      <c r="S35" s="582"/>
      <c r="T35" s="579"/>
      <c r="U35" s="642" t="s">
        <v>6745</v>
      </c>
      <c r="V35" s="643">
        <v>1</v>
      </c>
      <c r="W35" s="644">
        <v>0</v>
      </c>
      <c r="X35" s="495"/>
      <c r="Y35" s="495"/>
      <c r="Z35" s="484"/>
      <c r="AA35" s="526"/>
      <c r="AB35" s="579"/>
      <c r="AC35" s="579"/>
      <c r="AD35" s="579"/>
      <c r="AE35" s="579"/>
      <c r="AF35" s="579"/>
      <c r="AG35" s="579"/>
    </row>
    <row r="36" spans="1:33" ht="15.75" customHeight="1" thickTop="1">
      <c r="A36" s="526"/>
      <c r="B36" s="614" t="s">
        <v>14458</v>
      </c>
      <c r="C36" s="660">
        <v>1.4033274193588501</v>
      </c>
      <c r="D36" s="616">
        <v>13</v>
      </c>
      <c r="E36" s="661"/>
      <c r="F36" s="662"/>
      <c r="G36" s="496"/>
      <c r="H36" s="619" t="s">
        <v>14459</v>
      </c>
      <c r="I36" s="526"/>
      <c r="J36" s="592"/>
      <c r="K36" s="526"/>
      <c r="L36" s="582"/>
      <c r="M36" s="593">
        <f t="shared" ref="M36:M43" si="7">IF( SUM( O36:R36 ) = 0, 0, $O$5 )</f>
        <v>0</v>
      </c>
      <c r="N36" s="582"/>
      <c r="O36" s="511">
        <f t="shared" ref="O36:O43" si="8" xml:space="preserve"> IF( ISNUMBER(C36 ), 0, 1 )</f>
        <v>0</v>
      </c>
      <c r="P36" s="511">
        <f t="shared" ref="P36:P43" si="9" xml:space="preserve"> IF( ISNUMBER(D36 ), 0, 1 )</f>
        <v>0</v>
      </c>
      <c r="Q36" s="579"/>
      <c r="R36" s="579"/>
      <c r="S36" s="582"/>
      <c r="T36" s="579"/>
      <c r="U36" s="620" t="s">
        <v>14458</v>
      </c>
      <c r="V36" s="663" t="s">
        <v>14460</v>
      </c>
      <c r="W36" s="621" t="s">
        <v>14461</v>
      </c>
      <c r="X36" s="588"/>
      <c r="Y36" s="588"/>
      <c r="Z36" s="496"/>
      <c r="AA36" s="526"/>
      <c r="AB36" s="579"/>
      <c r="AC36" s="579"/>
      <c r="AD36" s="579"/>
      <c r="AE36" s="579"/>
      <c r="AF36" s="579"/>
      <c r="AG36" s="579"/>
    </row>
    <row r="37" spans="1:33" ht="15.75" customHeight="1">
      <c r="A37" s="526"/>
      <c r="B37" s="622" t="s">
        <v>14462</v>
      </c>
      <c r="C37" s="664">
        <v>4.6241386762930601</v>
      </c>
      <c r="D37" s="624">
        <v>14</v>
      </c>
      <c r="E37" s="665"/>
      <c r="F37" s="666"/>
      <c r="G37" s="496"/>
      <c r="H37" s="626" t="s">
        <v>14463</v>
      </c>
      <c r="I37" s="526"/>
      <c r="J37" s="596"/>
      <c r="K37" s="526"/>
      <c r="L37" s="582"/>
      <c r="M37" s="593">
        <f t="shared" si="7"/>
        <v>0</v>
      </c>
      <c r="N37" s="582"/>
      <c r="O37" s="511">
        <f t="shared" si="8"/>
        <v>0</v>
      </c>
      <c r="P37" s="511">
        <f t="shared" si="9"/>
        <v>0</v>
      </c>
      <c r="Q37" s="579"/>
      <c r="R37" s="579"/>
      <c r="S37" s="582"/>
      <c r="T37" s="579"/>
      <c r="U37" s="627" t="s">
        <v>14462</v>
      </c>
      <c r="V37" s="667" t="s">
        <v>14464</v>
      </c>
      <c r="W37" s="628" t="s">
        <v>14465</v>
      </c>
      <c r="X37" s="588"/>
      <c r="Y37" s="588"/>
      <c r="Z37" s="496"/>
      <c r="AA37" s="526"/>
      <c r="AB37" s="579"/>
      <c r="AC37" s="579"/>
      <c r="AD37" s="579"/>
      <c r="AE37" s="579"/>
      <c r="AF37" s="579"/>
      <c r="AG37" s="579"/>
    </row>
    <row r="38" spans="1:33" ht="15.75" customHeight="1">
      <c r="A38" s="526"/>
      <c r="B38" s="622" t="s">
        <v>14466</v>
      </c>
      <c r="C38" s="664">
        <v>14.7902461578126</v>
      </c>
      <c r="D38" s="624">
        <v>22</v>
      </c>
      <c r="E38" s="665"/>
      <c r="F38" s="666"/>
      <c r="G38" s="496"/>
      <c r="H38" s="626" t="s">
        <v>14467</v>
      </c>
      <c r="I38" s="526"/>
      <c r="J38" s="596"/>
      <c r="K38" s="526"/>
      <c r="L38" s="582"/>
      <c r="M38" s="593">
        <f t="shared" si="7"/>
        <v>0</v>
      </c>
      <c r="N38" s="582"/>
      <c r="O38" s="511">
        <f t="shared" si="8"/>
        <v>0</v>
      </c>
      <c r="P38" s="511">
        <f t="shared" si="9"/>
        <v>0</v>
      </c>
      <c r="Q38" s="579"/>
      <c r="R38" s="579"/>
      <c r="S38" s="582"/>
      <c r="T38" s="579"/>
      <c r="U38" s="627" t="s">
        <v>14466</v>
      </c>
      <c r="V38" s="667" t="s">
        <v>14468</v>
      </c>
      <c r="W38" s="628" t="s">
        <v>14469</v>
      </c>
      <c r="X38" s="588"/>
      <c r="Y38" s="588"/>
      <c r="Z38" s="496"/>
      <c r="AA38" s="526"/>
      <c r="AB38" s="579"/>
      <c r="AC38" s="579"/>
      <c r="AD38" s="579"/>
      <c r="AE38" s="579"/>
      <c r="AF38" s="579"/>
      <c r="AG38" s="579"/>
    </row>
    <row r="39" spans="1:33" ht="15.75" customHeight="1">
      <c r="A39" s="526"/>
      <c r="B39" s="622" t="s">
        <v>14470</v>
      </c>
      <c r="C39" s="664">
        <v>19.166779452180901</v>
      </c>
      <c r="D39" s="624">
        <v>16</v>
      </c>
      <c r="E39" s="665"/>
      <c r="F39" s="666"/>
      <c r="G39" s="496"/>
      <c r="H39" s="626" t="s">
        <v>14471</v>
      </c>
      <c r="I39" s="526"/>
      <c r="J39" s="596"/>
      <c r="K39" s="526"/>
      <c r="L39" s="582"/>
      <c r="M39" s="593">
        <f t="shared" si="7"/>
        <v>0</v>
      </c>
      <c r="N39" s="582"/>
      <c r="O39" s="511">
        <f t="shared" si="8"/>
        <v>0</v>
      </c>
      <c r="P39" s="511">
        <f t="shared" si="9"/>
        <v>0</v>
      </c>
      <c r="Q39" s="579"/>
      <c r="R39" s="579"/>
      <c r="S39" s="582"/>
      <c r="T39" s="579"/>
      <c r="U39" s="627" t="s">
        <v>14470</v>
      </c>
      <c r="V39" s="667" t="s">
        <v>14472</v>
      </c>
      <c r="W39" s="628" t="s">
        <v>14473</v>
      </c>
      <c r="X39" s="588"/>
      <c r="Y39" s="588"/>
      <c r="Z39" s="496"/>
      <c r="AA39" s="526"/>
      <c r="AB39" s="579"/>
      <c r="AC39" s="579"/>
      <c r="AD39" s="579"/>
      <c r="AE39" s="579"/>
      <c r="AF39" s="579"/>
      <c r="AG39" s="579"/>
    </row>
    <row r="40" spans="1:33" ht="15.75" customHeight="1">
      <c r="A40" s="526"/>
      <c r="B40" s="622" t="s">
        <v>14474</v>
      </c>
      <c r="C40" s="664">
        <v>25.0370261091435</v>
      </c>
      <c r="D40" s="624">
        <v>10</v>
      </c>
      <c r="E40" s="665"/>
      <c r="F40" s="666"/>
      <c r="G40" s="496"/>
      <c r="H40" s="626" t="s">
        <v>14475</v>
      </c>
      <c r="I40" s="526"/>
      <c r="J40" s="596"/>
      <c r="K40" s="526"/>
      <c r="L40" s="582"/>
      <c r="M40" s="593">
        <f t="shared" si="7"/>
        <v>0</v>
      </c>
      <c r="N40" s="582"/>
      <c r="O40" s="511">
        <f t="shared" si="8"/>
        <v>0</v>
      </c>
      <c r="P40" s="511">
        <f t="shared" si="9"/>
        <v>0</v>
      </c>
      <c r="Q40" s="579"/>
      <c r="R40" s="579"/>
      <c r="S40" s="582"/>
      <c r="T40" s="579"/>
      <c r="U40" s="627" t="s">
        <v>14474</v>
      </c>
      <c r="V40" s="667" t="s">
        <v>14476</v>
      </c>
      <c r="W40" s="628" t="s">
        <v>14477</v>
      </c>
      <c r="X40" s="588"/>
      <c r="Y40" s="588"/>
      <c r="Z40" s="496"/>
      <c r="AA40" s="526"/>
      <c r="AB40" s="579"/>
      <c r="AC40" s="579"/>
      <c r="AD40" s="579"/>
      <c r="AE40" s="579"/>
      <c r="AF40" s="579"/>
      <c r="AG40" s="579"/>
    </row>
    <row r="41" spans="1:33" ht="15.75" customHeight="1">
      <c r="A41" s="526"/>
      <c r="B41" s="622" t="s">
        <v>14478</v>
      </c>
      <c r="C41" s="664">
        <v>17.061221734217899</v>
      </c>
      <c r="D41" s="624">
        <v>3</v>
      </c>
      <c r="E41" s="665"/>
      <c r="F41" s="666"/>
      <c r="G41" s="496"/>
      <c r="H41" s="626" t="s">
        <v>14479</v>
      </c>
      <c r="I41" s="526"/>
      <c r="J41" s="596"/>
      <c r="K41" s="526"/>
      <c r="L41" s="582"/>
      <c r="M41" s="593">
        <f t="shared" si="7"/>
        <v>0</v>
      </c>
      <c r="N41" s="582"/>
      <c r="O41" s="511">
        <f t="shared" si="8"/>
        <v>0</v>
      </c>
      <c r="P41" s="511">
        <f t="shared" si="9"/>
        <v>0</v>
      </c>
      <c r="Q41" s="579"/>
      <c r="R41" s="579"/>
      <c r="S41" s="582"/>
      <c r="T41" s="579"/>
      <c r="U41" s="627" t="s">
        <v>14478</v>
      </c>
      <c r="V41" s="667" t="s">
        <v>14480</v>
      </c>
      <c r="W41" s="628" t="s">
        <v>14481</v>
      </c>
      <c r="X41" s="588"/>
      <c r="Y41" s="588"/>
      <c r="Z41" s="496"/>
      <c r="AA41" s="526"/>
      <c r="AB41" s="579"/>
      <c r="AC41" s="579"/>
      <c r="AD41" s="579"/>
      <c r="AE41" s="579"/>
      <c r="AF41" s="579"/>
      <c r="AG41" s="579"/>
    </row>
    <row r="42" spans="1:33" ht="15.75" customHeight="1">
      <c r="A42" s="526"/>
      <c r="B42" s="622" t="s">
        <v>14482</v>
      </c>
      <c r="C42" s="664">
        <v>17.917260450993101</v>
      </c>
      <c r="D42" s="624">
        <v>2</v>
      </c>
      <c r="E42" s="665"/>
      <c r="F42" s="666"/>
      <c r="G42" s="496"/>
      <c r="H42" s="626" t="s">
        <v>14483</v>
      </c>
      <c r="I42" s="526"/>
      <c r="J42" s="596"/>
      <c r="K42" s="526"/>
      <c r="L42" s="582"/>
      <c r="M42" s="593">
        <f t="shared" si="7"/>
        <v>0</v>
      </c>
      <c r="N42" s="582"/>
      <c r="O42" s="511">
        <f t="shared" si="8"/>
        <v>0</v>
      </c>
      <c r="P42" s="511">
        <f t="shared" si="9"/>
        <v>0</v>
      </c>
      <c r="Q42" s="579"/>
      <c r="R42" s="579"/>
      <c r="S42" s="582"/>
      <c r="T42" s="579"/>
      <c r="U42" s="627" t="s">
        <v>14482</v>
      </c>
      <c r="V42" s="667" t="s">
        <v>14484</v>
      </c>
      <c r="W42" s="628" t="s">
        <v>14485</v>
      </c>
      <c r="X42" s="588"/>
      <c r="Y42" s="588"/>
      <c r="Z42" s="496"/>
      <c r="AA42" s="526"/>
      <c r="AB42" s="579"/>
      <c r="AC42" s="579"/>
      <c r="AD42" s="579"/>
      <c r="AE42" s="579"/>
      <c r="AF42" s="579"/>
      <c r="AG42" s="579"/>
    </row>
    <row r="43" spans="1:33" ht="15.75" customHeight="1" thickBot="1">
      <c r="A43" s="526"/>
      <c r="B43" s="631" t="s">
        <v>14486</v>
      </c>
      <c r="C43" s="668">
        <v>0</v>
      </c>
      <c r="D43" s="652">
        <v>0</v>
      </c>
      <c r="E43" s="669"/>
      <c r="F43" s="670"/>
      <c r="G43" s="496"/>
      <c r="H43" s="635" t="s">
        <v>14487</v>
      </c>
      <c r="I43" s="526"/>
      <c r="J43" s="606"/>
      <c r="K43" s="526"/>
      <c r="L43" s="582"/>
      <c r="M43" s="593">
        <f t="shared" si="7"/>
        <v>0</v>
      </c>
      <c r="N43" s="582"/>
      <c r="O43" s="511">
        <f t="shared" si="8"/>
        <v>0</v>
      </c>
      <c r="P43" s="511">
        <f t="shared" si="9"/>
        <v>0</v>
      </c>
      <c r="Q43" s="579"/>
      <c r="R43" s="579"/>
      <c r="S43" s="582"/>
      <c r="T43" s="579"/>
      <c r="U43" s="636" t="s">
        <v>14486</v>
      </c>
      <c r="V43" s="671" t="s">
        <v>14488</v>
      </c>
      <c r="W43" s="637" t="s">
        <v>14489</v>
      </c>
      <c r="X43" s="588"/>
      <c r="Y43" s="588"/>
      <c r="Z43" s="496"/>
      <c r="AA43" s="526"/>
      <c r="AB43" s="579"/>
      <c r="AC43" s="579"/>
      <c r="AD43" s="579"/>
      <c r="AE43" s="579"/>
      <c r="AF43" s="579"/>
      <c r="AG43" s="579"/>
    </row>
    <row r="44" spans="1:33" ht="15.75" customHeight="1" thickTop="1" thickBot="1">
      <c r="A44" s="526"/>
      <c r="B44" s="656"/>
      <c r="C44" s="526"/>
      <c r="D44" s="526"/>
      <c r="E44" s="526"/>
      <c r="F44" s="526"/>
      <c r="G44" s="484"/>
      <c r="H44" s="526"/>
      <c r="I44" s="526"/>
      <c r="J44" s="526"/>
      <c r="K44" s="526"/>
      <c r="L44" s="582"/>
      <c r="M44" s="579"/>
      <c r="N44" s="582"/>
      <c r="O44" s="579"/>
      <c r="P44" s="579"/>
      <c r="Q44" s="579"/>
      <c r="R44" s="579"/>
      <c r="S44" s="582"/>
      <c r="T44" s="579"/>
      <c r="U44" s="526"/>
      <c r="V44" s="526"/>
      <c r="W44" s="526"/>
      <c r="X44" s="526"/>
      <c r="Y44" s="526"/>
      <c r="Z44" s="484"/>
      <c r="AA44" s="526"/>
      <c r="AB44" s="579"/>
      <c r="AC44" s="579"/>
      <c r="AD44" s="579"/>
      <c r="AE44" s="579"/>
      <c r="AF44" s="579"/>
      <c r="AG44" s="579"/>
    </row>
    <row r="45" spans="1:33" ht="15.75" customHeight="1" thickTop="1" thickBot="1">
      <c r="A45" s="526"/>
      <c r="B45" s="672" t="s">
        <v>14490</v>
      </c>
      <c r="C45" s="493" t="s">
        <v>6744</v>
      </c>
      <c r="D45" s="493" t="s">
        <v>6745</v>
      </c>
      <c r="E45" s="494" t="s">
        <v>14177</v>
      </c>
      <c r="F45" s="526"/>
      <c r="G45" s="484"/>
      <c r="H45" s="526"/>
      <c r="I45" s="526"/>
      <c r="J45" s="526"/>
      <c r="K45" s="526"/>
      <c r="L45" s="582"/>
      <c r="M45" s="579"/>
      <c r="N45" s="582"/>
      <c r="O45" s="579"/>
      <c r="P45" s="579"/>
      <c r="Q45" s="579"/>
      <c r="R45" s="579"/>
      <c r="S45" s="582"/>
      <c r="T45" s="579"/>
      <c r="U45" s="492" t="s">
        <v>14490</v>
      </c>
      <c r="V45" s="494" t="s">
        <v>14177</v>
      </c>
      <c r="W45" s="495"/>
      <c r="X45" s="495"/>
      <c r="Y45" s="526"/>
      <c r="Z45" s="484"/>
      <c r="AA45" s="526"/>
      <c r="AB45" s="579"/>
      <c r="AC45" s="579"/>
      <c r="AD45" s="579"/>
      <c r="AE45" s="579"/>
      <c r="AF45" s="579"/>
      <c r="AG45" s="579"/>
    </row>
    <row r="46" spans="1:33" ht="15.75" customHeight="1" thickTop="1">
      <c r="A46" s="526"/>
      <c r="B46" s="614" t="s">
        <v>14491</v>
      </c>
      <c r="C46" s="615" t="s">
        <v>14180</v>
      </c>
      <c r="D46" s="615">
        <v>2</v>
      </c>
      <c r="E46" s="645">
        <v>0</v>
      </c>
      <c r="F46" s="617"/>
      <c r="G46" s="496"/>
      <c r="H46" s="619" t="s">
        <v>14492</v>
      </c>
      <c r="I46" s="526"/>
      <c r="J46" s="592"/>
      <c r="K46" s="526"/>
      <c r="L46" s="582"/>
      <c r="M46" s="593">
        <f t="shared" ref="M46:M54" si="10">IF( SUM( O46:R46 ) = 0, 0, $O$5 )</f>
        <v>0</v>
      </c>
      <c r="N46" s="582"/>
      <c r="O46" s="579"/>
      <c r="P46" s="579"/>
      <c r="Q46" s="511">
        <f t="shared" ref="Q46:Q54" si="11" xml:space="preserve"> IF( ISNUMBER(E46 ), 0, 1 )</f>
        <v>0</v>
      </c>
      <c r="R46" s="579"/>
      <c r="S46" s="582"/>
      <c r="T46" s="579"/>
      <c r="U46" s="627" t="s">
        <v>14491</v>
      </c>
      <c r="V46" s="628" t="s">
        <v>14493</v>
      </c>
      <c r="W46" s="588"/>
      <c r="X46" s="588"/>
      <c r="Y46" s="526"/>
      <c r="Z46" s="496"/>
      <c r="AA46" s="526"/>
      <c r="AB46" s="579"/>
      <c r="AC46" s="579"/>
      <c r="AD46" s="579"/>
      <c r="AE46" s="579"/>
      <c r="AF46" s="579"/>
      <c r="AG46" s="579"/>
    </row>
    <row r="47" spans="1:33" ht="32.25" customHeight="1">
      <c r="A47" s="526"/>
      <c r="B47" s="622" t="s">
        <v>14494</v>
      </c>
      <c r="C47" s="623" t="s">
        <v>7377</v>
      </c>
      <c r="D47" s="623">
        <v>0</v>
      </c>
      <c r="E47" s="624">
        <v>0</v>
      </c>
      <c r="F47" s="625"/>
      <c r="G47" s="496"/>
      <c r="H47" s="626" t="s">
        <v>14495</v>
      </c>
      <c r="I47" s="526"/>
      <c r="J47" s="596"/>
      <c r="K47" s="526"/>
      <c r="L47" s="582"/>
      <c r="M47" s="593">
        <f t="shared" si="10"/>
        <v>0</v>
      </c>
      <c r="N47" s="582"/>
      <c r="O47" s="579"/>
      <c r="P47" s="579"/>
      <c r="Q47" s="511">
        <f t="shared" si="11"/>
        <v>0</v>
      </c>
      <c r="R47" s="579"/>
      <c r="S47" s="582"/>
      <c r="T47" s="579"/>
      <c r="U47" s="627" t="s">
        <v>14494</v>
      </c>
      <c r="V47" s="628" t="s">
        <v>14496</v>
      </c>
      <c r="W47" s="588"/>
      <c r="X47" s="588"/>
      <c r="Y47" s="526"/>
      <c r="Z47" s="496"/>
      <c r="AA47" s="526"/>
      <c r="AB47" s="579"/>
      <c r="AC47" s="579"/>
      <c r="AD47" s="579"/>
      <c r="AE47" s="579"/>
      <c r="AF47" s="579"/>
      <c r="AG47" s="579"/>
    </row>
    <row r="48" spans="1:33" ht="15.75" customHeight="1">
      <c r="A48" s="526"/>
      <c r="B48" s="622" t="s">
        <v>14497</v>
      </c>
      <c r="C48" s="623" t="s">
        <v>14498</v>
      </c>
      <c r="D48" s="623">
        <v>3</v>
      </c>
      <c r="E48" s="630">
        <v>2493.4093696159066</v>
      </c>
      <c r="F48" s="625"/>
      <c r="G48" s="496"/>
      <c r="H48" s="626" t="s">
        <v>14499</v>
      </c>
      <c r="I48" s="526"/>
      <c r="J48" s="596"/>
      <c r="K48" s="526"/>
      <c r="L48" s="582"/>
      <c r="M48" s="593">
        <f t="shared" si="10"/>
        <v>0</v>
      </c>
      <c r="N48" s="582"/>
      <c r="O48" s="579"/>
      <c r="P48" s="579"/>
      <c r="Q48" s="511">
        <f t="shared" si="11"/>
        <v>0</v>
      </c>
      <c r="R48" s="579"/>
      <c r="S48" s="582"/>
      <c r="T48" s="579"/>
      <c r="U48" s="627" t="s">
        <v>14497</v>
      </c>
      <c r="V48" s="628" t="s">
        <v>14500</v>
      </c>
      <c r="W48" s="588"/>
      <c r="X48" s="588"/>
      <c r="Y48" s="526"/>
      <c r="Z48" s="496"/>
      <c r="AA48" s="526"/>
      <c r="AB48" s="579"/>
      <c r="AC48" s="579"/>
      <c r="AD48" s="579"/>
      <c r="AE48" s="579"/>
      <c r="AF48" s="579"/>
      <c r="AG48" s="579"/>
    </row>
    <row r="49" spans="1:33" ht="15.75" customHeight="1">
      <c r="A49" s="526"/>
      <c r="B49" s="622" t="s">
        <v>14501</v>
      </c>
      <c r="C49" s="623" t="s">
        <v>14250</v>
      </c>
      <c r="D49" s="623">
        <v>2</v>
      </c>
      <c r="E49" s="629">
        <v>32.64</v>
      </c>
      <c r="F49" s="625"/>
      <c r="G49" s="496"/>
      <c r="H49" s="626" t="s">
        <v>14502</v>
      </c>
      <c r="I49" s="526"/>
      <c r="J49" s="596"/>
      <c r="K49" s="526"/>
      <c r="L49" s="582"/>
      <c r="M49" s="593">
        <f t="shared" si="10"/>
        <v>0</v>
      </c>
      <c r="N49" s="582"/>
      <c r="O49" s="579"/>
      <c r="P49" s="579"/>
      <c r="Q49" s="511">
        <f t="shared" si="11"/>
        <v>0</v>
      </c>
      <c r="R49" s="579"/>
      <c r="S49" s="582"/>
      <c r="T49" s="579"/>
      <c r="U49" s="627" t="s">
        <v>14501</v>
      </c>
      <c r="V49" s="628" t="s">
        <v>14503</v>
      </c>
      <c r="W49" s="588"/>
      <c r="X49" s="588"/>
      <c r="Y49" s="526"/>
      <c r="Z49" s="496"/>
      <c r="AA49" s="526"/>
      <c r="AB49" s="579"/>
      <c r="AC49" s="579"/>
      <c r="AD49" s="579"/>
      <c r="AE49" s="579"/>
      <c r="AF49" s="579"/>
      <c r="AG49" s="579"/>
    </row>
    <row r="50" spans="1:33" ht="15.75" customHeight="1">
      <c r="A50" s="526"/>
      <c r="B50" s="622" t="s">
        <v>14504</v>
      </c>
      <c r="C50" s="623" t="s">
        <v>14254</v>
      </c>
      <c r="D50" s="623">
        <v>3</v>
      </c>
      <c r="E50" s="630">
        <v>35504.86</v>
      </c>
      <c r="F50" s="625"/>
      <c r="G50" s="496"/>
      <c r="H50" s="626" t="s">
        <v>14505</v>
      </c>
      <c r="I50" s="526"/>
      <c r="J50" s="596"/>
      <c r="K50" s="526"/>
      <c r="L50" s="582"/>
      <c r="M50" s="593">
        <f t="shared" si="10"/>
        <v>0</v>
      </c>
      <c r="N50" s="582"/>
      <c r="O50" s="579"/>
      <c r="P50" s="579"/>
      <c r="Q50" s="511">
        <f t="shared" si="11"/>
        <v>0</v>
      </c>
      <c r="R50" s="579"/>
      <c r="S50" s="582"/>
      <c r="T50" s="579"/>
      <c r="U50" s="627" t="s">
        <v>14506</v>
      </c>
      <c r="V50" s="628" t="s">
        <v>14507</v>
      </c>
      <c r="W50" s="588"/>
      <c r="X50" s="588"/>
      <c r="Y50" s="526"/>
      <c r="Z50" s="496"/>
      <c r="AA50" s="526"/>
      <c r="AB50" s="579"/>
      <c r="AC50" s="579"/>
      <c r="AD50" s="579"/>
      <c r="AE50" s="579"/>
      <c r="AF50" s="579"/>
      <c r="AG50" s="579"/>
    </row>
    <row r="51" spans="1:33" ht="15.75" customHeight="1">
      <c r="A51" s="526"/>
      <c r="B51" s="622" t="s">
        <v>14508</v>
      </c>
      <c r="C51" s="623" t="s">
        <v>7377</v>
      </c>
      <c r="D51" s="623">
        <v>0</v>
      </c>
      <c r="E51" s="624">
        <v>1</v>
      </c>
      <c r="F51" s="625"/>
      <c r="G51" s="496"/>
      <c r="H51" s="626" t="s">
        <v>14509</v>
      </c>
      <c r="I51" s="526"/>
      <c r="J51" s="596"/>
      <c r="K51" s="526"/>
      <c r="L51" s="582"/>
      <c r="M51" s="593">
        <f t="shared" si="10"/>
        <v>0</v>
      </c>
      <c r="N51" s="582"/>
      <c r="O51" s="579"/>
      <c r="P51" s="579"/>
      <c r="Q51" s="511">
        <f t="shared" si="11"/>
        <v>0</v>
      </c>
      <c r="R51" s="579"/>
      <c r="S51" s="582"/>
      <c r="T51" s="579"/>
      <c r="U51" s="627" t="s">
        <v>14508</v>
      </c>
      <c r="V51" s="628" t="s">
        <v>14510</v>
      </c>
      <c r="W51" s="588"/>
      <c r="X51" s="588"/>
      <c r="Y51" s="526"/>
      <c r="Z51" s="496"/>
      <c r="AA51" s="526"/>
      <c r="AB51" s="579"/>
      <c r="AC51" s="579"/>
      <c r="AD51" s="579"/>
      <c r="AE51" s="579"/>
      <c r="AF51" s="579"/>
      <c r="AG51" s="579"/>
    </row>
    <row r="52" spans="1:33" ht="15.75" customHeight="1">
      <c r="A52" s="526"/>
      <c r="B52" s="622" t="s">
        <v>14511</v>
      </c>
      <c r="C52" s="623" t="s">
        <v>14180</v>
      </c>
      <c r="D52" s="623">
        <v>2</v>
      </c>
      <c r="E52" s="629">
        <v>4.9210000000000003</v>
      </c>
      <c r="F52" s="625"/>
      <c r="G52" s="496"/>
      <c r="H52" s="626" t="s">
        <v>14512</v>
      </c>
      <c r="I52" s="526"/>
      <c r="J52" s="596"/>
      <c r="K52" s="526"/>
      <c r="L52" s="582"/>
      <c r="M52" s="593">
        <f t="shared" si="10"/>
        <v>0</v>
      </c>
      <c r="N52" s="582"/>
      <c r="O52" s="579"/>
      <c r="P52" s="579"/>
      <c r="Q52" s="511">
        <f t="shared" si="11"/>
        <v>0</v>
      </c>
      <c r="R52" s="579"/>
      <c r="S52" s="582"/>
      <c r="T52" s="579"/>
      <c r="U52" s="627" t="s">
        <v>14513</v>
      </c>
      <c r="V52" s="628" t="s">
        <v>14514</v>
      </c>
      <c r="W52" s="588"/>
      <c r="X52" s="588"/>
      <c r="Y52" s="526"/>
      <c r="Z52" s="496"/>
      <c r="AA52" s="526"/>
      <c r="AB52" s="579"/>
      <c r="AC52" s="579"/>
      <c r="AD52" s="579"/>
      <c r="AE52" s="579"/>
      <c r="AF52" s="579"/>
      <c r="AG52" s="579"/>
    </row>
    <row r="53" spans="1:33" ht="15.75" customHeight="1">
      <c r="A53" s="526"/>
      <c r="B53" s="622" t="s">
        <v>14515</v>
      </c>
      <c r="C53" s="623" t="s">
        <v>7377</v>
      </c>
      <c r="D53" s="623">
        <v>0</v>
      </c>
      <c r="E53" s="624">
        <v>1</v>
      </c>
      <c r="F53" s="625"/>
      <c r="G53" s="496"/>
      <c r="H53" s="626" t="s">
        <v>14516</v>
      </c>
      <c r="I53" s="526"/>
      <c r="J53" s="596"/>
      <c r="K53" s="526"/>
      <c r="L53" s="582"/>
      <c r="M53" s="593">
        <f t="shared" si="10"/>
        <v>0</v>
      </c>
      <c r="N53" s="582"/>
      <c r="O53" s="579"/>
      <c r="P53" s="579"/>
      <c r="Q53" s="511">
        <f t="shared" si="11"/>
        <v>0</v>
      </c>
      <c r="R53" s="579"/>
      <c r="S53" s="582"/>
      <c r="T53" s="579"/>
      <c r="U53" s="627" t="s">
        <v>14515</v>
      </c>
      <c r="V53" s="628" t="s">
        <v>14517</v>
      </c>
      <c r="W53" s="588"/>
      <c r="X53" s="588"/>
      <c r="Y53" s="526"/>
      <c r="Z53" s="496"/>
      <c r="AA53" s="526"/>
      <c r="AB53" s="579"/>
      <c r="AC53" s="579"/>
      <c r="AD53" s="579"/>
      <c r="AE53" s="579"/>
      <c r="AF53" s="579"/>
      <c r="AG53" s="579"/>
    </row>
    <row r="54" spans="1:33" ht="15.75" customHeight="1" thickBot="1">
      <c r="A54" s="526"/>
      <c r="B54" s="631" t="s">
        <v>14518</v>
      </c>
      <c r="C54" s="632" t="s">
        <v>14180</v>
      </c>
      <c r="D54" s="632">
        <v>2</v>
      </c>
      <c r="E54" s="633">
        <v>16.734999999999999</v>
      </c>
      <c r="F54" s="634"/>
      <c r="G54" s="496"/>
      <c r="H54" s="635" t="s">
        <v>14519</v>
      </c>
      <c r="I54" s="526"/>
      <c r="J54" s="606"/>
      <c r="K54" s="526"/>
      <c r="L54" s="582"/>
      <c r="M54" s="593">
        <f t="shared" si="10"/>
        <v>0</v>
      </c>
      <c r="N54" s="582"/>
      <c r="O54" s="579"/>
      <c r="P54" s="579"/>
      <c r="Q54" s="511">
        <f t="shared" si="11"/>
        <v>0</v>
      </c>
      <c r="R54" s="579"/>
      <c r="S54" s="582"/>
      <c r="T54" s="579"/>
      <c r="U54" s="636" t="s">
        <v>14520</v>
      </c>
      <c r="V54" s="637" t="s">
        <v>14521</v>
      </c>
      <c r="W54" s="588"/>
      <c r="X54" s="588"/>
      <c r="Y54" s="526"/>
      <c r="Z54" s="496"/>
      <c r="AA54" s="526"/>
      <c r="AB54" s="579"/>
      <c r="AC54" s="579"/>
      <c r="AD54" s="579"/>
      <c r="AE54" s="579"/>
      <c r="AF54" s="579"/>
      <c r="AG54" s="579"/>
    </row>
    <row r="55" spans="1:33" ht="33" customHeight="1" thickTop="1">
      <c r="A55" s="526"/>
      <c r="B55" s="656"/>
      <c r="C55" s="526"/>
      <c r="D55" s="526"/>
      <c r="E55" s="526"/>
      <c r="F55" s="526"/>
      <c r="G55" s="484"/>
      <c r="H55" s="526"/>
      <c r="I55" s="526"/>
      <c r="J55" s="526"/>
      <c r="K55" s="526"/>
      <c r="L55" s="579"/>
      <c r="M55" s="579"/>
      <c r="N55" s="579"/>
      <c r="O55" s="579"/>
      <c r="P55" s="579"/>
      <c r="Q55" s="579"/>
      <c r="R55" s="579"/>
      <c r="S55" s="579"/>
      <c r="T55" s="579"/>
      <c r="U55" s="526"/>
      <c r="V55" s="526"/>
      <c r="W55" s="526"/>
      <c r="X55" s="526"/>
      <c r="Y55" s="526"/>
      <c r="Z55" s="526"/>
      <c r="AA55" s="526"/>
      <c r="AB55" s="579"/>
      <c r="AC55" s="579"/>
      <c r="AD55" s="579"/>
      <c r="AE55" s="579"/>
      <c r="AF55" s="579"/>
      <c r="AG55" s="579"/>
    </row>
    <row r="56" spans="1:33" ht="33" customHeight="1">
      <c r="A56" s="526"/>
      <c r="B56" s="656"/>
      <c r="C56" s="526"/>
      <c r="D56" s="526"/>
      <c r="E56" s="526"/>
      <c r="F56" s="526"/>
      <c r="G56" s="526"/>
      <c r="H56" s="526"/>
      <c r="I56" s="526"/>
      <c r="J56" s="526"/>
      <c r="K56" s="526"/>
      <c r="L56" s="579"/>
      <c r="M56" s="579"/>
      <c r="N56" s="579"/>
      <c r="O56" s="579"/>
      <c r="P56" s="579"/>
      <c r="Q56" s="579"/>
      <c r="R56" s="579"/>
      <c r="S56" s="579"/>
      <c r="T56" s="579"/>
      <c r="U56" s="526"/>
      <c r="V56" s="526"/>
      <c r="W56" s="526"/>
      <c r="X56" s="526"/>
      <c r="Y56" s="526"/>
      <c r="Z56" s="526"/>
      <c r="AA56" s="526"/>
      <c r="AB56" s="579"/>
      <c r="AC56" s="579"/>
      <c r="AD56" s="579"/>
      <c r="AE56" s="579"/>
      <c r="AF56" s="579"/>
      <c r="AG56" s="579"/>
    </row>
    <row r="57" spans="1:33" ht="33" customHeight="1">
      <c r="A57" s="526"/>
      <c r="B57" s="656"/>
      <c r="C57" s="526"/>
      <c r="D57" s="526"/>
      <c r="E57" s="526"/>
      <c r="F57" s="526"/>
      <c r="G57" s="526"/>
      <c r="H57" s="526"/>
      <c r="I57" s="526"/>
      <c r="J57" s="526"/>
      <c r="K57" s="526"/>
      <c r="L57" s="579"/>
      <c r="M57" s="579"/>
      <c r="N57" s="579"/>
      <c r="O57" s="579"/>
      <c r="P57" s="579"/>
      <c r="Q57" s="579"/>
      <c r="R57" s="579"/>
      <c r="S57" s="579"/>
      <c r="T57" s="579"/>
      <c r="U57" s="526"/>
      <c r="V57" s="526"/>
      <c r="W57" s="526"/>
      <c r="X57" s="526"/>
      <c r="Y57" s="526"/>
      <c r="Z57" s="526"/>
      <c r="AA57" s="526"/>
      <c r="AB57" s="579"/>
      <c r="AC57" s="579"/>
      <c r="AD57" s="579"/>
      <c r="AE57" s="579"/>
      <c r="AF57" s="579"/>
      <c r="AG57" s="579"/>
    </row>
    <row r="58" spans="1:33" ht="33" customHeight="1">
      <c r="A58" s="526"/>
      <c r="B58" s="656"/>
      <c r="C58" s="526"/>
      <c r="D58" s="526"/>
      <c r="E58" s="526"/>
      <c r="F58" s="526"/>
      <c r="G58" s="526"/>
      <c r="H58" s="526"/>
      <c r="I58" s="526"/>
      <c r="J58" s="526"/>
      <c r="K58" s="526"/>
      <c r="L58" s="579"/>
      <c r="M58" s="579"/>
      <c r="N58" s="579"/>
      <c r="O58" s="579"/>
      <c r="P58" s="579"/>
      <c r="Q58" s="579"/>
      <c r="R58" s="579"/>
      <c r="S58" s="579"/>
      <c r="T58" s="579"/>
      <c r="U58" s="526"/>
      <c r="V58" s="526"/>
      <c r="W58" s="526"/>
      <c r="X58" s="526"/>
      <c r="Y58" s="526"/>
      <c r="Z58" s="526"/>
      <c r="AA58" s="526"/>
      <c r="AB58" s="579"/>
      <c r="AC58" s="579"/>
      <c r="AD58" s="579"/>
      <c r="AE58" s="579"/>
      <c r="AF58" s="579"/>
      <c r="AG58" s="579"/>
    </row>
  </sheetData>
  <sheetProtection algorithmName="SHA-512" hashValue="PNzQvKMsDqJeXVdUSqH/FecA+8Jo5qofUFzY7awJAvqoCm/S/QUB5I5+oIYbG/9zGsoP7Yr2rkxCk0CW2uyIbg==" saltValue="6m/HT4LAvwPGfUM9hHDynQ==" spinCount="100000" sheet="1"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count="1">
    <dataValidation type="custom" allowBlank="1" showErrorMessage="1" errorTitle="Input Error" error="Please input a numeric value" sqref="C25:F31 C36:D43 E46:E54 E8:E19"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showGridLines="0" topLeftCell="A7" zoomScale="70" zoomScaleNormal="70" zoomScaleSheetLayoutView="100" workbookViewId="0">
      <selection activeCell="A7" sqref="A1:XFD1048576"/>
    </sheetView>
  </sheetViews>
  <sheetFormatPr defaultColWidth="9" defaultRowHeight="15"/>
  <cols>
    <col min="1" max="1" width="1.625" style="247" customWidth="1"/>
    <col min="2" max="2" width="81.125" style="247" customWidth="1"/>
    <col min="3" max="3" width="11.75" style="247" bestFit="1" customWidth="1"/>
    <col min="4" max="4" width="4.75" style="247" bestFit="1" customWidth="1"/>
    <col min="5" max="5" width="12.5" style="247" customWidth="1"/>
    <col min="6" max="6" width="1.625" style="247" customWidth="1"/>
    <col min="7" max="7" width="12.5" style="247" customWidth="1"/>
    <col min="8" max="8" width="1.625" style="247" customWidth="1"/>
    <col min="9" max="9" width="33.625" style="247" customWidth="1"/>
    <col min="10" max="11" width="1.625" style="247" customWidth="1"/>
    <col min="12" max="12" width="25" style="247" customWidth="1"/>
    <col min="13" max="13" width="1.625" style="247" customWidth="1"/>
    <col min="14" max="14" width="25" style="247" hidden="1" customWidth="1"/>
    <col min="15" max="15" width="1.625" style="247" hidden="1" customWidth="1"/>
    <col min="16" max="16" width="1.625" style="247" customWidth="1"/>
    <col min="17" max="17" width="52.125" style="247" customWidth="1"/>
    <col min="18" max="18" width="15.625" style="247" customWidth="1"/>
    <col min="19" max="16384" width="9" style="247"/>
  </cols>
  <sheetData>
    <row r="1" spans="1:21" ht="30.75" customHeight="1">
      <c r="A1" s="579"/>
      <c r="B1" s="580" t="s">
        <v>700</v>
      </c>
      <c r="C1" s="580"/>
      <c r="D1" s="580"/>
      <c r="E1" s="580"/>
      <c r="F1" s="484"/>
      <c r="G1" s="673"/>
      <c r="H1" s="579"/>
      <c r="I1" s="579"/>
      <c r="J1" s="579"/>
      <c r="K1" s="582"/>
      <c r="L1" s="579"/>
      <c r="M1" s="582"/>
      <c r="N1" s="579"/>
      <c r="O1" s="582"/>
      <c r="P1" s="579"/>
      <c r="Q1" s="580" t="s">
        <v>6740</v>
      </c>
      <c r="R1" s="580"/>
      <c r="S1" s="579"/>
      <c r="T1" s="579"/>
      <c r="U1" s="579"/>
    </row>
    <row r="2" spans="1:21" ht="30.75" customHeight="1">
      <c r="A2" s="579"/>
      <c r="B2" s="580" t="s">
        <v>9</v>
      </c>
      <c r="C2" s="488"/>
      <c r="D2" s="488"/>
      <c r="E2" s="488"/>
      <c r="F2" s="484"/>
      <c r="G2" s="673"/>
      <c r="H2" s="579"/>
      <c r="I2" s="579"/>
      <c r="J2" s="579"/>
      <c r="K2" s="582"/>
      <c r="L2" s="579"/>
      <c r="M2" s="582"/>
      <c r="N2" s="579"/>
      <c r="O2" s="582"/>
      <c r="P2" s="579"/>
      <c r="Q2" s="580"/>
      <c r="R2" s="488"/>
      <c r="S2" s="579"/>
      <c r="T2" s="579"/>
      <c r="U2" s="579"/>
    </row>
    <row r="3" spans="1:21" ht="37.5" customHeight="1">
      <c r="A3" s="579"/>
      <c r="B3" s="3077" t="s">
        <v>701</v>
      </c>
      <c r="C3" s="3077"/>
      <c r="D3" s="3077"/>
      <c r="E3" s="3077"/>
      <c r="F3" s="3077"/>
      <c r="G3" s="3077"/>
      <c r="H3" s="3077"/>
      <c r="I3" s="3077"/>
      <c r="J3" s="579"/>
      <c r="K3" s="582"/>
      <c r="L3" s="583" t="s">
        <v>6741</v>
      </c>
      <c r="M3" s="582"/>
      <c r="N3" s="579"/>
      <c r="O3" s="582"/>
      <c r="P3" s="579"/>
      <c r="Q3" s="3077" t="s">
        <v>14522</v>
      </c>
      <c r="R3" s="3077"/>
      <c r="S3" s="579"/>
      <c r="T3" s="579"/>
      <c r="U3" s="579"/>
    </row>
    <row r="4" spans="1:21" ht="11.25" customHeight="1" thickBot="1">
      <c r="A4" s="579"/>
      <c r="B4" s="584"/>
      <c r="C4" s="584"/>
      <c r="D4" s="584"/>
      <c r="E4" s="584"/>
      <c r="F4" s="585"/>
      <c r="G4" s="581"/>
      <c r="H4" s="579"/>
      <c r="I4" s="579"/>
      <c r="J4" s="579"/>
      <c r="K4" s="582"/>
      <c r="L4" s="579"/>
      <c r="M4" s="582"/>
      <c r="N4" s="674" t="s">
        <v>6742</v>
      </c>
      <c r="O4" s="582"/>
      <c r="P4" s="579"/>
      <c r="Q4" s="584"/>
      <c r="R4" s="584"/>
      <c r="S4" s="579"/>
      <c r="T4" s="579"/>
      <c r="U4" s="579"/>
    </row>
    <row r="5" spans="1:21" ht="56.25" customHeight="1" thickTop="1" thickBot="1">
      <c r="A5" s="526"/>
      <c r="B5" s="492" t="s">
        <v>6743</v>
      </c>
      <c r="C5" s="493" t="s">
        <v>6744</v>
      </c>
      <c r="D5" s="493" t="s">
        <v>6745</v>
      </c>
      <c r="E5" s="494" t="s">
        <v>14177</v>
      </c>
      <c r="F5" s="610"/>
      <c r="G5" s="497" t="s">
        <v>6749</v>
      </c>
      <c r="H5" s="526"/>
      <c r="I5" s="497" t="s">
        <v>6750</v>
      </c>
      <c r="J5" s="526"/>
      <c r="K5" s="582"/>
      <c r="L5" s="579"/>
      <c r="M5" s="582"/>
      <c r="N5" s="502" t="s">
        <v>6751</v>
      </c>
      <c r="O5" s="582"/>
      <c r="P5" s="579"/>
      <c r="Q5" s="492" t="s">
        <v>6743</v>
      </c>
      <c r="R5" s="494" t="s">
        <v>14177</v>
      </c>
      <c r="S5" s="579"/>
      <c r="T5" s="579"/>
      <c r="U5" s="579"/>
    </row>
    <row r="6" spans="1:21" ht="15.75" customHeight="1" thickTop="1" thickBot="1">
      <c r="A6" s="526"/>
      <c r="B6" s="611"/>
      <c r="C6" s="611"/>
      <c r="D6" s="611"/>
      <c r="E6" s="611"/>
      <c r="F6" s="610"/>
      <c r="G6" s="581"/>
      <c r="H6" s="526"/>
      <c r="I6" s="526"/>
      <c r="J6" s="526"/>
      <c r="K6" s="582"/>
      <c r="L6" s="579"/>
      <c r="M6" s="582"/>
      <c r="N6" s="579"/>
      <c r="O6" s="582"/>
      <c r="P6" s="579"/>
      <c r="Q6" s="611"/>
      <c r="R6" s="611"/>
      <c r="S6" s="579"/>
      <c r="T6" s="579"/>
      <c r="U6" s="579"/>
    </row>
    <row r="7" spans="1:21" ht="15.75" customHeight="1" thickTop="1" thickBot="1">
      <c r="A7" s="526"/>
      <c r="B7" s="499" t="s">
        <v>14523</v>
      </c>
      <c r="C7" s="495"/>
      <c r="D7" s="495"/>
      <c r="E7" s="495"/>
      <c r="F7" s="612"/>
      <c r="G7" s="608"/>
      <c r="H7" s="526"/>
      <c r="I7" s="526"/>
      <c r="J7" s="526"/>
      <c r="K7" s="582"/>
      <c r="L7" s="579"/>
      <c r="M7" s="582"/>
      <c r="N7" s="579"/>
      <c r="O7" s="582"/>
      <c r="P7" s="579"/>
      <c r="Q7" s="499" t="s">
        <v>14523</v>
      </c>
      <c r="R7" s="495"/>
      <c r="S7" s="579"/>
      <c r="T7" s="579"/>
      <c r="U7" s="579"/>
    </row>
    <row r="8" spans="1:21" ht="15.75" customHeight="1" thickTop="1">
      <c r="A8" s="526"/>
      <c r="B8" s="503" t="s">
        <v>14524</v>
      </c>
      <c r="C8" s="504" t="s">
        <v>14242</v>
      </c>
      <c r="D8" s="504">
        <v>0</v>
      </c>
      <c r="E8" s="675">
        <v>26273.661</v>
      </c>
      <c r="F8" s="484"/>
      <c r="G8" s="509" t="s">
        <v>14525</v>
      </c>
      <c r="H8" s="526"/>
      <c r="I8" s="592"/>
      <c r="J8" s="526"/>
      <c r="K8" s="582"/>
      <c r="L8" s="593">
        <f>IF( SUM( N8:N8 ) = 0, 0, $N$5 )</f>
        <v>0</v>
      </c>
      <c r="M8" s="582"/>
      <c r="N8" s="511">
        <f xml:space="preserve"> IF( ISNUMBER(E8 ), 0, 1 )</f>
        <v>0</v>
      </c>
      <c r="O8" s="582"/>
      <c r="P8" s="579"/>
      <c r="Q8" s="503" t="s">
        <v>14524</v>
      </c>
      <c r="R8" s="594" t="s">
        <v>14526</v>
      </c>
      <c r="S8" s="579"/>
      <c r="T8" s="579"/>
      <c r="U8" s="579"/>
    </row>
    <row r="9" spans="1:21" ht="15.75" customHeight="1">
      <c r="A9" s="526"/>
      <c r="B9" s="512" t="s">
        <v>14527</v>
      </c>
      <c r="C9" s="513" t="s">
        <v>9260</v>
      </c>
      <c r="D9" s="513">
        <v>1</v>
      </c>
      <c r="E9" s="676">
        <v>1114.73</v>
      </c>
      <c r="F9" s="484"/>
      <c r="G9" s="517" t="s">
        <v>14528</v>
      </c>
      <c r="H9" s="526"/>
      <c r="I9" s="596"/>
      <c r="J9" s="526"/>
      <c r="K9" s="582"/>
      <c r="L9" s="593">
        <f t="shared" ref="L9:L39" si="0">IF( SUM( N9:N9 ) = 0, 0, $N$5 )</f>
        <v>0</v>
      </c>
      <c r="M9" s="582"/>
      <c r="N9" s="511">
        <f t="shared" ref="N9:N39" si="1" xml:space="preserve"> IF( ISNUMBER(E9 ), 0, 1 )</f>
        <v>0</v>
      </c>
      <c r="O9" s="582"/>
      <c r="P9" s="579"/>
      <c r="Q9" s="512" t="s">
        <v>14527</v>
      </c>
      <c r="R9" s="597" t="s">
        <v>14529</v>
      </c>
      <c r="S9" s="579"/>
      <c r="T9" s="579"/>
      <c r="U9" s="579"/>
    </row>
    <row r="10" spans="1:21" ht="15.75" customHeight="1">
      <c r="A10" s="526"/>
      <c r="B10" s="512" t="s">
        <v>14530</v>
      </c>
      <c r="C10" s="513" t="s">
        <v>9260</v>
      </c>
      <c r="D10" s="513">
        <v>1</v>
      </c>
      <c r="E10" s="676">
        <v>5.52</v>
      </c>
      <c r="F10" s="484"/>
      <c r="G10" s="517" t="s">
        <v>14531</v>
      </c>
      <c r="H10" s="526"/>
      <c r="I10" s="596"/>
      <c r="J10" s="526"/>
      <c r="K10" s="582"/>
      <c r="L10" s="593">
        <f t="shared" si="0"/>
        <v>0</v>
      </c>
      <c r="M10" s="582"/>
      <c r="N10" s="511">
        <f t="shared" si="1"/>
        <v>0</v>
      </c>
      <c r="O10" s="582"/>
      <c r="P10" s="579"/>
      <c r="Q10" s="512" t="s">
        <v>14530</v>
      </c>
      <c r="R10" s="597" t="s">
        <v>14532</v>
      </c>
      <c r="S10" s="579"/>
      <c r="T10" s="579"/>
      <c r="U10" s="579"/>
    </row>
    <row r="11" spans="1:21" ht="15.75" customHeight="1">
      <c r="A11" s="526"/>
      <c r="B11" s="512" t="s">
        <v>14533</v>
      </c>
      <c r="C11" s="513" t="s">
        <v>14180</v>
      </c>
      <c r="D11" s="513">
        <v>2</v>
      </c>
      <c r="E11" s="595">
        <v>555.52599999999995</v>
      </c>
      <c r="F11" s="484"/>
      <c r="G11" s="517" t="s">
        <v>14534</v>
      </c>
      <c r="H11" s="526"/>
      <c r="I11" s="596"/>
      <c r="J11" s="526"/>
      <c r="K11" s="582"/>
      <c r="L11" s="593">
        <f t="shared" si="0"/>
        <v>0</v>
      </c>
      <c r="M11" s="582"/>
      <c r="N11" s="511">
        <f t="shared" si="1"/>
        <v>0</v>
      </c>
      <c r="O11" s="582"/>
      <c r="P11" s="579"/>
      <c r="Q11" s="512" t="s">
        <v>14533</v>
      </c>
      <c r="R11" s="597" t="s">
        <v>14535</v>
      </c>
      <c r="S11" s="579"/>
      <c r="T11" s="579"/>
      <c r="U11" s="579"/>
    </row>
    <row r="12" spans="1:21" ht="15.75" customHeight="1">
      <c r="A12" s="526"/>
      <c r="B12" s="512" t="s">
        <v>5877</v>
      </c>
      <c r="C12" s="513" t="s">
        <v>14180</v>
      </c>
      <c r="D12" s="513">
        <v>2</v>
      </c>
      <c r="E12" s="595">
        <v>5.3490000000000002</v>
      </c>
      <c r="F12" s="484"/>
      <c r="G12" s="517" t="s">
        <v>14536</v>
      </c>
      <c r="H12" s="526"/>
      <c r="I12" s="596"/>
      <c r="J12" s="526"/>
      <c r="K12" s="582"/>
      <c r="L12" s="593">
        <f t="shared" si="0"/>
        <v>0</v>
      </c>
      <c r="M12" s="582"/>
      <c r="N12" s="511">
        <f t="shared" si="1"/>
        <v>0</v>
      </c>
      <c r="O12" s="582"/>
      <c r="P12" s="579"/>
      <c r="Q12" s="512" t="s">
        <v>5877</v>
      </c>
      <c r="R12" s="595" t="s">
        <v>14537</v>
      </c>
      <c r="S12" s="579"/>
      <c r="T12" s="579"/>
      <c r="U12" s="579"/>
    </row>
    <row r="13" spans="1:21" ht="15.75" customHeight="1">
      <c r="A13" s="526"/>
      <c r="B13" s="512" t="s">
        <v>14538</v>
      </c>
      <c r="C13" s="513" t="s">
        <v>14180</v>
      </c>
      <c r="D13" s="513">
        <v>2</v>
      </c>
      <c r="E13" s="595">
        <v>462.38600000000002</v>
      </c>
      <c r="F13" s="484"/>
      <c r="G13" s="517" t="s">
        <v>14539</v>
      </c>
      <c r="H13" s="526"/>
      <c r="I13" s="596"/>
      <c r="J13" s="526"/>
      <c r="K13" s="582"/>
      <c r="L13" s="593">
        <f t="shared" si="0"/>
        <v>0</v>
      </c>
      <c r="M13" s="582"/>
      <c r="N13" s="511">
        <f t="shared" si="1"/>
        <v>0</v>
      </c>
      <c r="O13" s="582"/>
      <c r="P13" s="579"/>
      <c r="Q13" s="512" t="s">
        <v>14538</v>
      </c>
      <c r="R13" s="597" t="s">
        <v>14540</v>
      </c>
      <c r="S13" s="579"/>
      <c r="T13" s="579"/>
      <c r="U13" s="579"/>
    </row>
    <row r="14" spans="1:21" ht="15.75" customHeight="1">
      <c r="A14" s="526"/>
      <c r="B14" s="512" t="s">
        <v>14541</v>
      </c>
      <c r="C14" s="513" t="s">
        <v>14180</v>
      </c>
      <c r="D14" s="513">
        <v>2</v>
      </c>
      <c r="E14" s="595">
        <v>312.01400000000001</v>
      </c>
      <c r="F14" s="484"/>
      <c r="G14" s="517" t="s">
        <v>14542</v>
      </c>
      <c r="H14" s="526"/>
      <c r="I14" s="596"/>
      <c r="J14" s="526"/>
      <c r="K14" s="582"/>
      <c r="L14" s="593">
        <f t="shared" si="0"/>
        <v>0</v>
      </c>
      <c r="M14" s="582"/>
      <c r="N14" s="511">
        <f t="shared" si="1"/>
        <v>0</v>
      </c>
      <c r="O14" s="582"/>
      <c r="P14" s="579"/>
      <c r="Q14" s="512" t="s">
        <v>14543</v>
      </c>
      <c r="R14" s="597" t="s">
        <v>14544</v>
      </c>
      <c r="S14" s="579"/>
      <c r="T14" s="579"/>
      <c r="U14" s="579"/>
    </row>
    <row r="15" spans="1:21" ht="15.75" customHeight="1">
      <c r="A15" s="526"/>
      <c r="B15" s="512" t="s">
        <v>14545</v>
      </c>
      <c r="C15" s="513" t="s">
        <v>14180</v>
      </c>
      <c r="D15" s="513">
        <v>2</v>
      </c>
      <c r="E15" s="595">
        <v>95.812000000000012</v>
      </c>
      <c r="F15" s="484"/>
      <c r="G15" s="517" t="s">
        <v>14546</v>
      </c>
      <c r="H15" s="526"/>
      <c r="I15" s="596"/>
      <c r="J15" s="526"/>
      <c r="K15" s="582"/>
      <c r="L15" s="593">
        <f t="shared" si="0"/>
        <v>0</v>
      </c>
      <c r="M15" s="582"/>
      <c r="N15" s="511">
        <f t="shared" si="1"/>
        <v>0</v>
      </c>
      <c r="O15" s="582"/>
      <c r="P15" s="579"/>
      <c r="Q15" s="512" t="s">
        <v>14547</v>
      </c>
      <c r="R15" s="597" t="s">
        <v>14548</v>
      </c>
      <c r="S15" s="579"/>
      <c r="T15" s="579"/>
      <c r="U15" s="579"/>
    </row>
    <row r="16" spans="1:21" ht="15.75" customHeight="1">
      <c r="A16" s="526"/>
      <c r="B16" s="512" t="s">
        <v>14549</v>
      </c>
      <c r="C16" s="513" t="s">
        <v>14180</v>
      </c>
      <c r="D16" s="513">
        <v>2</v>
      </c>
      <c r="E16" s="595">
        <v>96.818000000000012</v>
      </c>
      <c r="F16" s="484"/>
      <c r="G16" s="517" t="s">
        <v>14550</v>
      </c>
      <c r="H16" s="526"/>
      <c r="I16" s="596"/>
      <c r="J16" s="526"/>
      <c r="K16" s="582"/>
      <c r="L16" s="593">
        <f t="shared" si="0"/>
        <v>0</v>
      </c>
      <c r="M16" s="582"/>
      <c r="N16" s="511">
        <f t="shared" si="1"/>
        <v>0</v>
      </c>
      <c r="O16" s="582"/>
      <c r="P16" s="579"/>
      <c r="Q16" s="512" t="s">
        <v>14549</v>
      </c>
      <c r="R16" s="595" t="s">
        <v>14551</v>
      </c>
      <c r="S16" s="579"/>
      <c r="T16" s="579"/>
      <c r="U16" s="579"/>
    </row>
    <row r="17" spans="1:21" ht="15.75" customHeight="1">
      <c r="A17" s="526"/>
      <c r="B17" s="512" t="s">
        <v>14552</v>
      </c>
      <c r="C17" s="513" t="s">
        <v>14180</v>
      </c>
      <c r="D17" s="513">
        <v>2</v>
      </c>
      <c r="E17" s="595">
        <v>77.131</v>
      </c>
      <c r="F17" s="484"/>
      <c r="G17" s="517" t="s">
        <v>14553</v>
      </c>
      <c r="H17" s="526"/>
      <c r="I17" s="596"/>
      <c r="J17" s="526"/>
      <c r="K17" s="582"/>
      <c r="L17" s="593">
        <f t="shared" si="0"/>
        <v>0</v>
      </c>
      <c r="M17" s="582"/>
      <c r="N17" s="511">
        <f t="shared" si="1"/>
        <v>0</v>
      </c>
      <c r="O17" s="582"/>
      <c r="P17" s="579"/>
      <c r="Q17" s="512" t="s">
        <v>14552</v>
      </c>
      <c r="R17" s="597" t="s">
        <v>14554</v>
      </c>
      <c r="S17" s="579"/>
      <c r="T17" s="579"/>
      <c r="U17" s="579"/>
    </row>
    <row r="18" spans="1:21" ht="15.75" customHeight="1">
      <c r="A18" s="526"/>
      <c r="B18" s="512" t="s">
        <v>14555</v>
      </c>
      <c r="C18" s="513" t="s">
        <v>14180</v>
      </c>
      <c r="D18" s="513">
        <v>2</v>
      </c>
      <c r="E18" s="595">
        <v>12.276999999999999</v>
      </c>
      <c r="F18" s="484"/>
      <c r="G18" s="517" t="s">
        <v>14556</v>
      </c>
      <c r="H18" s="526"/>
      <c r="I18" s="596"/>
      <c r="J18" s="526"/>
      <c r="K18" s="582"/>
      <c r="L18" s="593">
        <f t="shared" si="0"/>
        <v>0</v>
      </c>
      <c r="M18" s="582"/>
      <c r="N18" s="511">
        <f t="shared" si="1"/>
        <v>0</v>
      </c>
      <c r="O18" s="582"/>
      <c r="P18" s="579"/>
      <c r="Q18" s="512" t="s">
        <v>14555</v>
      </c>
      <c r="R18" s="597" t="s">
        <v>14557</v>
      </c>
      <c r="S18" s="579"/>
      <c r="T18" s="579"/>
      <c r="U18" s="579"/>
    </row>
    <row r="19" spans="1:21" ht="15.75" customHeight="1">
      <c r="A19" s="526"/>
      <c r="B19" s="512" t="s">
        <v>14558</v>
      </c>
      <c r="C19" s="513" t="s">
        <v>14559</v>
      </c>
      <c r="D19" s="513">
        <v>3</v>
      </c>
      <c r="E19" s="677">
        <v>2.3398010754222605E-2</v>
      </c>
      <c r="F19" s="484"/>
      <c r="G19" s="517" t="s">
        <v>14560</v>
      </c>
      <c r="H19" s="526"/>
      <c r="I19" s="596"/>
      <c r="J19" s="526"/>
      <c r="K19" s="582"/>
      <c r="L19" s="593">
        <f t="shared" si="0"/>
        <v>0</v>
      </c>
      <c r="M19" s="582"/>
      <c r="N19" s="511">
        <f t="shared" si="1"/>
        <v>0</v>
      </c>
      <c r="O19" s="582"/>
      <c r="P19" s="579"/>
      <c r="Q19" s="512" t="s">
        <v>14558</v>
      </c>
      <c r="R19" s="677" t="s">
        <v>14561</v>
      </c>
      <c r="S19" s="579"/>
      <c r="T19" s="579"/>
      <c r="U19" s="579"/>
    </row>
    <row r="20" spans="1:21" ht="15.75" customHeight="1">
      <c r="A20" s="526"/>
      <c r="B20" s="512" t="s">
        <v>14562</v>
      </c>
      <c r="C20" s="513" t="s">
        <v>14559</v>
      </c>
      <c r="D20" s="513">
        <v>3</v>
      </c>
      <c r="E20" s="677">
        <v>2.0145561345030955E-2</v>
      </c>
      <c r="F20" s="484"/>
      <c r="G20" s="517" t="s">
        <v>14563</v>
      </c>
      <c r="H20" s="526"/>
      <c r="I20" s="596"/>
      <c r="J20" s="526"/>
      <c r="K20" s="582"/>
      <c r="L20" s="593">
        <f t="shared" si="0"/>
        <v>0</v>
      </c>
      <c r="M20" s="582"/>
      <c r="N20" s="511">
        <f t="shared" si="1"/>
        <v>0</v>
      </c>
      <c r="O20" s="582"/>
      <c r="P20" s="579"/>
      <c r="Q20" s="512" t="s">
        <v>14562</v>
      </c>
      <c r="R20" s="597" t="s">
        <v>14564</v>
      </c>
      <c r="S20" s="579"/>
      <c r="T20" s="579"/>
      <c r="U20" s="579"/>
    </row>
    <row r="21" spans="1:21" ht="15.75" customHeight="1">
      <c r="A21" s="526"/>
      <c r="B21" s="512" t="s">
        <v>14565</v>
      </c>
      <c r="C21" s="513" t="s">
        <v>14559</v>
      </c>
      <c r="D21" s="513">
        <v>3</v>
      </c>
      <c r="E21" s="677">
        <v>0.28637171045380649</v>
      </c>
      <c r="F21" s="484"/>
      <c r="G21" s="517" t="s">
        <v>14566</v>
      </c>
      <c r="H21" s="526"/>
      <c r="I21" s="596"/>
      <c r="J21" s="526"/>
      <c r="K21" s="582"/>
      <c r="L21" s="593">
        <f t="shared" si="0"/>
        <v>0</v>
      </c>
      <c r="M21" s="582"/>
      <c r="N21" s="511">
        <f t="shared" si="1"/>
        <v>0</v>
      </c>
      <c r="O21" s="582"/>
      <c r="P21" s="579"/>
      <c r="Q21" s="512" t="s">
        <v>14565</v>
      </c>
      <c r="R21" s="677" t="s">
        <v>14567</v>
      </c>
      <c r="S21" s="579"/>
      <c r="T21" s="579"/>
      <c r="U21" s="579"/>
    </row>
    <row r="22" spans="1:21" ht="32.25" customHeight="1">
      <c r="A22" s="526"/>
      <c r="B22" s="512" t="s">
        <v>14568</v>
      </c>
      <c r="C22" s="513" t="s">
        <v>14559</v>
      </c>
      <c r="D22" s="513">
        <v>3</v>
      </c>
      <c r="E22" s="677">
        <v>0.67008471744693998</v>
      </c>
      <c r="F22" s="484"/>
      <c r="G22" s="517" t="s">
        <v>14569</v>
      </c>
      <c r="H22" s="526"/>
      <c r="I22" s="596"/>
      <c r="J22" s="526"/>
      <c r="K22" s="582"/>
      <c r="L22" s="593">
        <f t="shared" si="0"/>
        <v>0</v>
      </c>
      <c r="M22" s="582"/>
      <c r="N22" s="511">
        <f t="shared" si="1"/>
        <v>0</v>
      </c>
      <c r="O22" s="582"/>
      <c r="P22" s="579"/>
      <c r="Q22" s="512" t="s">
        <v>14568</v>
      </c>
      <c r="R22" s="677" t="s">
        <v>14570</v>
      </c>
      <c r="S22" s="579"/>
      <c r="T22" s="579"/>
      <c r="U22" s="579"/>
    </row>
    <row r="23" spans="1:21" ht="32.25" customHeight="1">
      <c r="A23" s="526"/>
      <c r="B23" s="512" t="s">
        <v>14571</v>
      </c>
      <c r="C23" s="513" t="s">
        <v>14559</v>
      </c>
      <c r="D23" s="513">
        <v>3</v>
      </c>
      <c r="E23" s="677">
        <v>0</v>
      </c>
      <c r="F23" s="484"/>
      <c r="G23" s="517" t="s">
        <v>14572</v>
      </c>
      <c r="H23" s="526"/>
      <c r="I23" s="596"/>
      <c r="J23" s="526"/>
      <c r="K23" s="582"/>
      <c r="L23" s="593">
        <f t="shared" si="0"/>
        <v>0</v>
      </c>
      <c r="M23" s="582"/>
      <c r="N23" s="511">
        <f t="shared" si="1"/>
        <v>0</v>
      </c>
      <c r="O23" s="582"/>
      <c r="P23" s="579"/>
      <c r="Q23" s="512" t="s">
        <v>14571</v>
      </c>
      <c r="R23" s="677" t="s">
        <v>14573</v>
      </c>
      <c r="S23" s="579"/>
      <c r="T23" s="579"/>
      <c r="U23" s="579"/>
    </row>
    <row r="24" spans="1:21" ht="32.25" customHeight="1">
      <c r="A24" s="526"/>
      <c r="B24" s="512" t="s">
        <v>14574</v>
      </c>
      <c r="C24" s="513" t="s">
        <v>14559</v>
      </c>
      <c r="D24" s="513">
        <v>3</v>
      </c>
      <c r="E24" s="677">
        <v>0</v>
      </c>
      <c r="F24" s="484"/>
      <c r="G24" s="517" t="s">
        <v>14575</v>
      </c>
      <c r="H24" s="526"/>
      <c r="I24" s="596"/>
      <c r="J24" s="526"/>
      <c r="K24" s="582"/>
      <c r="L24" s="593">
        <f t="shared" si="0"/>
        <v>0</v>
      </c>
      <c r="M24" s="582"/>
      <c r="N24" s="511">
        <f t="shared" si="1"/>
        <v>0</v>
      </c>
      <c r="O24" s="582"/>
      <c r="P24" s="579"/>
      <c r="Q24" s="512" t="s">
        <v>14574</v>
      </c>
      <c r="R24" s="677" t="s">
        <v>14576</v>
      </c>
      <c r="S24" s="579"/>
      <c r="T24" s="579"/>
      <c r="U24" s="579"/>
    </row>
    <row r="25" spans="1:21" ht="15.75" customHeight="1">
      <c r="A25" s="526"/>
      <c r="B25" s="512" t="s">
        <v>14577</v>
      </c>
      <c r="C25" s="513" t="s">
        <v>14559</v>
      </c>
      <c r="D25" s="513">
        <v>3</v>
      </c>
      <c r="E25" s="677">
        <v>0</v>
      </c>
      <c r="F25" s="484"/>
      <c r="G25" s="517" t="s">
        <v>14578</v>
      </c>
      <c r="H25" s="526"/>
      <c r="I25" s="596"/>
      <c r="J25" s="526"/>
      <c r="K25" s="582"/>
      <c r="L25" s="593">
        <f t="shared" si="0"/>
        <v>0</v>
      </c>
      <c r="M25" s="582"/>
      <c r="N25" s="511">
        <f t="shared" si="1"/>
        <v>0</v>
      </c>
      <c r="O25" s="582"/>
      <c r="P25" s="579"/>
      <c r="Q25" s="512" t="s">
        <v>14577</v>
      </c>
      <c r="R25" s="677" t="s">
        <v>14579</v>
      </c>
      <c r="S25" s="579"/>
      <c r="T25" s="579"/>
      <c r="U25" s="579"/>
    </row>
    <row r="26" spans="1:21" ht="15.75" customHeight="1">
      <c r="A26" s="526"/>
      <c r="B26" s="512" t="s">
        <v>14580</v>
      </c>
      <c r="C26" s="513" t="s">
        <v>14559</v>
      </c>
      <c r="D26" s="513">
        <v>3</v>
      </c>
      <c r="E26" s="677">
        <v>0</v>
      </c>
      <c r="F26" s="484"/>
      <c r="G26" s="517" t="s">
        <v>14581</v>
      </c>
      <c r="H26" s="526"/>
      <c r="I26" s="596"/>
      <c r="J26" s="526"/>
      <c r="K26" s="582"/>
      <c r="L26" s="593">
        <f t="shared" si="0"/>
        <v>0</v>
      </c>
      <c r="M26" s="582"/>
      <c r="N26" s="511">
        <f t="shared" si="1"/>
        <v>0</v>
      </c>
      <c r="O26" s="582"/>
      <c r="P26" s="579"/>
      <c r="Q26" s="512" t="s">
        <v>14580</v>
      </c>
      <c r="R26" s="677" t="s">
        <v>14582</v>
      </c>
      <c r="S26" s="579"/>
      <c r="T26" s="579"/>
      <c r="U26" s="579"/>
    </row>
    <row r="27" spans="1:21" s="679" customFormat="1" ht="32.25" customHeight="1">
      <c r="A27" s="526"/>
      <c r="B27" s="512" t="s">
        <v>14583</v>
      </c>
      <c r="C27" s="513" t="s">
        <v>7377</v>
      </c>
      <c r="D27" s="513">
        <v>0</v>
      </c>
      <c r="E27" s="599">
        <v>255</v>
      </c>
      <c r="F27" s="484"/>
      <c r="G27" s="517" t="s">
        <v>14584</v>
      </c>
      <c r="H27" s="526"/>
      <c r="I27" s="596"/>
      <c r="J27" s="526"/>
      <c r="K27" s="582"/>
      <c r="L27" s="593">
        <f t="shared" si="0"/>
        <v>0</v>
      </c>
      <c r="M27" s="582"/>
      <c r="N27" s="511">
        <f t="shared" si="1"/>
        <v>0</v>
      </c>
      <c r="O27" s="582"/>
      <c r="P27" s="678"/>
      <c r="Q27" s="512" t="s">
        <v>14583</v>
      </c>
      <c r="R27" s="597" t="s">
        <v>14585</v>
      </c>
      <c r="S27" s="678"/>
      <c r="T27" s="678"/>
      <c r="U27" s="678"/>
    </row>
    <row r="28" spans="1:21" s="679" customFormat="1" ht="32.25" customHeight="1">
      <c r="A28" s="526"/>
      <c r="B28" s="512" t="s">
        <v>14586</v>
      </c>
      <c r="C28" s="513" t="s">
        <v>7377</v>
      </c>
      <c r="D28" s="513">
        <v>0</v>
      </c>
      <c r="E28" s="599">
        <v>70</v>
      </c>
      <c r="F28" s="484"/>
      <c r="G28" s="517" t="s">
        <v>14587</v>
      </c>
      <c r="H28" s="526"/>
      <c r="I28" s="596"/>
      <c r="J28" s="526"/>
      <c r="K28" s="582"/>
      <c r="L28" s="593">
        <f t="shared" si="0"/>
        <v>0</v>
      </c>
      <c r="M28" s="582"/>
      <c r="N28" s="511">
        <f t="shared" si="1"/>
        <v>0</v>
      </c>
      <c r="O28" s="582"/>
      <c r="P28" s="678"/>
      <c r="Q28" s="512" t="s">
        <v>14586</v>
      </c>
      <c r="R28" s="597" t="s">
        <v>14588</v>
      </c>
      <c r="S28" s="678"/>
      <c r="T28" s="678"/>
      <c r="U28" s="678"/>
    </row>
    <row r="29" spans="1:21" s="679" customFormat="1" ht="32.25" customHeight="1">
      <c r="A29" s="526"/>
      <c r="B29" s="512" t="s">
        <v>14589</v>
      </c>
      <c r="C29" s="513" t="s">
        <v>7377</v>
      </c>
      <c r="D29" s="513">
        <v>0</v>
      </c>
      <c r="E29" s="599">
        <v>7</v>
      </c>
      <c r="F29" s="484"/>
      <c r="G29" s="517" t="s">
        <v>14590</v>
      </c>
      <c r="H29" s="526"/>
      <c r="I29" s="596"/>
      <c r="J29" s="526"/>
      <c r="K29" s="582"/>
      <c r="L29" s="593">
        <f t="shared" si="0"/>
        <v>0</v>
      </c>
      <c r="M29" s="582"/>
      <c r="N29" s="511">
        <f t="shared" si="1"/>
        <v>0</v>
      </c>
      <c r="O29" s="582"/>
      <c r="P29" s="678"/>
      <c r="Q29" s="512" t="s">
        <v>14589</v>
      </c>
      <c r="R29" s="597" t="s">
        <v>14591</v>
      </c>
      <c r="S29" s="678"/>
      <c r="T29" s="678"/>
      <c r="U29" s="678"/>
    </row>
    <row r="30" spans="1:21" s="679" customFormat="1" ht="32.25" customHeight="1">
      <c r="A30" s="526"/>
      <c r="B30" s="512" t="s">
        <v>14592</v>
      </c>
      <c r="C30" s="513" t="s">
        <v>7377</v>
      </c>
      <c r="D30" s="513">
        <v>0</v>
      </c>
      <c r="E30" s="599">
        <v>178</v>
      </c>
      <c r="F30" s="484"/>
      <c r="G30" s="517" t="s">
        <v>14593</v>
      </c>
      <c r="H30" s="526"/>
      <c r="I30" s="596"/>
      <c r="J30" s="526"/>
      <c r="K30" s="582"/>
      <c r="L30" s="593">
        <f t="shared" si="0"/>
        <v>0</v>
      </c>
      <c r="M30" s="582"/>
      <c r="N30" s="511">
        <f t="shared" si="1"/>
        <v>0</v>
      </c>
      <c r="O30" s="582"/>
      <c r="P30" s="678"/>
      <c r="Q30" s="512" t="s">
        <v>14592</v>
      </c>
      <c r="R30" s="597" t="s">
        <v>14594</v>
      </c>
      <c r="S30" s="678"/>
      <c r="T30" s="678"/>
      <c r="U30" s="678"/>
    </row>
    <row r="31" spans="1:21" s="679" customFormat="1" ht="32.25" customHeight="1">
      <c r="A31" s="526"/>
      <c r="B31" s="512" t="s">
        <v>14595</v>
      </c>
      <c r="C31" s="513" t="s">
        <v>7377</v>
      </c>
      <c r="D31" s="513">
        <v>0</v>
      </c>
      <c r="E31" s="599">
        <v>0</v>
      </c>
      <c r="F31" s="484"/>
      <c r="G31" s="517" t="s">
        <v>14596</v>
      </c>
      <c r="H31" s="526"/>
      <c r="I31" s="596"/>
      <c r="J31" s="526"/>
      <c r="K31" s="582"/>
      <c r="L31" s="593">
        <f t="shared" si="0"/>
        <v>0</v>
      </c>
      <c r="M31" s="582"/>
      <c r="N31" s="511">
        <f t="shared" si="1"/>
        <v>0</v>
      </c>
      <c r="O31" s="582"/>
      <c r="P31" s="678"/>
      <c r="Q31" s="512" t="s">
        <v>14595</v>
      </c>
      <c r="R31" s="597" t="s">
        <v>14597</v>
      </c>
      <c r="S31" s="678"/>
      <c r="T31" s="678"/>
      <c r="U31" s="678"/>
    </row>
    <row r="32" spans="1:21" ht="15.75" customHeight="1">
      <c r="A32" s="526"/>
      <c r="B32" s="512" t="s">
        <v>14598</v>
      </c>
      <c r="C32" s="513" t="s">
        <v>7377</v>
      </c>
      <c r="D32" s="513">
        <v>0</v>
      </c>
      <c r="E32" s="599">
        <v>204</v>
      </c>
      <c r="F32" s="484"/>
      <c r="G32" s="517" t="s">
        <v>14599</v>
      </c>
      <c r="H32" s="526"/>
      <c r="I32" s="596"/>
      <c r="J32" s="526"/>
      <c r="K32" s="582"/>
      <c r="L32" s="593">
        <f t="shared" si="0"/>
        <v>0</v>
      </c>
      <c r="M32" s="582"/>
      <c r="N32" s="511">
        <f t="shared" si="1"/>
        <v>0</v>
      </c>
      <c r="O32" s="582"/>
      <c r="P32" s="579"/>
      <c r="Q32" s="512" t="s">
        <v>14598</v>
      </c>
      <c r="R32" s="597" t="s">
        <v>14600</v>
      </c>
      <c r="S32" s="579"/>
      <c r="T32" s="579"/>
      <c r="U32" s="579"/>
    </row>
    <row r="33" spans="1:21" ht="15.75" customHeight="1">
      <c r="A33" s="526"/>
      <c r="B33" s="512" t="s">
        <v>14601</v>
      </c>
      <c r="C33" s="513" t="s">
        <v>7377</v>
      </c>
      <c r="D33" s="513">
        <v>0</v>
      </c>
      <c r="E33" s="599">
        <v>8</v>
      </c>
      <c r="F33" s="484"/>
      <c r="G33" s="517" t="s">
        <v>14602</v>
      </c>
      <c r="H33" s="526"/>
      <c r="I33" s="596"/>
      <c r="J33" s="526"/>
      <c r="K33" s="582"/>
      <c r="L33" s="593">
        <f t="shared" si="0"/>
        <v>0</v>
      </c>
      <c r="M33" s="582"/>
      <c r="N33" s="511">
        <f t="shared" si="1"/>
        <v>0</v>
      </c>
      <c r="O33" s="582"/>
      <c r="P33" s="579"/>
      <c r="Q33" s="512" t="s">
        <v>14601</v>
      </c>
      <c r="R33" s="597" t="s">
        <v>14603</v>
      </c>
      <c r="S33" s="579"/>
      <c r="T33" s="579"/>
      <c r="U33" s="579"/>
    </row>
    <row r="34" spans="1:21" ht="15.75" customHeight="1">
      <c r="A34" s="526"/>
      <c r="B34" s="512" t="s">
        <v>14604</v>
      </c>
      <c r="C34" s="513" t="s">
        <v>14254</v>
      </c>
      <c r="D34" s="513">
        <v>3</v>
      </c>
      <c r="E34" s="677">
        <v>78420.233999999997</v>
      </c>
      <c r="F34" s="588"/>
      <c r="G34" s="517" t="s">
        <v>14605</v>
      </c>
      <c r="H34" s="496"/>
      <c r="I34" s="680"/>
      <c r="J34" s="496"/>
      <c r="K34" s="582"/>
      <c r="L34" s="593">
        <f t="shared" si="0"/>
        <v>0</v>
      </c>
      <c r="M34" s="582"/>
      <c r="N34" s="511">
        <f t="shared" si="1"/>
        <v>0</v>
      </c>
      <c r="O34" s="582"/>
      <c r="P34" s="579"/>
      <c r="Q34" s="512" t="s">
        <v>14606</v>
      </c>
      <c r="R34" s="597" t="s">
        <v>14607</v>
      </c>
      <c r="S34" s="579"/>
      <c r="T34" s="579"/>
      <c r="U34" s="579"/>
    </row>
    <row r="35" spans="1:21" ht="15.75" customHeight="1">
      <c r="A35" s="526"/>
      <c r="B35" s="512" t="s">
        <v>14608</v>
      </c>
      <c r="C35" s="513" t="s">
        <v>14250</v>
      </c>
      <c r="D35" s="513">
        <v>2</v>
      </c>
      <c r="E35" s="595">
        <v>72.349999999999994</v>
      </c>
      <c r="F35" s="484"/>
      <c r="G35" s="517" t="s">
        <v>14609</v>
      </c>
      <c r="H35" s="526"/>
      <c r="I35" s="596"/>
      <c r="J35" s="526"/>
      <c r="K35" s="582"/>
      <c r="L35" s="593">
        <f t="shared" si="0"/>
        <v>0</v>
      </c>
      <c r="M35" s="582"/>
      <c r="N35" s="511">
        <f t="shared" si="1"/>
        <v>0</v>
      </c>
      <c r="O35" s="582"/>
      <c r="P35" s="579"/>
      <c r="Q35" s="512" t="s">
        <v>14608</v>
      </c>
      <c r="R35" s="597" t="s">
        <v>14610</v>
      </c>
      <c r="S35" s="579"/>
      <c r="T35" s="579"/>
      <c r="U35" s="579"/>
    </row>
    <row r="36" spans="1:21" ht="15.75" customHeight="1">
      <c r="A36" s="526"/>
      <c r="B36" s="512" t="s">
        <v>14611</v>
      </c>
      <c r="C36" s="513" t="s">
        <v>7377</v>
      </c>
      <c r="D36" s="513">
        <v>0</v>
      </c>
      <c r="E36" s="599">
        <v>5</v>
      </c>
      <c r="F36" s="484"/>
      <c r="G36" s="517" t="s">
        <v>14612</v>
      </c>
      <c r="H36" s="526"/>
      <c r="I36" s="596"/>
      <c r="J36" s="526"/>
      <c r="K36" s="582"/>
      <c r="L36" s="593">
        <f t="shared" si="0"/>
        <v>0</v>
      </c>
      <c r="M36" s="582"/>
      <c r="N36" s="511">
        <f t="shared" si="1"/>
        <v>0</v>
      </c>
      <c r="O36" s="582"/>
      <c r="P36" s="579"/>
      <c r="Q36" s="512" t="s">
        <v>14611</v>
      </c>
      <c r="R36" s="597" t="s">
        <v>14613</v>
      </c>
      <c r="S36" s="579"/>
      <c r="T36" s="579"/>
      <c r="U36" s="579"/>
    </row>
    <row r="37" spans="1:21" ht="15.75" customHeight="1">
      <c r="A37" s="526"/>
      <c r="B37" s="512" t="s">
        <v>14614</v>
      </c>
      <c r="C37" s="513" t="s">
        <v>14180</v>
      </c>
      <c r="D37" s="513">
        <v>2</v>
      </c>
      <c r="E37" s="595">
        <v>4.9210000000000003</v>
      </c>
      <c r="F37" s="484"/>
      <c r="G37" s="517" t="s">
        <v>14615</v>
      </c>
      <c r="H37" s="526"/>
      <c r="I37" s="596"/>
      <c r="J37" s="526"/>
      <c r="K37" s="582"/>
      <c r="L37" s="593">
        <f t="shared" si="0"/>
        <v>0</v>
      </c>
      <c r="M37" s="582"/>
      <c r="N37" s="511">
        <f t="shared" si="1"/>
        <v>0</v>
      </c>
      <c r="O37" s="582"/>
      <c r="P37" s="579"/>
      <c r="Q37" s="512" t="s">
        <v>14616</v>
      </c>
      <c r="R37" s="597" t="s">
        <v>14617</v>
      </c>
      <c r="S37" s="579"/>
      <c r="T37" s="579"/>
      <c r="U37" s="579"/>
    </row>
    <row r="38" spans="1:21" ht="15.75" customHeight="1">
      <c r="A38" s="526"/>
      <c r="B38" s="512" t="s">
        <v>14618</v>
      </c>
      <c r="C38" s="513" t="s">
        <v>7377</v>
      </c>
      <c r="D38" s="513">
        <v>0</v>
      </c>
      <c r="E38" s="599">
        <v>8</v>
      </c>
      <c r="F38" s="484"/>
      <c r="G38" s="517" t="s">
        <v>14619</v>
      </c>
      <c r="H38" s="526"/>
      <c r="I38" s="596"/>
      <c r="J38" s="526"/>
      <c r="K38" s="582"/>
      <c r="L38" s="593">
        <f t="shared" si="0"/>
        <v>0</v>
      </c>
      <c r="M38" s="582"/>
      <c r="N38" s="511">
        <f t="shared" si="1"/>
        <v>0</v>
      </c>
      <c r="O38" s="582"/>
      <c r="P38" s="579"/>
      <c r="Q38" s="512" t="s">
        <v>14618</v>
      </c>
      <c r="R38" s="597" t="s">
        <v>14620</v>
      </c>
      <c r="S38" s="579"/>
      <c r="T38" s="579"/>
      <c r="U38" s="579"/>
    </row>
    <row r="39" spans="1:21" ht="15.75" customHeight="1" thickBot="1">
      <c r="A39" s="526"/>
      <c r="B39" s="519" t="s">
        <v>14621</v>
      </c>
      <c r="C39" s="520" t="s">
        <v>14180</v>
      </c>
      <c r="D39" s="520">
        <v>2</v>
      </c>
      <c r="E39" s="605">
        <v>16.734999999999999</v>
      </c>
      <c r="F39" s="484"/>
      <c r="G39" s="523" t="s">
        <v>14622</v>
      </c>
      <c r="H39" s="526"/>
      <c r="I39" s="606"/>
      <c r="J39" s="526"/>
      <c r="K39" s="582"/>
      <c r="L39" s="593">
        <f t="shared" si="0"/>
        <v>0</v>
      </c>
      <c r="M39" s="582"/>
      <c r="N39" s="511">
        <f t="shared" si="1"/>
        <v>0</v>
      </c>
      <c r="O39" s="582"/>
      <c r="P39" s="579"/>
      <c r="Q39" s="519" t="s">
        <v>14623</v>
      </c>
      <c r="R39" s="681" t="s">
        <v>14624</v>
      </c>
      <c r="S39" s="579"/>
      <c r="T39" s="579"/>
      <c r="U39" s="579"/>
    </row>
    <row r="40" spans="1:21" ht="16.5" thickTop="1">
      <c r="A40" s="526"/>
      <c r="B40" s="526"/>
      <c r="C40" s="526"/>
      <c r="D40" s="526"/>
      <c r="E40" s="526"/>
      <c r="F40" s="526"/>
      <c r="G40" s="526"/>
      <c r="H40" s="526"/>
      <c r="I40" s="526"/>
      <c r="J40" s="526"/>
      <c r="K40" s="579"/>
      <c r="L40" s="579"/>
      <c r="M40" s="579"/>
      <c r="N40" s="579"/>
      <c r="O40" s="579"/>
      <c r="P40" s="579"/>
      <c r="Q40" s="579"/>
      <c r="R40" s="579"/>
      <c r="S40" s="579"/>
      <c r="T40" s="579"/>
      <c r="U40" s="579"/>
    </row>
    <row r="41" spans="1:21" ht="15.75">
      <c r="A41" s="526"/>
      <c r="B41" s="526"/>
      <c r="C41" s="526"/>
      <c r="D41" s="526"/>
      <c r="E41" s="526"/>
      <c r="F41" s="526"/>
      <c r="G41" s="526"/>
      <c r="H41" s="526"/>
      <c r="I41" s="526"/>
      <c r="J41" s="526"/>
      <c r="K41" s="579"/>
      <c r="L41" s="579"/>
      <c r="M41" s="579"/>
      <c r="N41" s="579"/>
      <c r="O41" s="579"/>
      <c r="P41" s="579"/>
      <c r="Q41" s="579"/>
      <c r="R41" s="579"/>
      <c r="S41" s="579"/>
      <c r="T41" s="579"/>
      <c r="U41" s="579"/>
    </row>
    <row r="42" spans="1:21" ht="15.75">
      <c r="A42" s="526"/>
      <c r="B42" s="526"/>
      <c r="C42" s="526"/>
      <c r="D42" s="526"/>
      <c r="E42" s="526"/>
      <c r="F42" s="526"/>
      <c r="G42" s="526"/>
      <c r="H42" s="526"/>
      <c r="I42" s="526"/>
      <c r="J42" s="526"/>
      <c r="K42" s="579"/>
      <c r="L42" s="579"/>
      <c r="M42" s="579"/>
      <c r="N42" s="579"/>
      <c r="O42" s="579"/>
      <c r="P42" s="579"/>
      <c r="Q42" s="579"/>
      <c r="R42" s="579"/>
      <c r="S42" s="579"/>
      <c r="T42" s="579"/>
      <c r="U42" s="579"/>
    </row>
  </sheetData>
  <sheetProtection algorithmName="SHA-512" hashValue="ut135vyuwaK5MLgZclVwl8NuysohGj/Zy2CowsH7VC75MMcfDxaRpB6dDBrUAYxLuAESZSFIT6C2bKbiJa1kcA==" saltValue="dGXwCdbl8ibYa7qnefWZHA==" spinCount="100000" sheet="1" objects="1" scenarios="1" formatColumns="0" formatRows="0"/>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showGridLines="0" topLeftCell="A4" zoomScale="70" zoomScaleNormal="70" zoomScaleSheetLayoutView="100" workbookViewId="0">
      <selection activeCell="A4" sqref="A1:XFD1048576"/>
    </sheetView>
  </sheetViews>
  <sheetFormatPr defaultColWidth="9" defaultRowHeight="15"/>
  <cols>
    <col min="1" max="1" width="1.625" style="247" customWidth="1"/>
    <col min="2" max="2" width="73.75" style="247" customWidth="1"/>
    <col min="3" max="3" width="7" style="247" customWidth="1"/>
    <col min="4" max="4" width="5.125" style="247" customWidth="1"/>
    <col min="5" max="5" width="12.5" style="247" customWidth="1"/>
    <col min="6" max="6" width="1.625" style="247" customWidth="1"/>
    <col min="7" max="7" width="12.5" style="247" customWidth="1"/>
    <col min="8" max="8" width="1.125" style="247" customWidth="1"/>
    <col min="9" max="9" width="33.625" style="247" customWidth="1"/>
    <col min="10" max="11" width="1.625" style="247" customWidth="1"/>
    <col min="12" max="12" width="25" style="247" customWidth="1"/>
    <col min="13" max="13" width="1.625" style="247" customWidth="1"/>
    <col min="14" max="14" width="24.625" style="247" hidden="1" customWidth="1"/>
    <col min="15" max="15" width="1.625" style="247" hidden="1" customWidth="1"/>
    <col min="16" max="16" width="1.625" style="247" customWidth="1"/>
    <col min="17" max="17" width="52.5" style="247" customWidth="1"/>
    <col min="18" max="18" width="12.5" style="247" customWidth="1"/>
    <col min="19" max="19" width="1.625" style="247" customWidth="1"/>
    <col min="20" max="16384" width="9" style="247"/>
  </cols>
  <sheetData>
    <row r="1" spans="1:22" ht="30.75" customHeight="1">
      <c r="A1" s="579"/>
      <c r="B1" s="580" t="s">
        <v>702</v>
      </c>
      <c r="C1" s="580"/>
      <c r="D1" s="580"/>
      <c r="E1" s="580"/>
      <c r="F1" s="580"/>
      <c r="G1" s="581"/>
      <c r="H1" s="579"/>
      <c r="I1" s="579"/>
      <c r="J1" s="579"/>
      <c r="K1" s="582"/>
      <c r="L1" s="579"/>
      <c r="M1" s="582"/>
      <c r="N1" s="579"/>
      <c r="O1" s="582"/>
      <c r="P1" s="579"/>
      <c r="Q1" s="580" t="s">
        <v>6740</v>
      </c>
      <c r="R1" s="580"/>
      <c r="S1" s="580"/>
      <c r="T1" s="579"/>
      <c r="U1" s="579"/>
      <c r="V1" s="579"/>
    </row>
    <row r="2" spans="1:22" ht="30.75" customHeight="1">
      <c r="A2" s="579"/>
      <c r="B2" s="580" t="s">
        <v>9</v>
      </c>
      <c r="C2" s="488"/>
      <c r="D2" s="488"/>
      <c r="E2" s="488"/>
      <c r="F2" s="488"/>
      <c r="G2" s="581"/>
      <c r="H2" s="579"/>
      <c r="I2" s="579"/>
      <c r="J2" s="579"/>
      <c r="K2" s="582"/>
      <c r="L2" s="579"/>
      <c r="M2" s="582"/>
      <c r="N2" s="579"/>
      <c r="O2" s="582"/>
      <c r="P2" s="579"/>
      <c r="Q2" s="580"/>
      <c r="R2" s="488"/>
      <c r="S2" s="488"/>
      <c r="T2" s="579"/>
      <c r="U2" s="579"/>
      <c r="V2" s="579"/>
    </row>
    <row r="3" spans="1:22" ht="45" customHeight="1">
      <c r="A3" s="579"/>
      <c r="B3" s="3077" t="s">
        <v>703</v>
      </c>
      <c r="C3" s="3077"/>
      <c r="D3" s="3077"/>
      <c r="E3" s="3077"/>
      <c r="F3" s="3077"/>
      <c r="G3" s="3077"/>
      <c r="H3" s="3077"/>
      <c r="I3" s="3077"/>
      <c r="J3" s="579"/>
      <c r="K3" s="582"/>
      <c r="L3" s="583" t="s">
        <v>6741</v>
      </c>
      <c r="M3" s="582"/>
      <c r="N3" s="579"/>
      <c r="O3" s="582"/>
      <c r="P3" s="579"/>
      <c r="Q3" s="3077" t="s">
        <v>703</v>
      </c>
      <c r="R3" s="3077"/>
      <c r="S3" s="3077"/>
      <c r="T3" s="579"/>
      <c r="U3" s="579"/>
      <c r="V3" s="579"/>
    </row>
    <row r="4" spans="1:22" ht="15.75" customHeight="1" thickBot="1">
      <c r="A4" s="579"/>
      <c r="B4" s="584"/>
      <c r="C4" s="584"/>
      <c r="D4" s="584"/>
      <c r="E4" s="584"/>
      <c r="F4" s="585"/>
      <c r="G4" s="581"/>
      <c r="H4" s="579"/>
      <c r="I4" s="579"/>
      <c r="J4" s="579"/>
      <c r="K4" s="582"/>
      <c r="L4" s="579"/>
      <c r="M4" s="582"/>
      <c r="N4" s="674" t="s">
        <v>6742</v>
      </c>
      <c r="O4" s="582"/>
      <c r="P4" s="579"/>
      <c r="Q4" s="584"/>
      <c r="R4" s="584"/>
      <c r="S4" s="585"/>
      <c r="T4" s="579"/>
      <c r="U4" s="579"/>
      <c r="V4" s="579"/>
    </row>
    <row r="5" spans="1:22" ht="46.5" thickTop="1" thickBot="1">
      <c r="A5" s="526"/>
      <c r="B5" s="492" t="s">
        <v>6743</v>
      </c>
      <c r="C5" s="493" t="s">
        <v>6744</v>
      </c>
      <c r="D5" s="493" t="s">
        <v>6745</v>
      </c>
      <c r="E5" s="494" t="s">
        <v>14177</v>
      </c>
      <c r="F5" s="610"/>
      <c r="G5" s="497" t="s">
        <v>6749</v>
      </c>
      <c r="H5" s="526"/>
      <c r="I5" s="497" t="s">
        <v>6750</v>
      </c>
      <c r="J5" s="526"/>
      <c r="K5" s="582"/>
      <c r="L5" s="579"/>
      <c r="M5" s="582"/>
      <c r="N5" s="502" t="s">
        <v>6751</v>
      </c>
      <c r="O5" s="582"/>
      <c r="P5" s="579"/>
      <c r="Q5" s="492" t="s">
        <v>6743</v>
      </c>
      <c r="R5" s="494" t="s">
        <v>14177</v>
      </c>
      <c r="S5" s="585"/>
      <c r="T5" s="579"/>
      <c r="U5" s="579"/>
      <c r="V5" s="579"/>
    </row>
    <row r="6" spans="1:22" ht="15.75" customHeight="1" thickTop="1" thickBot="1">
      <c r="A6" s="526"/>
      <c r="B6" s="682"/>
      <c r="C6" s="682"/>
      <c r="D6" s="682"/>
      <c r="E6" s="500"/>
      <c r="F6" s="484"/>
      <c r="G6" s="590"/>
      <c r="H6" s="526"/>
      <c r="I6" s="526"/>
      <c r="J6" s="526"/>
      <c r="K6" s="582"/>
      <c r="L6" s="579"/>
      <c r="M6" s="582"/>
      <c r="N6" s="579"/>
      <c r="O6" s="582"/>
      <c r="P6" s="579"/>
      <c r="Q6" s="682"/>
      <c r="R6" s="500"/>
      <c r="S6" s="484"/>
      <c r="T6" s="579"/>
      <c r="U6" s="579"/>
      <c r="V6" s="579"/>
    </row>
    <row r="7" spans="1:22" ht="15.75" customHeight="1" thickTop="1" thickBot="1">
      <c r="A7" s="526"/>
      <c r="B7" s="499" t="s">
        <v>14625</v>
      </c>
      <c r="C7" s="495"/>
      <c r="D7" s="495"/>
      <c r="E7" s="495"/>
      <c r="F7" s="612"/>
      <c r="G7" s="608"/>
      <c r="H7" s="526"/>
      <c r="I7" s="526"/>
      <c r="J7" s="526"/>
      <c r="K7" s="582"/>
      <c r="L7" s="579"/>
      <c r="M7" s="582"/>
      <c r="N7" s="579"/>
      <c r="O7" s="582"/>
      <c r="P7" s="579"/>
      <c r="Q7" s="499" t="s">
        <v>14625</v>
      </c>
      <c r="R7" s="495"/>
      <c r="S7" s="612"/>
      <c r="T7" s="579"/>
      <c r="U7" s="579"/>
      <c r="V7" s="579"/>
    </row>
    <row r="8" spans="1:22" ht="15.75" customHeight="1" thickTop="1">
      <c r="A8" s="526"/>
      <c r="B8" s="503" t="s">
        <v>14626</v>
      </c>
      <c r="C8" s="504" t="s">
        <v>14246</v>
      </c>
      <c r="D8" s="504">
        <v>1</v>
      </c>
      <c r="E8" s="683">
        <v>13865.742700000001</v>
      </c>
      <c r="F8" s="612"/>
      <c r="G8" s="509" t="s">
        <v>14627</v>
      </c>
      <c r="H8" s="526"/>
      <c r="I8" s="592"/>
      <c r="J8" s="526"/>
      <c r="K8" s="582"/>
      <c r="L8" s="593">
        <f>IF( SUM( N8:N8 ) = 0, 0, $N$5 )</f>
        <v>0</v>
      </c>
      <c r="M8" s="582"/>
      <c r="N8" s="511">
        <f xml:space="preserve"> IF( ISNUMBER(E8 ), 0, 1 )</f>
        <v>0</v>
      </c>
      <c r="O8" s="582"/>
      <c r="P8" s="579"/>
      <c r="Q8" s="503" t="s">
        <v>14626</v>
      </c>
      <c r="R8" s="683" t="s">
        <v>14628</v>
      </c>
      <c r="S8" s="612"/>
      <c r="T8" s="579"/>
      <c r="U8" s="579"/>
      <c r="V8" s="579"/>
    </row>
    <row r="9" spans="1:22" ht="15.75" customHeight="1">
      <c r="A9" s="526"/>
      <c r="B9" s="512" t="s">
        <v>14629</v>
      </c>
      <c r="C9" s="513" t="s">
        <v>14246</v>
      </c>
      <c r="D9" s="513">
        <v>1</v>
      </c>
      <c r="E9" s="676">
        <v>0</v>
      </c>
      <c r="F9" s="612"/>
      <c r="G9" s="517" t="s">
        <v>14630</v>
      </c>
      <c r="H9" s="526"/>
      <c r="I9" s="596"/>
      <c r="J9" s="526"/>
      <c r="K9" s="582"/>
      <c r="L9" s="593">
        <f t="shared" ref="L9:L15" si="0">IF( SUM( N9:N9 ) = 0, 0, $N$5 )</f>
        <v>0</v>
      </c>
      <c r="M9" s="582"/>
      <c r="N9" s="511">
        <f t="shared" ref="N9:N15" si="1" xml:space="preserve"> IF( ISNUMBER(E9 ), 0, 1 )</f>
        <v>0</v>
      </c>
      <c r="O9" s="582"/>
      <c r="P9" s="579"/>
      <c r="Q9" s="512" t="s">
        <v>14629</v>
      </c>
      <c r="R9" s="676" t="s">
        <v>14631</v>
      </c>
      <c r="S9" s="612"/>
      <c r="T9" s="579"/>
      <c r="U9" s="579"/>
      <c r="V9" s="579"/>
    </row>
    <row r="10" spans="1:22" ht="15.75" customHeight="1">
      <c r="A10" s="526"/>
      <c r="B10" s="512" t="s">
        <v>14632</v>
      </c>
      <c r="C10" s="513" t="s">
        <v>14246</v>
      </c>
      <c r="D10" s="513">
        <v>1</v>
      </c>
      <c r="E10" s="676">
        <v>4.3419999999999996</v>
      </c>
      <c r="F10" s="484"/>
      <c r="G10" s="517" t="s">
        <v>14633</v>
      </c>
      <c r="H10" s="526"/>
      <c r="I10" s="684"/>
      <c r="J10" s="526"/>
      <c r="K10" s="582"/>
      <c r="L10" s="593">
        <f t="shared" si="0"/>
        <v>0</v>
      </c>
      <c r="M10" s="582"/>
      <c r="N10" s="511">
        <f t="shared" si="1"/>
        <v>0</v>
      </c>
      <c r="O10" s="582"/>
      <c r="P10" s="579"/>
      <c r="Q10" s="512" t="s">
        <v>14632</v>
      </c>
      <c r="R10" s="597" t="s">
        <v>14634</v>
      </c>
      <c r="S10" s="484"/>
      <c r="T10" s="579"/>
      <c r="U10" s="579"/>
      <c r="V10" s="579"/>
    </row>
    <row r="11" spans="1:22" ht="15.75" customHeight="1">
      <c r="A11" s="526"/>
      <c r="B11" s="512" t="s">
        <v>14635</v>
      </c>
      <c r="C11" s="513" t="s">
        <v>14246</v>
      </c>
      <c r="D11" s="513">
        <v>1</v>
      </c>
      <c r="E11" s="676">
        <v>21.452500000000001</v>
      </c>
      <c r="F11" s="484"/>
      <c r="G11" s="517" t="s">
        <v>14636</v>
      </c>
      <c r="H11" s="526"/>
      <c r="I11" s="684"/>
      <c r="J11" s="526"/>
      <c r="K11" s="582"/>
      <c r="L11" s="593">
        <f t="shared" si="0"/>
        <v>0</v>
      </c>
      <c r="M11" s="582"/>
      <c r="N11" s="511">
        <f t="shared" si="1"/>
        <v>0</v>
      </c>
      <c r="O11" s="582"/>
      <c r="P11" s="579"/>
      <c r="Q11" s="512" t="s">
        <v>14635</v>
      </c>
      <c r="R11" s="597" t="s">
        <v>14637</v>
      </c>
      <c r="S11" s="484"/>
      <c r="T11" s="579"/>
      <c r="U11" s="579"/>
      <c r="V11" s="579"/>
    </row>
    <row r="12" spans="1:22" ht="15.75" customHeight="1">
      <c r="A12" s="526"/>
      <c r="B12" s="512" t="s">
        <v>14638</v>
      </c>
      <c r="C12" s="513" t="s">
        <v>14246</v>
      </c>
      <c r="D12" s="513">
        <v>1</v>
      </c>
      <c r="E12" s="676">
        <v>12658</v>
      </c>
      <c r="F12" s="484"/>
      <c r="G12" s="517" t="s">
        <v>14639</v>
      </c>
      <c r="H12" s="526"/>
      <c r="I12" s="596"/>
      <c r="J12" s="526"/>
      <c r="K12" s="582"/>
      <c r="L12" s="593">
        <f t="shared" si="0"/>
        <v>0</v>
      </c>
      <c r="M12" s="582"/>
      <c r="N12" s="511">
        <f t="shared" si="1"/>
        <v>0</v>
      </c>
      <c r="O12" s="582"/>
      <c r="P12" s="579"/>
      <c r="Q12" s="512" t="s">
        <v>14638</v>
      </c>
      <c r="R12" s="597" t="s">
        <v>14640</v>
      </c>
      <c r="S12" s="484"/>
      <c r="T12" s="579"/>
      <c r="U12" s="579"/>
      <c r="V12" s="579"/>
    </row>
    <row r="13" spans="1:22" ht="15.75" customHeight="1">
      <c r="A13" s="526"/>
      <c r="B13" s="512" t="s">
        <v>14641</v>
      </c>
      <c r="C13" s="513" t="s">
        <v>14246</v>
      </c>
      <c r="D13" s="513">
        <v>1</v>
      </c>
      <c r="E13" s="676">
        <v>536.6</v>
      </c>
      <c r="F13" s="484"/>
      <c r="G13" s="517" t="s">
        <v>14642</v>
      </c>
      <c r="H13" s="526"/>
      <c r="I13" s="596"/>
      <c r="J13" s="526"/>
      <c r="K13" s="582"/>
      <c r="L13" s="593">
        <f t="shared" si="0"/>
        <v>0</v>
      </c>
      <c r="M13" s="582"/>
      <c r="N13" s="511">
        <f t="shared" si="1"/>
        <v>0</v>
      </c>
      <c r="O13" s="582"/>
      <c r="P13" s="579"/>
      <c r="Q13" s="512" t="s">
        <v>14643</v>
      </c>
      <c r="R13" s="597" t="s">
        <v>14644</v>
      </c>
      <c r="S13" s="484"/>
      <c r="T13" s="579"/>
      <c r="U13" s="579"/>
      <c r="V13" s="579"/>
    </row>
    <row r="14" spans="1:22" ht="15.75" customHeight="1">
      <c r="A14" s="526"/>
      <c r="B14" s="512" t="s">
        <v>14645</v>
      </c>
      <c r="C14" s="513" t="s">
        <v>14246</v>
      </c>
      <c r="D14" s="513">
        <v>1</v>
      </c>
      <c r="E14" s="676">
        <v>530.29999999999995</v>
      </c>
      <c r="F14" s="484"/>
      <c r="G14" s="517" t="s">
        <v>14646</v>
      </c>
      <c r="H14" s="526"/>
      <c r="I14" s="596"/>
      <c r="J14" s="526"/>
      <c r="K14" s="582"/>
      <c r="L14" s="593">
        <f t="shared" si="0"/>
        <v>0</v>
      </c>
      <c r="M14" s="582"/>
      <c r="N14" s="511">
        <f t="shared" si="1"/>
        <v>0</v>
      </c>
      <c r="O14" s="582"/>
      <c r="P14" s="579"/>
      <c r="Q14" s="512" t="s">
        <v>14647</v>
      </c>
      <c r="R14" s="597" t="s">
        <v>14648</v>
      </c>
      <c r="S14" s="484"/>
      <c r="T14" s="579"/>
      <c r="U14" s="579"/>
      <c r="V14" s="579"/>
    </row>
    <row r="15" spans="1:22" ht="15.75" customHeight="1" thickBot="1">
      <c r="A15" s="526"/>
      <c r="B15" s="519" t="s">
        <v>14649</v>
      </c>
      <c r="C15" s="520" t="s">
        <v>14246</v>
      </c>
      <c r="D15" s="520">
        <v>1</v>
      </c>
      <c r="E15" s="685">
        <v>140.80000000000001</v>
      </c>
      <c r="F15" s="484"/>
      <c r="G15" s="523" t="s">
        <v>14650</v>
      </c>
      <c r="H15" s="526"/>
      <c r="I15" s="606"/>
      <c r="J15" s="526"/>
      <c r="K15" s="582"/>
      <c r="L15" s="593">
        <f t="shared" si="0"/>
        <v>0</v>
      </c>
      <c r="M15" s="582"/>
      <c r="N15" s="511">
        <f t="shared" si="1"/>
        <v>0</v>
      </c>
      <c r="O15" s="582"/>
      <c r="P15" s="579"/>
      <c r="Q15" s="519" t="s">
        <v>14651</v>
      </c>
      <c r="R15" s="681" t="s">
        <v>14652</v>
      </c>
      <c r="S15" s="484"/>
      <c r="T15" s="579"/>
      <c r="U15" s="579"/>
      <c r="V15" s="579"/>
    </row>
    <row r="16" spans="1:22" ht="15.75" customHeight="1" thickTop="1" thickBot="1">
      <c r="A16" s="526"/>
      <c r="B16" s="526"/>
      <c r="C16" s="526"/>
      <c r="D16" s="526"/>
      <c r="E16" s="526"/>
      <c r="F16" s="526"/>
      <c r="G16" s="526"/>
      <c r="H16" s="526"/>
      <c r="I16" s="526"/>
      <c r="J16" s="526"/>
      <c r="K16" s="582"/>
      <c r="L16" s="579"/>
      <c r="M16" s="582"/>
      <c r="N16" s="579"/>
      <c r="O16" s="582"/>
      <c r="P16" s="579"/>
      <c r="Q16" s="526"/>
      <c r="R16" s="526"/>
      <c r="S16" s="579"/>
      <c r="T16" s="579"/>
      <c r="U16" s="579"/>
      <c r="V16" s="579"/>
    </row>
    <row r="17" spans="1:22" ht="15.75" customHeight="1" thickTop="1" thickBot="1">
      <c r="A17" s="526"/>
      <c r="B17" s="499" t="s">
        <v>14653</v>
      </c>
      <c r="C17" s="495"/>
      <c r="D17" s="495"/>
      <c r="E17" s="495"/>
      <c r="F17" s="612"/>
      <c r="G17" s="608"/>
      <c r="H17" s="526"/>
      <c r="I17" s="526"/>
      <c r="J17" s="526"/>
      <c r="K17" s="582"/>
      <c r="L17" s="579"/>
      <c r="M17" s="582"/>
      <c r="N17" s="579"/>
      <c r="O17" s="582"/>
      <c r="P17" s="579"/>
      <c r="Q17" s="499" t="s">
        <v>14653</v>
      </c>
      <c r="R17" s="495"/>
      <c r="S17" s="612"/>
      <c r="T17" s="579"/>
      <c r="U17" s="579"/>
      <c r="V17" s="579"/>
    </row>
    <row r="18" spans="1:22" ht="15.75" customHeight="1" thickTop="1">
      <c r="A18" s="526"/>
      <c r="B18" s="503" t="s">
        <v>14654</v>
      </c>
      <c r="C18" s="504" t="s">
        <v>7377</v>
      </c>
      <c r="D18" s="504">
        <v>0</v>
      </c>
      <c r="E18" s="675">
        <v>127955</v>
      </c>
      <c r="F18" s="484"/>
      <c r="G18" s="509" t="s">
        <v>14655</v>
      </c>
      <c r="H18" s="526"/>
      <c r="I18" s="592"/>
      <c r="J18" s="526"/>
      <c r="K18" s="582"/>
      <c r="L18" s="593">
        <f t="shared" ref="L18:L20" si="2">IF( SUM( N18:N18 ) = 0, 0, $N$5 )</f>
        <v>0</v>
      </c>
      <c r="M18" s="582"/>
      <c r="N18" s="511">
        <f t="shared" ref="N18:N20" si="3" xml:space="preserve"> IF( ISNUMBER(E18 ), 0, 1 )</f>
        <v>0</v>
      </c>
      <c r="O18" s="582"/>
      <c r="P18" s="579"/>
      <c r="Q18" s="503" t="s">
        <v>14654</v>
      </c>
      <c r="R18" s="594" t="s">
        <v>14656</v>
      </c>
      <c r="S18" s="484"/>
      <c r="T18" s="579"/>
      <c r="U18" s="579"/>
      <c r="V18" s="579"/>
    </row>
    <row r="19" spans="1:22" ht="15.75" customHeight="1">
      <c r="A19" s="526"/>
      <c r="B19" s="512" t="s">
        <v>14657</v>
      </c>
      <c r="C19" s="513" t="s">
        <v>7377</v>
      </c>
      <c r="D19" s="513">
        <v>0</v>
      </c>
      <c r="E19" s="599">
        <v>120102</v>
      </c>
      <c r="F19" s="484"/>
      <c r="G19" s="517" t="s">
        <v>14658</v>
      </c>
      <c r="H19" s="526"/>
      <c r="I19" s="596"/>
      <c r="J19" s="526"/>
      <c r="K19" s="582"/>
      <c r="L19" s="593">
        <f t="shared" si="2"/>
        <v>0</v>
      </c>
      <c r="M19" s="582"/>
      <c r="N19" s="511">
        <f t="shared" si="3"/>
        <v>0</v>
      </c>
      <c r="O19" s="582"/>
      <c r="P19" s="579"/>
      <c r="Q19" s="512" t="s">
        <v>14657</v>
      </c>
      <c r="R19" s="597" t="s">
        <v>14659</v>
      </c>
      <c r="S19" s="484"/>
      <c r="T19" s="579"/>
      <c r="U19" s="579"/>
      <c r="V19" s="579"/>
    </row>
    <row r="20" spans="1:22" ht="15.75" customHeight="1" thickBot="1">
      <c r="A20" s="526"/>
      <c r="B20" s="519" t="s">
        <v>14660</v>
      </c>
      <c r="C20" s="520" t="s">
        <v>7377</v>
      </c>
      <c r="D20" s="520">
        <v>0</v>
      </c>
      <c r="E20" s="686">
        <v>765381</v>
      </c>
      <c r="F20" s="484"/>
      <c r="G20" s="523" t="s">
        <v>14661</v>
      </c>
      <c r="H20" s="526"/>
      <c r="I20" s="606"/>
      <c r="J20" s="526"/>
      <c r="K20" s="582"/>
      <c r="L20" s="593">
        <f t="shared" si="2"/>
        <v>0</v>
      </c>
      <c r="M20" s="582"/>
      <c r="N20" s="511">
        <f t="shared" si="3"/>
        <v>0</v>
      </c>
      <c r="O20" s="582"/>
      <c r="P20" s="579"/>
      <c r="Q20" s="519" t="s">
        <v>14660</v>
      </c>
      <c r="R20" s="681" t="s">
        <v>14662</v>
      </c>
      <c r="S20" s="484"/>
      <c r="T20" s="579"/>
      <c r="U20" s="579"/>
      <c r="V20" s="579"/>
    </row>
    <row r="21" spans="1:22" ht="15.75" customHeight="1" thickTop="1" thickBot="1">
      <c r="A21" s="526"/>
      <c r="B21" s="526"/>
      <c r="C21" s="526"/>
      <c r="D21" s="526"/>
      <c r="E21" s="526"/>
      <c r="F21" s="526"/>
      <c r="G21" s="526"/>
      <c r="H21" s="526"/>
      <c r="I21" s="526"/>
      <c r="J21" s="526"/>
      <c r="K21" s="582"/>
      <c r="L21" s="579"/>
      <c r="M21" s="582"/>
      <c r="N21" s="579"/>
      <c r="O21" s="582"/>
      <c r="P21" s="579"/>
      <c r="Q21" s="526"/>
      <c r="R21" s="526"/>
      <c r="S21" s="579"/>
      <c r="T21" s="579"/>
      <c r="U21" s="579"/>
      <c r="V21" s="579"/>
    </row>
    <row r="22" spans="1:22" ht="15.75" customHeight="1" thickTop="1" thickBot="1">
      <c r="A22" s="526"/>
      <c r="B22" s="499" t="s">
        <v>14663</v>
      </c>
      <c r="C22" s="495"/>
      <c r="D22" s="495"/>
      <c r="E22" s="495"/>
      <c r="F22" s="612"/>
      <c r="G22" s="608"/>
      <c r="H22" s="526"/>
      <c r="I22" s="526"/>
      <c r="J22" s="526"/>
      <c r="K22" s="582"/>
      <c r="L22" s="579"/>
      <c r="M22" s="582"/>
      <c r="N22" s="579"/>
      <c r="O22" s="582"/>
      <c r="P22" s="579"/>
      <c r="Q22" s="499" t="s">
        <v>14663</v>
      </c>
      <c r="R22" s="495"/>
      <c r="S22" s="612"/>
      <c r="T22" s="579"/>
      <c r="U22" s="579"/>
      <c r="V22" s="579"/>
    </row>
    <row r="23" spans="1:22" ht="15.75" customHeight="1" thickTop="1">
      <c r="A23" s="526"/>
      <c r="B23" s="503" t="s">
        <v>14664</v>
      </c>
      <c r="C23" s="504" t="s">
        <v>14246</v>
      </c>
      <c r="D23" s="504">
        <v>1</v>
      </c>
      <c r="E23" s="683">
        <v>1774.5</v>
      </c>
      <c r="F23" s="484"/>
      <c r="G23" s="509" t="s">
        <v>14665</v>
      </c>
      <c r="H23" s="526"/>
      <c r="I23" s="592"/>
      <c r="J23" s="526"/>
      <c r="K23" s="582"/>
      <c r="L23" s="593">
        <f t="shared" ref="L23:L30" si="4">IF( SUM( N23:N23 ) = 0, 0, $N$5 )</f>
        <v>0</v>
      </c>
      <c r="M23" s="582"/>
      <c r="N23" s="511">
        <f t="shared" ref="N23:N30" si="5" xml:space="preserve"> IF( ISNUMBER(E23 ), 0, 1 )</f>
        <v>0</v>
      </c>
      <c r="O23" s="582"/>
      <c r="P23" s="579"/>
      <c r="Q23" s="503" t="s">
        <v>14664</v>
      </c>
      <c r="R23" s="683" t="s">
        <v>14666</v>
      </c>
      <c r="S23" s="484"/>
      <c r="T23" s="579"/>
      <c r="U23" s="579"/>
      <c r="V23" s="579"/>
    </row>
    <row r="24" spans="1:22" ht="15.75" customHeight="1">
      <c r="A24" s="526"/>
      <c r="B24" s="512" t="s">
        <v>14667</v>
      </c>
      <c r="C24" s="513" t="s">
        <v>14246</v>
      </c>
      <c r="D24" s="513">
        <v>1</v>
      </c>
      <c r="E24" s="676">
        <v>524.97299999999996</v>
      </c>
      <c r="F24" s="484"/>
      <c r="G24" s="517" t="s">
        <v>14668</v>
      </c>
      <c r="H24" s="526"/>
      <c r="I24" s="596"/>
      <c r="J24" s="526"/>
      <c r="K24" s="582"/>
      <c r="L24" s="593">
        <f t="shared" si="4"/>
        <v>0</v>
      </c>
      <c r="M24" s="582"/>
      <c r="N24" s="511">
        <f t="shared" si="5"/>
        <v>0</v>
      </c>
      <c r="O24" s="582"/>
      <c r="P24" s="579"/>
      <c r="Q24" s="512" t="s">
        <v>14667</v>
      </c>
      <c r="R24" s="597" t="s">
        <v>14669</v>
      </c>
      <c r="S24" s="484"/>
      <c r="T24" s="579"/>
      <c r="U24" s="579"/>
      <c r="V24" s="579"/>
    </row>
    <row r="25" spans="1:22" ht="15.75" customHeight="1">
      <c r="A25" s="526"/>
      <c r="B25" s="512" t="s">
        <v>14670</v>
      </c>
      <c r="C25" s="513" t="s">
        <v>14246</v>
      </c>
      <c r="D25" s="513">
        <v>1</v>
      </c>
      <c r="E25" s="676">
        <v>1639</v>
      </c>
      <c r="F25" s="484"/>
      <c r="G25" s="517" t="s">
        <v>14671</v>
      </c>
      <c r="H25" s="526"/>
      <c r="I25" s="596"/>
      <c r="J25" s="526"/>
      <c r="K25" s="582"/>
      <c r="L25" s="593">
        <f t="shared" si="4"/>
        <v>0</v>
      </c>
      <c r="M25" s="582"/>
      <c r="N25" s="511">
        <f t="shared" si="5"/>
        <v>0</v>
      </c>
      <c r="O25" s="582"/>
      <c r="P25" s="579"/>
      <c r="Q25" s="512" t="s">
        <v>14670</v>
      </c>
      <c r="R25" s="597" t="s">
        <v>14672</v>
      </c>
      <c r="S25" s="484"/>
      <c r="T25" s="579"/>
      <c r="U25" s="579"/>
      <c r="V25" s="579"/>
    </row>
    <row r="26" spans="1:22" ht="15.75" customHeight="1">
      <c r="A26" s="526"/>
      <c r="B26" s="512" t="s">
        <v>14673</v>
      </c>
      <c r="C26" s="513" t="s">
        <v>14246</v>
      </c>
      <c r="D26" s="513">
        <v>1</v>
      </c>
      <c r="E26" s="676">
        <v>1417</v>
      </c>
      <c r="F26" s="484"/>
      <c r="G26" s="517" t="s">
        <v>14674</v>
      </c>
      <c r="H26" s="526"/>
      <c r="I26" s="596"/>
      <c r="J26" s="526"/>
      <c r="K26" s="582"/>
      <c r="L26" s="593">
        <f t="shared" si="4"/>
        <v>0</v>
      </c>
      <c r="M26" s="582"/>
      <c r="N26" s="511">
        <f t="shared" si="5"/>
        <v>0</v>
      </c>
      <c r="O26" s="582"/>
      <c r="P26" s="579"/>
      <c r="Q26" s="512" t="s">
        <v>14673</v>
      </c>
      <c r="R26" s="597" t="s">
        <v>14675</v>
      </c>
      <c r="S26" s="484"/>
      <c r="T26" s="579"/>
      <c r="U26" s="579"/>
      <c r="V26" s="579"/>
    </row>
    <row r="27" spans="1:22" ht="15.75" customHeight="1">
      <c r="A27" s="526"/>
      <c r="B27" s="512" t="s">
        <v>14676</v>
      </c>
      <c r="C27" s="513" t="s">
        <v>14246</v>
      </c>
      <c r="D27" s="513">
        <v>1</v>
      </c>
      <c r="E27" s="676">
        <v>853.58</v>
      </c>
      <c r="F27" s="484"/>
      <c r="G27" s="517" t="s">
        <v>14677</v>
      </c>
      <c r="H27" s="526"/>
      <c r="I27" s="596"/>
      <c r="J27" s="526"/>
      <c r="K27" s="582"/>
      <c r="L27" s="593">
        <f t="shared" si="4"/>
        <v>0</v>
      </c>
      <c r="M27" s="582"/>
      <c r="N27" s="511">
        <f t="shared" si="5"/>
        <v>0</v>
      </c>
      <c r="O27" s="582"/>
      <c r="P27" s="579"/>
      <c r="Q27" s="512" t="s">
        <v>14676</v>
      </c>
      <c r="R27" s="597" t="s">
        <v>14678</v>
      </c>
      <c r="S27" s="484"/>
      <c r="T27" s="579"/>
      <c r="U27" s="579"/>
      <c r="V27" s="579"/>
    </row>
    <row r="28" spans="1:22" ht="15.75" customHeight="1">
      <c r="A28" s="526"/>
      <c r="B28" s="512" t="s">
        <v>14679</v>
      </c>
      <c r="C28" s="513" t="s">
        <v>14246</v>
      </c>
      <c r="D28" s="513">
        <v>1</v>
      </c>
      <c r="E28" s="676">
        <v>3344.76</v>
      </c>
      <c r="F28" s="484"/>
      <c r="G28" s="517" t="s">
        <v>14680</v>
      </c>
      <c r="H28" s="526"/>
      <c r="I28" s="596"/>
      <c r="J28" s="526"/>
      <c r="K28" s="582"/>
      <c r="L28" s="593">
        <f t="shared" si="4"/>
        <v>0</v>
      </c>
      <c r="M28" s="582"/>
      <c r="N28" s="511">
        <f t="shared" si="5"/>
        <v>0</v>
      </c>
      <c r="O28" s="582"/>
      <c r="P28" s="579"/>
      <c r="Q28" s="512" t="s">
        <v>14679</v>
      </c>
      <c r="R28" s="597" t="s">
        <v>14681</v>
      </c>
      <c r="S28" s="484"/>
      <c r="T28" s="579"/>
      <c r="U28" s="579"/>
      <c r="V28" s="579"/>
    </row>
    <row r="29" spans="1:22" ht="15.75" customHeight="1">
      <c r="A29" s="526"/>
      <c r="B29" s="512" t="s">
        <v>14682</v>
      </c>
      <c r="C29" s="513" t="s">
        <v>14246</v>
      </c>
      <c r="D29" s="513">
        <v>1</v>
      </c>
      <c r="E29" s="676">
        <v>2935.7</v>
      </c>
      <c r="F29" s="484"/>
      <c r="G29" s="517" t="s">
        <v>14683</v>
      </c>
      <c r="H29" s="526"/>
      <c r="I29" s="596"/>
      <c r="J29" s="526"/>
      <c r="K29" s="582"/>
      <c r="L29" s="593">
        <f t="shared" si="4"/>
        <v>0</v>
      </c>
      <c r="M29" s="582"/>
      <c r="N29" s="511">
        <f t="shared" si="5"/>
        <v>0</v>
      </c>
      <c r="O29" s="582"/>
      <c r="P29" s="579"/>
      <c r="Q29" s="512" t="s">
        <v>14682</v>
      </c>
      <c r="R29" s="597" t="s">
        <v>14684</v>
      </c>
      <c r="S29" s="484"/>
      <c r="T29" s="579"/>
      <c r="U29" s="579"/>
      <c r="V29" s="579"/>
    </row>
    <row r="30" spans="1:22" ht="15.75" customHeight="1" thickBot="1">
      <c r="A30" s="526"/>
      <c r="B30" s="519" t="s">
        <v>14685</v>
      </c>
      <c r="C30" s="520" t="s">
        <v>14246</v>
      </c>
      <c r="D30" s="520">
        <v>1</v>
      </c>
      <c r="E30" s="685">
        <v>1478.7</v>
      </c>
      <c r="F30" s="484"/>
      <c r="G30" s="523" t="s">
        <v>14686</v>
      </c>
      <c r="H30" s="526"/>
      <c r="I30" s="606"/>
      <c r="J30" s="526"/>
      <c r="K30" s="582"/>
      <c r="L30" s="593">
        <f t="shared" si="4"/>
        <v>0</v>
      </c>
      <c r="M30" s="582"/>
      <c r="N30" s="511">
        <f t="shared" si="5"/>
        <v>0</v>
      </c>
      <c r="O30" s="582"/>
      <c r="P30" s="579"/>
      <c r="Q30" s="519" t="s">
        <v>14685</v>
      </c>
      <c r="R30" s="685" t="s">
        <v>14687</v>
      </c>
      <c r="S30" s="484"/>
      <c r="T30" s="579"/>
      <c r="U30" s="579"/>
      <c r="V30" s="579"/>
    </row>
    <row r="31" spans="1:22" ht="15.75" customHeight="1" thickTop="1" thickBot="1">
      <c r="A31" s="526"/>
      <c r="B31" s="687"/>
      <c r="C31" s="688"/>
      <c r="D31" s="688"/>
      <c r="E31" s="500"/>
      <c r="F31" s="484"/>
      <c r="G31" s="689"/>
      <c r="H31" s="526"/>
      <c r="I31" s="526"/>
      <c r="J31" s="526"/>
      <c r="K31" s="582"/>
      <c r="L31" s="579"/>
      <c r="M31" s="582"/>
      <c r="N31" s="579"/>
      <c r="O31" s="582"/>
      <c r="P31" s="579"/>
      <c r="Q31" s="687"/>
      <c r="R31" s="500"/>
      <c r="S31" s="484"/>
      <c r="T31" s="579"/>
      <c r="U31" s="579"/>
      <c r="V31" s="579"/>
    </row>
    <row r="32" spans="1:22" ht="15.75" customHeight="1" thickTop="1" thickBot="1">
      <c r="A32" s="526"/>
      <c r="B32" s="499" t="s">
        <v>7257</v>
      </c>
      <c r="C32" s="495"/>
      <c r="D32" s="495"/>
      <c r="E32" s="495"/>
      <c r="F32" s="612"/>
      <c r="G32" s="608"/>
      <c r="H32" s="526"/>
      <c r="I32" s="526"/>
      <c r="J32" s="526"/>
      <c r="K32" s="582"/>
      <c r="L32" s="579"/>
      <c r="M32" s="582"/>
      <c r="N32" s="579"/>
      <c r="O32" s="582"/>
      <c r="P32" s="579"/>
      <c r="Q32" s="499" t="s">
        <v>7257</v>
      </c>
      <c r="R32" s="495"/>
      <c r="S32" s="612"/>
      <c r="T32" s="579"/>
      <c r="U32" s="579"/>
      <c r="V32" s="579"/>
    </row>
    <row r="33" spans="1:22" ht="15.75" customHeight="1" thickTop="1">
      <c r="A33" s="526"/>
      <c r="B33" s="614" t="s">
        <v>14688</v>
      </c>
      <c r="C33" s="615" t="s">
        <v>14689</v>
      </c>
      <c r="D33" s="615">
        <v>0</v>
      </c>
      <c r="E33" s="646">
        <v>10530</v>
      </c>
      <c r="F33" s="496"/>
      <c r="G33" s="619" t="s">
        <v>14690</v>
      </c>
      <c r="H33" s="526"/>
      <c r="I33" s="592"/>
      <c r="J33" s="526"/>
      <c r="K33" s="582"/>
      <c r="L33" s="593">
        <f t="shared" ref="L33:L36" si="6">IF( SUM( N33:N33 ) = 0, 0, $N$5 )</f>
        <v>0</v>
      </c>
      <c r="M33" s="582"/>
      <c r="N33" s="511">
        <f t="shared" ref="N33:N36" si="7" xml:space="preserve"> IF( ISNUMBER(E33 ), 0, 1 )</f>
        <v>0</v>
      </c>
      <c r="O33" s="582"/>
      <c r="P33" s="579"/>
      <c r="Q33" s="614" t="s">
        <v>14688</v>
      </c>
      <c r="R33" s="648" t="s">
        <v>14691</v>
      </c>
      <c r="S33" s="496"/>
      <c r="T33" s="579"/>
      <c r="U33" s="579"/>
      <c r="V33" s="579"/>
    </row>
    <row r="34" spans="1:22" ht="15.75" customHeight="1">
      <c r="A34" s="526"/>
      <c r="B34" s="622" t="s">
        <v>14692</v>
      </c>
      <c r="C34" s="623" t="s">
        <v>7377</v>
      </c>
      <c r="D34" s="623">
        <v>0</v>
      </c>
      <c r="E34" s="649">
        <v>48</v>
      </c>
      <c r="F34" s="618"/>
      <c r="G34" s="626" t="s">
        <v>14693</v>
      </c>
      <c r="H34" s="526"/>
      <c r="I34" s="596"/>
      <c r="J34" s="526"/>
      <c r="K34" s="582"/>
      <c r="L34" s="593">
        <f t="shared" si="6"/>
        <v>0</v>
      </c>
      <c r="M34" s="582"/>
      <c r="N34" s="511">
        <f t="shared" si="7"/>
        <v>0</v>
      </c>
      <c r="O34" s="582"/>
      <c r="P34" s="579"/>
      <c r="Q34" s="622" t="s">
        <v>14692</v>
      </c>
      <c r="R34" s="651" t="s">
        <v>14694</v>
      </c>
      <c r="S34" s="618"/>
      <c r="T34" s="579"/>
      <c r="U34" s="579"/>
      <c r="V34" s="579"/>
    </row>
    <row r="35" spans="1:22" ht="15.75" customHeight="1">
      <c r="A35" s="526"/>
      <c r="B35" s="622" t="s">
        <v>14695</v>
      </c>
      <c r="C35" s="623" t="s">
        <v>7377</v>
      </c>
      <c r="D35" s="623">
        <v>2</v>
      </c>
      <c r="E35" s="690">
        <v>6.69</v>
      </c>
      <c r="F35" s="618"/>
      <c r="G35" s="626" t="s">
        <v>14696</v>
      </c>
      <c r="H35" s="526"/>
      <c r="I35" s="596"/>
      <c r="J35" s="526"/>
      <c r="K35" s="582"/>
      <c r="L35" s="593">
        <f t="shared" si="6"/>
        <v>0</v>
      </c>
      <c r="M35" s="582"/>
      <c r="N35" s="511">
        <f t="shared" si="7"/>
        <v>0</v>
      </c>
      <c r="O35" s="582"/>
      <c r="P35" s="579"/>
      <c r="Q35" s="622" t="str">
        <f>B35</f>
        <v>Compliance Risk Index</v>
      </c>
      <c r="R35" s="690" t="s">
        <v>14697</v>
      </c>
      <c r="S35" s="618"/>
      <c r="T35" s="579"/>
      <c r="U35" s="579"/>
      <c r="V35" s="579"/>
    </row>
    <row r="36" spans="1:22" ht="15.75" customHeight="1" thickBot="1">
      <c r="A36" s="526"/>
      <c r="B36" s="631" t="s">
        <v>14698</v>
      </c>
      <c r="C36" s="632" t="s">
        <v>7377</v>
      </c>
      <c r="D36" s="632">
        <v>0</v>
      </c>
      <c r="E36" s="653">
        <v>408</v>
      </c>
      <c r="F36" s="496"/>
      <c r="G36" s="635" t="s">
        <v>14699</v>
      </c>
      <c r="H36" s="526"/>
      <c r="I36" s="606"/>
      <c r="J36" s="526"/>
      <c r="K36" s="582"/>
      <c r="L36" s="593">
        <f t="shared" si="6"/>
        <v>0</v>
      </c>
      <c r="M36" s="582"/>
      <c r="N36" s="511">
        <f t="shared" si="7"/>
        <v>0</v>
      </c>
      <c r="O36" s="582"/>
      <c r="P36" s="579"/>
      <c r="Q36" s="631" t="s">
        <v>14698</v>
      </c>
      <c r="R36" s="655" t="s">
        <v>14700</v>
      </c>
      <c r="S36" s="496"/>
      <c r="T36" s="579"/>
      <c r="U36" s="579"/>
      <c r="V36" s="579"/>
    </row>
    <row r="37" spans="1:22" ht="10.5" customHeight="1" thickTop="1">
      <c r="A37" s="526"/>
      <c r="B37" s="687"/>
      <c r="C37" s="688"/>
      <c r="D37" s="688"/>
      <c r="E37" s="500"/>
      <c r="F37" s="484"/>
      <c r="G37" s="590"/>
      <c r="H37" s="526"/>
      <c r="I37" s="526"/>
      <c r="J37" s="526"/>
      <c r="K37" s="579"/>
      <c r="L37" s="579"/>
      <c r="M37" s="579"/>
      <c r="N37" s="579"/>
      <c r="O37" s="579"/>
      <c r="P37" s="579"/>
      <c r="Q37" s="579"/>
      <c r="R37" s="579"/>
      <c r="S37" s="579"/>
      <c r="T37" s="579"/>
      <c r="U37" s="579"/>
      <c r="V37" s="579"/>
    </row>
    <row r="38" spans="1:22" ht="28.5" customHeight="1">
      <c r="A38" s="526"/>
      <c r="B38" s="526"/>
      <c r="C38" s="526"/>
      <c r="D38" s="526"/>
      <c r="E38" s="526"/>
      <c r="F38" s="526"/>
      <c r="G38" s="526"/>
      <c r="H38" s="526"/>
      <c r="I38" s="526"/>
      <c r="J38" s="526"/>
      <c r="K38" s="579"/>
      <c r="L38" s="579"/>
      <c r="M38" s="579"/>
      <c r="N38" s="579"/>
      <c r="O38" s="579"/>
      <c r="P38" s="579"/>
      <c r="Q38" s="579"/>
      <c r="R38" s="579"/>
      <c r="S38" s="579"/>
      <c r="T38" s="579"/>
      <c r="U38" s="579"/>
      <c r="V38" s="579"/>
    </row>
    <row r="39" spans="1:22" ht="15.75">
      <c r="A39" s="526"/>
      <c r="B39" s="526"/>
      <c r="C39" s="526"/>
      <c r="D39" s="526"/>
      <c r="E39" s="526"/>
      <c r="F39" s="526"/>
      <c r="G39" s="526"/>
      <c r="H39" s="526"/>
      <c r="I39" s="526"/>
      <c r="J39" s="526"/>
      <c r="K39" s="579"/>
      <c r="L39" s="579"/>
      <c r="M39" s="579"/>
      <c r="N39" s="579"/>
      <c r="O39" s="579"/>
      <c r="P39" s="579"/>
      <c r="Q39" s="579"/>
      <c r="R39" s="579"/>
      <c r="S39" s="579"/>
      <c r="T39" s="579"/>
      <c r="U39" s="579"/>
      <c r="V39" s="579"/>
    </row>
  </sheetData>
  <sheetProtection algorithmName="SHA-512" hashValue="HtzbPyXGaj+cDfycqbbApKzlzzlB04m7ze3qEWZBHreFSIeRUltj3uRD/fhwGz2rzGAdNwgiYpriWAVYeGFN0Q==" saltValue="xxdgX3LQbN0eFMPRZlK/6g==" spinCount="100000" sheet="1" objects="1" scenarios="1" formatColumns="0" formatRows="0"/>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showGridLines="0" zoomScale="70" zoomScaleNormal="70" zoomScaleSheetLayoutView="100" workbookViewId="0">
      <selection activeCell="F15" sqref="F15"/>
    </sheetView>
  </sheetViews>
  <sheetFormatPr defaultColWidth="9" defaultRowHeight="14.25"/>
  <cols>
    <col min="1" max="1" width="1.625" style="579" customWidth="1"/>
    <col min="2" max="2" width="77.5" style="579" customWidth="1"/>
    <col min="3" max="3" width="7" style="579" customWidth="1"/>
    <col min="4" max="4" width="5.125" style="579" customWidth="1"/>
    <col min="5" max="5" width="20.625" style="579" customWidth="1"/>
    <col min="6" max="6" width="19.125" style="579" customWidth="1"/>
    <col min="7" max="8" width="12.5" style="579" customWidth="1"/>
    <col min="9" max="9" width="1.625" style="579" customWidth="1"/>
    <col min="10" max="10" width="12.5" style="579" customWidth="1"/>
    <col min="11" max="11" width="1.625" style="579" customWidth="1"/>
    <col min="12" max="12" width="33.625" style="691" customWidth="1"/>
    <col min="13" max="14" width="1.625" style="579" customWidth="1"/>
    <col min="15" max="15" width="25" style="579" customWidth="1"/>
    <col min="16" max="16" width="1.625" style="579" customWidth="1"/>
    <col min="17" max="19" width="12.5" style="579" hidden="1" customWidth="1"/>
    <col min="20" max="20" width="1.625" style="579" hidden="1" customWidth="1"/>
    <col min="21" max="21" width="1.625" style="579" customWidth="1"/>
    <col min="22" max="22" width="49.125" style="579" bestFit="1" customWidth="1"/>
    <col min="23" max="26" width="17.5" style="579" customWidth="1"/>
    <col min="27" max="27" width="1.625" style="579" customWidth="1"/>
    <col min="28" max="16384" width="9" style="579"/>
  </cols>
  <sheetData>
    <row r="1" spans="1:27" ht="30.75" customHeight="1">
      <c r="B1" s="580" t="s">
        <v>704</v>
      </c>
      <c r="C1" s="580"/>
      <c r="D1" s="580"/>
      <c r="E1" s="580"/>
      <c r="F1" s="580"/>
      <c r="G1" s="580"/>
      <c r="H1" s="580"/>
      <c r="I1" s="580"/>
      <c r="J1" s="580"/>
      <c r="N1" s="582"/>
      <c r="P1" s="582"/>
      <c r="T1" s="582"/>
      <c r="V1" s="580" t="s">
        <v>6740</v>
      </c>
      <c r="W1" s="580"/>
      <c r="X1" s="580"/>
      <c r="Y1" s="580"/>
      <c r="Z1" s="580"/>
      <c r="AA1" s="580"/>
    </row>
    <row r="2" spans="1:27" ht="30.75" customHeight="1">
      <c r="B2" s="580" t="s">
        <v>9</v>
      </c>
      <c r="C2" s="488"/>
      <c r="D2" s="488"/>
      <c r="E2" s="488"/>
      <c r="F2" s="488"/>
      <c r="G2" s="488"/>
      <c r="H2" s="488"/>
      <c r="N2" s="582"/>
      <c r="P2" s="582"/>
      <c r="T2" s="582"/>
      <c r="V2" s="580"/>
      <c r="W2" s="488"/>
      <c r="X2" s="488"/>
      <c r="Y2" s="488"/>
      <c r="Z2" s="488"/>
    </row>
    <row r="3" spans="1:27" ht="45" customHeight="1">
      <c r="B3" s="3077" t="s">
        <v>705</v>
      </c>
      <c r="C3" s="3077"/>
      <c r="D3" s="3077"/>
      <c r="E3" s="3077"/>
      <c r="F3" s="3077"/>
      <c r="G3" s="3077"/>
      <c r="H3" s="3077"/>
      <c r="I3" s="3077"/>
      <c r="J3" s="3077"/>
      <c r="K3" s="3077"/>
      <c r="L3" s="3077"/>
      <c r="M3" s="581"/>
      <c r="N3" s="582"/>
      <c r="O3" s="583" t="s">
        <v>6741</v>
      </c>
      <c r="P3" s="582"/>
      <c r="T3" s="582"/>
      <c r="V3" s="3077" t="s">
        <v>705</v>
      </c>
      <c r="W3" s="3077"/>
      <c r="X3" s="3077"/>
      <c r="Y3" s="3077"/>
      <c r="Z3" s="3077"/>
      <c r="AA3" s="3077"/>
    </row>
    <row r="4" spans="1:27" ht="14.25" customHeight="1" thickBot="1">
      <c r="B4" s="692"/>
      <c r="C4" s="692"/>
      <c r="D4" s="692"/>
      <c r="E4" s="692"/>
      <c r="F4" s="692"/>
      <c r="G4" s="692"/>
      <c r="H4" s="692"/>
      <c r="I4" s="692"/>
      <c r="J4" s="692"/>
      <c r="K4" s="692"/>
      <c r="L4" s="693"/>
      <c r="M4" s="526"/>
      <c r="N4" s="582"/>
      <c r="P4" s="582"/>
      <c r="Q4" s="3199" t="s">
        <v>6742</v>
      </c>
      <c r="R4" s="3199"/>
      <c r="S4" s="3199"/>
      <c r="T4" s="582"/>
      <c r="V4" s="692"/>
      <c r="W4" s="692"/>
      <c r="X4" s="692"/>
      <c r="Y4" s="692"/>
      <c r="Z4" s="692"/>
      <c r="AA4" s="692"/>
    </row>
    <row r="5" spans="1:27" ht="46.5" thickTop="1" thickBot="1">
      <c r="A5" s="526"/>
      <c r="B5" s="492" t="s">
        <v>6743</v>
      </c>
      <c r="C5" s="493" t="s">
        <v>6744</v>
      </c>
      <c r="D5" s="493" t="s">
        <v>6745</v>
      </c>
      <c r="E5" s="493" t="s">
        <v>13413</v>
      </c>
      <c r="F5" s="493" t="s">
        <v>13414</v>
      </c>
      <c r="G5" s="494" t="s">
        <v>14701</v>
      </c>
      <c r="H5" s="526"/>
      <c r="I5" s="581"/>
      <c r="J5" s="497" t="s">
        <v>6749</v>
      </c>
      <c r="K5" s="581"/>
      <c r="L5" s="497" t="s">
        <v>6750</v>
      </c>
      <c r="M5" s="581"/>
      <c r="N5" s="582"/>
      <c r="P5" s="582"/>
      <c r="Q5" s="502" t="s">
        <v>6751</v>
      </c>
      <c r="R5" s="502"/>
      <c r="T5" s="582"/>
      <c r="V5" s="492" t="s">
        <v>6743</v>
      </c>
      <c r="W5" s="493" t="s">
        <v>13413</v>
      </c>
      <c r="X5" s="493" t="s">
        <v>13414</v>
      </c>
      <c r="Y5" s="494" t="s">
        <v>14701</v>
      </c>
      <c r="AA5" s="581"/>
    </row>
    <row r="6" spans="1:27" ht="15.75" customHeight="1" thickTop="1" thickBot="1">
      <c r="A6" s="526"/>
      <c r="B6" s="682"/>
      <c r="C6" s="682"/>
      <c r="D6" s="682"/>
      <c r="E6" s="526"/>
      <c r="F6" s="526"/>
      <c r="G6" s="526"/>
      <c r="H6" s="526"/>
      <c r="I6" s="581"/>
      <c r="J6" s="526"/>
      <c r="K6" s="581"/>
      <c r="L6" s="694"/>
      <c r="M6" s="581"/>
      <c r="N6" s="582"/>
      <c r="P6" s="582"/>
      <c r="T6" s="582"/>
      <c r="V6" s="682"/>
      <c r="W6" s="526"/>
      <c r="X6" s="526"/>
      <c r="Y6" s="526"/>
      <c r="AA6" s="581"/>
    </row>
    <row r="7" spans="1:27" ht="15.75" customHeight="1" thickTop="1" thickBot="1">
      <c r="A7" s="526"/>
      <c r="B7" s="695" t="s">
        <v>14702</v>
      </c>
      <c r="C7" s="495"/>
      <c r="D7" s="495"/>
      <c r="E7" s="498"/>
      <c r="F7" s="498"/>
      <c r="G7" s="498"/>
      <c r="H7" s="498"/>
      <c r="I7" s="581"/>
      <c r="J7" s="526"/>
      <c r="K7" s="581"/>
      <c r="L7" s="694"/>
      <c r="M7" s="581"/>
      <c r="N7" s="582"/>
      <c r="P7" s="582"/>
      <c r="T7" s="582"/>
      <c r="V7" s="695" t="s">
        <v>14702</v>
      </c>
      <c r="W7" s="498"/>
      <c r="X7" s="498"/>
      <c r="Y7" s="498"/>
      <c r="Z7" s="498"/>
      <c r="AA7" s="581"/>
    </row>
    <row r="8" spans="1:27" ht="15.75" customHeight="1">
      <c r="A8" s="526"/>
      <c r="B8" s="503" t="s">
        <v>14703</v>
      </c>
      <c r="C8" s="504" t="s">
        <v>6756</v>
      </c>
      <c r="D8" s="504">
        <v>3</v>
      </c>
      <c r="E8" s="696">
        <v>0</v>
      </c>
      <c r="F8" s="696">
        <v>0.627</v>
      </c>
      <c r="G8" s="697">
        <v>0</v>
      </c>
      <c r="H8" s="562"/>
      <c r="I8" s="581"/>
      <c r="J8" s="698" t="s">
        <v>14704</v>
      </c>
      <c r="K8" s="581"/>
      <c r="L8" s="699"/>
      <c r="M8" s="581"/>
      <c r="N8" s="582"/>
      <c r="O8" s="593">
        <f>IF( SUM( Q8:S8 ) = 0, 0, $Q$5 )</f>
        <v>0</v>
      </c>
      <c r="P8" s="582"/>
      <c r="Q8" s="511">
        <f xml:space="preserve"> IF( ISNUMBER(E8 ), 0, 1 )</f>
        <v>0</v>
      </c>
      <c r="R8" s="511">
        <f t="shared" ref="R8:R12" si="0" xml:space="preserve"> IF( ISNUMBER(F8 ), 0, 1 )</f>
        <v>0</v>
      </c>
      <c r="S8" s="511">
        <f t="shared" ref="S8:S12" si="1" xml:space="preserve"> IF( ISNUMBER(G8 ), 0, 1 )</f>
        <v>0</v>
      </c>
      <c r="T8" s="582"/>
      <c r="V8" s="503" t="s">
        <v>14703</v>
      </c>
      <c r="W8" s="696" t="s">
        <v>14705</v>
      </c>
      <c r="X8" s="696" t="s">
        <v>14706</v>
      </c>
      <c r="Y8" s="697" t="s">
        <v>14707</v>
      </c>
      <c r="Z8" s="700"/>
      <c r="AA8" s="581"/>
    </row>
    <row r="9" spans="1:27" ht="15.75" customHeight="1">
      <c r="A9" s="526"/>
      <c r="B9" s="512" t="s">
        <v>14708</v>
      </c>
      <c r="C9" s="513" t="s">
        <v>6756</v>
      </c>
      <c r="D9" s="513">
        <v>3</v>
      </c>
      <c r="E9" s="701">
        <v>0</v>
      </c>
      <c r="F9" s="701">
        <v>0.2</v>
      </c>
      <c r="G9" s="677">
        <v>0</v>
      </c>
      <c r="H9" s="562"/>
      <c r="I9" s="581"/>
      <c r="J9" s="702" t="s">
        <v>14709</v>
      </c>
      <c r="K9" s="581"/>
      <c r="L9" s="703"/>
      <c r="M9" s="581"/>
      <c r="N9" s="582"/>
      <c r="O9" s="593">
        <f t="shared" ref="O9:O12" si="2">IF( SUM( Q9:S9 ) = 0, 0, $Q$5 )</f>
        <v>0</v>
      </c>
      <c r="P9" s="582"/>
      <c r="Q9" s="511">
        <f t="shared" ref="Q9:Q12" si="3" xml:space="preserve"> IF( ISNUMBER(E9 ), 0, 1 )</f>
        <v>0</v>
      </c>
      <c r="R9" s="511">
        <f t="shared" si="0"/>
        <v>0</v>
      </c>
      <c r="S9" s="511">
        <f t="shared" si="1"/>
        <v>0</v>
      </c>
      <c r="T9" s="582"/>
      <c r="V9" s="512" t="s">
        <v>14708</v>
      </c>
      <c r="W9" s="701" t="s">
        <v>14710</v>
      </c>
      <c r="X9" s="701" t="s">
        <v>14711</v>
      </c>
      <c r="Y9" s="677" t="s">
        <v>14712</v>
      </c>
      <c r="Z9" s="700"/>
      <c r="AA9" s="581"/>
    </row>
    <row r="10" spans="1:27" ht="15.75" customHeight="1">
      <c r="A10" s="526"/>
      <c r="B10" s="512" t="s">
        <v>14713</v>
      </c>
      <c r="C10" s="513" t="s">
        <v>6756</v>
      </c>
      <c r="D10" s="513">
        <v>3</v>
      </c>
      <c r="E10" s="701">
        <v>0</v>
      </c>
      <c r="F10" s="701">
        <v>1.7999999999999999E-2</v>
      </c>
      <c r="G10" s="677">
        <v>0</v>
      </c>
      <c r="H10" s="562"/>
      <c r="I10" s="581"/>
      <c r="J10" s="702" t="s">
        <v>14714</v>
      </c>
      <c r="K10" s="581"/>
      <c r="L10" s="703"/>
      <c r="M10" s="581"/>
      <c r="N10" s="582"/>
      <c r="O10" s="593">
        <f t="shared" si="2"/>
        <v>0</v>
      </c>
      <c r="P10" s="582"/>
      <c r="Q10" s="511">
        <f t="shared" si="3"/>
        <v>0</v>
      </c>
      <c r="R10" s="511">
        <f t="shared" si="0"/>
        <v>0</v>
      </c>
      <c r="S10" s="511">
        <f t="shared" si="1"/>
        <v>0</v>
      </c>
      <c r="T10" s="582"/>
      <c r="V10" s="512" t="s">
        <v>14713</v>
      </c>
      <c r="W10" s="701" t="s">
        <v>14715</v>
      </c>
      <c r="X10" s="701" t="s">
        <v>14716</v>
      </c>
      <c r="Y10" s="677" t="s">
        <v>14717</v>
      </c>
      <c r="Z10" s="700"/>
      <c r="AA10" s="581"/>
    </row>
    <row r="11" spans="1:27" ht="15.75" customHeight="1">
      <c r="A11" s="526"/>
      <c r="B11" s="512" t="s">
        <v>14718</v>
      </c>
      <c r="C11" s="513" t="s">
        <v>6756</v>
      </c>
      <c r="D11" s="513">
        <v>3</v>
      </c>
      <c r="E11" s="701">
        <v>0</v>
      </c>
      <c r="F11" s="701">
        <v>2.4790000000000001</v>
      </c>
      <c r="G11" s="677">
        <v>0</v>
      </c>
      <c r="H11" s="562"/>
      <c r="I11" s="581"/>
      <c r="J11" s="702" t="s">
        <v>14719</v>
      </c>
      <c r="K11" s="581"/>
      <c r="L11" s="703"/>
      <c r="M11" s="581"/>
      <c r="N11" s="582"/>
      <c r="O11" s="593">
        <f t="shared" si="2"/>
        <v>0</v>
      </c>
      <c r="P11" s="582"/>
      <c r="Q11" s="511">
        <f t="shared" si="3"/>
        <v>0</v>
      </c>
      <c r="R11" s="511">
        <f t="shared" si="0"/>
        <v>0</v>
      </c>
      <c r="S11" s="511">
        <f t="shared" si="1"/>
        <v>0</v>
      </c>
      <c r="T11" s="582"/>
      <c r="V11" s="512" t="s">
        <v>14718</v>
      </c>
      <c r="W11" s="701" t="s">
        <v>14720</v>
      </c>
      <c r="X11" s="701" t="s">
        <v>14721</v>
      </c>
      <c r="Y11" s="677" t="s">
        <v>14722</v>
      </c>
      <c r="Z11" s="700"/>
      <c r="AA11" s="581"/>
    </row>
    <row r="12" spans="1:27" ht="15.75" customHeight="1">
      <c r="A12" s="526"/>
      <c r="B12" s="519" t="s">
        <v>14723</v>
      </c>
      <c r="C12" s="520" t="s">
        <v>6756</v>
      </c>
      <c r="D12" s="520">
        <v>3</v>
      </c>
      <c r="E12" s="704">
        <v>0</v>
      </c>
      <c r="F12" s="704">
        <v>8.3000000000000004E-2</v>
      </c>
      <c r="G12" s="705">
        <v>0</v>
      </c>
      <c r="H12" s="562"/>
      <c r="I12" s="581"/>
      <c r="J12" s="706" t="s">
        <v>14724</v>
      </c>
      <c r="K12" s="581"/>
      <c r="L12" s="707"/>
      <c r="M12" s="581"/>
      <c r="N12" s="582"/>
      <c r="O12" s="593">
        <f t="shared" si="2"/>
        <v>0</v>
      </c>
      <c r="P12" s="582"/>
      <c r="Q12" s="511">
        <f t="shared" si="3"/>
        <v>0</v>
      </c>
      <c r="R12" s="511">
        <f t="shared" si="0"/>
        <v>0</v>
      </c>
      <c r="S12" s="511">
        <f t="shared" si="1"/>
        <v>0</v>
      </c>
      <c r="T12" s="582"/>
      <c r="V12" s="519" t="s">
        <v>14723</v>
      </c>
      <c r="W12" s="704" t="s">
        <v>14725</v>
      </c>
      <c r="X12" s="704" t="s">
        <v>14726</v>
      </c>
      <c r="Y12" s="705" t="s">
        <v>14727</v>
      </c>
      <c r="Z12" s="700"/>
      <c r="AA12" s="581"/>
    </row>
    <row r="13" spans="1:27" ht="15.75" customHeight="1" thickTop="1" thickBot="1">
      <c r="A13" s="526"/>
      <c r="B13" s="708"/>
      <c r="C13" s="709"/>
      <c r="D13" s="709"/>
      <c r="E13" s="562"/>
      <c r="F13" s="562"/>
      <c r="G13" s="562"/>
      <c r="H13" s="562"/>
      <c r="I13" s="581"/>
      <c r="J13" s="581"/>
      <c r="K13" s="581"/>
      <c r="L13" s="694"/>
      <c r="M13" s="581"/>
      <c r="N13" s="582"/>
      <c r="P13" s="582"/>
      <c r="T13" s="582"/>
      <c r="V13" s="708"/>
      <c r="W13" s="562"/>
      <c r="X13" s="562"/>
      <c r="Y13" s="562"/>
      <c r="Z13" s="562"/>
      <c r="AA13" s="581"/>
    </row>
    <row r="14" spans="1:27" ht="15.75" customHeight="1" thickTop="1" thickBot="1">
      <c r="A14" s="526"/>
      <c r="B14" s="499" t="s">
        <v>14728</v>
      </c>
      <c r="C14" s="495"/>
      <c r="D14" s="495"/>
      <c r="E14" s="498"/>
      <c r="F14" s="498"/>
      <c r="G14" s="498"/>
      <c r="H14" s="498"/>
      <c r="I14" s="526"/>
      <c r="J14" s="526"/>
      <c r="K14" s="526"/>
      <c r="L14" s="710"/>
      <c r="M14" s="526"/>
      <c r="N14" s="582"/>
      <c r="P14" s="582"/>
      <c r="T14" s="582"/>
      <c r="V14" s="499" t="s">
        <v>14728</v>
      </c>
      <c r="W14" s="498"/>
      <c r="X14" s="498"/>
      <c r="Y14" s="498"/>
      <c r="Z14" s="498"/>
    </row>
    <row r="15" spans="1:27" ht="15.75" customHeight="1">
      <c r="A15" s="526"/>
      <c r="B15" s="503" t="s">
        <v>14729</v>
      </c>
      <c r="C15" s="504" t="s">
        <v>8502</v>
      </c>
      <c r="D15" s="504">
        <v>3</v>
      </c>
      <c r="E15" s="696">
        <v>0</v>
      </c>
      <c r="F15" s="696">
        <v>1.8640000000000001</v>
      </c>
      <c r="G15" s="697">
        <v>0</v>
      </c>
      <c r="H15" s="562"/>
      <c r="I15" s="526"/>
      <c r="J15" s="698" t="s">
        <v>14730</v>
      </c>
      <c r="K15" s="711"/>
      <c r="L15" s="712"/>
      <c r="M15" s="711"/>
      <c r="N15" s="582"/>
      <c r="O15" s="593">
        <f t="shared" ref="O15:O24" si="4">IF( SUM( Q15:S15 ) = 0, 0, $Q$5 )</f>
        <v>0</v>
      </c>
      <c r="P15" s="582"/>
      <c r="Q15" s="511">
        <f t="shared" ref="Q15:Q21" si="5" xml:space="preserve"> IF( ISNUMBER(E15 ), 0, 1 )</f>
        <v>0</v>
      </c>
      <c r="R15" s="511">
        <f t="shared" ref="R15:R24" si="6" xml:space="preserve"> IF( ISNUMBER(F15 ), 0, 1 )</f>
        <v>0</v>
      </c>
      <c r="S15" s="511">
        <f t="shared" ref="S15:S24" si="7" xml:space="preserve"> IF( ISNUMBER(G15 ), 0, 1 )</f>
        <v>0</v>
      </c>
      <c r="T15" s="582"/>
      <c r="V15" s="503" t="s">
        <v>14729</v>
      </c>
      <c r="W15" s="696" t="s">
        <v>14731</v>
      </c>
      <c r="X15" s="696" t="s">
        <v>14732</v>
      </c>
      <c r="Y15" s="697" t="s">
        <v>14733</v>
      </c>
      <c r="Z15" s="700"/>
    </row>
    <row r="16" spans="1:27" ht="15.75" customHeight="1">
      <c r="A16" s="526"/>
      <c r="B16" s="512" t="s">
        <v>14734</v>
      </c>
      <c r="C16" s="513" t="s">
        <v>8502</v>
      </c>
      <c r="D16" s="513">
        <v>3</v>
      </c>
      <c r="E16" s="701">
        <v>0</v>
      </c>
      <c r="F16" s="701">
        <v>0.59399999999999997</v>
      </c>
      <c r="G16" s="677">
        <v>0</v>
      </c>
      <c r="H16" s="562"/>
      <c r="I16" s="526"/>
      <c r="J16" s="702" t="s">
        <v>14735</v>
      </c>
      <c r="K16" s="711"/>
      <c r="L16" s="713"/>
      <c r="M16" s="711"/>
      <c r="N16" s="582"/>
      <c r="O16" s="593">
        <f t="shared" si="4"/>
        <v>0</v>
      </c>
      <c r="P16" s="582"/>
      <c r="Q16" s="511">
        <f t="shared" si="5"/>
        <v>0</v>
      </c>
      <c r="R16" s="511">
        <f t="shared" si="6"/>
        <v>0</v>
      </c>
      <c r="S16" s="511">
        <f t="shared" si="7"/>
        <v>0</v>
      </c>
      <c r="T16" s="582"/>
      <c r="V16" s="512" t="s">
        <v>14734</v>
      </c>
      <c r="W16" s="701" t="s">
        <v>14736</v>
      </c>
      <c r="X16" s="701" t="s">
        <v>14737</v>
      </c>
      <c r="Y16" s="677" t="s">
        <v>14738</v>
      </c>
      <c r="Z16" s="700"/>
    </row>
    <row r="17" spans="1:27" ht="15.75" customHeight="1">
      <c r="A17" s="526"/>
      <c r="B17" s="512" t="s">
        <v>14739</v>
      </c>
      <c r="C17" s="513" t="s">
        <v>8502</v>
      </c>
      <c r="D17" s="513">
        <v>3</v>
      </c>
      <c r="E17" s="701">
        <v>0</v>
      </c>
      <c r="F17" s="701">
        <v>5.3999999999999999E-2</v>
      </c>
      <c r="G17" s="677">
        <v>0</v>
      </c>
      <c r="H17" s="562"/>
      <c r="I17" s="526"/>
      <c r="J17" s="702" t="s">
        <v>14740</v>
      </c>
      <c r="K17" s="711"/>
      <c r="L17" s="713"/>
      <c r="M17" s="711"/>
      <c r="N17" s="582"/>
      <c r="O17" s="593">
        <f t="shared" si="4"/>
        <v>0</v>
      </c>
      <c r="P17" s="582"/>
      <c r="Q17" s="511">
        <f t="shared" si="5"/>
        <v>0</v>
      </c>
      <c r="R17" s="511">
        <f t="shared" si="6"/>
        <v>0</v>
      </c>
      <c r="S17" s="511">
        <f t="shared" si="7"/>
        <v>0</v>
      </c>
      <c r="T17" s="582"/>
      <c r="V17" s="512" t="s">
        <v>14739</v>
      </c>
      <c r="W17" s="701" t="s">
        <v>14741</v>
      </c>
      <c r="X17" s="701" t="s">
        <v>14742</v>
      </c>
      <c r="Y17" s="677" t="s">
        <v>14743</v>
      </c>
      <c r="Z17" s="700"/>
    </row>
    <row r="18" spans="1:27" ht="15.75" customHeight="1">
      <c r="A18" s="526"/>
      <c r="B18" s="512" t="s">
        <v>14744</v>
      </c>
      <c r="C18" s="513" t="s">
        <v>8502</v>
      </c>
      <c r="D18" s="513">
        <v>3</v>
      </c>
      <c r="E18" s="701">
        <v>0</v>
      </c>
      <c r="F18" s="701">
        <v>7.36</v>
      </c>
      <c r="G18" s="677">
        <v>0</v>
      </c>
      <c r="H18" s="562"/>
      <c r="I18" s="526"/>
      <c r="J18" s="702" t="s">
        <v>14745</v>
      </c>
      <c r="K18" s="711"/>
      <c r="L18" s="713"/>
      <c r="M18" s="711"/>
      <c r="N18" s="582"/>
      <c r="O18" s="593">
        <f t="shared" si="4"/>
        <v>0</v>
      </c>
      <c r="P18" s="582"/>
      <c r="Q18" s="511">
        <f t="shared" si="5"/>
        <v>0</v>
      </c>
      <c r="R18" s="511">
        <f t="shared" si="6"/>
        <v>0</v>
      </c>
      <c r="S18" s="511">
        <f t="shared" si="7"/>
        <v>0</v>
      </c>
      <c r="T18" s="582"/>
      <c r="V18" s="512" t="s">
        <v>14744</v>
      </c>
      <c r="W18" s="701" t="s">
        <v>14746</v>
      </c>
      <c r="X18" s="701" t="s">
        <v>14747</v>
      </c>
      <c r="Y18" s="677" t="s">
        <v>14748</v>
      </c>
      <c r="Z18" s="700"/>
    </row>
    <row r="19" spans="1:27" ht="15.75" customHeight="1">
      <c r="A19" s="526"/>
      <c r="B19" s="512" t="s">
        <v>14749</v>
      </c>
      <c r="C19" s="513" t="s">
        <v>8502</v>
      </c>
      <c r="D19" s="513">
        <v>3</v>
      </c>
      <c r="E19" s="701">
        <v>0</v>
      </c>
      <c r="F19" s="701">
        <v>0.248</v>
      </c>
      <c r="G19" s="677">
        <v>0</v>
      </c>
      <c r="H19" s="562"/>
      <c r="I19" s="526"/>
      <c r="J19" s="702" t="s">
        <v>14750</v>
      </c>
      <c r="K19" s="711"/>
      <c r="L19" s="713"/>
      <c r="M19" s="711"/>
      <c r="N19" s="582"/>
      <c r="O19" s="593">
        <f t="shared" si="4"/>
        <v>0</v>
      </c>
      <c r="P19" s="582"/>
      <c r="Q19" s="511">
        <f t="shared" si="5"/>
        <v>0</v>
      </c>
      <c r="R19" s="511">
        <f t="shared" si="6"/>
        <v>0</v>
      </c>
      <c r="S19" s="511">
        <f t="shared" si="7"/>
        <v>0</v>
      </c>
      <c r="T19" s="582"/>
      <c r="V19" s="512" t="s">
        <v>14749</v>
      </c>
      <c r="W19" s="701" t="s">
        <v>14751</v>
      </c>
      <c r="X19" s="701" t="s">
        <v>14752</v>
      </c>
      <c r="Y19" s="677" t="s">
        <v>14753</v>
      </c>
      <c r="Z19" s="700"/>
    </row>
    <row r="20" spans="1:27" ht="15.75" customHeight="1">
      <c r="A20" s="526"/>
      <c r="B20" s="512" t="s">
        <v>14754</v>
      </c>
      <c r="C20" s="513" t="s">
        <v>14180</v>
      </c>
      <c r="D20" s="513">
        <v>2</v>
      </c>
      <c r="E20" s="714">
        <v>0</v>
      </c>
      <c r="F20" s="714">
        <v>0.14699999999999999</v>
      </c>
      <c r="G20" s="595">
        <v>0</v>
      </c>
      <c r="H20" s="562"/>
      <c r="I20" s="526"/>
      <c r="J20" s="702" t="s">
        <v>14755</v>
      </c>
      <c r="K20" s="711"/>
      <c r="L20" s="713"/>
      <c r="M20" s="711"/>
      <c r="N20" s="582"/>
      <c r="O20" s="593">
        <f t="shared" si="4"/>
        <v>0</v>
      </c>
      <c r="P20" s="582"/>
      <c r="Q20" s="511">
        <f t="shared" si="5"/>
        <v>0</v>
      </c>
      <c r="R20" s="511">
        <f t="shared" si="6"/>
        <v>0</v>
      </c>
      <c r="S20" s="511">
        <f t="shared" si="7"/>
        <v>0</v>
      </c>
      <c r="T20" s="582"/>
      <c r="V20" s="512" t="s">
        <v>14756</v>
      </c>
      <c r="W20" s="714" t="s">
        <v>14757</v>
      </c>
      <c r="X20" s="714" t="s">
        <v>14758</v>
      </c>
      <c r="Y20" s="595" t="s">
        <v>14759</v>
      </c>
      <c r="Z20" s="700"/>
    </row>
    <row r="21" spans="1:27" ht="15.75" customHeight="1">
      <c r="A21" s="526"/>
      <c r="B21" s="512" t="s">
        <v>14760</v>
      </c>
      <c r="C21" s="513" t="s">
        <v>14180</v>
      </c>
      <c r="D21" s="513">
        <v>2</v>
      </c>
      <c r="E21" s="714">
        <v>0</v>
      </c>
      <c r="F21" s="714">
        <v>-0.06</v>
      </c>
      <c r="G21" s="595">
        <v>0</v>
      </c>
      <c r="H21" s="562"/>
      <c r="I21" s="526"/>
      <c r="J21" s="702" t="s">
        <v>14761</v>
      </c>
      <c r="K21" s="711"/>
      <c r="L21" s="713"/>
      <c r="M21" s="711"/>
      <c r="N21" s="582"/>
      <c r="O21" s="593">
        <f t="shared" si="4"/>
        <v>0</v>
      </c>
      <c r="P21" s="582"/>
      <c r="Q21" s="511">
        <f t="shared" si="5"/>
        <v>0</v>
      </c>
      <c r="R21" s="511">
        <f t="shared" si="6"/>
        <v>0</v>
      </c>
      <c r="S21" s="511">
        <f t="shared" si="7"/>
        <v>0</v>
      </c>
      <c r="T21" s="582"/>
      <c r="V21" s="512" t="s">
        <v>14762</v>
      </c>
      <c r="W21" s="714" t="s">
        <v>14763</v>
      </c>
      <c r="X21" s="714" t="s">
        <v>14764</v>
      </c>
      <c r="Y21" s="595" t="s">
        <v>14765</v>
      </c>
      <c r="Z21" s="700"/>
    </row>
    <row r="22" spans="1:27" ht="15.75" customHeight="1">
      <c r="A22" s="526"/>
      <c r="B22" s="512" t="s">
        <v>14766</v>
      </c>
      <c r="C22" s="513" t="s">
        <v>14180</v>
      </c>
      <c r="D22" s="513">
        <v>2</v>
      </c>
      <c r="E22" s="715"/>
      <c r="F22" s="714">
        <v>0</v>
      </c>
      <c r="G22" s="595">
        <v>0</v>
      </c>
      <c r="H22" s="562"/>
      <c r="I22" s="526"/>
      <c r="J22" s="702" t="s">
        <v>14767</v>
      </c>
      <c r="K22" s="711"/>
      <c r="L22" s="713"/>
      <c r="M22" s="711"/>
      <c r="N22" s="582"/>
      <c r="O22" s="593">
        <f t="shared" si="4"/>
        <v>0</v>
      </c>
      <c r="P22" s="582"/>
      <c r="R22" s="511">
        <f t="shared" si="6"/>
        <v>0</v>
      </c>
      <c r="S22" s="511">
        <f t="shared" si="7"/>
        <v>0</v>
      </c>
      <c r="T22" s="582"/>
      <c r="V22" s="512" t="s">
        <v>14766</v>
      </c>
      <c r="W22" s="715"/>
      <c r="X22" s="714" t="s">
        <v>14768</v>
      </c>
      <c r="Y22" s="595" t="s">
        <v>14769</v>
      </c>
      <c r="Z22" s="700"/>
    </row>
    <row r="23" spans="1:27" ht="15.75" customHeight="1">
      <c r="A23" s="526"/>
      <c r="B23" s="512" t="s">
        <v>14770</v>
      </c>
      <c r="C23" s="513" t="s">
        <v>14180</v>
      </c>
      <c r="D23" s="513">
        <v>2</v>
      </c>
      <c r="E23" s="715"/>
      <c r="F23" s="714">
        <v>0</v>
      </c>
      <c r="G23" s="595">
        <v>0</v>
      </c>
      <c r="H23" s="562"/>
      <c r="I23" s="526"/>
      <c r="J23" s="702" t="s">
        <v>14771</v>
      </c>
      <c r="K23" s="711"/>
      <c r="L23" s="713"/>
      <c r="M23" s="711"/>
      <c r="N23" s="582"/>
      <c r="O23" s="593">
        <f t="shared" si="4"/>
        <v>0</v>
      </c>
      <c r="P23" s="582"/>
      <c r="R23" s="511">
        <f t="shared" si="6"/>
        <v>0</v>
      </c>
      <c r="S23" s="511">
        <f t="shared" si="7"/>
        <v>0</v>
      </c>
      <c r="T23" s="582"/>
      <c r="V23" s="512" t="s">
        <v>14770</v>
      </c>
      <c r="W23" s="715"/>
      <c r="X23" s="714" t="s">
        <v>14772</v>
      </c>
      <c r="Y23" s="595" t="s">
        <v>14773</v>
      </c>
      <c r="Z23" s="700"/>
    </row>
    <row r="24" spans="1:27" ht="15.75" customHeight="1">
      <c r="A24" s="526"/>
      <c r="B24" s="519" t="s">
        <v>14774</v>
      </c>
      <c r="C24" s="520" t="s">
        <v>7339</v>
      </c>
      <c r="D24" s="520">
        <v>1</v>
      </c>
      <c r="E24" s="716">
        <v>32.409999999999997</v>
      </c>
      <c r="F24" s="716">
        <v>55.19</v>
      </c>
      <c r="G24" s="685">
        <v>0</v>
      </c>
      <c r="H24" s="562"/>
      <c r="I24" s="526"/>
      <c r="J24" s="706" t="s">
        <v>14775</v>
      </c>
      <c r="K24" s="711"/>
      <c r="L24" s="717"/>
      <c r="M24" s="711"/>
      <c r="N24" s="582"/>
      <c r="O24" s="593">
        <f t="shared" si="4"/>
        <v>0</v>
      </c>
      <c r="P24" s="582"/>
      <c r="Q24" s="511">
        <f t="shared" ref="Q24" si="8" xml:space="preserve"> IF( ISNUMBER(E24 ), 0, 1 )</f>
        <v>0</v>
      </c>
      <c r="R24" s="511">
        <f t="shared" si="6"/>
        <v>0</v>
      </c>
      <c r="S24" s="511">
        <f t="shared" si="7"/>
        <v>0</v>
      </c>
      <c r="T24" s="582"/>
      <c r="V24" s="519" t="s">
        <v>14774</v>
      </c>
      <c r="W24" s="716" t="s">
        <v>14776</v>
      </c>
      <c r="X24" s="716" t="s">
        <v>14777</v>
      </c>
      <c r="Y24" s="685" t="s">
        <v>14778</v>
      </c>
      <c r="Z24" s="700"/>
    </row>
    <row r="25" spans="1:27" ht="15.75" customHeight="1" thickTop="1" thickBot="1">
      <c r="A25" s="526"/>
      <c r="B25" s="708"/>
      <c r="C25" s="709"/>
      <c r="D25" s="709"/>
      <c r="E25" s="562"/>
      <c r="F25" s="562"/>
      <c r="G25" s="562"/>
      <c r="H25" s="562"/>
      <c r="I25" s="526"/>
      <c r="J25" s="711"/>
      <c r="K25" s="711"/>
      <c r="L25" s="718"/>
      <c r="M25" s="711"/>
      <c r="N25" s="582"/>
      <c r="P25" s="582"/>
      <c r="T25" s="582"/>
      <c r="V25" s="708"/>
      <c r="W25" s="562"/>
      <c r="X25" s="562"/>
      <c r="Y25" s="562"/>
      <c r="Z25" s="562"/>
    </row>
    <row r="26" spans="1:27" ht="15.75" customHeight="1" thickTop="1" thickBot="1">
      <c r="A26" s="526"/>
      <c r="B26" s="719" t="s">
        <v>14779</v>
      </c>
      <c r="C26" s="493" t="s">
        <v>6744</v>
      </c>
      <c r="D26" s="493" t="s">
        <v>6745</v>
      </c>
      <c r="E26" s="493" t="s">
        <v>14780</v>
      </c>
      <c r="F26" s="493" t="s">
        <v>14781</v>
      </c>
      <c r="G26" s="494" t="s">
        <v>6962</v>
      </c>
      <c r="H26" s="526"/>
      <c r="I26" s="526"/>
      <c r="J26" s="526"/>
      <c r="K26" s="526"/>
      <c r="L26" s="710"/>
      <c r="M26" s="526"/>
      <c r="N26" s="582"/>
      <c r="P26" s="582"/>
      <c r="T26" s="582"/>
      <c r="V26" s="719" t="s">
        <v>14782</v>
      </c>
      <c r="W26" s="493" t="s">
        <v>14780</v>
      </c>
      <c r="X26" s="493" t="s">
        <v>14781</v>
      </c>
      <c r="Y26" s="494" t="s">
        <v>6962</v>
      </c>
    </row>
    <row r="27" spans="1:27" ht="15.75" customHeight="1" thickTop="1">
      <c r="A27" s="526"/>
      <c r="B27" s="503" t="s">
        <v>14783</v>
      </c>
      <c r="C27" s="504" t="s">
        <v>6756</v>
      </c>
      <c r="D27" s="504">
        <v>3</v>
      </c>
      <c r="E27" s="696">
        <v>9.3130000000000006</v>
      </c>
      <c r="F27" s="696">
        <v>1.0349999999999999</v>
      </c>
      <c r="G27" s="720">
        <f>SUM(E27:F27)</f>
        <v>10.348000000000001</v>
      </c>
      <c r="H27" s="526"/>
      <c r="I27" s="526"/>
      <c r="J27" s="698" t="s">
        <v>14784</v>
      </c>
      <c r="K27" s="526"/>
      <c r="L27" s="721"/>
      <c r="M27" s="526"/>
      <c r="N27" s="582"/>
      <c r="O27" s="593">
        <f t="shared" ref="O27:O28" si="9">IF( SUM( Q27:S27 ) = 0, 0, $Q$5 )</f>
        <v>0</v>
      </c>
      <c r="P27" s="582"/>
      <c r="Q27" s="511">
        <f t="shared" ref="Q27" si="10" xml:space="preserve"> IF( ISNUMBER(E27 ), 0, 1 )</f>
        <v>0</v>
      </c>
      <c r="R27" s="511">
        <f t="shared" ref="R27" si="11" xml:space="preserve"> IF( ISNUMBER(F27 ), 0, 1 )</f>
        <v>0</v>
      </c>
      <c r="T27" s="582"/>
      <c r="V27" s="503" t="s">
        <v>14785</v>
      </c>
      <c r="W27" s="696" t="s">
        <v>14786</v>
      </c>
      <c r="X27" s="696" t="s">
        <v>14787</v>
      </c>
      <c r="Y27" s="720" t="s">
        <v>14788</v>
      </c>
    </row>
    <row r="28" spans="1:27" ht="15.75" customHeight="1" thickBot="1">
      <c r="A28" s="526"/>
      <c r="B28" s="519" t="s">
        <v>14789</v>
      </c>
      <c r="C28" s="520" t="s">
        <v>14180</v>
      </c>
      <c r="D28" s="520">
        <v>2</v>
      </c>
      <c r="E28" s="722"/>
      <c r="F28" s="722"/>
      <c r="G28" s="605">
        <v>3.0280000000000058</v>
      </c>
      <c r="H28" s="526"/>
      <c r="I28" s="723"/>
      <c r="J28" s="706" t="s">
        <v>14790</v>
      </c>
      <c r="K28" s="526"/>
      <c r="L28" s="724"/>
      <c r="M28" s="526"/>
      <c r="N28" s="582"/>
      <c r="O28" s="593">
        <f t="shared" si="9"/>
        <v>0</v>
      </c>
      <c r="P28" s="582"/>
      <c r="S28" s="511">
        <f t="shared" ref="S28" si="12" xml:space="preserve"> IF( ISNUMBER(G28 ), 0, 1 )</f>
        <v>0</v>
      </c>
      <c r="T28" s="582"/>
      <c r="V28" s="519" t="s">
        <v>14789</v>
      </c>
      <c r="W28" s="722"/>
      <c r="X28" s="722"/>
      <c r="Y28" s="605" t="s">
        <v>14791</v>
      </c>
      <c r="AA28" s="725"/>
    </row>
    <row r="29" spans="1:27" ht="15.75" customHeight="1" thickTop="1" thickBot="1">
      <c r="A29" s="526"/>
      <c r="B29" s="708"/>
      <c r="C29" s="709"/>
      <c r="D29" s="709"/>
      <c r="E29" s="562"/>
      <c r="F29" s="562"/>
      <c r="G29" s="526"/>
      <c r="H29" s="526"/>
      <c r="I29" s="723"/>
      <c r="J29" s="711"/>
      <c r="K29" s="526"/>
      <c r="L29" s="710"/>
      <c r="M29" s="526"/>
      <c r="N29" s="582"/>
      <c r="P29" s="582"/>
      <c r="T29" s="582"/>
      <c r="V29" s="708"/>
      <c r="W29" s="562"/>
      <c r="X29" s="562"/>
      <c r="Y29" s="526"/>
      <c r="AA29" s="725"/>
    </row>
    <row r="30" spans="1:27" ht="15.75" customHeight="1" thickTop="1" thickBot="1">
      <c r="A30" s="526"/>
      <c r="B30" s="499" t="s">
        <v>14792</v>
      </c>
      <c r="C30" s="495"/>
      <c r="D30" s="495"/>
      <c r="E30" s="498"/>
      <c r="F30" s="498"/>
      <c r="G30" s="498"/>
      <c r="H30" s="498"/>
      <c r="I30" s="526"/>
      <c r="J30" s="526"/>
      <c r="K30" s="526"/>
      <c r="L30" s="710"/>
      <c r="M30" s="526"/>
      <c r="N30" s="582"/>
      <c r="P30" s="582"/>
      <c r="T30" s="582"/>
      <c r="V30" s="499" t="s">
        <v>14792</v>
      </c>
      <c r="W30" s="498"/>
      <c r="X30" s="498"/>
      <c r="Y30" s="498"/>
      <c r="Z30" s="498"/>
    </row>
    <row r="31" spans="1:27" ht="15.75" customHeight="1" thickTop="1">
      <c r="A31" s="526"/>
      <c r="B31" s="503" t="s">
        <v>14793</v>
      </c>
      <c r="C31" s="504" t="s">
        <v>14794</v>
      </c>
      <c r="D31" s="504">
        <v>2</v>
      </c>
      <c r="E31" s="591">
        <v>130.96655403715835</v>
      </c>
      <c r="F31" s="498"/>
      <c r="G31" s="498"/>
      <c r="H31" s="562"/>
      <c r="I31" s="526"/>
      <c r="J31" s="698" t="s">
        <v>14795</v>
      </c>
      <c r="K31" s="526"/>
      <c r="L31" s="721"/>
      <c r="M31" s="526"/>
      <c r="N31" s="582"/>
      <c r="O31" s="593">
        <f t="shared" ref="O31:O32" si="13">IF( SUM( Q31:S31 ) = 0, 0, $Q$5 )</f>
        <v>0</v>
      </c>
      <c r="P31" s="582"/>
      <c r="Q31" s="511">
        <f t="shared" ref="Q31:Q32" si="14" xml:space="preserve"> IF( ISNUMBER(E31 ), 0, 1 )</f>
        <v>0</v>
      </c>
      <c r="T31" s="582"/>
      <c r="V31" s="503" t="s">
        <v>14796</v>
      </c>
      <c r="W31" s="591" t="s">
        <v>14797</v>
      </c>
      <c r="X31" s="498"/>
      <c r="Y31" s="498"/>
      <c r="Z31" s="700"/>
    </row>
    <row r="32" spans="1:27" ht="15.75" customHeight="1" thickBot="1">
      <c r="A32" s="526"/>
      <c r="B32" s="519" t="s">
        <v>14798</v>
      </c>
      <c r="C32" s="520" t="s">
        <v>14794</v>
      </c>
      <c r="D32" s="520">
        <v>2</v>
      </c>
      <c r="E32" s="605">
        <v>152.53345070615322</v>
      </c>
      <c r="F32" s="498"/>
      <c r="G32" s="498"/>
      <c r="H32" s="562"/>
      <c r="I32" s="526"/>
      <c r="J32" s="706" t="s">
        <v>14799</v>
      </c>
      <c r="K32" s="526"/>
      <c r="L32" s="724"/>
      <c r="M32" s="526"/>
      <c r="N32" s="582"/>
      <c r="O32" s="593">
        <f t="shared" si="13"/>
        <v>0</v>
      </c>
      <c r="P32" s="582"/>
      <c r="Q32" s="511">
        <f t="shared" si="14"/>
        <v>0</v>
      </c>
      <c r="T32" s="582"/>
      <c r="V32" s="519" t="s">
        <v>14800</v>
      </c>
      <c r="W32" s="605" t="s">
        <v>14801</v>
      </c>
      <c r="X32" s="498"/>
      <c r="Y32" s="498"/>
      <c r="Z32" s="700"/>
    </row>
    <row r="33" spans="1:13" ht="15.75" thickTop="1">
      <c r="A33" s="526"/>
      <c r="B33" s="526"/>
      <c r="C33" s="526"/>
      <c r="D33" s="526"/>
      <c r="E33" s="526"/>
      <c r="F33" s="526"/>
      <c r="G33" s="526"/>
      <c r="H33" s="526"/>
      <c r="I33" s="526"/>
      <c r="J33" s="526"/>
      <c r="K33" s="526"/>
      <c r="L33" s="710"/>
      <c r="M33" s="526"/>
    </row>
    <row r="34" spans="1:13" ht="15">
      <c r="A34" s="526"/>
      <c r="B34" s="526"/>
      <c r="C34" s="526"/>
      <c r="D34" s="526"/>
      <c r="E34" s="526"/>
      <c r="F34" s="526"/>
      <c r="G34" s="526"/>
      <c r="H34" s="526"/>
      <c r="I34" s="526"/>
      <c r="J34" s="526"/>
      <c r="K34" s="526"/>
      <c r="L34" s="710"/>
      <c r="M34" s="526"/>
    </row>
    <row r="35" spans="1:13" ht="15">
      <c r="A35" s="526"/>
      <c r="B35" s="526"/>
      <c r="C35" s="526"/>
      <c r="D35" s="526"/>
      <c r="E35" s="526"/>
      <c r="F35" s="526"/>
      <c r="G35" s="526"/>
      <c r="H35" s="526"/>
      <c r="I35" s="526"/>
      <c r="J35" s="526"/>
      <c r="K35" s="526"/>
      <c r="L35" s="710"/>
      <c r="M35" s="526"/>
    </row>
    <row r="36" spans="1:13" ht="15">
      <c r="A36" s="526"/>
      <c r="B36" s="526"/>
      <c r="C36" s="526"/>
      <c r="D36" s="526"/>
      <c r="E36" s="526"/>
      <c r="F36" s="526"/>
      <c r="G36" s="526"/>
      <c r="H36" s="526"/>
      <c r="I36" s="526"/>
      <c r="J36" s="526"/>
      <c r="K36" s="526"/>
      <c r="L36" s="710"/>
      <c r="M36" s="526"/>
    </row>
    <row r="37" spans="1:13" ht="15">
      <c r="A37" s="526"/>
      <c r="B37" s="526"/>
      <c r="C37" s="526"/>
      <c r="D37" s="526"/>
      <c r="E37" s="526"/>
      <c r="F37" s="526"/>
      <c r="G37" s="526"/>
      <c r="H37" s="526"/>
      <c r="I37" s="526"/>
      <c r="J37" s="526"/>
      <c r="K37" s="526"/>
      <c r="L37" s="710"/>
      <c r="M37" s="526"/>
    </row>
    <row r="38" spans="1:13" ht="15">
      <c r="A38" s="526"/>
      <c r="B38" s="526"/>
      <c r="C38" s="526"/>
      <c r="D38" s="526"/>
      <c r="E38" s="526"/>
      <c r="F38" s="526"/>
      <c r="G38" s="526"/>
      <c r="H38" s="526"/>
      <c r="I38" s="526"/>
      <c r="J38" s="526"/>
      <c r="K38" s="526"/>
      <c r="L38" s="710"/>
      <c r="M38" s="526"/>
    </row>
  </sheetData>
  <sheetProtection algorithmName="SHA-512" hashValue="6dmh68xGdqZDEhDeVVjb9UEoce8mZRJZutaQsYcE7H8F1T64cimrRrGMMX+oIGNDuiE8KycxwGimzTUXXpXZeg==" saltValue="7jPXUiwHPYt0E5DPkGvneA==" spinCount="100000" sheet="1" objects="1" scenarios="1" formatColumns="0" formatRows="0"/>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47"/>
  <sheetViews>
    <sheetView showGridLines="0" showWhiteSpace="0" zoomScale="55" zoomScaleNormal="55" zoomScaleSheetLayoutView="100" workbookViewId="0">
      <selection sqref="A1:XFD1048576"/>
    </sheetView>
  </sheetViews>
  <sheetFormatPr defaultColWidth="9" defaultRowHeight="14.25"/>
  <cols>
    <col min="1" max="1" width="9" style="728"/>
    <col min="2" max="2" width="109.625" style="728" bestFit="1" customWidth="1"/>
    <col min="3" max="3" width="87" style="728" bestFit="1" customWidth="1"/>
    <col min="4" max="4" width="21" style="728" bestFit="1" customWidth="1"/>
    <col min="5" max="32" width="10.25" style="728" customWidth="1"/>
    <col min="33" max="33" width="14" style="728" customWidth="1"/>
    <col min="34" max="34" width="10.25" style="728" customWidth="1"/>
    <col min="35" max="35" width="16" style="728" customWidth="1"/>
    <col min="36" max="36" width="10.25" style="728" customWidth="1"/>
    <col min="37" max="37" width="1.625" style="579" customWidth="1"/>
    <col min="38" max="38" width="25" style="579" customWidth="1"/>
    <col min="39" max="39" width="1.625" style="579" customWidth="1"/>
    <col min="40" max="67" width="12.5" style="579" hidden="1" customWidth="1"/>
    <col min="68" max="68" width="1.625" style="579" hidden="1" customWidth="1"/>
    <col min="69" max="69" width="1.625" style="579" customWidth="1"/>
    <col min="70" max="87" width="11.5" style="728" hidden="1" customWidth="1"/>
    <col min="88" max="88" width="1.25" style="728" customWidth="1"/>
    <col min="89" max="16384" width="9" style="728"/>
  </cols>
  <sheetData>
    <row r="1" spans="2:88" ht="22.5" customHeight="1">
      <c r="B1" s="726" t="s">
        <v>706</v>
      </c>
      <c r="C1" s="580"/>
      <c r="D1" s="580"/>
      <c r="E1" s="580"/>
      <c r="F1" s="580"/>
      <c r="G1" s="580"/>
      <c r="H1" s="580"/>
      <c r="I1" s="580"/>
      <c r="J1" s="727"/>
      <c r="K1" s="727"/>
      <c r="L1" s="727"/>
      <c r="M1" s="727"/>
      <c r="N1" s="727"/>
      <c r="AK1" s="582"/>
      <c r="AM1" s="582"/>
      <c r="BP1" s="582"/>
    </row>
    <row r="2" spans="2:88" ht="22.5" customHeight="1">
      <c r="B2" s="3183" t="s">
        <v>9</v>
      </c>
      <c r="C2" s="3183"/>
      <c r="D2" s="580"/>
      <c r="E2" s="729"/>
      <c r="F2" s="729"/>
      <c r="G2" s="729"/>
      <c r="H2" s="727"/>
      <c r="I2" s="727"/>
      <c r="J2" s="727"/>
      <c r="K2" s="727"/>
      <c r="L2" s="727"/>
      <c r="M2" s="727"/>
      <c r="N2" s="727"/>
      <c r="AK2" s="582"/>
      <c r="AM2" s="582"/>
      <c r="BP2" s="582"/>
    </row>
    <row r="3" spans="2:88" ht="19.149999999999999" customHeight="1">
      <c r="B3" s="3077" t="s">
        <v>707</v>
      </c>
      <c r="C3" s="3077"/>
      <c r="D3" s="3077"/>
      <c r="E3" s="3077"/>
      <c r="F3" s="3077"/>
      <c r="G3" s="3077"/>
      <c r="H3" s="3077"/>
      <c r="I3" s="3077"/>
      <c r="J3" s="3077"/>
      <c r="K3" s="3077"/>
      <c r="L3" s="3077"/>
      <c r="M3" s="3077"/>
      <c r="N3" s="3077"/>
      <c r="O3" s="3077"/>
      <c r="P3" s="3077"/>
      <c r="Q3" s="3077"/>
      <c r="R3" s="3077"/>
      <c r="S3" s="3077"/>
      <c r="T3" s="3077"/>
      <c r="U3" s="3077"/>
      <c r="V3" s="3077"/>
      <c r="W3" s="3077"/>
      <c r="X3" s="3077"/>
      <c r="Y3" s="3077"/>
      <c r="Z3" s="3077"/>
      <c r="AA3" s="3077"/>
      <c r="AB3" s="3077"/>
      <c r="AC3" s="3077"/>
      <c r="AD3" s="3077"/>
      <c r="AE3" s="3077"/>
      <c r="AF3" s="3077"/>
      <c r="AG3" s="3077"/>
      <c r="AH3" s="3077"/>
      <c r="AI3" s="3077"/>
      <c r="AJ3" s="730"/>
      <c r="AK3" s="582"/>
      <c r="AL3" s="583" t="s">
        <v>6741</v>
      </c>
      <c r="AM3" s="582"/>
      <c r="BP3" s="582"/>
      <c r="BR3" s="731"/>
      <c r="BS3" s="731"/>
      <c r="BT3" s="731"/>
      <c r="BU3" s="731"/>
      <c r="BV3" s="731"/>
      <c r="BW3" s="731"/>
      <c r="BX3" s="731"/>
      <c r="BY3" s="731"/>
      <c r="BZ3" s="731"/>
      <c r="CA3" s="731"/>
      <c r="CB3" s="731"/>
      <c r="CC3" s="731"/>
      <c r="CD3" s="731"/>
      <c r="CE3" s="731"/>
      <c r="CF3" s="731"/>
      <c r="CG3" s="731"/>
      <c r="CH3" s="731"/>
      <c r="CI3" s="731"/>
    </row>
    <row r="4" spans="2:88" ht="15" thickBot="1">
      <c r="AK4" s="582"/>
      <c r="AM4" s="582"/>
      <c r="AN4" s="3199" t="s">
        <v>6742</v>
      </c>
      <c r="AO4" s="3199"/>
      <c r="AP4" s="3199"/>
      <c r="AQ4" s="3199"/>
      <c r="AR4" s="3199"/>
      <c r="AS4" s="3199"/>
      <c r="AT4" s="3199"/>
      <c r="AU4" s="3199"/>
      <c r="AV4" s="3199"/>
      <c r="AW4" s="3199"/>
      <c r="AX4" s="3199"/>
      <c r="AY4" s="3199"/>
      <c r="AZ4" s="3199"/>
      <c r="BA4" s="3199"/>
      <c r="BB4" s="3199"/>
      <c r="BC4" s="3199"/>
      <c r="BD4" s="3199"/>
      <c r="BE4" s="3199"/>
      <c r="BF4" s="3199"/>
      <c r="BG4" s="3199"/>
      <c r="BH4" s="3199"/>
      <c r="BI4" s="3199"/>
      <c r="BJ4" s="3199"/>
      <c r="BK4" s="3199"/>
      <c r="BL4" s="3199"/>
      <c r="BM4" s="3199"/>
      <c r="BN4" s="3199"/>
      <c r="BO4" s="3199"/>
      <c r="BP4" s="582"/>
    </row>
    <row r="5" spans="2:88" ht="15.6" customHeight="1" thickTop="1">
      <c r="B5" s="3200" t="s">
        <v>14802</v>
      </c>
      <c r="C5" s="3202" t="s">
        <v>14803</v>
      </c>
      <c r="D5" s="3204" t="s">
        <v>14804</v>
      </c>
      <c r="E5" s="732"/>
      <c r="F5" s="3200" t="s">
        <v>7236</v>
      </c>
      <c r="G5" s="3202"/>
      <c r="H5" s="3202"/>
      <c r="I5" s="3202"/>
      <c r="J5" s="3202"/>
      <c r="K5" s="3204"/>
      <c r="L5" s="732"/>
      <c r="M5" s="3200" t="s">
        <v>14805</v>
      </c>
      <c r="N5" s="3202"/>
      <c r="O5" s="3202"/>
      <c r="P5" s="3202"/>
      <c r="Q5" s="3202"/>
      <c r="R5" s="3204"/>
      <c r="S5" s="732"/>
      <c r="T5" s="3200" t="s">
        <v>14806</v>
      </c>
      <c r="U5" s="3202"/>
      <c r="V5" s="3202"/>
      <c r="W5" s="3202"/>
      <c r="X5" s="3202"/>
      <c r="Y5" s="3204"/>
      <c r="Z5" s="732"/>
      <c r="AA5" s="3200" t="s">
        <v>14807</v>
      </c>
      <c r="AB5" s="3202"/>
      <c r="AC5" s="3202"/>
      <c r="AD5" s="3202"/>
      <c r="AE5" s="3204"/>
      <c r="AF5" s="732"/>
      <c r="AG5" s="3206" t="s">
        <v>6749</v>
      </c>
      <c r="AH5" s="732"/>
      <c r="AI5" s="3206" t="s">
        <v>14808</v>
      </c>
      <c r="AJ5" s="733"/>
      <c r="AK5" s="582"/>
      <c r="AM5" s="582"/>
      <c r="AN5" s="502" t="s">
        <v>6751</v>
      </c>
      <c r="AO5" s="502"/>
      <c r="AP5" s="502"/>
      <c r="AQ5" s="502"/>
      <c r="AR5" s="502"/>
      <c r="AS5" s="502"/>
      <c r="AT5" s="502"/>
      <c r="AU5" s="502"/>
      <c r="AV5" s="502"/>
      <c r="AW5" s="502"/>
      <c r="AX5" s="502"/>
      <c r="AY5" s="502"/>
      <c r="AZ5" s="502"/>
      <c r="BA5" s="502"/>
      <c r="BB5" s="502"/>
      <c r="BC5" s="502"/>
      <c r="BD5" s="502"/>
      <c r="BE5" s="502"/>
      <c r="BF5" s="502"/>
      <c r="BG5" s="502"/>
      <c r="BH5" s="502"/>
      <c r="BI5" s="502"/>
      <c r="BJ5" s="502"/>
      <c r="BK5" s="502"/>
      <c r="BL5" s="502"/>
      <c r="BM5" s="502"/>
      <c r="BN5" s="502"/>
      <c r="BO5" s="502"/>
      <c r="BP5" s="582"/>
      <c r="BR5" s="734"/>
      <c r="BS5" s="734"/>
      <c r="BT5" s="734"/>
      <c r="BU5" s="734"/>
      <c r="BV5" s="734"/>
      <c r="BW5" s="734"/>
      <c r="BX5" s="734"/>
      <c r="BY5" s="734"/>
      <c r="BZ5" s="734"/>
      <c r="CA5" s="734"/>
      <c r="CB5" s="734"/>
      <c r="CC5" s="734"/>
      <c r="CD5" s="734"/>
      <c r="CE5" s="734"/>
      <c r="CF5" s="734"/>
      <c r="CG5" s="734"/>
      <c r="CH5" s="734"/>
      <c r="CI5" s="734"/>
    </row>
    <row r="6" spans="2:88" ht="94.5" customHeight="1">
      <c r="B6" s="3201"/>
      <c r="C6" s="3203"/>
      <c r="D6" s="3205"/>
      <c r="E6" s="732"/>
      <c r="F6" s="735" t="s">
        <v>6585</v>
      </c>
      <c r="G6" s="736" t="s">
        <v>736</v>
      </c>
      <c r="H6" s="736" t="s">
        <v>14809</v>
      </c>
      <c r="I6" s="736" t="s">
        <v>14810</v>
      </c>
      <c r="J6" s="736" t="s">
        <v>14811</v>
      </c>
      <c r="K6" s="737" t="s">
        <v>14812</v>
      </c>
      <c r="L6" s="732"/>
      <c r="M6" s="735" t="s">
        <v>6585</v>
      </c>
      <c r="N6" s="736" t="s">
        <v>736</v>
      </c>
      <c r="O6" s="736" t="s">
        <v>14809</v>
      </c>
      <c r="P6" s="736" t="s">
        <v>14810</v>
      </c>
      <c r="Q6" s="736" t="s">
        <v>14811</v>
      </c>
      <c r="R6" s="737" t="s">
        <v>14812</v>
      </c>
      <c r="S6" s="732"/>
      <c r="T6" s="735" t="s">
        <v>6585</v>
      </c>
      <c r="U6" s="736" t="s">
        <v>736</v>
      </c>
      <c r="V6" s="736" t="s">
        <v>14809</v>
      </c>
      <c r="W6" s="736" t="s">
        <v>14810</v>
      </c>
      <c r="X6" s="736" t="s">
        <v>14811</v>
      </c>
      <c r="Y6" s="737" t="s">
        <v>14812</v>
      </c>
      <c r="Z6" s="732"/>
      <c r="AA6" s="738" t="s">
        <v>14813</v>
      </c>
      <c r="AB6" s="739" t="s">
        <v>14814</v>
      </c>
      <c r="AC6" s="739" t="s">
        <v>14815</v>
      </c>
      <c r="AD6" s="739" t="s">
        <v>14816</v>
      </c>
      <c r="AE6" s="740" t="s">
        <v>14817</v>
      </c>
      <c r="AF6" s="732"/>
      <c r="AG6" s="3207"/>
      <c r="AH6" s="732"/>
      <c r="AI6" s="3207"/>
      <c r="AJ6" s="733"/>
      <c r="AK6" s="582"/>
      <c r="AM6" s="582"/>
      <c r="BP6" s="582"/>
      <c r="BR6" s="734"/>
      <c r="BS6" s="734"/>
      <c r="BT6" s="734"/>
      <c r="BU6" s="734"/>
      <c r="BV6" s="734"/>
      <c r="BW6" s="734"/>
      <c r="BX6" s="734"/>
      <c r="BY6" s="734"/>
      <c r="BZ6" s="734"/>
      <c r="CA6" s="734"/>
      <c r="CB6" s="734"/>
      <c r="CC6" s="734"/>
      <c r="CD6" s="734"/>
      <c r="CE6" s="734"/>
      <c r="CF6" s="734"/>
      <c r="CG6" s="734"/>
      <c r="CH6" s="734"/>
      <c r="CI6" s="734"/>
    </row>
    <row r="7" spans="2:88" ht="15" customHeight="1">
      <c r="B7" s="738" t="s">
        <v>6744</v>
      </c>
      <c r="C7" s="739" t="s">
        <v>9373</v>
      </c>
      <c r="D7" s="740" t="s">
        <v>14818</v>
      </c>
      <c r="E7" s="732"/>
      <c r="F7" s="738" t="s">
        <v>6756</v>
      </c>
      <c r="G7" s="739" t="s">
        <v>6756</v>
      </c>
      <c r="H7" s="739" t="s">
        <v>6756</v>
      </c>
      <c r="I7" s="739" t="s">
        <v>6756</v>
      </c>
      <c r="J7" s="739" t="s">
        <v>6756</v>
      </c>
      <c r="K7" s="740" t="s">
        <v>6756</v>
      </c>
      <c r="L7" s="732"/>
      <c r="M7" s="738" t="s">
        <v>6756</v>
      </c>
      <c r="N7" s="739" t="s">
        <v>6756</v>
      </c>
      <c r="O7" s="739" t="s">
        <v>6756</v>
      </c>
      <c r="P7" s="739" t="s">
        <v>6756</v>
      </c>
      <c r="Q7" s="739" t="s">
        <v>6756</v>
      </c>
      <c r="R7" s="740" t="s">
        <v>6756</v>
      </c>
      <c r="S7" s="732"/>
      <c r="T7" s="738" t="s">
        <v>14180</v>
      </c>
      <c r="U7" s="739" t="s">
        <v>14180</v>
      </c>
      <c r="V7" s="739" t="s">
        <v>14180</v>
      </c>
      <c r="W7" s="739" t="s">
        <v>14180</v>
      </c>
      <c r="X7" s="739" t="s">
        <v>14180</v>
      </c>
      <c r="Y7" s="740" t="s">
        <v>14180</v>
      </c>
      <c r="Z7" s="732"/>
      <c r="AA7" s="738" t="s">
        <v>14246</v>
      </c>
      <c r="AB7" s="739" t="s">
        <v>14819</v>
      </c>
      <c r="AC7" s="739" t="s">
        <v>9373</v>
      </c>
      <c r="AD7" s="739" t="s">
        <v>14242</v>
      </c>
      <c r="AE7" s="740" t="s">
        <v>14820</v>
      </c>
      <c r="AF7" s="732"/>
      <c r="AG7" s="3207"/>
      <c r="AH7" s="732"/>
      <c r="AI7" s="3207"/>
      <c r="AJ7" s="733"/>
      <c r="AK7" s="582"/>
      <c r="AM7" s="582"/>
      <c r="BP7" s="582"/>
      <c r="BR7" s="734"/>
      <c r="BS7" s="734"/>
      <c r="BT7" s="734"/>
      <c r="BU7" s="734"/>
      <c r="BV7" s="734"/>
      <c r="BW7" s="734"/>
      <c r="BX7" s="734"/>
      <c r="BY7" s="734"/>
      <c r="BZ7" s="734"/>
      <c r="CA7" s="734"/>
      <c r="CB7" s="734"/>
      <c r="CC7" s="734"/>
      <c r="CD7" s="734"/>
      <c r="CE7" s="734"/>
      <c r="CF7" s="734"/>
      <c r="CG7" s="734"/>
      <c r="CH7" s="734"/>
      <c r="CI7" s="734"/>
    </row>
    <row r="8" spans="2:88" ht="15.75" thickBot="1">
      <c r="B8" s="741" t="s">
        <v>6745</v>
      </c>
      <c r="C8" s="742">
        <v>0</v>
      </c>
      <c r="D8" s="743">
        <v>0</v>
      </c>
      <c r="E8" s="732"/>
      <c r="F8" s="741">
        <v>3</v>
      </c>
      <c r="G8" s="742">
        <v>3</v>
      </c>
      <c r="H8" s="742">
        <v>3</v>
      </c>
      <c r="I8" s="742">
        <v>3</v>
      </c>
      <c r="J8" s="742">
        <v>3</v>
      </c>
      <c r="K8" s="743">
        <v>3</v>
      </c>
      <c r="L8" s="732"/>
      <c r="M8" s="741">
        <v>3</v>
      </c>
      <c r="N8" s="742">
        <v>3</v>
      </c>
      <c r="O8" s="742">
        <v>3</v>
      </c>
      <c r="P8" s="742">
        <v>3</v>
      </c>
      <c r="Q8" s="742">
        <v>3</v>
      </c>
      <c r="R8" s="743">
        <v>3</v>
      </c>
      <c r="S8" s="732"/>
      <c r="T8" s="741">
        <v>2</v>
      </c>
      <c r="U8" s="742">
        <v>2</v>
      </c>
      <c r="V8" s="742">
        <v>2</v>
      </c>
      <c r="W8" s="742">
        <v>2</v>
      </c>
      <c r="X8" s="742">
        <v>2</v>
      </c>
      <c r="Y8" s="743">
        <v>2</v>
      </c>
      <c r="Z8" s="732"/>
      <c r="AA8" s="741">
        <v>1</v>
      </c>
      <c r="AB8" s="742">
        <v>1</v>
      </c>
      <c r="AC8" s="742">
        <v>0</v>
      </c>
      <c r="AD8" s="742">
        <v>0</v>
      </c>
      <c r="AE8" s="743">
        <v>3</v>
      </c>
      <c r="AF8" s="732"/>
      <c r="AG8" s="3208"/>
      <c r="AH8" s="732"/>
      <c r="AI8" s="3208"/>
      <c r="AJ8" s="733"/>
      <c r="AK8" s="582"/>
      <c r="AM8" s="582"/>
      <c r="BP8" s="582"/>
      <c r="BR8" s="734"/>
      <c r="BS8" s="734"/>
      <c r="BT8" s="734"/>
      <c r="BU8" s="734"/>
      <c r="BV8" s="734"/>
      <c r="BW8" s="734"/>
      <c r="BX8" s="734"/>
      <c r="BY8" s="734"/>
      <c r="BZ8" s="734"/>
      <c r="CA8" s="734"/>
      <c r="CB8" s="734"/>
      <c r="CC8" s="734"/>
      <c r="CD8" s="734"/>
      <c r="CE8" s="734"/>
      <c r="CF8" s="734"/>
      <c r="CG8" s="734"/>
      <c r="CH8" s="734"/>
      <c r="CI8" s="734"/>
    </row>
    <row r="9" spans="2:88" ht="15.75" customHeight="1" thickTop="1">
      <c r="B9" s="732"/>
      <c r="C9" s="732"/>
      <c r="D9" s="732"/>
      <c r="E9" s="732"/>
      <c r="F9" s="732"/>
      <c r="G9" s="732"/>
      <c r="H9" s="732"/>
      <c r="I9" s="732"/>
      <c r="J9" s="732"/>
      <c r="K9" s="732"/>
      <c r="L9" s="732"/>
      <c r="M9" s="732"/>
      <c r="N9" s="732"/>
      <c r="O9" s="732"/>
      <c r="P9" s="732"/>
      <c r="Q9" s="732"/>
      <c r="R9" s="732"/>
      <c r="S9" s="732"/>
      <c r="T9" s="732"/>
      <c r="U9" s="732"/>
      <c r="V9" s="732"/>
      <c r="W9" s="732"/>
      <c r="X9" s="732"/>
      <c r="Y9" s="732"/>
      <c r="Z9" s="732"/>
      <c r="AA9" s="732"/>
      <c r="AB9" s="732"/>
      <c r="AC9" s="732"/>
      <c r="AD9" s="732"/>
      <c r="AE9" s="732"/>
      <c r="AF9" s="732"/>
      <c r="AG9" s="732"/>
      <c r="AH9" s="732"/>
      <c r="AI9" s="732"/>
      <c r="AK9" s="582"/>
      <c r="AM9" s="582"/>
      <c r="BP9" s="582"/>
    </row>
    <row r="10" spans="2:88" ht="15.75" customHeight="1" thickBot="1">
      <c r="B10" s="744"/>
      <c r="C10" s="745"/>
      <c r="D10" s="746"/>
      <c r="E10" s="732"/>
      <c r="F10" s="746"/>
      <c r="G10" s="746"/>
      <c r="H10" s="746"/>
      <c r="I10" s="746"/>
      <c r="J10" s="732"/>
      <c r="K10" s="732"/>
      <c r="L10" s="732"/>
      <c r="M10" s="732"/>
      <c r="N10" s="732"/>
      <c r="O10" s="732"/>
      <c r="P10" s="732"/>
      <c r="Q10" s="732"/>
      <c r="R10" s="732"/>
      <c r="S10" s="732"/>
      <c r="T10" s="732"/>
      <c r="U10" s="732"/>
      <c r="V10" s="732"/>
      <c r="W10" s="732"/>
      <c r="X10" s="732"/>
      <c r="Y10" s="732"/>
      <c r="Z10" s="732"/>
      <c r="AA10" s="732"/>
      <c r="AB10" s="732"/>
      <c r="AC10" s="732"/>
      <c r="AD10" s="732"/>
      <c r="AE10" s="732"/>
      <c r="AF10" s="732"/>
      <c r="AG10" s="732"/>
      <c r="AH10" s="732"/>
      <c r="AI10" s="732"/>
      <c r="AK10" s="582"/>
      <c r="AM10" s="582"/>
      <c r="BP10" s="582"/>
    </row>
    <row r="11" spans="2:88" ht="15.75" customHeight="1" thickTop="1" thickBot="1">
      <c r="B11" s="695" t="s">
        <v>14821</v>
      </c>
      <c r="C11" s="745"/>
      <c r="D11" s="746"/>
      <c r="E11" s="732"/>
      <c r="F11" s="746"/>
      <c r="G11" s="746"/>
      <c r="H11" s="746"/>
      <c r="I11" s="746"/>
      <c r="J11" s="732"/>
      <c r="K11" s="732"/>
      <c r="L11" s="732"/>
      <c r="M11" s="732"/>
      <c r="N11" s="732"/>
      <c r="O11" s="732"/>
      <c r="P11" s="732"/>
      <c r="Q11" s="732"/>
      <c r="R11" s="732"/>
      <c r="S11" s="732"/>
      <c r="T11" s="732"/>
      <c r="U11" s="732"/>
      <c r="V11" s="732"/>
      <c r="W11" s="732"/>
      <c r="X11" s="732"/>
      <c r="Y11" s="732"/>
      <c r="Z11" s="732"/>
      <c r="AA11" s="732"/>
      <c r="AB11" s="732"/>
      <c r="AC11" s="732"/>
      <c r="AD11" s="732"/>
      <c r="AE11" s="732"/>
      <c r="AF11" s="732"/>
      <c r="AG11" s="732"/>
      <c r="AH11" s="732"/>
      <c r="AI11" s="732"/>
      <c r="AK11" s="582"/>
      <c r="AM11" s="582"/>
      <c r="BP11" s="582"/>
    </row>
    <row r="12" spans="2:88" ht="15.75" customHeight="1" thickTop="1">
      <c r="B12" s="747" t="s">
        <v>16801</v>
      </c>
      <c r="C12" s="748" t="s">
        <v>11407</v>
      </c>
      <c r="D12" s="749" t="s">
        <v>14812</v>
      </c>
      <c r="E12" s="750"/>
      <c r="F12" s="751">
        <v>5.0000000000000001E-3</v>
      </c>
      <c r="G12" s="752">
        <v>0.221</v>
      </c>
      <c r="H12" s="752">
        <v>0.37</v>
      </c>
      <c r="I12" s="752">
        <v>0.42</v>
      </c>
      <c r="J12" s="752">
        <v>0.79700000000000004</v>
      </c>
      <c r="K12" s="749">
        <v>0</v>
      </c>
      <c r="L12" s="750"/>
      <c r="M12" s="751">
        <v>0</v>
      </c>
      <c r="N12" s="752">
        <v>0</v>
      </c>
      <c r="O12" s="752">
        <v>0</v>
      </c>
      <c r="P12" s="752">
        <v>0</v>
      </c>
      <c r="Q12" s="752">
        <v>0</v>
      </c>
      <c r="R12" s="749">
        <v>0</v>
      </c>
      <c r="S12" s="750"/>
      <c r="T12" s="753">
        <v>0</v>
      </c>
      <c r="U12" s="754">
        <v>0</v>
      </c>
      <c r="V12" s="754">
        <v>0</v>
      </c>
      <c r="W12" s="754">
        <v>0</v>
      </c>
      <c r="X12" s="754">
        <v>0</v>
      </c>
      <c r="Y12" s="755">
        <v>1.2</v>
      </c>
      <c r="Z12" s="750"/>
      <c r="AA12" s="756">
        <v>0</v>
      </c>
      <c r="AB12" s="757">
        <v>0</v>
      </c>
      <c r="AC12" s="758">
        <v>0</v>
      </c>
      <c r="AD12" s="758">
        <v>0</v>
      </c>
      <c r="AE12" s="749">
        <v>0</v>
      </c>
      <c r="AF12" s="732"/>
      <c r="AG12" s="759" t="s">
        <v>14822</v>
      </c>
      <c r="AH12" s="732"/>
      <c r="AI12" s="760" t="s">
        <v>16724</v>
      </c>
      <c r="AJ12" s="761"/>
      <c r="AK12" s="582"/>
      <c r="AL12" s="593" t="s">
        <v>6751</v>
      </c>
      <c r="AM12" s="582"/>
      <c r="AN12" s="511">
        <v>1</v>
      </c>
      <c r="AP12" s="511">
        <v>0</v>
      </c>
      <c r="AQ12" s="511">
        <v>0</v>
      </c>
      <c r="AR12" s="511">
        <v>0</v>
      </c>
      <c r="AS12" s="511">
        <v>0</v>
      </c>
      <c r="AT12" s="511">
        <v>0</v>
      </c>
      <c r="AU12" s="511">
        <v>0</v>
      </c>
      <c r="AW12" s="511">
        <v>0</v>
      </c>
      <c r="AX12" s="511">
        <v>0</v>
      </c>
      <c r="AY12" s="511">
        <v>0</v>
      </c>
      <c r="AZ12" s="511">
        <v>0</v>
      </c>
      <c r="BA12" s="511">
        <v>0</v>
      </c>
      <c r="BB12" s="511">
        <v>0</v>
      </c>
      <c r="BD12" s="511">
        <v>0</v>
      </c>
      <c r="BE12" s="511">
        <v>0</v>
      </c>
      <c r="BF12" s="511">
        <v>0</v>
      </c>
      <c r="BG12" s="511">
        <v>0</v>
      </c>
      <c r="BH12" s="511">
        <v>0</v>
      </c>
      <c r="BI12" s="511">
        <v>0</v>
      </c>
      <c r="BK12" s="511">
        <v>0</v>
      </c>
      <c r="BL12" s="511">
        <v>0</v>
      </c>
      <c r="BN12" s="511">
        <v>0</v>
      </c>
      <c r="BO12" s="511">
        <v>0</v>
      </c>
      <c r="BP12" s="582"/>
      <c r="BR12" s="761"/>
      <c r="BS12" s="761"/>
      <c r="BT12" s="761"/>
      <c r="BU12" s="761"/>
      <c r="BV12" s="761"/>
      <c r="BW12" s="761"/>
      <c r="BX12" s="761"/>
      <c r="BY12" s="761"/>
      <c r="BZ12" s="761"/>
      <c r="CA12" s="761"/>
      <c r="CB12" s="761"/>
      <c r="CC12" s="761"/>
      <c r="CD12" s="761"/>
      <c r="CE12" s="761"/>
      <c r="CF12" s="761"/>
      <c r="CG12" s="761"/>
      <c r="CH12" s="761"/>
      <c r="CI12" s="761"/>
    </row>
    <row r="13" spans="2:88" ht="15.6" customHeight="1">
      <c r="B13" s="762" t="s">
        <v>16802</v>
      </c>
      <c r="C13" s="763" t="s">
        <v>33</v>
      </c>
      <c r="D13" s="764" t="s">
        <v>14812</v>
      </c>
      <c r="E13" s="750"/>
      <c r="F13" s="765">
        <v>0</v>
      </c>
      <c r="G13" s="766">
        <v>0</v>
      </c>
      <c r="H13" s="766">
        <v>0.311</v>
      </c>
      <c r="I13" s="766">
        <v>1.97</v>
      </c>
      <c r="J13" s="766">
        <v>0.84199999999999997</v>
      </c>
      <c r="K13" s="764">
        <v>0</v>
      </c>
      <c r="L13" s="750"/>
      <c r="M13" s="765">
        <v>0</v>
      </c>
      <c r="N13" s="766">
        <v>0</v>
      </c>
      <c r="O13" s="766">
        <v>0</v>
      </c>
      <c r="P13" s="766">
        <v>0</v>
      </c>
      <c r="Q13" s="766">
        <v>0</v>
      </c>
      <c r="R13" s="764">
        <v>0</v>
      </c>
      <c r="S13" s="750"/>
      <c r="T13" s="767">
        <v>0</v>
      </c>
      <c r="U13" s="768">
        <v>0</v>
      </c>
      <c r="V13" s="768">
        <v>0</v>
      </c>
      <c r="W13" s="768">
        <v>0</v>
      </c>
      <c r="X13" s="768">
        <v>0</v>
      </c>
      <c r="Y13" s="769">
        <v>1.6</v>
      </c>
      <c r="Z13" s="750"/>
      <c r="AA13" s="770">
        <v>0</v>
      </c>
      <c r="AB13" s="771">
        <v>0</v>
      </c>
      <c r="AC13" s="772">
        <v>0</v>
      </c>
      <c r="AD13" s="772">
        <v>0</v>
      </c>
      <c r="AE13" s="764">
        <v>0</v>
      </c>
      <c r="AF13" s="732"/>
      <c r="AG13" s="773" t="s">
        <v>14823</v>
      </c>
      <c r="AH13" s="732"/>
      <c r="AI13" s="774" t="s">
        <v>16803</v>
      </c>
      <c r="AJ13" s="775"/>
      <c r="AK13" s="582"/>
      <c r="AL13" s="593" t="s">
        <v>6751</v>
      </c>
      <c r="AM13" s="582"/>
      <c r="AN13" s="511">
        <v>1</v>
      </c>
      <c r="AP13" s="511">
        <v>0</v>
      </c>
      <c r="AQ13" s="511">
        <v>0</v>
      </c>
      <c r="AR13" s="511">
        <v>0</v>
      </c>
      <c r="AS13" s="511">
        <v>0</v>
      </c>
      <c r="AT13" s="511">
        <v>0</v>
      </c>
      <c r="AU13" s="511">
        <v>0</v>
      </c>
      <c r="AW13" s="511">
        <v>0</v>
      </c>
      <c r="AX13" s="511">
        <v>0</v>
      </c>
      <c r="AY13" s="511">
        <v>0</v>
      </c>
      <c r="AZ13" s="511">
        <v>0</v>
      </c>
      <c r="BA13" s="511">
        <v>0</v>
      </c>
      <c r="BB13" s="511">
        <v>0</v>
      </c>
      <c r="BD13" s="511">
        <v>0</v>
      </c>
      <c r="BE13" s="511">
        <v>0</v>
      </c>
      <c r="BF13" s="511">
        <v>0</v>
      </c>
      <c r="BG13" s="511">
        <v>0</v>
      </c>
      <c r="BH13" s="511">
        <v>0</v>
      </c>
      <c r="BI13" s="511">
        <v>0</v>
      </c>
      <c r="BK13" s="511">
        <v>0</v>
      </c>
      <c r="BL13" s="511">
        <v>0</v>
      </c>
      <c r="BN13" s="511">
        <v>0</v>
      </c>
      <c r="BO13" s="511">
        <v>0</v>
      </c>
      <c r="BP13" s="582"/>
      <c r="BR13" s="775"/>
      <c r="BS13" s="775"/>
      <c r="BT13" s="775"/>
      <c r="BU13" s="775"/>
      <c r="BV13" s="775"/>
      <c r="BW13" s="775"/>
      <c r="BX13" s="775"/>
      <c r="BY13" s="775"/>
      <c r="BZ13" s="775"/>
      <c r="CA13" s="775"/>
      <c r="CB13" s="775"/>
      <c r="CC13" s="775"/>
      <c r="CD13" s="775"/>
      <c r="CE13" s="775"/>
      <c r="CF13" s="775"/>
      <c r="CG13" s="775"/>
      <c r="CH13" s="775"/>
      <c r="CI13" s="775"/>
      <c r="CJ13" s="775"/>
    </row>
    <row r="14" spans="2:88" ht="15.75" customHeight="1">
      <c r="B14" s="762" t="s">
        <v>16804</v>
      </c>
      <c r="C14" s="763" t="s">
        <v>33</v>
      </c>
      <c r="D14" s="764" t="s">
        <v>14811</v>
      </c>
      <c r="E14" s="750"/>
      <c r="F14" s="765">
        <v>0</v>
      </c>
      <c r="G14" s="766">
        <v>0</v>
      </c>
      <c r="H14" s="766">
        <v>1.8029999999999999</v>
      </c>
      <c r="I14" s="766">
        <v>1.157</v>
      </c>
      <c r="J14" s="766">
        <v>1E-3</v>
      </c>
      <c r="K14" s="764">
        <v>2.5000000000000001E-2</v>
      </c>
      <c r="L14" s="750"/>
      <c r="M14" s="765">
        <v>0</v>
      </c>
      <c r="N14" s="766">
        <v>0</v>
      </c>
      <c r="O14" s="766">
        <v>0</v>
      </c>
      <c r="P14" s="766">
        <v>0</v>
      </c>
      <c r="Q14" s="766">
        <v>0</v>
      </c>
      <c r="R14" s="764">
        <v>0</v>
      </c>
      <c r="S14" s="750"/>
      <c r="T14" s="767">
        <v>0</v>
      </c>
      <c r="U14" s="768">
        <v>0</v>
      </c>
      <c r="V14" s="768">
        <v>0</v>
      </c>
      <c r="W14" s="768">
        <v>0</v>
      </c>
      <c r="X14" s="768">
        <v>3.12</v>
      </c>
      <c r="Y14" s="769">
        <v>0</v>
      </c>
      <c r="Z14" s="750"/>
      <c r="AA14" s="770">
        <v>0</v>
      </c>
      <c r="AB14" s="771">
        <v>0</v>
      </c>
      <c r="AC14" s="772">
        <v>0</v>
      </c>
      <c r="AD14" s="772">
        <v>0</v>
      </c>
      <c r="AE14" s="764">
        <v>0</v>
      </c>
      <c r="AF14" s="732"/>
      <c r="AG14" s="773" t="s">
        <v>14824</v>
      </c>
      <c r="AH14" s="732"/>
      <c r="AI14" s="774" t="s">
        <v>16803</v>
      </c>
      <c r="AJ14" s="775"/>
      <c r="AK14" s="582"/>
      <c r="AL14" s="593" t="s">
        <v>6751</v>
      </c>
      <c r="AM14" s="582"/>
      <c r="AN14" s="511">
        <v>1</v>
      </c>
      <c r="AP14" s="511">
        <v>0</v>
      </c>
      <c r="AQ14" s="511">
        <v>0</v>
      </c>
      <c r="AR14" s="511">
        <v>0</v>
      </c>
      <c r="AS14" s="511">
        <v>0</v>
      </c>
      <c r="AT14" s="511">
        <v>0</v>
      </c>
      <c r="AU14" s="511">
        <v>0</v>
      </c>
      <c r="AW14" s="511">
        <v>0</v>
      </c>
      <c r="AX14" s="511">
        <v>0</v>
      </c>
      <c r="AY14" s="511">
        <v>0</v>
      </c>
      <c r="AZ14" s="511">
        <v>0</v>
      </c>
      <c r="BA14" s="511">
        <v>0</v>
      </c>
      <c r="BB14" s="511">
        <v>0</v>
      </c>
      <c r="BD14" s="511">
        <v>0</v>
      </c>
      <c r="BE14" s="511">
        <v>0</v>
      </c>
      <c r="BF14" s="511">
        <v>0</v>
      </c>
      <c r="BG14" s="511">
        <v>0</v>
      </c>
      <c r="BH14" s="511">
        <v>0</v>
      </c>
      <c r="BI14" s="511">
        <v>0</v>
      </c>
      <c r="BK14" s="511">
        <v>0</v>
      </c>
      <c r="BL14" s="511">
        <v>0</v>
      </c>
      <c r="BN14" s="511">
        <v>0</v>
      </c>
      <c r="BO14" s="511">
        <v>0</v>
      </c>
      <c r="BP14" s="582"/>
      <c r="BR14" s="775"/>
      <c r="BS14" s="775"/>
      <c r="BT14" s="775"/>
      <c r="BU14" s="775"/>
      <c r="BV14" s="775"/>
      <c r="BW14" s="775"/>
      <c r="BX14" s="775"/>
      <c r="BY14" s="775"/>
      <c r="BZ14" s="775"/>
      <c r="CA14" s="775"/>
      <c r="CB14" s="775"/>
      <c r="CC14" s="775"/>
      <c r="CD14" s="775"/>
      <c r="CE14" s="775"/>
      <c r="CF14" s="775"/>
      <c r="CG14" s="775"/>
      <c r="CH14" s="775"/>
      <c r="CI14" s="775"/>
    </row>
    <row r="15" spans="2:88" ht="15.75" customHeight="1">
      <c r="B15" s="762" t="s">
        <v>16805</v>
      </c>
      <c r="C15" s="763" t="s">
        <v>33</v>
      </c>
      <c r="D15" s="764" t="s">
        <v>14812</v>
      </c>
      <c r="E15" s="750"/>
      <c r="F15" s="765">
        <v>0</v>
      </c>
      <c r="G15" s="766">
        <v>0</v>
      </c>
      <c r="H15" s="766">
        <v>0</v>
      </c>
      <c r="I15" s="766">
        <v>2.5000000000000001E-2</v>
      </c>
      <c r="J15" s="766">
        <v>5.7000000000000002E-2</v>
      </c>
      <c r="K15" s="764">
        <v>0</v>
      </c>
      <c r="L15" s="750"/>
      <c r="M15" s="765">
        <v>0</v>
      </c>
      <c r="N15" s="766">
        <v>0</v>
      </c>
      <c r="O15" s="766">
        <v>0</v>
      </c>
      <c r="P15" s="766">
        <v>0</v>
      </c>
      <c r="Q15" s="766">
        <v>0</v>
      </c>
      <c r="R15" s="764">
        <v>0</v>
      </c>
      <c r="S15" s="750"/>
      <c r="T15" s="767">
        <v>0</v>
      </c>
      <c r="U15" s="768">
        <v>0</v>
      </c>
      <c r="V15" s="768">
        <v>0</v>
      </c>
      <c r="W15" s="768">
        <v>0</v>
      </c>
      <c r="X15" s="768">
        <v>0</v>
      </c>
      <c r="Y15" s="769">
        <v>0</v>
      </c>
      <c r="Z15" s="750"/>
      <c r="AA15" s="770">
        <v>0</v>
      </c>
      <c r="AB15" s="771">
        <v>0</v>
      </c>
      <c r="AC15" s="772">
        <v>0</v>
      </c>
      <c r="AD15" s="772">
        <v>0</v>
      </c>
      <c r="AE15" s="764">
        <v>0</v>
      </c>
      <c r="AF15" s="732"/>
      <c r="AG15" s="773" t="s">
        <v>14825</v>
      </c>
      <c r="AH15" s="732"/>
      <c r="AI15" s="774" t="s">
        <v>16806</v>
      </c>
      <c r="AJ15" s="775"/>
      <c r="AK15" s="582"/>
      <c r="AL15" s="593" t="s">
        <v>6751</v>
      </c>
      <c r="AM15" s="582"/>
      <c r="AN15" s="511">
        <v>1</v>
      </c>
      <c r="AP15" s="511">
        <v>0</v>
      </c>
      <c r="AQ15" s="511">
        <v>0</v>
      </c>
      <c r="AR15" s="511">
        <v>0</v>
      </c>
      <c r="AS15" s="511">
        <v>0</v>
      </c>
      <c r="AT15" s="511">
        <v>0</v>
      </c>
      <c r="AU15" s="511">
        <v>0</v>
      </c>
      <c r="AW15" s="511">
        <v>0</v>
      </c>
      <c r="AX15" s="511">
        <v>0</v>
      </c>
      <c r="AY15" s="511">
        <v>0</v>
      </c>
      <c r="AZ15" s="511">
        <v>0</v>
      </c>
      <c r="BA15" s="511">
        <v>0</v>
      </c>
      <c r="BB15" s="511">
        <v>0</v>
      </c>
      <c r="BD15" s="511">
        <v>0</v>
      </c>
      <c r="BE15" s="511">
        <v>0</v>
      </c>
      <c r="BF15" s="511">
        <v>0</v>
      </c>
      <c r="BG15" s="511">
        <v>0</v>
      </c>
      <c r="BH15" s="511">
        <v>0</v>
      </c>
      <c r="BI15" s="511">
        <v>0</v>
      </c>
      <c r="BK15" s="511">
        <v>0</v>
      </c>
      <c r="BL15" s="511">
        <v>0</v>
      </c>
      <c r="BN15" s="511">
        <v>0</v>
      </c>
      <c r="BO15" s="511">
        <v>0</v>
      </c>
      <c r="BP15" s="582"/>
      <c r="BR15" s="775"/>
      <c r="BS15" s="775"/>
      <c r="BT15" s="775"/>
      <c r="BU15" s="775"/>
      <c r="BV15" s="775"/>
      <c r="BW15" s="775"/>
      <c r="BX15" s="775"/>
      <c r="BY15" s="775"/>
      <c r="BZ15" s="775"/>
      <c r="CA15" s="775"/>
      <c r="CB15" s="775"/>
      <c r="CC15" s="775"/>
      <c r="CD15" s="775"/>
      <c r="CE15" s="775"/>
      <c r="CF15" s="775"/>
      <c r="CG15" s="775"/>
      <c r="CH15" s="775"/>
      <c r="CI15" s="775"/>
    </row>
    <row r="16" spans="2:88" ht="15.75" customHeight="1">
      <c r="B16" s="762" t="s">
        <v>16807</v>
      </c>
      <c r="C16" s="763" t="s">
        <v>11407</v>
      </c>
      <c r="D16" s="764" t="s">
        <v>14811</v>
      </c>
      <c r="E16" s="750"/>
      <c r="F16" s="765">
        <v>0</v>
      </c>
      <c r="G16" s="766">
        <v>0</v>
      </c>
      <c r="H16" s="766">
        <v>1.9670000000000001</v>
      </c>
      <c r="I16" s="766">
        <v>1.3360000000000001</v>
      </c>
      <c r="J16" s="766">
        <v>0</v>
      </c>
      <c r="K16" s="764">
        <v>0</v>
      </c>
      <c r="L16" s="750"/>
      <c r="M16" s="765">
        <v>0</v>
      </c>
      <c r="N16" s="766">
        <v>0</v>
      </c>
      <c r="O16" s="766">
        <v>0</v>
      </c>
      <c r="P16" s="766">
        <v>0</v>
      </c>
      <c r="Q16" s="766">
        <v>0</v>
      </c>
      <c r="R16" s="764">
        <v>0</v>
      </c>
      <c r="S16" s="750"/>
      <c r="T16" s="767">
        <v>0</v>
      </c>
      <c r="U16" s="768">
        <v>0</v>
      </c>
      <c r="V16" s="768">
        <v>0</v>
      </c>
      <c r="W16" s="768">
        <v>0</v>
      </c>
      <c r="X16" s="768">
        <v>9</v>
      </c>
      <c r="Y16" s="769">
        <v>0</v>
      </c>
      <c r="Z16" s="750"/>
      <c r="AA16" s="770">
        <v>0</v>
      </c>
      <c r="AB16" s="771">
        <v>0</v>
      </c>
      <c r="AC16" s="772">
        <v>0</v>
      </c>
      <c r="AD16" s="772">
        <v>0</v>
      </c>
      <c r="AE16" s="764">
        <v>0</v>
      </c>
      <c r="AF16" s="732"/>
      <c r="AG16" s="773" t="s">
        <v>14826</v>
      </c>
      <c r="AH16" s="732"/>
      <c r="AI16" s="774" t="s">
        <v>16724</v>
      </c>
      <c r="AJ16" s="775"/>
      <c r="AK16" s="582"/>
      <c r="AL16" s="593" t="s">
        <v>6751</v>
      </c>
      <c r="AM16" s="582"/>
      <c r="AN16" s="511">
        <v>1</v>
      </c>
      <c r="AP16" s="511">
        <v>0</v>
      </c>
      <c r="AQ16" s="511">
        <v>0</v>
      </c>
      <c r="AR16" s="511">
        <v>0</v>
      </c>
      <c r="AS16" s="511">
        <v>0</v>
      </c>
      <c r="AT16" s="511">
        <v>0</v>
      </c>
      <c r="AU16" s="511">
        <v>0</v>
      </c>
      <c r="AW16" s="511">
        <v>0</v>
      </c>
      <c r="AX16" s="511">
        <v>0</v>
      </c>
      <c r="AY16" s="511">
        <v>0</v>
      </c>
      <c r="AZ16" s="511">
        <v>0</v>
      </c>
      <c r="BA16" s="511">
        <v>0</v>
      </c>
      <c r="BB16" s="511">
        <v>0</v>
      </c>
      <c r="BD16" s="511">
        <v>0</v>
      </c>
      <c r="BE16" s="511">
        <v>0</v>
      </c>
      <c r="BF16" s="511">
        <v>0</v>
      </c>
      <c r="BG16" s="511">
        <v>0</v>
      </c>
      <c r="BH16" s="511">
        <v>0</v>
      </c>
      <c r="BI16" s="511">
        <v>0</v>
      </c>
      <c r="BK16" s="511">
        <v>0</v>
      </c>
      <c r="BL16" s="511">
        <v>0</v>
      </c>
      <c r="BN16" s="511">
        <v>0</v>
      </c>
      <c r="BO16" s="511">
        <v>0</v>
      </c>
      <c r="BP16" s="582"/>
      <c r="BR16" s="775"/>
      <c r="BS16" s="775"/>
      <c r="BT16" s="775"/>
      <c r="BU16" s="775"/>
      <c r="BV16" s="775"/>
      <c r="BW16" s="775"/>
      <c r="BX16" s="775"/>
      <c r="BY16" s="775"/>
      <c r="BZ16" s="775"/>
      <c r="CA16" s="775"/>
      <c r="CB16" s="775"/>
      <c r="CC16" s="775"/>
      <c r="CD16" s="775"/>
      <c r="CE16" s="775"/>
      <c r="CF16" s="775"/>
      <c r="CG16" s="775"/>
      <c r="CH16" s="775"/>
      <c r="CI16" s="775"/>
    </row>
    <row r="17" spans="2:87" ht="15.75" customHeight="1">
      <c r="B17" s="762" t="s">
        <v>16808</v>
      </c>
      <c r="C17" s="763" t="s">
        <v>11407</v>
      </c>
      <c r="D17" s="764" t="s">
        <v>14812</v>
      </c>
      <c r="E17" s="750"/>
      <c r="F17" s="765">
        <v>0</v>
      </c>
      <c r="G17" s="766">
        <v>0</v>
      </c>
      <c r="H17" s="766">
        <v>2.069</v>
      </c>
      <c r="I17" s="766">
        <v>5.3620000000000001</v>
      </c>
      <c r="J17" s="766">
        <v>7.8920000000000003</v>
      </c>
      <c r="K17" s="764">
        <v>0</v>
      </c>
      <c r="L17" s="750"/>
      <c r="M17" s="765">
        <v>0</v>
      </c>
      <c r="N17" s="766">
        <v>0</v>
      </c>
      <c r="O17" s="766">
        <v>0</v>
      </c>
      <c r="P17" s="766">
        <v>0</v>
      </c>
      <c r="Q17" s="766">
        <v>0</v>
      </c>
      <c r="R17" s="764">
        <v>0</v>
      </c>
      <c r="S17" s="750"/>
      <c r="T17" s="767">
        <v>0</v>
      </c>
      <c r="U17" s="768">
        <v>0</v>
      </c>
      <c r="V17" s="768">
        <v>0</v>
      </c>
      <c r="W17" s="768">
        <v>0</v>
      </c>
      <c r="X17" s="768">
        <v>0</v>
      </c>
      <c r="Y17" s="769">
        <v>21</v>
      </c>
      <c r="Z17" s="750"/>
      <c r="AA17" s="770">
        <v>0</v>
      </c>
      <c r="AB17" s="771">
        <v>0</v>
      </c>
      <c r="AC17" s="772">
        <v>0</v>
      </c>
      <c r="AD17" s="772">
        <v>0</v>
      </c>
      <c r="AE17" s="764">
        <v>0</v>
      </c>
      <c r="AF17" s="732"/>
      <c r="AG17" s="773" t="s">
        <v>14827</v>
      </c>
      <c r="AH17" s="732"/>
      <c r="AI17" s="774" t="s">
        <v>16724</v>
      </c>
      <c r="AJ17" s="775"/>
      <c r="AK17" s="582"/>
      <c r="AL17" s="593" t="s">
        <v>6751</v>
      </c>
      <c r="AM17" s="582"/>
      <c r="AN17" s="511">
        <v>1</v>
      </c>
      <c r="AP17" s="511">
        <v>0</v>
      </c>
      <c r="AQ17" s="511">
        <v>0</v>
      </c>
      <c r="AR17" s="511">
        <v>0</v>
      </c>
      <c r="AS17" s="511">
        <v>0</v>
      </c>
      <c r="AT17" s="511">
        <v>0</v>
      </c>
      <c r="AU17" s="511">
        <v>0</v>
      </c>
      <c r="AW17" s="511">
        <v>0</v>
      </c>
      <c r="AX17" s="511">
        <v>0</v>
      </c>
      <c r="AY17" s="511">
        <v>0</v>
      </c>
      <c r="AZ17" s="511">
        <v>0</v>
      </c>
      <c r="BA17" s="511">
        <v>0</v>
      </c>
      <c r="BB17" s="511">
        <v>0</v>
      </c>
      <c r="BD17" s="511">
        <v>0</v>
      </c>
      <c r="BE17" s="511">
        <v>0</v>
      </c>
      <c r="BF17" s="511">
        <v>0</v>
      </c>
      <c r="BG17" s="511">
        <v>0</v>
      </c>
      <c r="BH17" s="511">
        <v>0</v>
      </c>
      <c r="BI17" s="511">
        <v>0</v>
      </c>
      <c r="BK17" s="511">
        <v>0</v>
      </c>
      <c r="BL17" s="511">
        <v>0</v>
      </c>
      <c r="BN17" s="511">
        <v>0</v>
      </c>
      <c r="BO17" s="511">
        <v>0</v>
      </c>
      <c r="BP17" s="582"/>
      <c r="BR17" s="775"/>
      <c r="BS17" s="775"/>
      <c r="BT17" s="775"/>
      <c r="BU17" s="775"/>
      <c r="BV17" s="775"/>
      <c r="BW17" s="775"/>
      <c r="BX17" s="775"/>
      <c r="BY17" s="775"/>
      <c r="BZ17" s="775"/>
      <c r="CA17" s="775"/>
      <c r="CB17" s="775"/>
      <c r="CC17" s="775"/>
      <c r="CD17" s="775"/>
      <c r="CE17" s="775"/>
      <c r="CF17" s="775"/>
      <c r="CG17" s="775"/>
      <c r="CH17" s="775"/>
      <c r="CI17" s="775"/>
    </row>
    <row r="18" spans="2:87" ht="15.75" customHeight="1">
      <c r="B18" s="762" t="s">
        <v>16809</v>
      </c>
      <c r="C18" s="763" t="s">
        <v>11407</v>
      </c>
      <c r="D18" s="764" t="s">
        <v>14812</v>
      </c>
      <c r="E18" s="750"/>
      <c r="F18" s="765">
        <v>0</v>
      </c>
      <c r="G18" s="766">
        <v>7.5999999999999998E-2</v>
      </c>
      <c r="H18" s="766">
        <v>0.88800000000000001</v>
      </c>
      <c r="I18" s="766">
        <v>1.5369999999999999</v>
      </c>
      <c r="J18" s="766">
        <v>6.5910000000000002</v>
      </c>
      <c r="K18" s="764">
        <v>0</v>
      </c>
      <c r="L18" s="750"/>
      <c r="M18" s="765">
        <v>0</v>
      </c>
      <c r="N18" s="766">
        <v>0</v>
      </c>
      <c r="O18" s="766">
        <v>0</v>
      </c>
      <c r="P18" s="766">
        <v>0</v>
      </c>
      <c r="Q18" s="766">
        <v>0</v>
      </c>
      <c r="R18" s="764">
        <v>0</v>
      </c>
      <c r="S18" s="750"/>
      <c r="T18" s="767">
        <v>0</v>
      </c>
      <c r="U18" s="768">
        <v>0</v>
      </c>
      <c r="V18" s="768">
        <v>0</v>
      </c>
      <c r="W18" s="768">
        <v>0</v>
      </c>
      <c r="X18" s="768">
        <v>0</v>
      </c>
      <c r="Y18" s="769">
        <v>10</v>
      </c>
      <c r="Z18" s="750"/>
      <c r="AA18" s="770">
        <v>0</v>
      </c>
      <c r="AB18" s="771">
        <v>0</v>
      </c>
      <c r="AC18" s="772">
        <v>0</v>
      </c>
      <c r="AD18" s="772">
        <v>0</v>
      </c>
      <c r="AE18" s="764">
        <v>0</v>
      </c>
      <c r="AF18" s="732"/>
      <c r="AG18" s="773" t="s">
        <v>14828</v>
      </c>
      <c r="AH18" s="732"/>
      <c r="AI18" s="774" t="s">
        <v>16724</v>
      </c>
      <c r="AJ18" s="775"/>
      <c r="AK18" s="582"/>
      <c r="AL18" s="593" t="s">
        <v>6751</v>
      </c>
      <c r="AM18" s="582"/>
      <c r="AN18" s="511">
        <v>1</v>
      </c>
      <c r="AP18" s="511">
        <v>0</v>
      </c>
      <c r="AQ18" s="511">
        <v>0</v>
      </c>
      <c r="AR18" s="511">
        <v>0</v>
      </c>
      <c r="AS18" s="511">
        <v>0</v>
      </c>
      <c r="AT18" s="511">
        <v>0</v>
      </c>
      <c r="AU18" s="511">
        <v>0</v>
      </c>
      <c r="AW18" s="511">
        <v>0</v>
      </c>
      <c r="AX18" s="511">
        <v>0</v>
      </c>
      <c r="AY18" s="511">
        <v>0</v>
      </c>
      <c r="AZ18" s="511">
        <v>0</v>
      </c>
      <c r="BA18" s="511">
        <v>0</v>
      </c>
      <c r="BB18" s="511">
        <v>0</v>
      </c>
      <c r="BD18" s="511">
        <v>0</v>
      </c>
      <c r="BE18" s="511">
        <v>0</v>
      </c>
      <c r="BF18" s="511">
        <v>0</v>
      </c>
      <c r="BG18" s="511">
        <v>0</v>
      </c>
      <c r="BH18" s="511">
        <v>0</v>
      </c>
      <c r="BI18" s="511">
        <v>0</v>
      </c>
      <c r="BK18" s="511">
        <v>0</v>
      </c>
      <c r="BL18" s="511">
        <v>0</v>
      </c>
      <c r="BN18" s="511">
        <v>0</v>
      </c>
      <c r="BO18" s="511">
        <v>0</v>
      </c>
      <c r="BP18" s="582"/>
      <c r="BR18" s="775"/>
      <c r="BS18" s="775"/>
      <c r="BT18" s="775"/>
      <c r="BU18" s="775"/>
      <c r="BV18" s="775"/>
      <c r="BW18" s="775"/>
      <c r="BX18" s="775"/>
      <c r="BY18" s="775"/>
      <c r="BZ18" s="775"/>
      <c r="CA18" s="775"/>
      <c r="CB18" s="775"/>
      <c r="CC18" s="775"/>
      <c r="CD18" s="775"/>
      <c r="CE18" s="775"/>
      <c r="CF18" s="775"/>
      <c r="CG18" s="775"/>
      <c r="CH18" s="775"/>
      <c r="CI18" s="775"/>
    </row>
    <row r="19" spans="2:87" ht="15.75" customHeight="1">
      <c r="B19" s="762" t="s">
        <v>16810</v>
      </c>
      <c r="C19" s="763" t="s">
        <v>33</v>
      </c>
      <c r="D19" s="764" t="s">
        <v>14810</v>
      </c>
      <c r="E19" s="750"/>
      <c r="F19" s="765">
        <v>7.0000000000000007E-2</v>
      </c>
      <c r="G19" s="766">
        <v>0.14299999999999999</v>
      </c>
      <c r="H19" s="766">
        <v>0</v>
      </c>
      <c r="I19" s="766">
        <v>0</v>
      </c>
      <c r="J19" s="766">
        <v>0</v>
      </c>
      <c r="K19" s="764">
        <v>0</v>
      </c>
      <c r="L19" s="750"/>
      <c r="M19" s="765">
        <v>0</v>
      </c>
      <c r="N19" s="766">
        <v>0</v>
      </c>
      <c r="O19" s="766">
        <v>0</v>
      </c>
      <c r="P19" s="766">
        <v>0</v>
      </c>
      <c r="Q19" s="766">
        <v>0</v>
      </c>
      <c r="R19" s="764">
        <v>0</v>
      </c>
      <c r="S19" s="750"/>
      <c r="T19" s="767">
        <v>0</v>
      </c>
      <c r="U19" s="768">
        <v>0</v>
      </c>
      <c r="V19" s="768">
        <v>0</v>
      </c>
      <c r="W19" s="768">
        <v>1.24</v>
      </c>
      <c r="X19" s="768">
        <v>1.24</v>
      </c>
      <c r="Y19" s="769">
        <v>0</v>
      </c>
      <c r="Z19" s="750"/>
      <c r="AA19" s="770">
        <v>0</v>
      </c>
      <c r="AB19" s="771">
        <v>0</v>
      </c>
      <c r="AC19" s="772">
        <v>0</v>
      </c>
      <c r="AD19" s="772">
        <v>0</v>
      </c>
      <c r="AE19" s="764">
        <v>0</v>
      </c>
      <c r="AF19" s="732"/>
      <c r="AG19" s="773" t="s">
        <v>14829</v>
      </c>
      <c r="AH19" s="732"/>
      <c r="AI19" s="774" t="s">
        <v>16811</v>
      </c>
      <c r="AJ19" s="775"/>
      <c r="AK19" s="582"/>
      <c r="AL19" s="593" t="s">
        <v>6751</v>
      </c>
      <c r="AM19" s="582"/>
      <c r="AN19" s="511">
        <v>1</v>
      </c>
      <c r="AP19" s="511">
        <v>0</v>
      </c>
      <c r="AQ19" s="511">
        <v>0</v>
      </c>
      <c r="AR19" s="511">
        <v>0</v>
      </c>
      <c r="AS19" s="511">
        <v>0</v>
      </c>
      <c r="AT19" s="511">
        <v>0</v>
      </c>
      <c r="AU19" s="511">
        <v>0</v>
      </c>
      <c r="AW19" s="511">
        <v>0</v>
      </c>
      <c r="AX19" s="511">
        <v>0</v>
      </c>
      <c r="AY19" s="511">
        <v>0</v>
      </c>
      <c r="AZ19" s="511">
        <v>0</v>
      </c>
      <c r="BA19" s="511">
        <v>0</v>
      </c>
      <c r="BB19" s="511">
        <v>0</v>
      </c>
      <c r="BD19" s="511">
        <v>0</v>
      </c>
      <c r="BE19" s="511">
        <v>0</v>
      </c>
      <c r="BF19" s="511">
        <v>0</v>
      </c>
      <c r="BG19" s="511">
        <v>0</v>
      </c>
      <c r="BH19" s="511">
        <v>0</v>
      </c>
      <c r="BI19" s="511">
        <v>0</v>
      </c>
      <c r="BK19" s="511">
        <v>0</v>
      </c>
      <c r="BL19" s="511">
        <v>0</v>
      </c>
      <c r="BN19" s="511">
        <v>0</v>
      </c>
      <c r="BO19" s="511">
        <v>0</v>
      </c>
      <c r="BP19" s="582"/>
      <c r="BR19" s="775"/>
      <c r="BS19" s="775"/>
      <c r="BT19" s="775"/>
      <c r="BU19" s="775"/>
      <c r="BV19" s="775"/>
      <c r="BW19" s="775"/>
      <c r="BX19" s="775"/>
      <c r="BY19" s="775"/>
      <c r="BZ19" s="775"/>
      <c r="CA19" s="775"/>
      <c r="CB19" s="775"/>
      <c r="CC19" s="775"/>
      <c r="CD19" s="775"/>
      <c r="CE19" s="775"/>
      <c r="CF19" s="775"/>
      <c r="CG19" s="775"/>
      <c r="CH19" s="775"/>
      <c r="CI19" s="775"/>
    </row>
    <row r="20" spans="2:87" ht="15.75" customHeight="1">
      <c r="B20" s="762" t="s">
        <v>16812</v>
      </c>
      <c r="C20" s="763" t="s">
        <v>11407</v>
      </c>
      <c r="D20" s="764" t="s">
        <v>14811</v>
      </c>
      <c r="E20" s="750"/>
      <c r="F20" s="765">
        <v>8.0000000000000002E-3</v>
      </c>
      <c r="G20" s="766">
        <v>0.155</v>
      </c>
      <c r="H20" s="766">
        <v>0.379</v>
      </c>
      <c r="I20" s="766">
        <v>0.47499999999999998</v>
      </c>
      <c r="J20" s="766">
        <v>1.4999999999999999E-2</v>
      </c>
      <c r="K20" s="764">
        <v>0</v>
      </c>
      <c r="L20" s="750"/>
      <c r="M20" s="765">
        <v>0</v>
      </c>
      <c r="N20" s="766">
        <v>0</v>
      </c>
      <c r="O20" s="766">
        <v>0</v>
      </c>
      <c r="P20" s="766">
        <v>0</v>
      </c>
      <c r="Q20" s="766">
        <v>0</v>
      </c>
      <c r="R20" s="764">
        <v>0</v>
      </c>
      <c r="S20" s="750"/>
      <c r="T20" s="767">
        <v>0</v>
      </c>
      <c r="U20" s="768">
        <v>0</v>
      </c>
      <c r="V20" s="768">
        <v>0</v>
      </c>
      <c r="W20" s="768">
        <v>0</v>
      </c>
      <c r="X20" s="768">
        <v>5</v>
      </c>
      <c r="Y20" s="769">
        <v>0</v>
      </c>
      <c r="Z20" s="750"/>
      <c r="AA20" s="770">
        <v>0.3</v>
      </c>
      <c r="AB20" s="771">
        <v>600</v>
      </c>
      <c r="AC20" s="772">
        <v>0</v>
      </c>
      <c r="AD20" s="772">
        <v>0</v>
      </c>
      <c r="AE20" s="764">
        <v>0</v>
      </c>
      <c r="AF20" s="732"/>
      <c r="AG20" s="773" t="s">
        <v>14830</v>
      </c>
      <c r="AH20" s="732"/>
      <c r="AI20" s="774" t="s">
        <v>16724</v>
      </c>
      <c r="AJ20" s="775"/>
      <c r="AK20" s="582"/>
      <c r="AL20" s="593" t="s">
        <v>6751</v>
      </c>
      <c r="AM20" s="582"/>
      <c r="AN20" s="511">
        <v>1</v>
      </c>
      <c r="AP20" s="511">
        <v>0</v>
      </c>
      <c r="AQ20" s="511">
        <v>0</v>
      </c>
      <c r="AR20" s="511">
        <v>0</v>
      </c>
      <c r="AS20" s="511">
        <v>0</v>
      </c>
      <c r="AT20" s="511">
        <v>0</v>
      </c>
      <c r="AU20" s="511">
        <v>0</v>
      </c>
      <c r="AW20" s="511">
        <v>0</v>
      </c>
      <c r="AX20" s="511">
        <v>0</v>
      </c>
      <c r="AY20" s="511">
        <v>0</v>
      </c>
      <c r="AZ20" s="511">
        <v>0</v>
      </c>
      <c r="BA20" s="511">
        <v>0</v>
      </c>
      <c r="BB20" s="511">
        <v>0</v>
      </c>
      <c r="BD20" s="511">
        <v>0</v>
      </c>
      <c r="BE20" s="511">
        <v>0</v>
      </c>
      <c r="BF20" s="511">
        <v>0</v>
      </c>
      <c r="BG20" s="511">
        <v>0</v>
      </c>
      <c r="BH20" s="511">
        <v>0</v>
      </c>
      <c r="BI20" s="511">
        <v>0</v>
      </c>
      <c r="BK20" s="511">
        <v>0</v>
      </c>
      <c r="BL20" s="511">
        <v>0</v>
      </c>
      <c r="BN20" s="511">
        <v>0</v>
      </c>
      <c r="BO20" s="511">
        <v>0</v>
      </c>
      <c r="BP20" s="582"/>
      <c r="BR20" s="775"/>
      <c r="BS20" s="775"/>
      <c r="BT20" s="775"/>
      <c r="BU20" s="775"/>
      <c r="BV20" s="775"/>
      <c r="BW20" s="775"/>
      <c r="BX20" s="775"/>
      <c r="BY20" s="775"/>
      <c r="BZ20" s="775"/>
      <c r="CA20" s="775"/>
      <c r="CB20" s="775"/>
      <c r="CC20" s="775"/>
      <c r="CD20" s="775"/>
      <c r="CE20" s="775"/>
      <c r="CF20" s="775"/>
      <c r="CG20" s="775"/>
      <c r="CH20" s="775"/>
      <c r="CI20" s="775"/>
    </row>
    <row r="21" spans="2:87" ht="15.75" customHeight="1">
      <c r="B21" s="762" t="s">
        <v>16813</v>
      </c>
      <c r="C21" s="763" t="s">
        <v>33</v>
      </c>
      <c r="D21" s="764" t="s">
        <v>14812</v>
      </c>
      <c r="E21" s="750"/>
      <c r="F21" s="765">
        <v>0</v>
      </c>
      <c r="G21" s="766">
        <v>0</v>
      </c>
      <c r="H21" s="766">
        <v>6.8000000000000005E-2</v>
      </c>
      <c r="I21" s="766">
        <v>0.63400000000000001</v>
      </c>
      <c r="J21" s="766">
        <v>0.58499999999999996</v>
      </c>
      <c r="K21" s="764">
        <v>0</v>
      </c>
      <c r="L21" s="750"/>
      <c r="M21" s="765">
        <v>0</v>
      </c>
      <c r="N21" s="766">
        <v>0</v>
      </c>
      <c r="O21" s="766">
        <v>0</v>
      </c>
      <c r="P21" s="766">
        <v>0</v>
      </c>
      <c r="Q21" s="766">
        <v>0</v>
      </c>
      <c r="R21" s="764">
        <v>0</v>
      </c>
      <c r="S21" s="750"/>
      <c r="T21" s="767">
        <v>0</v>
      </c>
      <c r="U21" s="768">
        <v>0</v>
      </c>
      <c r="V21" s="768">
        <v>0</v>
      </c>
      <c r="W21" s="768">
        <v>0</v>
      </c>
      <c r="X21" s="768">
        <v>0</v>
      </c>
      <c r="Y21" s="769">
        <v>3</v>
      </c>
      <c r="Z21" s="750"/>
      <c r="AA21" s="770">
        <v>0</v>
      </c>
      <c r="AB21" s="771">
        <v>0</v>
      </c>
      <c r="AC21" s="772">
        <v>0</v>
      </c>
      <c r="AD21" s="772">
        <v>0</v>
      </c>
      <c r="AE21" s="764">
        <v>0</v>
      </c>
      <c r="AF21" s="732"/>
      <c r="AG21" s="773" t="s">
        <v>14831</v>
      </c>
      <c r="AH21" s="732"/>
      <c r="AI21" s="774" t="s">
        <v>16724</v>
      </c>
      <c r="AJ21" s="775"/>
      <c r="AK21" s="582"/>
      <c r="AL21" s="593" t="s">
        <v>6751</v>
      </c>
      <c r="AM21" s="582"/>
      <c r="AN21" s="511">
        <v>1</v>
      </c>
      <c r="AP21" s="511">
        <v>0</v>
      </c>
      <c r="AQ21" s="511">
        <v>0</v>
      </c>
      <c r="AR21" s="511">
        <v>0</v>
      </c>
      <c r="AS21" s="511">
        <v>0</v>
      </c>
      <c r="AT21" s="511">
        <v>0</v>
      </c>
      <c r="AU21" s="511">
        <v>0</v>
      </c>
      <c r="AW21" s="511">
        <v>0</v>
      </c>
      <c r="AX21" s="511">
        <v>0</v>
      </c>
      <c r="AY21" s="511">
        <v>0</v>
      </c>
      <c r="AZ21" s="511">
        <v>0</v>
      </c>
      <c r="BA21" s="511">
        <v>0</v>
      </c>
      <c r="BB21" s="511">
        <v>0</v>
      </c>
      <c r="BD21" s="511">
        <v>0</v>
      </c>
      <c r="BE21" s="511">
        <v>0</v>
      </c>
      <c r="BF21" s="511">
        <v>0</v>
      </c>
      <c r="BG21" s="511">
        <v>0</v>
      </c>
      <c r="BH21" s="511">
        <v>0</v>
      </c>
      <c r="BI21" s="511">
        <v>0</v>
      </c>
      <c r="BK21" s="511">
        <v>0</v>
      </c>
      <c r="BL21" s="511">
        <v>0</v>
      </c>
      <c r="BN21" s="511">
        <v>0</v>
      </c>
      <c r="BO21" s="511">
        <v>0</v>
      </c>
      <c r="BP21" s="582"/>
      <c r="BR21" s="775"/>
      <c r="BS21" s="775"/>
      <c r="BT21" s="775"/>
      <c r="BU21" s="775"/>
      <c r="BV21" s="775"/>
      <c r="BW21" s="775"/>
      <c r="BX21" s="775"/>
      <c r="BY21" s="775"/>
      <c r="BZ21" s="775"/>
      <c r="CA21" s="775"/>
      <c r="CB21" s="775"/>
      <c r="CC21" s="775"/>
      <c r="CD21" s="775"/>
      <c r="CE21" s="775"/>
      <c r="CF21" s="775"/>
      <c r="CG21" s="775"/>
      <c r="CH21" s="775"/>
      <c r="CI21" s="775"/>
    </row>
    <row r="22" spans="2:87" ht="15.75" customHeight="1">
      <c r="B22" s="762" t="s">
        <v>16814</v>
      </c>
      <c r="C22" s="763" t="s">
        <v>64</v>
      </c>
      <c r="D22" s="764" t="s">
        <v>14812</v>
      </c>
      <c r="E22" s="750"/>
      <c r="F22" s="765">
        <v>7.0000000000000001E-3</v>
      </c>
      <c r="G22" s="766">
        <v>0.189</v>
      </c>
      <c r="H22" s="766">
        <v>0.441</v>
      </c>
      <c r="I22" s="766">
        <v>0.40600000000000003</v>
      </c>
      <c r="J22" s="766">
        <v>1.1120000000000001</v>
      </c>
      <c r="K22" s="764">
        <v>1.008</v>
      </c>
      <c r="L22" s="750"/>
      <c r="M22" s="765">
        <v>0</v>
      </c>
      <c r="N22" s="766">
        <v>0</v>
      </c>
      <c r="O22" s="766">
        <v>0</v>
      </c>
      <c r="P22" s="766">
        <v>0</v>
      </c>
      <c r="Q22" s="766">
        <v>0</v>
      </c>
      <c r="R22" s="764">
        <v>0</v>
      </c>
      <c r="S22" s="750"/>
      <c r="T22" s="767">
        <v>0</v>
      </c>
      <c r="U22" s="768">
        <v>0</v>
      </c>
      <c r="V22" s="768">
        <v>0</v>
      </c>
      <c r="W22" s="768">
        <v>0</v>
      </c>
      <c r="X22" s="768">
        <v>0</v>
      </c>
      <c r="Y22" s="769">
        <v>30</v>
      </c>
      <c r="Z22" s="750"/>
      <c r="AA22" s="770">
        <v>4</v>
      </c>
      <c r="AB22" s="771">
        <v>630</v>
      </c>
      <c r="AC22" s="772">
        <v>0</v>
      </c>
      <c r="AD22" s="772">
        <v>0</v>
      </c>
      <c r="AE22" s="764">
        <v>0</v>
      </c>
      <c r="AF22" s="732"/>
      <c r="AG22" s="773" t="s">
        <v>14832</v>
      </c>
      <c r="AH22" s="732"/>
      <c r="AI22" s="774" t="s">
        <v>16815</v>
      </c>
      <c r="AJ22" s="775"/>
      <c r="AK22" s="582"/>
      <c r="AL22" s="593" t="s">
        <v>6751</v>
      </c>
      <c r="AM22" s="582"/>
      <c r="AN22" s="511">
        <v>1</v>
      </c>
      <c r="AP22" s="511">
        <v>0</v>
      </c>
      <c r="AQ22" s="511">
        <v>0</v>
      </c>
      <c r="AR22" s="511">
        <v>0</v>
      </c>
      <c r="AS22" s="511">
        <v>0</v>
      </c>
      <c r="AT22" s="511">
        <v>0</v>
      </c>
      <c r="AU22" s="511">
        <v>0</v>
      </c>
      <c r="AW22" s="511">
        <v>0</v>
      </c>
      <c r="AX22" s="511">
        <v>0</v>
      </c>
      <c r="AY22" s="511">
        <v>0</v>
      </c>
      <c r="AZ22" s="511">
        <v>0</v>
      </c>
      <c r="BA22" s="511">
        <v>0</v>
      </c>
      <c r="BB22" s="511">
        <v>0</v>
      </c>
      <c r="BD22" s="511">
        <v>0</v>
      </c>
      <c r="BE22" s="511">
        <v>0</v>
      </c>
      <c r="BF22" s="511">
        <v>0</v>
      </c>
      <c r="BG22" s="511">
        <v>0</v>
      </c>
      <c r="BH22" s="511">
        <v>0</v>
      </c>
      <c r="BI22" s="511">
        <v>0</v>
      </c>
      <c r="BK22" s="511">
        <v>0</v>
      </c>
      <c r="BL22" s="511">
        <v>0</v>
      </c>
      <c r="BN22" s="511">
        <v>0</v>
      </c>
      <c r="BO22" s="511">
        <v>0</v>
      </c>
      <c r="BP22" s="582"/>
      <c r="BR22" s="775"/>
      <c r="BS22" s="775"/>
      <c r="BT22" s="775"/>
      <c r="BU22" s="775"/>
      <c r="BV22" s="775"/>
      <c r="BW22" s="775"/>
      <c r="BX22" s="775"/>
      <c r="BY22" s="775"/>
      <c r="BZ22" s="775"/>
      <c r="CA22" s="775"/>
      <c r="CB22" s="775"/>
      <c r="CC22" s="775"/>
      <c r="CD22" s="775"/>
      <c r="CE22" s="775"/>
      <c r="CF22" s="775"/>
      <c r="CG22" s="775"/>
      <c r="CH22" s="775"/>
      <c r="CI22" s="775"/>
    </row>
    <row r="23" spans="2:87" ht="15.75" customHeight="1">
      <c r="B23" s="762" t="s">
        <v>16814</v>
      </c>
      <c r="C23" s="763" t="s">
        <v>11407</v>
      </c>
      <c r="D23" s="764" t="s">
        <v>14812</v>
      </c>
      <c r="E23" s="750"/>
      <c r="F23" s="765">
        <v>0</v>
      </c>
      <c r="G23" s="766">
        <v>-7.0000000000000001E-3</v>
      </c>
      <c r="H23" s="766">
        <v>0</v>
      </c>
      <c r="I23" s="766">
        <v>0</v>
      </c>
      <c r="J23" s="766">
        <v>0</v>
      </c>
      <c r="K23" s="764">
        <v>0</v>
      </c>
      <c r="L23" s="750"/>
      <c r="M23" s="765">
        <v>0</v>
      </c>
      <c r="N23" s="766">
        <v>0</v>
      </c>
      <c r="O23" s="766">
        <v>0</v>
      </c>
      <c r="P23" s="766">
        <v>0</v>
      </c>
      <c r="Q23" s="766">
        <v>0</v>
      </c>
      <c r="R23" s="764">
        <v>0</v>
      </c>
      <c r="S23" s="750"/>
      <c r="T23" s="767">
        <v>0</v>
      </c>
      <c r="U23" s="768">
        <v>0</v>
      </c>
      <c r="V23" s="768">
        <v>0</v>
      </c>
      <c r="W23" s="768">
        <v>0</v>
      </c>
      <c r="X23" s="768">
        <v>0</v>
      </c>
      <c r="Y23" s="769">
        <v>30</v>
      </c>
      <c r="Z23" s="750"/>
      <c r="AA23" s="770">
        <v>4</v>
      </c>
      <c r="AB23" s="771">
        <v>630</v>
      </c>
      <c r="AC23" s="772">
        <v>0</v>
      </c>
      <c r="AD23" s="772">
        <v>0</v>
      </c>
      <c r="AE23" s="764">
        <v>0</v>
      </c>
      <c r="AF23" s="732"/>
      <c r="AG23" s="773" t="s">
        <v>14833</v>
      </c>
      <c r="AH23" s="732"/>
      <c r="AI23" s="774" t="s">
        <v>16815</v>
      </c>
      <c r="AJ23" s="775"/>
      <c r="AK23" s="582"/>
      <c r="AL23" s="593" t="s">
        <v>6751</v>
      </c>
      <c r="AM23" s="582"/>
      <c r="AN23" s="511">
        <v>1</v>
      </c>
      <c r="AP23" s="511">
        <v>0</v>
      </c>
      <c r="AQ23" s="511">
        <v>0</v>
      </c>
      <c r="AR23" s="511">
        <v>0</v>
      </c>
      <c r="AS23" s="511">
        <v>0</v>
      </c>
      <c r="AT23" s="511">
        <v>0</v>
      </c>
      <c r="AU23" s="511">
        <v>0</v>
      </c>
      <c r="AW23" s="511">
        <v>0</v>
      </c>
      <c r="AX23" s="511">
        <v>0</v>
      </c>
      <c r="AY23" s="511">
        <v>0</v>
      </c>
      <c r="AZ23" s="511">
        <v>0</v>
      </c>
      <c r="BA23" s="511">
        <v>0</v>
      </c>
      <c r="BB23" s="511">
        <v>0</v>
      </c>
      <c r="BD23" s="511">
        <v>0</v>
      </c>
      <c r="BE23" s="511">
        <v>0</v>
      </c>
      <c r="BF23" s="511">
        <v>0</v>
      </c>
      <c r="BG23" s="511">
        <v>0</v>
      </c>
      <c r="BH23" s="511">
        <v>0</v>
      </c>
      <c r="BI23" s="511">
        <v>0</v>
      </c>
      <c r="BK23" s="511">
        <v>0</v>
      </c>
      <c r="BL23" s="511">
        <v>0</v>
      </c>
      <c r="BN23" s="511">
        <v>0</v>
      </c>
      <c r="BO23" s="511">
        <v>0</v>
      </c>
      <c r="BP23" s="582"/>
      <c r="BR23" s="775"/>
      <c r="BS23" s="775"/>
      <c r="BT23" s="775"/>
      <c r="BU23" s="775"/>
      <c r="BV23" s="775"/>
      <c r="BW23" s="775"/>
      <c r="BX23" s="775"/>
      <c r="BY23" s="775"/>
      <c r="BZ23" s="775"/>
      <c r="CA23" s="775"/>
      <c r="CB23" s="775"/>
      <c r="CC23" s="775"/>
      <c r="CD23" s="775"/>
      <c r="CE23" s="775"/>
      <c r="CF23" s="775"/>
      <c r="CG23" s="775"/>
      <c r="CH23" s="775"/>
      <c r="CI23" s="775"/>
    </row>
    <row r="24" spans="2:87" ht="15.75" customHeight="1">
      <c r="B24" s="762" t="s">
        <v>16816</v>
      </c>
      <c r="C24" s="763" t="s">
        <v>64</v>
      </c>
      <c r="D24" s="764" t="s">
        <v>14812</v>
      </c>
      <c r="E24" s="750"/>
      <c r="F24" s="765">
        <v>8.0000000000000002E-3</v>
      </c>
      <c r="G24" s="766">
        <v>0.23300000000000001</v>
      </c>
      <c r="H24" s="766">
        <v>0.94499999999999995</v>
      </c>
      <c r="I24" s="766">
        <v>1.6719999999999999</v>
      </c>
      <c r="J24" s="766">
        <v>3.3959999999999999</v>
      </c>
      <c r="K24" s="764">
        <v>4.5839999999999996</v>
      </c>
      <c r="L24" s="750"/>
      <c r="M24" s="765">
        <v>0</v>
      </c>
      <c r="N24" s="766">
        <v>0</v>
      </c>
      <c r="O24" s="766">
        <v>0</v>
      </c>
      <c r="P24" s="766">
        <v>0</v>
      </c>
      <c r="Q24" s="766">
        <v>0</v>
      </c>
      <c r="R24" s="764">
        <v>0</v>
      </c>
      <c r="S24" s="750"/>
      <c r="T24" s="767">
        <v>0</v>
      </c>
      <c r="U24" s="768">
        <v>0</v>
      </c>
      <c r="V24" s="768">
        <v>0</v>
      </c>
      <c r="W24" s="768">
        <v>0</v>
      </c>
      <c r="X24" s="768">
        <v>0</v>
      </c>
      <c r="Y24" s="769">
        <v>30</v>
      </c>
      <c r="Z24" s="750"/>
      <c r="AA24" s="770">
        <v>27.4</v>
      </c>
      <c r="AB24" s="771">
        <v>630</v>
      </c>
      <c r="AC24" s="772">
        <v>0</v>
      </c>
      <c r="AD24" s="772">
        <v>0</v>
      </c>
      <c r="AE24" s="764">
        <v>0</v>
      </c>
      <c r="AF24" s="732"/>
      <c r="AG24" s="773" t="s">
        <v>14834</v>
      </c>
      <c r="AH24" s="732"/>
      <c r="AI24" s="774" t="s">
        <v>16815</v>
      </c>
      <c r="AJ24" s="775"/>
      <c r="AK24" s="582"/>
      <c r="AL24" s="593" t="s">
        <v>6751</v>
      </c>
      <c r="AM24" s="582"/>
      <c r="AN24" s="511">
        <v>1</v>
      </c>
      <c r="AP24" s="511">
        <v>0</v>
      </c>
      <c r="AQ24" s="511">
        <v>0</v>
      </c>
      <c r="AR24" s="511">
        <v>0</v>
      </c>
      <c r="AS24" s="511">
        <v>0</v>
      </c>
      <c r="AT24" s="511">
        <v>0</v>
      </c>
      <c r="AU24" s="511">
        <v>0</v>
      </c>
      <c r="AW24" s="511">
        <v>0</v>
      </c>
      <c r="AX24" s="511">
        <v>0</v>
      </c>
      <c r="AY24" s="511">
        <v>0</v>
      </c>
      <c r="AZ24" s="511">
        <v>0</v>
      </c>
      <c r="BA24" s="511">
        <v>0</v>
      </c>
      <c r="BB24" s="511">
        <v>0</v>
      </c>
      <c r="BD24" s="511">
        <v>0</v>
      </c>
      <c r="BE24" s="511">
        <v>0</v>
      </c>
      <c r="BF24" s="511">
        <v>0</v>
      </c>
      <c r="BG24" s="511">
        <v>0</v>
      </c>
      <c r="BH24" s="511">
        <v>0</v>
      </c>
      <c r="BI24" s="511">
        <v>0</v>
      </c>
      <c r="BK24" s="511">
        <v>0</v>
      </c>
      <c r="BL24" s="511">
        <v>0</v>
      </c>
      <c r="BN24" s="511">
        <v>0</v>
      </c>
      <c r="BO24" s="511">
        <v>0</v>
      </c>
      <c r="BP24" s="582"/>
      <c r="BR24" s="775"/>
      <c r="BS24" s="775"/>
      <c r="BT24" s="775"/>
      <c r="BU24" s="775"/>
      <c r="BV24" s="775"/>
      <c r="BW24" s="775"/>
      <c r="BX24" s="775"/>
      <c r="BY24" s="775"/>
      <c r="BZ24" s="775"/>
      <c r="CA24" s="775"/>
      <c r="CB24" s="775"/>
      <c r="CC24" s="775"/>
      <c r="CD24" s="775"/>
      <c r="CE24" s="775"/>
      <c r="CF24" s="775"/>
      <c r="CG24" s="775"/>
      <c r="CH24" s="775"/>
      <c r="CI24" s="775"/>
    </row>
    <row r="25" spans="2:87" ht="15.75" customHeight="1">
      <c r="B25" s="762" t="s">
        <v>16816</v>
      </c>
      <c r="C25" s="763" t="s">
        <v>11407</v>
      </c>
      <c r="D25" s="764" t="s">
        <v>14812</v>
      </c>
      <c r="E25" s="750"/>
      <c r="F25" s="765">
        <v>0</v>
      </c>
      <c r="G25" s="766">
        <v>-8.0000000000000002E-3</v>
      </c>
      <c r="H25" s="766">
        <v>0</v>
      </c>
      <c r="I25" s="766">
        <v>0</v>
      </c>
      <c r="J25" s="766">
        <v>0</v>
      </c>
      <c r="K25" s="764">
        <v>0</v>
      </c>
      <c r="L25" s="750"/>
      <c r="M25" s="765">
        <v>0</v>
      </c>
      <c r="N25" s="766">
        <v>0</v>
      </c>
      <c r="O25" s="766">
        <v>0</v>
      </c>
      <c r="P25" s="766">
        <v>0</v>
      </c>
      <c r="Q25" s="766">
        <v>0</v>
      </c>
      <c r="R25" s="764">
        <v>0</v>
      </c>
      <c r="S25" s="750"/>
      <c r="T25" s="767">
        <v>0</v>
      </c>
      <c r="U25" s="768">
        <v>0</v>
      </c>
      <c r="V25" s="768">
        <v>0</v>
      </c>
      <c r="W25" s="768">
        <v>0</v>
      </c>
      <c r="X25" s="768">
        <v>0</v>
      </c>
      <c r="Y25" s="769">
        <v>30</v>
      </c>
      <c r="Z25" s="750"/>
      <c r="AA25" s="770">
        <v>27.4</v>
      </c>
      <c r="AB25" s="771">
        <v>630</v>
      </c>
      <c r="AC25" s="772">
        <v>0</v>
      </c>
      <c r="AD25" s="772">
        <v>0</v>
      </c>
      <c r="AE25" s="764">
        <v>0</v>
      </c>
      <c r="AF25" s="732"/>
      <c r="AG25" s="773" t="s">
        <v>14835</v>
      </c>
      <c r="AH25" s="732"/>
      <c r="AI25" s="774" t="s">
        <v>16815</v>
      </c>
      <c r="AJ25" s="775"/>
      <c r="AK25" s="582"/>
      <c r="AL25" s="593" t="s">
        <v>6751</v>
      </c>
      <c r="AM25" s="582"/>
      <c r="AN25" s="511">
        <v>1</v>
      </c>
      <c r="AP25" s="511">
        <v>0</v>
      </c>
      <c r="AQ25" s="511">
        <v>0</v>
      </c>
      <c r="AR25" s="511">
        <v>0</v>
      </c>
      <c r="AS25" s="511">
        <v>0</v>
      </c>
      <c r="AT25" s="511">
        <v>0</v>
      </c>
      <c r="AU25" s="511">
        <v>0</v>
      </c>
      <c r="AW25" s="511">
        <v>0</v>
      </c>
      <c r="AX25" s="511">
        <v>0</v>
      </c>
      <c r="AY25" s="511">
        <v>0</v>
      </c>
      <c r="AZ25" s="511">
        <v>0</v>
      </c>
      <c r="BA25" s="511">
        <v>0</v>
      </c>
      <c r="BB25" s="511">
        <v>0</v>
      </c>
      <c r="BD25" s="511">
        <v>0</v>
      </c>
      <c r="BE25" s="511">
        <v>0</v>
      </c>
      <c r="BF25" s="511">
        <v>0</v>
      </c>
      <c r="BG25" s="511">
        <v>0</v>
      </c>
      <c r="BH25" s="511">
        <v>0</v>
      </c>
      <c r="BI25" s="511">
        <v>0</v>
      </c>
      <c r="BK25" s="511">
        <v>0</v>
      </c>
      <c r="BL25" s="511">
        <v>0</v>
      </c>
      <c r="BN25" s="511">
        <v>0</v>
      </c>
      <c r="BO25" s="511">
        <v>0</v>
      </c>
      <c r="BP25" s="582"/>
      <c r="BR25" s="775"/>
      <c r="BS25" s="775"/>
      <c r="BT25" s="775"/>
      <c r="BU25" s="775"/>
      <c r="BV25" s="775"/>
      <c r="BW25" s="775"/>
      <c r="BX25" s="775"/>
      <c r="BY25" s="775"/>
      <c r="BZ25" s="775"/>
      <c r="CA25" s="775"/>
      <c r="CB25" s="775"/>
      <c r="CC25" s="775"/>
      <c r="CD25" s="775"/>
      <c r="CE25" s="775"/>
      <c r="CF25" s="775"/>
      <c r="CG25" s="775"/>
      <c r="CH25" s="775"/>
      <c r="CI25" s="775"/>
    </row>
    <row r="26" spans="2:87" ht="15.75" customHeight="1">
      <c r="B26" s="762" t="s">
        <v>16817</v>
      </c>
      <c r="C26" s="763" t="s">
        <v>33</v>
      </c>
      <c r="D26" s="764" t="s">
        <v>14812</v>
      </c>
      <c r="E26" s="750"/>
      <c r="F26" s="765">
        <v>0</v>
      </c>
      <c r="G26" s="766">
        <v>0.11899999999999999</v>
      </c>
      <c r="H26" s="766">
        <v>0.90500000000000003</v>
      </c>
      <c r="I26" s="766">
        <v>1.6459999999999999</v>
      </c>
      <c r="J26" s="766">
        <v>2.5960000000000001</v>
      </c>
      <c r="K26" s="764">
        <v>0</v>
      </c>
      <c r="L26" s="750"/>
      <c r="M26" s="765">
        <v>0</v>
      </c>
      <c r="N26" s="766">
        <v>0</v>
      </c>
      <c r="O26" s="766">
        <v>0</v>
      </c>
      <c r="P26" s="766">
        <v>0</v>
      </c>
      <c r="Q26" s="766">
        <v>0</v>
      </c>
      <c r="R26" s="764">
        <v>0</v>
      </c>
      <c r="S26" s="750"/>
      <c r="T26" s="767">
        <v>0</v>
      </c>
      <c r="U26" s="768">
        <v>0</v>
      </c>
      <c r="V26" s="768">
        <v>0</v>
      </c>
      <c r="W26" s="768">
        <v>0</v>
      </c>
      <c r="X26" s="768">
        <v>0</v>
      </c>
      <c r="Y26" s="769">
        <v>18</v>
      </c>
      <c r="Z26" s="750"/>
      <c r="AA26" s="770">
        <v>0</v>
      </c>
      <c r="AB26" s="771">
        <v>0</v>
      </c>
      <c r="AC26" s="772">
        <v>0</v>
      </c>
      <c r="AD26" s="772">
        <v>0</v>
      </c>
      <c r="AE26" s="764">
        <v>0</v>
      </c>
      <c r="AF26" s="732"/>
      <c r="AG26" s="773" t="s">
        <v>14836</v>
      </c>
      <c r="AH26" s="732"/>
      <c r="AI26" s="774" t="s">
        <v>16724</v>
      </c>
      <c r="AJ26" s="775"/>
      <c r="AK26" s="582"/>
      <c r="AL26" s="593" t="s">
        <v>6751</v>
      </c>
      <c r="AM26" s="582"/>
      <c r="AN26" s="511">
        <v>1</v>
      </c>
      <c r="AP26" s="511">
        <v>0</v>
      </c>
      <c r="AQ26" s="511">
        <v>0</v>
      </c>
      <c r="AR26" s="511">
        <v>0</v>
      </c>
      <c r="AS26" s="511">
        <v>0</v>
      </c>
      <c r="AT26" s="511">
        <v>0</v>
      </c>
      <c r="AU26" s="511">
        <v>0</v>
      </c>
      <c r="AW26" s="511">
        <v>0</v>
      </c>
      <c r="AX26" s="511">
        <v>0</v>
      </c>
      <c r="AY26" s="511">
        <v>0</v>
      </c>
      <c r="AZ26" s="511">
        <v>0</v>
      </c>
      <c r="BA26" s="511">
        <v>0</v>
      </c>
      <c r="BB26" s="511">
        <v>0</v>
      </c>
      <c r="BD26" s="511">
        <v>0</v>
      </c>
      <c r="BE26" s="511">
        <v>0</v>
      </c>
      <c r="BF26" s="511">
        <v>0</v>
      </c>
      <c r="BG26" s="511">
        <v>0</v>
      </c>
      <c r="BH26" s="511">
        <v>0</v>
      </c>
      <c r="BI26" s="511">
        <v>0</v>
      </c>
      <c r="BK26" s="511">
        <v>0</v>
      </c>
      <c r="BL26" s="511">
        <v>0</v>
      </c>
      <c r="BN26" s="511">
        <v>0</v>
      </c>
      <c r="BO26" s="511">
        <v>0</v>
      </c>
      <c r="BP26" s="582"/>
      <c r="BR26" s="775"/>
      <c r="BS26" s="775"/>
      <c r="BT26" s="775"/>
      <c r="BU26" s="775"/>
      <c r="BV26" s="775"/>
      <c r="BW26" s="775"/>
      <c r="BX26" s="775"/>
      <c r="BY26" s="775"/>
      <c r="BZ26" s="775"/>
      <c r="CA26" s="775"/>
      <c r="CB26" s="775"/>
      <c r="CC26" s="775"/>
      <c r="CD26" s="775"/>
      <c r="CE26" s="775"/>
      <c r="CF26" s="775"/>
      <c r="CG26" s="775"/>
      <c r="CH26" s="775"/>
      <c r="CI26" s="775"/>
    </row>
    <row r="27" spans="2:87" ht="15.75" customHeight="1">
      <c r="B27" s="762" t="s">
        <v>16818</v>
      </c>
      <c r="C27" s="763" t="s">
        <v>33</v>
      </c>
      <c r="D27" s="764" t="s">
        <v>14812</v>
      </c>
      <c r="E27" s="750"/>
      <c r="F27" s="765">
        <v>1E-3</v>
      </c>
      <c r="G27" s="766">
        <v>9.5000000000000001E-2</v>
      </c>
      <c r="H27" s="766">
        <v>0.90400000000000003</v>
      </c>
      <c r="I27" s="766">
        <v>2.1949999999999998</v>
      </c>
      <c r="J27" s="766">
        <v>5.22</v>
      </c>
      <c r="K27" s="764">
        <v>0</v>
      </c>
      <c r="L27" s="750"/>
      <c r="M27" s="765">
        <v>0</v>
      </c>
      <c r="N27" s="766">
        <v>0</v>
      </c>
      <c r="O27" s="766">
        <v>0</v>
      </c>
      <c r="P27" s="766">
        <v>0</v>
      </c>
      <c r="Q27" s="766">
        <v>0</v>
      </c>
      <c r="R27" s="764">
        <v>0</v>
      </c>
      <c r="S27" s="750"/>
      <c r="T27" s="767">
        <v>0</v>
      </c>
      <c r="U27" s="768">
        <v>0</v>
      </c>
      <c r="V27" s="768">
        <v>0</v>
      </c>
      <c r="W27" s="768">
        <v>0</v>
      </c>
      <c r="X27" s="768">
        <v>0</v>
      </c>
      <c r="Y27" s="769">
        <v>20</v>
      </c>
      <c r="Z27" s="750"/>
      <c r="AA27" s="770">
        <v>0</v>
      </c>
      <c r="AB27" s="771">
        <v>0</v>
      </c>
      <c r="AC27" s="772">
        <v>0</v>
      </c>
      <c r="AD27" s="772">
        <v>0</v>
      </c>
      <c r="AE27" s="764">
        <v>0</v>
      </c>
      <c r="AF27" s="732"/>
      <c r="AG27" s="773" t="s">
        <v>14837</v>
      </c>
      <c r="AH27" s="732"/>
      <c r="AI27" s="774" t="s">
        <v>16724</v>
      </c>
      <c r="AJ27" s="775"/>
      <c r="AK27" s="582"/>
      <c r="AL27" s="593" t="s">
        <v>6751</v>
      </c>
      <c r="AM27" s="582"/>
      <c r="AN27" s="511">
        <v>1</v>
      </c>
      <c r="AP27" s="511">
        <v>0</v>
      </c>
      <c r="AQ27" s="511">
        <v>0</v>
      </c>
      <c r="AR27" s="511">
        <v>0</v>
      </c>
      <c r="AS27" s="511">
        <v>0</v>
      </c>
      <c r="AT27" s="511">
        <v>0</v>
      </c>
      <c r="AU27" s="511">
        <v>0</v>
      </c>
      <c r="AW27" s="511">
        <v>0</v>
      </c>
      <c r="AX27" s="511">
        <v>0</v>
      </c>
      <c r="AY27" s="511">
        <v>0</v>
      </c>
      <c r="AZ27" s="511">
        <v>0</v>
      </c>
      <c r="BA27" s="511">
        <v>0</v>
      </c>
      <c r="BB27" s="511">
        <v>0</v>
      </c>
      <c r="BD27" s="511">
        <v>0</v>
      </c>
      <c r="BE27" s="511">
        <v>0</v>
      </c>
      <c r="BF27" s="511">
        <v>0</v>
      </c>
      <c r="BG27" s="511">
        <v>0</v>
      </c>
      <c r="BH27" s="511">
        <v>0</v>
      </c>
      <c r="BI27" s="511">
        <v>0</v>
      </c>
      <c r="BK27" s="511">
        <v>0</v>
      </c>
      <c r="BL27" s="511">
        <v>0</v>
      </c>
      <c r="BN27" s="511">
        <v>0</v>
      </c>
      <c r="BO27" s="511">
        <v>0</v>
      </c>
      <c r="BP27" s="582"/>
      <c r="BR27" s="775"/>
      <c r="BS27" s="775"/>
      <c r="BT27" s="775"/>
      <c r="BU27" s="775"/>
      <c r="BV27" s="775"/>
      <c r="BW27" s="775"/>
      <c r="BX27" s="775"/>
      <c r="BY27" s="775"/>
      <c r="BZ27" s="775"/>
      <c r="CA27" s="775"/>
      <c r="CB27" s="775"/>
      <c r="CC27" s="775"/>
      <c r="CD27" s="775"/>
      <c r="CE27" s="775"/>
      <c r="CF27" s="775"/>
      <c r="CG27" s="775"/>
      <c r="CH27" s="775"/>
      <c r="CI27" s="775"/>
    </row>
    <row r="28" spans="2:87" ht="15.75" customHeight="1">
      <c r="B28" s="762" t="s">
        <v>16819</v>
      </c>
      <c r="C28" s="763" t="s">
        <v>33</v>
      </c>
      <c r="D28" s="764" t="s">
        <v>14812</v>
      </c>
      <c r="E28" s="750"/>
      <c r="F28" s="765">
        <v>0</v>
      </c>
      <c r="G28" s="766">
        <v>0.13800000000000001</v>
      </c>
      <c r="H28" s="766">
        <v>0.875</v>
      </c>
      <c r="I28" s="766">
        <v>0</v>
      </c>
      <c r="J28" s="766">
        <v>0</v>
      </c>
      <c r="K28" s="764">
        <v>0</v>
      </c>
      <c r="L28" s="750"/>
      <c r="M28" s="765">
        <v>0</v>
      </c>
      <c r="N28" s="766">
        <v>0</v>
      </c>
      <c r="O28" s="766">
        <v>0</v>
      </c>
      <c r="P28" s="766">
        <v>0</v>
      </c>
      <c r="Q28" s="766">
        <v>0</v>
      </c>
      <c r="R28" s="764">
        <v>0</v>
      </c>
      <c r="S28" s="750"/>
      <c r="T28" s="767">
        <v>0</v>
      </c>
      <c r="U28" s="768">
        <v>0</v>
      </c>
      <c r="V28" s="768">
        <v>0</v>
      </c>
      <c r="W28" s="768">
        <v>0</v>
      </c>
      <c r="X28" s="768">
        <v>0</v>
      </c>
      <c r="Y28" s="769">
        <v>8.5</v>
      </c>
      <c r="Z28" s="750"/>
      <c r="AA28" s="770">
        <v>0</v>
      </c>
      <c r="AB28" s="771">
        <v>0</v>
      </c>
      <c r="AC28" s="772">
        <v>0</v>
      </c>
      <c r="AD28" s="772">
        <v>0</v>
      </c>
      <c r="AE28" s="764">
        <v>0</v>
      </c>
      <c r="AF28" s="732"/>
      <c r="AG28" s="773" t="s">
        <v>14838</v>
      </c>
      <c r="AH28" s="732"/>
      <c r="AI28" s="774" t="s">
        <v>16724</v>
      </c>
      <c r="AJ28" s="775"/>
      <c r="AK28" s="582"/>
      <c r="AL28" s="593" t="s">
        <v>6751</v>
      </c>
      <c r="AM28" s="582"/>
      <c r="AN28" s="511">
        <v>1</v>
      </c>
      <c r="AP28" s="511">
        <v>0</v>
      </c>
      <c r="AQ28" s="511">
        <v>0</v>
      </c>
      <c r="AR28" s="511">
        <v>0</v>
      </c>
      <c r="AS28" s="511">
        <v>0</v>
      </c>
      <c r="AT28" s="511">
        <v>0</v>
      </c>
      <c r="AU28" s="511">
        <v>0</v>
      </c>
      <c r="AW28" s="511">
        <v>0</v>
      </c>
      <c r="AX28" s="511">
        <v>0</v>
      </c>
      <c r="AY28" s="511">
        <v>0</v>
      </c>
      <c r="AZ28" s="511">
        <v>0</v>
      </c>
      <c r="BA28" s="511">
        <v>0</v>
      </c>
      <c r="BB28" s="511">
        <v>0</v>
      </c>
      <c r="BD28" s="511">
        <v>0</v>
      </c>
      <c r="BE28" s="511">
        <v>0</v>
      </c>
      <c r="BF28" s="511">
        <v>0</v>
      </c>
      <c r="BG28" s="511">
        <v>0</v>
      </c>
      <c r="BH28" s="511">
        <v>0</v>
      </c>
      <c r="BI28" s="511">
        <v>0</v>
      </c>
      <c r="BK28" s="511">
        <v>0</v>
      </c>
      <c r="BL28" s="511">
        <v>0</v>
      </c>
      <c r="BN28" s="511">
        <v>0</v>
      </c>
      <c r="BO28" s="511">
        <v>0</v>
      </c>
      <c r="BP28" s="582"/>
      <c r="BR28" s="775"/>
      <c r="BS28" s="775"/>
      <c r="BT28" s="775"/>
      <c r="BU28" s="775"/>
      <c r="BV28" s="775"/>
      <c r="BW28" s="775"/>
      <c r="BX28" s="775"/>
      <c r="BY28" s="775"/>
      <c r="BZ28" s="775"/>
      <c r="CA28" s="775"/>
      <c r="CB28" s="775"/>
      <c r="CC28" s="775"/>
      <c r="CD28" s="775"/>
      <c r="CE28" s="775"/>
      <c r="CF28" s="775"/>
      <c r="CG28" s="775"/>
      <c r="CH28" s="775"/>
      <c r="CI28" s="775"/>
    </row>
    <row r="29" spans="2:87" ht="15.75" customHeight="1">
      <c r="B29" s="762" t="s">
        <v>16820</v>
      </c>
      <c r="C29" s="763" t="s">
        <v>11407</v>
      </c>
      <c r="D29" s="764" t="s">
        <v>14812</v>
      </c>
      <c r="E29" s="750"/>
      <c r="F29" s="765">
        <v>0</v>
      </c>
      <c r="G29" s="766">
        <v>-8.0000000000000002E-3</v>
      </c>
      <c r="H29" s="766">
        <v>0</v>
      </c>
      <c r="I29" s="766">
        <v>0</v>
      </c>
      <c r="J29" s="766">
        <v>0</v>
      </c>
      <c r="K29" s="764">
        <v>0</v>
      </c>
      <c r="L29" s="750"/>
      <c r="M29" s="765">
        <v>0</v>
      </c>
      <c r="N29" s="766">
        <v>0</v>
      </c>
      <c r="O29" s="766">
        <v>0</v>
      </c>
      <c r="P29" s="766">
        <v>0</v>
      </c>
      <c r="Q29" s="766">
        <v>0</v>
      </c>
      <c r="R29" s="764">
        <v>0</v>
      </c>
      <c r="S29" s="750"/>
      <c r="T29" s="767">
        <v>0</v>
      </c>
      <c r="U29" s="768">
        <v>0</v>
      </c>
      <c r="V29" s="768">
        <v>0</v>
      </c>
      <c r="W29" s="768">
        <v>0</v>
      </c>
      <c r="X29" s="768">
        <v>0</v>
      </c>
      <c r="Y29" s="769">
        <v>45</v>
      </c>
      <c r="Z29" s="750"/>
      <c r="AA29" s="770">
        <v>15.5</v>
      </c>
      <c r="AB29" s="771">
        <v>900</v>
      </c>
      <c r="AC29" s="772">
        <v>0</v>
      </c>
      <c r="AD29" s="772">
        <v>0</v>
      </c>
      <c r="AE29" s="764">
        <v>0</v>
      </c>
      <c r="AF29" s="732"/>
      <c r="AG29" s="773" t="s">
        <v>14839</v>
      </c>
      <c r="AH29" s="732"/>
      <c r="AI29" s="774" t="s">
        <v>16815</v>
      </c>
      <c r="AJ29" s="775"/>
      <c r="AK29" s="582"/>
      <c r="AL29" s="593" t="s">
        <v>6751</v>
      </c>
      <c r="AM29" s="582"/>
      <c r="AN29" s="511">
        <v>1</v>
      </c>
      <c r="AP29" s="511">
        <v>0</v>
      </c>
      <c r="AQ29" s="511">
        <v>0</v>
      </c>
      <c r="AR29" s="511">
        <v>0</v>
      </c>
      <c r="AS29" s="511">
        <v>0</v>
      </c>
      <c r="AT29" s="511">
        <v>0</v>
      </c>
      <c r="AU29" s="511">
        <v>0</v>
      </c>
      <c r="AW29" s="511">
        <v>0</v>
      </c>
      <c r="AX29" s="511">
        <v>0</v>
      </c>
      <c r="AY29" s="511">
        <v>0</v>
      </c>
      <c r="AZ29" s="511">
        <v>0</v>
      </c>
      <c r="BA29" s="511">
        <v>0</v>
      </c>
      <c r="BB29" s="511">
        <v>0</v>
      </c>
      <c r="BD29" s="511">
        <v>0</v>
      </c>
      <c r="BE29" s="511">
        <v>0</v>
      </c>
      <c r="BF29" s="511">
        <v>0</v>
      </c>
      <c r="BG29" s="511">
        <v>0</v>
      </c>
      <c r="BH29" s="511">
        <v>0</v>
      </c>
      <c r="BI29" s="511">
        <v>0</v>
      </c>
      <c r="BK29" s="511">
        <v>0</v>
      </c>
      <c r="BL29" s="511">
        <v>0</v>
      </c>
      <c r="BN29" s="511">
        <v>0</v>
      </c>
      <c r="BO29" s="511">
        <v>0</v>
      </c>
      <c r="BP29" s="582"/>
      <c r="BR29" s="775"/>
      <c r="BS29" s="775"/>
      <c r="BT29" s="775"/>
      <c r="BU29" s="775"/>
      <c r="BV29" s="775"/>
      <c r="BW29" s="775"/>
      <c r="BX29" s="775"/>
      <c r="BY29" s="775"/>
      <c r="BZ29" s="775"/>
      <c r="CA29" s="775"/>
      <c r="CB29" s="775"/>
      <c r="CC29" s="775"/>
      <c r="CD29" s="775"/>
      <c r="CE29" s="775"/>
      <c r="CF29" s="775"/>
      <c r="CG29" s="775"/>
      <c r="CH29" s="775"/>
      <c r="CI29" s="775"/>
    </row>
    <row r="30" spans="2:87" ht="15.75" customHeight="1">
      <c r="B30" s="762" t="s">
        <v>16820</v>
      </c>
      <c r="C30" s="763" t="s">
        <v>64</v>
      </c>
      <c r="D30" s="764" t="s">
        <v>14812</v>
      </c>
      <c r="E30" s="750"/>
      <c r="F30" s="765">
        <v>8.0000000000000002E-3</v>
      </c>
      <c r="G30" s="766">
        <v>0.191</v>
      </c>
      <c r="H30" s="766">
        <v>1.091</v>
      </c>
      <c r="I30" s="766">
        <v>1.66</v>
      </c>
      <c r="J30" s="766">
        <v>6.4589999999999996</v>
      </c>
      <c r="K30" s="764">
        <v>3.895</v>
      </c>
      <c r="L30" s="750"/>
      <c r="M30" s="765">
        <v>0</v>
      </c>
      <c r="N30" s="766">
        <v>0</v>
      </c>
      <c r="O30" s="766">
        <v>0</v>
      </c>
      <c r="P30" s="766">
        <v>0</v>
      </c>
      <c r="Q30" s="766">
        <v>0</v>
      </c>
      <c r="R30" s="764">
        <v>0</v>
      </c>
      <c r="S30" s="750"/>
      <c r="T30" s="767">
        <v>0</v>
      </c>
      <c r="U30" s="768">
        <v>0</v>
      </c>
      <c r="V30" s="768">
        <v>0</v>
      </c>
      <c r="W30" s="768">
        <v>0</v>
      </c>
      <c r="X30" s="768">
        <v>0</v>
      </c>
      <c r="Y30" s="769">
        <v>45</v>
      </c>
      <c r="Z30" s="750"/>
      <c r="AA30" s="770">
        <v>15.5</v>
      </c>
      <c r="AB30" s="771">
        <v>900</v>
      </c>
      <c r="AC30" s="772">
        <v>0</v>
      </c>
      <c r="AD30" s="772">
        <v>0</v>
      </c>
      <c r="AE30" s="764">
        <v>0</v>
      </c>
      <c r="AF30" s="732"/>
      <c r="AG30" s="773" t="s">
        <v>14840</v>
      </c>
      <c r="AH30" s="732"/>
      <c r="AI30" s="774"/>
      <c r="AJ30" s="775"/>
      <c r="AK30" s="582"/>
      <c r="AL30" s="593" t="s">
        <v>6751</v>
      </c>
      <c r="AM30" s="582"/>
      <c r="AN30" s="511">
        <v>1</v>
      </c>
      <c r="AP30" s="511">
        <v>0</v>
      </c>
      <c r="AQ30" s="511">
        <v>0</v>
      </c>
      <c r="AR30" s="511">
        <v>0</v>
      </c>
      <c r="AS30" s="511">
        <v>0</v>
      </c>
      <c r="AT30" s="511">
        <v>0</v>
      </c>
      <c r="AU30" s="511">
        <v>0</v>
      </c>
      <c r="AW30" s="511">
        <v>0</v>
      </c>
      <c r="AX30" s="511">
        <v>0</v>
      </c>
      <c r="AY30" s="511">
        <v>0</v>
      </c>
      <c r="AZ30" s="511">
        <v>0</v>
      </c>
      <c r="BA30" s="511">
        <v>0</v>
      </c>
      <c r="BB30" s="511">
        <v>0</v>
      </c>
      <c r="BD30" s="511">
        <v>0</v>
      </c>
      <c r="BE30" s="511">
        <v>0</v>
      </c>
      <c r="BF30" s="511">
        <v>0</v>
      </c>
      <c r="BG30" s="511">
        <v>0</v>
      </c>
      <c r="BH30" s="511">
        <v>0</v>
      </c>
      <c r="BI30" s="511">
        <v>0</v>
      </c>
      <c r="BK30" s="511">
        <v>0</v>
      </c>
      <c r="BL30" s="511">
        <v>0</v>
      </c>
      <c r="BN30" s="511">
        <v>0</v>
      </c>
      <c r="BO30" s="511">
        <v>0</v>
      </c>
      <c r="BP30" s="582"/>
      <c r="BR30" s="775"/>
      <c r="BS30" s="775"/>
      <c r="BT30" s="775"/>
      <c r="BU30" s="775"/>
      <c r="BV30" s="775"/>
      <c r="BW30" s="775"/>
      <c r="BX30" s="775"/>
      <c r="BY30" s="775"/>
      <c r="BZ30" s="775"/>
      <c r="CA30" s="775"/>
      <c r="CB30" s="775"/>
      <c r="CC30" s="775"/>
      <c r="CD30" s="775"/>
      <c r="CE30" s="775"/>
      <c r="CF30" s="775"/>
      <c r="CG30" s="775"/>
      <c r="CH30" s="775"/>
      <c r="CI30" s="775"/>
    </row>
    <row r="31" spans="2:87" ht="15.75" customHeight="1">
      <c r="B31" s="762" t="s">
        <v>16821</v>
      </c>
      <c r="C31" s="763" t="s">
        <v>49</v>
      </c>
      <c r="D31" s="764" t="s">
        <v>14809</v>
      </c>
      <c r="E31" s="750"/>
      <c r="F31" s="765">
        <v>0</v>
      </c>
      <c r="G31" s="766">
        <v>0</v>
      </c>
      <c r="H31" s="766">
        <v>0</v>
      </c>
      <c r="I31" s="766">
        <v>0</v>
      </c>
      <c r="J31" s="766">
        <v>0</v>
      </c>
      <c r="K31" s="764">
        <v>0</v>
      </c>
      <c r="L31" s="750"/>
      <c r="M31" s="765">
        <v>0.18</v>
      </c>
      <c r="N31" s="766">
        <v>2.8439999999999999</v>
      </c>
      <c r="O31" s="766">
        <v>3.7879999999999998</v>
      </c>
      <c r="P31" s="766">
        <v>3.7879999999999998</v>
      </c>
      <c r="Q31" s="766">
        <v>3.7879999999999998</v>
      </c>
      <c r="R31" s="764">
        <v>0</v>
      </c>
      <c r="S31" s="750"/>
      <c r="T31" s="767">
        <v>0</v>
      </c>
      <c r="U31" s="768">
        <v>0</v>
      </c>
      <c r="V31" s="768">
        <v>-1.67</v>
      </c>
      <c r="W31" s="768">
        <v>-3.33</v>
      </c>
      <c r="X31" s="768">
        <v>-5.0199999999999996</v>
      </c>
      <c r="Y31" s="769">
        <v>0</v>
      </c>
      <c r="Z31" s="750"/>
      <c r="AA31" s="770">
        <v>0</v>
      </c>
      <c r="AB31" s="771">
        <v>0</v>
      </c>
      <c r="AC31" s="772">
        <v>0</v>
      </c>
      <c r="AD31" s="772">
        <v>0</v>
      </c>
      <c r="AE31" s="764">
        <v>0</v>
      </c>
      <c r="AF31" s="732"/>
      <c r="AG31" s="773" t="s">
        <v>14841</v>
      </c>
      <c r="AH31" s="732"/>
      <c r="AI31" s="774"/>
      <c r="AJ31" s="775"/>
      <c r="AK31" s="582"/>
      <c r="AL31" s="593" t="s">
        <v>6751</v>
      </c>
      <c r="AM31" s="582"/>
      <c r="AN31" s="511">
        <v>1</v>
      </c>
      <c r="AP31" s="511">
        <v>0</v>
      </c>
      <c r="AQ31" s="511">
        <v>0</v>
      </c>
      <c r="AR31" s="511">
        <v>0</v>
      </c>
      <c r="AS31" s="511">
        <v>0</v>
      </c>
      <c r="AT31" s="511">
        <v>0</v>
      </c>
      <c r="AU31" s="511">
        <v>0</v>
      </c>
      <c r="AW31" s="511">
        <v>0</v>
      </c>
      <c r="AX31" s="511">
        <v>0</v>
      </c>
      <c r="AY31" s="511">
        <v>0</v>
      </c>
      <c r="AZ31" s="511">
        <v>0</v>
      </c>
      <c r="BA31" s="511">
        <v>0</v>
      </c>
      <c r="BB31" s="511">
        <v>0</v>
      </c>
      <c r="BD31" s="511">
        <v>0</v>
      </c>
      <c r="BE31" s="511">
        <v>0</v>
      </c>
      <c r="BF31" s="511">
        <v>0</v>
      </c>
      <c r="BG31" s="511">
        <v>0</v>
      </c>
      <c r="BH31" s="511">
        <v>0</v>
      </c>
      <c r="BI31" s="511">
        <v>0</v>
      </c>
      <c r="BK31" s="511">
        <v>0</v>
      </c>
      <c r="BL31" s="511">
        <v>0</v>
      </c>
      <c r="BN31" s="511">
        <v>0</v>
      </c>
      <c r="BO31" s="511">
        <v>0</v>
      </c>
      <c r="BP31" s="582"/>
      <c r="BR31" s="775"/>
      <c r="BS31" s="775"/>
      <c r="BT31" s="775"/>
      <c r="BU31" s="775"/>
      <c r="BV31" s="775"/>
      <c r="BW31" s="775"/>
      <c r="BX31" s="775"/>
      <c r="BY31" s="775"/>
      <c r="BZ31" s="775"/>
      <c r="CA31" s="775"/>
      <c r="CB31" s="775"/>
      <c r="CC31" s="775"/>
      <c r="CD31" s="775"/>
      <c r="CE31" s="775"/>
      <c r="CF31" s="775"/>
      <c r="CG31" s="775"/>
      <c r="CH31" s="775"/>
      <c r="CI31" s="775"/>
    </row>
    <row r="32" spans="2:87" ht="15.75" customHeight="1">
      <c r="B32" s="762" t="s">
        <v>16822</v>
      </c>
      <c r="C32" s="763" t="s">
        <v>11407</v>
      </c>
      <c r="D32" s="764">
        <v>0</v>
      </c>
      <c r="E32" s="750"/>
      <c r="F32" s="765">
        <v>8.359</v>
      </c>
      <c r="G32" s="766">
        <v>0.19500000000000001</v>
      </c>
      <c r="H32" s="766">
        <v>0</v>
      </c>
      <c r="I32" s="766">
        <v>0</v>
      </c>
      <c r="J32" s="766">
        <v>0</v>
      </c>
      <c r="K32" s="764">
        <v>0</v>
      </c>
      <c r="L32" s="750"/>
      <c r="M32" s="765">
        <v>0</v>
      </c>
      <c r="N32" s="766">
        <v>0</v>
      </c>
      <c r="O32" s="766">
        <v>0</v>
      </c>
      <c r="P32" s="766">
        <v>0</v>
      </c>
      <c r="Q32" s="766">
        <v>0</v>
      </c>
      <c r="R32" s="764">
        <v>0</v>
      </c>
      <c r="S32" s="750"/>
      <c r="T32" s="767">
        <v>0</v>
      </c>
      <c r="U32" s="768">
        <v>0</v>
      </c>
      <c r="V32" s="768">
        <v>0</v>
      </c>
      <c r="W32" s="768">
        <v>0</v>
      </c>
      <c r="X32" s="768">
        <v>0</v>
      </c>
      <c r="Y32" s="769">
        <v>0</v>
      </c>
      <c r="Z32" s="750"/>
      <c r="AA32" s="770">
        <v>0</v>
      </c>
      <c r="AB32" s="771">
        <v>0</v>
      </c>
      <c r="AC32" s="772">
        <v>0</v>
      </c>
      <c r="AD32" s="772">
        <v>0</v>
      </c>
      <c r="AE32" s="764">
        <v>0</v>
      </c>
      <c r="AF32" s="732"/>
      <c r="AG32" s="773" t="s">
        <v>14842</v>
      </c>
      <c r="AH32" s="732"/>
      <c r="AI32" s="774"/>
      <c r="AJ32" s="775"/>
      <c r="AK32" s="582"/>
      <c r="AL32" s="593">
        <v>0</v>
      </c>
      <c r="AM32" s="582"/>
      <c r="AN32" s="511">
        <v>0</v>
      </c>
      <c r="AP32" s="511">
        <v>0</v>
      </c>
      <c r="AQ32" s="511">
        <v>0</v>
      </c>
      <c r="AR32" s="511">
        <v>0</v>
      </c>
      <c r="AS32" s="511">
        <v>0</v>
      </c>
      <c r="AT32" s="511">
        <v>0</v>
      </c>
      <c r="AU32" s="511">
        <v>0</v>
      </c>
      <c r="AW32" s="511">
        <v>0</v>
      </c>
      <c r="AX32" s="511">
        <v>0</v>
      </c>
      <c r="AY32" s="511">
        <v>0</v>
      </c>
      <c r="AZ32" s="511">
        <v>0</v>
      </c>
      <c r="BA32" s="511">
        <v>0</v>
      </c>
      <c r="BB32" s="511">
        <v>0</v>
      </c>
      <c r="BD32" s="511">
        <v>0</v>
      </c>
      <c r="BE32" s="511">
        <v>0</v>
      </c>
      <c r="BF32" s="511">
        <v>0</v>
      </c>
      <c r="BG32" s="511">
        <v>0</v>
      </c>
      <c r="BH32" s="511">
        <v>0</v>
      </c>
      <c r="BI32" s="511">
        <v>0</v>
      </c>
      <c r="BK32" s="511">
        <v>0</v>
      </c>
      <c r="BL32" s="511">
        <v>0</v>
      </c>
      <c r="BN32" s="511">
        <v>0</v>
      </c>
      <c r="BO32" s="511">
        <v>0</v>
      </c>
      <c r="BP32" s="582"/>
      <c r="BR32" s="775"/>
      <c r="BS32" s="775"/>
      <c r="BT32" s="775"/>
      <c r="BU32" s="775"/>
      <c r="BV32" s="775"/>
      <c r="BW32" s="775"/>
      <c r="BX32" s="775"/>
      <c r="BY32" s="775"/>
      <c r="BZ32" s="775"/>
      <c r="CA32" s="775"/>
      <c r="CB32" s="775"/>
      <c r="CC32" s="775"/>
      <c r="CD32" s="775"/>
      <c r="CE32" s="775"/>
      <c r="CF32" s="775"/>
      <c r="CG32" s="775"/>
      <c r="CH32" s="775"/>
      <c r="CI32" s="775"/>
    </row>
    <row r="33" spans="2:87" ht="15.75" customHeight="1" thickBot="1">
      <c r="B33" s="776" t="s">
        <v>6962</v>
      </c>
      <c r="C33" s="777"/>
      <c r="D33" s="778"/>
      <c r="E33" s="750"/>
      <c r="F33" s="779">
        <f t="shared" ref="F33:K33" si="0">IFERROR(SUM(F12:F32),0)</f>
        <v>8.4659999999999993</v>
      </c>
      <c r="G33" s="780">
        <f t="shared" si="0"/>
        <v>1.7320000000000002</v>
      </c>
      <c r="H33" s="780">
        <f t="shared" si="0"/>
        <v>13.016</v>
      </c>
      <c r="I33" s="780">
        <f t="shared" si="0"/>
        <v>20.495000000000001</v>
      </c>
      <c r="J33" s="780">
        <f t="shared" si="0"/>
        <v>35.563000000000002</v>
      </c>
      <c r="K33" s="781">
        <f t="shared" si="0"/>
        <v>9.5119999999999987</v>
      </c>
      <c r="L33" s="750"/>
      <c r="M33" s="779">
        <f t="shared" ref="M33:R33" si="1">IFERROR(SUM(M12:M32),0)</f>
        <v>0.18</v>
      </c>
      <c r="N33" s="780">
        <f t="shared" si="1"/>
        <v>2.8439999999999999</v>
      </c>
      <c r="O33" s="780">
        <f t="shared" si="1"/>
        <v>3.7879999999999998</v>
      </c>
      <c r="P33" s="780">
        <f t="shared" si="1"/>
        <v>3.7879999999999998</v>
      </c>
      <c r="Q33" s="780">
        <f t="shared" si="1"/>
        <v>3.7879999999999998</v>
      </c>
      <c r="R33" s="781">
        <f t="shared" si="1"/>
        <v>0</v>
      </c>
      <c r="S33" s="750"/>
      <c r="T33" s="782">
        <f t="shared" ref="T33:Y33" si="2">IFERROR(SUM(T12:T32),0)</f>
        <v>0</v>
      </c>
      <c r="U33" s="783">
        <f t="shared" si="2"/>
        <v>0</v>
      </c>
      <c r="V33" s="783">
        <f t="shared" si="2"/>
        <v>-1.67</v>
      </c>
      <c r="W33" s="783">
        <f t="shared" si="2"/>
        <v>-2.09</v>
      </c>
      <c r="X33" s="783">
        <f t="shared" si="2"/>
        <v>13.34</v>
      </c>
      <c r="Y33" s="784">
        <f t="shared" si="2"/>
        <v>293.3</v>
      </c>
      <c r="Z33" s="750"/>
      <c r="AA33" s="785">
        <f>IFERROR(SUM(AA12:AA32),0)</f>
        <v>94.1</v>
      </c>
      <c r="AB33" s="786"/>
      <c r="AC33" s="787"/>
      <c r="AD33" s="788">
        <f>IFERROR(SUM(AD12:AD32),0)</f>
        <v>0</v>
      </c>
      <c r="AE33" s="781">
        <f>IFERROR(SUM(AE12:AE32),0)</f>
        <v>0</v>
      </c>
      <c r="AF33" s="732"/>
      <c r="AG33" s="773" t="s">
        <v>14843</v>
      </c>
      <c r="AH33" s="732"/>
      <c r="AI33" s="789"/>
      <c r="AJ33" s="775"/>
      <c r="AK33" s="582"/>
      <c r="AM33" s="582"/>
      <c r="BP33" s="582"/>
      <c r="BR33" s="775"/>
      <c r="BS33" s="775"/>
      <c r="BT33" s="775"/>
      <c r="BU33" s="775"/>
      <c r="BV33" s="775"/>
      <c r="BW33" s="775"/>
      <c r="BX33" s="775"/>
      <c r="BY33" s="775"/>
      <c r="BZ33" s="775"/>
      <c r="CA33" s="775"/>
      <c r="CB33" s="775"/>
      <c r="CC33" s="775"/>
      <c r="CD33" s="775"/>
      <c r="CE33" s="775"/>
      <c r="CF33" s="775"/>
      <c r="CG33" s="775"/>
      <c r="CH33" s="775"/>
      <c r="CI33" s="775"/>
    </row>
    <row r="34" spans="2:87" ht="15" thickTop="1">
      <c r="B34" s="775"/>
      <c r="F34" s="790"/>
      <c r="G34" s="790"/>
      <c r="H34" s="790"/>
      <c r="I34" s="790"/>
      <c r="J34" s="790"/>
      <c r="K34" s="790"/>
      <c r="M34" s="790"/>
      <c r="N34" s="790"/>
      <c r="O34" s="790"/>
      <c r="P34" s="790"/>
      <c r="Q34" s="790"/>
      <c r="R34" s="790"/>
      <c r="T34" s="790"/>
      <c r="U34" s="790"/>
      <c r="V34" s="790"/>
      <c r="W34" s="790"/>
      <c r="X34" s="790"/>
      <c r="Y34" s="790"/>
      <c r="AA34" s="775"/>
      <c r="AB34" s="791"/>
      <c r="AC34" s="791"/>
      <c r="AD34" s="791"/>
      <c r="AE34" s="791"/>
      <c r="AI34" s="775"/>
      <c r="AJ34" s="775"/>
      <c r="BR34" s="775"/>
      <c r="BS34" s="775"/>
      <c r="BT34" s="775"/>
      <c r="BU34" s="775"/>
      <c r="BV34" s="775"/>
      <c r="BW34" s="775"/>
      <c r="BX34" s="775"/>
      <c r="BY34" s="775"/>
      <c r="BZ34" s="775"/>
      <c r="CA34" s="775"/>
      <c r="CB34" s="775"/>
      <c r="CC34" s="775"/>
      <c r="CD34" s="775"/>
      <c r="CE34" s="775"/>
      <c r="CF34" s="775"/>
      <c r="CG34" s="775"/>
      <c r="CH34" s="775"/>
      <c r="CI34" s="775"/>
    </row>
    <row r="36" spans="2:87">
      <c r="AJ36" s="579"/>
      <c r="BQ36" s="728"/>
    </row>
    <row r="37" spans="2:87">
      <c r="AJ37" s="579"/>
      <c r="BQ37" s="728"/>
    </row>
    <row r="38" spans="2:87">
      <c r="AJ38" s="579"/>
      <c r="BQ38" s="728"/>
    </row>
    <row r="39" spans="2:87">
      <c r="AJ39" s="579"/>
      <c r="BQ39" s="728"/>
    </row>
    <row r="40" spans="2:87">
      <c r="AJ40" s="579"/>
      <c r="BQ40" s="728"/>
    </row>
    <row r="41" spans="2:87">
      <c r="AJ41" s="579"/>
      <c r="BQ41" s="728"/>
    </row>
    <row r="42" spans="2:87">
      <c r="AJ42" s="579"/>
      <c r="BQ42" s="728"/>
    </row>
    <row r="43" spans="2:87">
      <c r="AJ43" s="579"/>
      <c r="BQ43" s="728"/>
    </row>
    <row r="44" spans="2:87">
      <c r="AJ44" s="579"/>
      <c r="BQ44" s="728"/>
    </row>
    <row r="45" spans="2:87">
      <c r="AJ45" s="579"/>
      <c r="BQ45" s="728"/>
    </row>
    <row r="46" spans="2:87">
      <c r="AJ46" s="579"/>
      <c r="BQ46" s="728"/>
    </row>
    <row r="47" spans="2:87">
      <c r="AJ47" s="579"/>
      <c r="BQ47" s="728"/>
    </row>
  </sheetData>
  <sheetProtection algorithmName="SHA-512" hashValue="WkDE9sdhTGo3iZ8txQNziUzwOnwWoI0ueeZcqGiCApz4WzKeCsloHETBithvDaSvdybHH4w83rroGhG4X2ltmw==" saltValue="FjD3/niyqBFu9HdSSxtb8A==" spinCount="100000" sheet="1"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32">
    <cfRule type="cellIs" dxfId="69" priority="8" operator="equal">
      <formula>0</formula>
    </cfRule>
  </conditionalFormatting>
  <dataValidations count="2">
    <dataValidation type="list" allowBlank="1" showInputMessage="1" showErrorMessage="1" sqref="C42 C34" xr:uid="{85EA3417-FFB2-465B-8E28-12F6612C32A7}">
      <formula1>#REF!</formula1>
    </dataValidation>
    <dataValidation type="list" allowBlank="1" showInputMessage="1" showErrorMessage="1" sqref="C33"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C12:C32</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70" zoomScaleNormal="70" zoomScaleSheetLayoutView="80" workbookViewId="0">
      <selection activeCell="H55" sqref="H55"/>
    </sheetView>
  </sheetViews>
  <sheetFormatPr defaultColWidth="9" defaultRowHeight="14.25"/>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70" zoomScaleNormal="70" zoomScaleSheetLayoutView="100" workbookViewId="0">
      <selection activeCell="E21" sqref="E21"/>
    </sheetView>
  </sheetViews>
  <sheetFormatPr defaultColWidth="9" defaultRowHeight="15.75"/>
  <cols>
    <col min="1" max="1" width="1.625" style="2104" customWidth="1"/>
    <col min="2" max="2" width="75.75" style="2104" bestFit="1" customWidth="1"/>
    <col min="3" max="3" width="5.5" style="2104" bestFit="1" customWidth="1"/>
    <col min="4" max="4" width="4.5" style="2104" customWidth="1"/>
    <col min="5" max="5" width="14.125" style="2557" customWidth="1"/>
    <col min="6" max="6" width="1.625" style="2104" customWidth="1"/>
    <col min="7" max="7" width="10.25" style="2104" bestFit="1" customWidth="1"/>
    <col min="8" max="8" width="1.625" style="2098" customWidth="1"/>
    <col min="9" max="9" width="31.125" style="2098" bestFit="1" customWidth="1"/>
    <col min="10" max="10" width="1.625" style="2098" customWidth="1"/>
    <col min="11" max="11" width="1.625" style="2423" customWidth="1"/>
    <col min="12" max="12" width="20.25" style="2423" bestFit="1" customWidth="1"/>
    <col min="13" max="13" width="1.625" style="2423" customWidth="1"/>
    <col min="14" max="14" width="19.75" style="2423" hidden="1" customWidth="1"/>
    <col min="15" max="15" width="1.625" style="2423" hidden="1" customWidth="1"/>
    <col min="16" max="16" width="1.625" style="2104" customWidth="1"/>
    <col min="17" max="17" width="49" style="2104" bestFit="1" customWidth="1"/>
    <col min="18" max="18" width="15.625" style="2104" bestFit="1" customWidth="1"/>
    <col min="19" max="19" width="1.625" style="2104" customWidth="1"/>
    <col min="20" max="16384" width="9" style="2104"/>
  </cols>
  <sheetData>
    <row r="1" spans="2:20" s="72" customFormat="1" ht="30" customHeight="1">
      <c r="B1" s="91" t="s">
        <v>708</v>
      </c>
      <c r="C1" s="91"/>
      <c r="D1" s="91"/>
      <c r="E1" s="91"/>
      <c r="F1" s="91"/>
      <c r="G1" s="91"/>
      <c r="H1" s="2360"/>
      <c r="I1" s="2360"/>
      <c r="J1" s="2360"/>
      <c r="K1" s="2537"/>
      <c r="L1" s="2423"/>
      <c r="M1" s="2537"/>
      <c r="N1" s="2423"/>
      <c r="O1" s="2537"/>
      <c r="Q1" s="91" t="s">
        <v>6740</v>
      </c>
      <c r="R1" s="91"/>
      <c r="T1" s="2423"/>
    </row>
    <row r="2" spans="2:20" s="72" customFormat="1" ht="30" customHeight="1">
      <c r="B2" s="91" t="s">
        <v>9</v>
      </c>
      <c r="C2" s="83"/>
      <c r="D2" s="83"/>
      <c r="E2" s="83"/>
      <c r="F2" s="83"/>
      <c r="G2" s="2538"/>
      <c r="H2" s="2360"/>
      <c r="I2" s="2360"/>
      <c r="J2" s="2360"/>
      <c r="K2" s="2537"/>
      <c r="L2" s="2423"/>
      <c r="M2" s="2537"/>
      <c r="N2" s="2423"/>
      <c r="O2" s="2537"/>
      <c r="Q2" s="91"/>
      <c r="R2" s="83"/>
      <c r="T2" s="2423"/>
    </row>
    <row r="3" spans="2:20" ht="45" customHeight="1">
      <c r="B3" s="3148" t="s">
        <v>709</v>
      </c>
      <c r="C3" s="3148"/>
      <c r="D3" s="3148"/>
      <c r="E3" s="3148"/>
      <c r="F3" s="3148"/>
      <c r="G3" s="3148"/>
      <c r="H3" s="3148"/>
      <c r="I3" s="3148"/>
      <c r="K3" s="2537"/>
      <c r="L3" s="95" t="s">
        <v>6741</v>
      </c>
      <c r="M3" s="2537"/>
      <c r="O3" s="2537"/>
      <c r="Q3" s="3148" t="s">
        <v>709</v>
      </c>
      <c r="R3" s="3148"/>
      <c r="T3" s="2423"/>
    </row>
    <row r="4" spans="2:20" ht="15" customHeight="1" thickBot="1">
      <c r="B4" s="2355"/>
      <c r="C4" s="2355"/>
      <c r="D4" s="2355"/>
      <c r="E4" s="2355"/>
      <c r="F4" s="2428"/>
      <c r="G4" s="2539"/>
      <c r="K4" s="2537"/>
      <c r="M4" s="2537"/>
      <c r="N4" s="2540" t="s">
        <v>6742</v>
      </c>
      <c r="O4" s="2537"/>
      <c r="Q4" s="2355"/>
      <c r="R4" s="2355"/>
      <c r="T4" s="2423"/>
    </row>
    <row r="5" spans="2:20" s="12" customFormat="1" ht="46.5" thickTop="1" thickBot="1">
      <c r="B5" s="75" t="s">
        <v>6743</v>
      </c>
      <c r="C5" s="76" t="s">
        <v>6744</v>
      </c>
      <c r="D5" s="76" t="s">
        <v>6745</v>
      </c>
      <c r="E5" s="77" t="s">
        <v>14844</v>
      </c>
      <c r="F5" s="2502"/>
      <c r="G5" s="78" t="s">
        <v>6749</v>
      </c>
      <c r="I5" s="78" t="s">
        <v>6750</v>
      </c>
      <c r="K5" s="2537"/>
      <c r="L5" s="2423"/>
      <c r="M5" s="2537"/>
      <c r="N5" s="50" t="s">
        <v>6751</v>
      </c>
      <c r="O5" s="2537"/>
      <c r="Q5" s="75" t="s">
        <v>6743</v>
      </c>
      <c r="R5" s="77" t="s">
        <v>14844</v>
      </c>
      <c r="T5" s="2423"/>
    </row>
    <row r="6" spans="2:20" s="12" customFormat="1" ht="15.75" customHeight="1" thickTop="1" thickBot="1">
      <c r="B6" s="74"/>
      <c r="C6" s="74"/>
      <c r="D6" s="74"/>
      <c r="E6" s="68"/>
      <c r="F6" s="10"/>
      <c r="G6" s="2360"/>
      <c r="K6" s="2537"/>
      <c r="L6" s="2423"/>
      <c r="M6" s="2537"/>
      <c r="N6" s="2423"/>
      <c r="O6" s="2537"/>
      <c r="Q6" s="74"/>
      <c r="R6" s="68"/>
      <c r="T6" s="2423"/>
    </row>
    <row r="7" spans="2:20" s="12" customFormat="1" ht="15.75" customHeight="1" thickTop="1" thickBot="1">
      <c r="B7" s="73" t="s">
        <v>14845</v>
      </c>
      <c r="C7" s="36"/>
      <c r="D7" s="36"/>
      <c r="E7" s="82"/>
      <c r="F7" s="10"/>
      <c r="G7" s="2360"/>
      <c r="K7" s="2537"/>
      <c r="L7" s="2423"/>
      <c r="M7" s="2537"/>
      <c r="N7" s="2423"/>
      <c r="O7" s="2537"/>
      <c r="Q7" s="73" t="s">
        <v>14845</v>
      </c>
      <c r="R7" s="82"/>
      <c r="T7" s="2423"/>
    </row>
    <row r="8" spans="2:20" s="12" customFormat="1" ht="15.75" customHeight="1" thickTop="1">
      <c r="B8" s="79" t="s">
        <v>14846</v>
      </c>
      <c r="C8" s="51" t="s">
        <v>8502</v>
      </c>
      <c r="D8" s="51">
        <v>3</v>
      </c>
      <c r="E8" s="2541">
        <v>7700.8</v>
      </c>
      <c r="F8" s="10"/>
      <c r="G8" s="2542" t="s">
        <v>14847</v>
      </c>
      <c r="I8" s="56"/>
      <c r="K8" s="2537"/>
      <c r="L8" s="92">
        <v>0</v>
      </c>
      <c r="M8" s="2537"/>
      <c r="N8" s="57">
        <v>0</v>
      </c>
      <c r="O8" s="2537"/>
      <c r="Q8" s="79" t="s">
        <v>14846</v>
      </c>
      <c r="R8" s="2541" t="s">
        <v>14848</v>
      </c>
      <c r="T8" s="2423"/>
    </row>
    <row r="9" spans="2:20" s="12" customFormat="1" ht="15.75" customHeight="1">
      <c r="B9" s="80" t="s">
        <v>14849</v>
      </c>
      <c r="C9" s="58" t="s">
        <v>8502</v>
      </c>
      <c r="D9" s="58">
        <v>3</v>
      </c>
      <c r="E9" s="2523">
        <v>1265.8820000000001</v>
      </c>
      <c r="F9" s="10"/>
      <c r="G9" s="2543" t="s">
        <v>14850</v>
      </c>
      <c r="I9" s="62"/>
      <c r="K9" s="2537"/>
      <c r="L9" s="92">
        <v>0</v>
      </c>
      <c r="M9" s="2537"/>
      <c r="N9" s="57">
        <v>0</v>
      </c>
      <c r="O9" s="2537"/>
      <c r="Q9" s="80" t="s">
        <v>14849</v>
      </c>
      <c r="R9" s="2523" t="s">
        <v>14851</v>
      </c>
      <c r="T9" s="2423"/>
    </row>
    <row r="10" spans="2:20" s="12" customFormat="1" ht="15.75" customHeight="1">
      <c r="B10" s="80" t="s">
        <v>14852</v>
      </c>
      <c r="C10" s="58" t="s">
        <v>8502</v>
      </c>
      <c r="D10" s="58">
        <v>3</v>
      </c>
      <c r="E10" s="2523">
        <v>7757.2120000000004</v>
      </c>
      <c r="F10" s="10"/>
      <c r="G10" s="2543" t="s">
        <v>14853</v>
      </c>
      <c r="I10" s="62"/>
      <c r="K10" s="2537"/>
      <c r="L10" s="92">
        <v>0</v>
      </c>
      <c r="M10" s="2537"/>
      <c r="N10" s="57">
        <v>0</v>
      </c>
      <c r="O10" s="2537"/>
      <c r="Q10" s="80" t="s">
        <v>14852</v>
      </c>
      <c r="R10" s="2523" t="s">
        <v>14854</v>
      </c>
      <c r="T10" s="2423"/>
    </row>
    <row r="11" spans="2:20" s="12" customFormat="1" ht="15.75" customHeight="1">
      <c r="B11" s="80" t="s">
        <v>14855</v>
      </c>
      <c r="C11" s="58" t="s">
        <v>8502</v>
      </c>
      <c r="D11" s="58">
        <v>3</v>
      </c>
      <c r="E11" s="2523">
        <v>31256.718000000001</v>
      </c>
      <c r="F11" s="10"/>
      <c r="G11" s="2543" t="s">
        <v>14856</v>
      </c>
      <c r="I11" s="62"/>
      <c r="K11" s="2537"/>
      <c r="L11" s="92">
        <v>0</v>
      </c>
      <c r="M11" s="2537"/>
      <c r="N11" s="57">
        <v>0</v>
      </c>
      <c r="O11" s="2537"/>
      <c r="Q11" s="80" t="s">
        <v>14855</v>
      </c>
      <c r="R11" s="2523" t="s">
        <v>14857</v>
      </c>
      <c r="T11" s="2423"/>
    </row>
    <row r="12" spans="2:20" s="12" customFormat="1" ht="15.75" customHeight="1">
      <c r="B12" s="80" t="s">
        <v>14858</v>
      </c>
      <c r="C12" s="58" t="s">
        <v>8502</v>
      </c>
      <c r="D12" s="58">
        <v>3</v>
      </c>
      <c r="E12" s="2523">
        <v>16866.823</v>
      </c>
      <c r="F12" s="10"/>
      <c r="G12" s="2543" t="s">
        <v>14859</v>
      </c>
      <c r="I12" s="62"/>
      <c r="K12" s="2537"/>
      <c r="L12" s="92">
        <v>0</v>
      </c>
      <c r="M12" s="2537"/>
      <c r="N12" s="57">
        <v>0</v>
      </c>
      <c r="O12" s="2537"/>
      <c r="Q12" s="80" t="s">
        <v>14858</v>
      </c>
      <c r="R12" s="2523" t="s">
        <v>14860</v>
      </c>
      <c r="T12" s="2423"/>
    </row>
    <row r="13" spans="2:20" s="12" customFormat="1" ht="15.75" customHeight="1">
      <c r="B13" s="80" t="s">
        <v>14861</v>
      </c>
      <c r="C13" s="58" t="s">
        <v>8502</v>
      </c>
      <c r="D13" s="58">
        <v>3</v>
      </c>
      <c r="E13" s="2523">
        <v>9066.9500000000007</v>
      </c>
      <c r="F13" s="10"/>
      <c r="G13" s="2543" t="s">
        <v>14862</v>
      </c>
      <c r="I13" s="62"/>
      <c r="K13" s="2537"/>
      <c r="L13" s="92">
        <v>0</v>
      </c>
      <c r="M13" s="2537"/>
      <c r="N13" s="57">
        <v>0</v>
      </c>
      <c r="O13" s="2537"/>
      <c r="Q13" s="80" t="s">
        <v>14861</v>
      </c>
      <c r="R13" s="2523" t="s">
        <v>14863</v>
      </c>
      <c r="T13" s="2423"/>
    </row>
    <row r="14" spans="2:20" s="12" customFormat="1" ht="15.75" customHeight="1" thickBot="1">
      <c r="B14" s="81" t="s">
        <v>14864</v>
      </c>
      <c r="C14" s="69" t="s">
        <v>8502</v>
      </c>
      <c r="D14" s="69">
        <v>3</v>
      </c>
      <c r="E14" s="65">
        <v>73914.384999999995</v>
      </c>
      <c r="F14" s="10"/>
      <c r="G14" s="2544" t="s">
        <v>14865</v>
      </c>
      <c r="I14" s="66"/>
      <c r="K14" s="2537"/>
      <c r="L14" s="2423"/>
      <c r="M14" s="2537"/>
      <c r="N14" s="2423"/>
      <c r="O14" s="2537"/>
      <c r="Q14" s="81" t="s">
        <v>14866</v>
      </c>
      <c r="R14" s="65" t="s">
        <v>14867</v>
      </c>
      <c r="T14" s="2423"/>
    </row>
    <row r="15" spans="2:20" s="12" customFormat="1" ht="15.75" customHeight="1" thickTop="1" thickBot="1">
      <c r="B15" s="2545"/>
      <c r="C15" s="2546"/>
      <c r="D15" s="2546"/>
      <c r="E15" s="71"/>
      <c r="F15" s="10"/>
      <c r="G15" s="2547"/>
      <c r="K15" s="2537"/>
      <c r="L15" s="2423"/>
      <c r="M15" s="2537"/>
      <c r="N15" s="2423"/>
      <c r="O15" s="2537"/>
      <c r="Q15" s="2545"/>
      <c r="R15" s="71"/>
      <c r="T15" s="2423"/>
    </row>
    <row r="16" spans="2:20" s="12" customFormat="1" ht="15.75" customHeight="1" thickTop="1" thickBot="1">
      <c r="B16" s="73" t="s">
        <v>14868</v>
      </c>
      <c r="C16" s="2548"/>
      <c r="D16" s="2548"/>
      <c r="E16" s="67"/>
      <c r="F16" s="10"/>
      <c r="G16" s="2360"/>
      <c r="K16" s="2537"/>
      <c r="L16" s="2423"/>
      <c r="M16" s="2537"/>
      <c r="N16" s="2423"/>
      <c r="O16" s="2537"/>
      <c r="Q16" s="73" t="s">
        <v>14868</v>
      </c>
      <c r="R16" s="67"/>
      <c r="T16" s="2423"/>
    </row>
    <row r="17" spans="1:20" s="12" customFormat="1" ht="15.75" customHeight="1" thickTop="1">
      <c r="B17" s="79" t="s">
        <v>14869</v>
      </c>
      <c r="C17" s="51" t="s">
        <v>8502</v>
      </c>
      <c r="D17" s="51">
        <v>3</v>
      </c>
      <c r="E17" s="2549">
        <v>1051</v>
      </c>
      <c r="F17" s="10"/>
      <c r="G17" s="2542" t="s">
        <v>14870</v>
      </c>
      <c r="I17" s="56"/>
      <c r="K17" s="2537"/>
      <c r="L17" s="2423"/>
      <c r="M17" s="2537"/>
      <c r="N17" s="2423"/>
      <c r="O17" s="2537"/>
      <c r="Q17" s="79" t="s">
        <v>14869</v>
      </c>
      <c r="R17" s="2549" t="s">
        <v>14871</v>
      </c>
      <c r="T17" s="2423"/>
    </row>
    <row r="18" spans="1:20" s="12" customFormat="1" ht="15.75" customHeight="1">
      <c r="B18" s="80" t="s">
        <v>14872</v>
      </c>
      <c r="C18" s="58" t="s">
        <v>8502</v>
      </c>
      <c r="D18" s="58">
        <v>3</v>
      </c>
      <c r="E18" s="2550">
        <v>0</v>
      </c>
      <c r="F18" s="10"/>
      <c r="G18" s="2543" t="s">
        <v>14873</v>
      </c>
      <c r="I18" s="62"/>
      <c r="K18" s="2537"/>
      <c r="L18" s="2423"/>
      <c r="M18" s="2537"/>
      <c r="N18" s="2423"/>
      <c r="O18" s="2537"/>
      <c r="Q18" s="80" t="s">
        <v>14872</v>
      </c>
      <c r="R18" s="2550" t="s">
        <v>14874</v>
      </c>
      <c r="T18" s="2423"/>
    </row>
    <row r="19" spans="1:20" s="12" customFormat="1" ht="15.75" customHeight="1">
      <c r="B19" s="80" t="s">
        <v>14875</v>
      </c>
      <c r="C19" s="58" t="s">
        <v>8502</v>
      </c>
      <c r="D19" s="58">
        <v>3</v>
      </c>
      <c r="E19" s="2550">
        <v>87251</v>
      </c>
      <c r="F19" s="10"/>
      <c r="G19" s="2543" t="s">
        <v>14876</v>
      </c>
      <c r="I19" s="62"/>
      <c r="K19" s="2537"/>
      <c r="L19" s="2423"/>
      <c r="M19" s="2537"/>
      <c r="N19" s="2423"/>
      <c r="O19" s="2537"/>
      <c r="Q19" s="80" t="s">
        <v>14875</v>
      </c>
      <c r="R19" s="2550" t="s">
        <v>14877</v>
      </c>
      <c r="T19" s="2423"/>
    </row>
    <row r="20" spans="1:20" s="12" customFormat="1" ht="15.75" customHeight="1">
      <c r="B20" s="80" t="s">
        <v>14878</v>
      </c>
      <c r="C20" s="58" t="s">
        <v>8502</v>
      </c>
      <c r="D20" s="58">
        <v>3</v>
      </c>
      <c r="E20" s="2550">
        <v>88302</v>
      </c>
      <c r="F20" s="10"/>
      <c r="G20" s="2543" t="s">
        <v>14879</v>
      </c>
      <c r="I20" s="62"/>
      <c r="K20" s="2537"/>
      <c r="L20" s="2423"/>
      <c r="M20" s="2537"/>
      <c r="N20" s="2423"/>
      <c r="O20" s="2537"/>
      <c r="Q20" s="80" t="s">
        <v>14878</v>
      </c>
      <c r="R20" s="2550" t="s">
        <v>14880</v>
      </c>
      <c r="T20" s="2423"/>
    </row>
    <row r="21" spans="1:20" s="12" customFormat="1" ht="15.75" customHeight="1">
      <c r="B21" s="80" t="s">
        <v>14881</v>
      </c>
      <c r="C21" s="58" t="s">
        <v>8502</v>
      </c>
      <c r="D21" s="58">
        <v>3</v>
      </c>
      <c r="E21" s="2550">
        <v>11552</v>
      </c>
      <c r="F21" s="10"/>
      <c r="G21" s="2543" t="s">
        <v>14882</v>
      </c>
      <c r="I21" s="62"/>
      <c r="K21" s="2537"/>
      <c r="L21" s="2423"/>
      <c r="M21" s="2537"/>
      <c r="N21" s="2423"/>
      <c r="O21" s="2537"/>
      <c r="Q21" s="80" t="s">
        <v>14881</v>
      </c>
      <c r="R21" s="2550" t="s">
        <v>14883</v>
      </c>
      <c r="T21" s="2423"/>
    </row>
    <row r="22" spans="1:20" s="12" customFormat="1" ht="15.75" customHeight="1" thickBot="1">
      <c r="B22" s="81" t="s">
        <v>14884</v>
      </c>
      <c r="C22" s="69" t="s">
        <v>8502</v>
      </c>
      <c r="D22" s="69">
        <v>3</v>
      </c>
      <c r="E22" s="2551">
        <v>99854</v>
      </c>
      <c r="F22" s="10"/>
      <c r="G22" s="2544" t="s">
        <v>14885</v>
      </c>
      <c r="I22" s="66"/>
      <c r="K22" s="2537"/>
      <c r="L22" s="2423"/>
      <c r="M22" s="2537"/>
      <c r="N22" s="2423"/>
      <c r="O22" s="2537"/>
      <c r="Q22" s="81" t="s">
        <v>14886</v>
      </c>
      <c r="R22" s="2551" t="s">
        <v>14887</v>
      </c>
      <c r="T22" s="2423"/>
    </row>
    <row r="23" spans="1:20" s="12" customFormat="1" ht="15.75" customHeight="1" thickTop="1" thickBot="1">
      <c r="B23" s="2545"/>
      <c r="C23" s="2545"/>
      <c r="D23" s="2545"/>
      <c r="E23" s="71"/>
      <c r="F23" s="10"/>
      <c r="G23" s="2547"/>
      <c r="K23" s="2537"/>
      <c r="L23" s="2423"/>
      <c r="M23" s="2537"/>
      <c r="N23" s="2423"/>
      <c r="O23" s="2537"/>
      <c r="Q23" s="2545"/>
      <c r="R23" s="71"/>
    </row>
    <row r="24" spans="1:20" s="12" customFormat="1" ht="15.75" customHeight="1" thickTop="1" thickBot="1">
      <c r="B24" s="73" t="s">
        <v>14888</v>
      </c>
      <c r="C24" s="36"/>
      <c r="D24" s="36"/>
      <c r="E24" s="67"/>
      <c r="F24" s="10"/>
      <c r="G24" s="2360"/>
      <c r="K24" s="2537"/>
      <c r="L24" s="2423"/>
      <c r="M24" s="2537"/>
      <c r="N24" s="2423"/>
      <c r="O24" s="2537"/>
      <c r="Q24" s="73" t="s">
        <v>14889</v>
      </c>
      <c r="R24" s="67"/>
    </row>
    <row r="25" spans="1:20" ht="15.75" customHeight="1" thickTop="1" thickBot="1">
      <c r="A25" s="12"/>
      <c r="B25" s="2552" t="s">
        <v>14890</v>
      </c>
      <c r="C25" s="2553" t="s">
        <v>8502</v>
      </c>
      <c r="D25" s="2553">
        <v>3</v>
      </c>
      <c r="E25" s="2554">
        <v>173768.38500000001</v>
      </c>
      <c r="F25" s="10"/>
      <c r="G25" s="2555" t="s">
        <v>14891</v>
      </c>
      <c r="H25" s="12"/>
      <c r="I25" s="2406"/>
      <c r="J25" s="12"/>
      <c r="K25" s="2537"/>
      <c r="M25" s="2537"/>
      <c r="O25" s="2537"/>
      <c r="Q25" s="2552" t="s">
        <v>14892</v>
      </c>
      <c r="R25" s="2554" t="s">
        <v>14893</v>
      </c>
    </row>
    <row r="26" spans="1:20" ht="8.25" customHeight="1" thickTop="1">
      <c r="A26" s="12"/>
      <c r="B26" s="12"/>
      <c r="C26" s="12"/>
      <c r="D26" s="12"/>
      <c r="E26" s="2556"/>
      <c r="F26" s="12"/>
      <c r="G26" s="12"/>
    </row>
    <row r="27" spans="1:20">
      <c r="A27" s="12"/>
      <c r="B27" s="12"/>
      <c r="C27" s="12"/>
      <c r="D27" s="12"/>
      <c r="E27" s="2556"/>
      <c r="F27" s="12"/>
      <c r="G27" s="12"/>
    </row>
    <row r="28" spans="1:20">
      <c r="A28" s="12"/>
      <c r="B28" s="12"/>
      <c r="C28" s="12"/>
      <c r="D28" s="12"/>
      <c r="E28" s="2556"/>
      <c r="F28" s="12"/>
      <c r="G28" s="12"/>
    </row>
    <row r="29" spans="1:20">
      <c r="A29" s="12"/>
      <c r="B29" s="12"/>
      <c r="C29" s="12"/>
      <c r="D29" s="12"/>
      <c r="E29" s="2556"/>
      <c r="F29" s="12"/>
      <c r="G29" s="12"/>
    </row>
    <row r="30" spans="1:20">
      <c r="A30" s="12"/>
      <c r="B30" s="12"/>
      <c r="C30" s="12"/>
      <c r="D30" s="12"/>
      <c r="E30" s="2556"/>
      <c r="F30" s="12"/>
      <c r="G30" s="12"/>
    </row>
  </sheetData>
  <sheetProtection algorithmName="SHA-512" hashValue="hWoBuP3COG68hTeS7YiJkf0fvhqINuQ/V/4dyV3WckbMB5O/UP3KmM2QdgtDl91nqpdLSL40jT+28AkTS5G+nw==" saltValue="vYzE6QGd1nHZW/E4ilDwIw==" spinCount="100000" sheet="1" formatColumns="0" formatRows="0"/>
  <mergeCells count="2">
    <mergeCell ref="B3:I3"/>
    <mergeCell ref="Q3:R3"/>
  </mergeCells>
  <conditionalFormatting sqref="L8:L13">
    <cfRule type="cellIs" dxfId="68" priority="1" operator="equal">
      <formula>0</formula>
    </cfRule>
  </conditionalFormatting>
  <dataValidations count="1">
    <dataValidation type="custom" allowBlank="1" showErrorMessage="1" errorTitle="Input Error" error="Please input a numeric value." sqref="E8:E13" xr:uid="{A1DED69A-F91D-484E-9851-AD91FC938E9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A4" zoomScale="70" zoomScaleNormal="70" zoomScaleSheetLayoutView="100" workbookViewId="0">
      <selection activeCell="E26" sqref="E26:AU26"/>
    </sheetView>
  </sheetViews>
  <sheetFormatPr defaultColWidth="9.125" defaultRowHeight="15.75"/>
  <cols>
    <col min="1" max="1" width="1.625" style="490" customWidth="1"/>
    <col min="2" max="2" width="46" style="490" bestFit="1" customWidth="1"/>
    <col min="3" max="3" width="10.125" style="490" bestFit="1" customWidth="1"/>
    <col min="4" max="4" width="7.125" style="490" customWidth="1"/>
    <col min="5" max="47" width="12.625" style="490" customWidth="1"/>
    <col min="48" max="84" width="12.625" style="490" hidden="1" customWidth="1"/>
    <col min="85" max="85" width="12.625" style="490" customWidth="1"/>
    <col min="86" max="86" width="1.625" style="490" customWidth="1"/>
    <col min="87" max="87" width="12.625" style="173" customWidth="1"/>
    <col min="88" max="88" width="1.625" style="490" customWidth="1"/>
    <col min="89" max="89" width="33.625" style="490" customWidth="1"/>
    <col min="90" max="91" width="1.625" style="490" customWidth="1"/>
    <col min="92" max="92" width="25.125" style="490" customWidth="1"/>
    <col min="93" max="93" width="1.625" style="490" hidden="1" customWidth="1"/>
    <col min="94" max="174" width="6.75" style="490" hidden="1" customWidth="1"/>
    <col min="175" max="175" width="1.625" style="490" customWidth="1"/>
    <col min="176" max="16384" width="9.125" style="490"/>
  </cols>
  <sheetData>
    <row r="1" spans="2:177" s="792" customFormat="1" ht="30" customHeight="1">
      <c r="B1" s="580" t="s">
        <v>710</v>
      </c>
      <c r="C1" s="580"/>
      <c r="D1" s="580"/>
      <c r="E1" s="580"/>
      <c r="F1" s="580"/>
      <c r="G1" s="580"/>
      <c r="H1" s="580"/>
      <c r="I1" s="580"/>
      <c r="J1" s="580"/>
      <c r="K1" s="580"/>
      <c r="L1" s="580"/>
      <c r="M1" s="580"/>
      <c r="N1" s="580"/>
      <c r="O1" s="580"/>
      <c r="P1" s="580"/>
      <c r="Q1" s="580"/>
      <c r="R1" s="580"/>
      <c r="S1" s="580"/>
      <c r="T1" s="580"/>
      <c r="U1" s="580"/>
      <c r="V1" s="580"/>
      <c r="W1" s="580"/>
      <c r="X1" s="580"/>
      <c r="Y1" s="580"/>
      <c r="Z1" s="580"/>
      <c r="AA1" s="580"/>
      <c r="AB1" s="580"/>
      <c r="AC1" s="580"/>
      <c r="AD1" s="580"/>
      <c r="AE1" s="580"/>
      <c r="AF1" s="580"/>
      <c r="AG1" s="580"/>
      <c r="AH1" s="580"/>
      <c r="AI1" s="580"/>
      <c r="AJ1" s="580"/>
      <c r="AK1" s="580"/>
      <c r="AL1" s="580"/>
      <c r="AM1" s="580"/>
      <c r="AN1" s="580"/>
      <c r="AO1" s="580"/>
      <c r="AP1" s="580"/>
      <c r="AQ1" s="580"/>
      <c r="AR1" s="580"/>
      <c r="AS1" s="580"/>
      <c r="AT1" s="580"/>
      <c r="AU1" s="580"/>
      <c r="AV1" s="580"/>
      <c r="AW1" s="580"/>
      <c r="AX1" s="580"/>
      <c r="AY1" s="580"/>
      <c r="AZ1" s="580"/>
      <c r="BA1" s="580"/>
      <c r="BB1" s="580"/>
      <c r="BC1" s="580"/>
      <c r="BD1" s="580"/>
      <c r="BE1" s="580"/>
      <c r="BF1" s="580"/>
      <c r="BG1" s="580"/>
      <c r="BH1" s="580"/>
      <c r="BI1" s="580"/>
      <c r="BJ1" s="580"/>
      <c r="BK1" s="580"/>
      <c r="BL1" s="580"/>
      <c r="BM1" s="580"/>
      <c r="BN1" s="580"/>
      <c r="BO1" s="580"/>
      <c r="BP1" s="580"/>
      <c r="BQ1" s="580"/>
      <c r="BR1" s="580"/>
      <c r="BS1" s="580"/>
      <c r="BT1" s="580"/>
      <c r="BU1" s="580"/>
      <c r="BV1" s="580"/>
      <c r="BW1" s="580"/>
      <c r="BX1" s="580"/>
      <c r="BY1" s="580"/>
      <c r="BZ1" s="580"/>
      <c r="CA1" s="580"/>
      <c r="CB1" s="580"/>
      <c r="CC1" s="580"/>
      <c r="CD1" s="580"/>
      <c r="CE1" s="580"/>
      <c r="CF1" s="580"/>
      <c r="CG1" s="580"/>
      <c r="CI1" s="173"/>
      <c r="CM1" s="582"/>
      <c r="CN1" s="579"/>
      <c r="CO1" s="582"/>
      <c r="CP1" s="579"/>
      <c r="CQ1" s="579"/>
      <c r="CR1" s="579"/>
      <c r="CS1" s="579"/>
      <c r="CT1" s="579"/>
      <c r="CU1" s="579"/>
      <c r="CV1" s="579"/>
      <c r="CW1" s="579"/>
      <c r="CX1" s="579"/>
      <c r="CY1" s="579"/>
      <c r="CZ1" s="579"/>
      <c r="DA1" s="579"/>
      <c r="DB1" s="579"/>
      <c r="DC1" s="579"/>
      <c r="DD1" s="579"/>
      <c r="DE1" s="579"/>
      <c r="DF1" s="579"/>
      <c r="DG1" s="579"/>
      <c r="DH1" s="579"/>
      <c r="DI1" s="579"/>
      <c r="DJ1" s="579"/>
      <c r="DK1" s="579"/>
      <c r="DL1" s="579"/>
      <c r="DM1" s="579"/>
      <c r="DN1" s="579"/>
      <c r="DO1" s="579"/>
      <c r="DP1" s="579"/>
      <c r="DQ1" s="579"/>
      <c r="DR1" s="579"/>
      <c r="DS1" s="579"/>
      <c r="DT1" s="579"/>
      <c r="DU1" s="579"/>
      <c r="DV1" s="579"/>
      <c r="DW1" s="579"/>
      <c r="DX1" s="579"/>
      <c r="DY1" s="579"/>
      <c r="DZ1" s="579"/>
      <c r="EA1" s="579"/>
      <c r="EB1" s="579"/>
      <c r="EC1" s="579"/>
      <c r="ED1" s="579"/>
      <c r="EE1" s="579"/>
      <c r="EF1" s="579"/>
      <c r="EG1" s="579"/>
      <c r="EH1" s="579"/>
      <c r="EI1" s="579"/>
      <c r="EJ1" s="579"/>
      <c r="EK1" s="579"/>
      <c r="EL1" s="579"/>
      <c r="EM1" s="579"/>
      <c r="EN1" s="579"/>
      <c r="EO1" s="579"/>
      <c r="EP1" s="579"/>
      <c r="EQ1" s="579"/>
      <c r="ER1" s="579"/>
      <c r="ES1" s="579"/>
      <c r="ET1" s="579"/>
      <c r="EU1" s="579"/>
      <c r="EV1" s="579"/>
      <c r="EW1" s="579"/>
      <c r="EX1" s="579"/>
      <c r="EY1" s="579"/>
      <c r="EZ1" s="579"/>
      <c r="FA1" s="579"/>
      <c r="FB1" s="579"/>
      <c r="FC1" s="579"/>
      <c r="FD1" s="579"/>
      <c r="FE1" s="579"/>
      <c r="FF1" s="579"/>
      <c r="FG1" s="579"/>
      <c r="FH1" s="579"/>
      <c r="FI1" s="579"/>
      <c r="FJ1" s="579"/>
      <c r="FK1" s="579"/>
      <c r="FL1" s="579"/>
      <c r="FM1" s="579"/>
      <c r="FN1" s="579"/>
      <c r="FO1" s="579"/>
      <c r="FP1" s="579"/>
      <c r="FQ1" s="579"/>
      <c r="FR1" s="579"/>
      <c r="FS1" s="582"/>
    </row>
    <row r="2" spans="2:177" s="792" customFormat="1" ht="30" customHeight="1">
      <c r="B2" s="580" t="s">
        <v>9</v>
      </c>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c r="AZ2" s="488"/>
      <c r="BA2" s="488"/>
      <c r="BB2" s="488"/>
      <c r="BC2" s="488"/>
      <c r="BD2" s="488"/>
      <c r="BE2" s="488"/>
      <c r="BF2" s="488"/>
      <c r="BG2" s="488"/>
      <c r="BH2" s="488"/>
      <c r="BI2" s="488"/>
      <c r="BJ2" s="488"/>
      <c r="BK2" s="488"/>
      <c r="BL2" s="488"/>
      <c r="BM2" s="488"/>
      <c r="BN2" s="488"/>
      <c r="BO2" s="488"/>
      <c r="BP2" s="488"/>
      <c r="BQ2" s="488"/>
      <c r="BR2" s="488"/>
      <c r="BS2" s="488"/>
      <c r="BT2" s="488"/>
      <c r="BU2" s="488"/>
      <c r="BV2" s="488"/>
      <c r="BW2" s="488"/>
      <c r="BX2" s="488"/>
      <c r="BY2" s="488"/>
      <c r="BZ2" s="488"/>
      <c r="CA2" s="488"/>
      <c r="CB2" s="488"/>
      <c r="CC2" s="488"/>
      <c r="CD2" s="488"/>
      <c r="CE2" s="488"/>
      <c r="CF2" s="488"/>
      <c r="CG2" s="488"/>
      <c r="CI2" s="173"/>
      <c r="CM2" s="582"/>
      <c r="CN2" s="1561"/>
      <c r="CO2" s="582"/>
      <c r="CP2" s="579"/>
      <c r="CQ2" s="579"/>
      <c r="CR2" s="579"/>
      <c r="CS2" s="579"/>
      <c r="CT2" s="579"/>
      <c r="CU2" s="579"/>
      <c r="CV2" s="579"/>
      <c r="CW2" s="579"/>
      <c r="CX2" s="579"/>
      <c r="CY2" s="579"/>
      <c r="CZ2" s="579"/>
      <c r="DA2" s="579"/>
      <c r="DB2" s="579"/>
      <c r="DC2" s="579"/>
      <c r="DD2" s="579"/>
      <c r="DE2" s="579"/>
      <c r="DF2" s="579"/>
      <c r="DG2" s="579"/>
      <c r="DH2" s="579"/>
      <c r="DI2" s="579"/>
      <c r="DJ2" s="579"/>
      <c r="DK2" s="579"/>
      <c r="DL2" s="579"/>
      <c r="DM2" s="579"/>
      <c r="DN2" s="579"/>
      <c r="DO2" s="579"/>
      <c r="DP2" s="579"/>
      <c r="DQ2" s="579"/>
      <c r="DR2" s="579"/>
      <c r="DS2" s="579"/>
      <c r="DT2" s="579"/>
      <c r="DU2" s="579"/>
      <c r="DV2" s="579"/>
      <c r="DW2" s="579"/>
      <c r="DX2" s="579"/>
      <c r="DY2" s="579"/>
      <c r="DZ2" s="579"/>
      <c r="EA2" s="579"/>
      <c r="EB2" s="579"/>
      <c r="EC2" s="579"/>
      <c r="ED2" s="579"/>
      <c r="EE2" s="579"/>
      <c r="EF2" s="579"/>
      <c r="EG2" s="579"/>
      <c r="EH2" s="579"/>
      <c r="EI2" s="579"/>
      <c r="EJ2" s="579"/>
      <c r="EK2" s="579"/>
      <c r="EL2" s="579"/>
      <c r="EM2" s="579"/>
      <c r="EN2" s="579"/>
      <c r="EO2" s="579"/>
      <c r="EP2" s="579"/>
      <c r="EQ2" s="579"/>
      <c r="ER2" s="579"/>
      <c r="ES2" s="579"/>
      <c r="ET2" s="579"/>
      <c r="EU2" s="579"/>
      <c r="EV2" s="579"/>
      <c r="EW2" s="579"/>
      <c r="EX2" s="579"/>
      <c r="EY2" s="579"/>
      <c r="EZ2" s="579"/>
      <c r="FA2" s="579"/>
      <c r="FB2" s="579"/>
      <c r="FC2" s="579"/>
      <c r="FD2" s="579"/>
      <c r="FE2" s="579"/>
      <c r="FF2" s="579"/>
      <c r="FG2" s="579"/>
      <c r="FH2" s="579"/>
      <c r="FI2" s="579"/>
      <c r="FJ2" s="579"/>
      <c r="FK2" s="579"/>
      <c r="FL2" s="579"/>
      <c r="FM2" s="579"/>
      <c r="FN2" s="579"/>
      <c r="FO2" s="579"/>
      <c r="FP2" s="579"/>
      <c r="FQ2" s="579"/>
      <c r="FR2" s="579"/>
      <c r="FS2" s="582"/>
    </row>
    <row r="3" spans="2:177" s="1563" customFormat="1" ht="47.25" customHeight="1">
      <c r="B3" s="3212" t="s">
        <v>711</v>
      </c>
      <c r="C3" s="3212"/>
      <c r="D3" s="3212"/>
      <c r="E3" s="3212"/>
      <c r="F3" s="3212"/>
      <c r="G3" s="3212"/>
      <c r="H3" s="3212"/>
      <c r="I3" s="3212"/>
      <c r="J3" s="3212"/>
      <c r="K3" s="3212"/>
      <c r="L3" s="3212"/>
      <c r="M3" s="3212"/>
      <c r="N3" s="3212"/>
      <c r="O3" s="3212"/>
      <c r="P3" s="3212"/>
      <c r="Q3" s="3212"/>
      <c r="R3" s="3212"/>
      <c r="S3" s="3212"/>
      <c r="T3" s="3212"/>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c r="AR3" s="1562"/>
      <c r="AS3" s="1562"/>
      <c r="AT3" s="1562"/>
      <c r="AU3" s="1562"/>
      <c r="AV3" s="1562"/>
      <c r="AW3" s="1562"/>
      <c r="AX3" s="1562"/>
      <c r="AY3" s="1562"/>
      <c r="AZ3" s="1562"/>
      <c r="BA3" s="1562"/>
      <c r="BB3" s="1562"/>
      <c r="BC3" s="1562"/>
      <c r="BD3" s="1562"/>
      <c r="BE3" s="1562"/>
      <c r="BF3" s="1562"/>
      <c r="BG3" s="1562"/>
      <c r="BH3" s="1562"/>
      <c r="BI3" s="1562"/>
      <c r="BJ3" s="1562"/>
      <c r="BK3" s="1562"/>
      <c r="BL3" s="1562"/>
      <c r="BM3" s="1562"/>
      <c r="BN3" s="1562"/>
      <c r="BO3" s="1562"/>
      <c r="BP3" s="1562"/>
      <c r="BQ3" s="1562"/>
      <c r="BR3" s="1562"/>
      <c r="BS3" s="1562"/>
      <c r="BT3" s="1562"/>
      <c r="BU3" s="1562"/>
      <c r="BV3" s="1562"/>
      <c r="BW3" s="1562"/>
      <c r="BX3" s="1562"/>
      <c r="BY3" s="1562"/>
      <c r="BZ3" s="1562"/>
      <c r="CA3" s="1562"/>
      <c r="CB3" s="1562"/>
      <c r="CC3" s="1562"/>
      <c r="CD3" s="1562"/>
      <c r="CE3" s="1562"/>
      <c r="CF3" s="1562"/>
      <c r="CG3" s="1562"/>
      <c r="CH3" s="1562"/>
      <c r="CI3" s="1562"/>
      <c r="CJ3" s="1562"/>
      <c r="CK3" s="1562"/>
      <c r="CM3" s="582"/>
      <c r="CN3" s="583" t="s">
        <v>6741</v>
      </c>
      <c r="CO3" s="582"/>
      <c r="CP3" s="579"/>
      <c r="CQ3" s="579"/>
      <c r="CR3" s="579"/>
      <c r="CS3" s="579"/>
      <c r="CT3" s="579"/>
      <c r="CU3" s="579"/>
      <c r="CV3" s="579"/>
      <c r="CW3" s="579"/>
      <c r="CX3" s="579"/>
      <c r="CY3" s="579"/>
      <c r="CZ3" s="579"/>
      <c r="DA3" s="579"/>
      <c r="DB3" s="579"/>
      <c r="DC3" s="579"/>
      <c r="DD3" s="579"/>
      <c r="DE3" s="579"/>
      <c r="DF3" s="579"/>
      <c r="DG3" s="579"/>
      <c r="DH3" s="579"/>
      <c r="DI3" s="579"/>
      <c r="DJ3" s="579"/>
      <c r="DK3" s="579"/>
      <c r="DL3" s="579"/>
      <c r="DM3" s="579"/>
      <c r="DN3" s="579"/>
      <c r="DO3" s="579"/>
      <c r="DP3" s="579"/>
      <c r="DQ3" s="579"/>
      <c r="DR3" s="579"/>
      <c r="DS3" s="579"/>
      <c r="DT3" s="579"/>
      <c r="DU3" s="579"/>
      <c r="DV3" s="579"/>
      <c r="DW3" s="579"/>
      <c r="DX3" s="579"/>
      <c r="DY3" s="579"/>
      <c r="DZ3" s="579"/>
      <c r="EA3" s="579"/>
      <c r="EB3" s="579"/>
      <c r="EC3" s="579"/>
      <c r="ED3" s="579"/>
      <c r="EE3" s="579"/>
      <c r="EF3" s="579"/>
      <c r="EG3" s="579"/>
      <c r="EH3" s="579"/>
      <c r="EI3" s="579"/>
      <c r="EJ3" s="579"/>
      <c r="EK3" s="579"/>
      <c r="EL3" s="579"/>
      <c r="EM3" s="579"/>
      <c r="EN3" s="579"/>
      <c r="EO3" s="579"/>
      <c r="EP3" s="579"/>
      <c r="EQ3" s="579"/>
      <c r="ER3" s="579"/>
      <c r="ES3" s="579"/>
      <c r="ET3" s="579"/>
      <c r="EU3" s="579"/>
      <c r="EV3" s="579"/>
      <c r="EW3" s="579"/>
      <c r="EX3" s="579"/>
      <c r="EY3" s="579"/>
      <c r="EZ3" s="579"/>
      <c r="FA3" s="579"/>
      <c r="FB3" s="579"/>
      <c r="FC3" s="579"/>
      <c r="FD3" s="579"/>
      <c r="FE3" s="579"/>
      <c r="FF3" s="579"/>
      <c r="FG3" s="579"/>
      <c r="FH3" s="579"/>
      <c r="FI3" s="579"/>
      <c r="FJ3" s="579"/>
      <c r="FK3" s="579"/>
      <c r="FL3" s="579"/>
      <c r="FM3" s="579"/>
      <c r="FN3" s="579"/>
      <c r="FO3" s="579"/>
      <c r="FP3" s="579"/>
      <c r="FQ3" s="579"/>
      <c r="FR3" s="579"/>
      <c r="FS3" s="582"/>
    </row>
    <row r="4" spans="2:177" ht="17.25" thickBot="1">
      <c r="B4" s="1564"/>
      <c r="C4" s="1564"/>
      <c r="D4" s="1564"/>
      <c r="E4" s="1564"/>
      <c r="F4" s="1564"/>
      <c r="G4" s="1564"/>
      <c r="H4" s="1564"/>
      <c r="I4" s="1564"/>
      <c r="J4" s="1564"/>
      <c r="K4" s="1564"/>
      <c r="L4" s="1564"/>
      <c r="M4" s="1564"/>
      <c r="N4" s="1564"/>
      <c r="O4" s="1564"/>
      <c r="P4" s="1564"/>
      <c r="Q4" s="1564"/>
      <c r="R4" s="1564"/>
      <c r="S4" s="1564"/>
      <c r="T4" s="1564"/>
      <c r="U4" s="1564"/>
      <c r="V4" s="1564"/>
      <c r="W4" s="1564"/>
      <c r="X4" s="1564"/>
      <c r="Y4" s="1564"/>
      <c r="Z4" s="1564"/>
      <c r="AA4" s="1564"/>
      <c r="AB4" s="1564"/>
      <c r="AC4" s="1564"/>
      <c r="AD4" s="1564"/>
      <c r="AE4" s="1564"/>
      <c r="AF4" s="1564"/>
      <c r="AG4" s="1564"/>
      <c r="AH4" s="1564"/>
      <c r="AI4" s="1564"/>
      <c r="AJ4" s="1564"/>
      <c r="AK4" s="1564"/>
      <c r="AL4" s="1564"/>
      <c r="AM4" s="1564"/>
      <c r="AN4" s="1564"/>
      <c r="AO4" s="1564"/>
      <c r="AP4" s="1564"/>
      <c r="AQ4" s="1564"/>
      <c r="AR4" s="1564"/>
      <c r="AS4" s="1564"/>
      <c r="AT4" s="1564"/>
      <c r="AU4" s="1564"/>
      <c r="AV4" s="1564"/>
      <c r="AW4" s="1564"/>
      <c r="AX4" s="1564"/>
      <c r="AY4" s="1564"/>
      <c r="AZ4" s="1564"/>
      <c r="BA4" s="1564"/>
      <c r="BB4" s="1564"/>
      <c r="BC4" s="1564"/>
      <c r="BD4" s="1564"/>
      <c r="BE4" s="1564"/>
      <c r="BF4" s="1564"/>
      <c r="BG4" s="1564"/>
      <c r="BH4" s="1564"/>
      <c r="BI4" s="1564"/>
      <c r="BJ4" s="1564"/>
      <c r="BK4" s="1564"/>
      <c r="BL4" s="1564"/>
      <c r="BM4" s="1564"/>
      <c r="BN4" s="1564"/>
      <c r="BO4" s="1564"/>
      <c r="BP4" s="1564"/>
      <c r="BQ4" s="1564"/>
      <c r="BR4" s="1564"/>
      <c r="BS4" s="1564"/>
      <c r="BT4" s="1564"/>
      <c r="BU4" s="1564"/>
      <c r="BV4" s="1564"/>
      <c r="BW4" s="1564"/>
      <c r="BX4" s="1564"/>
      <c r="BY4" s="1564"/>
      <c r="BZ4" s="1564"/>
      <c r="CA4" s="1564"/>
      <c r="CB4" s="1564"/>
      <c r="CC4" s="1564"/>
      <c r="CD4" s="1564"/>
      <c r="CE4" s="1564"/>
      <c r="CM4" s="582"/>
      <c r="CN4" s="579"/>
      <c r="CO4" s="582"/>
      <c r="CP4" s="579"/>
      <c r="CQ4" s="579"/>
      <c r="CR4" s="579"/>
      <c r="CS4" s="579"/>
      <c r="CT4" s="579"/>
      <c r="CU4" s="579"/>
      <c r="CV4" s="579"/>
      <c r="CW4" s="579"/>
      <c r="CX4" s="579"/>
      <c r="CY4" s="579"/>
      <c r="CZ4" s="579"/>
      <c r="DA4" s="579"/>
      <c r="DB4" s="579"/>
      <c r="DC4" s="579"/>
      <c r="DD4" s="579"/>
      <c r="DE4" s="579"/>
      <c r="DF4" s="579"/>
      <c r="DG4" s="579"/>
      <c r="DH4" s="579"/>
      <c r="DI4" s="579"/>
      <c r="DJ4" s="579"/>
      <c r="DK4" s="579"/>
      <c r="DL4" s="579"/>
      <c r="DM4" s="579"/>
      <c r="DN4" s="579"/>
      <c r="DO4" s="579"/>
      <c r="DP4" s="579"/>
      <c r="DQ4" s="579"/>
      <c r="DR4" s="579"/>
      <c r="DS4" s="579"/>
      <c r="DT4" s="579"/>
      <c r="DU4" s="579"/>
      <c r="DV4" s="579"/>
      <c r="DW4" s="579"/>
      <c r="DX4" s="579"/>
      <c r="DY4" s="579"/>
      <c r="DZ4" s="579"/>
      <c r="EA4" s="579"/>
      <c r="EB4" s="579"/>
      <c r="EC4" s="579"/>
      <c r="ED4" s="579"/>
      <c r="EE4" s="579"/>
      <c r="EF4" s="579"/>
      <c r="EG4" s="579"/>
      <c r="EH4" s="579"/>
      <c r="EI4" s="579"/>
      <c r="EJ4" s="579"/>
      <c r="EK4" s="579"/>
      <c r="EL4" s="579"/>
      <c r="EM4" s="579"/>
      <c r="EN4" s="579"/>
      <c r="EO4" s="579"/>
      <c r="EP4" s="579"/>
      <c r="EQ4" s="579"/>
      <c r="ER4" s="579"/>
      <c r="ES4" s="579"/>
      <c r="ET4" s="579"/>
      <c r="EU4" s="579"/>
      <c r="EV4" s="579"/>
      <c r="EW4" s="579"/>
      <c r="EX4" s="579"/>
      <c r="EY4" s="579"/>
      <c r="EZ4" s="579"/>
      <c r="FA4" s="579"/>
      <c r="FB4" s="579"/>
      <c r="FC4" s="579"/>
      <c r="FD4" s="579"/>
      <c r="FE4" s="579"/>
      <c r="FF4" s="579"/>
      <c r="FG4" s="579"/>
      <c r="FH4" s="579"/>
      <c r="FI4" s="579"/>
      <c r="FJ4" s="579"/>
      <c r="FK4" s="579"/>
      <c r="FL4" s="579"/>
      <c r="FM4" s="579"/>
      <c r="FN4" s="579"/>
      <c r="FO4" s="579"/>
      <c r="FP4" s="579"/>
      <c r="FQ4" s="579"/>
      <c r="FR4" s="579"/>
      <c r="FS4" s="582"/>
    </row>
    <row r="5" spans="2:177" s="496" customFormat="1" ht="46.5" thickTop="1" thickBot="1">
      <c r="B5" s="492" t="s">
        <v>6743</v>
      </c>
      <c r="C5" s="493" t="s">
        <v>6744</v>
      </c>
      <c r="D5" s="493" t="s">
        <v>6745</v>
      </c>
      <c r="E5" s="493" t="s">
        <v>21</v>
      </c>
      <c r="F5" s="493" t="s">
        <v>37</v>
      </c>
      <c r="G5" s="493" t="s">
        <v>52</v>
      </c>
      <c r="H5" s="493" t="s">
        <v>68</v>
      </c>
      <c r="I5" s="493" t="s">
        <v>83</v>
      </c>
      <c r="J5" s="493" t="s">
        <v>98</v>
      </c>
      <c r="K5" s="493" t="s">
        <v>112</v>
      </c>
      <c r="L5" s="493" t="s">
        <v>127</v>
      </c>
      <c r="M5" s="493" t="s">
        <v>141</v>
      </c>
      <c r="N5" s="493" t="s">
        <v>155</v>
      </c>
      <c r="O5" s="493" t="s">
        <v>169</v>
      </c>
      <c r="P5" s="493" t="s">
        <v>182</v>
      </c>
      <c r="Q5" s="493" t="s">
        <v>195</v>
      </c>
      <c r="R5" s="493" t="s">
        <v>209</v>
      </c>
      <c r="S5" s="493" t="s">
        <v>222</v>
      </c>
      <c r="T5" s="493" t="s">
        <v>235</v>
      </c>
      <c r="U5" s="493" t="s">
        <v>248</v>
      </c>
      <c r="V5" s="493" t="s">
        <v>261</v>
      </c>
      <c r="W5" s="493" t="s">
        <v>274</v>
      </c>
      <c r="X5" s="493" t="s">
        <v>285</v>
      </c>
      <c r="Y5" s="493" t="s">
        <v>296</v>
      </c>
      <c r="Z5" s="493" t="s">
        <v>306</v>
      </c>
      <c r="AA5" s="493" t="s">
        <v>317</v>
      </c>
      <c r="AB5" s="493" t="s">
        <v>327</v>
      </c>
      <c r="AC5" s="493" t="s">
        <v>338</v>
      </c>
      <c r="AD5" s="493" t="s">
        <v>349</v>
      </c>
      <c r="AE5" s="493" t="s">
        <v>359</v>
      </c>
      <c r="AF5" s="493" t="s">
        <v>368</v>
      </c>
      <c r="AG5" s="493" t="s">
        <v>377</v>
      </c>
      <c r="AH5" s="493" t="s">
        <v>385</v>
      </c>
      <c r="AI5" s="493" t="s">
        <v>392</v>
      </c>
      <c r="AJ5" s="493" t="s">
        <v>399</v>
      </c>
      <c r="AK5" s="493" t="s">
        <v>406</v>
      </c>
      <c r="AL5" s="493" t="s">
        <v>413</v>
      </c>
      <c r="AM5" s="493" t="s">
        <v>420</v>
      </c>
      <c r="AN5" s="493" t="s">
        <v>427</v>
      </c>
      <c r="AO5" s="493" t="s">
        <v>434</v>
      </c>
      <c r="AP5" s="493" t="s">
        <v>441</v>
      </c>
      <c r="AQ5" s="493" t="s">
        <v>448</v>
      </c>
      <c r="AR5" s="493" t="s">
        <v>455</v>
      </c>
      <c r="AS5" s="493" t="s">
        <v>462</v>
      </c>
      <c r="AT5" s="493" t="s">
        <v>469</v>
      </c>
      <c r="AU5" s="493" t="s">
        <v>476</v>
      </c>
      <c r="AV5" s="493" t="s">
        <v>482</v>
      </c>
      <c r="AW5" s="493" t="s">
        <v>488</v>
      </c>
      <c r="AX5" s="493" t="s">
        <v>494</v>
      </c>
      <c r="AY5" s="493" t="s">
        <v>500</v>
      </c>
      <c r="AZ5" s="493" t="s">
        <v>506</v>
      </c>
      <c r="BA5" s="493" t="s">
        <v>512</v>
      </c>
      <c r="BB5" s="493" t="s">
        <v>518</v>
      </c>
      <c r="BC5" s="493" t="s">
        <v>523</v>
      </c>
      <c r="BD5" s="493" t="s">
        <v>528</v>
      </c>
      <c r="BE5" s="493" t="s">
        <v>533</v>
      </c>
      <c r="BF5" s="493" t="s">
        <v>538</v>
      </c>
      <c r="BG5" s="493" t="s">
        <v>543</v>
      </c>
      <c r="BH5" s="493" t="s">
        <v>548</v>
      </c>
      <c r="BI5" s="493" t="s">
        <v>553</v>
      </c>
      <c r="BJ5" s="493" t="s">
        <v>557</v>
      </c>
      <c r="BK5" s="493" t="s">
        <v>560</v>
      </c>
      <c r="BL5" s="493" t="s">
        <v>563</v>
      </c>
      <c r="BM5" s="493" t="s">
        <v>566</v>
      </c>
      <c r="BN5" s="493" t="s">
        <v>569</v>
      </c>
      <c r="BO5" s="493" t="s">
        <v>572</v>
      </c>
      <c r="BP5" s="493" t="s">
        <v>575</v>
      </c>
      <c r="BQ5" s="493" t="s">
        <v>578</v>
      </c>
      <c r="BR5" s="493" t="s">
        <v>581</v>
      </c>
      <c r="BS5" s="493" t="s">
        <v>584</v>
      </c>
      <c r="BT5" s="493" t="s">
        <v>586</v>
      </c>
      <c r="BU5" s="493" t="s">
        <v>588</v>
      </c>
      <c r="BV5" s="493" t="s">
        <v>590</v>
      </c>
      <c r="BW5" s="493" t="s">
        <v>592</v>
      </c>
      <c r="BX5" s="493" t="s">
        <v>594</v>
      </c>
      <c r="BY5" s="493" t="s">
        <v>596</v>
      </c>
      <c r="BZ5" s="493" t="s">
        <v>598</v>
      </c>
      <c r="CA5" s="493" t="s">
        <v>600</v>
      </c>
      <c r="CB5" s="493" t="s">
        <v>602</v>
      </c>
      <c r="CC5" s="493" t="s">
        <v>604</v>
      </c>
      <c r="CD5" s="493" t="s">
        <v>605</v>
      </c>
      <c r="CE5" s="493" t="s">
        <v>606</v>
      </c>
      <c r="CF5" s="493" t="s">
        <v>607</v>
      </c>
      <c r="CG5" s="494" t="s">
        <v>6962</v>
      </c>
      <c r="CH5" s="1565"/>
      <c r="CI5" s="497" t="s">
        <v>6749</v>
      </c>
      <c r="CK5" s="497" t="s">
        <v>6750</v>
      </c>
      <c r="CM5" s="582"/>
      <c r="CN5" s="579"/>
      <c r="CO5" s="582"/>
      <c r="CP5" s="3199" t="s">
        <v>6742</v>
      </c>
      <c r="CQ5" s="3199"/>
      <c r="CR5" s="3199"/>
      <c r="CS5" s="3199"/>
      <c r="CT5" s="3199"/>
      <c r="CU5" s="3199"/>
      <c r="CV5" s="3199"/>
      <c r="CW5" s="3199"/>
      <c r="CX5" s="3199"/>
      <c r="CY5" s="3199"/>
      <c r="CZ5" s="3199"/>
      <c r="DA5" s="3199"/>
      <c r="DB5" s="3199"/>
      <c r="DC5" s="3199"/>
      <c r="DD5" s="3199"/>
      <c r="DE5" s="3199"/>
      <c r="DF5" s="3199"/>
      <c r="DG5" s="3199"/>
      <c r="DH5" s="3199"/>
      <c r="DI5" s="3199"/>
      <c r="DJ5" s="3199"/>
      <c r="DK5" s="3199"/>
      <c r="DL5" s="3199"/>
      <c r="DM5" s="3199"/>
      <c r="DN5" s="3199"/>
      <c r="DO5" s="3199"/>
      <c r="DP5" s="3199"/>
      <c r="DQ5" s="3199"/>
      <c r="DR5" s="3199"/>
      <c r="DS5" s="3199"/>
      <c r="DT5" s="3199"/>
      <c r="DU5" s="3199"/>
      <c r="DV5" s="3199"/>
      <c r="DW5" s="3199"/>
      <c r="DX5" s="3199"/>
      <c r="DY5" s="3199"/>
      <c r="DZ5" s="3199"/>
      <c r="EA5" s="3199"/>
      <c r="EB5" s="3199"/>
      <c r="EC5" s="3199"/>
      <c r="ED5" s="3199"/>
      <c r="EE5" s="3199"/>
      <c r="EF5" s="3199"/>
      <c r="EG5" s="3199"/>
      <c r="EH5" s="3199"/>
      <c r="EI5" s="3199"/>
      <c r="EJ5" s="3199"/>
      <c r="EK5" s="3199"/>
      <c r="EL5" s="3199"/>
      <c r="EM5" s="3199"/>
      <c r="EN5" s="3199"/>
      <c r="EO5" s="3199"/>
      <c r="EP5" s="3199"/>
      <c r="EQ5" s="3199"/>
      <c r="ER5" s="3199"/>
      <c r="ES5" s="3199"/>
      <c r="ET5" s="3199"/>
      <c r="EU5" s="3199"/>
      <c r="EV5" s="3199"/>
      <c r="EW5" s="3199"/>
      <c r="EX5" s="3199"/>
      <c r="EY5" s="3199"/>
      <c r="EZ5" s="3199"/>
      <c r="FA5" s="3199"/>
      <c r="FB5" s="3199"/>
      <c r="FC5" s="3199"/>
      <c r="FD5" s="3199"/>
      <c r="FE5" s="3199"/>
      <c r="FF5" s="3199"/>
      <c r="FG5" s="3199"/>
      <c r="FH5" s="3199"/>
      <c r="FI5" s="3199"/>
      <c r="FJ5" s="3199"/>
      <c r="FK5" s="3199"/>
      <c r="FL5" s="3199"/>
      <c r="FM5" s="3199"/>
      <c r="FN5" s="3199"/>
      <c r="FO5" s="3199"/>
      <c r="FP5" s="3199"/>
      <c r="FQ5" s="3199"/>
      <c r="FR5" s="3199"/>
      <c r="FS5" s="582"/>
    </row>
    <row r="6" spans="2:177" s="496" customFormat="1" ht="15.75" customHeight="1" thickTop="1" thickBot="1">
      <c r="B6" s="589"/>
      <c r="C6" s="1565"/>
      <c r="D6" s="1565"/>
      <c r="E6" s="1565"/>
      <c r="F6" s="1565"/>
      <c r="G6" s="1565"/>
      <c r="H6" s="1565"/>
      <c r="I6" s="1565"/>
      <c r="J6" s="1565"/>
      <c r="K6" s="1565"/>
      <c r="L6" s="1565"/>
      <c r="M6" s="1565"/>
      <c r="N6" s="1565"/>
      <c r="O6" s="1565"/>
      <c r="P6" s="1565"/>
      <c r="Q6" s="1565"/>
      <c r="R6" s="1565"/>
      <c r="S6" s="1565"/>
      <c r="T6" s="1565"/>
      <c r="U6" s="1565"/>
      <c r="V6" s="1565"/>
      <c r="W6" s="1565"/>
      <c r="X6" s="1565"/>
      <c r="Y6" s="1565"/>
      <c r="Z6" s="1565"/>
      <c r="AA6" s="1565"/>
      <c r="AB6" s="1565"/>
      <c r="AC6" s="1565"/>
      <c r="AD6" s="1565"/>
      <c r="AE6" s="1565"/>
      <c r="AF6" s="1565"/>
      <c r="AG6" s="1565"/>
      <c r="AH6" s="1565"/>
      <c r="AI6" s="1565"/>
      <c r="AJ6" s="1565"/>
      <c r="AK6" s="1565"/>
      <c r="AL6" s="1565"/>
      <c r="AM6" s="1565"/>
      <c r="AN6" s="1565"/>
      <c r="AO6" s="1565"/>
      <c r="AP6" s="1565"/>
      <c r="AQ6" s="1565"/>
      <c r="AR6" s="1565"/>
      <c r="AS6" s="1565"/>
      <c r="AT6" s="1565"/>
      <c r="AU6" s="1565"/>
      <c r="AV6" s="1565"/>
      <c r="AW6" s="1565"/>
      <c r="AX6" s="1565"/>
      <c r="AY6" s="1565"/>
      <c r="AZ6" s="1565"/>
      <c r="BA6" s="1565"/>
      <c r="BB6" s="1565"/>
      <c r="BC6" s="1565"/>
      <c r="BD6" s="1565"/>
      <c r="BE6" s="1565"/>
      <c r="BF6" s="1565"/>
      <c r="BG6" s="1565"/>
      <c r="BH6" s="1565"/>
      <c r="BI6" s="1565"/>
      <c r="BJ6" s="1565"/>
      <c r="BK6" s="1565"/>
      <c r="BL6" s="1565"/>
      <c r="BM6" s="1565"/>
      <c r="BN6" s="1565"/>
      <c r="BO6" s="1565"/>
      <c r="BP6" s="1565"/>
      <c r="BQ6" s="1565"/>
      <c r="BR6" s="1565"/>
      <c r="BS6" s="1565"/>
      <c r="BT6" s="1565"/>
      <c r="BU6" s="1565"/>
      <c r="BV6" s="1565"/>
      <c r="BW6" s="1565"/>
      <c r="BX6" s="1565"/>
      <c r="BY6" s="1565"/>
      <c r="BZ6" s="1565"/>
      <c r="CA6" s="1565"/>
      <c r="CB6" s="1565"/>
      <c r="CC6" s="1565"/>
      <c r="CD6" s="1565"/>
      <c r="CE6" s="1565"/>
      <c r="CF6" s="1565"/>
      <c r="CG6" s="1565"/>
      <c r="CH6" s="1565"/>
      <c r="CI6" s="173"/>
      <c r="CM6" s="582"/>
      <c r="CN6" s="579"/>
      <c r="CO6" s="582"/>
      <c r="CP6" s="502" t="s">
        <v>6751</v>
      </c>
      <c r="CQ6" s="502"/>
      <c r="CR6" s="579"/>
      <c r="CS6" s="579"/>
      <c r="CT6" s="579"/>
      <c r="CU6" s="579"/>
      <c r="CV6" s="579"/>
      <c r="CW6" s="579"/>
      <c r="CX6" s="579"/>
      <c r="CY6" s="579"/>
      <c r="CZ6" s="579"/>
      <c r="DA6" s="579"/>
      <c r="DB6" s="579"/>
      <c r="DC6" s="579"/>
      <c r="DD6" s="579"/>
      <c r="DE6" s="579"/>
      <c r="DF6" s="579"/>
      <c r="DG6" s="579"/>
      <c r="DH6" s="579"/>
      <c r="DI6" s="579"/>
      <c r="DJ6" s="579"/>
      <c r="DK6" s="579"/>
      <c r="DL6" s="579"/>
      <c r="DM6" s="579"/>
      <c r="DN6" s="579"/>
      <c r="DO6" s="579"/>
      <c r="DP6" s="579"/>
      <c r="DQ6" s="579"/>
      <c r="DR6" s="579"/>
      <c r="DS6" s="579"/>
      <c r="DT6" s="579"/>
      <c r="DU6" s="579"/>
      <c r="DV6" s="579"/>
      <c r="DW6" s="579"/>
      <c r="DX6" s="579"/>
      <c r="DY6" s="579"/>
      <c r="DZ6" s="579"/>
      <c r="EA6" s="579"/>
      <c r="EB6" s="579"/>
      <c r="EC6" s="579"/>
      <c r="ED6" s="579"/>
      <c r="EE6" s="579"/>
      <c r="EF6" s="579"/>
      <c r="EG6" s="579"/>
      <c r="EH6" s="579"/>
      <c r="EI6" s="579"/>
      <c r="EJ6" s="579"/>
      <c r="EK6" s="579"/>
      <c r="EL6" s="579"/>
      <c r="EM6" s="579"/>
      <c r="EN6" s="579"/>
      <c r="EO6" s="579"/>
      <c r="EP6" s="579"/>
      <c r="EQ6" s="579"/>
      <c r="ER6" s="579"/>
      <c r="ES6" s="579"/>
      <c r="ET6" s="579"/>
      <c r="EU6" s="579"/>
      <c r="EV6" s="579"/>
      <c r="EW6" s="579"/>
      <c r="EX6" s="579"/>
      <c r="EY6" s="579"/>
      <c r="EZ6" s="579"/>
      <c r="FA6" s="579"/>
      <c r="FB6" s="579"/>
      <c r="FC6" s="579"/>
      <c r="FD6" s="579"/>
      <c r="FE6" s="579"/>
      <c r="FF6" s="579"/>
      <c r="FG6" s="579"/>
      <c r="FH6" s="579"/>
      <c r="FI6" s="579"/>
      <c r="FJ6" s="579"/>
      <c r="FK6" s="579"/>
      <c r="FL6" s="579"/>
      <c r="FM6" s="579"/>
      <c r="FN6" s="579"/>
      <c r="FO6" s="579"/>
      <c r="FP6" s="579"/>
      <c r="FQ6" s="579"/>
      <c r="FR6" s="579"/>
      <c r="FS6" s="582"/>
    </row>
    <row r="7" spans="2:177" s="496" customFormat="1" ht="15.75" customHeight="1" thickTop="1" thickBot="1">
      <c r="B7" s="499" t="s">
        <v>14894</v>
      </c>
      <c r="C7" s="495"/>
      <c r="D7" s="495"/>
      <c r="E7" s="1288"/>
      <c r="F7" s="1288"/>
      <c r="G7" s="1288"/>
      <c r="H7" s="1288"/>
      <c r="I7" s="1288"/>
      <c r="J7" s="1288"/>
      <c r="K7" s="1288"/>
      <c r="L7" s="1288"/>
      <c r="M7" s="1288"/>
      <c r="N7" s="1288"/>
      <c r="O7" s="1288"/>
      <c r="P7" s="1288"/>
      <c r="Q7" s="1288"/>
      <c r="R7" s="1288"/>
      <c r="S7" s="1288"/>
      <c r="T7" s="1288"/>
      <c r="U7" s="1288"/>
      <c r="V7" s="1288"/>
      <c r="W7" s="1288"/>
      <c r="X7" s="1288"/>
      <c r="Y7" s="1288"/>
      <c r="Z7" s="1288"/>
      <c r="AA7" s="1288"/>
      <c r="AB7" s="1288"/>
      <c r="AC7" s="1288"/>
      <c r="AD7" s="1288"/>
      <c r="AE7" s="1288"/>
      <c r="AF7" s="1288"/>
      <c r="AG7" s="1288"/>
      <c r="AH7" s="1288"/>
      <c r="AI7" s="1288"/>
      <c r="AJ7" s="1288"/>
      <c r="AK7" s="1288"/>
      <c r="AL7" s="1288"/>
      <c r="AM7" s="1288"/>
      <c r="AN7" s="1288"/>
      <c r="AO7" s="1288"/>
      <c r="AP7" s="1288"/>
      <c r="AQ7" s="1288"/>
      <c r="AR7" s="1288"/>
      <c r="AS7" s="1288"/>
      <c r="AT7" s="1288"/>
      <c r="AU7" s="1288"/>
      <c r="AV7" s="1288"/>
      <c r="AW7" s="1288"/>
      <c r="AX7" s="1288"/>
      <c r="AY7" s="1288"/>
      <c r="AZ7" s="1288"/>
      <c r="BA7" s="1288"/>
      <c r="BB7" s="1288"/>
      <c r="BC7" s="1288"/>
      <c r="BD7" s="1288"/>
      <c r="BE7" s="1288"/>
      <c r="BF7" s="1288"/>
      <c r="BG7" s="1288"/>
      <c r="BH7" s="1288"/>
      <c r="BI7" s="1288"/>
      <c r="BJ7" s="1288"/>
      <c r="BK7" s="1288"/>
      <c r="BL7" s="1288"/>
      <c r="BM7" s="1288"/>
      <c r="BN7" s="1288"/>
      <c r="BO7" s="1288"/>
      <c r="BP7" s="1288"/>
      <c r="BQ7" s="1288"/>
      <c r="BR7" s="1288"/>
      <c r="BS7" s="1288"/>
      <c r="BT7" s="1288"/>
      <c r="BU7" s="1288"/>
      <c r="BV7" s="1288"/>
      <c r="BW7" s="1288"/>
      <c r="BX7" s="1288"/>
      <c r="BY7" s="1288"/>
      <c r="BZ7" s="1288"/>
      <c r="CA7" s="1288"/>
      <c r="CB7" s="1288"/>
      <c r="CC7" s="1288"/>
      <c r="CD7" s="1288"/>
      <c r="CE7" s="1288"/>
      <c r="CF7" s="1288"/>
      <c r="CG7" s="1288"/>
      <c r="CI7" s="173"/>
      <c r="CM7" s="582"/>
      <c r="CN7" s="593"/>
      <c r="CO7" s="582"/>
      <c r="CP7" s="579"/>
      <c r="CQ7" s="579"/>
      <c r="CR7" s="579"/>
      <c r="CS7" s="579"/>
      <c r="CT7" s="579"/>
      <c r="CU7" s="579"/>
      <c r="CV7" s="579"/>
      <c r="CW7" s="579"/>
      <c r="CX7" s="579"/>
      <c r="CY7" s="579"/>
      <c r="CZ7" s="579"/>
      <c r="DA7" s="579"/>
      <c r="DB7" s="579"/>
      <c r="DC7" s="579"/>
      <c r="DD7" s="579"/>
      <c r="DE7" s="579"/>
      <c r="DF7" s="579"/>
      <c r="DG7" s="579"/>
      <c r="DH7" s="579"/>
      <c r="DI7" s="579"/>
      <c r="DJ7" s="579"/>
      <c r="DK7" s="579"/>
      <c r="DL7" s="579"/>
      <c r="DM7" s="579"/>
      <c r="DN7" s="579"/>
      <c r="DO7" s="579"/>
      <c r="DP7" s="579"/>
      <c r="DQ7" s="579"/>
      <c r="DR7" s="579"/>
      <c r="DS7" s="579"/>
      <c r="DT7" s="579"/>
      <c r="DU7" s="579"/>
      <c r="DV7" s="579"/>
      <c r="DW7" s="579"/>
      <c r="DX7" s="579"/>
      <c r="DY7" s="579"/>
      <c r="DZ7" s="579"/>
      <c r="EA7" s="579"/>
      <c r="EB7" s="579"/>
      <c r="EC7" s="579"/>
      <c r="ED7" s="579"/>
      <c r="EE7" s="579"/>
      <c r="EF7" s="579"/>
      <c r="EG7" s="579"/>
      <c r="EH7" s="579"/>
      <c r="EI7" s="579"/>
      <c r="EJ7" s="579"/>
      <c r="EK7" s="579"/>
      <c r="EL7" s="579"/>
      <c r="EM7" s="579"/>
      <c r="EN7" s="579"/>
      <c r="EO7" s="579"/>
      <c r="EP7" s="579"/>
      <c r="EQ7" s="579"/>
      <c r="ER7" s="579"/>
      <c r="ES7" s="579"/>
      <c r="ET7" s="579"/>
      <c r="EU7" s="579"/>
      <c r="EV7" s="579"/>
      <c r="EW7" s="579"/>
      <c r="EX7" s="579"/>
      <c r="EY7" s="579"/>
      <c r="EZ7" s="579"/>
      <c r="FA7" s="579"/>
      <c r="FB7" s="579"/>
      <c r="FC7" s="579"/>
      <c r="FD7" s="579"/>
      <c r="FE7" s="579"/>
      <c r="FF7" s="579"/>
      <c r="FG7" s="579"/>
      <c r="FH7" s="579"/>
      <c r="FI7" s="579"/>
      <c r="FJ7" s="579"/>
      <c r="FK7" s="579"/>
      <c r="FL7" s="579"/>
      <c r="FM7" s="579"/>
      <c r="FN7" s="579"/>
      <c r="FO7" s="579"/>
      <c r="FP7" s="579"/>
      <c r="FQ7" s="579"/>
      <c r="FR7" s="579"/>
      <c r="FS7" s="582"/>
    </row>
    <row r="8" spans="2:177" s="496" customFormat="1" ht="15.75" customHeight="1" thickTop="1">
      <c r="B8" s="503" t="s">
        <v>14895</v>
      </c>
      <c r="C8" s="504" t="s">
        <v>14896</v>
      </c>
      <c r="D8" s="504">
        <v>0</v>
      </c>
      <c r="E8" s="1566" t="s">
        <v>25</v>
      </c>
      <c r="F8" s="1566" t="s">
        <v>41</v>
      </c>
      <c r="G8" s="1566" t="s">
        <v>56</v>
      </c>
      <c r="H8" s="1566" t="s">
        <v>72</v>
      </c>
      <c r="I8" s="1566" t="s">
        <v>87</v>
      </c>
      <c r="J8" s="1566" t="s">
        <v>102</v>
      </c>
      <c r="K8" s="1566" t="s">
        <v>116</v>
      </c>
      <c r="L8" s="1566" t="s">
        <v>131</v>
      </c>
      <c r="M8" s="1566" t="s">
        <v>145</v>
      </c>
      <c r="N8" s="1566" t="s">
        <v>159</v>
      </c>
      <c r="O8" s="1566" t="s">
        <v>173</v>
      </c>
      <c r="P8" s="1566" t="s">
        <v>186</v>
      </c>
      <c r="Q8" s="1566" t="s">
        <v>199</v>
      </c>
      <c r="R8" s="1566" t="s">
        <v>213</v>
      </c>
      <c r="S8" s="1566" t="s">
        <v>226</v>
      </c>
      <c r="T8" s="1566" t="s">
        <v>239</v>
      </c>
      <c r="U8" s="1566" t="s">
        <v>252</v>
      </c>
      <c r="V8" s="1566" t="s">
        <v>265</v>
      </c>
      <c r="W8" s="1566" t="s">
        <v>14897</v>
      </c>
      <c r="X8" s="1566" t="s">
        <v>278</v>
      </c>
      <c r="Y8" s="1566" t="s">
        <v>291</v>
      </c>
      <c r="Z8" s="1566" t="s">
        <v>300</v>
      </c>
      <c r="AA8" s="1566" t="s">
        <v>310</v>
      </c>
      <c r="AB8" s="1566" t="s">
        <v>321</v>
      </c>
      <c r="AC8" s="1566" t="s">
        <v>331</v>
      </c>
      <c r="AD8" s="1566" t="s">
        <v>342</v>
      </c>
      <c r="AE8" s="1566" t="s">
        <v>352</v>
      </c>
      <c r="AF8" s="1566" t="s">
        <v>362</v>
      </c>
      <c r="AG8" s="1566" t="s">
        <v>371</v>
      </c>
      <c r="AH8" s="1566" t="s">
        <v>380</v>
      </c>
      <c r="AI8" s="1566" t="s">
        <v>388</v>
      </c>
      <c r="AJ8" s="1566" t="s">
        <v>395</v>
      </c>
      <c r="AK8" s="1566" t="s">
        <v>402</v>
      </c>
      <c r="AL8" s="1566" t="s">
        <v>409</v>
      </c>
      <c r="AM8" s="1566" t="s">
        <v>416</v>
      </c>
      <c r="AN8" s="1566" t="s">
        <v>423</v>
      </c>
      <c r="AO8" s="1566" t="s">
        <v>430</v>
      </c>
      <c r="AP8" s="1566" t="s">
        <v>437</v>
      </c>
      <c r="AQ8" s="1566" t="s">
        <v>444</v>
      </c>
      <c r="AR8" s="1566" t="s">
        <v>451</v>
      </c>
      <c r="AS8" s="1566" t="s">
        <v>458</v>
      </c>
      <c r="AT8" s="1566" t="s">
        <v>465</v>
      </c>
      <c r="AU8" s="1566" t="s">
        <v>472</v>
      </c>
      <c r="AV8" s="1566"/>
      <c r="AW8" s="1566"/>
      <c r="AX8" s="1566"/>
      <c r="AY8" s="1566"/>
      <c r="AZ8" s="1566"/>
      <c r="BA8" s="1566"/>
      <c r="BB8" s="1566"/>
      <c r="BC8" s="1566"/>
      <c r="BD8" s="1566"/>
      <c r="BE8" s="1566"/>
      <c r="BF8" s="1566"/>
      <c r="BG8" s="1566"/>
      <c r="BH8" s="1566"/>
      <c r="BI8" s="1566"/>
      <c r="BJ8" s="1566"/>
      <c r="BK8" s="1566"/>
      <c r="BL8" s="1566"/>
      <c r="BM8" s="1566"/>
      <c r="BN8" s="1566"/>
      <c r="BO8" s="1566"/>
      <c r="BP8" s="1566"/>
      <c r="BQ8" s="1566"/>
      <c r="BR8" s="1566"/>
      <c r="BS8" s="1566"/>
      <c r="BT8" s="1566"/>
      <c r="BU8" s="1566"/>
      <c r="BV8" s="1566"/>
      <c r="BW8" s="1566"/>
      <c r="BX8" s="1566"/>
      <c r="BY8" s="1566"/>
      <c r="BZ8" s="1566"/>
      <c r="CA8" s="1566"/>
      <c r="CB8" s="1566"/>
      <c r="CC8" s="1566"/>
      <c r="CD8" s="1566"/>
      <c r="CE8" s="1566"/>
      <c r="CF8" s="1566"/>
      <c r="CG8" s="1567"/>
      <c r="CH8" s="173"/>
      <c r="CI8" s="3209" t="s">
        <v>14898</v>
      </c>
      <c r="CK8" s="1568"/>
      <c r="CM8" s="582"/>
      <c r="CN8" s="593"/>
      <c r="CO8" s="582"/>
      <c r="CP8" s="579"/>
      <c r="CQ8" s="579"/>
      <c r="CR8" s="579"/>
      <c r="CS8" s="579"/>
      <c r="CT8" s="579"/>
      <c r="CU8" s="579"/>
      <c r="CV8" s="579"/>
      <c r="CW8" s="579"/>
      <c r="CX8" s="579"/>
      <c r="CY8" s="579"/>
      <c r="CZ8" s="579"/>
      <c r="DA8" s="579"/>
      <c r="DB8" s="579"/>
      <c r="DC8" s="579"/>
      <c r="DD8" s="579"/>
      <c r="DE8" s="579"/>
      <c r="DF8" s="579"/>
      <c r="DG8" s="579"/>
      <c r="DH8" s="579"/>
      <c r="DI8" s="579"/>
      <c r="DJ8" s="579"/>
      <c r="DK8" s="579"/>
      <c r="DL8" s="579"/>
      <c r="DM8" s="579"/>
      <c r="DN8" s="579"/>
      <c r="DO8" s="579"/>
      <c r="DP8" s="579"/>
      <c r="DQ8" s="579"/>
      <c r="DR8" s="579"/>
      <c r="DS8" s="579"/>
      <c r="DT8" s="579"/>
      <c r="DU8" s="579"/>
      <c r="DV8" s="579"/>
      <c r="DW8" s="579"/>
      <c r="DX8" s="579"/>
      <c r="DY8" s="579"/>
      <c r="DZ8" s="579"/>
      <c r="EA8" s="579"/>
      <c r="EB8" s="579"/>
      <c r="EC8" s="579"/>
      <c r="ED8" s="579"/>
      <c r="EE8" s="579"/>
      <c r="EF8" s="579"/>
      <c r="EG8" s="579"/>
      <c r="EH8" s="579"/>
      <c r="EI8" s="579"/>
      <c r="EJ8" s="579"/>
      <c r="EK8" s="579"/>
      <c r="EL8" s="579"/>
      <c r="EM8" s="579"/>
      <c r="EN8" s="579"/>
      <c r="EO8" s="579"/>
      <c r="EP8" s="579"/>
      <c r="EQ8" s="579"/>
      <c r="ER8" s="579"/>
      <c r="ES8" s="579"/>
      <c r="ET8" s="579"/>
      <c r="EU8" s="579"/>
      <c r="EV8" s="579"/>
      <c r="EW8" s="579"/>
      <c r="EX8" s="579"/>
      <c r="EY8" s="579"/>
      <c r="EZ8" s="579"/>
      <c r="FA8" s="579"/>
      <c r="FB8" s="579"/>
      <c r="FC8" s="579"/>
      <c r="FD8" s="579"/>
      <c r="FE8" s="579"/>
      <c r="FF8" s="579"/>
      <c r="FG8" s="579"/>
      <c r="FH8" s="579"/>
      <c r="FI8" s="579"/>
      <c r="FJ8" s="579"/>
      <c r="FK8" s="579"/>
      <c r="FL8" s="579"/>
      <c r="FM8" s="579"/>
      <c r="FN8" s="579"/>
      <c r="FO8" s="579"/>
      <c r="FP8" s="579"/>
      <c r="FQ8" s="579"/>
      <c r="FR8" s="579"/>
      <c r="FS8" s="582"/>
      <c r="FU8" s="1569"/>
    </row>
    <row r="9" spans="2:177" s="496" customFormat="1" ht="15.75" customHeight="1">
      <c r="B9" s="1570" t="s">
        <v>14899</v>
      </c>
      <c r="C9" s="1571" t="s">
        <v>14896</v>
      </c>
      <c r="D9" s="1571">
        <v>0</v>
      </c>
      <c r="E9" s="1572"/>
      <c r="F9" s="1572"/>
      <c r="G9" s="1572"/>
      <c r="H9" s="1572"/>
      <c r="I9" s="1572"/>
      <c r="J9" s="1572"/>
      <c r="K9" s="1572"/>
      <c r="L9" s="1572"/>
      <c r="M9" s="1572"/>
      <c r="N9" s="1572"/>
      <c r="O9" s="1572"/>
      <c r="P9" s="1572"/>
      <c r="Q9" s="1572"/>
      <c r="R9" s="1572"/>
      <c r="S9" s="1572"/>
      <c r="T9" s="1572"/>
      <c r="U9" s="1572"/>
      <c r="V9" s="1572"/>
      <c r="W9" s="1572"/>
      <c r="X9" s="1572"/>
      <c r="Y9" s="1572"/>
      <c r="Z9" s="1572"/>
      <c r="AA9" s="1572"/>
      <c r="AB9" s="1572"/>
      <c r="AC9" s="1572"/>
      <c r="AD9" s="1572"/>
      <c r="AE9" s="1572"/>
      <c r="AF9" s="1572"/>
      <c r="AG9" s="1572"/>
      <c r="AH9" s="1572"/>
      <c r="AI9" s="1572"/>
      <c r="AJ9" s="1572"/>
      <c r="AK9" s="1572"/>
      <c r="AL9" s="1572"/>
      <c r="AM9" s="1572"/>
      <c r="AN9" s="1572"/>
      <c r="AO9" s="1572"/>
      <c r="AP9" s="1572"/>
      <c r="AQ9" s="1572"/>
      <c r="AR9" s="1572"/>
      <c r="AS9" s="1572"/>
      <c r="AT9" s="1572"/>
      <c r="AU9" s="1572"/>
      <c r="AV9" s="1572"/>
      <c r="AW9" s="1572"/>
      <c r="AX9" s="1572"/>
      <c r="AY9" s="1572"/>
      <c r="AZ9" s="1572"/>
      <c r="BA9" s="1572"/>
      <c r="BB9" s="1572"/>
      <c r="BC9" s="1572"/>
      <c r="BD9" s="1572"/>
      <c r="BE9" s="1572"/>
      <c r="BF9" s="1572"/>
      <c r="BG9" s="1572"/>
      <c r="BH9" s="1572"/>
      <c r="BI9" s="1572"/>
      <c r="BJ9" s="1572"/>
      <c r="BK9" s="1572"/>
      <c r="BL9" s="1572"/>
      <c r="BM9" s="1572"/>
      <c r="BN9" s="1572"/>
      <c r="BO9" s="1572"/>
      <c r="BP9" s="1572"/>
      <c r="BQ9" s="1572"/>
      <c r="BR9" s="1572"/>
      <c r="BS9" s="1572"/>
      <c r="BT9" s="1572"/>
      <c r="BU9" s="1572"/>
      <c r="BV9" s="1572"/>
      <c r="BW9" s="1572"/>
      <c r="BX9" s="1572"/>
      <c r="BY9" s="1572"/>
      <c r="BZ9" s="1572"/>
      <c r="CA9" s="1572"/>
      <c r="CB9" s="1572"/>
      <c r="CC9" s="1572"/>
      <c r="CD9" s="1572"/>
      <c r="CE9" s="1572"/>
      <c r="CF9" s="1572"/>
      <c r="CG9" s="1573"/>
      <c r="CH9" s="173"/>
      <c r="CI9" s="3210"/>
      <c r="CK9" s="1574"/>
      <c r="CM9" s="582"/>
      <c r="CN9" s="593"/>
      <c r="CO9" s="582"/>
      <c r="CP9" s="579"/>
      <c r="CQ9" s="579"/>
      <c r="CR9" s="579"/>
      <c r="CS9" s="579"/>
      <c r="CT9" s="579"/>
      <c r="CU9" s="579"/>
      <c r="CV9" s="579"/>
      <c r="CW9" s="579"/>
      <c r="CX9" s="579"/>
      <c r="CY9" s="579"/>
      <c r="CZ9" s="579"/>
      <c r="DA9" s="579"/>
      <c r="DB9" s="579"/>
      <c r="DC9" s="579"/>
      <c r="DD9" s="579"/>
      <c r="DE9" s="579"/>
      <c r="DF9" s="579"/>
      <c r="DG9" s="579"/>
      <c r="DH9" s="579"/>
      <c r="DI9" s="579"/>
      <c r="DJ9" s="579"/>
      <c r="DK9" s="579"/>
      <c r="DL9" s="579"/>
      <c r="DM9" s="579"/>
      <c r="DN9" s="579"/>
      <c r="DO9" s="579"/>
      <c r="DP9" s="579"/>
      <c r="DQ9" s="579"/>
      <c r="DR9" s="579"/>
      <c r="DS9" s="579"/>
      <c r="DT9" s="579"/>
      <c r="DU9" s="579"/>
      <c r="DV9" s="579"/>
      <c r="DW9" s="579"/>
      <c r="DX9" s="579"/>
      <c r="DY9" s="579"/>
      <c r="DZ9" s="579"/>
      <c r="EA9" s="579"/>
      <c r="EB9" s="579"/>
      <c r="EC9" s="579"/>
      <c r="ED9" s="579"/>
      <c r="EE9" s="579"/>
      <c r="EF9" s="579"/>
      <c r="EG9" s="579"/>
      <c r="EH9" s="579"/>
      <c r="EI9" s="579"/>
      <c r="EJ9" s="579"/>
      <c r="EK9" s="579"/>
      <c r="EL9" s="579"/>
      <c r="EM9" s="579"/>
      <c r="EN9" s="579"/>
      <c r="EO9" s="579"/>
      <c r="EP9" s="579"/>
      <c r="EQ9" s="579"/>
      <c r="ER9" s="579"/>
      <c r="ES9" s="579"/>
      <c r="ET9" s="579"/>
      <c r="EU9" s="579"/>
      <c r="EV9" s="579"/>
      <c r="EW9" s="579"/>
      <c r="EX9" s="579"/>
      <c r="EY9" s="579"/>
      <c r="EZ9" s="579"/>
      <c r="FA9" s="579"/>
      <c r="FB9" s="579"/>
      <c r="FC9" s="579"/>
      <c r="FD9" s="579"/>
      <c r="FE9" s="579"/>
      <c r="FF9" s="579"/>
      <c r="FG9" s="579"/>
      <c r="FH9" s="579"/>
      <c r="FI9" s="579"/>
      <c r="FJ9" s="579"/>
      <c r="FK9" s="579"/>
      <c r="FL9" s="579"/>
      <c r="FM9" s="579"/>
      <c r="FN9" s="579"/>
      <c r="FO9" s="579"/>
      <c r="FP9" s="579"/>
      <c r="FQ9" s="579"/>
      <c r="FR9" s="579"/>
      <c r="FS9" s="582"/>
    </row>
    <row r="10" spans="2:177" s="496" customFormat="1" ht="90">
      <c r="B10" s="1570" t="s">
        <v>14900</v>
      </c>
      <c r="C10" s="1571" t="s">
        <v>14896</v>
      </c>
      <c r="D10" s="1571">
        <v>0</v>
      </c>
      <c r="E10" s="1575" t="str">
        <f>IFERROR(IF(IF(E8="Other (Specify Below)",E9,E8)=0,"",IF(E8="Other (Specify Below)",E9,E8)),"")</f>
        <v>ASHFORD</v>
      </c>
      <c r="F10" s="1575" t="str">
        <f t="shared" ref="F10:BQ10" si="0">IFERROR(IF(IF(F8="Other (Specify Below)",F9,F8)=0,"",IF(F8="Other (Specify Below)",F9,F8)),"")</f>
        <v>AYLESFORD</v>
      </c>
      <c r="G10" s="1575" t="str">
        <f t="shared" si="0"/>
        <v>BROOMFIELD BANK</v>
      </c>
      <c r="H10" s="1575" t="str">
        <f t="shared" si="0"/>
        <v>BUDDS FARM HAVANT</v>
      </c>
      <c r="I10" s="1575" t="str">
        <f t="shared" si="0"/>
        <v>CANTERBURY</v>
      </c>
      <c r="J10" s="1575" t="str">
        <f t="shared" si="0"/>
        <v>CHICHESTER</v>
      </c>
      <c r="K10" s="1575" t="str">
        <f t="shared" si="0"/>
        <v>CHICKENHALL EASTLEIGH</v>
      </c>
      <c r="L10" s="1575" t="str">
        <f t="shared" si="0"/>
        <v>EAST WORTHING</v>
      </c>
      <c r="M10" s="1575" t="str">
        <f t="shared" si="0"/>
        <v>EASTBOURNE</v>
      </c>
      <c r="N10" s="1575" t="str">
        <f t="shared" si="0"/>
        <v>FAVERSHAM</v>
      </c>
      <c r="O10" s="1575" t="str">
        <f t="shared" si="0"/>
        <v>FORD</v>
      </c>
      <c r="P10" s="1575" t="str">
        <f t="shared" si="0"/>
        <v>FULLERTON</v>
      </c>
      <c r="Q10" s="1575" t="str">
        <f t="shared" si="0"/>
        <v>GODDARDS GREEN</v>
      </c>
      <c r="R10" s="1575" t="str">
        <f t="shared" si="0"/>
        <v>GRAVESEND</v>
      </c>
      <c r="S10" s="1575" t="str">
        <f t="shared" si="0"/>
        <v>HAILSHAM SOUTH</v>
      </c>
      <c r="T10" s="1575" t="str">
        <f t="shared" si="0"/>
        <v>HAM HILL</v>
      </c>
      <c r="U10" s="1575" t="str">
        <f t="shared" si="0"/>
        <v>HASTINGS BEXHILL</v>
      </c>
      <c r="V10" s="1575" t="str">
        <f t="shared" si="0"/>
        <v>HORSHAM NEW</v>
      </c>
      <c r="W10" s="1575" t="str">
        <f t="shared" si="0"/>
        <v>LIDSEY</v>
      </c>
      <c r="X10" s="1575" t="str">
        <f t="shared" si="0"/>
        <v>MAY STREET HERNE BAY</v>
      </c>
      <c r="Y10" s="1575" t="s">
        <v>289</v>
      </c>
      <c r="Z10" s="1575" t="str">
        <f t="shared" si="0"/>
        <v>MORESTEAD ROAD WINCHESTER</v>
      </c>
      <c r="AA10" s="1575" t="str">
        <f t="shared" si="0"/>
        <v>MOTNEY HILL</v>
      </c>
      <c r="AB10" s="1575" t="str">
        <f t="shared" si="0"/>
        <v>NEWHAVEN EAST</v>
      </c>
      <c r="AC10" s="1575" t="str">
        <f t="shared" si="0"/>
        <v>NORTHFLEET</v>
      </c>
      <c r="AD10" s="1575" t="str">
        <f t="shared" si="0"/>
        <v>PEACEHAVEN</v>
      </c>
      <c r="AE10" s="1575" t="str">
        <f t="shared" si="0"/>
        <v>PEEL COMMON</v>
      </c>
      <c r="AF10" s="1575" t="str">
        <f t="shared" si="0"/>
        <v>PENNINGTON</v>
      </c>
      <c r="AG10" s="1575" t="str">
        <f t="shared" si="0"/>
        <v>PORTSWOOD</v>
      </c>
      <c r="AH10" s="1575" t="str">
        <f t="shared" si="0"/>
        <v>QUEENBOROUGH</v>
      </c>
      <c r="AI10" s="1575" t="str">
        <f t="shared" si="0"/>
        <v>SANDOWN</v>
      </c>
      <c r="AJ10" s="1575" t="str">
        <f t="shared" si="0"/>
        <v>SCAYNES HILL</v>
      </c>
      <c r="AK10" s="1575" t="str">
        <f t="shared" si="0"/>
        <v>SHOREHAM</v>
      </c>
      <c r="AL10" s="1575" t="str">
        <f t="shared" si="0"/>
        <v>SITTINGBOURNE</v>
      </c>
      <c r="AM10" s="1575" t="str">
        <f t="shared" si="0"/>
        <v>SLOWHILL COPSE MARCHWOOD</v>
      </c>
      <c r="AN10" s="1575" t="str">
        <f t="shared" si="0"/>
        <v>SWALECLIFFE</v>
      </c>
      <c r="AO10" s="1575" t="str">
        <f t="shared" si="0"/>
        <v>TONBRIDGE</v>
      </c>
      <c r="AP10" s="1575" t="str">
        <f t="shared" si="0"/>
        <v>TUNBRIDGE WELLS NORTH</v>
      </c>
      <c r="AQ10" s="1575" t="str">
        <f t="shared" si="0"/>
        <v>TUNBRIDGE WELLS SOUTH</v>
      </c>
      <c r="AR10" s="1575" t="str">
        <f t="shared" si="0"/>
        <v>WEATHERLEES HILL A</v>
      </c>
      <c r="AS10" s="1575" t="str">
        <f t="shared" si="0"/>
        <v>WEATHERLEES HILL B(MARGATE AND BROADSTAIRS)</v>
      </c>
      <c r="AT10" s="1575" t="str">
        <f t="shared" si="0"/>
        <v>WHITEWALL CREEK</v>
      </c>
      <c r="AU10" s="1575" t="str">
        <f t="shared" si="0"/>
        <v>WOOLSTON</v>
      </c>
      <c r="AV10" s="1575" t="str">
        <f t="shared" si="0"/>
        <v/>
      </c>
      <c r="AW10" s="1575" t="str">
        <f t="shared" si="0"/>
        <v/>
      </c>
      <c r="AX10" s="1575" t="str">
        <f t="shared" si="0"/>
        <v/>
      </c>
      <c r="AY10" s="1575" t="str">
        <f t="shared" si="0"/>
        <v/>
      </c>
      <c r="AZ10" s="1575" t="str">
        <f t="shared" si="0"/>
        <v/>
      </c>
      <c r="BA10" s="1575" t="str">
        <f t="shared" si="0"/>
        <v/>
      </c>
      <c r="BB10" s="1575" t="str">
        <f t="shared" si="0"/>
        <v/>
      </c>
      <c r="BC10" s="1575" t="str">
        <f t="shared" si="0"/>
        <v/>
      </c>
      <c r="BD10" s="1575" t="str">
        <f t="shared" si="0"/>
        <v/>
      </c>
      <c r="BE10" s="1575" t="str">
        <f t="shared" si="0"/>
        <v/>
      </c>
      <c r="BF10" s="1575" t="str">
        <f t="shared" si="0"/>
        <v/>
      </c>
      <c r="BG10" s="1575" t="str">
        <f t="shared" si="0"/>
        <v/>
      </c>
      <c r="BH10" s="1575" t="str">
        <f t="shared" si="0"/>
        <v/>
      </c>
      <c r="BI10" s="1575" t="str">
        <f t="shared" si="0"/>
        <v/>
      </c>
      <c r="BJ10" s="1575" t="str">
        <f t="shared" si="0"/>
        <v/>
      </c>
      <c r="BK10" s="1575" t="str">
        <f t="shared" si="0"/>
        <v/>
      </c>
      <c r="BL10" s="1575" t="str">
        <f t="shared" si="0"/>
        <v/>
      </c>
      <c r="BM10" s="1575" t="str">
        <f t="shared" si="0"/>
        <v/>
      </c>
      <c r="BN10" s="1575" t="str">
        <f t="shared" si="0"/>
        <v/>
      </c>
      <c r="BO10" s="1575" t="str">
        <f t="shared" si="0"/>
        <v/>
      </c>
      <c r="BP10" s="1575" t="str">
        <f t="shared" si="0"/>
        <v/>
      </c>
      <c r="BQ10" s="1575" t="str">
        <f t="shared" si="0"/>
        <v/>
      </c>
      <c r="BR10" s="1575" t="str">
        <f t="shared" ref="BR10:CF10" si="1">IFERROR(IF(IF(BR8="Other (Specify Below)",BR9,BR8)=0,"",IF(BR8="Other (Specify Below)",BR9,BR8)),"")</f>
        <v/>
      </c>
      <c r="BS10" s="1575" t="str">
        <f t="shared" si="1"/>
        <v/>
      </c>
      <c r="BT10" s="1575" t="str">
        <f t="shared" si="1"/>
        <v/>
      </c>
      <c r="BU10" s="1575" t="str">
        <f t="shared" si="1"/>
        <v/>
      </c>
      <c r="BV10" s="1575" t="str">
        <f t="shared" si="1"/>
        <v/>
      </c>
      <c r="BW10" s="1575" t="str">
        <f t="shared" si="1"/>
        <v/>
      </c>
      <c r="BX10" s="1575" t="str">
        <f t="shared" si="1"/>
        <v/>
      </c>
      <c r="BY10" s="1575" t="str">
        <f t="shared" si="1"/>
        <v/>
      </c>
      <c r="BZ10" s="1575" t="str">
        <f t="shared" si="1"/>
        <v/>
      </c>
      <c r="CA10" s="1575" t="str">
        <f t="shared" si="1"/>
        <v/>
      </c>
      <c r="CB10" s="1575" t="str">
        <f t="shared" si="1"/>
        <v/>
      </c>
      <c r="CC10" s="1575" t="str">
        <f t="shared" si="1"/>
        <v/>
      </c>
      <c r="CD10" s="1575" t="str">
        <f t="shared" si="1"/>
        <v/>
      </c>
      <c r="CE10" s="1575" t="str">
        <f t="shared" si="1"/>
        <v/>
      </c>
      <c r="CF10" s="1575" t="str">
        <f t="shared" si="1"/>
        <v/>
      </c>
      <c r="CG10" s="1573"/>
      <c r="CH10" s="173"/>
      <c r="CI10" s="3211"/>
      <c r="CK10" s="1574"/>
      <c r="CM10" s="582"/>
      <c r="CN10" s="593"/>
      <c r="CO10" s="582"/>
      <c r="CP10" s="579"/>
      <c r="CQ10" s="579"/>
      <c r="CR10" s="579"/>
      <c r="CS10" s="579"/>
      <c r="CT10" s="579"/>
      <c r="CU10" s="579"/>
      <c r="CV10" s="579"/>
      <c r="CW10" s="579"/>
      <c r="CX10" s="579"/>
      <c r="CY10" s="579"/>
      <c r="CZ10" s="579"/>
      <c r="DA10" s="579"/>
      <c r="DB10" s="579"/>
      <c r="DC10" s="579"/>
      <c r="DD10" s="579"/>
      <c r="DE10" s="579"/>
      <c r="DF10" s="579"/>
      <c r="DG10" s="579"/>
      <c r="DH10" s="579"/>
      <c r="DI10" s="579"/>
      <c r="DJ10" s="579"/>
      <c r="DK10" s="579"/>
      <c r="DL10" s="579"/>
      <c r="DM10" s="579"/>
      <c r="DN10" s="579"/>
      <c r="DO10" s="579"/>
      <c r="DP10" s="579"/>
      <c r="DQ10" s="579"/>
      <c r="DR10" s="579"/>
      <c r="DS10" s="579"/>
      <c r="DT10" s="579"/>
      <c r="DU10" s="579"/>
      <c r="DV10" s="579"/>
      <c r="DW10" s="579"/>
      <c r="DX10" s="579"/>
      <c r="DY10" s="579"/>
      <c r="DZ10" s="579"/>
      <c r="EA10" s="579"/>
      <c r="EB10" s="579"/>
      <c r="EC10" s="579"/>
      <c r="ED10" s="579"/>
      <c r="EE10" s="579"/>
      <c r="EF10" s="579"/>
      <c r="EG10" s="579"/>
      <c r="EH10" s="579"/>
      <c r="EI10" s="579"/>
      <c r="EJ10" s="579"/>
      <c r="EK10" s="579"/>
      <c r="EL10" s="579"/>
      <c r="EM10" s="579"/>
      <c r="EN10" s="579"/>
      <c r="EO10" s="579"/>
      <c r="EP10" s="579"/>
      <c r="EQ10" s="579"/>
      <c r="ER10" s="579"/>
      <c r="ES10" s="579"/>
      <c r="ET10" s="579"/>
      <c r="EU10" s="579"/>
      <c r="EV10" s="579"/>
      <c r="EW10" s="579"/>
      <c r="EX10" s="579"/>
      <c r="EY10" s="579"/>
      <c r="EZ10" s="579"/>
      <c r="FA10" s="579"/>
      <c r="FB10" s="579"/>
      <c r="FC10" s="579"/>
      <c r="FD10" s="579"/>
      <c r="FE10" s="579"/>
      <c r="FF10" s="579"/>
      <c r="FG10" s="579"/>
      <c r="FH10" s="579"/>
      <c r="FI10" s="579"/>
      <c r="FJ10" s="579"/>
      <c r="FK10" s="579"/>
      <c r="FL10" s="579"/>
      <c r="FM10" s="579"/>
      <c r="FN10" s="579"/>
      <c r="FO10" s="579"/>
      <c r="FP10" s="579"/>
      <c r="FQ10" s="579"/>
      <c r="FR10" s="579"/>
      <c r="FS10" s="582"/>
    </row>
    <row r="11" spans="2:177" s="496" customFormat="1" ht="40.5" customHeight="1">
      <c r="B11" s="512" t="s">
        <v>16</v>
      </c>
      <c r="C11" s="513" t="s">
        <v>14896</v>
      </c>
      <c r="D11" s="513">
        <v>0</v>
      </c>
      <c r="E11" s="1576" t="s">
        <v>123</v>
      </c>
      <c r="F11" s="1576" t="s">
        <v>63</v>
      </c>
      <c r="G11" s="1576" t="s">
        <v>48</v>
      </c>
      <c r="H11" s="1576" t="s">
        <v>94</v>
      </c>
      <c r="I11" s="1576" t="s">
        <v>94</v>
      </c>
      <c r="J11" s="1576" t="s">
        <v>94</v>
      </c>
      <c r="K11" s="1576" t="s">
        <v>123</v>
      </c>
      <c r="L11" s="1576" t="s">
        <v>48</v>
      </c>
      <c r="M11" s="1576" t="s">
        <v>48</v>
      </c>
      <c r="N11" s="1576" t="s">
        <v>63</v>
      </c>
      <c r="O11" s="1576" t="s">
        <v>48</v>
      </c>
      <c r="P11" s="1576" t="s">
        <v>123</v>
      </c>
      <c r="Q11" s="1576" t="s">
        <v>94</v>
      </c>
      <c r="R11" s="1576" t="s">
        <v>48</v>
      </c>
      <c r="S11" s="1576" t="s">
        <v>94</v>
      </c>
      <c r="T11" s="1576" t="s">
        <v>79</v>
      </c>
      <c r="U11" s="1576" t="s">
        <v>48</v>
      </c>
      <c r="V11" s="1576" t="s">
        <v>123</v>
      </c>
      <c r="W11" s="1576" t="s">
        <v>123</v>
      </c>
      <c r="X11" s="1576" t="s">
        <v>94</v>
      </c>
      <c r="Y11" s="1576" t="s">
        <v>94</v>
      </c>
      <c r="Z11" s="1576" t="s">
        <v>94</v>
      </c>
      <c r="AA11" s="1576" t="s">
        <v>48</v>
      </c>
      <c r="AB11" s="1576" t="s">
        <v>48</v>
      </c>
      <c r="AC11" s="1576" t="s">
        <v>48</v>
      </c>
      <c r="AD11" s="1576" t="s">
        <v>48</v>
      </c>
      <c r="AE11" s="1576" t="s">
        <v>94</v>
      </c>
      <c r="AF11" s="1576" t="s">
        <v>94</v>
      </c>
      <c r="AG11" s="1576" t="s">
        <v>48</v>
      </c>
      <c r="AH11" s="1576" t="s">
        <v>48</v>
      </c>
      <c r="AI11" s="1576" t="s">
        <v>48</v>
      </c>
      <c r="AJ11" s="1576" t="s">
        <v>123</v>
      </c>
      <c r="AK11" s="1576" t="s">
        <v>48</v>
      </c>
      <c r="AL11" s="1576" t="s">
        <v>48</v>
      </c>
      <c r="AM11" s="1576" t="s">
        <v>94</v>
      </c>
      <c r="AN11" s="1576" t="s">
        <v>94</v>
      </c>
      <c r="AO11" s="1576" t="s">
        <v>123</v>
      </c>
      <c r="AP11" s="1576" t="s">
        <v>123</v>
      </c>
      <c r="AQ11" s="1576" t="s">
        <v>94</v>
      </c>
      <c r="AR11" s="1576" t="s">
        <v>48</v>
      </c>
      <c r="AS11" s="1576" t="s">
        <v>79</v>
      </c>
      <c r="AT11" s="1576" t="s">
        <v>63</v>
      </c>
      <c r="AU11" s="1576" t="s">
        <v>94</v>
      </c>
      <c r="AV11" s="1576"/>
      <c r="AW11" s="1576"/>
      <c r="AX11" s="1576"/>
      <c r="AY11" s="1576"/>
      <c r="AZ11" s="1576"/>
      <c r="BA11" s="1576"/>
      <c r="BB11" s="1576"/>
      <c r="BC11" s="1576"/>
      <c r="BD11" s="1576"/>
      <c r="BE11" s="1576"/>
      <c r="BF11" s="1576"/>
      <c r="BG11" s="1576"/>
      <c r="BH11" s="1576"/>
      <c r="BI11" s="1576"/>
      <c r="BJ11" s="1576"/>
      <c r="BK11" s="1576"/>
      <c r="BL11" s="1576"/>
      <c r="BM11" s="1576"/>
      <c r="BN11" s="1576"/>
      <c r="BO11" s="1576"/>
      <c r="BP11" s="1576"/>
      <c r="BQ11" s="1576"/>
      <c r="BR11" s="1576"/>
      <c r="BS11" s="1576"/>
      <c r="BT11" s="1576"/>
      <c r="BU11" s="1576"/>
      <c r="BV11" s="1576"/>
      <c r="BW11" s="1576"/>
      <c r="BX11" s="1576"/>
      <c r="BY11" s="1576"/>
      <c r="BZ11" s="1576"/>
      <c r="CA11" s="1576"/>
      <c r="CB11" s="1576"/>
      <c r="CC11" s="1576"/>
      <c r="CD11" s="1576"/>
      <c r="CE11" s="1576"/>
      <c r="CF11" s="1576"/>
      <c r="CG11" s="1577"/>
      <c r="CH11" s="173"/>
      <c r="CI11" s="702" t="s">
        <v>14901</v>
      </c>
      <c r="CK11" s="680"/>
      <c r="CM11" s="582"/>
      <c r="CN11" s="593">
        <f>IF( SUM( CP11:FR11 ) = 0, 0,0 )</f>
        <v>0</v>
      </c>
      <c r="CO11" s="582"/>
      <c r="CP11" s="511"/>
      <c r="CQ11" s="511"/>
      <c r="CR11" s="511"/>
      <c r="CS11" s="511"/>
      <c r="CT11" s="511"/>
      <c r="CU11" s="511"/>
      <c r="CV11" s="511"/>
      <c r="CW11" s="511"/>
      <c r="CX11" s="511"/>
      <c r="CY11" s="511"/>
      <c r="CZ11" s="511"/>
      <c r="DA11" s="511"/>
      <c r="DB11" s="511"/>
      <c r="DC11" s="511"/>
      <c r="DD11" s="511"/>
      <c r="DE11" s="511"/>
      <c r="DF11" s="511"/>
      <c r="DG11" s="511"/>
      <c r="DH11" s="511"/>
      <c r="DI11" s="511"/>
      <c r="DJ11" s="511"/>
      <c r="DK11" s="511"/>
      <c r="DL11" s="511"/>
      <c r="DM11" s="511"/>
      <c r="DN11" s="511"/>
      <c r="DO11" s="511"/>
      <c r="DP11" s="511"/>
      <c r="DQ11" s="511"/>
      <c r="DR11" s="511"/>
      <c r="DS11" s="511"/>
      <c r="DT11" s="511"/>
      <c r="DU11" s="511"/>
      <c r="DV11" s="511"/>
      <c r="DW11" s="511"/>
      <c r="DX11" s="511"/>
      <c r="DY11" s="511"/>
      <c r="DZ11" s="511"/>
      <c r="EA11" s="511"/>
      <c r="EB11" s="511"/>
      <c r="EC11" s="511"/>
      <c r="ED11" s="511"/>
      <c r="EE11" s="511"/>
      <c r="EF11" s="511"/>
      <c r="EG11" s="511"/>
      <c r="EH11" s="511"/>
      <c r="EI11" s="511"/>
      <c r="EJ11" s="511"/>
      <c r="EK11" s="511"/>
      <c r="EL11" s="511"/>
      <c r="EM11" s="511"/>
      <c r="EN11" s="511"/>
      <c r="EO11" s="511"/>
      <c r="EP11" s="511"/>
      <c r="EQ11" s="511"/>
      <c r="ER11" s="511"/>
      <c r="ES11" s="511"/>
      <c r="ET11" s="511"/>
      <c r="EU11" s="511"/>
      <c r="EV11" s="511"/>
      <c r="EW11" s="511"/>
      <c r="EX11" s="511"/>
      <c r="EY11" s="511"/>
      <c r="EZ11" s="511"/>
      <c r="FA11" s="511"/>
      <c r="FB11" s="511"/>
      <c r="FC11" s="511"/>
      <c r="FD11" s="511"/>
      <c r="FE11" s="511"/>
      <c r="FF11" s="511"/>
      <c r="FG11" s="511"/>
      <c r="FH11" s="511"/>
      <c r="FI11" s="511"/>
      <c r="FJ11" s="511"/>
      <c r="FK11" s="511"/>
      <c r="FL11" s="511"/>
      <c r="FM11" s="511"/>
      <c r="FN11" s="511"/>
      <c r="FO11" s="511"/>
      <c r="FP11" s="511"/>
      <c r="FQ11" s="511"/>
      <c r="FR11" s="579"/>
      <c r="FS11" s="582"/>
    </row>
    <row r="12" spans="2:177" s="496" customFormat="1" ht="15.75" customHeight="1">
      <c r="B12" s="512" t="s">
        <v>14902</v>
      </c>
      <c r="C12" s="513" t="s">
        <v>8502</v>
      </c>
      <c r="D12" s="513">
        <v>2</v>
      </c>
      <c r="E12" s="1578">
        <v>120.13152090228425</v>
      </c>
      <c r="F12" s="1578">
        <v>134.34904202924847</v>
      </c>
      <c r="G12" s="1578">
        <v>114.02410394748054</v>
      </c>
      <c r="H12" s="1578">
        <v>378.90419491491139</v>
      </c>
      <c r="I12" s="1578">
        <v>70.882884109255215</v>
      </c>
      <c r="J12" s="1578">
        <v>44.574879129958802</v>
      </c>
      <c r="K12" s="1578">
        <v>104.09521996225934</v>
      </c>
      <c r="L12" s="1578">
        <v>138.86675895209228</v>
      </c>
      <c r="M12" s="1578">
        <v>113.92181676046748</v>
      </c>
      <c r="N12" s="1578">
        <v>28.512746661083181</v>
      </c>
      <c r="O12" s="1578">
        <v>136.36262163816718</v>
      </c>
      <c r="P12" s="1578">
        <v>67.182826154445877</v>
      </c>
      <c r="Q12" s="1578">
        <v>62.825212859595808</v>
      </c>
      <c r="R12" s="1578">
        <v>63.118276704644956</v>
      </c>
      <c r="S12" s="1578">
        <v>30.137436182493552</v>
      </c>
      <c r="T12" s="1578">
        <v>68.307325628237038</v>
      </c>
      <c r="U12" s="1578">
        <v>139.6737916986639</v>
      </c>
      <c r="V12" s="1578">
        <v>73.279581055334532</v>
      </c>
      <c r="W12" s="1578">
        <v>25.650453617137508</v>
      </c>
      <c r="X12" s="1578">
        <v>40.802600491008413</v>
      </c>
      <c r="Y12" s="1578">
        <v>146.67615937855524</v>
      </c>
      <c r="Z12" s="1578">
        <v>41.640876401990255</v>
      </c>
      <c r="AA12" s="1578">
        <v>267.49438437352148</v>
      </c>
      <c r="AB12" s="1578">
        <v>64.410652373630043</v>
      </c>
      <c r="AC12" s="1578">
        <v>55.742834198943108</v>
      </c>
      <c r="AD12" s="1578">
        <v>301.24852842683197</v>
      </c>
      <c r="AE12" s="1578">
        <v>270.06028661800917</v>
      </c>
      <c r="AF12" s="1578">
        <v>54.961596943096964</v>
      </c>
      <c r="AG12" s="1578">
        <v>79.58435130529152</v>
      </c>
      <c r="AH12" s="1578">
        <v>40.485111209682323</v>
      </c>
      <c r="AI12" s="1578">
        <v>132.5949734007329</v>
      </c>
      <c r="AJ12" s="1578">
        <v>40.771787874004559</v>
      </c>
      <c r="AK12" s="1578">
        <v>56.93217850014004</v>
      </c>
      <c r="AL12" s="1578">
        <v>78.589008570106159</v>
      </c>
      <c r="AM12" s="1578">
        <v>73.487250399236331</v>
      </c>
      <c r="AN12" s="1578">
        <v>35.166871814535511</v>
      </c>
      <c r="AO12" s="1578">
        <v>50.905783868381533</v>
      </c>
      <c r="AP12" s="1578">
        <v>32.836253159628662</v>
      </c>
      <c r="AQ12" s="1578">
        <v>30.24882495532648</v>
      </c>
      <c r="AR12" s="1578">
        <v>89.327240565852065</v>
      </c>
      <c r="AS12" s="1578">
        <v>97.349669469673657</v>
      </c>
      <c r="AT12" s="1578">
        <v>37.665269918216168</v>
      </c>
      <c r="AU12" s="1578">
        <v>65.550550731780461</v>
      </c>
      <c r="AV12" s="1578"/>
      <c r="AW12" s="1578"/>
      <c r="AX12" s="1578"/>
      <c r="AY12" s="1578"/>
      <c r="AZ12" s="1578"/>
      <c r="BA12" s="1578"/>
      <c r="BB12" s="1578"/>
      <c r="BC12" s="1578"/>
      <c r="BD12" s="1578"/>
      <c r="BE12" s="1578"/>
      <c r="BF12" s="1578"/>
      <c r="BG12" s="1578"/>
      <c r="BH12" s="1578"/>
      <c r="BI12" s="1578"/>
      <c r="BJ12" s="1578"/>
      <c r="BK12" s="1578"/>
      <c r="BL12" s="1578"/>
      <c r="BM12" s="1578"/>
      <c r="BN12" s="1578"/>
      <c r="BO12" s="1578"/>
      <c r="BP12" s="1578"/>
      <c r="BQ12" s="1578"/>
      <c r="BR12" s="1578"/>
      <c r="BS12" s="1578"/>
      <c r="BT12" s="1578"/>
      <c r="BU12" s="1578"/>
      <c r="BV12" s="1578"/>
      <c r="BW12" s="1578"/>
      <c r="BX12" s="1578"/>
      <c r="BY12" s="1578"/>
      <c r="BZ12" s="1578"/>
      <c r="CA12" s="1578"/>
      <c r="CB12" s="1578"/>
      <c r="CC12" s="1578"/>
      <c r="CD12" s="1578"/>
      <c r="CE12" s="1578"/>
      <c r="CF12" s="1578"/>
      <c r="CG12" s="1579"/>
      <c r="CH12" s="173"/>
      <c r="CI12" s="702" t="s">
        <v>14903</v>
      </c>
      <c r="CK12" s="680"/>
      <c r="CM12" s="582"/>
      <c r="CN12" s="593">
        <f t="shared" ref="CN12:CN14" si="2">IF( SUM( CP12:FR12 ) = 0, 0, $CP$6 )</f>
        <v>0</v>
      </c>
      <c r="CO12" s="582"/>
      <c r="CP12" s="511"/>
      <c r="CQ12" s="511"/>
      <c r="CR12" s="511"/>
      <c r="CS12" s="511"/>
      <c r="CT12" s="511"/>
      <c r="CU12" s="511"/>
      <c r="CV12" s="511"/>
      <c r="CW12" s="511"/>
      <c r="CX12" s="511"/>
      <c r="CY12" s="511"/>
      <c r="CZ12" s="511"/>
      <c r="DA12" s="511"/>
      <c r="DB12" s="511"/>
      <c r="DC12" s="511"/>
      <c r="DD12" s="511"/>
      <c r="DE12" s="511"/>
      <c r="DF12" s="511"/>
      <c r="DG12" s="511"/>
      <c r="DH12" s="511"/>
      <c r="DI12" s="511"/>
      <c r="DJ12" s="511"/>
      <c r="DK12" s="511"/>
      <c r="DL12" s="511"/>
      <c r="DM12" s="511"/>
      <c r="DN12" s="511"/>
      <c r="DO12" s="511"/>
      <c r="DP12" s="511"/>
      <c r="DQ12" s="511"/>
      <c r="DR12" s="511"/>
      <c r="DS12" s="511"/>
      <c r="DT12" s="511"/>
      <c r="DU12" s="511"/>
      <c r="DV12" s="511"/>
      <c r="DW12" s="511"/>
      <c r="DX12" s="511"/>
      <c r="DY12" s="511"/>
      <c r="DZ12" s="511"/>
      <c r="EA12" s="511"/>
      <c r="EB12" s="511"/>
      <c r="EC12" s="511"/>
      <c r="ED12" s="511"/>
      <c r="EE12" s="511"/>
      <c r="EF12" s="511"/>
      <c r="EG12" s="511"/>
      <c r="EH12" s="511"/>
      <c r="EI12" s="511"/>
      <c r="EJ12" s="511"/>
      <c r="EK12" s="511"/>
      <c r="EL12" s="511"/>
      <c r="EM12" s="511"/>
      <c r="EN12" s="511"/>
      <c r="EO12" s="511"/>
      <c r="EP12" s="511"/>
      <c r="EQ12" s="511"/>
      <c r="ER12" s="511"/>
      <c r="ES12" s="511"/>
      <c r="ET12" s="511"/>
      <c r="EU12" s="511"/>
      <c r="EV12" s="511"/>
      <c r="EW12" s="511"/>
      <c r="EX12" s="511"/>
      <c r="EY12" s="511"/>
      <c r="EZ12" s="511"/>
      <c r="FA12" s="511"/>
      <c r="FB12" s="511"/>
      <c r="FC12" s="511"/>
      <c r="FD12" s="511"/>
      <c r="FE12" s="511"/>
      <c r="FF12" s="511"/>
      <c r="FG12" s="511"/>
      <c r="FH12" s="511"/>
      <c r="FI12" s="511"/>
      <c r="FJ12" s="511"/>
      <c r="FK12" s="511"/>
      <c r="FL12" s="511"/>
      <c r="FM12" s="511"/>
      <c r="FN12" s="511"/>
      <c r="FO12" s="511"/>
      <c r="FP12" s="511"/>
      <c r="FQ12" s="511"/>
      <c r="FR12" s="579"/>
      <c r="FS12" s="582"/>
    </row>
    <row r="13" spans="2:177" s="496" customFormat="1" ht="15.75" customHeight="1">
      <c r="B13" s="512" t="s">
        <v>14904</v>
      </c>
      <c r="C13" s="513" t="s">
        <v>14905</v>
      </c>
      <c r="D13" s="513">
        <v>0</v>
      </c>
      <c r="E13" s="1576">
        <v>17</v>
      </c>
      <c r="F13" s="1576">
        <v>60</v>
      </c>
      <c r="G13" s="1576">
        <v>150</v>
      </c>
      <c r="H13" s="1576">
        <v>60</v>
      </c>
      <c r="I13" s="1576">
        <v>20</v>
      </c>
      <c r="J13" s="1576">
        <v>45</v>
      </c>
      <c r="K13" s="1576">
        <v>20</v>
      </c>
      <c r="L13" s="1576">
        <v>150</v>
      </c>
      <c r="M13" s="1576">
        <v>150</v>
      </c>
      <c r="N13" s="1576">
        <v>60</v>
      </c>
      <c r="O13" s="1576">
        <v>150</v>
      </c>
      <c r="P13" s="1576">
        <v>20</v>
      </c>
      <c r="Q13" s="1576">
        <v>11</v>
      </c>
      <c r="R13" s="1576" t="s">
        <v>16724</v>
      </c>
      <c r="S13" s="1576">
        <v>10</v>
      </c>
      <c r="T13" s="1576">
        <v>38</v>
      </c>
      <c r="U13" s="1576">
        <v>150</v>
      </c>
      <c r="V13" s="1576">
        <v>12</v>
      </c>
      <c r="W13" s="1576">
        <v>20</v>
      </c>
      <c r="X13" s="1576">
        <v>15</v>
      </c>
      <c r="Y13" s="1576">
        <v>40</v>
      </c>
      <c r="Z13" s="1576">
        <v>60</v>
      </c>
      <c r="AA13" s="1576">
        <v>60</v>
      </c>
      <c r="AB13" s="1576">
        <v>150</v>
      </c>
      <c r="AC13" s="1576" t="s">
        <v>16724</v>
      </c>
      <c r="AD13" s="1576">
        <v>150</v>
      </c>
      <c r="AE13" s="1576">
        <v>30</v>
      </c>
      <c r="AF13" s="1576">
        <v>49</v>
      </c>
      <c r="AG13" s="1576">
        <v>80</v>
      </c>
      <c r="AH13" s="1576">
        <v>60</v>
      </c>
      <c r="AI13" s="1576">
        <v>150</v>
      </c>
      <c r="AJ13" s="1576">
        <v>25</v>
      </c>
      <c r="AK13" s="1576">
        <v>150</v>
      </c>
      <c r="AL13" s="1576">
        <v>100</v>
      </c>
      <c r="AM13" s="1576">
        <v>60</v>
      </c>
      <c r="AN13" s="1576">
        <v>150</v>
      </c>
      <c r="AO13" s="1576">
        <v>30</v>
      </c>
      <c r="AP13" s="1576">
        <v>20</v>
      </c>
      <c r="AQ13" s="1576">
        <v>18</v>
      </c>
      <c r="AR13" s="1576">
        <v>35</v>
      </c>
      <c r="AS13" s="1576">
        <v>60</v>
      </c>
      <c r="AT13" s="1576">
        <v>60</v>
      </c>
      <c r="AU13" s="1576">
        <v>60</v>
      </c>
      <c r="AV13" s="1576"/>
      <c r="AW13" s="1576"/>
      <c r="AX13" s="1576"/>
      <c r="AY13" s="1576"/>
      <c r="AZ13" s="1576"/>
      <c r="BA13" s="1576"/>
      <c r="BB13" s="1576"/>
      <c r="BC13" s="1576"/>
      <c r="BD13" s="1576"/>
      <c r="BE13" s="1576"/>
      <c r="BF13" s="1576"/>
      <c r="BG13" s="1576"/>
      <c r="BH13" s="1576"/>
      <c r="BI13" s="1576"/>
      <c r="BJ13" s="1576"/>
      <c r="BK13" s="1576"/>
      <c r="BL13" s="1576"/>
      <c r="BM13" s="1576"/>
      <c r="BN13" s="1576"/>
      <c r="BO13" s="1576"/>
      <c r="BP13" s="1576"/>
      <c r="BQ13" s="1576"/>
      <c r="BR13" s="1576"/>
      <c r="BS13" s="1576"/>
      <c r="BT13" s="1576"/>
      <c r="BU13" s="1576"/>
      <c r="BV13" s="1576"/>
      <c r="BW13" s="1576"/>
      <c r="BX13" s="1576"/>
      <c r="BY13" s="1576"/>
      <c r="BZ13" s="1576"/>
      <c r="CA13" s="1576"/>
      <c r="CB13" s="1576"/>
      <c r="CC13" s="1576"/>
      <c r="CD13" s="1576"/>
      <c r="CE13" s="1576"/>
      <c r="CF13" s="1576"/>
      <c r="CG13" s="1580"/>
      <c r="CH13" s="173"/>
      <c r="CI13" s="702" t="s">
        <v>14906</v>
      </c>
      <c r="CK13" s="680"/>
      <c r="CM13" s="582"/>
      <c r="CN13" s="593">
        <f>IF( SUM( CP13:FR13 ) = 0, 0,0 )</f>
        <v>0</v>
      </c>
      <c r="CO13" s="582"/>
      <c r="CP13" s="511"/>
      <c r="CQ13" s="511"/>
      <c r="CR13" s="511"/>
      <c r="CS13" s="511"/>
      <c r="CT13" s="511"/>
      <c r="CU13" s="511"/>
      <c r="CV13" s="511"/>
      <c r="CW13" s="511"/>
      <c r="CX13" s="511"/>
      <c r="CY13" s="511"/>
      <c r="CZ13" s="511"/>
      <c r="DA13" s="511"/>
      <c r="DB13" s="511"/>
      <c r="DC13" s="511"/>
      <c r="DD13" s="511"/>
      <c r="DE13" s="511"/>
      <c r="DF13" s="511"/>
      <c r="DG13" s="511"/>
      <c r="DH13" s="511"/>
      <c r="DI13" s="511"/>
      <c r="DJ13" s="511"/>
      <c r="DK13" s="511"/>
      <c r="DL13" s="511"/>
      <c r="DM13" s="511"/>
      <c r="DN13" s="511"/>
      <c r="DO13" s="511"/>
      <c r="DP13" s="511"/>
      <c r="DQ13" s="511"/>
      <c r="DR13" s="511"/>
      <c r="DS13" s="511"/>
      <c r="DT13" s="511"/>
      <c r="DU13" s="511"/>
      <c r="DV13" s="511"/>
      <c r="DW13" s="511"/>
      <c r="DX13" s="511"/>
      <c r="DY13" s="511"/>
      <c r="DZ13" s="511"/>
      <c r="EA13" s="511"/>
      <c r="EB13" s="511"/>
      <c r="EC13" s="511"/>
      <c r="ED13" s="511"/>
      <c r="EE13" s="511"/>
      <c r="EF13" s="511"/>
      <c r="EG13" s="511"/>
      <c r="EH13" s="511"/>
      <c r="EI13" s="511"/>
      <c r="EJ13" s="511"/>
      <c r="EK13" s="511"/>
      <c r="EL13" s="511"/>
      <c r="EM13" s="511"/>
      <c r="EN13" s="511"/>
      <c r="EO13" s="511"/>
      <c r="EP13" s="511"/>
      <c r="EQ13" s="511"/>
      <c r="ER13" s="511"/>
      <c r="ES13" s="511"/>
      <c r="ET13" s="511"/>
      <c r="EU13" s="511"/>
      <c r="EV13" s="511"/>
      <c r="EW13" s="511"/>
      <c r="EX13" s="511"/>
      <c r="EY13" s="511"/>
      <c r="EZ13" s="511"/>
      <c r="FA13" s="511"/>
      <c r="FB13" s="511"/>
      <c r="FC13" s="511"/>
      <c r="FD13" s="511"/>
      <c r="FE13" s="511"/>
      <c r="FF13" s="511"/>
      <c r="FG13" s="511"/>
      <c r="FH13" s="511"/>
      <c r="FI13" s="511"/>
      <c r="FJ13" s="511"/>
      <c r="FK13" s="511"/>
      <c r="FL13" s="511"/>
      <c r="FM13" s="511"/>
      <c r="FN13" s="511"/>
      <c r="FO13" s="511"/>
      <c r="FP13" s="511"/>
      <c r="FQ13" s="511"/>
      <c r="FR13" s="579"/>
      <c r="FS13" s="582"/>
    </row>
    <row r="14" spans="2:177" s="496" customFormat="1" ht="15.75" customHeight="1">
      <c r="B14" s="512" t="s">
        <v>14907</v>
      </c>
      <c r="C14" s="513" t="s">
        <v>14905</v>
      </c>
      <c r="D14" s="513">
        <v>0</v>
      </c>
      <c r="E14" s="1576">
        <v>11</v>
      </c>
      <c r="F14" s="1576">
        <v>25</v>
      </c>
      <c r="G14" s="1576">
        <v>25</v>
      </c>
      <c r="H14" s="1576">
        <v>25</v>
      </c>
      <c r="I14" s="1576">
        <v>15</v>
      </c>
      <c r="J14" s="1576">
        <v>25</v>
      </c>
      <c r="K14" s="1576">
        <v>12</v>
      </c>
      <c r="L14" s="1576">
        <v>25</v>
      </c>
      <c r="M14" s="1576">
        <v>25</v>
      </c>
      <c r="N14" s="1576">
        <v>25</v>
      </c>
      <c r="O14" s="1576">
        <v>25</v>
      </c>
      <c r="P14" s="1576">
        <v>10</v>
      </c>
      <c r="Q14" s="1576">
        <v>7</v>
      </c>
      <c r="R14" s="1576">
        <v>25</v>
      </c>
      <c r="S14" s="1576">
        <v>7</v>
      </c>
      <c r="T14" s="1576">
        <v>25</v>
      </c>
      <c r="U14" s="1576">
        <v>25</v>
      </c>
      <c r="V14" s="1576">
        <v>8</v>
      </c>
      <c r="W14" s="1576">
        <v>15</v>
      </c>
      <c r="X14" s="1576">
        <v>10</v>
      </c>
      <c r="Y14" s="1576">
        <v>25</v>
      </c>
      <c r="Z14" s="1576">
        <v>25</v>
      </c>
      <c r="AA14" s="1576">
        <v>25</v>
      </c>
      <c r="AB14" s="1576">
        <v>25</v>
      </c>
      <c r="AC14" s="1576">
        <v>25</v>
      </c>
      <c r="AD14" s="1576">
        <v>25</v>
      </c>
      <c r="AE14" s="1576">
        <v>25</v>
      </c>
      <c r="AF14" s="1576">
        <v>25</v>
      </c>
      <c r="AG14" s="1576">
        <v>25</v>
      </c>
      <c r="AH14" s="1576">
        <v>25</v>
      </c>
      <c r="AI14" s="1576">
        <v>25</v>
      </c>
      <c r="AJ14" s="1576">
        <v>15</v>
      </c>
      <c r="AK14" s="1576">
        <v>25</v>
      </c>
      <c r="AL14" s="1576">
        <v>25</v>
      </c>
      <c r="AM14" s="1576">
        <v>25</v>
      </c>
      <c r="AN14" s="1576">
        <v>25</v>
      </c>
      <c r="AO14" s="1576">
        <v>20</v>
      </c>
      <c r="AP14" s="1576">
        <v>8</v>
      </c>
      <c r="AQ14" s="1576">
        <v>12</v>
      </c>
      <c r="AR14" s="1576">
        <v>25</v>
      </c>
      <c r="AS14" s="1576">
        <v>25</v>
      </c>
      <c r="AT14" s="1576">
        <v>25</v>
      </c>
      <c r="AU14" s="1576">
        <v>25</v>
      </c>
      <c r="AV14" s="1576"/>
      <c r="AW14" s="1576"/>
      <c r="AX14" s="1576"/>
      <c r="AY14" s="1576"/>
      <c r="AZ14" s="1576"/>
      <c r="BA14" s="1576"/>
      <c r="BB14" s="1576"/>
      <c r="BC14" s="1576"/>
      <c r="BD14" s="1576"/>
      <c r="BE14" s="1576"/>
      <c r="BF14" s="1576"/>
      <c r="BG14" s="1576"/>
      <c r="BH14" s="1576"/>
      <c r="BI14" s="1576"/>
      <c r="BJ14" s="1576"/>
      <c r="BK14" s="1576"/>
      <c r="BL14" s="1576"/>
      <c r="BM14" s="1576"/>
      <c r="BN14" s="1576"/>
      <c r="BO14" s="1576"/>
      <c r="BP14" s="1576"/>
      <c r="BQ14" s="1576"/>
      <c r="BR14" s="1576"/>
      <c r="BS14" s="1576"/>
      <c r="BT14" s="1576"/>
      <c r="BU14" s="1576"/>
      <c r="BV14" s="1576"/>
      <c r="BW14" s="1576"/>
      <c r="BX14" s="1576"/>
      <c r="BY14" s="1576"/>
      <c r="BZ14" s="1576"/>
      <c r="CA14" s="1576"/>
      <c r="CB14" s="1576"/>
      <c r="CC14" s="1576"/>
      <c r="CD14" s="1576"/>
      <c r="CE14" s="1576"/>
      <c r="CF14" s="1576"/>
      <c r="CG14" s="1580"/>
      <c r="CH14" s="173"/>
      <c r="CI14" s="702" t="s">
        <v>14908</v>
      </c>
      <c r="CK14" s="680"/>
      <c r="CM14" s="582"/>
      <c r="CN14" s="593">
        <f t="shared" si="2"/>
        <v>0</v>
      </c>
      <c r="CO14" s="582"/>
      <c r="CP14" s="511"/>
      <c r="CQ14" s="511"/>
      <c r="CR14" s="511"/>
      <c r="CS14" s="511"/>
      <c r="CT14" s="511"/>
      <c r="CU14" s="511"/>
      <c r="CV14" s="511"/>
      <c r="CW14" s="511"/>
      <c r="CX14" s="511"/>
      <c r="CY14" s="511"/>
      <c r="CZ14" s="511"/>
      <c r="DA14" s="511"/>
      <c r="DB14" s="511"/>
      <c r="DC14" s="511"/>
      <c r="DD14" s="511"/>
      <c r="DE14" s="511"/>
      <c r="DF14" s="511"/>
      <c r="DG14" s="511"/>
      <c r="DH14" s="511"/>
      <c r="DI14" s="511"/>
      <c r="DJ14" s="511"/>
      <c r="DK14" s="511"/>
      <c r="DL14" s="511"/>
      <c r="DM14" s="511"/>
      <c r="DN14" s="511"/>
      <c r="DO14" s="511"/>
      <c r="DP14" s="511"/>
      <c r="DQ14" s="511"/>
      <c r="DR14" s="511"/>
      <c r="DS14" s="511"/>
      <c r="DT14" s="511"/>
      <c r="DU14" s="511"/>
      <c r="DV14" s="511"/>
      <c r="DW14" s="511"/>
      <c r="DX14" s="511"/>
      <c r="DY14" s="511"/>
      <c r="DZ14" s="511"/>
      <c r="EA14" s="511"/>
      <c r="EB14" s="511"/>
      <c r="EC14" s="511"/>
      <c r="ED14" s="511"/>
      <c r="EE14" s="511"/>
      <c r="EF14" s="511"/>
      <c r="EG14" s="511"/>
      <c r="EH14" s="511"/>
      <c r="EI14" s="511"/>
      <c r="EJ14" s="511"/>
      <c r="EK14" s="511"/>
      <c r="EL14" s="511"/>
      <c r="EM14" s="511"/>
      <c r="EN14" s="511"/>
      <c r="EO14" s="511"/>
      <c r="EP14" s="511"/>
      <c r="EQ14" s="511"/>
      <c r="ER14" s="511"/>
      <c r="ES14" s="511"/>
      <c r="ET14" s="511"/>
      <c r="EU14" s="511"/>
      <c r="EV14" s="511"/>
      <c r="EW14" s="511"/>
      <c r="EX14" s="511"/>
      <c r="EY14" s="511"/>
      <c r="EZ14" s="511"/>
      <c r="FA14" s="511"/>
      <c r="FB14" s="511"/>
      <c r="FC14" s="511"/>
      <c r="FD14" s="511"/>
      <c r="FE14" s="511"/>
      <c r="FF14" s="511"/>
      <c r="FG14" s="511"/>
      <c r="FH14" s="511"/>
      <c r="FI14" s="511"/>
      <c r="FJ14" s="511"/>
      <c r="FK14" s="511"/>
      <c r="FL14" s="511"/>
      <c r="FM14" s="511"/>
      <c r="FN14" s="511"/>
      <c r="FO14" s="511"/>
      <c r="FP14" s="511"/>
      <c r="FQ14" s="511"/>
      <c r="FR14" s="579"/>
      <c r="FS14" s="582"/>
    </row>
    <row r="15" spans="2:177" s="496" customFormat="1" ht="15.75" customHeight="1">
      <c r="B15" s="512" t="s">
        <v>14909</v>
      </c>
      <c r="C15" s="513" t="s">
        <v>14905</v>
      </c>
      <c r="D15" s="513">
        <v>0</v>
      </c>
      <c r="E15" s="1576">
        <v>2</v>
      </c>
      <c r="F15" s="1576" t="s">
        <v>16724</v>
      </c>
      <c r="G15" s="1576" t="s">
        <v>16724</v>
      </c>
      <c r="H15" s="1576" t="s">
        <v>16724</v>
      </c>
      <c r="I15" s="1576">
        <v>4</v>
      </c>
      <c r="J15" s="1576" t="s">
        <v>16724</v>
      </c>
      <c r="K15" s="1576">
        <v>2.8</v>
      </c>
      <c r="L15" s="1576" t="s">
        <v>16724</v>
      </c>
      <c r="M15" s="1576" t="s">
        <v>16724</v>
      </c>
      <c r="N15" s="1576" t="s">
        <v>16724</v>
      </c>
      <c r="O15" s="1576" t="s">
        <v>16724</v>
      </c>
      <c r="P15" s="1576">
        <v>3</v>
      </c>
      <c r="Q15" s="1576">
        <v>2.5</v>
      </c>
      <c r="R15" s="1576">
        <v>60</v>
      </c>
      <c r="S15" s="1576">
        <v>2</v>
      </c>
      <c r="T15" s="1576">
        <v>25</v>
      </c>
      <c r="U15" s="1576" t="s">
        <v>16724</v>
      </c>
      <c r="V15" s="1576">
        <v>2.5</v>
      </c>
      <c r="W15" s="1576">
        <v>3</v>
      </c>
      <c r="X15" s="1576">
        <v>3</v>
      </c>
      <c r="Y15" s="1576" t="s">
        <v>16724</v>
      </c>
      <c r="Z15" s="1576">
        <v>5</v>
      </c>
      <c r="AA15" s="1576">
        <v>60</v>
      </c>
      <c r="AB15" s="1576" t="s">
        <v>16724</v>
      </c>
      <c r="AC15" s="1576">
        <v>50</v>
      </c>
      <c r="AD15" s="1576" t="s">
        <v>16724</v>
      </c>
      <c r="AE15" s="1576" t="s">
        <v>16724</v>
      </c>
      <c r="AF15" s="1576" t="s">
        <v>16724</v>
      </c>
      <c r="AG15" s="1576" t="s">
        <v>16724</v>
      </c>
      <c r="AH15" s="1576" t="s">
        <v>16724</v>
      </c>
      <c r="AI15" s="1576" t="s">
        <v>16724</v>
      </c>
      <c r="AJ15" s="1576">
        <v>5</v>
      </c>
      <c r="AK15" s="1576" t="s">
        <v>16724</v>
      </c>
      <c r="AL15" s="1576" t="s">
        <v>16724</v>
      </c>
      <c r="AM15" s="1576" t="s">
        <v>16724</v>
      </c>
      <c r="AN15" s="1576" t="s">
        <v>16724</v>
      </c>
      <c r="AO15" s="1576">
        <v>10</v>
      </c>
      <c r="AP15" s="1576">
        <v>3</v>
      </c>
      <c r="AQ15" s="1576">
        <v>4</v>
      </c>
      <c r="AR15" s="1576">
        <v>5</v>
      </c>
      <c r="AS15" s="1576" t="s">
        <v>16724</v>
      </c>
      <c r="AT15" s="1576">
        <v>20</v>
      </c>
      <c r="AU15" s="1576" t="s">
        <v>16724</v>
      </c>
      <c r="AV15" s="1576"/>
      <c r="AW15" s="1576"/>
      <c r="AX15" s="1576"/>
      <c r="AY15" s="1576"/>
      <c r="AZ15" s="1576"/>
      <c r="BA15" s="1576"/>
      <c r="BB15" s="1576"/>
      <c r="BC15" s="1576"/>
      <c r="BD15" s="1576"/>
      <c r="BE15" s="1576"/>
      <c r="BF15" s="1576"/>
      <c r="BG15" s="1576"/>
      <c r="BH15" s="1576"/>
      <c r="BI15" s="1576"/>
      <c r="BJ15" s="1576"/>
      <c r="BK15" s="1576"/>
      <c r="BL15" s="1576"/>
      <c r="BM15" s="1576"/>
      <c r="BN15" s="1576"/>
      <c r="BO15" s="1576"/>
      <c r="BP15" s="1576"/>
      <c r="BQ15" s="1576"/>
      <c r="BR15" s="1576"/>
      <c r="BS15" s="1576"/>
      <c r="BT15" s="1576"/>
      <c r="BU15" s="1576"/>
      <c r="BV15" s="1576"/>
      <c r="BW15" s="1576"/>
      <c r="BX15" s="1576"/>
      <c r="BY15" s="1576"/>
      <c r="BZ15" s="1576"/>
      <c r="CA15" s="1576"/>
      <c r="CB15" s="1576"/>
      <c r="CC15" s="1576"/>
      <c r="CD15" s="1576"/>
      <c r="CE15" s="1576"/>
      <c r="CF15" s="1576"/>
      <c r="CG15" s="1580"/>
      <c r="CH15" s="173"/>
      <c r="CI15" s="702" t="s">
        <v>14910</v>
      </c>
      <c r="CK15" s="680"/>
      <c r="CM15" s="582"/>
      <c r="CN15" s="593">
        <f>IF( SUM( CP15:FR15 ) = 0, 0,0 )</f>
        <v>0</v>
      </c>
      <c r="CO15" s="582"/>
      <c r="CP15" s="511"/>
      <c r="CQ15" s="511"/>
      <c r="CR15" s="511"/>
      <c r="CS15" s="511"/>
      <c r="CT15" s="511"/>
      <c r="CU15" s="511"/>
      <c r="CV15" s="511"/>
      <c r="CW15" s="511"/>
      <c r="CX15" s="511"/>
      <c r="CY15" s="511"/>
      <c r="CZ15" s="511"/>
      <c r="DA15" s="511"/>
      <c r="DB15" s="511"/>
      <c r="DC15" s="511"/>
      <c r="DD15" s="511"/>
      <c r="DE15" s="511"/>
      <c r="DF15" s="511"/>
      <c r="DG15" s="511"/>
      <c r="DH15" s="511"/>
      <c r="DI15" s="511"/>
      <c r="DJ15" s="511"/>
      <c r="DK15" s="511"/>
      <c r="DL15" s="511"/>
      <c r="DM15" s="511"/>
      <c r="DN15" s="511"/>
      <c r="DO15" s="511"/>
      <c r="DP15" s="511"/>
      <c r="DQ15" s="511"/>
      <c r="DR15" s="511"/>
      <c r="DS15" s="511"/>
      <c r="DT15" s="511"/>
      <c r="DU15" s="511"/>
      <c r="DV15" s="511"/>
      <c r="DW15" s="511"/>
      <c r="DX15" s="511"/>
      <c r="DY15" s="511"/>
      <c r="DZ15" s="511"/>
      <c r="EA15" s="511"/>
      <c r="EB15" s="511"/>
      <c r="EC15" s="511"/>
      <c r="ED15" s="511"/>
      <c r="EE15" s="511"/>
      <c r="EF15" s="511"/>
      <c r="EG15" s="511"/>
      <c r="EH15" s="511"/>
      <c r="EI15" s="511"/>
      <c r="EJ15" s="511"/>
      <c r="EK15" s="511"/>
      <c r="EL15" s="511"/>
      <c r="EM15" s="511"/>
      <c r="EN15" s="511"/>
      <c r="EO15" s="511"/>
      <c r="EP15" s="511"/>
      <c r="EQ15" s="511"/>
      <c r="ER15" s="511"/>
      <c r="ES15" s="511"/>
      <c r="ET15" s="511"/>
      <c r="EU15" s="511"/>
      <c r="EV15" s="511"/>
      <c r="EW15" s="511"/>
      <c r="EX15" s="511"/>
      <c r="EY15" s="511"/>
      <c r="EZ15" s="511"/>
      <c r="FA15" s="511"/>
      <c r="FB15" s="511"/>
      <c r="FC15" s="511"/>
      <c r="FD15" s="511"/>
      <c r="FE15" s="511"/>
      <c r="FF15" s="511"/>
      <c r="FG15" s="511"/>
      <c r="FH15" s="511"/>
      <c r="FI15" s="511"/>
      <c r="FJ15" s="511"/>
      <c r="FK15" s="511"/>
      <c r="FL15" s="511"/>
      <c r="FM15" s="511"/>
      <c r="FN15" s="511"/>
      <c r="FO15" s="511"/>
      <c r="FP15" s="511"/>
      <c r="FQ15" s="511"/>
      <c r="FR15" s="579"/>
      <c r="FS15" s="582"/>
    </row>
    <row r="16" spans="2:177" s="496" customFormat="1" ht="15.75" customHeight="1">
      <c r="B16" s="512" t="s">
        <v>14911</v>
      </c>
      <c r="C16" s="513" t="s">
        <v>14905</v>
      </c>
      <c r="D16" s="513">
        <v>2</v>
      </c>
      <c r="E16" s="1578">
        <v>0.5</v>
      </c>
      <c r="F16" s="1578" t="s">
        <v>16724</v>
      </c>
      <c r="G16" s="1578" t="s">
        <v>16724</v>
      </c>
      <c r="H16" s="1578" t="s">
        <v>16724</v>
      </c>
      <c r="I16" s="1578">
        <v>2</v>
      </c>
      <c r="J16" s="1578" t="s">
        <v>16724</v>
      </c>
      <c r="K16" s="1578">
        <v>1</v>
      </c>
      <c r="L16" s="1578" t="s">
        <v>16724</v>
      </c>
      <c r="M16" s="1578" t="s">
        <v>16724</v>
      </c>
      <c r="N16" s="1578" t="s">
        <v>16724</v>
      </c>
      <c r="O16" s="1578" t="s">
        <v>16724</v>
      </c>
      <c r="P16" s="1578">
        <v>1</v>
      </c>
      <c r="Q16" s="1578">
        <v>2</v>
      </c>
      <c r="R16" s="1578" t="s">
        <v>16724</v>
      </c>
      <c r="S16" s="1578">
        <v>0.25</v>
      </c>
      <c r="T16" s="1578" t="s">
        <v>16724</v>
      </c>
      <c r="U16" s="1578" t="s">
        <v>16724</v>
      </c>
      <c r="V16" s="1578">
        <v>1</v>
      </c>
      <c r="W16" s="1578">
        <v>0.3</v>
      </c>
      <c r="X16" s="1578">
        <v>2</v>
      </c>
      <c r="Y16" s="1578" t="s">
        <v>16724</v>
      </c>
      <c r="Z16" s="1578">
        <v>1</v>
      </c>
      <c r="AA16" s="1578" t="s">
        <v>16724</v>
      </c>
      <c r="AB16" s="1578" t="s">
        <v>16724</v>
      </c>
      <c r="AC16" s="1578" t="s">
        <v>16724</v>
      </c>
      <c r="AD16" s="1578" t="s">
        <v>16724</v>
      </c>
      <c r="AE16" s="1578" t="s">
        <v>16724</v>
      </c>
      <c r="AF16" s="1578" t="s">
        <v>16724</v>
      </c>
      <c r="AG16" s="1578" t="s">
        <v>16724</v>
      </c>
      <c r="AH16" s="1578" t="s">
        <v>16724</v>
      </c>
      <c r="AI16" s="1578" t="s">
        <v>16724</v>
      </c>
      <c r="AJ16" s="1578">
        <v>2</v>
      </c>
      <c r="AK16" s="1578" t="s">
        <v>16724</v>
      </c>
      <c r="AL16" s="1578" t="s">
        <v>16724</v>
      </c>
      <c r="AM16" s="1578" t="s">
        <v>16724</v>
      </c>
      <c r="AN16" s="1578" t="s">
        <v>16724</v>
      </c>
      <c r="AO16" s="1578">
        <v>2</v>
      </c>
      <c r="AP16" s="1578">
        <v>2</v>
      </c>
      <c r="AQ16" s="1578">
        <v>2</v>
      </c>
      <c r="AR16" s="1578" t="s">
        <v>16724</v>
      </c>
      <c r="AS16" s="1578" t="s">
        <v>16724</v>
      </c>
      <c r="AT16" s="1578" t="s">
        <v>16724</v>
      </c>
      <c r="AU16" s="1578" t="s">
        <v>16724</v>
      </c>
      <c r="AV16" s="1578"/>
      <c r="AW16" s="1578"/>
      <c r="AX16" s="1578"/>
      <c r="AY16" s="1578"/>
      <c r="AZ16" s="1578"/>
      <c r="BA16" s="1578"/>
      <c r="BB16" s="1578"/>
      <c r="BC16" s="1578"/>
      <c r="BD16" s="1578"/>
      <c r="BE16" s="1578"/>
      <c r="BF16" s="1578"/>
      <c r="BG16" s="1578"/>
      <c r="BH16" s="1578"/>
      <c r="BI16" s="1578"/>
      <c r="BJ16" s="1578"/>
      <c r="BK16" s="1578"/>
      <c r="BL16" s="1578"/>
      <c r="BM16" s="1578"/>
      <c r="BN16" s="1578"/>
      <c r="BO16" s="1578"/>
      <c r="BP16" s="1578"/>
      <c r="BQ16" s="1578"/>
      <c r="BR16" s="1578"/>
      <c r="BS16" s="1578"/>
      <c r="BT16" s="1578"/>
      <c r="BU16" s="1578"/>
      <c r="BV16" s="1578"/>
      <c r="BW16" s="1578"/>
      <c r="BX16" s="1578"/>
      <c r="BY16" s="1578"/>
      <c r="BZ16" s="1578"/>
      <c r="CA16" s="1578"/>
      <c r="CB16" s="1578"/>
      <c r="CC16" s="1578"/>
      <c r="CD16" s="1578"/>
      <c r="CE16" s="1578"/>
      <c r="CF16" s="1578"/>
      <c r="CG16" s="1580"/>
      <c r="CH16" s="173"/>
      <c r="CI16" s="702" t="s">
        <v>14912</v>
      </c>
      <c r="CK16" s="680"/>
      <c r="CM16" s="582"/>
      <c r="CN16" s="593">
        <f>IF( SUM( CP16:FR16 ) = 0, 0,0 )</f>
        <v>0</v>
      </c>
      <c r="CO16" s="582"/>
      <c r="CP16" s="511"/>
      <c r="CQ16" s="511"/>
      <c r="CR16" s="511"/>
      <c r="CS16" s="511"/>
      <c r="CT16" s="511"/>
      <c r="CU16" s="511"/>
      <c r="CV16" s="511"/>
      <c r="CW16" s="511"/>
      <c r="CX16" s="511"/>
      <c r="CY16" s="511"/>
      <c r="CZ16" s="511"/>
      <c r="DA16" s="511"/>
      <c r="DB16" s="511"/>
      <c r="DC16" s="511"/>
      <c r="DD16" s="511"/>
      <c r="DE16" s="511"/>
      <c r="DF16" s="511"/>
      <c r="DG16" s="511"/>
      <c r="DH16" s="511"/>
      <c r="DI16" s="511"/>
      <c r="DJ16" s="511"/>
      <c r="DK16" s="511"/>
      <c r="DL16" s="511"/>
      <c r="DM16" s="511"/>
      <c r="DN16" s="511"/>
      <c r="DO16" s="511"/>
      <c r="DP16" s="511"/>
      <c r="DQ16" s="511"/>
      <c r="DR16" s="511"/>
      <c r="DS16" s="511"/>
      <c r="DT16" s="511"/>
      <c r="DU16" s="511"/>
      <c r="DV16" s="511"/>
      <c r="DW16" s="511"/>
      <c r="DX16" s="511"/>
      <c r="DY16" s="511"/>
      <c r="DZ16" s="511"/>
      <c r="EA16" s="511"/>
      <c r="EB16" s="511"/>
      <c r="EC16" s="511"/>
      <c r="ED16" s="511"/>
      <c r="EE16" s="511"/>
      <c r="EF16" s="511"/>
      <c r="EG16" s="511"/>
      <c r="EH16" s="511"/>
      <c r="EI16" s="511"/>
      <c r="EJ16" s="511"/>
      <c r="EK16" s="511"/>
      <c r="EL16" s="511"/>
      <c r="EM16" s="511"/>
      <c r="EN16" s="511"/>
      <c r="EO16" s="511"/>
      <c r="EP16" s="511"/>
      <c r="EQ16" s="511"/>
      <c r="ER16" s="511"/>
      <c r="ES16" s="511"/>
      <c r="ET16" s="511"/>
      <c r="EU16" s="511"/>
      <c r="EV16" s="511"/>
      <c r="EW16" s="511"/>
      <c r="EX16" s="511"/>
      <c r="EY16" s="511"/>
      <c r="EZ16" s="511"/>
      <c r="FA16" s="511"/>
      <c r="FB16" s="511"/>
      <c r="FC16" s="511"/>
      <c r="FD16" s="511"/>
      <c r="FE16" s="511"/>
      <c r="FF16" s="511"/>
      <c r="FG16" s="511"/>
      <c r="FH16" s="511"/>
      <c r="FI16" s="511"/>
      <c r="FJ16" s="511"/>
      <c r="FK16" s="511"/>
      <c r="FL16" s="511"/>
      <c r="FM16" s="511"/>
      <c r="FN16" s="511"/>
      <c r="FO16" s="511"/>
      <c r="FP16" s="511"/>
      <c r="FQ16" s="511"/>
      <c r="FR16" s="579"/>
      <c r="FS16" s="582"/>
    </row>
    <row r="17" spans="1:175" s="496" customFormat="1" ht="15.75" customHeight="1">
      <c r="B17" s="512" t="s">
        <v>14913</v>
      </c>
      <c r="C17" s="513" t="s">
        <v>14914</v>
      </c>
      <c r="D17" s="513">
        <v>0</v>
      </c>
      <c r="E17" s="1576"/>
      <c r="F17" s="1576"/>
      <c r="G17" s="1576"/>
      <c r="H17" s="1576"/>
      <c r="I17" s="1576"/>
      <c r="J17" s="1576">
        <v>32</v>
      </c>
      <c r="K17" s="1576"/>
      <c r="L17" s="1576"/>
      <c r="M17" s="1576"/>
      <c r="N17" s="1576"/>
      <c r="O17" s="1576"/>
      <c r="P17" s="1576"/>
      <c r="Q17" s="1576"/>
      <c r="R17" s="1576"/>
      <c r="S17" s="1576"/>
      <c r="T17" s="1576"/>
      <c r="U17" s="1576"/>
      <c r="V17" s="1576"/>
      <c r="W17" s="1576"/>
      <c r="X17" s="1576"/>
      <c r="Y17" s="1576"/>
      <c r="Z17" s="1576"/>
      <c r="AA17" s="1576"/>
      <c r="AB17" s="1576"/>
      <c r="AC17" s="1576"/>
      <c r="AD17" s="1576">
        <v>0</v>
      </c>
      <c r="AE17" s="1576">
        <v>22.4</v>
      </c>
      <c r="AF17" s="1576">
        <v>30</v>
      </c>
      <c r="AG17" s="1576"/>
      <c r="AH17" s="1576"/>
      <c r="AI17" s="1576"/>
      <c r="AJ17" s="1576"/>
      <c r="AK17" s="1576"/>
      <c r="AL17" s="1576"/>
      <c r="AM17" s="1576"/>
      <c r="AN17" s="1576">
        <v>24</v>
      </c>
      <c r="AO17" s="1576"/>
      <c r="AP17" s="1576"/>
      <c r="AQ17" s="1576"/>
      <c r="AR17" s="1576"/>
      <c r="AS17" s="1576">
        <v>31</v>
      </c>
      <c r="AT17" s="1576"/>
      <c r="AU17" s="1576"/>
      <c r="AV17" s="1576"/>
      <c r="AW17" s="1576"/>
      <c r="AX17" s="1576"/>
      <c r="AY17" s="1576"/>
      <c r="AZ17" s="1576"/>
      <c r="BA17" s="1576"/>
      <c r="BB17" s="1576"/>
      <c r="BC17" s="1576"/>
      <c r="BD17" s="1576"/>
      <c r="BE17" s="1576"/>
      <c r="BF17" s="1576"/>
      <c r="BG17" s="1576"/>
      <c r="BH17" s="1576"/>
      <c r="BI17" s="1576"/>
      <c r="BJ17" s="1576"/>
      <c r="BK17" s="1576"/>
      <c r="BL17" s="1576"/>
      <c r="BM17" s="1576"/>
      <c r="BN17" s="1576"/>
      <c r="BO17" s="1576"/>
      <c r="BP17" s="1576"/>
      <c r="BQ17" s="1576"/>
      <c r="BR17" s="1576"/>
      <c r="BS17" s="1576"/>
      <c r="BT17" s="1576"/>
      <c r="BU17" s="1576"/>
      <c r="BV17" s="1576"/>
      <c r="BW17" s="1576"/>
      <c r="BX17" s="1576"/>
      <c r="BY17" s="1576"/>
      <c r="BZ17" s="1576"/>
      <c r="CA17" s="1576"/>
      <c r="CB17" s="1576"/>
      <c r="CC17" s="1576"/>
      <c r="CD17" s="1576"/>
      <c r="CE17" s="1576"/>
      <c r="CF17" s="1576"/>
      <c r="CG17" s="1580"/>
      <c r="CH17" s="173"/>
      <c r="CI17" s="702" t="s">
        <v>14915</v>
      </c>
      <c r="CK17" s="680"/>
      <c r="CM17" s="582"/>
      <c r="CN17" s="593">
        <f>IF( SUM( CP17:FR17 ) = 0, 0,0 )</f>
        <v>0</v>
      </c>
      <c r="CO17" s="582"/>
      <c r="CP17" s="511"/>
      <c r="CQ17" s="511"/>
      <c r="CR17" s="511"/>
      <c r="CS17" s="511"/>
      <c r="CT17" s="511"/>
      <c r="CU17" s="511"/>
      <c r="CV17" s="511"/>
      <c r="CW17" s="511"/>
      <c r="CX17" s="511"/>
      <c r="CY17" s="511"/>
      <c r="CZ17" s="511"/>
      <c r="DA17" s="511"/>
      <c r="DB17" s="511"/>
      <c r="DC17" s="511"/>
      <c r="DD17" s="511"/>
      <c r="DE17" s="511"/>
      <c r="DF17" s="511"/>
      <c r="DG17" s="511"/>
      <c r="DH17" s="511"/>
      <c r="DI17" s="511"/>
      <c r="DJ17" s="511"/>
      <c r="DK17" s="511"/>
      <c r="DL17" s="511"/>
      <c r="DM17" s="511"/>
      <c r="DN17" s="511"/>
      <c r="DO17" s="511"/>
      <c r="DP17" s="511"/>
      <c r="DQ17" s="511"/>
      <c r="DR17" s="511"/>
      <c r="DS17" s="511"/>
      <c r="DT17" s="511"/>
      <c r="DU17" s="511"/>
      <c r="DV17" s="511"/>
      <c r="DW17" s="511"/>
      <c r="DX17" s="511"/>
      <c r="DY17" s="511"/>
      <c r="DZ17" s="511"/>
      <c r="EA17" s="511"/>
      <c r="EB17" s="511"/>
      <c r="EC17" s="511"/>
      <c r="ED17" s="511"/>
      <c r="EE17" s="511"/>
      <c r="EF17" s="511"/>
      <c r="EG17" s="511"/>
      <c r="EH17" s="511"/>
      <c r="EI17" s="511"/>
      <c r="EJ17" s="511"/>
      <c r="EK17" s="511"/>
      <c r="EL17" s="511"/>
      <c r="EM17" s="511"/>
      <c r="EN17" s="511"/>
      <c r="EO17" s="511"/>
      <c r="EP17" s="511"/>
      <c r="EQ17" s="511"/>
      <c r="ER17" s="511"/>
      <c r="ES17" s="511"/>
      <c r="ET17" s="511"/>
      <c r="EU17" s="511"/>
      <c r="EV17" s="511"/>
      <c r="EW17" s="511"/>
      <c r="EX17" s="511"/>
      <c r="EY17" s="511"/>
      <c r="EZ17" s="511"/>
      <c r="FA17" s="511"/>
      <c r="FB17" s="511"/>
      <c r="FC17" s="511"/>
      <c r="FD17" s="511"/>
      <c r="FE17" s="511"/>
      <c r="FF17" s="511"/>
      <c r="FG17" s="511"/>
      <c r="FH17" s="511"/>
      <c r="FI17" s="511"/>
      <c r="FJ17" s="511"/>
      <c r="FK17" s="511"/>
      <c r="FL17" s="511"/>
      <c r="FM17" s="511"/>
      <c r="FN17" s="511"/>
      <c r="FO17" s="511"/>
      <c r="FP17" s="511"/>
      <c r="FQ17" s="511"/>
      <c r="FR17" s="579"/>
      <c r="FS17" s="582"/>
    </row>
    <row r="18" spans="1:175" s="496" customFormat="1" ht="15.75" customHeight="1">
      <c r="B18" s="512" t="s">
        <v>14916</v>
      </c>
      <c r="C18" s="513" t="s">
        <v>14917</v>
      </c>
      <c r="D18" s="513">
        <v>0</v>
      </c>
      <c r="E18" s="1581">
        <f>IFERROR(E12*0.06*1000,0)</f>
        <v>7207.8912541370546</v>
      </c>
      <c r="F18" s="1581">
        <f t="shared" ref="F18:AU18" si="3">IFERROR(F12*0.06*1000,0)</f>
        <v>8060.9425217549087</v>
      </c>
      <c r="G18" s="1581">
        <f t="shared" si="3"/>
        <v>6841.4462368488321</v>
      </c>
      <c r="H18" s="1581">
        <f t="shared" si="3"/>
        <v>22734.25169489468</v>
      </c>
      <c r="I18" s="1581">
        <f t="shared" si="3"/>
        <v>4252.9730465553121</v>
      </c>
      <c r="J18" s="1581">
        <f t="shared" si="3"/>
        <v>2674.4927477975284</v>
      </c>
      <c r="K18" s="1581">
        <f t="shared" si="3"/>
        <v>6245.7131977355593</v>
      </c>
      <c r="L18" s="1581">
        <f t="shared" si="3"/>
        <v>8332.0055371255366</v>
      </c>
      <c r="M18" s="1581">
        <f t="shared" si="3"/>
        <v>6835.3090056280489</v>
      </c>
      <c r="N18" s="1581">
        <f t="shared" si="3"/>
        <v>1710.7647996649907</v>
      </c>
      <c r="O18" s="1581">
        <f t="shared" si="3"/>
        <v>8181.7572982900301</v>
      </c>
      <c r="P18" s="1581">
        <f t="shared" si="3"/>
        <v>4030.9695692667528</v>
      </c>
      <c r="Q18" s="1581">
        <f t="shared" si="3"/>
        <v>3769.5127715757485</v>
      </c>
      <c r="R18" s="1581">
        <f t="shared" si="3"/>
        <v>3787.096602278697</v>
      </c>
      <c r="S18" s="1581">
        <f t="shared" si="3"/>
        <v>1808.2461709496131</v>
      </c>
      <c r="T18" s="1581">
        <f t="shared" si="3"/>
        <v>4098.4395376942221</v>
      </c>
      <c r="U18" s="1581">
        <f t="shared" si="3"/>
        <v>8380.427501919834</v>
      </c>
      <c r="V18" s="1581">
        <f t="shared" si="3"/>
        <v>4396.7748633200717</v>
      </c>
      <c r="W18" s="1581">
        <f t="shared" si="3"/>
        <v>1539.0272170282503</v>
      </c>
      <c r="X18" s="1581">
        <f t="shared" si="3"/>
        <v>2448.1560294605047</v>
      </c>
      <c r="Y18" s="1581">
        <f t="shared" si="3"/>
        <v>8800.5695627133136</v>
      </c>
      <c r="Z18" s="1581">
        <f t="shared" si="3"/>
        <v>2498.4525841194154</v>
      </c>
      <c r="AA18" s="1581">
        <f t="shared" si="3"/>
        <v>16049.663062411288</v>
      </c>
      <c r="AB18" s="1581">
        <f t="shared" si="3"/>
        <v>3864.6391424178023</v>
      </c>
      <c r="AC18" s="1581">
        <f t="shared" si="3"/>
        <v>3344.570051936586</v>
      </c>
      <c r="AD18" s="1581">
        <f t="shared" si="3"/>
        <v>18074.911705609917</v>
      </c>
      <c r="AE18" s="1581">
        <f t="shared" si="3"/>
        <v>16203.61719708055</v>
      </c>
      <c r="AF18" s="1581">
        <f t="shared" si="3"/>
        <v>3297.6958165858177</v>
      </c>
      <c r="AG18" s="1581">
        <f t="shared" si="3"/>
        <v>4775.0610783174916</v>
      </c>
      <c r="AH18" s="1581">
        <f t="shared" si="3"/>
        <v>2429.1066725809392</v>
      </c>
      <c r="AI18" s="1581">
        <f t="shared" si="3"/>
        <v>7955.6984040439729</v>
      </c>
      <c r="AJ18" s="1581">
        <f t="shared" si="3"/>
        <v>2446.3072724402737</v>
      </c>
      <c r="AK18" s="1581">
        <f t="shared" si="3"/>
        <v>3415.930710008402</v>
      </c>
      <c r="AL18" s="1581">
        <f t="shared" si="3"/>
        <v>4715.3405142063693</v>
      </c>
      <c r="AM18" s="1581">
        <f t="shared" si="3"/>
        <v>4409.2350239541802</v>
      </c>
      <c r="AN18" s="1581">
        <f t="shared" si="3"/>
        <v>2110.0123088721307</v>
      </c>
      <c r="AO18" s="1581">
        <f t="shared" si="3"/>
        <v>3054.3470321028917</v>
      </c>
      <c r="AP18" s="1581">
        <f t="shared" si="3"/>
        <v>1970.1751895777195</v>
      </c>
      <c r="AQ18" s="1581">
        <f t="shared" si="3"/>
        <v>1814.9294973195886</v>
      </c>
      <c r="AR18" s="1581">
        <f t="shared" si="3"/>
        <v>5359.6344339511234</v>
      </c>
      <c r="AS18" s="1581">
        <f t="shared" si="3"/>
        <v>5840.9801681804192</v>
      </c>
      <c r="AT18" s="1581">
        <f t="shared" si="3"/>
        <v>2259.9161950929697</v>
      </c>
      <c r="AU18" s="1581">
        <f t="shared" si="3"/>
        <v>3933.0330439068275</v>
      </c>
      <c r="AV18" s="1581"/>
      <c r="AW18" s="1581"/>
      <c r="AX18" s="1581"/>
      <c r="AY18" s="1581"/>
      <c r="AZ18" s="1581"/>
      <c r="BA18" s="1581"/>
      <c r="BB18" s="1581"/>
      <c r="BC18" s="1581"/>
      <c r="BD18" s="1581"/>
      <c r="BE18" s="1581"/>
      <c r="BF18" s="1581"/>
      <c r="BG18" s="1581"/>
      <c r="BH18" s="1581"/>
      <c r="BI18" s="1581"/>
      <c r="BJ18" s="1581"/>
      <c r="BK18" s="1581"/>
      <c r="BL18" s="1581"/>
      <c r="BM18" s="1581"/>
      <c r="BN18" s="1581"/>
      <c r="BO18" s="1581"/>
      <c r="BP18" s="1581"/>
      <c r="BQ18" s="1581"/>
      <c r="BR18" s="1581"/>
      <c r="BS18" s="1581"/>
      <c r="BT18" s="1581"/>
      <c r="BU18" s="1581"/>
      <c r="BV18" s="1581"/>
      <c r="BW18" s="1581"/>
      <c r="BX18" s="1581"/>
      <c r="BY18" s="1581"/>
      <c r="BZ18" s="1581"/>
      <c r="CA18" s="1581"/>
      <c r="CB18" s="1581"/>
      <c r="CC18" s="1581"/>
      <c r="CD18" s="1581"/>
      <c r="CE18" s="1581"/>
      <c r="CF18" s="1581"/>
      <c r="CG18" s="1580"/>
      <c r="CH18" s="562"/>
      <c r="CI18" s="702" t="s">
        <v>14918</v>
      </c>
      <c r="CJ18" s="562"/>
      <c r="CK18" s="957"/>
      <c r="CL18" s="562"/>
      <c r="CM18" s="582"/>
      <c r="CN18" s="579"/>
      <c r="CO18" s="582"/>
      <c r="CP18" s="579"/>
      <c r="CQ18" s="579"/>
      <c r="CR18" s="579"/>
      <c r="CS18" s="579"/>
      <c r="CT18" s="579"/>
      <c r="CU18" s="579"/>
      <c r="CV18" s="579"/>
      <c r="CW18" s="579"/>
      <c r="CX18" s="579"/>
      <c r="CY18" s="579"/>
      <c r="CZ18" s="579"/>
      <c r="DA18" s="579"/>
      <c r="DB18" s="579"/>
      <c r="DC18" s="579"/>
      <c r="DD18" s="579"/>
      <c r="DE18" s="579"/>
      <c r="DF18" s="579"/>
      <c r="DG18" s="579"/>
      <c r="DH18" s="579"/>
      <c r="DI18" s="579"/>
      <c r="DJ18" s="579"/>
      <c r="DK18" s="579"/>
      <c r="DL18" s="579"/>
      <c r="DM18" s="579"/>
      <c r="DN18" s="579"/>
      <c r="DO18" s="579"/>
      <c r="DP18" s="579"/>
      <c r="DQ18" s="579"/>
      <c r="DR18" s="579"/>
      <c r="DS18" s="579"/>
      <c r="DT18" s="579"/>
      <c r="DU18" s="579"/>
      <c r="DV18" s="579"/>
      <c r="DW18" s="579"/>
      <c r="DX18" s="579"/>
      <c r="DY18" s="579"/>
      <c r="DZ18" s="579"/>
      <c r="EA18" s="579"/>
      <c r="EB18" s="579"/>
      <c r="EC18" s="579"/>
      <c r="ED18" s="579"/>
      <c r="EE18" s="579"/>
      <c r="EF18" s="579"/>
      <c r="EG18" s="579"/>
      <c r="EH18" s="579"/>
      <c r="EI18" s="579"/>
      <c r="EJ18" s="579"/>
      <c r="EK18" s="579"/>
      <c r="EL18" s="579"/>
      <c r="EM18" s="579"/>
      <c r="EN18" s="579"/>
      <c r="EO18" s="579"/>
      <c r="EP18" s="579"/>
      <c r="EQ18" s="579"/>
      <c r="ER18" s="579"/>
      <c r="ES18" s="579"/>
      <c r="ET18" s="579"/>
      <c r="EU18" s="579"/>
      <c r="EV18" s="579"/>
      <c r="EW18" s="579"/>
      <c r="EX18" s="579"/>
      <c r="EY18" s="579"/>
      <c r="EZ18" s="579"/>
      <c r="FA18" s="579"/>
      <c r="FB18" s="579"/>
      <c r="FC18" s="579"/>
      <c r="FD18" s="579"/>
      <c r="FE18" s="579"/>
      <c r="FF18" s="579"/>
      <c r="FG18" s="579"/>
      <c r="FH18" s="579"/>
      <c r="FI18" s="579"/>
      <c r="FJ18" s="579"/>
      <c r="FK18" s="579"/>
      <c r="FL18" s="579"/>
      <c r="FM18" s="579"/>
      <c r="FN18" s="579"/>
      <c r="FO18" s="579"/>
      <c r="FP18" s="579"/>
      <c r="FQ18" s="579"/>
      <c r="FR18" s="579"/>
      <c r="FS18" s="582"/>
    </row>
    <row r="19" spans="1:175" s="496" customFormat="1" ht="15.75" customHeight="1" thickBot="1">
      <c r="B19" s="519" t="s">
        <v>14919</v>
      </c>
      <c r="C19" s="520" t="s">
        <v>14920</v>
      </c>
      <c r="D19" s="520">
        <v>0</v>
      </c>
      <c r="E19" s="1582">
        <v>29446.47</v>
      </c>
      <c r="F19" s="1582">
        <v>25483.27</v>
      </c>
      <c r="G19" s="1582">
        <v>44674.71</v>
      </c>
      <c r="H19" s="1582">
        <v>120553.12</v>
      </c>
      <c r="I19" s="1582">
        <v>22542.09</v>
      </c>
      <c r="J19" s="1582">
        <v>16488.97</v>
      </c>
      <c r="K19" s="1582">
        <v>35506.019999999997</v>
      </c>
      <c r="L19" s="1582">
        <v>40664.25</v>
      </c>
      <c r="M19" s="1582">
        <v>35075.58</v>
      </c>
      <c r="N19" s="1582">
        <v>9166.6200000000008</v>
      </c>
      <c r="O19" s="1582">
        <v>35607.5</v>
      </c>
      <c r="P19" s="1582">
        <v>26743.46</v>
      </c>
      <c r="Q19" s="1582">
        <v>13951.36</v>
      </c>
      <c r="R19" s="1582">
        <v>12282</v>
      </c>
      <c r="S19" s="1582">
        <v>8584.0499999999993</v>
      </c>
      <c r="T19" s="1582">
        <v>17381.25</v>
      </c>
      <c r="U19" s="1582">
        <v>42161.94</v>
      </c>
      <c r="V19" s="1582">
        <v>16677.3</v>
      </c>
      <c r="W19" s="1582">
        <v>7418.1</v>
      </c>
      <c r="X19" s="1582">
        <v>11970.21</v>
      </c>
      <c r="Y19" s="1582">
        <v>45848.83</v>
      </c>
      <c r="Z19" s="1582">
        <v>10897.56</v>
      </c>
      <c r="AA19" s="1582">
        <v>44922.5</v>
      </c>
      <c r="AB19" s="1582">
        <v>17081.68</v>
      </c>
      <c r="AC19" s="1582">
        <v>10785.37</v>
      </c>
      <c r="AD19" s="1582">
        <v>67001.919999999998</v>
      </c>
      <c r="AE19" s="1582">
        <v>76221.27</v>
      </c>
      <c r="AF19" s="1582">
        <v>23564.05</v>
      </c>
      <c r="AG19" s="1582">
        <v>21781.99</v>
      </c>
      <c r="AH19" s="1582">
        <v>13553.22</v>
      </c>
      <c r="AI19" s="1582">
        <v>46544.99</v>
      </c>
      <c r="AJ19" s="1582">
        <v>11642.17</v>
      </c>
      <c r="AK19" s="1582">
        <v>9997.68</v>
      </c>
      <c r="AL19" s="1582">
        <v>17176.740000000002</v>
      </c>
      <c r="AM19" s="1582">
        <v>19643.259999999998</v>
      </c>
      <c r="AN19" s="1582">
        <v>9870.8799999999992</v>
      </c>
      <c r="AO19" s="1582">
        <v>12714.38</v>
      </c>
      <c r="AP19" s="1582">
        <v>8435.0499999999993</v>
      </c>
      <c r="AQ19" s="1582">
        <v>10773.43</v>
      </c>
      <c r="AR19" s="1582">
        <v>21596.01</v>
      </c>
      <c r="AS19" s="1582">
        <v>22927.360000000001</v>
      </c>
      <c r="AT19" s="1582">
        <v>7420.16</v>
      </c>
      <c r="AU19" s="1582">
        <v>15783.05</v>
      </c>
      <c r="AV19" s="1582"/>
      <c r="AW19" s="1582"/>
      <c r="AX19" s="1582"/>
      <c r="AY19" s="1582"/>
      <c r="AZ19" s="1582"/>
      <c r="BA19" s="1582"/>
      <c r="BB19" s="1582"/>
      <c r="BC19" s="1582"/>
      <c r="BD19" s="1582"/>
      <c r="BE19" s="1582"/>
      <c r="BF19" s="1582"/>
      <c r="BG19" s="1582"/>
      <c r="BH19" s="1582"/>
      <c r="BI19" s="1582"/>
      <c r="BJ19" s="1582"/>
      <c r="BK19" s="1582"/>
      <c r="BL19" s="1582"/>
      <c r="BM19" s="1582"/>
      <c r="BN19" s="1582"/>
      <c r="BO19" s="1582"/>
      <c r="BP19" s="1582"/>
      <c r="BQ19" s="1582"/>
      <c r="BR19" s="1582"/>
      <c r="BS19" s="1582"/>
      <c r="BT19" s="1582"/>
      <c r="BU19" s="1582"/>
      <c r="BV19" s="1582"/>
      <c r="BW19" s="1582"/>
      <c r="BX19" s="1582"/>
      <c r="BY19" s="1582"/>
      <c r="BZ19" s="1582"/>
      <c r="CA19" s="1582"/>
      <c r="CB19" s="1582"/>
      <c r="CC19" s="1582"/>
      <c r="CD19" s="1582"/>
      <c r="CE19" s="1582"/>
      <c r="CF19" s="1582"/>
      <c r="CG19" s="1583"/>
      <c r="CH19" s="173"/>
      <c r="CI19" s="706" t="s">
        <v>14921</v>
      </c>
      <c r="CK19" s="1584"/>
      <c r="CM19" s="582"/>
      <c r="CN19" s="593">
        <f>IF( SUM( CP19:FR19 ) = 0, 0, $CP$6 )</f>
        <v>0</v>
      </c>
      <c r="CO19" s="582"/>
      <c r="CP19" s="511"/>
      <c r="CQ19" s="511"/>
      <c r="CR19" s="511"/>
      <c r="CS19" s="511"/>
      <c r="CT19" s="511"/>
      <c r="CU19" s="511"/>
      <c r="CV19" s="511"/>
      <c r="CW19" s="511"/>
      <c r="CX19" s="511"/>
      <c r="CY19" s="511"/>
      <c r="CZ19" s="511"/>
      <c r="DA19" s="511"/>
      <c r="DB19" s="511"/>
      <c r="DC19" s="511"/>
      <c r="DD19" s="511"/>
      <c r="DE19" s="511"/>
      <c r="DF19" s="511"/>
      <c r="DG19" s="511"/>
      <c r="DH19" s="511"/>
      <c r="DI19" s="511"/>
      <c r="DJ19" s="511"/>
      <c r="DK19" s="511"/>
      <c r="DL19" s="511"/>
      <c r="DM19" s="511"/>
      <c r="DN19" s="511"/>
      <c r="DO19" s="511"/>
      <c r="DP19" s="511"/>
      <c r="DQ19" s="511"/>
      <c r="DR19" s="511"/>
      <c r="DS19" s="511"/>
      <c r="DT19" s="511"/>
      <c r="DU19" s="511"/>
      <c r="DV19" s="511"/>
      <c r="DW19" s="511"/>
      <c r="DX19" s="511"/>
      <c r="DY19" s="511"/>
      <c r="DZ19" s="511"/>
      <c r="EA19" s="511"/>
      <c r="EB19" s="511"/>
      <c r="EC19" s="511"/>
      <c r="ED19" s="511"/>
      <c r="EE19" s="511"/>
      <c r="EF19" s="511"/>
      <c r="EG19" s="511"/>
      <c r="EH19" s="511"/>
      <c r="EI19" s="511"/>
      <c r="EJ19" s="511"/>
      <c r="EK19" s="511"/>
      <c r="EL19" s="511"/>
      <c r="EM19" s="511"/>
      <c r="EN19" s="511"/>
      <c r="EO19" s="511"/>
      <c r="EP19" s="511"/>
      <c r="EQ19" s="511"/>
      <c r="ER19" s="511"/>
      <c r="ES19" s="511"/>
      <c r="ET19" s="511"/>
      <c r="EU19" s="511"/>
      <c r="EV19" s="511"/>
      <c r="EW19" s="511"/>
      <c r="EX19" s="511"/>
      <c r="EY19" s="511"/>
      <c r="EZ19" s="511"/>
      <c r="FA19" s="511"/>
      <c r="FB19" s="511"/>
      <c r="FC19" s="511"/>
      <c r="FD19" s="511"/>
      <c r="FE19" s="511"/>
      <c r="FF19" s="511"/>
      <c r="FG19" s="511"/>
      <c r="FH19" s="511"/>
      <c r="FI19" s="511"/>
      <c r="FJ19" s="511"/>
      <c r="FK19" s="511"/>
      <c r="FL19" s="511"/>
      <c r="FM19" s="511"/>
      <c r="FN19" s="511"/>
      <c r="FO19" s="511"/>
      <c r="FP19" s="511"/>
      <c r="FQ19" s="511"/>
      <c r="FR19" s="579"/>
      <c r="FS19" s="582"/>
    </row>
    <row r="20" spans="1:175" s="496" customFormat="1" ht="15.75" customHeight="1" thickTop="1" thickBot="1">
      <c r="B20" s="1585"/>
      <c r="C20" s="1586"/>
      <c r="D20" s="1586"/>
      <c r="E20" s="1587"/>
      <c r="F20" s="1587"/>
      <c r="G20" s="1588"/>
      <c r="H20" s="1588"/>
      <c r="I20" s="1588"/>
      <c r="J20" s="1588"/>
      <c r="K20" s="1588"/>
      <c r="L20" s="1588"/>
      <c r="M20" s="1588"/>
      <c r="N20" s="1588"/>
      <c r="O20" s="1588"/>
      <c r="P20" s="1588"/>
      <c r="Q20" s="1588"/>
      <c r="R20" s="1588"/>
      <c r="S20" s="1588"/>
      <c r="T20" s="1588"/>
      <c r="U20" s="1588"/>
      <c r="V20" s="1588"/>
      <c r="W20" s="1588"/>
      <c r="X20" s="1588"/>
      <c r="Y20" s="1588"/>
      <c r="Z20" s="1588"/>
      <c r="AA20" s="1588"/>
      <c r="AB20" s="1588"/>
      <c r="AC20" s="1588"/>
      <c r="AD20" s="1588"/>
      <c r="AE20" s="1588"/>
      <c r="AF20" s="1588"/>
      <c r="AG20" s="1588"/>
      <c r="AH20" s="1588"/>
      <c r="AI20" s="1588"/>
      <c r="AJ20" s="1588"/>
      <c r="AK20" s="1588"/>
      <c r="AL20" s="1588"/>
      <c r="AM20" s="1588"/>
      <c r="AN20" s="1588"/>
      <c r="AO20" s="1588"/>
      <c r="AP20" s="1588"/>
      <c r="AQ20" s="1588"/>
      <c r="AR20" s="1588"/>
      <c r="AS20" s="1588"/>
      <c r="AT20" s="1588"/>
      <c r="AU20" s="1588"/>
      <c r="AV20" s="1588"/>
      <c r="AW20" s="1588"/>
      <c r="AX20" s="1588"/>
      <c r="AY20" s="1588"/>
      <c r="AZ20" s="1588"/>
      <c r="BA20" s="1588"/>
      <c r="BB20" s="1588"/>
      <c r="BC20" s="1588"/>
      <c r="BD20" s="1588"/>
      <c r="BE20" s="1588"/>
      <c r="BF20" s="1588"/>
      <c r="BG20" s="1588"/>
      <c r="BH20" s="1588"/>
      <c r="BI20" s="1588"/>
      <c r="BJ20" s="1588"/>
      <c r="BK20" s="1588"/>
      <c r="BL20" s="1588"/>
      <c r="BM20" s="1588"/>
      <c r="BN20" s="1588"/>
      <c r="BO20" s="1588"/>
      <c r="BP20" s="1588"/>
      <c r="BQ20" s="1588"/>
      <c r="BR20" s="1588"/>
      <c r="BS20" s="1588"/>
      <c r="BT20" s="1588"/>
      <c r="BU20" s="1588"/>
      <c r="BV20" s="1588"/>
      <c r="BW20" s="1588"/>
      <c r="BX20" s="1588"/>
      <c r="BY20" s="1588"/>
      <c r="BZ20" s="1588"/>
      <c r="CA20" s="1588"/>
      <c r="CB20" s="1588"/>
      <c r="CC20" s="1588"/>
      <c r="CD20" s="1588"/>
      <c r="CE20" s="1588"/>
      <c r="CF20" s="1589"/>
      <c r="CG20" s="1590"/>
      <c r="CH20" s="173"/>
      <c r="CM20" s="582"/>
      <c r="CN20" s="579"/>
      <c r="CO20" s="582"/>
      <c r="CP20" s="579"/>
      <c r="CQ20" s="579"/>
      <c r="CR20" s="579"/>
      <c r="CS20" s="579"/>
      <c r="CT20" s="579"/>
      <c r="CU20" s="579"/>
      <c r="CV20" s="579"/>
      <c r="CW20" s="579"/>
      <c r="CX20" s="579"/>
      <c r="CY20" s="579"/>
      <c r="CZ20" s="579"/>
      <c r="DA20" s="579"/>
      <c r="DB20" s="579"/>
      <c r="DC20" s="579"/>
      <c r="DD20" s="579"/>
      <c r="DE20" s="579"/>
      <c r="DF20" s="579"/>
      <c r="DG20" s="579"/>
      <c r="DH20" s="579"/>
      <c r="DI20" s="579"/>
      <c r="DJ20" s="579"/>
      <c r="DK20" s="579"/>
      <c r="DL20" s="579"/>
      <c r="DM20" s="579"/>
      <c r="DN20" s="579"/>
      <c r="DO20" s="579"/>
      <c r="DP20" s="579"/>
      <c r="DQ20" s="579"/>
      <c r="DR20" s="579"/>
      <c r="DS20" s="579"/>
      <c r="DT20" s="579"/>
      <c r="DU20" s="579"/>
      <c r="DV20" s="579"/>
      <c r="DW20" s="579"/>
      <c r="DX20" s="579"/>
      <c r="DY20" s="579"/>
      <c r="DZ20" s="579"/>
      <c r="EA20" s="579"/>
      <c r="EB20" s="579"/>
      <c r="EC20" s="579"/>
      <c r="ED20" s="579"/>
      <c r="EE20" s="579"/>
      <c r="EF20" s="579"/>
      <c r="EG20" s="579"/>
      <c r="EH20" s="579"/>
      <c r="EI20" s="579"/>
      <c r="EJ20" s="579"/>
      <c r="EK20" s="579"/>
      <c r="EL20" s="579"/>
      <c r="EM20" s="579"/>
      <c r="EN20" s="579"/>
      <c r="EO20" s="579"/>
      <c r="EP20" s="579"/>
      <c r="EQ20" s="579"/>
      <c r="ER20" s="579"/>
      <c r="ES20" s="579"/>
      <c r="ET20" s="579"/>
      <c r="EU20" s="579"/>
      <c r="EV20" s="579"/>
      <c r="EW20" s="579"/>
      <c r="EX20" s="579"/>
      <c r="EY20" s="579"/>
      <c r="EZ20" s="579"/>
      <c r="FA20" s="579"/>
      <c r="FB20" s="579"/>
      <c r="FC20" s="579"/>
      <c r="FD20" s="579"/>
      <c r="FE20" s="579"/>
      <c r="FF20" s="579"/>
      <c r="FG20" s="579"/>
      <c r="FH20" s="579"/>
      <c r="FI20" s="579"/>
      <c r="FJ20" s="579"/>
      <c r="FK20" s="579"/>
      <c r="FL20" s="579"/>
      <c r="FM20" s="579"/>
      <c r="FN20" s="579"/>
      <c r="FO20" s="579"/>
      <c r="FP20" s="579"/>
      <c r="FQ20" s="579"/>
      <c r="FR20" s="579"/>
      <c r="FS20" s="582"/>
    </row>
    <row r="21" spans="1:175" s="496" customFormat="1" ht="15.75" customHeight="1" thickTop="1" thickBot="1">
      <c r="B21" s="499" t="s">
        <v>14922</v>
      </c>
      <c r="C21" s="495"/>
      <c r="D21" s="495"/>
      <c r="E21" s="1587"/>
      <c r="F21" s="1587"/>
      <c r="G21" s="1588"/>
      <c r="H21" s="1588"/>
      <c r="I21" s="1588"/>
      <c r="J21" s="1588"/>
      <c r="K21" s="1588"/>
      <c r="L21" s="1588"/>
      <c r="M21" s="1588"/>
      <c r="N21" s="1588"/>
      <c r="O21" s="1588"/>
      <c r="P21" s="1588"/>
      <c r="Q21" s="1588"/>
      <c r="R21" s="1588"/>
      <c r="S21" s="1588"/>
      <c r="T21" s="1588"/>
      <c r="U21" s="1588"/>
      <c r="V21" s="1588"/>
      <c r="W21" s="1588"/>
      <c r="X21" s="1588"/>
      <c r="Y21" s="1588"/>
      <c r="Z21" s="1588"/>
      <c r="AA21" s="1588"/>
      <c r="AB21" s="1588"/>
      <c r="AC21" s="1588"/>
      <c r="AD21" s="1588"/>
      <c r="AE21" s="1588"/>
      <c r="AF21" s="1588"/>
      <c r="AG21" s="1588"/>
      <c r="AH21" s="1588"/>
      <c r="AI21" s="1588"/>
      <c r="AJ21" s="1588"/>
      <c r="AK21" s="1588"/>
      <c r="AL21" s="1588"/>
      <c r="AM21" s="1588"/>
      <c r="AN21" s="1588"/>
      <c r="AO21" s="1588"/>
      <c r="AP21" s="1588"/>
      <c r="AQ21" s="1588"/>
      <c r="AR21" s="1588"/>
      <c r="AS21" s="1588"/>
      <c r="AT21" s="1588"/>
      <c r="AU21" s="1588"/>
      <c r="AV21" s="1588"/>
      <c r="AW21" s="1588"/>
      <c r="AX21" s="1588"/>
      <c r="AY21" s="1588"/>
      <c r="AZ21" s="1588"/>
      <c r="BA21" s="1588"/>
      <c r="BB21" s="1588"/>
      <c r="BC21" s="1588"/>
      <c r="BD21" s="1588"/>
      <c r="BE21" s="1588"/>
      <c r="BF21" s="1588"/>
      <c r="BG21" s="1588"/>
      <c r="BH21" s="1588"/>
      <c r="BI21" s="1588"/>
      <c r="BJ21" s="1588"/>
      <c r="BK21" s="1588"/>
      <c r="BL21" s="1588"/>
      <c r="BM21" s="1588"/>
      <c r="BN21" s="1588"/>
      <c r="BO21" s="1588"/>
      <c r="BP21" s="1588"/>
      <c r="BQ21" s="1588"/>
      <c r="BR21" s="1588"/>
      <c r="BS21" s="1588"/>
      <c r="BT21" s="1588"/>
      <c r="BU21" s="1588"/>
      <c r="BV21" s="1588"/>
      <c r="BW21" s="1588"/>
      <c r="BX21" s="1588"/>
      <c r="BY21" s="1588"/>
      <c r="BZ21" s="1588"/>
      <c r="CA21" s="1588"/>
      <c r="CB21" s="1588"/>
      <c r="CC21" s="1588"/>
      <c r="CD21" s="1588"/>
      <c r="CE21" s="1588"/>
      <c r="CF21" s="1589"/>
      <c r="CG21" s="1590"/>
      <c r="CH21" s="173"/>
      <c r="CI21" s="173"/>
      <c r="CM21" s="582"/>
      <c r="CN21" s="579"/>
      <c r="CO21" s="582"/>
      <c r="CP21" s="579"/>
      <c r="CQ21" s="579"/>
      <c r="CR21" s="579"/>
      <c r="CS21" s="579"/>
      <c r="CT21" s="579"/>
      <c r="CU21" s="579"/>
      <c r="CV21" s="579"/>
      <c r="CW21" s="579"/>
      <c r="CX21" s="579"/>
      <c r="CY21" s="579"/>
      <c r="CZ21" s="579"/>
      <c r="DA21" s="579"/>
      <c r="DB21" s="579"/>
      <c r="DC21" s="579"/>
      <c r="DD21" s="579"/>
      <c r="DE21" s="579"/>
      <c r="DF21" s="579"/>
      <c r="DG21" s="579"/>
      <c r="DH21" s="579"/>
      <c r="DI21" s="579"/>
      <c r="DJ21" s="579"/>
      <c r="DK21" s="579"/>
      <c r="DL21" s="579"/>
      <c r="DM21" s="579"/>
      <c r="DN21" s="579"/>
      <c r="DO21" s="579"/>
      <c r="DP21" s="579"/>
      <c r="DQ21" s="579"/>
      <c r="DR21" s="579"/>
      <c r="DS21" s="579"/>
      <c r="DT21" s="579"/>
      <c r="DU21" s="579"/>
      <c r="DV21" s="579"/>
      <c r="DW21" s="579"/>
      <c r="DX21" s="579"/>
      <c r="DY21" s="579"/>
      <c r="DZ21" s="579"/>
      <c r="EA21" s="579"/>
      <c r="EB21" s="579"/>
      <c r="EC21" s="579"/>
      <c r="ED21" s="579"/>
      <c r="EE21" s="579"/>
      <c r="EF21" s="579"/>
      <c r="EG21" s="579"/>
      <c r="EH21" s="579"/>
      <c r="EI21" s="579"/>
      <c r="EJ21" s="579"/>
      <c r="EK21" s="579"/>
      <c r="EL21" s="579"/>
      <c r="EM21" s="579"/>
      <c r="EN21" s="579"/>
      <c r="EO21" s="579"/>
      <c r="EP21" s="579"/>
      <c r="EQ21" s="579"/>
      <c r="ER21" s="579"/>
      <c r="ES21" s="579"/>
      <c r="ET21" s="579"/>
      <c r="EU21" s="579"/>
      <c r="EV21" s="579"/>
      <c r="EW21" s="579"/>
      <c r="EX21" s="579"/>
      <c r="EY21" s="579"/>
      <c r="EZ21" s="579"/>
      <c r="FA21" s="579"/>
      <c r="FB21" s="579"/>
      <c r="FC21" s="579"/>
      <c r="FD21" s="579"/>
      <c r="FE21" s="579"/>
      <c r="FF21" s="579"/>
      <c r="FG21" s="579"/>
      <c r="FH21" s="579"/>
      <c r="FI21" s="579"/>
      <c r="FJ21" s="579"/>
      <c r="FK21" s="579"/>
      <c r="FL21" s="579"/>
      <c r="FM21" s="579"/>
      <c r="FN21" s="579"/>
      <c r="FO21" s="579"/>
      <c r="FP21" s="579"/>
      <c r="FQ21" s="579"/>
      <c r="FR21" s="579"/>
      <c r="FS21" s="582"/>
    </row>
    <row r="22" spans="1:175" s="496" customFormat="1" ht="15.75" customHeight="1" thickTop="1">
      <c r="B22" s="503" t="s">
        <v>14923</v>
      </c>
      <c r="C22" s="504" t="s">
        <v>14924</v>
      </c>
      <c r="D22" s="504">
        <v>0</v>
      </c>
      <c r="E22" s="1566">
        <v>33</v>
      </c>
      <c r="F22" s="1566">
        <v>30</v>
      </c>
      <c r="G22" s="1566">
        <v>33</v>
      </c>
      <c r="H22" s="1566">
        <v>57</v>
      </c>
      <c r="I22" s="1566">
        <v>18</v>
      </c>
      <c r="J22" s="1566">
        <v>20</v>
      </c>
      <c r="K22" s="1566">
        <v>34</v>
      </c>
      <c r="L22" s="1566">
        <v>32</v>
      </c>
      <c r="M22" s="1566">
        <v>38</v>
      </c>
      <c r="N22" s="1566">
        <v>10</v>
      </c>
      <c r="O22" s="1566">
        <v>28</v>
      </c>
      <c r="P22" s="1566">
        <v>15</v>
      </c>
      <c r="Q22" s="1566">
        <v>18</v>
      </c>
      <c r="R22" s="1566">
        <v>0</v>
      </c>
      <c r="S22" s="1566">
        <v>19</v>
      </c>
      <c r="T22" s="1566">
        <v>17</v>
      </c>
      <c r="U22" s="1566">
        <v>24</v>
      </c>
      <c r="V22" s="1566">
        <v>18</v>
      </c>
      <c r="W22" s="1566">
        <v>19</v>
      </c>
      <c r="X22" s="1566">
        <v>18</v>
      </c>
      <c r="Y22" s="1566">
        <v>34</v>
      </c>
      <c r="Z22" s="1566">
        <v>20</v>
      </c>
      <c r="AA22" s="1566">
        <v>33</v>
      </c>
      <c r="AB22" s="1566">
        <v>19</v>
      </c>
      <c r="AC22" s="1566">
        <v>0</v>
      </c>
      <c r="AD22" s="1566">
        <v>57</v>
      </c>
      <c r="AE22" s="1566">
        <v>35</v>
      </c>
      <c r="AF22" s="1566">
        <v>21</v>
      </c>
      <c r="AG22" s="1566">
        <v>35</v>
      </c>
      <c r="AH22" s="1566">
        <v>15</v>
      </c>
      <c r="AI22" s="1566">
        <v>33</v>
      </c>
      <c r="AJ22" s="1566">
        <v>19</v>
      </c>
      <c r="AK22" s="1566">
        <v>21</v>
      </c>
      <c r="AL22" s="1566">
        <v>19</v>
      </c>
      <c r="AM22" s="1566">
        <v>20</v>
      </c>
      <c r="AN22" s="1566">
        <v>20</v>
      </c>
      <c r="AO22" s="1566">
        <v>20</v>
      </c>
      <c r="AP22" s="1566">
        <v>19</v>
      </c>
      <c r="AQ22" s="1566">
        <v>20</v>
      </c>
      <c r="AR22" s="1566">
        <v>33</v>
      </c>
      <c r="AS22" s="1566">
        <v>37</v>
      </c>
      <c r="AT22" s="1566">
        <v>19</v>
      </c>
      <c r="AU22" s="1566">
        <v>21</v>
      </c>
      <c r="AV22" s="1566"/>
      <c r="AW22" s="1566"/>
      <c r="AX22" s="1566"/>
      <c r="AY22" s="1566"/>
      <c r="AZ22" s="1566"/>
      <c r="BA22" s="1566"/>
      <c r="BB22" s="1566"/>
      <c r="BC22" s="1566"/>
      <c r="BD22" s="1566"/>
      <c r="BE22" s="1566"/>
      <c r="BF22" s="1566"/>
      <c r="BG22" s="1566"/>
      <c r="BH22" s="1566"/>
      <c r="BI22" s="1566"/>
      <c r="BJ22" s="1566"/>
      <c r="BK22" s="1566"/>
      <c r="BL22" s="1566"/>
      <c r="BM22" s="1566"/>
      <c r="BN22" s="1566"/>
      <c r="BO22" s="1566"/>
      <c r="BP22" s="1566"/>
      <c r="BQ22" s="1566"/>
      <c r="BR22" s="1566"/>
      <c r="BS22" s="1566"/>
      <c r="BT22" s="1566"/>
      <c r="BU22" s="1566"/>
      <c r="BV22" s="1566"/>
      <c r="BW22" s="1566"/>
      <c r="BX22" s="1566"/>
      <c r="BY22" s="1566"/>
      <c r="BZ22" s="1566"/>
      <c r="CA22" s="1566"/>
      <c r="CB22" s="1566"/>
      <c r="CC22" s="1566"/>
      <c r="CD22" s="1566"/>
      <c r="CE22" s="1566"/>
      <c r="CF22" s="1566"/>
      <c r="CG22" s="172">
        <f t="shared" ref="CG22:CG27" si="4">IFERROR(SUM(E22:CF22),0)</f>
        <v>1051</v>
      </c>
      <c r="CH22" s="562"/>
      <c r="CI22" s="698" t="s">
        <v>14925</v>
      </c>
      <c r="CK22" s="1206"/>
      <c r="CM22" s="582"/>
      <c r="CN22" s="593">
        <f t="shared" ref="CN22:CN24" si="5">IF( SUM( CP22:FR22 ) = 0, 0, $CP$6 )</f>
        <v>0</v>
      </c>
      <c r="CO22" s="582"/>
      <c r="CP22" s="511">
        <f t="shared" ref="CP22:CP24" si="6" xml:space="preserve"> IF( OR(ISNUMBER(E22 ),E$8=""), 0, 1 )</f>
        <v>0</v>
      </c>
      <c r="CQ22" s="511">
        <f t="shared" ref="CQ22:CQ24" si="7" xml:space="preserve"> IF( OR(ISNUMBER(F22 ),F$8=""), 0, 1 )</f>
        <v>0</v>
      </c>
      <c r="CR22" s="511">
        <f t="shared" ref="CR22:CR24" si="8" xml:space="preserve"> IF( OR(ISNUMBER(G22 ),G$8=""), 0, 1 )</f>
        <v>0</v>
      </c>
      <c r="CS22" s="511">
        <f t="shared" ref="CS22:CS24" si="9" xml:space="preserve"> IF( OR(ISNUMBER(H22 ),H$8=""), 0, 1 )</f>
        <v>0</v>
      </c>
      <c r="CT22" s="511">
        <f t="shared" ref="CT22:CT24" si="10" xml:space="preserve"> IF( OR(ISNUMBER(I22 ),I$8=""), 0, 1 )</f>
        <v>0</v>
      </c>
      <c r="CU22" s="511">
        <f t="shared" ref="CU22:CU24" si="11" xml:space="preserve"> IF( OR(ISNUMBER(J22 ),J$8=""), 0, 1 )</f>
        <v>0</v>
      </c>
      <c r="CV22" s="511">
        <f t="shared" ref="CV22:CV24" si="12" xml:space="preserve"> IF( OR(ISNUMBER(K22 ),K$8=""), 0, 1 )</f>
        <v>0</v>
      </c>
      <c r="CW22" s="511">
        <f t="shared" ref="CW22:CW24" si="13" xml:space="preserve"> IF( OR(ISNUMBER(L22 ),L$8=""), 0, 1 )</f>
        <v>0</v>
      </c>
      <c r="CX22" s="511">
        <f t="shared" ref="CX22:CX24" si="14" xml:space="preserve"> IF( OR(ISNUMBER(M22 ),M$8=""), 0, 1 )</f>
        <v>0</v>
      </c>
      <c r="CY22" s="511">
        <f t="shared" ref="CY22:CY24" si="15" xml:space="preserve"> IF( OR(ISNUMBER(N22 ),N$8=""), 0, 1 )</f>
        <v>0</v>
      </c>
      <c r="CZ22" s="511">
        <f t="shared" ref="CZ22:CZ24" si="16" xml:space="preserve"> IF( OR(ISNUMBER(O22 ),O$8=""), 0, 1 )</f>
        <v>0</v>
      </c>
      <c r="DA22" s="511">
        <f t="shared" ref="DA22:DA24" si="17" xml:space="preserve"> IF( OR(ISNUMBER(P22 ),P$8=""), 0, 1 )</f>
        <v>0</v>
      </c>
      <c r="DB22" s="511">
        <f t="shared" ref="DB22:DB24" si="18" xml:space="preserve"> IF( OR(ISNUMBER(Q22 ),Q$8=""), 0, 1 )</f>
        <v>0</v>
      </c>
      <c r="DC22" s="511">
        <f t="shared" ref="DC22:DC24" si="19" xml:space="preserve"> IF( OR(ISNUMBER(R22 ),R$8=""), 0, 1 )</f>
        <v>0</v>
      </c>
      <c r="DD22" s="511">
        <f t="shared" ref="DD22:DD24" si="20" xml:space="preserve"> IF( OR(ISNUMBER(S22 ),S$8=""), 0, 1 )</f>
        <v>0</v>
      </c>
      <c r="DE22" s="511">
        <f t="shared" ref="DE22:DE24" si="21" xml:space="preserve"> IF( OR(ISNUMBER(T22 ),T$8=""), 0, 1 )</f>
        <v>0</v>
      </c>
      <c r="DF22" s="511">
        <f t="shared" ref="DF22:DF24" si="22" xml:space="preserve"> IF( OR(ISNUMBER(U22 ),U$8=""), 0, 1 )</f>
        <v>0</v>
      </c>
      <c r="DG22" s="511">
        <f t="shared" ref="DG22:DG24" si="23" xml:space="preserve"> IF( OR(ISNUMBER(V22 ),V$8=""), 0, 1 )</f>
        <v>0</v>
      </c>
      <c r="DH22" s="511">
        <f t="shared" ref="DH22:DH24" si="24" xml:space="preserve"> IF( OR(ISNUMBER(W22 ),W$8=""), 0, 1 )</f>
        <v>0</v>
      </c>
      <c r="DI22" s="511">
        <f t="shared" ref="DI22:DI24" si="25" xml:space="preserve"> IF( OR(ISNUMBER(X22 ),X$8=""), 0, 1 )</f>
        <v>0</v>
      </c>
      <c r="DJ22" s="511">
        <f t="shared" ref="DJ22:DJ24" si="26" xml:space="preserve"> IF( OR(ISNUMBER(Y22 ),Y$8=""), 0, 1 )</f>
        <v>0</v>
      </c>
      <c r="DK22" s="511">
        <f t="shared" ref="DK22:DK24" si="27" xml:space="preserve"> IF( OR(ISNUMBER(Z22 ),Z$8=""), 0, 1 )</f>
        <v>0</v>
      </c>
      <c r="DL22" s="511">
        <f t="shared" ref="DL22:DL24" si="28" xml:space="preserve"> IF( OR(ISNUMBER(AA22 ),AA$8=""), 0, 1 )</f>
        <v>0</v>
      </c>
      <c r="DM22" s="511">
        <f t="shared" ref="DM22:DM24" si="29" xml:space="preserve"> IF( OR(ISNUMBER(AB22 ),AB$8=""), 0, 1 )</f>
        <v>0</v>
      </c>
      <c r="DN22" s="511">
        <f t="shared" ref="DN22:DN24" si="30" xml:space="preserve"> IF( OR(ISNUMBER(AC22 ),AC$8=""), 0, 1 )</f>
        <v>0</v>
      </c>
      <c r="DO22" s="511">
        <f t="shared" ref="DO22:DO24" si="31" xml:space="preserve"> IF( OR(ISNUMBER(AD22 ),AD$8=""), 0, 1 )</f>
        <v>0</v>
      </c>
      <c r="DP22" s="511">
        <f t="shared" ref="DP22:DP24" si="32" xml:space="preserve"> IF( OR(ISNUMBER(AE22 ),AE$8=""), 0, 1 )</f>
        <v>0</v>
      </c>
      <c r="DQ22" s="511">
        <f t="shared" ref="DQ22:DQ24" si="33" xml:space="preserve"> IF( OR(ISNUMBER(AF22 ),AF$8=""), 0, 1 )</f>
        <v>0</v>
      </c>
      <c r="DR22" s="511">
        <f t="shared" ref="DR22:DR24" si="34" xml:space="preserve"> IF( OR(ISNUMBER(AG22 ),AG$8=""), 0, 1 )</f>
        <v>0</v>
      </c>
      <c r="DS22" s="511">
        <f t="shared" ref="DS22:DS24" si="35" xml:space="preserve"> IF( OR(ISNUMBER(AH22 ),AH$8=""), 0, 1 )</f>
        <v>0</v>
      </c>
      <c r="DT22" s="511">
        <f t="shared" ref="DT22:DT24" si="36" xml:space="preserve"> IF( OR(ISNUMBER(AI22 ),AI$8=""), 0, 1 )</f>
        <v>0</v>
      </c>
      <c r="DU22" s="511">
        <f t="shared" ref="DU22:DU24" si="37" xml:space="preserve"> IF( OR(ISNUMBER(AJ22 ),AJ$8=""), 0, 1 )</f>
        <v>0</v>
      </c>
      <c r="DV22" s="511">
        <f t="shared" ref="DV22:DV24" si="38" xml:space="preserve"> IF( OR(ISNUMBER(AK22 ),AK$8=""), 0, 1 )</f>
        <v>0</v>
      </c>
      <c r="DW22" s="511">
        <f t="shared" ref="DW22:DW24" si="39" xml:space="preserve"> IF( OR(ISNUMBER(AL22 ),AL$8=""), 0, 1 )</f>
        <v>0</v>
      </c>
      <c r="DX22" s="511">
        <f t="shared" ref="DX22:DX24" si="40" xml:space="preserve"> IF( OR(ISNUMBER(AM22 ),AM$8=""), 0, 1 )</f>
        <v>0</v>
      </c>
      <c r="DY22" s="511">
        <f t="shared" ref="DY22:DY24" si="41" xml:space="preserve"> IF( OR(ISNUMBER(AN22 ),AN$8=""), 0, 1 )</f>
        <v>0</v>
      </c>
      <c r="DZ22" s="511">
        <f t="shared" ref="DZ22:DZ24" si="42" xml:space="preserve"> IF( OR(ISNUMBER(AO22 ),AO$8=""), 0, 1 )</f>
        <v>0</v>
      </c>
      <c r="EA22" s="511">
        <f t="shared" ref="EA22:EA24" si="43" xml:space="preserve"> IF( OR(ISNUMBER(AP22 ),AP$8=""), 0, 1 )</f>
        <v>0</v>
      </c>
      <c r="EB22" s="511">
        <f t="shared" ref="EB22:EB24" si="44" xml:space="preserve"> IF( OR(ISNUMBER(AQ22 ),AQ$8=""), 0, 1 )</f>
        <v>0</v>
      </c>
      <c r="EC22" s="511">
        <f t="shared" ref="EC22:EC24" si="45" xml:space="preserve"> IF( OR(ISNUMBER(AR22 ),AR$8=""), 0, 1 )</f>
        <v>0</v>
      </c>
      <c r="ED22" s="511">
        <f t="shared" ref="ED22:ED24" si="46" xml:space="preserve"> IF( OR(ISNUMBER(AS22 ),AS$8=""), 0, 1 )</f>
        <v>0</v>
      </c>
      <c r="EE22" s="511">
        <f t="shared" ref="EE22:EE24" si="47" xml:space="preserve"> IF( OR(ISNUMBER(AT22 ),AT$8=""), 0, 1 )</f>
        <v>0</v>
      </c>
      <c r="EF22" s="511">
        <f t="shared" ref="EF22:EF24" si="48" xml:space="preserve"> IF( OR(ISNUMBER(AU22 ),AU$8=""), 0, 1 )</f>
        <v>0</v>
      </c>
      <c r="EG22" s="511">
        <f t="shared" ref="EG22:EG24" si="49" xml:space="preserve"> IF( OR(ISNUMBER(AV22 ),AV$8=""), 0, 1 )</f>
        <v>0</v>
      </c>
      <c r="EH22" s="511">
        <f t="shared" ref="EH22:EH24" si="50" xml:space="preserve"> IF( OR(ISNUMBER(AW22 ),AW$8=""), 0, 1 )</f>
        <v>0</v>
      </c>
      <c r="EI22" s="511">
        <f t="shared" ref="EI22:EI24" si="51" xml:space="preserve"> IF( OR(ISNUMBER(AX22 ),AX$8=""), 0, 1 )</f>
        <v>0</v>
      </c>
      <c r="EJ22" s="511">
        <f t="shared" ref="EJ22:EJ24" si="52" xml:space="preserve"> IF( OR(ISNUMBER(AY22 ),AY$8=""), 0, 1 )</f>
        <v>0</v>
      </c>
      <c r="EK22" s="511">
        <f t="shared" ref="EK22:EK24" si="53" xml:space="preserve"> IF( OR(ISNUMBER(AZ22 ),AZ$8=""), 0, 1 )</f>
        <v>0</v>
      </c>
      <c r="EL22" s="511">
        <f t="shared" ref="EL22:EL24" si="54" xml:space="preserve"> IF( OR(ISNUMBER(BA22 ),BA$8=""), 0, 1 )</f>
        <v>0</v>
      </c>
      <c r="EM22" s="511">
        <f t="shared" ref="EM22:EM24" si="55" xml:space="preserve"> IF( OR(ISNUMBER(BB22 ),BB$8=""), 0, 1 )</f>
        <v>0</v>
      </c>
      <c r="EN22" s="511">
        <f t="shared" ref="EN22:EN24" si="56" xml:space="preserve"> IF( OR(ISNUMBER(BC22 ),BC$8=""), 0, 1 )</f>
        <v>0</v>
      </c>
      <c r="EO22" s="511">
        <f t="shared" ref="EO22:EO24" si="57" xml:space="preserve"> IF( OR(ISNUMBER(BD22 ),BD$8=""), 0, 1 )</f>
        <v>0</v>
      </c>
      <c r="EP22" s="511">
        <f t="shared" ref="EP22:EP24" si="58" xml:space="preserve"> IF( OR(ISNUMBER(BE22 ),BE$8=""), 0, 1 )</f>
        <v>0</v>
      </c>
      <c r="EQ22" s="511">
        <f t="shared" ref="EQ22:EQ24" si="59" xml:space="preserve"> IF( OR(ISNUMBER(BF22 ),BF$8=""), 0, 1 )</f>
        <v>0</v>
      </c>
      <c r="ER22" s="511">
        <f t="shared" ref="ER22:ER24" si="60" xml:space="preserve"> IF( OR(ISNUMBER(BG22 ),BG$8=""), 0, 1 )</f>
        <v>0</v>
      </c>
      <c r="ES22" s="511">
        <f t="shared" ref="ES22:ES24" si="61" xml:space="preserve"> IF( OR(ISNUMBER(BH22 ),BH$8=""), 0, 1 )</f>
        <v>0</v>
      </c>
      <c r="ET22" s="511">
        <f t="shared" ref="ET22:ET24" si="62" xml:space="preserve"> IF( OR(ISNUMBER(BI22 ),BI$8=""), 0, 1 )</f>
        <v>0</v>
      </c>
      <c r="EU22" s="511">
        <f t="shared" ref="EU22:EU24" si="63" xml:space="preserve"> IF( OR(ISNUMBER(BJ22 ),BJ$8=""), 0, 1 )</f>
        <v>0</v>
      </c>
      <c r="EV22" s="511">
        <f t="shared" ref="EV22:EV24" si="64" xml:space="preserve"> IF( OR(ISNUMBER(BK22 ),BK$8=""), 0, 1 )</f>
        <v>0</v>
      </c>
      <c r="EW22" s="511">
        <f t="shared" ref="EW22:EW24" si="65" xml:space="preserve"> IF( OR(ISNUMBER(BL22 ),BL$8=""), 0, 1 )</f>
        <v>0</v>
      </c>
      <c r="EX22" s="511">
        <f t="shared" ref="EX22:EX24" si="66" xml:space="preserve"> IF( OR(ISNUMBER(BM22 ),BM$8=""), 0, 1 )</f>
        <v>0</v>
      </c>
      <c r="EY22" s="511">
        <f t="shared" ref="EY22:EY24" si="67" xml:space="preserve"> IF( OR(ISNUMBER(BN22 ),BN$8=""), 0, 1 )</f>
        <v>0</v>
      </c>
      <c r="EZ22" s="511">
        <f t="shared" ref="EZ22:EZ24" si="68" xml:space="preserve"> IF( OR(ISNUMBER(BO22 ),BO$8=""), 0, 1 )</f>
        <v>0</v>
      </c>
      <c r="FA22" s="511">
        <f t="shared" ref="FA22:FA24" si="69" xml:space="preserve"> IF( OR(ISNUMBER(BP22 ),BP$8=""), 0, 1 )</f>
        <v>0</v>
      </c>
      <c r="FB22" s="511">
        <f t="shared" ref="FB22:FB24" si="70" xml:space="preserve"> IF( OR(ISNUMBER(BQ22 ),BQ$8=""), 0, 1 )</f>
        <v>0</v>
      </c>
      <c r="FC22" s="511">
        <f t="shared" ref="FC22:FC24" si="71" xml:space="preserve"> IF( OR(ISNUMBER(BR22 ),BR$8=""), 0, 1 )</f>
        <v>0</v>
      </c>
      <c r="FD22" s="511">
        <f t="shared" ref="FD22:FD24" si="72" xml:space="preserve"> IF( OR(ISNUMBER(BS22 ),BS$8=""), 0, 1 )</f>
        <v>0</v>
      </c>
      <c r="FE22" s="511">
        <f t="shared" ref="FE22:FE24" si="73" xml:space="preserve"> IF( OR(ISNUMBER(BT22 ),BT$8=""), 0, 1 )</f>
        <v>0</v>
      </c>
      <c r="FF22" s="511">
        <f t="shared" ref="FF22:FF24" si="74" xml:space="preserve"> IF( OR(ISNUMBER(BU22 ),BU$8=""), 0, 1 )</f>
        <v>0</v>
      </c>
      <c r="FG22" s="511">
        <f t="shared" ref="FG22:FG24" si="75" xml:space="preserve"> IF( OR(ISNUMBER(BV22 ),BV$8=""), 0, 1 )</f>
        <v>0</v>
      </c>
      <c r="FH22" s="511">
        <f t="shared" ref="FH22:FH24" si="76" xml:space="preserve"> IF( OR(ISNUMBER(BW22 ),BW$8=""), 0, 1 )</f>
        <v>0</v>
      </c>
      <c r="FI22" s="511">
        <f t="shared" ref="FI22:FI24" si="77" xml:space="preserve"> IF( OR(ISNUMBER(BX22 ),BX$8=""), 0, 1 )</f>
        <v>0</v>
      </c>
      <c r="FJ22" s="511">
        <f t="shared" ref="FJ22:FJ24" si="78" xml:space="preserve"> IF( OR(ISNUMBER(BY22 ),BY$8=""), 0, 1 )</f>
        <v>0</v>
      </c>
      <c r="FK22" s="511">
        <f t="shared" ref="FK22:FK24" si="79" xml:space="preserve"> IF( OR(ISNUMBER(BZ22 ),BZ$8=""), 0, 1 )</f>
        <v>0</v>
      </c>
      <c r="FL22" s="511">
        <f t="shared" ref="FL22:FL24" si="80" xml:space="preserve"> IF( OR(ISNUMBER(CA22 ),CA$8=""), 0, 1 )</f>
        <v>0</v>
      </c>
      <c r="FM22" s="511">
        <f t="shared" ref="FM22:FM24" si="81" xml:space="preserve"> IF( OR(ISNUMBER(CB22 ),CB$8=""), 0, 1 )</f>
        <v>0</v>
      </c>
      <c r="FN22" s="511">
        <f t="shared" ref="FN22:FN24" si="82" xml:space="preserve"> IF( OR(ISNUMBER(CC22 ),CC$8=""), 0, 1 )</f>
        <v>0</v>
      </c>
      <c r="FO22" s="511">
        <f t="shared" ref="FO22:FO24" si="83" xml:space="preserve"> IF( OR(ISNUMBER(CD22 ),CD$8=""), 0, 1 )</f>
        <v>0</v>
      </c>
      <c r="FP22" s="511">
        <f t="shared" ref="FP22:FP24" si="84" xml:space="preserve"> IF( OR(ISNUMBER(CE22 ),CE$8=""), 0, 1 )</f>
        <v>0</v>
      </c>
      <c r="FQ22" s="511">
        <f t="shared" ref="FQ22:FQ24" si="85" xml:space="preserve"> IF( OR(ISNUMBER(CF22 ),CF$8=""), 0, 1 )</f>
        <v>0</v>
      </c>
      <c r="FR22" s="579"/>
      <c r="FS22" s="582"/>
    </row>
    <row r="23" spans="1:175" s="496" customFormat="1" ht="15.75" customHeight="1">
      <c r="B23" s="512" t="s">
        <v>14926</v>
      </c>
      <c r="C23" s="513" t="s">
        <v>14924</v>
      </c>
      <c r="D23" s="513">
        <v>0</v>
      </c>
      <c r="E23" s="1576">
        <v>0</v>
      </c>
      <c r="F23" s="1576">
        <v>0</v>
      </c>
      <c r="G23" s="1576">
        <v>0</v>
      </c>
      <c r="H23" s="1576">
        <v>0</v>
      </c>
      <c r="I23" s="1576">
        <v>0</v>
      </c>
      <c r="J23" s="1576">
        <v>0</v>
      </c>
      <c r="K23" s="1576">
        <v>0</v>
      </c>
      <c r="L23" s="1576">
        <v>0</v>
      </c>
      <c r="M23" s="1576">
        <v>0</v>
      </c>
      <c r="N23" s="1576">
        <v>0</v>
      </c>
      <c r="O23" s="1576">
        <v>0</v>
      </c>
      <c r="P23" s="1576">
        <v>0</v>
      </c>
      <c r="Q23" s="1576">
        <v>0</v>
      </c>
      <c r="R23" s="1576">
        <v>0</v>
      </c>
      <c r="S23" s="1576">
        <v>0</v>
      </c>
      <c r="T23" s="1576">
        <v>0</v>
      </c>
      <c r="U23" s="1576">
        <v>0</v>
      </c>
      <c r="V23" s="1576">
        <v>0</v>
      </c>
      <c r="W23" s="1576">
        <v>0</v>
      </c>
      <c r="X23" s="1576">
        <v>0</v>
      </c>
      <c r="Y23" s="1576">
        <v>0</v>
      </c>
      <c r="Z23" s="1576">
        <v>0</v>
      </c>
      <c r="AA23" s="1576">
        <v>0</v>
      </c>
      <c r="AB23" s="1576">
        <v>0</v>
      </c>
      <c r="AC23" s="1576">
        <v>0</v>
      </c>
      <c r="AD23" s="1576">
        <v>0</v>
      </c>
      <c r="AE23" s="1576">
        <v>0</v>
      </c>
      <c r="AF23" s="1576">
        <v>0</v>
      </c>
      <c r="AG23" s="1576">
        <v>0</v>
      </c>
      <c r="AH23" s="1576">
        <v>0</v>
      </c>
      <c r="AI23" s="1576">
        <v>0</v>
      </c>
      <c r="AJ23" s="1576">
        <v>0</v>
      </c>
      <c r="AK23" s="1576">
        <v>0</v>
      </c>
      <c r="AL23" s="1576">
        <v>0</v>
      </c>
      <c r="AM23" s="1576">
        <v>0</v>
      </c>
      <c r="AN23" s="1576">
        <v>0</v>
      </c>
      <c r="AO23" s="1576">
        <v>0</v>
      </c>
      <c r="AP23" s="1576">
        <v>0</v>
      </c>
      <c r="AQ23" s="1576">
        <v>0</v>
      </c>
      <c r="AR23" s="1576">
        <v>0</v>
      </c>
      <c r="AS23" s="1576">
        <v>0</v>
      </c>
      <c r="AT23" s="1576">
        <v>0</v>
      </c>
      <c r="AU23" s="1576">
        <v>0</v>
      </c>
      <c r="AV23" s="1576"/>
      <c r="AW23" s="1576"/>
      <c r="AX23" s="1576"/>
      <c r="AY23" s="1576"/>
      <c r="AZ23" s="1576"/>
      <c r="BA23" s="1576"/>
      <c r="BB23" s="1576"/>
      <c r="BC23" s="1576"/>
      <c r="BD23" s="1576"/>
      <c r="BE23" s="1576"/>
      <c r="BF23" s="1576"/>
      <c r="BG23" s="1576"/>
      <c r="BH23" s="1576"/>
      <c r="BI23" s="1576"/>
      <c r="BJ23" s="1576"/>
      <c r="BK23" s="1576"/>
      <c r="BL23" s="1576"/>
      <c r="BM23" s="1576"/>
      <c r="BN23" s="1576"/>
      <c r="BO23" s="1576"/>
      <c r="BP23" s="1576"/>
      <c r="BQ23" s="1576"/>
      <c r="BR23" s="1576"/>
      <c r="BS23" s="1576"/>
      <c r="BT23" s="1576"/>
      <c r="BU23" s="1576"/>
      <c r="BV23" s="1576"/>
      <c r="BW23" s="1576"/>
      <c r="BX23" s="1576"/>
      <c r="BY23" s="1576"/>
      <c r="BZ23" s="1576"/>
      <c r="CA23" s="1576"/>
      <c r="CB23" s="1576"/>
      <c r="CC23" s="1576"/>
      <c r="CD23" s="1576"/>
      <c r="CE23" s="1576"/>
      <c r="CF23" s="1576"/>
      <c r="CG23" s="170">
        <f t="shared" si="4"/>
        <v>0</v>
      </c>
      <c r="CH23" s="562"/>
      <c r="CI23" s="702" t="s">
        <v>14927</v>
      </c>
      <c r="CK23" s="680"/>
      <c r="CM23" s="582"/>
      <c r="CN23" s="593">
        <f t="shared" si="5"/>
        <v>0</v>
      </c>
      <c r="CO23" s="582"/>
      <c r="CP23" s="511">
        <f t="shared" si="6"/>
        <v>0</v>
      </c>
      <c r="CQ23" s="511">
        <f t="shared" si="7"/>
        <v>0</v>
      </c>
      <c r="CR23" s="511">
        <f t="shared" si="8"/>
        <v>0</v>
      </c>
      <c r="CS23" s="511">
        <f t="shared" si="9"/>
        <v>0</v>
      </c>
      <c r="CT23" s="511">
        <f t="shared" si="10"/>
        <v>0</v>
      </c>
      <c r="CU23" s="511">
        <f t="shared" si="11"/>
        <v>0</v>
      </c>
      <c r="CV23" s="511">
        <f t="shared" si="12"/>
        <v>0</v>
      </c>
      <c r="CW23" s="511">
        <f t="shared" si="13"/>
        <v>0</v>
      </c>
      <c r="CX23" s="511">
        <f t="shared" si="14"/>
        <v>0</v>
      </c>
      <c r="CY23" s="511">
        <f t="shared" si="15"/>
        <v>0</v>
      </c>
      <c r="CZ23" s="511">
        <f t="shared" si="16"/>
        <v>0</v>
      </c>
      <c r="DA23" s="511">
        <f t="shared" si="17"/>
        <v>0</v>
      </c>
      <c r="DB23" s="511">
        <f t="shared" si="18"/>
        <v>0</v>
      </c>
      <c r="DC23" s="511">
        <f t="shared" si="19"/>
        <v>0</v>
      </c>
      <c r="DD23" s="511">
        <f t="shared" si="20"/>
        <v>0</v>
      </c>
      <c r="DE23" s="511">
        <f t="shared" si="21"/>
        <v>0</v>
      </c>
      <c r="DF23" s="511">
        <f t="shared" si="22"/>
        <v>0</v>
      </c>
      <c r="DG23" s="511">
        <f t="shared" si="23"/>
        <v>0</v>
      </c>
      <c r="DH23" s="511">
        <f t="shared" si="24"/>
        <v>0</v>
      </c>
      <c r="DI23" s="511">
        <f t="shared" si="25"/>
        <v>0</v>
      </c>
      <c r="DJ23" s="511">
        <f t="shared" si="26"/>
        <v>0</v>
      </c>
      <c r="DK23" s="511">
        <f t="shared" si="27"/>
        <v>0</v>
      </c>
      <c r="DL23" s="511">
        <f t="shared" si="28"/>
        <v>0</v>
      </c>
      <c r="DM23" s="511">
        <f t="shared" si="29"/>
        <v>0</v>
      </c>
      <c r="DN23" s="511">
        <f t="shared" si="30"/>
        <v>0</v>
      </c>
      <c r="DO23" s="511">
        <f t="shared" si="31"/>
        <v>0</v>
      </c>
      <c r="DP23" s="511">
        <f t="shared" si="32"/>
        <v>0</v>
      </c>
      <c r="DQ23" s="511">
        <f t="shared" si="33"/>
        <v>0</v>
      </c>
      <c r="DR23" s="511">
        <f t="shared" si="34"/>
        <v>0</v>
      </c>
      <c r="DS23" s="511">
        <f t="shared" si="35"/>
        <v>0</v>
      </c>
      <c r="DT23" s="511">
        <f t="shared" si="36"/>
        <v>0</v>
      </c>
      <c r="DU23" s="511">
        <f t="shared" si="37"/>
        <v>0</v>
      </c>
      <c r="DV23" s="511">
        <f t="shared" si="38"/>
        <v>0</v>
      </c>
      <c r="DW23" s="511">
        <f t="shared" si="39"/>
        <v>0</v>
      </c>
      <c r="DX23" s="511">
        <f t="shared" si="40"/>
        <v>0</v>
      </c>
      <c r="DY23" s="511">
        <f t="shared" si="41"/>
        <v>0</v>
      </c>
      <c r="DZ23" s="511">
        <f t="shared" si="42"/>
        <v>0</v>
      </c>
      <c r="EA23" s="511">
        <f t="shared" si="43"/>
        <v>0</v>
      </c>
      <c r="EB23" s="511">
        <f t="shared" si="44"/>
        <v>0</v>
      </c>
      <c r="EC23" s="511">
        <f t="shared" si="45"/>
        <v>0</v>
      </c>
      <c r="ED23" s="511">
        <f t="shared" si="46"/>
        <v>0</v>
      </c>
      <c r="EE23" s="511">
        <f t="shared" si="47"/>
        <v>0</v>
      </c>
      <c r="EF23" s="511">
        <f t="shared" si="48"/>
        <v>0</v>
      </c>
      <c r="EG23" s="511">
        <f t="shared" si="49"/>
        <v>0</v>
      </c>
      <c r="EH23" s="511">
        <f t="shared" si="50"/>
        <v>0</v>
      </c>
      <c r="EI23" s="511">
        <f t="shared" si="51"/>
        <v>0</v>
      </c>
      <c r="EJ23" s="511">
        <f t="shared" si="52"/>
        <v>0</v>
      </c>
      <c r="EK23" s="511">
        <f t="shared" si="53"/>
        <v>0</v>
      </c>
      <c r="EL23" s="511">
        <f t="shared" si="54"/>
        <v>0</v>
      </c>
      <c r="EM23" s="511">
        <f t="shared" si="55"/>
        <v>0</v>
      </c>
      <c r="EN23" s="511">
        <f t="shared" si="56"/>
        <v>0</v>
      </c>
      <c r="EO23" s="511">
        <f t="shared" si="57"/>
        <v>0</v>
      </c>
      <c r="EP23" s="511">
        <f t="shared" si="58"/>
        <v>0</v>
      </c>
      <c r="EQ23" s="511">
        <f t="shared" si="59"/>
        <v>0</v>
      </c>
      <c r="ER23" s="511">
        <f t="shared" si="60"/>
        <v>0</v>
      </c>
      <c r="ES23" s="511">
        <f t="shared" si="61"/>
        <v>0</v>
      </c>
      <c r="ET23" s="511">
        <f t="shared" si="62"/>
        <v>0</v>
      </c>
      <c r="EU23" s="511">
        <f t="shared" si="63"/>
        <v>0</v>
      </c>
      <c r="EV23" s="511">
        <f t="shared" si="64"/>
        <v>0</v>
      </c>
      <c r="EW23" s="511">
        <f t="shared" si="65"/>
        <v>0</v>
      </c>
      <c r="EX23" s="511">
        <f t="shared" si="66"/>
        <v>0</v>
      </c>
      <c r="EY23" s="511">
        <f t="shared" si="67"/>
        <v>0</v>
      </c>
      <c r="EZ23" s="511">
        <f t="shared" si="68"/>
        <v>0</v>
      </c>
      <c r="FA23" s="511">
        <f t="shared" si="69"/>
        <v>0</v>
      </c>
      <c r="FB23" s="511">
        <f t="shared" si="70"/>
        <v>0</v>
      </c>
      <c r="FC23" s="511">
        <f t="shared" si="71"/>
        <v>0</v>
      </c>
      <c r="FD23" s="511">
        <f t="shared" si="72"/>
        <v>0</v>
      </c>
      <c r="FE23" s="511">
        <f t="shared" si="73"/>
        <v>0</v>
      </c>
      <c r="FF23" s="511">
        <f t="shared" si="74"/>
        <v>0</v>
      </c>
      <c r="FG23" s="511">
        <f t="shared" si="75"/>
        <v>0</v>
      </c>
      <c r="FH23" s="511">
        <f t="shared" si="76"/>
        <v>0</v>
      </c>
      <c r="FI23" s="511">
        <f t="shared" si="77"/>
        <v>0</v>
      </c>
      <c r="FJ23" s="511">
        <f t="shared" si="78"/>
        <v>0</v>
      </c>
      <c r="FK23" s="511">
        <f t="shared" si="79"/>
        <v>0</v>
      </c>
      <c r="FL23" s="511">
        <f t="shared" si="80"/>
        <v>0</v>
      </c>
      <c r="FM23" s="511">
        <f t="shared" si="81"/>
        <v>0</v>
      </c>
      <c r="FN23" s="511">
        <f t="shared" si="82"/>
        <v>0</v>
      </c>
      <c r="FO23" s="511">
        <f t="shared" si="83"/>
        <v>0</v>
      </c>
      <c r="FP23" s="511">
        <f t="shared" si="84"/>
        <v>0</v>
      </c>
      <c r="FQ23" s="511">
        <f t="shared" si="85"/>
        <v>0</v>
      </c>
      <c r="FR23" s="579"/>
      <c r="FS23" s="582"/>
    </row>
    <row r="24" spans="1:175" s="496" customFormat="1" ht="15.75" customHeight="1">
      <c r="B24" s="512" t="s">
        <v>14928</v>
      </c>
      <c r="C24" s="513" t="s">
        <v>14924</v>
      </c>
      <c r="D24" s="513">
        <v>0</v>
      </c>
      <c r="E24" s="1576">
        <v>950</v>
      </c>
      <c r="F24" s="1576">
        <v>287</v>
      </c>
      <c r="G24" s="1576">
        <v>1854</v>
      </c>
      <c r="H24" s="1576">
        <v>6494</v>
      </c>
      <c r="I24" s="1576">
        <v>229</v>
      </c>
      <c r="J24" s="1576">
        <v>5787</v>
      </c>
      <c r="K24" s="1576">
        <v>886</v>
      </c>
      <c r="L24" s="1576">
        <v>1169</v>
      </c>
      <c r="M24" s="1576">
        <v>2218</v>
      </c>
      <c r="N24" s="1576">
        <v>182</v>
      </c>
      <c r="O24" s="1576">
        <v>700</v>
      </c>
      <c r="P24" s="1576">
        <v>479</v>
      </c>
      <c r="Q24" s="1576">
        <v>570</v>
      </c>
      <c r="R24" s="1576">
        <v>487</v>
      </c>
      <c r="S24" s="1576">
        <v>826</v>
      </c>
      <c r="T24" s="1576">
        <v>298</v>
      </c>
      <c r="U24" s="1576">
        <v>471</v>
      </c>
      <c r="V24" s="1576">
        <v>1092</v>
      </c>
      <c r="W24" s="1576">
        <v>330</v>
      </c>
      <c r="X24" s="1576">
        <v>5824</v>
      </c>
      <c r="Y24" s="1576">
        <v>6773</v>
      </c>
      <c r="Z24" s="1576">
        <v>388</v>
      </c>
      <c r="AA24" s="1576">
        <v>1362</v>
      </c>
      <c r="AB24" s="1576">
        <v>332</v>
      </c>
      <c r="AC24" s="1576">
        <v>422</v>
      </c>
      <c r="AD24" s="1576">
        <v>1957</v>
      </c>
      <c r="AE24" s="1576">
        <v>1902</v>
      </c>
      <c r="AF24" s="1576">
        <v>456</v>
      </c>
      <c r="AG24" s="1576">
        <v>5967</v>
      </c>
      <c r="AH24" s="1576">
        <v>5872</v>
      </c>
      <c r="AI24" s="1576">
        <v>1712</v>
      </c>
      <c r="AJ24" s="1576">
        <v>379</v>
      </c>
      <c r="AK24" s="1576">
        <v>936</v>
      </c>
      <c r="AL24" s="1576">
        <v>5728</v>
      </c>
      <c r="AM24" s="1576">
        <v>6135</v>
      </c>
      <c r="AN24" s="1576">
        <v>6350</v>
      </c>
      <c r="AO24" s="1576">
        <v>636</v>
      </c>
      <c r="AP24" s="1576">
        <v>548</v>
      </c>
      <c r="AQ24" s="1576">
        <v>377</v>
      </c>
      <c r="AR24" s="1576">
        <v>1145</v>
      </c>
      <c r="AS24" s="1576">
        <v>201</v>
      </c>
      <c r="AT24" s="1576">
        <v>297</v>
      </c>
      <c r="AU24" s="1576">
        <v>6243</v>
      </c>
      <c r="AV24" s="1576"/>
      <c r="AW24" s="1576"/>
      <c r="AX24" s="1576"/>
      <c r="AY24" s="1576"/>
      <c r="AZ24" s="1576"/>
      <c r="BA24" s="1576"/>
      <c r="BB24" s="1576"/>
      <c r="BC24" s="1576"/>
      <c r="BD24" s="1576"/>
      <c r="BE24" s="1576"/>
      <c r="BF24" s="1576"/>
      <c r="BG24" s="1576"/>
      <c r="BH24" s="1576"/>
      <c r="BI24" s="1576"/>
      <c r="BJ24" s="1576"/>
      <c r="BK24" s="1576"/>
      <c r="BL24" s="1576"/>
      <c r="BM24" s="1576"/>
      <c r="BN24" s="1576"/>
      <c r="BO24" s="1576"/>
      <c r="BP24" s="1576"/>
      <c r="BQ24" s="1576"/>
      <c r="BR24" s="1576"/>
      <c r="BS24" s="1576"/>
      <c r="BT24" s="1576"/>
      <c r="BU24" s="1576"/>
      <c r="BV24" s="1576"/>
      <c r="BW24" s="1576"/>
      <c r="BX24" s="1576"/>
      <c r="BY24" s="1576"/>
      <c r="BZ24" s="1576"/>
      <c r="CA24" s="1576"/>
      <c r="CB24" s="1576"/>
      <c r="CC24" s="1576"/>
      <c r="CD24" s="1576"/>
      <c r="CE24" s="1576"/>
      <c r="CF24" s="1576"/>
      <c r="CG24" s="170">
        <f t="shared" si="4"/>
        <v>87251</v>
      </c>
      <c r="CH24" s="562"/>
      <c r="CI24" s="702" t="s">
        <v>14929</v>
      </c>
      <c r="CK24" s="680"/>
      <c r="CM24" s="582"/>
      <c r="CN24" s="593">
        <f t="shared" si="5"/>
        <v>0</v>
      </c>
      <c r="CO24" s="582"/>
      <c r="CP24" s="511">
        <f t="shared" si="6"/>
        <v>0</v>
      </c>
      <c r="CQ24" s="511">
        <f t="shared" si="7"/>
        <v>0</v>
      </c>
      <c r="CR24" s="511">
        <f t="shared" si="8"/>
        <v>0</v>
      </c>
      <c r="CS24" s="511">
        <f t="shared" si="9"/>
        <v>0</v>
      </c>
      <c r="CT24" s="511">
        <f t="shared" si="10"/>
        <v>0</v>
      </c>
      <c r="CU24" s="511">
        <f t="shared" si="11"/>
        <v>0</v>
      </c>
      <c r="CV24" s="511">
        <f t="shared" si="12"/>
        <v>0</v>
      </c>
      <c r="CW24" s="511">
        <f t="shared" si="13"/>
        <v>0</v>
      </c>
      <c r="CX24" s="511">
        <f t="shared" si="14"/>
        <v>0</v>
      </c>
      <c r="CY24" s="511">
        <f t="shared" si="15"/>
        <v>0</v>
      </c>
      <c r="CZ24" s="511">
        <f t="shared" si="16"/>
        <v>0</v>
      </c>
      <c r="DA24" s="511">
        <f t="shared" si="17"/>
        <v>0</v>
      </c>
      <c r="DB24" s="511">
        <f t="shared" si="18"/>
        <v>0</v>
      </c>
      <c r="DC24" s="511">
        <f t="shared" si="19"/>
        <v>0</v>
      </c>
      <c r="DD24" s="511">
        <f t="shared" si="20"/>
        <v>0</v>
      </c>
      <c r="DE24" s="511">
        <f t="shared" si="21"/>
        <v>0</v>
      </c>
      <c r="DF24" s="511">
        <f t="shared" si="22"/>
        <v>0</v>
      </c>
      <c r="DG24" s="511">
        <f t="shared" si="23"/>
        <v>0</v>
      </c>
      <c r="DH24" s="511">
        <f t="shared" si="24"/>
        <v>0</v>
      </c>
      <c r="DI24" s="511">
        <f t="shared" si="25"/>
        <v>0</v>
      </c>
      <c r="DJ24" s="511">
        <f t="shared" si="26"/>
        <v>0</v>
      </c>
      <c r="DK24" s="511">
        <f t="shared" si="27"/>
        <v>0</v>
      </c>
      <c r="DL24" s="511">
        <f t="shared" si="28"/>
        <v>0</v>
      </c>
      <c r="DM24" s="511">
        <f t="shared" si="29"/>
        <v>0</v>
      </c>
      <c r="DN24" s="511">
        <f t="shared" si="30"/>
        <v>0</v>
      </c>
      <c r="DO24" s="511">
        <f t="shared" si="31"/>
        <v>0</v>
      </c>
      <c r="DP24" s="511">
        <f t="shared" si="32"/>
        <v>0</v>
      </c>
      <c r="DQ24" s="511">
        <f t="shared" si="33"/>
        <v>0</v>
      </c>
      <c r="DR24" s="511">
        <f t="shared" si="34"/>
        <v>0</v>
      </c>
      <c r="DS24" s="511">
        <f t="shared" si="35"/>
        <v>0</v>
      </c>
      <c r="DT24" s="511">
        <f t="shared" si="36"/>
        <v>0</v>
      </c>
      <c r="DU24" s="511">
        <f t="shared" si="37"/>
        <v>0</v>
      </c>
      <c r="DV24" s="511">
        <f t="shared" si="38"/>
        <v>0</v>
      </c>
      <c r="DW24" s="511">
        <f t="shared" si="39"/>
        <v>0</v>
      </c>
      <c r="DX24" s="511">
        <f t="shared" si="40"/>
        <v>0</v>
      </c>
      <c r="DY24" s="511">
        <f t="shared" si="41"/>
        <v>0</v>
      </c>
      <c r="DZ24" s="511">
        <f t="shared" si="42"/>
        <v>0</v>
      </c>
      <c r="EA24" s="511">
        <f t="shared" si="43"/>
        <v>0</v>
      </c>
      <c r="EB24" s="511">
        <f t="shared" si="44"/>
        <v>0</v>
      </c>
      <c r="EC24" s="511">
        <f t="shared" si="45"/>
        <v>0</v>
      </c>
      <c r="ED24" s="511">
        <f t="shared" si="46"/>
        <v>0</v>
      </c>
      <c r="EE24" s="511">
        <f t="shared" si="47"/>
        <v>0</v>
      </c>
      <c r="EF24" s="511">
        <f t="shared" si="48"/>
        <v>0</v>
      </c>
      <c r="EG24" s="511">
        <f t="shared" si="49"/>
        <v>0</v>
      </c>
      <c r="EH24" s="511">
        <f t="shared" si="50"/>
        <v>0</v>
      </c>
      <c r="EI24" s="511">
        <f t="shared" si="51"/>
        <v>0</v>
      </c>
      <c r="EJ24" s="511">
        <f t="shared" si="52"/>
        <v>0</v>
      </c>
      <c r="EK24" s="511">
        <f t="shared" si="53"/>
        <v>0</v>
      </c>
      <c r="EL24" s="511">
        <f t="shared" si="54"/>
        <v>0</v>
      </c>
      <c r="EM24" s="511">
        <f t="shared" si="55"/>
        <v>0</v>
      </c>
      <c r="EN24" s="511">
        <f t="shared" si="56"/>
        <v>0</v>
      </c>
      <c r="EO24" s="511">
        <f t="shared" si="57"/>
        <v>0</v>
      </c>
      <c r="EP24" s="511">
        <f t="shared" si="58"/>
        <v>0</v>
      </c>
      <c r="EQ24" s="511">
        <f t="shared" si="59"/>
        <v>0</v>
      </c>
      <c r="ER24" s="511">
        <f t="shared" si="60"/>
        <v>0</v>
      </c>
      <c r="ES24" s="511">
        <f t="shared" si="61"/>
        <v>0</v>
      </c>
      <c r="ET24" s="511">
        <f t="shared" si="62"/>
        <v>0</v>
      </c>
      <c r="EU24" s="511">
        <f t="shared" si="63"/>
        <v>0</v>
      </c>
      <c r="EV24" s="511">
        <f t="shared" si="64"/>
        <v>0</v>
      </c>
      <c r="EW24" s="511">
        <f t="shared" si="65"/>
        <v>0</v>
      </c>
      <c r="EX24" s="511">
        <f t="shared" si="66"/>
        <v>0</v>
      </c>
      <c r="EY24" s="511">
        <f t="shared" si="67"/>
        <v>0</v>
      </c>
      <c r="EZ24" s="511">
        <f t="shared" si="68"/>
        <v>0</v>
      </c>
      <c r="FA24" s="511">
        <f t="shared" si="69"/>
        <v>0</v>
      </c>
      <c r="FB24" s="511">
        <f t="shared" si="70"/>
        <v>0</v>
      </c>
      <c r="FC24" s="511">
        <f t="shared" si="71"/>
        <v>0</v>
      </c>
      <c r="FD24" s="511">
        <f t="shared" si="72"/>
        <v>0</v>
      </c>
      <c r="FE24" s="511">
        <f t="shared" si="73"/>
        <v>0</v>
      </c>
      <c r="FF24" s="511">
        <f t="shared" si="74"/>
        <v>0</v>
      </c>
      <c r="FG24" s="511">
        <f t="shared" si="75"/>
        <v>0</v>
      </c>
      <c r="FH24" s="511">
        <f t="shared" si="76"/>
        <v>0</v>
      </c>
      <c r="FI24" s="511">
        <f t="shared" si="77"/>
        <v>0</v>
      </c>
      <c r="FJ24" s="511">
        <f t="shared" si="78"/>
        <v>0</v>
      </c>
      <c r="FK24" s="511">
        <f t="shared" si="79"/>
        <v>0</v>
      </c>
      <c r="FL24" s="511">
        <f t="shared" si="80"/>
        <v>0</v>
      </c>
      <c r="FM24" s="511">
        <f t="shared" si="81"/>
        <v>0</v>
      </c>
      <c r="FN24" s="511">
        <f t="shared" si="82"/>
        <v>0</v>
      </c>
      <c r="FO24" s="511">
        <f t="shared" si="83"/>
        <v>0</v>
      </c>
      <c r="FP24" s="511">
        <f t="shared" si="84"/>
        <v>0</v>
      </c>
      <c r="FQ24" s="511">
        <f t="shared" si="85"/>
        <v>0</v>
      </c>
      <c r="FR24" s="579"/>
      <c r="FS24" s="582"/>
    </row>
    <row r="25" spans="1:175" s="496" customFormat="1" ht="15.75" customHeight="1">
      <c r="B25" s="512" t="s">
        <v>14930</v>
      </c>
      <c r="C25" s="513" t="s">
        <v>14924</v>
      </c>
      <c r="D25" s="513">
        <v>0</v>
      </c>
      <c r="E25" s="1581">
        <f t="shared" ref="E25:AU25" si="86">IFERROR(SUM(E22:E24),0)</f>
        <v>983</v>
      </c>
      <c r="F25" s="1581">
        <f t="shared" si="86"/>
        <v>317</v>
      </c>
      <c r="G25" s="1581">
        <f t="shared" si="86"/>
        <v>1887</v>
      </c>
      <c r="H25" s="1581">
        <f t="shared" si="86"/>
        <v>6551</v>
      </c>
      <c r="I25" s="1581">
        <f t="shared" si="86"/>
        <v>247</v>
      </c>
      <c r="J25" s="1581">
        <f t="shared" si="86"/>
        <v>5807</v>
      </c>
      <c r="K25" s="1581">
        <f t="shared" si="86"/>
        <v>920</v>
      </c>
      <c r="L25" s="1581">
        <f t="shared" si="86"/>
        <v>1201</v>
      </c>
      <c r="M25" s="1581">
        <f t="shared" si="86"/>
        <v>2256</v>
      </c>
      <c r="N25" s="1581">
        <f t="shared" si="86"/>
        <v>192</v>
      </c>
      <c r="O25" s="1581">
        <f t="shared" si="86"/>
        <v>728</v>
      </c>
      <c r="P25" s="1581">
        <f t="shared" si="86"/>
        <v>494</v>
      </c>
      <c r="Q25" s="1581">
        <f t="shared" si="86"/>
        <v>588</v>
      </c>
      <c r="R25" s="1581">
        <f t="shared" si="86"/>
        <v>487</v>
      </c>
      <c r="S25" s="1581">
        <f t="shared" si="86"/>
        <v>845</v>
      </c>
      <c r="T25" s="1581">
        <f t="shared" si="86"/>
        <v>315</v>
      </c>
      <c r="U25" s="1581">
        <f t="shared" si="86"/>
        <v>495</v>
      </c>
      <c r="V25" s="1581">
        <f t="shared" si="86"/>
        <v>1110</v>
      </c>
      <c r="W25" s="1581">
        <f t="shared" si="86"/>
        <v>349</v>
      </c>
      <c r="X25" s="1581">
        <f t="shared" si="86"/>
        <v>5842</v>
      </c>
      <c r="Y25" s="1581">
        <f t="shared" si="86"/>
        <v>6807</v>
      </c>
      <c r="Z25" s="1581">
        <f t="shared" si="86"/>
        <v>408</v>
      </c>
      <c r="AA25" s="1581">
        <f t="shared" si="86"/>
        <v>1395</v>
      </c>
      <c r="AB25" s="1581">
        <f t="shared" si="86"/>
        <v>351</v>
      </c>
      <c r="AC25" s="1581">
        <f t="shared" si="86"/>
        <v>422</v>
      </c>
      <c r="AD25" s="1581">
        <f t="shared" si="86"/>
        <v>2014</v>
      </c>
      <c r="AE25" s="1581">
        <f t="shared" si="86"/>
        <v>1937</v>
      </c>
      <c r="AF25" s="1581">
        <f t="shared" si="86"/>
        <v>477</v>
      </c>
      <c r="AG25" s="1581">
        <f t="shared" si="86"/>
        <v>6002</v>
      </c>
      <c r="AH25" s="1581">
        <f t="shared" si="86"/>
        <v>5887</v>
      </c>
      <c r="AI25" s="1581">
        <f t="shared" si="86"/>
        <v>1745</v>
      </c>
      <c r="AJ25" s="1581">
        <f t="shared" si="86"/>
        <v>398</v>
      </c>
      <c r="AK25" s="1581">
        <f t="shared" si="86"/>
        <v>957</v>
      </c>
      <c r="AL25" s="1581">
        <f t="shared" si="86"/>
        <v>5747</v>
      </c>
      <c r="AM25" s="1581">
        <f t="shared" si="86"/>
        <v>6155</v>
      </c>
      <c r="AN25" s="1581">
        <f t="shared" si="86"/>
        <v>6370</v>
      </c>
      <c r="AO25" s="1581">
        <f t="shared" si="86"/>
        <v>656</v>
      </c>
      <c r="AP25" s="1581">
        <f t="shared" si="86"/>
        <v>567</v>
      </c>
      <c r="AQ25" s="1581">
        <f t="shared" si="86"/>
        <v>397</v>
      </c>
      <c r="AR25" s="1581">
        <f t="shared" si="86"/>
        <v>1178</v>
      </c>
      <c r="AS25" s="1581">
        <f t="shared" si="86"/>
        <v>238</v>
      </c>
      <c r="AT25" s="1581">
        <f t="shared" si="86"/>
        <v>316</v>
      </c>
      <c r="AU25" s="1581">
        <f t="shared" si="86"/>
        <v>6264</v>
      </c>
      <c r="AV25" s="1581"/>
      <c r="AW25" s="1581"/>
      <c r="AX25" s="1581"/>
      <c r="AY25" s="1581"/>
      <c r="AZ25" s="1581"/>
      <c r="BA25" s="1581"/>
      <c r="BB25" s="1581"/>
      <c r="BC25" s="1581"/>
      <c r="BD25" s="1581"/>
      <c r="BE25" s="1581"/>
      <c r="BF25" s="1581"/>
      <c r="BG25" s="1581"/>
      <c r="BH25" s="1581"/>
      <c r="BI25" s="1581"/>
      <c r="BJ25" s="1581"/>
      <c r="BK25" s="1581"/>
      <c r="BL25" s="1581"/>
      <c r="BM25" s="1581"/>
      <c r="BN25" s="1581"/>
      <c r="BO25" s="1581"/>
      <c r="BP25" s="1581"/>
      <c r="BQ25" s="1581"/>
      <c r="BR25" s="1581"/>
      <c r="BS25" s="1581"/>
      <c r="BT25" s="1581"/>
      <c r="BU25" s="1581"/>
      <c r="BV25" s="1581"/>
      <c r="BW25" s="1581"/>
      <c r="BX25" s="1581"/>
      <c r="BY25" s="1581"/>
      <c r="BZ25" s="1581"/>
      <c r="CA25" s="1581"/>
      <c r="CB25" s="1581"/>
      <c r="CC25" s="1581"/>
      <c r="CD25" s="1581"/>
      <c r="CE25" s="1581"/>
      <c r="CF25" s="1581"/>
      <c r="CG25" s="170">
        <f t="shared" si="4"/>
        <v>88302</v>
      </c>
      <c r="CH25" s="562"/>
      <c r="CI25" s="702" t="s">
        <v>14931</v>
      </c>
      <c r="CK25" s="680"/>
      <c r="CM25" s="582"/>
      <c r="CN25" s="579"/>
      <c r="CO25" s="582"/>
      <c r="CP25" s="579"/>
      <c r="CQ25" s="579"/>
      <c r="CR25" s="579"/>
      <c r="CS25" s="579"/>
      <c r="CT25" s="579"/>
      <c r="CU25" s="579"/>
      <c r="CV25" s="579"/>
      <c r="CW25" s="579"/>
      <c r="CX25" s="579"/>
      <c r="CY25" s="579"/>
      <c r="CZ25" s="579"/>
      <c r="DA25" s="579"/>
      <c r="DB25" s="579"/>
      <c r="DC25" s="579"/>
      <c r="DD25" s="579"/>
      <c r="DE25" s="579"/>
      <c r="DF25" s="579"/>
      <c r="DG25" s="579"/>
      <c r="DH25" s="579"/>
      <c r="DI25" s="579"/>
      <c r="DJ25" s="579"/>
      <c r="DK25" s="579"/>
      <c r="DL25" s="579"/>
      <c r="DM25" s="579"/>
      <c r="DN25" s="579"/>
      <c r="DO25" s="579"/>
      <c r="DP25" s="579"/>
      <c r="DQ25" s="579"/>
      <c r="DR25" s="579"/>
      <c r="DS25" s="579"/>
      <c r="DT25" s="579"/>
      <c r="DU25" s="579"/>
      <c r="DV25" s="579"/>
      <c r="DW25" s="579"/>
      <c r="DX25" s="579"/>
      <c r="DY25" s="579"/>
      <c r="DZ25" s="579"/>
      <c r="EA25" s="579"/>
      <c r="EB25" s="579"/>
      <c r="EC25" s="579"/>
      <c r="ED25" s="579"/>
      <c r="EE25" s="579"/>
      <c r="EF25" s="579"/>
      <c r="EG25" s="579"/>
      <c r="EH25" s="579"/>
      <c r="EI25" s="579"/>
      <c r="EJ25" s="579"/>
      <c r="EK25" s="579"/>
      <c r="EL25" s="579"/>
      <c r="EM25" s="579"/>
      <c r="EN25" s="579"/>
      <c r="EO25" s="579"/>
      <c r="EP25" s="579"/>
      <c r="EQ25" s="579"/>
      <c r="ER25" s="579"/>
      <c r="ES25" s="579"/>
      <c r="ET25" s="579"/>
      <c r="EU25" s="579"/>
      <c r="EV25" s="579"/>
      <c r="EW25" s="579"/>
      <c r="EX25" s="579"/>
      <c r="EY25" s="579"/>
      <c r="EZ25" s="579"/>
      <c r="FA25" s="579"/>
      <c r="FB25" s="579"/>
      <c r="FC25" s="579"/>
      <c r="FD25" s="579"/>
      <c r="FE25" s="579"/>
      <c r="FF25" s="579"/>
      <c r="FG25" s="579"/>
      <c r="FH25" s="579"/>
      <c r="FI25" s="579"/>
      <c r="FJ25" s="579"/>
      <c r="FK25" s="579"/>
      <c r="FL25" s="579"/>
      <c r="FM25" s="579"/>
      <c r="FN25" s="579"/>
      <c r="FO25" s="579"/>
      <c r="FP25" s="579"/>
      <c r="FQ25" s="579"/>
      <c r="FR25" s="579"/>
      <c r="FS25" s="582"/>
    </row>
    <row r="26" spans="1:175" s="496" customFormat="1" ht="15.75" customHeight="1">
      <c r="B26" s="512" t="s">
        <v>14932</v>
      </c>
      <c r="C26" s="513" t="s">
        <v>14924</v>
      </c>
      <c r="D26" s="513">
        <v>0</v>
      </c>
      <c r="E26" s="1576">
        <v>534</v>
      </c>
      <c r="F26" s="1576">
        <v>253</v>
      </c>
      <c r="G26" s="1576">
        <v>630</v>
      </c>
      <c r="H26" s="1576">
        <v>556</v>
      </c>
      <c r="I26" s="1576">
        <v>194</v>
      </c>
      <c r="J26" s="1576">
        <v>241</v>
      </c>
      <c r="K26" s="1576">
        <v>352</v>
      </c>
      <c r="L26" s="1576">
        <v>378</v>
      </c>
      <c r="M26" s="1576">
        <v>756</v>
      </c>
      <c r="N26" s="1576">
        <v>74</v>
      </c>
      <c r="O26" s="1576">
        <v>368</v>
      </c>
      <c r="P26" s="1576">
        <v>168</v>
      </c>
      <c r="Q26" s="1576">
        <v>284</v>
      </c>
      <c r="R26" s="1576">
        <v>164</v>
      </c>
      <c r="S26" s="1576">
        <v>264</v>
      </c>
      <c r="T26" s="1576">
        <v>203</v>
      </c>
      <c r="U26" s="1576">
        <v>186</v>
      </c>
      <c r="V26" s="1576">
        <v>552</v>
      </c>
      <c r="W26" s="1576">
        <v>125</v>
      </c>
      <c r="X26" s="1576">
        <v>176</v>
      </c>
      <c r="Y26" s="1576">
        <v>172</v>
      </c>
      <c r="Z26" s="1576">
        <v>155</v>
      </c>
      <c r="AA26" s="1576">
        <v>460</v>
      </c>
      <c r="AB26" s="1576">
        <v>122</v>
      </c>
      <c r="AC26" s="1576">
        <v>158</v>
      </c>
      <c r="AD26" s="1576">
        <v>769</v>
      </c>
      <c r="AE26" s="1576">
        <v>651</v>
      </c>
      <c r="AF26" s="1576">
        <v>174</v>
      </c>
      <c r="AG26" s="1576">
        <v>235</v>
      </c>
      <c r="AH26" s="1576">
        <v>-1136</v>
      </c>
      <c r="AI26" s="1576">
        <v>551</v>
      </c>
      <c r="AJ26" s="1576">
        <v>226</v>
      </c>
      <c r="AK26" s="1576">
        <v>300</v>
      </c>
      <c r="AL26" s="1576">
        <v>147</v>
      </c>
      <c r="AM26" s="1576">
        <v>290</v>
      </c>
      <c r="AN26" s="1576">
        <v>320</v>
      </c>
      <c r="AO26" s="1576">
        <v>241</v>
      </c>
      <c r="AP26" s="1576">
        <v>208</v>
      </c>
      <c r="AQ26" s="1576">
        <v>140</v>
      </c>
      <c r="AR26" s="1576">
        <v>459</v>
      </c>
      <c r="AS26" s="1576">
        <v>67</v>
      </c>
      <c r="AT26" s="1576">
        <v>113</v>
      </c>
      <c r="AU26" s="1576">
        <v>272</v>
      </c>
      <c r="AV26" s="1576"/>
      <c r="AW26" s="1576"/>
      <c r="AX26" s="1576"/>
      <c r="AY26" s="1576"/>
      <c r="AZ26" s="1576"/>
      <c r="BA26" s="1576"/>
      <c r="BB26" s="1576"/>
      <c r="BC26" s="1576"/>
      <c r="BD26" s="1576"/>
      <c r="BE26" s="1576"/>
      <c r="BF26" s="1576"/>
      <c r="BG26" s="1576"/>
      <c r="BH26" s="1576"/>
      <c r="BI26" s="1576"/>
      <c r="BJ26" s="1576"/>
      <c r="BK26" s="1576"/>
      <c r="BL26" s="1576"/>
      <c r="BM26" s="1576"/>
      <c r="BN26" s="1576"/>
      <c r="BO26" s="1576"/>
      <c r="BP26" s="1576"/>
      <c r="BQ26" s="1576"/>
      <c r="BR26" s="1576"/>
      <c r="BS26" s="1576"/>
      <c r="BT26" s="1576"/>
      <c r="BU26" s="1576"/>
      <c r="BV26" s="1576"/>
      <c r="BW26" s="1576"/>
      <c r="BX26" s="1576"/>
      <c r="BY26" s="1576"/>
      <c r="BZ26" s="1576"/>
      <c r="CA26" s="1576"/>
      <c r="CB26" s="1576"/>
      <c r="CC26" s="1576"/>
      <c r="CD26" s="1576"/>
      <c r="CE26" s="1576"/>
      <c r="CF26" s="1576"/>
      <c r="CG26" s="170">
        <f t="shared" si="4"/>
        <v>11552</v>
      </c>
      <c r="CH26" s="562"/>
      <c r="CI26" s="702" t="s">
        <v>14933</v>
      </c>
      <c r="CK26" s="680"/>
      <c r="CM26" s="582"/>
      <c r="CN26" s="593">
        <f>IF( SUM( CP26:FR26 ) = 0, 0, $CP$6 )</f>
        <v>0</v>
      </c>
      <c r="CO26" s="582"/>
      <c r="CP26" s="511">
        <f t="shared" ref="CP26" si="87" xml:space="preserve"> IF( OR(ISNUMBER(E26 ),E$8=""), 0, 1 )</f>
        <v>0</v>
      </c>
      <c r="CQ26" s="511">
        <f t="shared" ref="CQ26" si="88" xml:space="preserve"> IF( OR(ISNUMBER(F26 ),F$8=""), 0, 1 )</f>
        <v>0</v>
      </c>
      <c r="CR26" s="511">
        <f t="shared" ref="CR26" si="89" xml:space="preserve"> IF( OR(ISNUMBER(G26 ),G$8=""), 0, 1 )</f>
        <v>0</v>
      </c>
      <c r="CS26" s="511">
        <f t="shared" ref="CS26" si="90" xml:space="preserve"> IF( OR(ISNUMBER(H26 ),H$8=""), 0, 1 )</f>
        <v>0</v>
      </c>
      <c r="CT26" s="511">
        <f t="shared" ref="CT26" si="91" xml:space="preserve"> IF( OR(ISNUMBER(I26 ),I$8=""), 0, 1 )</f>
        <v>0</v>
      </c>
      <c r="CU26" s="511">
        <f t="shared" ref="CU26" si="92" xml:space="preserve"> IF( OR(ISNUMBER(J26 ),J$8=""), 0, 1 )</f>
        <v>0</v>
      </c>
      <c r="CV26" s="511">
        <f t="shared" ref="CV26" si="93" xml:space="preserve"> IF( OR(ISNUMBER(K26 ),K$8=""), 0, 1 )</f>
        <v>0</v>
      </c>
      <c r="CW26" s="511">
        <f t="shared" ref="CW26" si="94" xml:space="preserve"> IF( OR(ISNUMBER(L26 ),L$8=""), 0, 1 )</f>
        <v>0</v>
      </c>
      <c r="CX26" s="511">
        <f t="shared" ref="CX26" si="95" xml:space="preserve"> IF( OR(ISNUMBER(M26 ),M$8=""), 0, 1 )</f>
        <v>0</v>
      </c>
      <c r="CY26" s="511">
        <f t="shared" ref="CY26" si="96" xml:space="preserve"> IF( OR(ISNUMBER(N26 ),N$8=""), 0, 1 )</f>
        <v>0</v>
      </c>
      <c r="CZ26" s="511">
        <f t="shared" ref="CZ26" si="97" xml:space="preserve"> IF( OR(ISNUMBER(O26 ),O$8=""), 0, 1 )</f>
        <v>0</v>
      </c>
      <c r="DA26" s="511">
        <f t="shared" ref="DA26" si="98" xml:space="preserve"> IF( OR(ISNUMBER(P26 ),P$8=""), 0, 1 )</f>
        <v>0</v>
      </c>
      <c r="DB26" s="511">
        <f t="shared" ref="DB26" si="99" xml:space="preserve"> IF( OR(ISNUMBER(Q26 ),Q$8=""), 0, 1 )</f>
        <v>0</v>
      </c>
      <c r="DC26" s="511">
        <f t="shared" ref="DC26" si="100" xml:space="preserve"> IF( OR(ISNUMBER(R26 ),R$8=""), 0, 1 )</f>
        <v>0</v>
      </c>
      <c r="DD26" s="511">
        <f t="shared" ref="DD26" si="101" xml:space="preserve"> IF( OR(ISNUMBER(S26 ),S$8=""), 0, 1 )</f>
        <v>0</v>
      </c>
      <c r="DE26" s="511">
        <f t="shared" ref="DE26" si="102" xml:space="preserve"> IF( OR(ISNUMBER(T26 ),T$8=""), 0, 1 )</f>
        <v>0</v>
      </c>
      <c r="DF26" s="511">
        <f t="shared" ref="DF26" si="103" xml:space="preserve"> IF( OR(ISNUMBER(U26 ),U$8=""), 0, 1 )</f>
        <v>0</v>
      </c>
      <c r="DG26" s="511">
        <f t="shared" ref="DG26" si="104" xml:space="preserve"> IF( OR(ISNUMBER(V26 ),V$8=""), 0, 1 )</f>
        <v>0</v>
      </c>
      <c r="DH26" s="511">
        <f t="shared" ref="DH26" si="105" xml:space="preserve"> IF( OR(ISNUMBER(W26 ),W$8=""), 0, 1 )</f>
        <v>0</v>
      </c>
      <c r="DI26" s="511">
        <f t="shared" ref="DI26" si="106" xml:space="preserve"> IF( OR(ISNUMBER(X26 ),X$8=""), 0, 1 )</f>
        <v>0</v>
      </c>
      <c r="DJ26" s="511">
        <f t="shared" ref="DJ26" si="107" xml:space="preserve"> IF( OR(ISNUMBER(Y26 ),Y$8=""), 0, 1 )</f>
        <v>0</v>
      </c>
      <c r="DK26" s="511">
        <f t="shared" ref="DK26" si="108" xml:space="preserve"> IF( OR(ISNUMBER(Z26 ),Z$8=""), 0, 1 )</f>
        <v>0</v>
      </c>
      <c r="DL26" s="511">
        <f t="shared" ref="DL26" si="109" xml:space="preserve"> IF( OR(ISNUMBER(AA26 ),AA$8=""), 0, 1 )</f>
        <v>0</v>
      </c>
      <c r="DM26" s="511">
        <f t="shared" ref="DM26" si="110" xml:space="preserve"> IF( OR(ISNUMBER(AB26 ),AB$8=""), 0, 1 )</f>
        <v>0</v>
      </c>
      <c r="DN26" s="511">
        <f t="shared" ref="DN26" si="111" xml:space="preserve"> IF( OR(ISNUMBER(AC26 ),AC$8=""), 0, 1 )</f>
        <v>0</v>
      </c>
      <c r="DO26" s="511">
        <f t="shared" ref="DO26" si="112" xml:space="preserve"> IF( OR(ISNUMBER(AD26 ),AD$8=""), 0, 1 )</f>
        <v>0</v>
      </c>
      <c r="DP26" s="511">
        <f t="shared" ref="DP26" si="113" xml:space="preserve"> IF( OR(ISNUMBER(AE26 ),AE$8=""), 0, 1 )</f>
        <v>0</v>
      </c>
      <c r="DQ26" s="511">
        <f t="shared" ref="DQ26" si="114" xml:space="preserve"> IF( OR(ISNUMBER(AF26 ),AF$8=""), 0, 1 )</f>
        <v>0</v>
      </c>
      <c r="DR26" s="511">
        <f t="shared" ref="DR26" si="115" xml:space="preserve"> IF( OR(ISNUMBER(AG26 ),AG$8=""), 0, 1 )</f>
        <v>0</v>
      </c>
      <c r="DS26" s="511">
        <f t="shared" ref="DS26" si="116" xml:space="preserve"> IF( OR(ISNUMBER(AH26 ),AH$8=""), 0, 1 )</f>
        <v>0</v>
      </c>
      <c r="DT26" s="511">
        <f t="shared" ref="DT26" si="117" xml:space="preserve"> IF( OR(ISNUMBER(AI26 ),AI$8=""), 0, 1 )</f>
        <v>0</v>
      </c>
      <c r="DU26" s="511">
        <f t="shared" ref="DU26" si="118" xml:space="preserve"> IF( OR(ISNUMBER(AJ26 ),AJ$8=""), 0, 1 )</f>
        <v>0</v>
      </c>
      <c r="DV26" s="511">
        <f t="shared" ref="DV26" si="119" xml:space="preserve"> IF( OR(ISNUMBER(AK26 ),AK$8=""), 0, 1 )</f>
        <v>0</v>
      </c>
      <c r="DW26" s="511">
        <f t="shared" ref="DW26" si="120" xml:space="preserve"> IF( OR(ISNUMBER(AL26 ),AL$8=""), 0, 1 )</f>
        <v>0</v>
      </c>
      <c r="DX26" s="511">
        <f t="shared" ref="DX26" si="121" xml:space="preserve"> IF( OR(ISNUMBER(AM26 ),AM$8=""), 0, 1 )</f>
        <v>0</v>
      </c>
      <c r="DY26" s="511">
        <f t="shared" ref="DY26" si="122" xml:space="preserve"> IF( OR(ISNUMBER(AN26 ),AN$8=""), 0, 1 )</f>
        <v>0</v>
      </c>
      <c r="DZ26" s="511">
        <f t="shared" ref="DZ26" si="123" xml:space="preserve"> IF( OR(ISNUMBER(AO26 ),AO$8=""), 0, 1 )</f>
        <v>0</v>
      </c>
      <c r="EA26" s="511">
        <f t="shared" ref="EA26" si="124" xml:space="preserve"> IF( OR(ISNUMBER(AP26 ),AP$8=""), 0, 1 )</f>
        <v>0</v>
      </c>
      <c r="EB26" s="511">
        <f t="shared" ref="EB26" si="125" xml:space="preserve"> IF( OR(ISNUMBER(AQ26 ),AQ$8=""), 0, 1 )</f>
        <v>0</v>
      </c>
      <c r="EC26" s="511">
        <f t="shared" ref="EC26" si="126" xml:space="preserve"> IF( OR(ISNUMBER(AR26 ),AR$8=""), 0, 1 )</f>
        <v>0</v>
      </c>
      <c r="ED26" s="511">
        <f t="shared" ref="ED26" si="127" xml:space="preserve"> IF( OR(ISNUMBER(AS26 ),AS$8=""), 0, 1 )</f>
        <v>0</v>
      </c>
      <c r="EE26" s="511">
        <f t="shared" ref="EE26" si="128" xml:space="preserve"> IF( OR(ISNUMBER(AT26 ),AT$8=""), 0, 1 )</f>
        <v>0</v>
      </c>
      <c r="EF26" s="511">
        <f t="shared" ref="EF26" si="129" xml:space="preserve"> IF( OR(ISNUMBER(AU26 ),AU$8=""), 0, 1 )</f>
        <v>0</v>
      </c>
      <c r="EG26" s="511">
        <f t="shared" ref="EG26" si="130" xml:space="preserve"> IF( OR(ISNUMBER(AV26 ),AV$8=""), 0, 1 )</f>
        <v>0</v>
      </c>
      <c r="EH26" s="511">
        <f t="shared" ref="EH26" si="131" xml:space="preserve"> IF( OR(ISNUMBER(AW26 ),AW$8=""), 0, 1 )</f>
        <v>0</v>
      </c>
      <c r="EI26" s="511">
        <f t="shared" ref="EI26" si="132" xml:space="preserve"> IF( OR(ISNUMBER(AX26 ),AX$8=""), 0, 1 )</f>
        <v>0</v>
      </c>
      <c r="EJ26" s="511">
        <f t="shared" ref="EJ26" si="133" xml:space="preserve"> IF( OR(ISNUMBER(AY26 ),AY$8=""), 0, 1 )</f>
        <v>0</v>
      </c>
      <c r="EK26" s="511">
        <f t="shared" ref="EK26" si="134" xml:space="preserve"> IF( OR(ISNUMBER(AZ26 ),AZ$8=""), 0, 1 )</f>
        <v>0</v>
      </c>
      <c r="EL26" s="511">
        <f t="shared" ref="EL26" si="135" xml:space="preserve"> IF( OR(ISNUMBER(BA26 ),BA$8=""), 0, 1 )</f>
        <v>0</v>
      </c>
      <c r="EM26" s="511">
        <f t="shared" ref="EM26" si="136" xml:space="preserve"> IF( OR(ISNUMBER(BB26 ),BB$8=""), 0, 1 )</f>
        <v>0</v>
      </c>
      <c r="EN26" s="511">
        <f t="shared" ref="EN26" si="137" xml:space="preserve"> IF( OR(ISNUMBER(BC26 ),BC$8=""), 0, 1 )</f>
        <v>0</v>
      </c>
      <c r="EO26" s="511">
        <f t="shared" ref="EO26" si="138" xml:space="preserve"> IF( OR(ISNUMBER(BD26 ),BD$8=""), 0, 1 )</f>
        <v>0</v>
      </c>
      <c r="EP26" s="511">
        <f t="shared" ref="EP26" si="139" xml:space="preserve"> IF( OR(ISNUMBER(BE26 ),BE$8=""), 0, 1 )</f>
        <v>0</v>
      </c>
      <c r="EQ26" s="511">
        <f t="shared" ref="EQ26" si="140" xml:space="preserve"> IF( OR(ISNUMBER(BF26 ),BF$8=""), 0, 1 )</f>
        <v>0</v>
      </c>
      <c r="ER26" s="511">
        <f t="shared" ref="ER26" si="141" xml:space="preserve"> IF( OR(ISNUMBER(BG26 ),BG$8=""), 0, 1 )</f>
        <v>0</v>
      </c>
      <c r="ES26" s="511">
        <f t="shared" ref="ES26" si="142" xml:space="preserve"> IF( OR(ISNUMBER(BH26 ),BH$8=""), 0, 1 )</f>
        <v>0</v>
      </c>
      <c r="ET26" s="511">
        <f t="shared" ref="ET26" si="143" xml:space="preserve"> IF( OR(ISNUMBER(BI26 ),BI$8=""), 0, 1 )</f>
        <v>0</v>
      </c>
      <c r="EU26" s="511">
        <f t="shared" ref="EU26" si="144" xml:space="preserve"> IF( OR(ISNUMBER(BJ26 ),BJ$8=""), 0, 1 )</f>
        <v>0</v>
      </c>
      <c r="EV26" s="511">
        <f t="shared" ref="EV26" si="145" xml:space="preserve"> IF( OR(ISNUMBER(BK26 ),BK$8=""), 0, 1 )</f>
        <v>0</v>
      </c>
      <c r="EW26" s="511">
        <f t="shared" ref="EW26" si="146" xml:space="preserve"> IF( OR(ISNUMBER(BL26 ),BL$8=""), 0, 1 )</f>
        <v>0</v>
      </c>
      <c r="EX26" s="511">
        <f t="shared" ref="EX26" si="147" xml:space="preserve"> IF( OR(ISNUMBER(BM26 ),BM$8=""), 0, 1 )</f>
        <v>0</v>
      </c>
      <c r="EY26" s="511">
        <f t="shared" ref="EY26" si="148" xml:space="preserve"> IF( OR(ISNUMBER(BN26 ),BN$8=""), 0, 1 )</f>
        <v>0</v>
      </c>
      <c r="EZ26" s="511">
        <f t="shared" ref="EZ26" si="149" xml:space="preserve"> IF( OR(ISNUMBER(BO26 ),BO$8=""), 0, 1 )</f>
        <v>0</v>
      </c>
      <c r="FA26" s="511">
        <f t="shared" ref="FA26" si="150" xml:space="preserve"> IF( OR(ISNUMBER(BP26 ),BP$8=""), 0, 1 )</f>
        <v>0</v>
      </c>
      <c r="FB26" s="511">
        <f t="shared" ref="FB26" si="151" xml:space="preserve"> IF( OR(ISNUMBER(BQ26 ),BQ$8=""), 0, 1 )</f>
        <v>0</v>
      </c>
      <c r="FC26" s="511">
        <f t="shared" ref="FC26" si="152" xml:space="preserve"> IF( OR(ISNUMBER(BR26 ),BR$8=""), 0, 1 )</f>
        <v>0</v>
      </c>
      <c r="FD26" s="511">
        <f t="shared" ref="FD26" si="153" xml:space="preserve"> IF( OR(ISNUMBER(BS26 ),BS$8=""), 0, 1 )</f>
        <v>0</v>
      </c>
      <c r="FE26" s="511">
        <f t="shared" ref="FE26" si="154" xml:space="preserve"> IF( OR(ISNUMBER(BT26 ),BT$8=""), 0, 1 )</f>
        <v>0</v>
      </c>
      <c r="FF26" s="511">
        <f t="shared" ref="FF26" si="155" xml:space="preserve"> IF( OR(ISNUMBER(BU26 ),BU$8=""), 0, 1 )</f>
        <v>0</v>
      </c>
      <c r="FG26" s="511">
        <f t="shared" ref="FG26" si="156" xml:space="preserve"> IF( OR(ISNUMBER(BV26 ),BV$8=""), 0, 1 )</f>
        <v>0</v>
      </c>
      <c r="FH26" s="511">
        <f t="shared" ref="FH26" si="157" xml:space="preserve"> IF( OR(ISNUMBER(BW26 ),BW$8=""), 0, 1 )</f>
        <v>0</v>
      </c>
      <c r="FI26" s="511">
        <f t="shared" ref="FI26" si="158" xml:space="preserve"> IF( OR(ISNUMBER(BX26 ),BX$8=""), 0, 1 )</f>
        <v>0</v>
      </c>
      <c r="FJ26" s="511">
        <f t="shared" ref="FJ26" si="159" xml:space="preserve"> IF( OR(ISNUMBER(BY26 ),BY$8=""), 0, 1 )</f>
        <v>0</v>
      </c>
      <c r="FK26" s="511">
        <f t="shared" ref="FK26" si="160" xml:space="preserve"> IF( OR(ISNUMBER(BZ26 ),BZ$8=""), 0, 1 )</f>
        <v>0</v>
      </c>
      <c r="FL26" s="511">
        <f t="shared" ref="FL26" si="161" xml:space="preserve"> IF( OR(ISNUMBER(CA26 ),CA$8=""), 0, 1 )</f>
        <v>0</v>
      </c>
      <c r="FM26" s="511">
        <f t="shared" ref="FM26" si="162" xml:space="preserve"> IF( OR(ISNUMBER(CB26 ),CB$8=""), 0, 1 )</f>
        <v>0</v>
      </c>
      <c r="FN26" s="511">
        <f t="shared" ref="FN26" si="163" xml:space="preserve"> IF( OR(ISNUMBER(CC26 ),CC$8=""), 0, 1 )</f>
        <v>0</v>
      </c>
      <c r="FO26" s="511">
        <f t="shared" ref="FO26" si="164" xml:space="preserve"> IF( OR(ISNUMBER(CD26 ),CD$8=""), 0, 1 )</f>
        <v>0</v>
      </c>
      <c r="FP26" s="511">
        <f t="shared" ref="FP26" si="165" xml:space="preserve"> IF( OR(ISNUMBER(CE26 ),CE$8=""), 0, 1 )</f>
        <v>0</v>
      </c>
      <c r="FQ26" s="511">
        <f t="shared" ref="FQ26" si="166" xml:space="preserve"> IF( OR(ISNUMBER(CF26 ),CF$8=""), 0, 1 )</f>
        <v>0</v>
      </c>
      <c r="FR26" s="579"/>
      <c r="FS26" s="582"/>
    </row>
    <row r="27" spans="1:175" s="496" customFormat="1" ht="15.75" customHeight="1" thickBot="1">
      <c r="B27" s="519" t="s">
        <v>14934</v>
      </c>
      <c r="C27" s="520" t="s">
        <v>14924</v>
      </c>
      <c r="D27" s="520">
        <v>0</v>
      </c>
      <c r="E27" s="1591">
        <f t="shared" ref="E27:AU27" si="167">IFERROR(SUM(E25:E26),0)</f>
        <v>1517</v>
      </c>
      <c r="F27" s="1591">
        <f t="shared" si="167"/>
        <v>570</v>
      </c>
      <c r="G27" s="1591">
        <f t="shared" si="167"/>
        <v>2517</v>
      </c>
      <c r="H27" s="1591">
        <f t="shared" si="167"/>
        <v>7107</v>
      </c>
      <c r="I27" s="1591">
        <f t="shared" si="167"/>
        <v>441</v>
      </c>
      <c r="J27" s="1591">
        <f t="shared" si="167"/>
        <v>6048</v>
      </c>
      <c r="K27" s="1591">
        <f t="shared" si="167"/>
        <v>1272</v>
      </c>
      <c r="L27" s="1591">
        <f t="shared" si="167"/>
        <v>1579</v>
      </c>
      <c r="M27" s="1591">
        <f t="shared" si="167"/>
        <v>3012</v>
      </c>
      <c r="N27" s="1591">
        <f t="shared" si="167"/>
        <v>266</v>
      </c>
      <c r="O27" s="1591">
        <f t="shared" si="167"/>
        <v>1096</v>
      </c>
      <c r="P27" s="1591">
        <f t="shared" si="167"/>
        <v>662</v>
      </c>
      <c r="Q27" s="1591">
        <f t="shared" si="167"/>
        <v>872</v>
      </c>
      <c r="R27" s="1591">
        <f t="shared" si="167"/>
        <v>651</v>
      </c>
      <c r="S27" s="1591">
        <f t="shared" si="167"/>
        <v>1109</v>
      </c>
      <c r="T27" s="1591">
        <f t="shared" si="167"/>
        <v>518</v>
      </c>
      <c r="U27" s="1591">
        <f t="shared" si="167"/>
        <v>681</v>
      </c>
      <c r="V27" s="1591">
        <f t="shared" si="167"/>
        <v>1662</v>
      </c>
      <c r="W27" s="1591">
        <f t="shared" si="167"/>
        <v>474</v>
      </c>
      <c r="X27" s="1591">
        <f t="shared" si="167"/>
        <v>6018</v>
      </c>
      <c r="Y27" s="1591">
        <f t="shared" si="167"/>
        <v>6979</v>
      </c>
      <c r="Z27" s="1591">
        <f t="shared" si="167"/>
        <v>563</v>
      </c>
      <c r="AA27" s="1591">
        <f t="shared" si="167"/>
        <v>1855</v>
      </c>
      <c r="AB27" s="1591">
        <f t="shared" si="167"/>
        <v>473</v>
      </c>
      <c r="AC27" s="1591">
        <f t="shared" si="167"/>
        <v>580</v>
      </c>
      <c r="AD27" s="1591">
        <f t="shared" si="167"/>
        <v>2783</v>
      </c>
      <c r="AE27" s="1591">
        <f t="shared" si="167"/>
        <v>2588</v>
      </c>
      <c r="AF27" s="1591">
        <f t="shared" si="167"/>
        <v>651</v>
      </c>
      <c r="AG27" s="1591">
        <f t="shared" si="167"/>
        <v>6237</v>
      </c>
      <c r="AH27" s="1591">
        <f t="shared" si="167"/>
        <v>4751</v>
      </c>
      <c r="AI27" s="1591">
        <f t="shared" si="167"/>
        <v>2296</v>
      </c>
      <c r="AJ27" s="1591">
        <f t="shared" si="167"/>
        <v>624</v>
      </c>
      <c r="AK27" s="1591">
        <f t="shared" si="167"/>
        <v>1257</v>
      </c>
      <c r="AL27" s="1591">
        <f t="shared" si="167"/>
        <v>5894</v>
      </c>
      <c r="AM27" s="1591">
        <f t="shared" si="167"/>
        <v>6445</v>
      </c>
      <c r="AN27" s="1591">
        <f t="shared" si="167"/>
        <v>6690</v>
      </c>
      <c r="AO27" s="1591">
        <f t="shared" si="167"/>
        <v>897</v>
      </c>
      <c r="AP27" s="1591">
        <f t="shared" si="167"/>
        <v>775</v>
      </c>
      <c r="AQ27" s="1591">
        <f t="shared" si="167"/>
        <v>537</v>
      </c>
      <c r="AR27" s="1591">
        <f t="shared" si="167"/>
        <v>1637</v>
      </c>
      <c r="AS27" s="1591">
        <f t="shared" si="167"/>
        <v>305</v>
      </c>
      <c r="AT27" s="1591">
        <f t="shared" si="167"/>
        <v>429</v>
      </c>
      <c r="AU27" s="1591">
        <f t="shared" si="167"/>
        <v>6536</v>
      </c>
      <c r="AV27" s="1591"/>
      <c r="AW27" s="1591"/>
      <c r="AX27" s="1591"/>
      <c r="AY27" s="1591"/>
      <c r="AZ27" s="1591"/>
      <c r="BA27" s="1591"/>
      <c r="BB27" s="1591"/>
      <c r="BC27" s="1591"/>
      <c r="BD27" s="1591"/>
      <c r="BE27" s="1591"/>
      <c r="BF27" s="1591"/>
      <c r="BG27" s="1591"/>
      <c r="BH27" s="1591"/>
      <c r="BI27" s="1591"/>
      <c r="BJ27" s="1591"/>
      <c r="BK27" s="1591"/>
      <c r="BL27" s="1591"/>
      <c r="BM27" s="1591"/>
      <c r="BN27" s="1591"/>
      <c r="BO27" s="1591"/>
      <c r="BP27" s="1591"/>
      <c r="BQ27" s="1591"/>
      <c r="BR27" s="1591"/>
      <c r="BS27" s="1591"/>
      <c r="BT27" s="1591"/>
      <c r="BU27" s="1591"/>
      <c r="BV27" s="1591"/>
      <c r="BW27" s="1591"/>
      <c r="BX27" s="1591"/>
      <c r="BY27" s="1591"/>
      <c r="BZ27" s="1591"/>
      <c r="CA27" s="1591"/>
      <c r="CB27" s="1591"/>
      <c r="CC27" s="1591"/>
      <c r="CD27" s="1591"/>
      <c r="CE27" s="1591"/>
      <c r="CF27" s="1591"/>
      <c r="CG27" s="171">
        <f t="shared" si="4"/>
        <v>99854</v>
      </c>
      <c r="CH27" s="562"/>
      <c r="CI27" s="706" t="s">
        <v>14935</v>
      </c>
      <c r="CK27" s="1584"/>
      <c r="CM27" s="582"/>
      <c r="CN27" s="579"/>
      <c r="CO27" s="582"/>
      <c r="CP27" s="579"/>
      <c r="CQ27" s="579"/>
      <c r="CR27" s="579"/>
      <c r="CS27" s="579"/>
      <c r="CT27" s="579"/>
      <c r="CU27" s="579"/>
      <c r="CV27" s="579"/>
      <c r="CW27" s="579"/>
      <c r="CX27" s="579"/>
      <c r="CY27" s="579"/>
      <c r="CZ27" s="579"/>
      <c r="DA27" s="579"/>
      <c r="DB27" s="579"/>
      <c r="DC27" s="579"/>
      <c r="DD27" s="579"/>
      <c r="DE27" s="579"/>
      <c r="DF27" s="579"/>
      <c r="DG27" s="579"/>
      <c r="DH27" s="579"/>
      <c r="DI27" s="579"/>
      <c r="DJ27" s="579"/>
      <c r="DK27" s="579"/>
      <c r="DL27" s="579"/>
      <c r="DM27" s="579"/>
      <c r="DN27" s="579"/>
      <c r="DO27" s="579"/>
      <c r="DP27" s="579"/>
      <c r="DQ27" s="579"/>
      <c r="DR27" s="579"/>
      <c r="DS27" s="579"/>
      <c r="DT27" s="579"/>
      <c r="DU27" s="579"/>
      <c r="DV27" s="579"/>
      <c r="DW27" s="579"/>
      <c r="DX27" s="579"/>
      <c r="DY27" s="579"/>
      <c r="DZ27" s="579"/>
      <c r="EA27" s="579"/>
      <c r="EB27" s="579"/>
      <c r="EC27" s="579"/>
      <c r="ED27" s="579"/>
      <c r="EE27" s="579"/>
      <c r="EF27" s="579"/>
      <c r="EG27" s="579"/>
      <c r="EH27" s="579"/>
      <c r="EI27" s="579"/>
      <c r="EJ27" s="579"/>
      <c r="EK27" s="579"/>
      <c r="EL27" s="579"/>
      <c r="EM27" s="579"/>
      <c r="EN27" s="579"/>
      <c r="EO27" s="579"/>
      <c r="EP27" s="579"/>
      <c r="EQ27" s="579"/>
      <c r="ER27" s="579"/>
      <c r="ES27" s="579"/>
      <c r="ET27" s="579"/>
      <c r="EU27" s="579"/>
      <c r="EV27" s="579"/>
      <c r="EW27" s="579"/>
      <c r="EX27" s="579"/>
      <c r="EY27" s="579"/>
      <c r="EZ27" s="579"/>
      <c r="FA27" s="579"/>
      <c r="FB27" s="579"/>
      <c r="FC27" s="579"/>
      <c r="FD27" s="579"/>
      <c r="FE27" s="579"/>
      <c r="FF27" s="579"/>
      <c r="FG27" s="579"/>
      <c r="FH27" s="579"/>
      <c r="FI27" s="579"/>
      <c r="FJ27" s="579"/>
      <c r="FK27" s="579"/>
      <c r="FL27" s="579"/>
      <c r="FM27" s="579"/>
      <c r="FN27" s="579"/>
      <c r="FO27" s="579"/>
      <c r="FP27" s="579"/>
      <c r="FQ27" s="579"/>
      <c r="FR27" s="579"/>
      <c r="FS27" s="582"/>
    </row>
    <row r="28" spans="1:175" s="496" customFormat="1" ht="15.75" customHeight="1" thickTop="1">
      <c r="B28" s="1585"/>
      <c r="C28" s="1279"/>
      <c r="D28" s="1279"/>
      <c r="E28" s="562"/>
      <c r="F28" s="562"/>
      <c r="G28" s="562"/>
      <c r="H28" s="562"/>
      <c r="I28" s="562"/>
      <c r="J28" s="562"/>
      <c r="K28" s="562"/>
      <c r="L28" s="562"/>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2"/>
      <c r="AN28" s="562"/>
      <c r="AO28" s="562"/>
      <c r="AP28" s="562"/>
      <c r="AQ28" s="562"/>
      <c r="AR28" s="562"/>
      <c r="AS28" s="562"/>
      <c r="AT28" s="562"/>
      <c r="AU28" s="562"/>
      <c r="AV28" s="562"/>
      <c r="AW28" s="562"/>
      <c r="AX28" s="562"/>
      <c r="AY28" s="562"/>
      <c r="AZ28" s="562"/>
      <c r="BA28" s="562"/>
      <c r="BB28" s="562"/>
      <c r="BC28" s="562"/>
      <c r="BD28" s="562"/>
      <c r="BE28" s="562"/>
      <c r="BF28" s="562"/>
      <c r="BG28" s="562"/>
      <c r="BH28" s="562"/>
      <c r="BI28" s="562"/>
      <c r="BJ28" s="562"/>
      <c r="BK28" s="562"/>
      <c r="BL28" s="562"/>
      <c r="BM28" s="562"/>
      <c r="BN28" s="562"/>
      <c r="BO28" s="562"/>
      <c r="BP28" s="562"/>
      <c r="BQ28" s="562"/>
      <c r="BR28" s="562"/>
      <c r="BS28" s="562"/>
      <c r="BT28" s="562"/>
      <c r="BU28" s="562"/>
      <c r="BV28" s="562"/>
      <c r="BW28" s="562"/>
      <c r="BX28" s="562"/>
      <c r="BY28" s="562"/>
      <c r="BZ28" s="562"/>
      <c r="CA28" s="562"/>
      <c r="CB28" s="562"/>
      <c r="CC28" s="562"/>
      <c r="CD28" s="562"/>
      <c r="CE28" s="562"/>
      <c r="CF28" s="562"/>
      <c r="CG28" s="562"/>
      <c r="CH28" s="173"/>
      <c r="CI28" s="173"/>
      <c r="CN28" s="579"/>
      <c r="CP28" s="579"/>
      <c r="CQ28" s="579"/>
      <c r="CR28" s="579"/>
    </row>
    <row r="29" spans="1:175" s="496" customFormat="1" ht="15.75" customHeight="1">
      <c r="B29" s="1592"/>
      <c r="C29" s="858"/>
      <c r="D29" s="858"/>
      <c r="E29" s="562"/>
      <c r="F29" s="562"/>
      <c r="G29" s="562"/>
      <c r="H29" s="562"/>
      <c r="I29" s="562"/>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2"/>
      <c r="AZ29" s="562"/>
      <c r="BA29" s="562"/>
      <c r="BB29" s="562"/>
      <c r="BC29" s="562"/>
      <c r="BD29" s="562"/>
      <c r="BE29" s="562"/>
      <c r="BF29" s="562"/>
      <c r="BG29" s="562"/>
      <c r="BH29" s="562"/>
      <c r="BI29" s="562"/>
      <c r="BJ29" s="562"/>
      <c r="BK29" s="562"/>
      <c r="BL29" s="562"/>
      <c r="BM29" s="562"/>
      <c r="BN29" s="562"/>
      <c r="BO29" s="562"/>
      <c r="BP29" s="562"/>
      <c r="BQ29" s="562"/>
      <c r="BR29" s="562"/>
      <c r="BS29" s="562"/>
      <c r="BT29" s="562"/>
      <c r="BU29" s="562"/>
      <c r="BV29" s="562"/>
      <c r="BW29" s="562"/>
      <c r="BX29" s="562"/>
      <c r="BY29" s="562"/>
      <c r="BZ29" s="562"/>
      <c r="CA29" s="562"/>
      <c r="CB29" s="562"/>
      <c r="CC29" s="562"/>
      <c r="CD29" s="562"/>
      <c r="CE29" s="562"/>
      <c r="CF29" s="173"/>
      <c r="CG29" s="173"/>
      <c r="CH29" s="173"/>
      <c r="CI29" s="173"/>
      <c r="CN29" s="579"/>
      <c r="CP29" s="579"/>
      <c r="CQ29" s="579"/>
      <c r="CR29" s="579"/>
    </row>
    <row r="30" spans="1:175">
      <c r="A30" s="496"/>
      <c r="B30" s="496"/>
      <c r="C30" s="496"/>
      <c r="D30" s="496"/>
      <c r="E30" s="496"/>
      <c r="F30" s="496"/>
      <c r="G30" s="496"/>
      <c r="H30" s="496"/>
      <c r="I30" s="496"/>
      <c r="J30" s="496"/>
      <c r="K30" s="496"/>
      <c r="L30" s="496"/>
      <c r="M30" s="496"/>
      <c r="N30" s="496"/>
      <c r="O30" s="496"/>
      <c r="P30" s="496"/>
      <c r="Q30" s="496"/>
      <c r="R30" s="496"/>
      <c r="S30" s="496"/>
      <c r="T30" s="496"/>
      <c r="U30" s="496"/>
      <c r="V30" s="496"/>
      <c r="W30" s="496"/>
      <c r="X30" s="496"/>
      <c r="Y30" s="496"/>
      <c r="Z30" s="496"/>
      <c r="AA30" s="496"/>
      <c r="AB30" s="496"/>
      <c r="AC30" s="496"/>
      <c r="AD30" s="496"/>
      <c r="AE30" s="496"/>
      <c r="AF30" s="496"/>
      <c r="AG30" s="496"/>
      <c r="AH30" s="496"/>
      <c r="AI30" s="496"/>
      <c r="AJ30" s="496"/>
      <c r="AK30" s="496"/>
      <c r="AL30" s="496"/>
      <c r="AM30" s="496"/>
      <c r="AN30" s="496"/>
      <c r="AO30" s="496"/>
      <c r="AP30" s="496"/>
      <c r="AQ30" s="496"/>
      <c r="AR30" s="496"/>
      <c r="AS30" s="496"/>
      <c r="AT30" s="496"/>
      <c r="AU30" s="496"/>
      <c r="AV30" s="496"/>
      <c r="AW30" s="496"/>
      <c r="AX30" s="496"/>
      <c r="AY30" s="496"/>
      <c r="AZ30" s="496"/>
      <c r="BA30" s="496"/>
      <c r="BB30" s="496"/>
      <c r="BC30" s="496"/>
      <c r="BD30" s="496"/>
      <c r="BE30" s="496"/>
      <c r="BF30" s="496"/>
      <c r="BG30" s="496"/>
      <c r="BH30" s="496"/>
      <c r="BI30" s="496"/>
      <c r="BJ30" s="496"/>
      <c r="BK30" s="496"/>
      <c r="BL30" s="496"/>
      <c r="BM30" s="496"/>
      <c r="BN30" s="496"/>
      <c r="BO30" s="496"/>
      <c r="BP30" s="496"/>
      <c r="BQ30" s="496"/>
      <c r="BR30" s="496"/>
      <c r="BS30" s="496"/>
      <c r="BT30" s="496"/>
      <c r="BU30" s="496"/>
      <c r="BV30" s="496"/>
      <c r="BW30" s="496"/>
      <c r="BX30" s="496"/>
      <c r="BY30" s="496"/>
      <c r="BZ30" s="496"/>
      <c r="CA30" s="496"/>
      <c r="CB30" s="496"/>
      <c r="CC30" s="496"/>
      <c r="CD30" s="496"/>
      <c r="CE30" s="496"/>
      <c r="CF30" s="496"/>
      <c r="CG30" s="496"/>
      <c r="CH30" s="496"/>
      <c r="CJ30" s="496"/>
      <c r="CK30" s="496"/>
      <c r="CL30" s="496"/>
      <c r="CP30" s="579"/>
      <c r="CQ30" s="579"/>
      <c r="CR30" s="579"/>
    </row>
    <row r="31" spans="1:175">
      <c r="A31" s="496"/>
      <c r="B31" s="496"/>
      <c r="C31" s="496"/>
      <c r="D31" s="496"/>
      <c r="E31" s="1593"/>
      <c r="F31" s="1593"/>
      <c r="G31" s="1593"/>
      <c r="H31" s="1593"/>
      <c r="I31" s="1593"/>
      <c r="J31" s="1593"/>
      <c r="K31" s="1593"/>
      <c r="L31" s="1593"/>
      <c r="M31" s="1593"/>
      <c r="N31" s="1593"/>
      <c r="O31" s="1593"/>
      <c r="P31" s="1593"/>
      <c r="Q31" s="1593"/>
      <c r="R31" s="1593"/>
      <c r="S31" s="1593"/>
      <c r="T31" s="1593"/>
      <c r="U31" s="1593"/>
      <c r="V31" s="1593"/>
      <c r="W31" s="1593"/>
      <c r="X31" s="1593"/>
      <c r="Y31" s="1593"/>
      <c r="Z31" s="1593"/>
      <c r="AA31" s="1593"/>
      <c r="AB31" s="1593"/>
      <c r="AC31" s="1593"/>
      <c r="AD31" s="1593"/>
      <c r="AE31" s="1593"/>
      <c r="AF31" s="1593"/>
      <c r="AG31" s="1593"/>
      <c r="AH31" s="1593"/>
      <c r="AI31" s="1593"/>
      <c r="AJ31" s="1593"/>
      <c r="AK31" s="1593"/>
      <c r="AL31" s="1593"/>
      <c r="AM31" s="1593"/>
      <c r="AN31" s="1593"/>
      <c r="AO31" s="1593"/>
      <c r="AP31" s="1593"/>
      <c r="AQ31" s="1593"/>
      <c r="AR31" s="1593"/>
      <c r="AS31" s="1593"/>
      <c r="AT31" s="1593"/>
      <c r="AU31" s="1593"/>
      <c r="AV31" s="1593"/>
      <c r="AW31" s="1593"/>
      <c r="AX31" s="1593"/>
      <c r="AY31" s="1593"/>
      <c r="AZ31" s="1593"/>
      <c r="BA31" s="1593"/>
      <c r="BB31" s="1593"/>
      <c r="BC31" s="1593"/>
      <c r="BD31" s="1593"/>
      <c r="BE31" s="1593"/>
      <c r="BF31" s="1593"/>
      <c r="BG31" s="1593"/>
      <c r="BH31" s="1593"/>
      <c r="BI31" s="1593"/>
      <c r="BJ31" s="1593"/>
      <c r="BK31" s="1593"/>
      <c r="BL31" s="1593"/>
      <c r="BM31" s="1593"/>
      <c r="BN31" s="1593"/>
      <c r="BO31" s="1593"/>
      <c r="BP31" s="1593"/>
      <c r="BQ31" s="1593"/>
      <c r="BR31" s="1593"/>
      <c r="BS31" s="1593"/>
      <c r="BT31" s="1593"/>
      <c r="BU31" s="1593"/>
      <c r="BV31" s="1593"/>
      <c r="BW31" s="1593"/>
      <c r="BX31" s="1593"/>
      <c r="BY31" s="1593"/>
      <c r="BZ31" s="1593"/>
      <c r="CA31" s="1593"/>
      <c r="CB31" s="1593"/>
      <c r="CC31" s="1593"/>
      <c r="CD31" s="1593"/>
      <c r="CE31" s="1593"/>
      <c r="CF31" s="1593"/>
      <c r="CG31" s="496"/>
      <c r="CH31" s="496"/>
      <c r="CJ31" s="496"/>
      <c r="CK31" s="496"/>
      <c r="CL31" s="496"/>
      <c r="CP31" s="579"/>
      <c r="CQ31" s="579"/>
      <c r="CR31" s="579"/>
    </row>
    <row r="32" spans="1:175">
      <c r="A32" s="496"/>
      <c r="B32" s="496"/>
      <c r="C32" s="496"/>
      <c r="D32" s="496"/>
      <c r="E32" s="496"/>
      <c r="F32" s="496"/>
      <c r="G32" s="496"/>
      <c r="H32" s="496"/>
      <c r="I32" s="496"/>
      <c r="J32" s="496"/>
      <c r="K32" s="496"/>
      <c r="L32" s="496"/>
      <c r="M32" s="496"/>
      <c r="N32" s="496"/>
      <c r="O32" s="496"/>
      <c r="P32" s="496"/>
      <c r="Q32" s="496"/>
      <c r="R32" s="496"/>
      <c r="S32" s="496"/>
      <c r="T32" s="496"/>
      <c r="U32" s="496"/>
      <c r="V32" s="496"/>
      <c r="W32" s="496"/>
      <c r="X32" s="496"/>
      <c r="Y32" s="496"/>
      <c r="Z32" s="496"/>
      <c r="AA32" s="496"/>
      <c r="AB32" s="496"/>
      <c r="AC32" s="496"/>
      <c r="AD32" s="496"/>
      <c r="AE32" s="496"/>
      <c r="AF32" s="496"/>
      <c r="AG32" s="496"/>
      <c r="AH32" s="496"/>
      <c r="AI32" s="496"/>
      <c r="AJ32" s="496"/>
      <c r="AK32" s="496"/>
      <c r="AL32" s="496"/>
      <c r="AM32" s="496"/>
      <c r="AN32" s="496"/>
      <c r="AO32" s="496"/>
      <c r="AP32" s="496"/>
      <c r="AQ32" s="496"/>
      <c r="AR32" s="496"/>
      <c r="AS32" s="496"/>
      <c r="AT32" s="496"/>
      <c r="AU32" s="496"/>
      <c r="AV32" s="496"/>
      <c r="AW32" s="496"/>
      <c r="AX32" s="496"/>
      <c r="AY32" s="496"/>
      <c r="AZ32" s="496"/>
      <c r="BA32" s="496"/>
      <c r="BB32" s="496"/>
      <c r="BC32" s="496"/>
      <c r="BD32" s="496"/>
      <c r="BE32" s="496"/>
      <c r="BF32" s="496"/>
      <c r="BG32" s="496"/>
      <c r="BH32" s="496"/>
      <c r="BI32" s="496"/>
      <c r="BJ32" s="496"/>
      <c r="BK32" s="496"/>
      <c r="BL32" s="496"/>
      <c r="BM32" s="496"/>
      <c r="BN32" s="496"/>
      <c r="BO32" s="496"/>
      <c r="BP32" s="496"/>
      <c r="BQ32" s="496"/>
      <c r="BR32" s="496"/>
      <c r="BS32" s="496"/>
      <c r="BT32" s="496"/>
      <c r="BU32" s="496"/>
      <c r="BV32" s="496"/>
      <c r="BW32" s="496"/>
      <c r="BX32" s="496"/>
      <c r="BY32" s="496"/>
      <c r="BZ32" s="496"/>
      <c r="CA32" s="496"/>
      <c r="CB32" s="496"/>
      <c r="CC32" s="496"/>
      <c r="CD32" s="496"/>
      <c r="CE32" s="496"/>
      <c r="CF32" s="496"/>
      <c r="CG32" s="496"/>
      <c r="CH32" s="496"/>
      <c r="CJ32" s="496"/>
      <c r="CK32" s="496"/>
      <c r="CL32" s="496"/>
      <c r="CP32" s="579"/>
      <c r="CQ32" s="579"/>
      <c r="CR32" s="579"/>
    </row>
    <row r="33" spans="1:96">
      <c r="A33" s="496"/>
      <c r="B33" s="496"/>
      <c r="C33" s="496"/>
      <c r="D33" s="496"/>
      <c r="E33" s="496"/>
      <c r="F33" s="496"/>
      <c r="G33" s="496"/>
      <c r="H33" s="496"/>
      <c r="I33" s="496"/>
      <c r="J33" s="496"/>
      <c r="K33" s="496"/>
      <c r="L33" s="496"/>
      <c r="M33" s="496"/>
      <c r="N33" s="496"/>
      <c r="O33" s="496"/>
      <c r="P33" s="496"/>
      <c r="Q33" s="496"/>
      <c r="R33" s="496"/>
      <c r="S33" s="496"/>
      <c r="T33" s="496"/>
      <c r="U33" s="496"/>
      <c r="V33" s="496"/>
      <c r="W33" s="496"/>
      <c r="X33" s="496"/>
      <c r="Y33" s="496"/>
      <c r="Z33" s="496"/>
      <c r="AA33" s="496"/>
      <c r="AB33" s="496"/>
      <c r="AC33" s="496"/>
      <c r="AD33" s="496"/>
      <c r="AE33" s="496"/>
      <c r="AF33" s="496"/>
      <c r="AG33" s="496"/>
      <c r="AH33" s="496"/>
      <c r="AI33" s="496"/>
      <c r="AJ33" s="496"/>
      <c r="AK33" s="496"/>
      <c r="AL33" s="496"/>
      <c r="AM33" s="496"/>
      <c r="AN33" s="496"/>
      <c r="AO33" s="496"/>
      <c r="AP33" s="496"/>
      <c r="AQ33" s="496"/>
      <c r="AR33" s="496"/>
      <c r="AS33" s="496"/>
      <c r="AT33" s="496"/>
      <c r="AU33" s="496"/>
      <c r="AV33" s="496"/>
      <c r="AW33" s="496"/>
      <c r="AX33" s="496"/>
      <c r="AY33" s="496"/>
      <c r="AZ33" s="496"/>
      <c r="BA33" s="496"/>
      <c r="BB33" s="496"/>
      <c r="BC33" s="496"/>
      <c r="BD33" s="496"/>
      <c r="BE33" s="496"/>
      <c r="BF33" s="496"/>
      <c r="BG33" s="496"/>
      <c r="BH33" s="496"/>
      <c r="BI33" s="496"/>
      <c r="BJ33" s="496"/>
      <c r="BK33" s="496"/>
      <c r="BL33" s="496"/>
      <c r="BM33" s="496"/>
      <c r="BN33" s="496"/>
      <c r="BO33" s="496"/>
      <c r="BP33" s="496"/>
      <c r="BQ33" s="496"/>
      <c r="BR33" s="496"/>
      <c r="BS33" s="496"/>
      <c r="BT33" s="496"/>
      <c r="BU33" s="496"/>
      <c r="BV33" s="496"/>
      <c r="BW33" s="496"/>
      <c r="BX33" s="496"/>
      <c r="BY33" s="496"/>
      <c r="BZ33" s="496"/>
      <c r="CA33" s="496"/>
      <c r="CB33" s="496"/>
      <c r="CC33" s="496"/>
      <c r="CD33" s="496"/>
      <c r="CE33" s="496"/>
      <c r="CF33" s="496"/>
      <c r="CG33" s="496"/>
      <c r="CH33" s="496"/>
      <c r="CJ33" s="496"/>
      <c r="CK33" s="496"/>
      <c r="CL33" s="496"/>
      <c r="CP33" s="579"/>
      <c r="CQ33" s="579"/>
      <c r="CR33" s="579"/>
    </row>
    <row r="34" spans="1:96">
      <c r="A34" s="496"/>
      <c r="B34" s="496"/>
      <c r="C34" s="496"/>
      <c r="D34" s="496"/>
      <c r="E34" s="496"/>
      <c r="F34" s="496"/>
      <c r="G34" s="496"/>
      <c r="H34" s="496"/>
      <c r="I34" s="496"/>
      <c r="J34" s="496"/>
      <c r="K34" s="496"/>
      <c r="L34" s="496"/>
      <c r="M34" s="496"/>
      <c r="N34" s="496"/>
      <c r="O34" s="496"/>
      <c r="P34" s="496"/>
      <c r="Q34" s="496"/>
      <c r="R34" s="496"/>
      <c r="S34" s="496"/>
      <c r="T34" s="496"/>
      <c r="U34" s="496"/>
      <c r="V34" s="496"/>
      <c r="W34" s="496"/>
      <c r="X34" s="496"/>
      <c r="Y34" s="496"/>
      <c r="Z34" s="496"/>
      <c r="AA34" s="496"/>
      <c r="AB34" s="496"/>
      <c r="AC34" s="496"/>
      <c r="AD34" s="496"/>
      <c r="AE34" s="496"/>
      <c r="AF34" s="496"/>
      <c r="AG34" s="496"/>
      <c r="AH34" s="496"/>
      <c r="AI34" s="496"/>
      <c r="AJ34" s="496"/>
      <c r="AK34" s="496"/>
      <c r="AL34" s="496"/>
      <c r="AM34" s="496"/>
      <c r="AN34" s="496"/>
      <c r="AO34" s="496"/>
      <c r="AP34" s="496"/>
      <c r="AQ34" s="496"/>
      <c r="AR34" s="496"/>
      <c r="AS34" s="496"/>
      <c r="AT34" s="496"/>
      <c r="AU34" s="496"/>
      <c r="AV34" s="496"/>
      <c r="AW34" s="496"/>
      <c r="AX34" s="496"/>
      <c r="AY34" s="496"/>
      <c r="AZ34" s="496"/>
      <c r="BA34" s="496"/>
      <c r="BB34" s="496"/>
      <c r="BC34" s="496"/>
      <c r="BD34" s="496"/>
      <c r="BE34" s="496"/>
      <c r="BF34" s="496"/>
      <c r="BG34" s="496"/>
      <c r="BH34" s="496"/>
      <c r="BI34" s="496"/>
      <c r="BJ34" s="496"/>
      <c r="BK34" s="496"/>
      <c r="BL34" s="496"/>
      <c r="BM34" s="496"/>
      <c r="BN34" s="496"/>
      <c r="BO34" s="496"/>
      <c r="BP34" s="496"/>
      <c r="BQ34" s="496"/>
      <c r="BR34" s="496"/>
      <c r="BS34" s="496"/>
      <c r="BT34" s="496"/>
      <c r="BU34" s="496"/>
      <c r="BV34" s="496"/>
      <c r="BW34" s="496"/>
      <c r="BX34" s="496"/>
      <c r="BY34" s="496"/>
      <c r="BZ34" s="496"/>
      <c r="CA34" s="496"/>
      <c r="CB34" s="496"/>
      <c r="CC34" s="496"/>
      <c r="CD34" s="496"/>
      <c r="CE34" s="496"/>
      <c r="CF34" s="496"/>
      <c r="CG34" s="496"/>
      <c r="CH34" s="496"/>
      <c r="CJ34" s="496"/>
      <c r="CK34" s="496"/>
      <c r="CL34" s="496"/>
    </row>
    <row r="35" spans="1:96">
      <c r="A35" s="496"/>
      <c r="B35" s="496"/>
      <c r="C35" s="496"/>
      <c r="D35" s="496"/>
      <c r="E35" s="496"/>
      <c r="F35" s="496"/>
      <c r="G35" s="496"/>
      <c r="H35" s="496"/>
      <c r="I35" s="496"/>
      <c r="J35" s="496"/>
      <c r="K35" s="496"/>
      <c r="L35" s="496"/>
      <c r="M35" s="496"/>
      <c r="N35" s="496"/>
      <c r="O35" s="496"/>
      <c r="P35" s="496"/>
      <c r="Q35" s="496"/>
      <c r="R35" s="496"/>
      <c r="S35" s="496"/>
      <c r="T35" s="496"/>
      <c r="U35" s="496"/>
      <c r="V35" s="496"/>
      <c r="W35" s="496"/>
      <c r="X35" s="496"/>
      <c r="Y35" s="496"/>
      <c r="Z35" s="496"/>
      <c r="AA35" s="496"/>
      <c r="AB35" s="496"/>
      <c r="AC35" s="496"/>
      <c r="AD35" s="496"/>
      <c r="AE35" s="496"/>
      <c r="AF35" s="496"/>
      <c r="AG35" s="496"/>
      <c r="AH35" s="496"/>
      <c r="AI35" s="496"/>
      <c r="AJ35" s="496"/>
      <c r="AK35" s="496"/>
      <c r="AL35" s="496"/>
      <c r="AM35" s="496"/>
      <c r="AN35" s="496"/>
      <c r="AO35" s="496"/>
      <c r="AP35" s="496"/>
      <c r="AQ35" s="496"/>
      <c r="AR35" s="496"/>
      <c r="AS35" s="496"/>
      <c r="AT35" s="496"/>
      <c r="AU35" s="496"/>
      <c r="AV35" s="496"/>
      <c r="AW35" s="496"/>
      <c r="AX35" s="496"/>
      <c r="AY35" s="496"/>
      <c r="AZ35" s="496"/>
      <c r="BA35" s="496"/>
      <c r="BB35" s="496"/>
      <c r="BC35" s="496"/>
      <c r="BD35" s="496"/>
      <c r="BE35" s="496"/>
      <c r="BF35" s="496"/>
      <c r="BG35" s="496"/>
      <c r="BH35" s="496"/>
      <c r="BI35" s="496"/>
      <c r="BJ35" s="496"/>
      <c r="BK35" s="496"/>
      <c r="BL35" s="496"/>
      <c r="BM35" s="496"/>
      <c r="BN35" s="496"/>
      <c r="BO35" s="496"/>
      <c r="BP35" s="496"/>
      <c r="BQ35" s="496"/>
      <c r="BR35" s="496"/>
      <c r="BS35" s="496"/>
      <c r="BT35" s="496"/>
      <c r="BU35" s="496"/>
      <c r="BV35" s="496"/>
      <c r="BW35" s="496"/>
      <c r="BX35" s="496"/>
      <c r="BY35" s="496"/>
      <c r="BZ35" s="496"/>
      <c r="CA35" s="496"/>
      <c r="CB35" s="496"/>
      <c r="CC35" s="496"/>
      <c r="CD35" s="496"/>
      <c r="CE35" s="496"/>
      <c r="CF35" s="496"/>
      <c r="CG35" s="496"/>
      <c r="CH35" s="496"/>
      <c r="CJ35" s="496"/>
      <c r="CK35" s="496"/>
      <c r="CL35" s="496"/>
    </row>
    <row r="36" spans="1:96">
      <c r="A36" s="496"/>
      <c r="B36" s="496"/>
      <c r="C36" s="496"/>
      <c r="D36" s="496"/>
      <c r="E36" s="496"/>
      <c r="F36" s="496"/>
      <c r="G36" s="496"/>
      <c r="H36" s="496"/>
      <c r="I36" s="496"/>
      <c r="J36" s="496"/>
      <c r="K36" s="496"/>
      <c r="L36" s="496"/>
      <c r="M36" s="496"/>
      <c r="N36" s="496"/>
      <c r="O36" s="496"/>
      <c r="P36" s="496"/>
      <c r="Q36" s="496"/>
      <c r="R36" s="496"/>
      <c r="S36" s="496"/>
      <c r="T36" s="496"/>
      <c r="U36" s="496"/>
      <c r="V36" s="496"/>
      <c r="W36" s="496"/>
      <c r="X36" s="496"/>
      <c r="Y36" s="496"/>
      <c r="Z36" s="496"/>
      <c r="AA36" s="496"/>
      <c r="AB36" s="496"/>
      <c r="AC36" s="496"/>
      <c r="AD36" s="496"/>
      <c r="AE36" s="496"/>
      <c r="AF36" s="496"/>
      <c r="AG36" s="496"/>
      <c r="AH36" s="496"/>
      <c r="AI36" s="496"/>
      <c r="AJ36" s="496"/>
      <c r="AK36" s="496"/>
      <c r="AL36" s="496"/>
      <c r="AM36" s="496"/>
      <c r="AN36" s="496"/>
      <c r="AO36" s="496"/>
      <c r="AP36" s="496"/>
      <c r="AQ36" s="496"/>
      <c r="AR36" s="496"/>
      <c r="AS36" s="496"/>
      <c r="AT36" s="496"/>
      <c r="AU36" s="496"/>
      <c r="AV36" s="496"/>
      <c r="AW36" s="496"/>
      <c r="AX36" s="496"/>
      <c r="AY36" s="496"/>
      <c r="AZ36" s="496"/>
      <c r="BA36" s="496"/>
      <c r="BB36" s="496"/>
      <c r="BC36" s="496"/>
      <c r="BD36" s="496"/>
      <c r="BE36" s="496"/>
      <c r="BF36" s="496"/>
      <c r="BG36" s="496"/>
      <c r="BH36" s="496"/>
      <c r="BI36" s="496"/>
      <c r="BJ36" s="496"/>
      <c r="BK36" s="496"/>
      <c r="BL36" s="496"/>
      <c r="BM36" s="496"/>
      <c r="BN36" s="496"/>
      <c r="BO36" s="496"/>
      <c r="BP36" s="496"/>
      <c r="BQ36" s="496"/>
      <c r="BR36" s="496"/>
      <c r="BS36" s="496"/>
      <c r="BT36" s="496"/>
      <c r="BU36" s="496"/>
      <c r="BV36" s="496"/>
      <c r="BW36" s="496"/>
      <c r="BX36" s="496"/>
      <c r="BY36" s="496"/>
      <c r="BZ36" s="496"/>
      <c r="CA36" s="496"/>
      <c r="CB36" s="496"/>
      <c r="CC36" s="496"/>
      <c r="CD36" s="496"/>
      <c r="CE36" s="496"/>
      <c r="CF36" s="496"/>
      <c r="CG36" s="496"/>
      <c r="CH36" s="496"/>
      <c r="CJ36" s="496"/>
      <c r="CK36" s="496"/>
      <c r="CL36" s="496"/>
    </row>
    <row r="37" spans="1:96">
      <c r="A37" s="496"/>
      <c r="B37" s="496"/>
      <c r="C37" s="496"/>
      <c r="D37" s="496"/>
      <c r="E37" s="496"/>
      <c r="F37" s="496"/>
      <c r="G37" s="496"/>
      <c r="H37" s="496"/>
      <c r="I37" s="496"/>
      <c r="J37" s="496"/>
      <c r="K37" s="496"/>
      <c r="L37" s="496"/>
      <c r="M37" s="496"/>
      <c r="N37" s="496"/>
      <c r="O37" s="496"/>
      <c r="P37" s="496"/>
      <c r="Q37" s="496"/>
      <c r="R37" s="496"/>
      <c r="S37" s="496"/>
      <c r="T37" s="496"/>
      <c r="U37" s="496"/>
      <c r="V37" s="496"/>
      <c r="W37" s="496"/>
      <c r="X37" s="496"/>
      <c r="Y37" s="496"/>
      <c r="Z37" s="496"/>
      <c r="AA37" s="496"/>
      <c r="AB37" s="496"/>
      <c r="AC37" s="496"/>
      <c r="AD37" s="496"/>
      <c r="AE37" s="496"/>
      <c r="AF37" s="496"/>
      <c r="AG37" s="496"/>
      <c r="AH37" s="496"/>
      <c r="AI37" s="496"/>
      <c r="AJ37" s="496"/>
      <c r="AK37" s="496"/>
      <c r="AL37" s="496"/>
      <c r="AM37" s="496"/>
      <c r="AN37" s="496"/>
      <c r="AO37" s="496"/>
      <c r="AP37" s="496"/>
      <c r="AQ37" s="496"/>
      <c r="AR37" s="496"/>
      <c r="AS37" s="496"/>
      <c r="AT37" s="496"/>
      <c r="AU37" s="496"/>
      <c r="AV37" s="496"/>
      <c r="AW37" s="496"/>
      <c r="AX37" s="496"/>
      <c r="AY37" s="496"/>
      <c r="AZ37" s="496"/>
      <c r="BA37" s="496"/>
      <c r="BB37" s="496"/>
      <c r="BC37" s="496"/>
      <c r="BD37" s="496"/>
      <c r="BE37" s="496"/>
      <c r="BF37" s="496"/>
      <c r="BG37" s="496"/>
      <c r="BH37" s="496"/>
      <c r="BI37" s="496"/>
      <c r="BJ37" s="496"/>
      <c r="BK37" s="496"/>
      <c r="BL37" s="496"/>
      <c r="BM37" s="496"/>
      <c r="BN37" s="496"/>
      <c r="BO37" s="496"/>
      <c r="BP37" s="496"/>
      <c r="BQ37" s="496"/>
      <c r="BR37" s="496"/>
      <c r="BS37" s="496"/>
      <c r="BT37" s="496"/>
      <c r="BU37" s="496"/>
      <c r="BV37" s="496"/>
      <c r="BW37" s="496"/>
      <c r="BX37" s="496"/>
      <c r="BY37" s="496"/>
      <c r="BZ37" s="496"/>
      <c r="CA37" s="496"/>
      <c r="CB37" s="496"/>
      <c r="CC37" s="496"/>
      <c r="CD37" s="496"/>
      <c r="CE37" s="496"/>
      <c r="CF37" s="496"/>
      <c r="CG37" s="496"/>
      <c r="CH37" s="496"/>
      <c r="CJ37" s="496"/>
      <c r="CK37" s="496"/>
      <c r="CL37" s="496"/>
    </row>
    <row r="38" spans="1:96">
      <c r="A38" s="496"/>
      <c r="B38" s="496"/>
      <c r="C38" s="496"/>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496"/>
      <c r="AG38" s="496"/>
      <c r="AH38" s="496"/>
      <c r="AI38" s="496"/>
      <c r="AJ38" s="496"/>
      <c r="AK38" s="496"/>
      <c r="AL38" s="496"/>
      <c r="AM38" s="496"/>
      <c r="AN38" s="496"/>
      <c r="AO38" s="496"/>
      <c r="AP38" s="496"/>
      <c r="AQ38" s="496"/>
      <c r="AR38" s="496"/>
      <c r="AS38" s="496"/>
      <c r="AT38" s="496"/>
      <c r="AU38" s="496"/>
      <c r="AV38" s="496"/>
      <c r="AW38" s="496"/>
      <c r="AX38" s="496"/>
      <c r="AY38" s="496"/>
      <c r="AZ38" s="496"/>
      <c r="BA38" s="496"/>
      <c r="BB38" s="496"/>
      <c r="BC38" s="496"/>
      <c r="BD38" s="496"/>
      <c r="BE38" s="496"/>
      <c r="BF38" s="496"/>
      <c r="BG38" s="496"/>
      <c r="BH38" s="496"/>
      <c r="BI38" s="496"/>
      <c r="BJ38" s="496"/>
      <c r="BK38" s="496"/>
      <c r="BL38" s="496"/>
      <c r="BM38" s="496"/>
      <c r="BN38" s="496"/>
      <c r="BO38" s="496"/>
      <c r="BP38" s="496"/>
      <c r="BQ38" s="496"/>
      <c r="BR38" s="496"/>
      <c r="BS38" s="496"/>
      <c r="BT38" s="496"/>
      <c r="BU38" s="496"/>
      <c r="BV38" s="496"/>
      <c r="BW38" s="496"/>
      <c r="BX38" s="496"/>
      <c r="BY38" s="496"/>
      <c r="BZ38" s="496"/>
      <c r="CA38" s="496"/>
      <c r="CB38" s="496"/>
      <c r="CC38" s="496"/>
      <c r="CD38" s="496"/>
      <c r="CE38" s="496"/>
      <c r="CF38" s="496"/>
      <c r="CG38" s="496"/>
      <c r="CH38" s="496"/>
      <c r="CJ38" s="496"/>
      <c r="CK38" s="496"/>
      <c r="CL38" s="496"/>
    </row>
    <row r="39" spans="1:96">
      <c r="A39" s="496"/>
      <c r="B39" s="496"/>
      <c r="C39" s="496"/>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c r="AF39" s="496"/>
      <c r="AG39" s="496"/>
      <c r="AH39" s="496"/>
      <c r="AI39" s="496"/>
      <c r="AJ39" s="496"/>
      <c r="AK39" s="496"/>
      <c r="AL39" s="496"/>
      <c r="AM39" s="496"/>
      <c r="AN39" s="496"/>
      <c r="AO39" s="496"/>
      <c r="AP39" s="496"/>
      <c r="AQ39" s="496"/>
      <c r="AR39" s="496"/>
      <c r="AS39" s="496"/>
      <c r="AT39" s="496"/>
      <c r="AU39" s="496"/>
      <c r="AV39" s="496"/>
      <c r="AW39" s="496"/>
      <c r="AX39" s="496"/>
      <c r="AY39" s="496"/>
      <c r="AZ39" s="496"/>
      <c r="BA39" s="496"/>
      <c r="BB39" s="496"/>
      <c r="BC39" s="496"/>
      <c r="BD39" s="496"/>
      <c r="BE39" s="496"/>
      <c r="BF39" s="496"/>
      <c r="BG39" s="496"/>
      <c r="BH39" s="496"/>
      <c r="BI39" s="496"/>
      <c r="BJ39" s="496"/>
      <c r="BK39" s="496"/>
      <c r="BL39" s="496"/>
      <c r="BM39" s="496"/>
      <c r="BN39" s="496"/>
      <c r="BO39" s="496"/>
      <c r="BP39" s="496"/>
      <c r="BQ39" s="496"/>
      <c r="BR39" s="496"/>
      <c r="BS39" s="496"/>
      <c r="BT39" s="496"/>
      <c r="BU39" s="496"/>
      <c r="BV39" s="496"/>
      <c r="BW39" s="496"/>
      <c r="BX39" s="496"/>
      <c r="BY39" s="496"/>
      <c r="BZ39" s="496"/>
      <c r="CA39" s="496"/>
      <c r="CB39" s="496"/>
      <c r="CC39" s="496"/>
      <c r="CD39" s="496"/>
      <c r="CE39" s="496"/>
      <c r="CF39" s="496"/>
      <c r="CG39" s="496"/>
      <c r="CH39" s="496"/>
      <c r="CJ39" s="496"/>
      <c r="CK39" s="496"/>
      <c r="CL39" s="496"/>
    </row>
    <row r="40" spans="1:96">
      <c r="A40" s="496"/>
      <c r="B40" s="496"/>
      <c r="C40" s="496"/>
      <c r="D40" s="496"/>
      <c r="E40" s="496"/>
      <c r="F40" s="496"/>
      <c r="G40" s="496"/>
      <c r="H40" s="496"/>
      <c r="I40" s="496"/>
      <c r="J40" s="496"/>
      <c r="K40" s="496"/>
      <c r="L40" s="496"/>
      <c r="M40" s="496"/>
      <c r="N40" s="496"/>
      <c r="O40" s="496"/>
      <c r="P40" s="496"/>
      <c r="Q40" s="496"/>
      <c r="R40" s="496"/>
      <c r="S40" s="496"/>
      <c r="T40" s="496"/>
      <c r="U40" s="496"/>
      <c r="V40" s="496"/>
      <c r="W40" s="496"/>
      <c r="X40" s="496"/>
      <c r="Y40" s="496"/>
      <c r="Z40" s="496"/>
      <c r="AA40" s="496"/>
      <c r="AB40" s="496"/>
      <c r="AC40" s="496"/>
      <c r="AD40" s="496"/>
      <c r="AE40" s="496"/>
      <c r="AF40" s="496"/>
      <c r="AG40" s="496"/>
      <c r="AH40" s="496"/>
      <c r="AI40" s="496"/>
      <c r="AJ40" s="496"/>
      <c r="AK40" s="496"/>
      <c r="AL40" s="496"/>
      <c r="AM40" s="496"/>
      <c r="AN40" s="496"/>
      <c r="AO40" s="496"/>
      <c r="AP40" s="496"/>
      <c r="AQ40" s="496"/>
      <c r="AR40" s="496"/>
      <c r="AS40" s="496"/>
      <c r="AT40" s="496"/>
      <c r="AU40" s="496"/>
      <c r="AV40" s="496"/>
      <c r="AW40" s="496"/>
      <c r="AX40" s="496"/>
      <c r="AY40" s="496"/>
      <c r="AZ40" s="496"/>
      <c r="BA40" s="496"/>
      <c r="BB40" s="496"/>
      <c r="BC40" s="496"/>
      <c r="BD40" s="496"/>
      <c r="BE40" s="496"/>
      <c r="BF40" s="496"/>
      <c r="BG40" s="496"/>
      <c r="BH40" s="496"/>
      <c r="BI40" s="496"/>
      <c r="BJ40" s="496"/>
      <c r="BK40" s="496"/>
      <c r="BL40" s="496"/>
      <c r="BM40" s="496"/>
      <c r="BN40" s="496"/>
      <c r="BO40" s="496"/>
      <c r="BP40" s="496"/>
      <c r="BQ40" s="496"/>
      <c r="BR40" s="496"/>
      <c r="BS40" s="496"/>
      <c r="BT40" s="496"/>
      <c r="BU40" s="496"/>
      <c r="BV40" s="496"/>
      <c r="BW40" s="496"/>
      <c r="BX40" s="496"/>
      <c r="BY40" s="496"/>
      <c r="BZ40" s="496"/>
      <c r="CA40" s="496"/>
      <c r="CB40" s="496"/>
      <c r="CC40" s="496"/>
      <c r="CD40" s="496"/>
      <c r="CE40" s="496"/>
      <c r="CF40" s="496"/>
      <c r="CG40" s="496"/>
      <c r="CH40" s="496"/>
      <c r="CJ40" s="496"/>
      <c r="CK40" s="496"/>
      <c r="CL40" s="496"/>
    </row>
    <row r="41" spans="1:96">
      <c r="A41" s="496"/>
      <c r="B41" s="496"/>
      <c r="C41" s="496"/>
      <c r="D41" s="496"/>
      <c r="E41" s="496"/>
      <c r="F41" s="496"/>
      <c r="G41" s="496"/>
      <c r="H41" s="496"/>
      <c r="I41" s="496"/>
      <c r="J41" s="496"/>
      <c r="K41" s="496"/>
      <c r="L41" s="496"/>
      <c r="M41" s="496"/>
      <c r="N41" s="496"/>
      <c r="O41" s="496"/>
      <c r="P41" s="496"/>
      <c r="Q41" s="496"/>
      <c r="R41" s="496"/>
      <c r="S41" s="496"/>
      <c r="T41" s="496"/>
      <c r="U41" s="496"/>
      <c r="V41" s="496"/>
      <c r="W41" s="496"/>
      <c r="X41" s="496"/>
      <c r="Y41" s="496"/>
      <c r="Z41" s="496"/>
      <c r="AA41" s="496"/>
      <c r="AB41" s="496"/>
      <c r="AC41" s="496"/>
      <c r="AD41" s="496"/>
      <c r="AE41" s="496"/>
      <c r="AF41" s="496"/>
      <c r="AG41" s="496"/>
      <c r="AH41" s="496"/>
      <c r="AI41" s="496"/>
      <c r="AJ41" s="496"/>
      <c r="AK41" s="496"/>
      <c r="AL41" s="496"/>
      <c r="AM41" s="496"/>
      <c r="AN41" s="496"/>
      <c r="AO41" s="496"/>
      <c r="AP41" s="496"/>
      <c r="AQ41" s="496"/>
      <c r="AR41" s="496"/>
      <c r="AS41" s="496"/>
      <c r="AT41" s="496"/>
      <c r="AU41" s="496"/>
      <c r="AV41" s="496"/>
      <c r="AW41" s="496"/>
      <c r="AX41" s="496"/>
      <c r="AY41" s="496"/>
      <c r="AZ41" s="496"/>
      <c r="BA41" s="496"/>
      <c r="BB41" s="496"/>
      <c r="BC41" s="496"/>
      <c r="BD41" s="496"/>
      <c r="BE41" s="496"/>
      <c r="BF41" s="496"/>
      <c r="BG41" s="496"/>
      <c r="BH41" s="496"/>
      <c r="BI41" s="496"/>
      <c r="BJ41" s="496"/>
      <c r="BK41" s="496"/>
      <c r="BL41" s="496"/>
      <c r="BM41" s="496"/>
      <c r="BN41" s="496"/>
      <c r="BO41" s="496"/>
      <c r="BP41" s="496"/>
      <c r="BQ41" s="496"/>
      <c r="BR41" s="496"/>
      <c r="BS41" s="496"/>
      <c r="BT41" s="496"/>
      <c r="BU41" s="496"/>
      <c r="BV41" s="496"/>
      <c r="BW41" s="496"/>
      <c r="BX41" s="496"/>
      <c r="BY41" s="496"/>
      <c r="BZ41" s="496"/>
      <c r="CA41" s="496"/>
      <c r="CB41" s="496"/>
      <c r="CC41" s="496"/>
      <c r="CD41" s="496"/>
      <c r="CE41" s="496"/>
      <c r="CF41" s="496"/>
      <c r="CG41" s="496"/>
      <c r="CH41" s="496"/>
      <c r="CJ41" s="496"/>
      <c r="CK41" s="496"/>
      <c r="CL41" s="496"/>
    </row>
    <row r="42" spans="1:96">
      <c r="A42" s="496"/>
      <c r="B42" s="496"/>
      <c r="C42" s="496"/>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96"/>
      <c r="AG42" s="496"/>
      <c r="AH42" s="496"/>
      <c r="AI42" s="496"/>
      <c r="AJ42" s="496"/>
      <c r="AK42" s="496"/>
      <c r="AL42" s="496"/>
      <c r="AM42" s="496"/>
      <c r="AN42" s="496"/>
      <c r="AO42" s="496"/>
      <c r="AP42" s="496"/>
      <c r="AQ42" s="496"/>
      <c r="AR42" s="496"/>
      <c r="AS42" s="496"/>
      <c r="AT42" s="496"/>
      <c r="AU42" s="496"/>
      <c r="AV42" s="496"/>
      <c r="AW42" s="496"/>
      <c r="AX42" s="496"/>
      <c r="AY42" s="496"/>
      <c r="AZ42" s="496"/>
      <c r="BA42" s="496"/>
      <c r="BB42" s="496"/>
      <c r="BC42" s="496"/>
      <c r="BD42" s="496"/>
      <c r="BE42" s="496"/>
      <c r="BF42" s="496"/>
      <c r="BG42" s="496"/>
      <c r="BH42" s="496"/>
      <c r="BI42" s="496"/>
      <c r="BJ42" s="496"/>
      <c r="BK42" s="496"/>
      <c r="BL42" s="496"/>
      <c r="BM42" s="496"/>
      <c r="BN42" s="496"/>
      <c r="BO42" s="496"/>
      <c r="BP42" s="496"/>
      <c r="BQ42" s="496"/>
      <c r="BR42" s="496"/>
      <c r="BS42" s="496"/>
      <c r="BT42" s="496"/>
      <c r="BU42" s="496"/>
      <c r="BV42" s="496"/>
      <c r="BW42" s="496"/>
      <c r="BX42" s="496"/>
      <c r="BY42" s="496"/>
      <c r="BZ42" s="496"/>
      <c r="CA42" s="496"/>
      <c r="CB42" s="496"/>
      <c r="CC42" s="496"/>
      <c r="CD42" s="496"/>
      <c r="CE42" s="496"/>
      <c r="CF42" s="496"/>
      <c r="CG42" s="496"/>
      <c r="CH42" s="496"/>
      <c r="CJ42" s="496"/>
      <c r="CK42" s="496"/>
      <c r="CL42" s="496"/>
    </row>
    <row r="43" spans="1:96">
      <c r="A43" s="496"/>
      <c r="B43" s="496"/>
      <c r="C43" s="496"/>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6"/>
      <c r="AF43" s="496"/>
      <c r="AG43" s="496"/>
      <c r="AH43" s="496"/>
      <c r="AI43" s="496"/>
      <c r="AJ43" s="496"/>
      <c r="AK43" s="496"/>
      <c r="AL43" s="496"/>
      <c r="AM43" s="496"/>
      <c r="AN43" s="496"/>
      <c r="AO43" s="496"/>
      <c r="AP43" s="496"/>
      <c r="AQ43" s="496"/>
      <c r="AR43" s="496"/>
      <c r="AS43" s="496"/>
      <c r="AT43" s="496"/>
      <c r="AU43" s="496"/>
      <c r="AV43" s="496"/>
      <c r="AW43" s="496"/>
      <c r="AX43" s="496"/>
      <c r="AY43" s="496"/>
      <c r="AZ43" s="496"/>
      <c r="BA43" s="496"/>
      <c r="BB43" s="496"/>
      <c r="BC43" s="496"/>
      <c r="BD43" s="496"/>
      <c r="BE43" s="496"/>
      <c r="BF43" s="496"/>
      <c r="BG43" s="496"/>
      <c r="BH43" s="496"/>
      <c r="BI43" s="496"/>
      <c r="BJ43" s="496"/>
      <c r="BK43" s="496"/>
      <c r="BL43" s="496"/>
      <c r="BM43" s="496"/>
      <c r="BN43" s="496"/>
      <c r="BO43" s="496"/>
      <c r="BP43" s="496"/>
      <c r="BQ43" s="496"/>
      <c r="BR43" s="496"/>
      <c r="BS43" s="496"/>
      <c r="BT43" s="496"/>
      <c r="BU43" s="496"/>
      <c r="BV43" s="496"/>
      <c r="BW43" s="496"/>
      <c r="BX43" s="496"/>
      <c r="BY43" s="496"/>
      <c r="BZ43" s="496"/>
      <c r="CA43" s="496"/>
      <c r="CB43" s="496"/>
      <c r="CC43" s="496"/>
      <c r="CD43" s="496"/>
      <c r="CE43" s="496"/>
      <c r="CF43" s="496"/>
      <c r="CG43" s="496"/>
      <c r="CH43" s="496"/>
      <c r="CJ43" s="496"/>
      <c r="CK43" s="496"/>
      <c r="CL43" s="496"/>
    </row>
    <row r="44" spans="1:96">
      <c r="A44" s="496"/>
      <c r="B44" s="496"/>
      <c r="C44" s="496"/>
      <c r="D44" s="496"/>
      <c r="E44" s="496"/>
      <c r="F44" s="496"/>
      <c r="G44" s="496"/>
      <c r="H44" s="496"/>
      <c r="I44" s="496"/>
      <c r="J44" s="496"/>
      <c r="K44" s="496"/>
      <c r="L44" s="496"/>
      <c r="M44" s="496"/>
      <c r="N44" s="496"/>
      <c r="O44" s="496"/>
      <c r="P44" s="496"/>
      <c r="Q44" s="496"/>
      <c r="R44" s="496"/>
      <c r="S44" s="496"/>
      <c r="T44" s="496"/>
      <c r="U44" s="496"/>
      <c r="V44" s="496"/>
      <c r="W44" s="496"/>
      <c r="X44" s="496"/>
      <c r="Y44" s="496"/>
      <c r="Z44" s="496"/>
      <c r="AA44" s="496"/>
      <c r="AB44" s="496"/>
      <c r="AC44" s="496"/>
      <c r="AD44" s="496"/>
      <c r="AE44" s="496"/>
      <c r="AF44" s="496"/>
      <c r="AG44" s="496"/>
      <c r="AH44" s="496"/>
      <c r="AI44" s="496"/>
      <c r="AJ44" s="496"/>
      <c r="AK44" s="496"/>
      <c r="AL44" s="496"/>
      <c r="AM44" s="496"/>
      <c r="AN44" s="496"/>
      <c r="AO44" s="496"/>
      <c r="AP44" s="496"/>
      <c r="AQ44" s="496"/>
      <c r="AR44" s="496"/>
      <c r="AS44" s="496"/>
      <c r="AT44" s="496"/>
      <c r="AU44" s="496"/>
      <c r="AV44" s="496"/>
      <c r="AW44" s="496"/>
      <c r="AX44" s="496"/>
      <c r="AY44" s="496"/>
      <c r="AZ44" s="496"/>
      <c r="BA44" s="496"/>
      <c r="BB44" s="496"/>
      <c r="BC44" s="496"/>
      <c r="BD44" s="496"/>
      <c r="BE44" s="496"/>
      <c r="BF44" s="496"/>
      <c r="BG44" s="496"/>
      <c r="BH44" s="496"/>
      <c r="BI44" s="496"/>
      <c r="BJ44" s="496"/>
      <c r="BK44" s="496"/>
      <c r="BL44" s="496"/>
      <c r="BM44" s="496"/>
      <c r="BN44" s="496"/>
      <c r="BO44" s="496"/>
      <c r="BP44" s="496"/>
      <c r="BQ44" s="496"/>
      <c r="BR44" s="496"/>
      <c r="BS44" s="496"/>
      <c r="BT44" s="496"/>
      <c r="BU44" s="496"/>
      <c r="BV44" s="496"/>
      <c r="BW44" s="496"/>
      <c r="BX44" s="496"/>
      <c r="BY44" s="496"/>
      <c r="BZ44" s="496"/>
      <c r="CA44" s="496"/>
      <c r="CB44" s="496"/>
      <c r="CC44" s="496"/>
      <c r="CD44" s="496"/>
      <c r="CE44" s="496"/>
      <c r="CF44" s="496"/>
      <c r="CG44" s="496"/>
      <c r="CH44" s="496"/>
      <c r="CJ44" s="496"/>
      <c r="CK44" s="496"/>
      <c r="CL44" s="496"/>
    </row>
    <row r="45" spans="1:96">
      <c r="A45" s="496"/>
      <c r="B45" s="496"/>
      <c r="C45" s="496"/>
      <c r="D45" s="496"/>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c r="AF45" s="496"/>
      <c r="AG45" s="496"/>
      <c r="AH45" s="496"/>
      <c r="AI45" s="496"/>
      <c r="AJ45" s="496"/>
      <c r="AK45" s="496"/>
      <c r="AL45" s="496"/>
      <c r="AM45" s="496"/>
      <c r="AN45" s="496"/>
      <c r="AO45" s="496"/>
      <c r="AP45" s="496"/>
      <c r="AQ45" s="496"/>
      <c r="AR45" s="496"/>
      <c r="AS45" s="496"/>
      <c r="AT45" s="496"/>
      <c r="AU45" s="496"/>
      <c r="AV45" s="496"/>
      <c r="AW45" s="496"/>
      <c r="AX45" s="496"/>
      <c r="AY45" s="496"/>
      <c r="AZ45" s="496"/>
      <c r="BA45" s="496"/>
      <c r="BB45" s="496"/>
      <c r="BC45" s="496"/>
      <c r="BD45" s="496"/>
      <c r="BE45" s="496"/>
      <c r="BF45" s="496"/>
      <c r="BG45" s="496"/>
      <c r="BH45" s="496"/>
      <c r="BI45" s="496"/>
      <c r="BJ45" s="496"/>
      <c r="BK45" s="496"/>
      <c r="BL45" s="496"/>
      <c r="BM45" s="496"/>
      <c r="BN45" s="496"/>
      <c r="BO45" s="496"/>
      <c r="BP45" s="496"/>
      <c r="BQ45" s="496"/>
      <c r="BR45" s="496"/>
      <c r="BS45" s="496"/>
      <c r="BT45" s="496"/>
      <c r="BU45" s="496"/>
      <c r="BV45" s="496"/>
      <c r="BW45" s="496"/>
      <c r="BX45" s="496"/>
      <c r="BY45" s="496"/>
      <c r="BZ45" s="496"/>
      <c r="CA45" s="496"/>
      <c r="CB45" s="496"/>
      <c r="CC45" s="496"/>
      <c r="CD45" s="496"/>
      <c r="CE45" s="496"/>
      <c r="CF45" s="496"/>
      <c r="CG45" s="496"/>
      <c r="CH45" s="496"/>
      <c r="CJ45" s="496"/>
      <c r="CK45" s="496"/>
      <c r="CL45" s="496"/>
    </row>
    <row r="46" spans="1:96">
      <c r="A46" s="496"/>
      <c r="B46" s="496"/>
      <c r="C46" s="496"/>
      <c r="D46" s="496"/>
      <c r="E46" s="496"/>
      <c r="F46" s="496"/>
      <c r="G46" s="496"/>
      <c r="H46" s="496"/>
      <c r="I46" s="496"/>
      <c r="J46" s="496"/>
      <c r="K46" s="496"/>
      <c r="L46" s="496"/>
      <c r="M46" s="496"/>
      <c r="N46" s="496"/>
      <c r="O46" s="496"/>
      <c r="P46" s="496"/>
      <c r="Q46" s="496"/>
      <c r="R46" s="496"/>
      <c r="S46" s="496"/>
      <c r="T46" s="496"/>
      <c r="U46" s="496"/>
      <c r="V46" s="496"/>
      <c r="W46" s="496"/>
      <c r="X46" s="496"/>
      <c r="Y46" s="496"/>
      <c r="Z46" s="496"/>
      <c r="AA46" s="496"/>
      <c r="AB46" s="496"/>
      <c r="AC46" s="496"/>
      <c r="AD46" s="496"/>
      <c r="AE46" s="496"/>
      <c r="AF46" s="496"/>
      <c r="AG46" s="496"/>
      <c r="AH46" s="496"/>
      <c r="AI46" s="496"/>
      <c r="AJ46" s="496"/>
      <c r="AK46" s="496"/>
      <c r="AL46" s="496"/>
      <c r="AM46" s="496"/>
      <c r="AN46" s="496"/>
      <c r="AO46" s="496"/>
      <c r="AP46" s="496"/>
      <c r="AQ46" s="496"/>
      <c r="AR46" s="496"/>
      <c r="AS46" s="496"/>
      <c r="AT46" s="496"/>
      <c r="AU46" s="496"/>
      <c r="AV46" s="496"/>
      <c r="AW46" s="496"/>
      <c r="AX46" s="496"/>
      <c r="AY46" s="496"/>
      <c r="AZ46" s="496"/>
      <c r="BA46" s="496"/>
      <c r="BB46" s="496"/>
      <c r="BC46" s="496"/>
      <c r="BD46" s="496"/>
      <c r="BE46" s="496"/>
      <c r="BF46" s="496"/>
      <c r="BG46" s="496"/>
      <c r="BH46" s="496"/>
      <c r="BI46" s="496"/>
      <c r="BJ46" s="496"/>
      <c r="BK46" s="496"/>
      <c r="BL46" s="496"/>
      <c r="BM46" s="496"/>
      <c r="BN46" s="496"/>
      <c r="BO46" s="496"/>
      <c r="BP46" s="496"/>
      <c r="BQ46" s="496"/>
      <c r="BR46" s="496"/>
      <c r="BS46" s="496"/>
      <c r="BT46" s="496"/>
      <c r="BU46" s="496"/>
      <c r="BV46" s="496"/>
      <c r="BW46" s="496"/>
      <c r="BX46" s="496"/>
      <c r="BY46" s="496"/>
      <c r="BZ46" s="496"/>
      <c r="CA46" s="496"/>
      <c r="CB46" s="496"/>
      <c r="CC46" s="496"/>
      <c r="CD46" s="496"/>
      <c r="CE46" s="496"/>
      <c r="CF46" s="496"/>
      <c r="CG46" s="496"/>
      <c r="CH46" s="496"/>
      <c r="CJ46" s="496"/>
      <c r="CK46" s="496"/>
      <c r="CL46" s="496"/>
    </row>
    <row r="47" spans="1:96">
      <c r="A47" s="496"/>
      <c r="B47" s="496"/>
      <c r="C47" s="496"/>
      <c r="D47" s="496"/>
      <c r="E47" s="496"/>
      <c r="F47" s="496"/>
      <c r="G47" s="496"/>
      <c r="H47" s="496"/>
      <c r="I47" s="496"/>
      <c r="J47" s="496"/>
      <c r="K47" s="496"/>
      <c r="L47" s="496"/>
      <c r="M47" s="496"/>
      <c r="N47" s="496"/>
      <c r="O47" s="496"/>
      <c r="P47" s="496"/>
      <c r="Q47" s="496"/>
      <c r="R47" s="496"/>
      <c r="S47" s="496"/>
      <c r="T47" s="496"/>
      <c r="U47" s="496"/>
      <c r="V47" s="496"/>
      <c r="W47" s="496"/>
      <c r="X47" s="496"/>
      <c r="Y47" s="496"/>
      <c r="Z47" s="496"/>
      <c r="AA47" s="496"/>
      <c r="AB47" s="496"/>
      <c r="AC47" s="496"/>
      <c r="AD47" s="496"/>
      <c r="AE47" s="496"/>
      <c r="AF47" s="496"/>
      <c r="AG47" s="496"/>
      <c r="AH47" s="496"/>
      <c r="AI47" s="496"/>
      <c r="AJ47" s="496"/>
      <c r="AK47" s="496"/>
      <c r="AL47" s="496"/>
      <c r="AM47" s="496"/>
      <c r="AN47" s="496"/>
      <c r="AO47" s="496"/>
      <c r="AP47" s="496"/>
      <c r="AQ47" s="496"/>
      <c r="AR47" s="496"/>
      <c r="AS47" s="496"/>
      <c r="AT47" s="496"/>
      <c r="AU47" s="496"/>
      <c r="AV47" s="496"/>
      <c r="AW47" s="496"/>
      <c r="AX47" s="496"/>
      <c r="AY47" s="496"/>
      <c r="AZ47" s="496"/>
      <c r="BA47" s="496"/>
      <c r="BB47" s="496"/>
      <c r="BC47" s="496"/>
      <c r="BD47" s="496"/>
      <c r="BE47" s="496"/>
      <c r="BF47" s="496"/>
      <c r="BG47" s="496"/>
      <c r="BH47" s="496"/>
      <c r="BI47" s="496"/>
      <c r="BJ47" s="496"/>
      <c r="BK47" s="496"/>
      <c r="BL47" s="496"/>
      <c r="BM47" s="496"/>
      <c r="BN47" s="496"/>
      <c r="BO47" s="496"/>
      <c r="BP47" s="496"/>
      <c r="BQ47" s="496"/>
      <c r="BR47" s="496"/>
      <c r="BS47" s="496"/>
      <c r="BT47" s="496"/>
      <c r="BU47" s="496"/>
      <c r="BV47" s="496"/>
      <c r="BW47" s="496"/>
      <c r="BX47" s="496"/>
      <c r="BY47" s="496"/>
      <c r="BZ47" s="496"/>
      <c r="CA47" s="496"/>
      <c r="CB47" s="496"/>
      <c r="CC47" s="496"/>
      <c r="CD47" s="496"/>
      <c r="CE47" s="496"/>
      <c r="CF47" s="496"/>
      <c r="CG47" s="496"/>
      <c r="CH47" s="496"/>
      <c r="CJ47" s="496"/>
      <c r="CK47" s="496"/>
      <c r="CL47" s="496"/>
    </row>
    <row r="48" spans="1:96">
      <c r="A48" s="496"/>
      <c r="B48" s="496"/>
      <c r="C48" s="496"/>
      <c r="D48" s="496"/>
      <c r="E48" s="496"/>
      <c r="F48" s="496"/>
      <c r="G48" s="496"/>
      <c r="H48" s="496"/>
      <c r="I48" s="496"/>
      <c r="J48" s="496"/>
      <c r="K48" s="496"/>
      <c r="L48" s="496"/>
      <c r="M48" s="496"/>
      <c r="N48" s="496"/>
      <c r="O48" s="496"/>
      <c r="P48" s="496"/>
      <c r="Q48" s="496"/>
      <c r="R48" s="496"/>
      <c r="S48" s="496"/>
      <c r="T48" s="496"/>
      <c r="U48" s="496"/>
      <c r="V48" s="496"/>
      <c r="W48" s="496"/>
      <c r="X48" s="496"/>
      <c r="Y48" s="496"/>
      <c r="Z48" s="496"/>
      <c r="AA48" s="496"/>
      <c r="AB48" s="496"/>
      <c r="AC48" s="496"/>
      <c r="AD48" s="496"/>
      <c r="AE48" s="496"/>
      <c r="AF48" s="496"/>
      <c r="AG48" s="496"/>
      <c r="AH48" s="496"/>
      <c r="AI48" s="496"/>
      <c r="AJ48" s="496"/>
      <c r="AK48" s="496"/>
      <c r="AL48" s="496"/>
      <c r="AM48" s="496"/>
      <c r="AN48" s="496"/>
      <c r="AO48" s="496"/>
      <c r="AP48" s="496"/>
      <c r="AQ48" s="496"/>
      <c r="AR48" s="496"/>
      <c r="AS48" s="496"/>
      <c r="AT48" s="496"/>
      <c r="AU48" s="496"/>
      <c r="AV48" s="496"/>
      <c r="AW48" s="496"/>
      <c r="AX48" s="496"/>
      <c r="AY48" s="496"/>
      <c r="AZ48" s="496"/>
      <c r="BA48" s="496"/>
      <c r="BB48" s="496"/>
      <c r="BC48" s="496"/>
      <c r="BD48" s="496"/>
      <c r="BE48" s="496"/>
      <c r="BF48" s="496"/>
      <c r="BG48" s="496"/>
      <c r="BH48" s="496"/>
      <c r="BI48" s="496"/>
      <c r="BJ48" s="496"/>
      <c r="BK48" s="496"/>
      <c r="BL48" s="496"/>
      <c r="BM48" s="496"/>
      <c r="BN48" s="496"/>
      <c r="BO48" s="496"/>
      <c r="BP48" s="496"/>
      <c r="BQ48" s="496"/>
      <c r="BR48" s="496"/>
      <c r="BS48" s="496"/>
      <c r="BT48" s="496"/>
      <c r="BU48" s="496"/>
      <c r="BV48" s="496"/>
      <c r="BW48" s="496"/>
      <c r="BX48" s="496"/>
      <c r="BY48" s="496"/>
      <c r="BZ48" s="496"/>
      <c r="CA48" s="496"/>
      <c r="CB48" s="496"/>
      <c r="CC48" s="496"/>
      <c r="CD48" s="496"/>
      <c r="CE48" s="496"/>
      <c r="CF48" s="496"/>
      <c r="CG48" s="496"/>
      <c r="CH48" s="496"/>
      <c r="CJ48" s="496"/>
      <c r="CK48" s="496"/>
      <c r="CL48" s="496"/>
    </row>
    <row r="49" spans="1:90">
      <c r="A49" s="496"/>
      <c r="B49" s="496"/>
      <c r="C49" s="496"/>
      <c r="D49" s="496"/>
      <c r="E49" s="496"/>
      <c r="F49" s="496"/>
      <c r="G49" s="496"/>
      <c r="H49" s="496"/>
      <c r="I49" s="496"/>
      <c r="J49" s="496"/>
      <c r="K49" s="496"/>
      <c r="L49" s="496"/>
      <c r="M49" s="496"/>
      <c r="N49" s="496"/>
      <c r="O49" s="496"/>
      <c r="P49" s="496"/>
      <c r="Q49" s="496"/>
      <c r="R49" s="496"/>
      <c r="S49" s="496"/>
      <c r="T49" s="496"/>
      <c r="U49" s="496"/>
      <c r="V49" s="496"/>
      <c r="W49" s="496"/>
      <c r="X49" s="496"/>
      <c r="Y49" s="496"/>
      <c r="Z49" s="496"/>
      <c r="AA49" s="496"/>
      <c r="AB49" s="496"/>
      <c r="AC49" s="496"/>
      <c r="AD49" s="496"/>
      <c r="AE49" s="496"/>
      <c r="AF49" s="496"/>
      <c r="AG49" s="496"/>
      <c r="AH49" s="496"/>
      <c r="AI49" s="496"/>
      <c r="AJ49" s="496"/>
      <c r="AK49" s="496"/>
      <c r="AL49" s="496"/>
      <c r="AM49" s="496"/>
      <c r="AN49" s="496"/>
      <c r="AO49" s="496"/>
      <c r="AP49" s="496"/>
      <c r="AQ49" s="496"/>
      <c r="AR49" s="496"/>
      <c r="AS49" s="496"/>
      <c r="AT49" s="496"/>
      <c r="AU49" s="496"/>
      <c r="AV49" s="496"/>
      <c r="AW49" s="496"/>
      <c r="AX49" s="496"/>
      <c r="AY49" s="496"/>
      <c r="AZ49" s="496"/>
      <c r="BA49" s="496"/>
      <c r="BB49" s="496"/>
      <c r="BC49" s="496"/>
      <c r="BD49" s="496"/>
      <c r="BE49" s="496"/>
      <c r="BF49" s="496"/>
      <c r="BG49" s="496"/>
      <c r="BH49" s="496"/>
      <c r="BI49" s="496"/>
      <c r="BJ49" s="496"/>
      <c r="BK49" s="496"/>
      <c r="BL49" s="496"/>
      <c r="BM49" s="496"/>
      <c r="BN49" s="496"/>
      <c r="BO49" s="496"/>
      <c r="BP49" s="496"/>
      <c r="BQ49" s="496"/>
      <c r="BR49" s="496"/>
      <c r="BS49" s="496"/>
      <c r="BT49" s="496"/>
      <c r="BU49" s="496"/>
      <c r="BV49" s="496"/>
      <c r="BW49" s="496"/>
      <c r="BX49" s="496"/>
      <c r="BY49" s="496"/>
      <c r="BZ49" s="496"/>
      <c r="CA49" s="496"/>
      <c r="CB49" s="496"/>
      <c r="CC49" s="496"/>
      <c r="CD49" s="496"/>
      <c r="CE49" s="496"/>
      <c r="CF49" s="496"/>
      <c r="CG49" s="496"/>
      <c r="CH49" s="496"/>
      <c r="CJ49" s="496"/>
      <c r="CK49" s="496"/>
      <c r="CL49" s="496"/>
    </row>
  </sheetData>
  <sheetProtection algorithmName="SHA-512" hashValue="jl0W7MYMKNH1Uxk/360EO2X8QPIxxqMDaK1AWsaKW+P5Yz9/Xyqv20wasserfGDyC4gj/RTGJp4uzVDQ5o08IA==" saltValue="93eIXLDiIfasftEX0ZJvrg==" spinCount="100000" sheet="1" formatColumns="0" formatRows="0"/>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3">
    <dataValidation type="custom" allowBlank="1" showErrorMessage="1" errorTitle="Input Error" error="Please enter a numeric value." sqref="E22:CF24 E12:CF17 E26:CF26 E19:CG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 type="list" allowBlank="1" showInputMessage="1" showErrorMessage="1" sqref="E8:CF8" xr:uid="{79EC3B2B-091C-41D0-8081-B03A7D69519E}">
      <formula1>INDIRECT(SUBSTITUTE(#REF!," ","_"))</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70" zoomScaleNormal="70" zoomScaleSheetLayoutView="100" workbookViewId="0">
      <selection sqref="A1:XFD1048576"/>
    </sheetView>
  </sheetViews>
  <sheetFormatPr defaultColWidth="9" defaultRowHeight="14.25"/>
  <cols>
    <col min="1" max="1" width="1.625" style="579" customWidth="1"/>
    <col min="2" max="2" width="72.625" style="579" customWidth="1"/>
    <col min="3" max="3" width="5.5" style="579" bestFit="1" customWidth="1"/>
    <col min="4" max="4" width="4.75" style="579" bestFit="1" customWidth="1"/>
    <col min="5" max="5" width="12.75" style="579" bestFit="1" customWidth="1"/>
    <col min="6" max="6" width="2.125" style="579" customWidth="1"/>
    <col min="7" max="7" width="9.5" style="579" bestFit="1" customWidth="1"/>
    <col min="8" max="8" width="1.625" style="579" customWidth="1"/>
    <col min="9" max="9" width="29.75" style="579" customWidth="1"/>
    <col min="10" max="11" width="1.625" style="579" customWidth="1"/>
    <col min="12" max="12" width="24.625" style="579" customWidth="1"/>
    <col min="13" max="13" width="1.625" style="579" customWidth="1"/>
    <col min="14" max="14" width="20.5" style="579" hidden="1" customWidth="1"/>
    <col min="15" max="15" width="1.625" style="579" hidden="1" customWidth="1"/>
    <col min="16" max="16" width="1.625" style="579" customWidth="1"/>
    <col min="17" max="17" width="36.125" style="579" customWidth="1"/>
    <col min="18" max="18" width="15" style="579" customWidth="1"/>
    <col min="19" max="19" width="1.625" style="579" customWidth="1"/>
    <col min="20" max="16384" width="9" style="579"/>
  </cols>
  <sheetData>
    <row r="1" spans="1:18" ht="30" customHeight="1">
      <c r="B1" s="580" t="s">
        <v>712</v>
      </c>
      <c r="C1" s="580"/>
      <c r="D1" s="580"/>
      <c r="E1" s="580"/>
      <c r="F1" s="580"/>
      <c r="G1" s="173"/>
      <c r="K1" s="582"/>
      <c r="M1" s="582"/>
      <c r="O1" s="582"/>
      <c r="Q1" s="580" t="s">
        <v>6740</v>
      </c>
      <c r="R1" s="580"/>
    </row>
    <row r="2" spans="1:18" ht="30" customHeight="1">
      <c r="B2" s="580" t="s">
        <v>9</v>
      </c>
      <c r="C2" s="488"/>
      <c r="D2" s="488"/>
      <c r="E2" s="488"/>
      <c r="F2" s="488"/>
      <c r="G2" s="173"/>
      <c r="K2" s="582"/>
      <c r="M2" s="582"/>
      <c r="O2" s="582"/>
      <c r="Q2" s="580"/>
      <c r="R2" s="488"/>
    </row>
    <row r="3" spans="1:18" ht="45" customHeight="1">
      <c r="B3" s="3077" t="s">
        <v>713</v>
      </c>
      <c r="C3" s="3077"/>
      <c r="D3" s="3077"/>
      <c r="E3" s="3077"/>
      <c r="F3" s="3077"/>
      <c r="G3" s="3077"/>
      <c r="H3" s="3077"/>
      <c r="I3" s="3077"/>
      <c r="K3" s="582"/>
      <c r="L3" s="583" t="s">
        <v>6741</v>
      </c>
      <c r="M3" s="582"/>
      <c r="O3" s="582"/>
      <c r="Q3" s="3077" t="s">
        <v>713</v>
      </c>
      <c r="R3" s="3077"/>
    </row>
    <row r="4" spans="1:18" ht="18" customHeight="1" thickBot="1">
      <c r="B4" s="584"/>
      <c r="C4" s="584"/>
      <c r="D4" s="584"/>
      <c r="E4" s="584"/>
      <c r="F4" s="585"/>
      <c r="G4" s="173"/>
      <c r="K4" s="582"/>
      <c r="M4" s="582"/>
      <c r="N4" s="674" t="s">
        <v>6742</v>
      </c>
      <c r="O4" s="582"/>
      <c r="Q4" s="584"/>
      <c r="R4" s="584"/>
    </row>
    <row r="5" spans="1:18" ht="56.25" customHeight="1" thickTop="1" thickBot="1">
      <c r="A5" s="526"/>
      <c r="B5" s="492" t="s">
        <v>6743</v>
      </c>
      <c r="C5" s="493" t="s">
        <v>6744</v>
      </c>
      <c r="D5" s="493" t="s">
        <v>6745</v>
      </c>
      <c r="E5" s="494" t="s">
        <v>14177</v>
      </c>
      <c r="F5" s="610"/>
      <c r="G5" s="497" t="s">
        <v>6749</v>
      </c>
      <c r="H5" s="526"/>
      <c r="I5" s="497" t="s">
        <v>6750</v>
      </c>
      <c r="J5" s="526"/>
      <c r="K5" s="582"/>
      <c r="M5" s="582"/>
      <c r="N5" s="502" t="s">
        <v>6751</v>
      </c>
      <c r="O5" s="582"/>
      <c r="Q5" s="492" t="s">
        <v>6743</v>
      </c>
      <c r="R5" s="494" t="s">
        <v>14177</v>
      </c>
    </row>
    <row r="6" spans="1:18" ht="15.75" customHeight="1" thickTop="1" thickBot="1">
      <c r="A6" s="526"/>
      <c r="B6" s="587"/>
      <c r="C6" s="562"/>
      <c r="D6" s="562"/>
      <c r="E6" s="588"/>
      <c r="F6" s="496"/>
      <c r="G6" s="173"/>
      <c r="H6" s="526"/>
      <c r="I6" s="526"/>
      <c r="J6" s="526"/>
      <c r="K6" s="582"/>
      <c r="M6" s="582"/>
      <c r="O6" s="582"/>
      <c r="Q6" s="587"/>
      <c r="R6" s="588"/>
    </row>
    <row r="7" spans="1:18" ht="15.75" customHeight="1" thickTop="1" thickBot="1">
      <c r="A7" s="526"/>
      <c r="B7" s="499" t="s">
        <v>14936</v>
      </c>
      <c r="C7" s="495"/>
      <c r="D7" s="495"/>
      <c r="E7" s="495"/>
      <c r="F7" s="612"/>
      <c r="G7" s="608"/>
      <c r="H7" s="526"/>
      <c r="I7" s="526"/>
      <c r="J7" s="526"/>
      <c r="K7" s="582"/>
      <c r="M7" s="582"/>
      <c r="O7" s="582"/>
      <c r="Q7" s="499" t="s">
        <v>14936</v>
      </c>
      <c r="R7" s="495"/>
    </row>
    <row r="8" spans="1:18" ht="15.75" customHeight="1" thickTop="1">
      <c r="A8" s="526"/>
      <c r="B8" s="503" t="s">
        <v>14937</v>
      </c>
      <c r="C8" s="504" t="s">
        <v>7377</v>
      </c>
      <c r="D8" s="504">
        <v>0</v>
      </c>
      <c r="E8" s="1594">
        <v>20</v>
      </c>
      <c r="F8" s="612"/>
      <c r="G8" s="509" t="s">
        <v>14938</v>
      </c>
      <c r="H8" s="526"/>
      <c r="I8" s="592"/>
      <c r="J8" s="526"/>
      <c r="K8" s="582"/>
      <c r="L8" s="593">
        <f>IF( SUM( N8:N8 ) = 0, 0, $N$5 )</f>
        <v>0</v>
      </c>
      <c r="M8" s="582"/>
      <c r="N8" s="511">
        <f xml:space="preserve"> IF( ISNUMBER(E8 ), 0, 1 )</f>
        <v>0</v>
      </c>
      <c r="O8" s="582"/>
      <c r="Q8" s="503" t="s">
        <v>14937</v>
      </c>
      <c r="R8" s="594" t="s">
        <v>14939</v>
      </c>
    </row>
    <row r="9" spans="1:18" ht="15.75" customHeight="1">
      <c r="A9" s="526"/>
      <c r="B9" s="512" t="s">
        <v>14940</v>
      </c>
      <c r="C9" s="513" t="s">
        <v>7377</v>
      </c>
      <c r="D9" s="513">
        <v>0</v>
      </c>
      <c r="E9" s="1595">
        <v>2</v>
      </c>
      <c r="F9" s="612"/>
      <c r="G9" s="517" t="s">
        <v>14941</v>
      </c>
      <c r="H9" s="526"/>
      <c r="I9" s="596"/>
      <c r="J9" s="526"/>
      <c r="K9" s="582"/>
      <c r="L9" s="593">
        <f t="shared" ref="L9:L27" si="0">IF( SUM( N9:N9 ) = 0, 0, $N$5 )</f>
        <v>0</v>
      </c>
      <c r="M9" s="582"/>
      <c r="N9" s="511">
        <f t="shared" ref="N9:N27" si="1" xml:space="preserve"> IF( ISNUMBER(E9 ), 0, 1 )</f>
        <v>0</v>
      </c>
      <c r="O9" s="582"/>
      <c r="Q9" s="512" t="s">
        <v>14942</v>
      </c>
      <c r="R9" s="597" t="s">
        <v>14943</v>
      </c>
    </row>
    <row r="10" spans="1:18" ht="15.75" customHeight="1">
      <c r="A10" s="526"/>
      <c r="B10" s="512" t="s">
        <v>14944</v>
      </c>
      <c r="C10" s="513" t="s">
        <v>14242</v>
      </c>
      <c r="D10" s="513">
        <v>0</v>
      </c>
      <c r="E10" s="1595">
        <v>136727.35440000001</v>
      </c>
      <c r="F10" s="612"/>
      <c r="G10" s="517" t="s">
        <v>14945</v>
      </c>
      <c r="H10" s="526"/>
      <c r="I10" s="596"/>
      <c r="J10" s="526"/>
      <c r="K10" s="582"/>
      <c r="L10" s="593">
        <f t="shared" si="0"/>
        <v>0</v>
      </c>
      <c r="M10" s="582"/>
      <c r="N10" s="511">
        <f t="shared" si="1"/>
        <v>0</v>
      </c>
      <c r="O10" s="582"/>
      <c r="Q10" s="512" t="s">
        <v>14944</v>
      </c>
      <c r="R10" s="597" t="s">
        <v>14946</v>
      </c>
    </row>
    <row r="11" spans="1:18" ht="15.75" customHeight="1">
      <c r="A11" s="526"/>
      <c r="B11" s="512" t="s">
        <v>14947</v>
      </c>
      <c r="C11" s="513" t="s">
        <v>7377</v>
      </c>
      <c r="D11" s="513">
        <v>0</v>
      </c>
      <c r="E11" s="1595">
        <v>3476</v>
      </c>
      <c r="F11" s="612"/>
      <c r="G11" s="517" t="s">
        <v>14948</v>
      </c>
      <c r="H11" s="526"/>
      <c r="I11" s="1596"/>
      <c r="J11" s="526"/>
      <c r="K11" s="582"/>
      <c r="L11" s="593">
        <f t="shared" si="0"/>
        <v>0</v>
      </c>
      <c r="M11" s="582"/>
      <c r="N11" s="511">
        <f t="shared" si="1"/>
        <v>0</v>
      </c>
      <c r="O11" s="582"/>
      <c r="Q11" s="512" t="s">
        <v>14947</v>
      </c>
      <c r="R11" s="597" t="s">
        <v>14949</v>
      </c>
    </row>
    <row r="12" spans="1:18" ht="15.75" customHeight="1">
      <c r="A12" s="526"/>
      <c r="B12" s="512" t="s">
        <v>5989</v>
      </c>
      <c r="C12" s="513" t="s">
        <v>7377</v>
      </c>
      <c r="D12" s="513">
        <v>0</v>
      </c>
      <c r="E12" s="1595">
        <v>22361</v>
      </c>
      <c r="F12" s="612"/>
      <c r="G12" s="517" t="s">
        <v>14950</v>
      </c>
      <c r="H12" s="526"/>
      <c r="I12" s="596"/>
      <c r="J12" s="526"/>
      <c r="K12" s="582"/>
      <c r="L12" s="593">
        <f t="shared" si="0"/>
        <v>0</v>
      </c>
      <c r="M12" s="582"/>
      <c r="N12" s="511">
        <f t="shared" si="1"/>
        <v>0</v>
      </c>
      <c r="O12" s="582"/>
      <c r="Q12" s="512" t="s">
        <v>5989</v>
      </c>
      <c r="R12" s="1595" t="s">
        <v>14951</v>
      </c>
    </row>
    <row r="13" spans="1:18" ht="15.75" customHeight="1">
      <c r="A13" s="526"/>
      <c r="B13" s="512" t="s">
        <v>5990</v>
      </c>
      <c r="C13" s="513" t="s">
        <v>7377</v>
      </c>
      <c r="D13" s="513">
        <v>0</v>
      </c>
      <c r="E13" s="1595">
        <v>209</v>
      </c>
      <c r="F13" s="612"/>
      <c r="G13" s="517" t="s">
        <v>14952</v>
      </c>
      <c r="H13" s="526"/>
      <c r="I13" s="596"/>
      <c r="J13" s="526"/>
      <c r="K13" s="582"/>
      <c r="L13" s="593">
        <f t="shared" si="0"/>
        <v>0</v>
      </c>
      <c r="M13" s="582"/>
      <c r="N13" s="511">
        <f t="shared" si="1"/>
        <v>0</v>
      </c>
      <c r="O13" s="582"/>
      <c r="Q13" s="512" t="s">
        <v>5990</v>
      </c>
      <c r="R13" s="597" t="s">
        <v>14953</v>
      </c>
    </row>
    <row r="14" spans="1:18" ht="15.75" customHeight="1">
      <c r="A14" s="526"/>
      <c r="B14" s="512" t="s">
        <v>14954</v>
      </c>
      <c r="C14" s="513" t="s">
        <v>7377</v>
      </c>
      <c r="D14" s="513">
        <v>0</v>
      </c>
      <c r="E14" s="1595">
        <v>105</v>
      </c>
      <c r="F14" s="612"/>
      <c r="G14" s="517" t="s">
        <v>14955</v>
      </c>
      <c r="H14" s="526"/>
      <c r="I14" s="596"/>
      <c r="J14" s="526"/>
      <c r="K14" s="582"/>
      <c r="L14" s="593">
        <f t="shared" si="0"/>
        <v>0</v>
      </c>
      <c r="M14" s="582"/>
      <c r="N14" s="511">
        <f t="shared" si="1"/>
        <v>0</v>
      </c>
      <c r="O14" s="582"/>
      <c r="Q14" s="512" t="s">
        <v>14954</v>
      </c>
      <c r="R14" s="597" t="s">
        <v>14956</v>
      </c>
    </row>
    <row r="15" spans="1:18" ht="15.75" customHeight="1">
      <c r="A15" s="526"/>
      <c r="B15" s="512" t="s">
        <v>14957</v>
      </c>
      <c r="C15" s="513" t="s">
        <v>7377</v>
      </c>
      <c r="D15" s="513">
        <v>0</v>
      </c>
      <c r="E15" s="1595">
        <v>770</v>
      </c>
      <c r="F15" s="612"/>
      <c r="G15" s="517" t="s">
        <v>14958</v>
      </c>
      <c r="H15" s="526"/>
      <c r="I15" s="1597"/>
      <c r="J15" s="526"/>
      <c r="K15" s="582"/>
      <c r="L15" s="593">
        <f t="shared" si="0"/>
        <v>0</v>
      </c>
      <c r="M15" s="582"/>
      <c r="N15" s="511">
        <f t="shared" si="1"/>
        <v>0</v>
      </c>
      <c r="O15" s="582"/>
      <c r="Q15" s="512" t="s">
        <v>14957</v>
      </c>
      <c r="R15" s="597" t="s">
        <v>14959</v>
      </c>
    </row>
    <row r="16" spans="1:18" ht="15.75" customHeight="1">
      <c r="A16" s="526"/>
      <c r="B16" s="512" t="s">
        <v>14960</v>
      </c>
      <c r="C16" s="513" t="s">
        <v>7377</v>
      </c>
      <c r="D16" s="513">
        <v>0</v>
      </c>
      <c r="E16" s="1595">
        <v>118</v>
      </c>
      <c r="F16" s="612"/>
      <c r="G16" s="517" t="s">
        <v>14961</v>
      </c>
      <c r="H16" s="526"/>
      <c r="I16" s="596"/>
      <c r="J16" s="526"/>
      <c r="K16" s="582"/>
      <c r="L16" s="593">
        <f t="shared" si="0"/>
        <v>0</v>
      </c>
      <c r="M16" s="582"/>
      <c r="N16" s="511">
        <f t="shared" si="1"/>
        <v>0</v>
      </c>
      <c r="O16" s="582"/>
      <c r="Q16" s="512" t="s">
        <v>14960</v>
      </c>
      <c r="R16" s="597" t="s">
        <v>14962</v>
      </c>
    </row>
    <row r="17" spans="1:18" ht="15.75" customHeight="1">
      <c r="A17" s="526"/>
      <c r="B17" s="512" t="s">
        <v>14963</v>
      </c>
      <c r="C17" s="513" t="s">
        <v>7377</v>
      </c>
      <c r="D17" s="513">
        <v>0</v>
      </c>
      <c r="E17" s="1595">
        <v>182</v>
      </c>
      <c r="F17" s="612"/>
      <c r="G17" s="517" t="s">
        <v>14964</v>
      </c>
      <c r="H17" s="526"/>
      <c r="I17" s="596"/>
      <c r="J17" s="526"/>
      <c r="K17" s="582"/>
      <c r="L17" s="593">
        <f t="shared" si="0"/>
        <v>0</v>
      </c>
      <c r="M17" s="582"/>
      <c r="N17" s="511">
        <f t="shared" si="1"/>
        <v>0</v>
      </c>
      <c r="O17" s="582"/>
      <c r="Q17" s="512" t="s">
        <v>14963</v>
      </c>
      <c r="R17" s="597" t="s">
        <v>14965</v>
      </c>
    </row>
    <row r="18" spans="1:18" ht="15.75" customHeight="1">
      <c r="A18" s="526"/>
      <c r="B18" s="512" t="s">
        <v>14966</v>
      </c>
      <c r="C18" s="513" t="s">
        <v>14246</v>
      </c>
      <c r="D18" s="513">
        <v>0</v>
      </c>
      <c r="E18" s="1595">
        <v>2028</v>
      </c>
      <c r="F18" s="612"/>
      <c r="G18" s="517" t="s">
        <v>14967</v>
      </c>
      <c r="H18" s="526"/>
      <c r="I18" s="596"/>
      <c r="J18" s="526"/>
      <c r="K18" s="582"/>
      <c r="L18" s="593">
        <f t="shared" si="0"/>
        <v>0</v>
      </c>
      <c r="M18" s="582"/>
      <c r="N18" s="511">
        <f t="shared" si="1"/>
        <v>0</v>
      </c>
      <c r="O18" s="582"/>
      <c r="Q18" s="512" t="s">
        <v>14966</v>
      </c>
      <c r="R18" s="599" t="s">
        <v>14968</v>
      </c>
    </row>
    <row r="19" spans="1:18" ht="15.75" customHeight="1">
      <c r="A19" s="526"/>
      <c r="B19" s="512" t="s">
        <v>14969</v>
      </c>
      <c r="C19" s="513" t="s">
        <v>14970</v>
      </c>
      <c r="D19" s="513">
        <v>2</v>
      </c>
      <c r="E19" s="1598">
        <v>4129.1400000000003</v>
      </c>
      <c r="F19" s="612"/>
      <c r="G19" s="517" t="s">
        <v>14971</v>
      </c>
      <c r="H19" s="526"/>
      <c r="I19" s="596"/>
      <c r="J19" s="526"/>
      <c r="K19" s="582"/>
      <c r="L19" s="593">
        <f t="shared" si="0"/>
        <v>0</v>
      </c>
      <c r="M19" s="582"/>
      <c r="N19" s="511">
        <f t="shared" si="1"/>
        <v>0</v>
      </c>
      <c r="O19" s="582"/>
      <c r="Q19" s="512" t="s">
        <v>14969</v>
      </c>
      <c r="R19" s="597" t="s">
        <v>14972</v>
      </c>
    </row>
    <row r="20" spans="1:18" ht="15.75" customHeight="1">
      <c r="A20" s="526"/>
      <c r="B20" s="512" t="s">
        <v>14973</v>
      </c>
      <c r="C20" s="513" t="s">
        <v>14970</v>
      </c>
      <c r="D20" s="513">
        <v>2</v>
      </c>
      <c r="E20" s="1598">
        <v>500489.55</v>
      </c>
      <c r="F20" s="612"/>
      <c r="G20" s="517" t="s">
        <v>14974</v>
      </c>
      <c r="H20" s="526"/>
      <c r="I20" s="1596"/>
      <c r="J20" s="526"/>
      <c r="K20" s="582"/>
      <c r="L20" s="593">
        <f t="shared" si="0"/>
        <v>0</v>
      </c>
      <c r="M20" s="582"/>
      <c r="N20" s="511">
        <f t="shared" si="1"/>
        <v>0</v>
      </c>
      <c r="O20" s="582"/>
      <c r="Q20" s="512" t="s">
        <v>14973</v>
      </c>
      <c r="R20" s="1598" t="s">
        <v>14975</v>
      </c>
    </row>
    <row r="21" spans="1:18" ht="15.75" customHeight="1">
      <c r="A21" s="526"/>
      <c r="B21" s="512" t="s">
        <v>14976</v>
      </c>
      <c r="C21" s="513" t="s">
        <v>14246</v>
      </c>
      <c r="D21" s="513">
        <v>0</v>
      </c>
      <c r="E21" s="1595">
        <v>3.7</v>
      </c>
      <c r="F21" s="612"/>
      <c r="G21" s="517" t="s">
        <v>14977</v>
      </c>
      <c r="H21" s="526"/>
      <c r="I21" s="596"/>
      <c r="J21" s="526"/>
      <c r="K21" s="582"/>
      <c r="L21" s="593">
        <f t="shared" si="0"/>
        <v>0</v>
      </c>
      <c r="M21" s="582"/>
      <c r="N21" s="511">
        <f t="shared" si="1"/>
        <v>0</v>
      </c>
      <c r="O21" s="582"/>
      <c r="Q21" s="512" t="s">
        <v>14976</v>
      </c>
      <c r="R21" s="597" t="s">
        <v>14978</v>
      </c>
    </row>
    <row r="22" spans="1:18" ht="15.75" customHeight="1">
      <c r="A22" s="526"/>
      <c r="B22" s="512" t="s">
        <v>14979</v>
      </c>
      <c r="C22" s="513" t="s">
        <v>14246</v>
      </c>
      <c r="D22" s="513">
        <v>0</v>
      </c>
      <c r="E22" s="1595">
        <v>3.7</v>
      </c>
      <c r="F22" s="612"/>
      <c r="G22" s="517" t="s">
        <v>14980</v>
      </c>
      <c r="H22" s="526"/>
      <c r="I22" s="596"/>
      <c r="J22" s="526"/>
      <c r="K22" s="582"/>
      <c r="L22" s="593">
        <f t="shared" si="0"/>
        <v>0</v>
      </c>
      <c r="M22" s="582"/>
      <c r="N22" s="511">
        <f t="shared" si="1"/>
        <v>0</v>
      </c>
      <c r="O22" s="582"/>
      <c r="Q22" s="512" t="s">
        <v>14979</v>
      </c>
      <c r="R22" s="597" t="s">
        <v>14981</v>
      </c>
    </row>
    <row r="23" spans="1:18" ht="15.75" customHeight="1">
      <c r="A23" s="526"/>
      <c r="B23" s="512" t="s">
        <v>14982</v>
      </c>
      <c r="C23" s="513" t="s">
        <v>14246</v>
      </c>
      <c r="D23" s="513">
        <v>0</v>
      </c>
      <c r="E23" s="1595">
        <v>13072</v>
      </c>
      <c r="F23" s="612"/>
      <c r="G23" s="517" t="s">
        <v>14983</v>
      </c>
      <c r="H23" s="526"/>
      <c r="I23" s="596"/>
      <c r="J23" s="526"/>
      <c r="K23" s="582"/>
      <c r="L23" s="593">
        <f t="shared" si="0"/>
        <v>0</v>
      </c>
      <c r="M23" s="582"/>
      <c r="N23" s="511">
        <f t="shared" si="1"/>
        <v>0</v>
      </c>
      <c r="O23" s="582"/>
      <c r="Q23" s="512" t="s">
        <v>14982</v>
      </c>
      <c r="R23" s="599" t="s">
        <v>14984</v>
      </c>
    </row>
    <row r="24" spans="1:18" ht="15.75" customHeight="1">
      <c r="A24" s="526"/>
      <c r="B24" s="512" t="s">
        <v>14985</v>
      </c>
      <c r="C24" s="513" t="s">
        <v>14246</v>
      </c>
      <c r="D24" s="513">
        <v>0</v>
      </c>
      <c r="E24" s="1595">
        <v>5141</v>
      </c>
      <c r="F24" s="612"/>
      <c r="G24" s="517" t="s">
        <v>14986</v>
      </c>
      <c r="H24" s="526"/>
      <c r="I24" s="596"/>
      <c r="J24" s="526"/>
      <c r="K24" s="582"/>
      <c r="L24" s="593">
        <f t="shared" si="0"/>
        <v>0</v>
      </c>
      <c r="M24" s="582"/>
      <c r="N24" s="511">
        <f t="shared" si="1"/>
        <v>0</v>
      </c>
      <c r="O24" s="582"/>
      <c r="Q24" s="512" t="s">
        <v>14985</v>
      </c>
      <c r="R24" s="599" t="s">
        <v>14987</v>
      </c>
    </row>
    <row r="25" spans="1:18" ht="15.75" customHeight="1">
      <c r="A25" s="526"/>
      <c r="B25" s="512" t="s">
        <v>14988</v>
      </c>
      <c r="C25" s="513" t="s">
        <v>14246</v>
      </c>
      <c r="D25" s="513">
        <v>0</v>
      </c>
      <c r="E25" s="1595">
        <v>2509</v>
      </c>
      <c r="F25" s="612"/>
      <c r="G25" s="517" t="s">
        <v>14989</v>
      </c>
      <c r="H25" s="526"/>
      <c r="I25" s="596"/>
      <c r="J25" s="526"/>
      <c r="K25" s="582"/>
      <c r="L25" s="593">
        <f t="shared" si="0"/>
        <v>0</v>
      </c>
      <c r="M25" s="582"/>
      <c r="N25" s="511">
        <f t="shared" si="1"/>
        <v>0</v>
      </c>
      <c r="O25" s="582"/>
      <c r="Q25" s="512" t="s">
        <v>14988</v>
      </c>
      <c r="R25" s="599" t="s">
        <v>14990</v>
      </c>
    </row>
    <row r="26" spans="1:18" ht="15.75" customHeight="1">
      <c r="A26" s="526"/>
      <c r="B26" s="512" t="s">
        <v>14991</v>
      </c>
      <c r="C26" s="513" t="s">
        <v>14246</v>
      </c>
      <c r="D26" s="513">
        <v>0</v>
      </c>
      <c r="E26" s="1595">
        <v>1550</v>
      </c>
      <c r="F26" s="612"/>
      <c r="G26" s="517" t="s">
        <v>14992</v>
      </c>
      <c r="H26" s="526"/>
      <c r="I26" s="596"/>
      <c r="J26" s="526"/>
      <c r="K26" s="582"/>
      <c r="L26" s="593">
        <f t="shared" si="0"/>
        <v>0</v>
      </c>
      <c r="M26" s="582"/>
      <c r="N26" s="511">
        <f t="shared" si="1"/>
        <v>0</v>
      </c>
      <c r="O26" s="582"/>
      <c r="Q26" s="512" t="s">
        <v>14991</v>
      </c>
      <c r="R26" s="599" t="s">
        <v>14993</v>
      </c>
    </row>
    <row r="27" spans="1:18" ht="15.75" customHeight="1">
      <c r="A27" s="526"/>
      <c r="B27" s="512" t="s">
        <v>14994</v>
      </c>
      <c r="C27" s="513" t="s">
        <v>14246</v>
      </c>
      <c r="D27" s="513">
        <v>0</v>
      </c>
      <c r="E27" s="1595">
        <v>91</v>
      </c>
      <c r="F27" s="612"/>
      <c r="G27" s="517" t="s">
        <v>14995</v>
      </c>
      <c r="H27" s="526"/>
      <c r="I27" s="596"/>
      <c r="J27" s="526"/>
      <c r="K27" s="582"/>
      <c r="L27" s="593">
        <f t="shared" si="0"/>
        <v>0</v>
      </c>
      <c r="M27" s="582"/>
      <c r="N27" s="511">
        <f t="shared" si="1"/>
        <v>0</v>
      </c>
      <c r="O27" s="582"/>
      <c r="Q27" s="512" t="s">
        <v>14994</v>
      </c>
      <c r="R27" s="599" t="s">
        <v>14996</v>
      </c>
    </row>
    <row r="28" spans="1:18" ht="15.75" customHeight="1">
      <c r="A28" s="526"/>
      <c r="B28" s="512" t="s">
        <v>14997</v>
      </c>
      <c r="C28" s="513" t="s">
        <v>14246</v>
      </c>
      <c r="D28" s="513">
        <v>0</v>
      </c>
      <c r="E28" s="1599">
        <f>IFERROR(SUM(E23:E27),0)</f>
        <v>22363</v>
      </c>
      <c r="F28" s="612"/>
      <c r="G28" s="517" t="s">
        <v>14998</v>
      </c>
      <c r="H28" s="526"/>
      <c r="I28" s="596"/>
      <c r="J28" s="526"/>
      <c r="K28" s="582"/>
      <c r="M28" s="582"/>
      <c r="O28" s="582"/>
      <c r="Q28" s="512" t="s">
        <v>14997</v>
      </c>
      <c r="R28" s="602" t="s">
        <v>14999</v>
      </c>
    </row>
    <row r="29" spans="1:18" ht="15.75" customHeight="1" thickBot="1">
      <c r="A29" s="526"/>
      <c r="B29" s="519" t="s">
        <v>15000</v>
      </c>
      <c r="C29" s="520" t="s">
        <v>14246</v>
      </c>
      <c r="D29" s="520">
        <v>0</v>
      </c>
      <c r="E29" s="1600">
        <v>17537</v>
      </c>
      <c r="F29" s="612"/>
      <c r="G29" s="523" t="s">
        <v>15001</v>
      </c>
      <c r="H29" s="526"/>
      <c r="I29" s="606"/>
      <c r="J29" s="526"/>
      <c r="K29" s="582"/>
      <c r="L29" s="593">
        <f>IF( SUM( N29:N29 ) = 0, 0, $N$5 )</f>
        <v>0</v>
      </c>
      <c r="M29" s="582"/>
      <c r="N29" s="511">
        <f xml:space="preserve"> IF( ISNUMBER(E29 ), 0, 1 )</f>
        <v>0</v>
      </c>
      <c r="O29" s="582"/>
      <c r="Q29" s="519" t="s">
        <v>15000</v>
      </c>
      <c r="R29" s="686" t="s">
        <v>15002</v>
      </c>
    </row>
    <row r="30" spans="1:18" ht="16.5" thickTop="1">
      <c r="A30" s="526"/>
      <c r="B30" s="687"/>
      <c r="C30" s="1601"/>
      <c r="D30" s="1601"/>
      <c r="E30" s="500"/>
      <c r="F30" s="484"/>
      <c r="G30" s="173"/>
      <c r="H30" s="526"/>
      <c r="I30" s="526"/>
      <c r="J30" s="526"/>
    </row>
    <row r="31" spans="1:18" ht="15">
      <c r="A31" s="526"/>
      <c r="B31" s="526"/>
      <c r="C31" s="526"/>
      <c r="D31" s="526"/>
      <c r="E31" s="526"/>
      <c r="F31" s="526"/>
      <c r="G31" s="526"/>
      <c r="H31" s="526"/>
      <c r="I31" s="526"/>
      <c r="J31" s="526"/>
    </row>
    <row r="32" spans="1:18" ht="15">
      <c r="A32" s="526"/>
      <c r="B32" s="526"/>
      <c r="C32" s="526"/>
      <c r="D32" s="526"/>
      <c r="E32" s="526"/>
      <c r="F32" s="526"/>
      <c r="G32" s="526"/>
      <c r="H32" s="526"/>
      <c r="I32" s="526"/>
      <c r="J32" s="526"/>
    </row>
    <row r="33" spans="1:10" ht="15">
      <c r="A33" s="526"/>
      <c r="B33" s="526"/>
      <c r="C33" s="526"/>
      <c r="D33" s="526"/>
      <c r="E33" s="526"/>
      <c r="F33" s="526"/>
      <c r="G33" s="526"/>
      <c r="H33" s="526"/>
      <c r="I33" s="526"/>
      <c r="J33" s="526"/>
    </row>
    <row r="34" spans="1:10" ht="15">
      <c r="A34" s="526"/>
      <c r="B34" s="526"/>
      <c r="C34" s="526"/>
      <c r="D34" s="526"/>
      <c r="E34" s="526"/>
      <c r="F34" s="526"/>
      <c r="G34" s="526"/>
      <c r="H34" s="526"/>
      <c r="I34" s="526"/>
      <c r="J34" s="526"/>
    </row>
    <row r="35" spans="1:10" ht="15">
      <c r="A35" s="526"/>
      <c r="B35" s="526"/>
      <c r="C35" s="526"/>
      <c r="D35" s="526"/>
      <c r="E35" s="526"/>
      <c r="F35" s="526"/>
      <c r="G35" s="526"/>
      <c r="H35" s="526"/>
      <c r="I35" s="526"/>
      <c r="J35" s="526"/>
    </row>
    <row r="36" spans="1:10" ht="15">
      <c r="A36" s="526"/>
      <c r="B36" s="526"/>
      <c r="C36" s="526"/>
      <c r="D36" s="526"/>
      <c r="E36" s="526"/>
      <c r="F36" s="526"/>
      <c r="G36" s="526"/>
      <c r="H36" s="526"/>
      <c r="I36" s="526"/>
      <c r="J36" s="526"/>
    </row>
  </sheetData>
  <sheetProtection algorithmName="SHA-512" hashValue="xQruFqvT2LpGnxN4GWNcspjEZcoCWHCLYg992bW1ql8o4+Y130qENO8UIylAI6+FCZCBW3SopVIt9unHs7/GXw==" saltValue="KWrhWIm2eooffi3XG7edpQ==" spinCount="100000" sheet="1" objects="1" scenarios="1"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zoomScale="70" zoomScaleNormal="70" workbookViewId="0"/>
  </sheetViews>
  <sheetFormatPr defaultColWidth="9" defaultRowHeight="14.25"/>
  <cols>
    <col min="1" max="1" width="9" style="14"/>
    <col min="2" max="2" width="19.25" style="14" bestFit="1" customWidth="1"/>
    <col min="3" max="3" width="120.25" style="14" bestFit="1" customWidth="1"/>
    <col min="4" max="4" width="10.75" style="14" bestFit="1" customWidth="1"/>
    <col min="5" max="5" width="16.75" style="14" bestFit="1" customWidth="1"/>
    <col min="6" max="16384" width="9" style="14"/>
  </cols>
  <sheetData>
    <row r="1" spans="1:6">
      <c r="C1" s="14" t="e">
        <f>CONCATENATE(Lists!$B$59,"_APR2022_F8")</f>
        <v>#REF!</v>
      </c>
    </row>
    <row r="2" spans="1:6">
      <c r="A2" s="14" t="s">
        <v>3</v>
      </c>
      <c r="B2" s="14" t="s">
        <v>732</v>
      </c>
      <c r="C2" s="14" t="s">
        <v>733</v>
      </c>
      <c r="D2" s="14" t="s">
        <v>734</v>
      </c>
      <c r="E2" s="14" t="s">
        <v>735</v>
      </c>
      <c r="F2" s="14" t="s">
        <v>736</v>
      </c>
    </row>
    <row r="3" spans="1:6" ht="15">
      <c r="B3" s="34"/>
      <c r="C3" s="39"/>
      <c r="D3" s="38"/>
      <c r="E3" s="38"/>
    </row>
    <row r="4" spans="1:6">
      <c r="B4" s="14" t="str">
        <f>'8A'!R7</f>
        <v>BP05613</v>
      </c>
      <c r="C4" s="14" t="s">
        <v>6316</v>
      </c>
      <c r="E4" s="38" t="s">
        <v>738</v>
      </c>
      <c r="F4" s="44">
        <f>IF(ISBLANK('8A'!E7),"##BLANK",'8A'!E7)</f>
        <v>116.5959976</v>
      </c>
    </row>
    <row r="5" spans="1:6">
      <c r="B5" s="14" t="str">
        <f>'8A'!R8</f>
        <v>MP05614</v>
      </c>
      <c r="C5" s="14" t="s">
        <v>6317</v>
      </c>
      <c r="E5" s="38" t="s">
        <v>738</v>
      </c>
      <c r="F5" s="44">
        <f>IF(ISBLANK('8A'!E8),"##BLANK",'8A'!E8)</f>
        <v>0</v>
      </c>
    </row>
    <row r="6" spans="1:6">
      <c r="B6" s="14" t="str">
        <f>'8A'!R9</f>
        <v>MP05611</v>
      </c>
      <c r="C6" s="14" t="s">
        <v>6318</v>
      </c>
      <c r="E6" s="38" t="s">
        <v>738</v>
      </c>
      <c r="F6" s="44">
        <f>IF(ISBLANK('8A'!E9),"##BLANK",'8A'!E9)</f>
        <v>116.5959976</v>
      </c>
    </row>
    <row r="7" spans="1:6">
      <c r="B7" s="14" t="str">
        <f>'8A'!R10</f>
        <v>MP05613</v>
      </c>
      <c r="C7" s="14" t="s">
        <v>6319</v>
      </c>
      <c r="E7" s="38" t="s">
        <v>738</v>
      </c>
      <c r="F7" s="44">
        <f>IF(ISBLANK('8A'!E10),"##BLANK",'8A'!E10)</f>
        <v>5.0548381155414122</v>
      </c>
    </row>
    <row r="8" spans="1:6">
      <c r="B8" s="14" t="str">
        <f>'8A'!R12</f>
        <v>MP05615</v>
      </c>
      <c r="C8" s="14" t="s">
        <v>6320</v>
      </c>
      <c r="E8" s="38" t="s">
        <v>738</v>
      </c>
      <c r="F8" s="44">
        <f>IF(ISBLANK('8A'!E12),"##BLANK",'8A'!E12)</f>
        <v>73.108793518587603</v>
      </c>
    </row>
    <row r="9" spans="1:6">
      <c r="B9" s="14" t="str">
        <f>'8A'!R14</f>
        <v>BN1623</v>
      </c>
      <c r="C9" s="14" t="s">
        <v>6321</v>
      </c>
      <c r="E9" s="38" t="s">
        <v>738</v>
      </c>
      <c r="F9" s="44">
        <f>IF(ISBLANK('8A'!E14),"##BLANK",'8A'!E14)</f>
        <v>71.993899999999982</v>
      </c>
    </row>
    <row r="10" spans="1:6">
      <c r="B10" s="14" t="str">
        <f>'8A'!R15</f>
        <v>BN1622</v>
      </c>
      <c r="C10" s="14" t="s">
        <v>6322</v>
      </c>
      <c r="E10" s="38" t="s">
        <v>738</v>
      </c>
      <c r="F10" s="44">
        <f>IF(ISBLANK('8A'!E15),"##BLANK",'8A'!E15)</f>
        <v>0</v>
      </c>
    </row>
    <row r="11" spans="1:6">
      <c r="B11" s="14" t="str">
        <f>'8A'!R16</f>
        <v>BN1621</v>
      </c>
      <c r="C11" s="14" t="s">
        <v>6323</v>
      </c>
      <c r="E11" s="38" t="s">
        <v>738</v>
      </c>
      <c r="F11" s="44">
        <f>IF(ISBLANK('8A'!E16),"##BLANK",'8A'!E16)</f>
        <v>71.993899999999982</v>
      </c>
    </row>
    <row r="12" spans="1:6">
      <c r="B12" s="14" t="str">
        <f>'8A'!R18</f>
        <v>BN1640</v>
      </c>
      <c r="C12" s="14" t="s">
        <v>6324</v>
      </c>
      <c r="E12" s="38" t="s">
        <v>738</v>
      </c>
      <c r="F12" s="44">
        <f>IF(ISBLANK('8A'!E18),"##BLANK",'8A'!E18)</f>
        <v>8.3724018682013526</v>
      </c>
    </row>
    <row r="13" spans="1:6">
      <c r="B13" s="14" t="str">
        <f>'8A'!R19</f>
        <v>BN1641</v>
      </c>
      <c r="C13" s="14" t="s">
        <v>6325</v>
      </c>
      <c r="E13" s="38" t="s">
        <v>738</v>
      </c>
      <c r="F13" s="44">
        <f>IF(ISBLANK('8A'!E19),"##BLANK",'8A'!E19)</f>
        <v>973.71918025890886</v>
      </c>
    </row>
    <row r="14" spans="1:6">
      <c r="B14" s="14" t="str">
        <f>'8A'!R20</f>
        <v>BN1642</v>
      </c>
      <c r="C14" s="14" t="s">
        <v>6326</v>
      </c>
      <c r="E14" s="38" t="s">
        <v>738</v>
      </c>
      <c r="F14" s="44">
        <f>IF(ISBLANK('8A'!E20),"##BLANK",'8A'!E20)</f>
        <v>1064.2704915788436</v>
      </c>
    </row>
    <row r="15" spans="1:6">
      <c r="B15" s="46" t="str">
        <f>'8A'!R21</f>
        <v>BN1643</v>
      </c>
      <c r="C15" s="14" t="s">
        <v>6327</v>
      </c>
      <c r="E15" s="38" t="s">
        <v>738</v>
      </c>
      <c r="F15" s="44">
        <f>IF(ISBLANK('8A'!E21),"##BLANK",'8A'!E21)</f>
        <v>2046.3620737059537</v>
      </c>
    </row>
    <row r="16" spans="1:6">
      <c r="B16" s="99" t="str">
        <f>'8A'!R23</f>
        <v>BN1644</v>
      </c>
      <c r="C16" s="14" t="s">
        <v>6328</v>
      </c>
      <c r="E16" s="38" t="s">
        <v>738</v>
      </c>
      <c r="F16" s="44">
        <f>IF(ISBLANK('8A'!E23),"##BLANK",'8A'!E23)</f>
        <v>26934070.220261235</v>
      </c>
    </row>
    <row r="17" spans="2:6">
      <c r="B17" s="14" t="str">
        <f>'8A'!R25</f>
        <v>BN1648</v>
      </c>
      <c r="C17" s="14" t="s">
        <v>6329</v>
      </c>
      <c r="E17" s="38" t="s">
        <v>738</v>
      </c>
      <c r="F17" s="44">
        <f>IF(ISBLANK('8A'!E25),"##BLANK",'8A'!E25)</f>
        <v>0</v>
      </c>
    </row>
    <row r="18" spans="2:6">
      <c r="B18" s="14" t="str">
        <f>'8A'!R26</f>
        <v>BN1645</v>
      </c>
      <c r="C18" s="14" t="s">
        <v>6330</v>
      </c>
      <c r="E18" s="38" t="s">
        <v>738</v>
      </c>
      <c r="F18" s="44">
        <f>IF(ISBLANK('8A'!E26),"##BLANK",'8A'!E26)</f>
        <v>0</v>
      </c>
    </row>
    <row r="19" spans="2:6">
      <c r="B19" s="14" t="str">
        <f>'8A'!R27</f>
        <v>BN1646</v>
      </c>
      <c r="C19" s="14" t="s">
        <v>6331</v>
      </c>
      <c r="E19" s="38" t="s">
        <v>738</v>
      </c>
      <c r="F19" s="44">
        <f>IF(ISBLANK('8A'!E27),"##BLANK",'8A'!E27)</f>
        <v>3430.4178265637111</v>
      </c>
    </row>
    <row r="20" spans="2:6">
      <c r="B20" s="14" t="str">
        <f>'8A'!R28</f>
        <v>BN1647</v>
      </c>
      <c r="C20" s="14" t="s">
        <v>6332</v>
      </c>
      <c r="E20" s="38" t="s">
        <v>738</v>
      </c>
      <c r="F20" s="44">
        <f>IF(ISBLANK('8A'!E28),"##BLANK",'8A'!E28)</f>
        <v>3430.4178265637111</v>
      </c>
    </row>
    <row r="21" spans="2:6">
      <c r="B21" s="14" t="str">
        <f>'8A'!R30</f>
        <v>BN1649</v>
      </c>
      <c r="C21" s="14" t="s">
        <v>6333</v>
      </c>
      <c r="E21" s="38" t="s">
        <v>738</v>
      </c>
      <c r="F21" s="44">
        <f>IF(ISBLANK('8A'!E30),"##BLANK",'8A'!E30)</f>
        <v>0</v>
      </c>
    </row>
    <row r="22" spans="2:6">
      <c r="B22" s="96" t="str">
        <f>'8A'!R31</f>
        <v>MP05616</v>
      </c>
      <c r="C22" s="14" t="s">
        <v>6334</v>
      </c>
      <c r="E22" s="38" t="s">
        <v>738</v>
      </c>
      <c r="F22" s="44">
        <f>IF(ISBLANK('8A'!E31),"##BLANK",'8A'!E31)</f>
        <v>26.280259373339</v>
      </c>
    </row>
    <row r="23" spans="2:6">
      <c r="B23" s="14" t="str">
        <f>'8B'!AG8</f>
        <v>WWS1001STPPP</v>
      </c>
      <c r="C23" s="14" t="s">
        <v>6335</v>
      </c>
      <c r="E23" s="38" t="s">
        <v>738</v>
      </c>
      <c r="F23" s="44">
        <f>IF(ISBLANK('8B'!E8),"##BLANK",'8B'!E8)</f>
        <v>3.3000000000000002E-2</v>
      </c>
    </row>
    <row r="24" spans="2:6">
      <c r="B24" s="14" t="str">
        <f>'8B'!AH8</f>
        <v>WWS1001STPTK</v>
      </c>
      <c r="C24" s="14" t="s">
        <v>6336</v>
      </c>
      <c r="E24" s="38" t="s">
        <v>738</v>
      </c>
      <c r="F24" s="44">
        <f>IF(ISBLANK('8B'!F8),"##BLANK",'8B'!F8)</f>
        <v>0</v>
      </c>
    </row>
    <row r="25" spans="2:6">
      <c r="B25" s="14" t="str">
        <f>'8B'!AI8</f>
        <v>WWS1001STPTR</v>
      </c>
      <c r="C25" s="14" t="s">
        <v>6337</v>
      </c>
      <c r="E25" s="38" t="s">
        <v>738</v>
      </c>
      <c r="F25" s="44">
        <f>IF(ISBLANK('8B'!G8),"##BLANK",'8B'!G8)</f>
        <v>0</v>
      </c>
    </row>
    <row r="26" spans="2:6">
      <c r="B26" s="14" t="str">
        <f>'8B'!AJ8</f>
        <v>WWS1001STPTOT</v>
      </c>
      <c r="C26" s="14" t="s">
        <v>6338</v>
      </c>
      <c r="E26" s="38" t="s">
        <v>738</v>
      </c>
      <c r="F26" s="44">
        <f>IF(ISBLANK('8B'!H8),"##BLANK",'8B'!H8)</f>
        <v>3.3000000000000002E-2</v>
      </c>
    </row>
    <row r="27" spans="2:6">
      <c r="B27" s="14" t="str">
        <f>'8B'!AG9</f>
        <v>WWS1002STPPP</v>
      </c>
      <c r="C27" s="14" t="s">
        <v>6339</v>
      </c>
      <c r="E27" s="38" t="s">
        <v>738</v>
      </c>
      <c r="F27" s="44">
        <f>IF(ISBLANK('8B'!E9),"##BLANK",'8B'!E9)</f>
        <v>0</v>
      </c>
    </row>
    <row r="28" spans="2:6">
      <c r="B28" s="14" t="str">
        <f>'8B'!AH9</f>
        <v>WWS1002STPTK</v>
      </c>
      <c r="C28" s="14" t="s">
        <v>6340</v>
      </c>
      <c r="E28" s="38" t="s">
        <v>738</v>
      </c>
      <c r="F28" s="44">
        <f>IF(ISBLANK('8B'!F9),"##BLANK",'8B'!F9)</f>
        <v>0</v>
      </c>
    </row>
    <row r="29" spans="2:6">
      <c r="B29" s="14" t="str">
        <f>'8B'!AI9</f>
        <v>WWS1002STPTR</v>
      </c>
      <c r="C29" s="14" t="s">
        <v>6341</v>
      </c>
      <c r="E29" s="38" t="s">
        <v>738</v>
      </c>
      <c r="F29" s="44">
        <f>IF(ISBLANK('8B'!G9),"##BLANK",'8B'!G9)</f>
        <v>0</v>
      </c>
    </row>
    <row r="30" spans="2:6">
      <c r="B30" s="14" t="str">
        <f>'8B'!AJ9</f>
        <v>WWS1002STPTOT</v>
      </c>
      <c r="C30" s="14" t="s">
        <v>6342</v>
      </c>
      <c r="E30" s="38" t="s">
        <v>738</v>
      </c>
      <c r="F30" s="44">
        <f>IF(ISBLANK('8B'!H9),"##BLANK",'8B'!H9)</f>
        <v>0</v>
      </c>
    </row>
    <row r="31" spans="2:6">
      <c r="B31" s="14" t="str">
        <f>'8B'!AG10</f>
        <v>WWS1003STPPP</v>
      </c>
      <c r="C31" s="14" t="s">
        <v>6343</v>
      </c>
      <c r="E31" s="38" t="s">
        <v>738</v>
      </c>
      <c r="F31" s="44">
        <f>IF(ISBLANK('8B'!E10),"##BLANK",'8B'!E10)</f>
        <v>0</v>
      </c>
    </row>
    <row r="32" spans="2:6">
      <c r="B32" s="14" t="str">
        <f>'8B'!AH10</f>
        <v>WWS1003STPTK</v>
      </c>
      <c r="C32" s="14" t="s">
        <v>6344</v>
      </c>
      <c r="E32" s="38" t="s">
        <v>738</v>
      </c>
      <c r="F32" s="44">
        <f>IF(ISBLANK('8B'!F10),"##BLANK",'8B'!F10)</f>
        <v>0</v>
      </c>
    </row>
    <row r="33" spans="2:6">
      <c r="B33" s="14" t="str">
        <f>'8B'!AI10</f>
        <v>WWS1003STPTR</v>
      </c>
      <c r="C33" s="14" t="s">
        <v>6345</v>
      </c>
      <c r="E33" s="38" t="s">
        <v>738</v>
      </c>
      <c r="F33" s="44">
        <f>IF(ISBLANK('8B'!G10),"##BLANK",'8B'!G10)</f>
        <v>0</v>
      </c>
    </row>
    <row r="34" spans="2:6">
      <c r="B34" s="14" t="str">
        <f>'8B'!AJ10</f>
        <v>WWS1003STPTOT</v>
      </c>
      <c r="C34" s="14" t="s">
        <v>6346</v>
      </c>
      <c r="E34" s="38" t="s">
        <v>738</v>
      </c>
      <c r="F34" s="44">
        <f>IF(ISBLANK('8B'!H10),"##BLANK",'8B'!H10)</f>
        <v>0</v>
      </c>
    </row>
    <row r="35" spans="2:6">
      <c r="B35" s="14" t="str">
        <f>'8B'!AG11</f>
        <v>WWS1004STPPP</v>
      </c>
      <c r="C35" s="14" t="s">
        <v>6347</v>
      </c>
      <c r="E35" s="38" t="s">
        <v>738</v>
      </c>
      <c r="F35" s="44">
        <f>IF(ISBLANK('8B'!E11),"##BLANK",'8B'!E11)</f>
        <v>0</v>
      </c>
    </row>
    <row r="36" spans="2:6">
      <c r="B36" s="14" t="str">
        <f>'8B'!AH11</f>
        <v>WWS1004STPTK</v>
      </c>
      <c r="C36" s="14" t="s">
        <v>6348</v>
      </c>
      <c r="E36" s="38" t="s">
        <v>738</v>
      </c>
      <c r="F36" s="44">
        <f>IF(ISBLANK('8B'!F11),"##BLANK",'8B'!F11)</f>
        <v>0</v>
      </c>
    </row>
    <row r="37" spans="2:6">
      <c r="B37" s="14" t="str">
        <f>'8B'!AI11</f>
        <v>WWS1004STPTR</v>
      </c>
      <c r="C37" s="14" t="s">
        <v>6349</v>
      </c>
      <c r="E37" s="38" t="s">
        <v>738</v>
      </c>
      <c r="F37" s="44">
        <f>IF(ISBLANK('8B'!G11),"##BLANK",'8B'!G11)</f>
        <v>0</v>
      </c>
    </row>
    <row r="38" spans="2:6">
      <c r="B38" s="14" t="str">
        <f>'8B'!AJ11</f>
        <v>WWS1004STPTOT</v>
      </c>
      <c r="C38" s="14" t="s">
        <v>6350</v>
      </c>
      <c r="E38" s="38" t="s">
        <v>738</v>
      </c>
      <c r="F38" s="44">
        <f>IF(ISBLANK('8B'!H11),"##BLANK",'8B'!H11)</f>
        <v>0</v>
      </c>
    </row>
    <row r="39" spans="2:6">
      <c r="B39" s="14" t="str">
        <f>'8B'!AG14</f>
        <v>WWS1005STPPP</v>
      </c>
      <c r="C39" s="14" t="s">
        <v>6351</v>
      </c>
      <c r="E39" s="38" t="s">
        <v>738</v>
      </c>
      <c r="F39" s="44">
        <f>IF(ISBLANK('8B'!E14),"##BLANK",'8B'!E14)</f>
        <v>0</v>
      </c>
    </row>
    <row r="40" spans="2:6">
      <c r="B40" s="14" t="str">
        <f>'8B'!AH14</f>
        <v>WWS1005STPTK</v>
      </c>
      <c r="C40" s="14" t="s">
        <v>6352</v>
      </c>
      <c r="E40" s="38" t="s">
        <v>738</v>
      </c>
      <c r="F40" s="44">
        <f>IF(ISBLANK('8B'!F14),"##BLANK",'8B'!F14)</f>
        <v>0</v>
      </c>
    </row>
    <row r="41" spans="2:6">
      <c r="B41" s="14" t="str">
        <f>'8B'!AI14</f>
        <v>WWS1005STPTR</v>
      </c>
      <c r="C41" s="14" t="s">
        <v>6353</v>
      </c>
      <c r="E41" s="38" t="s">
        <v>738</v>
      </c>
      <c r="F41" s="44">
        <f>IF(ISBLANK('8B'!G14),"##BLANK",'8B'!G14)</f>
        <v>0</v>
      </c>
    </row>
    <row r="42" spans="2:6">
      <c r="B42" s="14" t="str">
        <f>'8B'!AJ14</f>
        <v>WWS1005STPTOT</v>
      </c>
      <c r="C42" s="14" t="s">
        <v>6354</v>
      </c>
      <c r="E42" s="38" t="s">
        <v>738</v>
      </c>
      <c r="F42" s="44">
        <f>IF(ISBLANK('8B'!H14),"##BLANK",'8B'!H14)</f>
        <v>0</v>
      </c>
    </row>
    <row r="43" spans="2:6">
      <c r="B43" s="14" t="str">
        <f>'8B'!AG15</f>
        <v>WWS1006STPPP</v>
      </c>
      <c r="C43" s="14" t="s">
        <v>6355</v>
      </c>
      <c r="E43" s="38" t="s">
        <v>738</v>
      </c>
      <c r="F43" s="44">
        <f>IF(ISBLANK('8B'!E15),"##BLANK",'8B'!E15)</f>
        <v>0</v>
      </c>
    </row>
    <row r="44" spans="2:6">
      <c r="B44" s="14" t="str">
        <f>'8B'!AH15</f>
        <v>WWS1006STPTK</v>
      </c>
      <c r="C44" s="14" t="s">
        <v>6356</v>
      </c>
      <c r="E44" s="38" t="s">
        <v>738</v>
      </c>
      <c r="F44" s="44">
        <f>IF(ISBLANK('8B'!F15),"##BLANK",'8B'!F15)</f>
        <v>0</v>
      </c>
    </row>
    <row r="45" spans="2:6">
      <c r="B45" s="14" t="str">
        <f>'8B'!AI15</f>
        <v>WWS1006STPTR</v>
      </c>
      <c r="C45" s="14" t="s">
        <v>6357</v>
      </c>
      <c r="E45" s="38" t="s">
        <v>738</v>
      </c>
      <c r="F45" s="44">
        <f>IF(ISBLANK('8B'!G15),"##BLANK",'8B'!G15)</f>
        <v>0</v>
      </c>
    </row>
    <row r="46" spans="2:6">
      <c r="B46" s="14" t="str">
        <f>'8B'!AJ15</f>
        <v>WWS1006STPTOT</v>
      </c>
      <c r="C46" s="14" t="s">
        <v>6358</v>
      </c>
      <c r="E46" s="38" t="s">
        <v>738</v>
      </c>
      <c r="F46" s="44">
        <f>IF(ISBLANK('8B'!H15),"##BLANK",'8B'!H15)</f>
        <v>0</v>
      </c>
    </row>
    <row r="47" spans="2:6">
      <c r="B47" s="14" t="str">
        <f>'8B'!AG16</f>
        <v>WWS1007DISTPPP</v>
      </c>
      <c r="C47" s="14" t="s">
        <v>6359</v>
      </c>
      <c r="E47" s="38" t="s">
        <v>738</v>
      </c>
      <c r="F47" s="44">
        <f>IF(ISBLANK('8B'!E16),"##BLANK",'8B'!E16)</f>
        <v>0</v>
      </c>
    </row>
    <row r="48" spans="2:6">
      <c r="B48" s="14" t="str">
        <f>'8B'!AH16</f>
        <v>WWS1007DISTPTK</v>
      </c>
      <c r="C48" s="14" t="s">
        <v>6360</v>
      </c>
      <c r="E48" s="38" t="s">
        <v>738</v>
      </c>
      <c r="F48" s="44">
        <f>IF(ISBLANK('8B'!F16),"##BLANK",'8B'!F16)</f>
        <v>4.6230000000000002</v>
      </c>
    </row>
    <row r="49" spans="2:6">
      <c r="B49" s="14" t="str">
        <f>'8B'!AI16</f>
        <v>WWS1007DISTPTR</v>
      </c>
      <c r="C49" s="14" t="s">
        <v>6361</v>
      </c>
      <c r="E49" s="38" t="s">
        <v>738</v>
      </c>
      <c r="F49" s="44">
        <f>IF(ISBLANK('8B'!G16),"##BLANK",'8B'!G16)</f>
        <v>0</v>
      </c>
    </row>
    <row r="50" spans="2:6">
      <c r="B50" s="14" t="str">
        <f>'8B'!AJ16</f>
        <v>WWS1007DISTPTOT</v>
      </c>
      <c r="C50" s="14" t="s">
        <v>6362</v>
      </c>
      <c r="E50" s="38" t="s">
        <v>738</v>
      </c>
      <c r="F50" s="44">
        <f>IF(ISBLANK('8B'!H16),"##BLANK",'8B'!H16)</f>
        <v>4.6230000000000002</v>
      </c>
    </row>
    <row r="51" spans="2:6">
      <c r="B51" s="14" t="str">
        <f>'8B'!AG17</f>
        <v>BM816STPPP</v>
      </c>
      <c r="C51" s="14" t="s">
        <v>6363</v>
      </c>
      <c r="E51" s="38" t="s">
        <v>738</v>
      </c>
      <c r="F51" s="44">
        <f>IF(ISBLANK('8B'!E17),"##BLANK",'8B'!E17)</f>
        <v>3.3000000000000002E-2</v>
      </c>
    </row>
    <row r="52" spans="2:6">
      <c r="B52" s="14" t="str">
        <f>'8B'!AH17</f>
        <v>BM816STPTK</v>
      </c>
      <c r="C52" s="14" t="s">
        <v>6364</v>
      </c>
      <c r="E52" s="38" t="s">
        <v>738</v>
      </c>
      <c r="F52" s="44">
        <f>IF(ISBLANK('8B'!F17),"##BLANK",'8B'!F17)</f>
        <v>4.6230000000000002</v>
      </c>
    </row>
    <row r="53" spans="2:6">
      <c r="B53" s="14" t="str">
        <f>'8B'!AI17</f>
        <v>BM816STPTR</v>
      </c>
      <c r="C53" s="14" t="s">
        <v>6365</v>
      </c>
      <c r="E53" s="38" t="s">
        <v>738</v>
      </c>
      <c r="F53" s="44">
        <f>IF(ISBLANK('8B'!G17),"##BLANK",'8B'!G17)</f>
        <v>0</v>
      </c>
    </row>
    <row r="54" spans="2:6">
      <c r="B54" s="14" t="str">
        <f>'8B'!AJ17</f>
        <v>BM816STPTOT</v>
      </c>
      <c r="C54" s="14" t="s">
        <v>6366</v>
      </c>
      <c r="E54" s="38" t="s">
        <v>738</v>
      </c>
      <c r="F54" s="44">
        <f>IF(ISBLANK('8B'!H17),"##BLANK",'8B'!H17)</f>
        <v>4.6560000000000006</v>
      </c>
    </row>
    <row r="55" spans="2:6">
      <c r="B55" s="14" t="str">
        <f>'8B'!AG18</f>
        <v>WWS1008STPPP</v>
      </c>
      <c r="C55" s="14" t="s">
        <v>6367</v>
      </c>
      <c r="E55" s="38" t="s">
        <v>738</v>
      </c>
      <c r="F55" s="44">
        <f>IF(ISBLANK('8B'!E18),"##BLANK",'8B'!E18)</f>
        <v>0</v>
      </c>
    </row>
    <row r="56" spans="2:6">
      <c r="B56" s="14" t="str">
        <f>'8B'!AH18</f>
        <v>WWS1008STPTK</v>
      </c>
      <c r="C56" s="14" t="s">
        <v>6368</v>
      </c>
      <c r="E56" s="38" t="s">
        <v>738</v>
      </c>
      <c r="F56" s="44">
        <f>IF(ISBLANK('8B'!F18),"##BLANK",'8B'!F18)</f>
        <v>0</v>
      </c>
    </row>
    <row r="57" spans="2:6">
      <c r="B57" s="14" t="str">
        <f>'8B'!AI18</f>
        <v>WWS1008STPTR</v>
      </c>
      <c r="C57" s="14" t="s">
        <v>6369</v>
      </c>
      <c r="E57" s="38" t="s">
        <v>738</v>
      </c>
      <c r="F57" s="44">
        <f>IF(ISBLANK('8B'!G18),"##BLANK",'8B'!G18)</f>
        <v>0</v>
      </c>
    </row>
    <row r="58" spans="2:6">
      <c r="B58" s="14" t="str">
        <f>'8B'!AJ18</f>
        <v>WWS1008STPTOT</v>
      </c>
      <c r="C58" s="14" t="s">
        <v>6370</v>
      </c>
      <c r="E58" s="38" t="s">
        <v>738</v>
      </c>
      <c r="F58" s="44">
        <f>IF(ISBLANK('8B'!H18),"##BLANK",'8B'!H18)</f>
        <v>0</v>
      </c>
    </row>
    <row r="59" spans="2:6">
      <c r="B59" s="14" t="str">
        <f>'8B'!AG19</f>
        <v>WWS1009STPPP</v>
      </c>
      <c r="C59" s="14" t="s">
        <v>6371</v>
      </c>
      <c r="E59" s="38" t="s">
        <v>738</v>
      </c>
      <c r="F59" s="44">
        <f>IF(ISBLANK('8B'!E19),"##BLANK",'8B'!E19)</f>
        <v>3.3000000000000002E-2</v>
      </c>
    </row>
    <row r="60" spans="2:6">
      <c r="B60" s="14" t="str">
        <f>'8B'!AH19</f>
        <v>WWS1009STPTK</v>
      </c>
      <c r="C60" s="14" t="s">
        <v>6372</v>
      </c>
      <c r="E60" s="38" t="s">
        <v>738</v>
      </c>
      <c r="F60" s="44">
        <f>IF(ISBLANK('8B'!F19),"##BLANK",'8B'!F19)</f>
        <v>4.6230000000000002</v>
      </c>
    </row>
    <row r="61" spans="2:6">
      <c r="B61" s="14" t="str">
        <f>'8B'!AI19</f>
        <v>WWS1009STPTR</v>
      </c>
      <c r="C61" s="14" t="s">
        <v>6373</v>
      </c>
      <c r="E61" s="38" t="s">
        <v>738</v>
      </c>
      <c r="F61" s="44">
        <f>IF(ISBLANK('8B'!G19),"##BLANK",'8B'!G19)</f>
        <v>0</v>
      </c>
    </row>
    <row r="62" spans="2:6">
      <c r="B62" s="14" t="str">
        <f>'8B'!AJ19</f>
        <v>WWS1009STPTOT</v>
      </c>
      <c r="C62" s="14" t="s">
        <v>6374</v>
      </c>
      <c r="E62" s="38" t="s">
        <v>738</v>
      </c>
      <c r="F62" s="44">
        <f>IF(ISBLANK('8B'!H19),"##BLANK",'8B'!H19)</f>
        <v>4.6560000000000006</v>
      </c>
    </row>
    <row r="63" spans="2:6">
      <c r="B63" s="14" t="str">
        <f>'8B'!AG24</f>
        <v>BM402STUTS</v>
      </c>
      <c r="C63" s="14" t="s">
        <v>6375</v>
      </c>
      <c r="E63" s="38" t="s">
        <v>738</v>
      </c>
      <c r="F63" s="44">
        <f>IF(ISBLANK('8B'!E24),"##BLANK",'8B'!E24)</f>
        <v>0</v>
      </c>
    </row>
    <row r="64" spans="2:6">
      <c r="B64" s="14" t="str">
        <f>'8B'!AH24</f>
        <v>BM402STRSL</v>
      </c>
      <c r="C64" s="14" t="s">
        <v>6376</v>
      </c>
      <c r="E64" s="38" t="s">
        <v>738</v>
      </c>
      <c r="F64" s="44">
        <f>IF(ISBLANK('8B'!F24),"##BLANK",'8B'!F24)</f>
        <v>0</v>
      </c>
    </row>
    <row r="65" spans="2:6">
      <c r="B65" s="14" t="str">
        <f>'8B'!AI24</f>
        <v>BM402STCAD</v>
      </c>
      <c r="C65" s="14" t="s">
        <v>6377</v>
      </c>
      <c r="E65" s="38" t="s">
        <v>738</v>
      </c>
      <c r="F65" s="44">
        <f>IF(ISBLANK('8B'!G24),"##BLANK",'8B'!G24)</f>
        <v>-3.2770000000000001</v>
      </c>
    </row>
    <row r="66" spans="2:6">
      <c r="B66" s="14" t="str">
        <f>'8B'!AJ24</f>
        <v>BM402STIRS</v>
      </c>
      <c r="C66" s="14" t="s">
        <v>6378</v>
      </c>
      <c r="E66" s="38" t="s">
        <v>738</v>
      </c>
      <c r="F66" s="44">
        <f>IF(ISBLANK('8B'!H24),"##BLANK",'8B'!H24)</f>
        <v>0</v>
      </c>
    </row>
    <row r="67" spans="2:6">
      <c r="B67" s="14" t="str">
        <f>'8B'!AK24</f>
        <v>BM402STPCC</v>
      </c>
      <c r="C67" s="14" t="s">
        <v>6379</v>
      </c>
      <c r="E67" s="38" t="s">
        <v>738</v>
      </c>
      <c r="F67" s="44">
        <f>IF(ISBLANK('8B'!I24),"##BLANK",'8B'!I24)</f>
        <v>0</v>
      </c>
    </row>
    <row r="68" spans="2:6">
      <c r="B68" s="14" t="str">
        <f>'8B'!AL24</f>
        <v>BM402STAD</v>
      </c>
      <c r="C68" s="14" t="s">
        <v>6380</v>
      </c>
      <c r="E68" s="38" t="s">
        <v>738</v>
      </c>
      <c r="F68" s="44">
        <f>IF(ISBLANK('8B'!J24),"##BLANK",'8B'!J24)</f>
        <v>0</v>
      </c>
    </row>
    <row r="69" spans="2:6">
      <c r="B69" s="14" t="str">
        <f>'8B'!AM24</f>
        <v>BM402STSLOT</v>
      </c>
      <c r="C69" s="14" t="s">
        <v>6381</v>
      </c>
      <c r="E69" s="38" t="s">
        <v>738</v>
      </c>
      <c r="F69" s="44">
        <f>IF(ISBLANK('8B'!K24),"##BLANK",'8B'!K24)</f>
        <v>0</v>
      </c>
    </row>
    <row r="70" spans="2:6">
      <c r="B70" s="14" t="str">
        <f>'8B'!AN24</f>
        <v>BM402STTOT</v>
      </c>
      <c r="C70" s="14" t="s">
        <v>6382</v>
      </c>
      <c r="E70" s="38" t="s">
        <v>738</v>
      </c>
      <c r="F70" s="44">
        <f>IF(ISBLANK('8B'!L24),"##BLANK",'8B'!L24)</f>
        <v>-3.2770000000000001</v>
      </c>
    </row>
    <row r="71" spans="2:6">
      <c r="B71" s="14" t="str">
        <f>'8B'!AG25</f>
        <v>BM836STUTS</v>
      </c>
      <c r="C71" s="14" t="s">
        <v>6383</v>
      </c>
      <c r="E71" s="38" t="s">
        <v>738</v>
      </c>
      <c r="F71" s="44">
        <f>IF(ISBLANK('8B'!E25),"##BLANK",'8B'!E25)</f>
        <v>0</v>
      </c>
    </row>
    <row r="72" spans="2:6">
      <c r="B72" s="14" t="str">
        <f>'8B'!AH25</f>
        <v>BM836STRSL</v>
      </c>
      <c r="C72" s="14" t="s">
        <v>6384</v>
      </c>
      <c r="E72" s="38" t="s">
        <v>738</v>
      </c>
      <c r="F72" s="44">
        <f>IF(ISBLANK('8B'!F25),"##BLANK",'8B'!F25)</f>
        <v>0</v>
      </c>
    </row>
    <row r="73" spans="2:6">
      <c r="B73" s="14" t="str">
        <f>'8B'!AI25</f>
        <v>BM836STCAD</v>
      </c>
      <c r="C73" s="14" t="s">
        <v>6385</v>
      </c>
      <c r="E73" s="38" t="s">
        <v>738</v>
      </c>
      <c r="F73" s="44">
        <f>IF(ISBLANK('8B'!G25),"##BLANK",'8B'!G25)</f>
        <v>-3.6110000000000002</v>
      </c>
    </row>
    <row r="74" spans="2:6">
      <c r="B74" s="14" t="str">
        <f>'8B'!AJ25</f>
        <v>BM836STIRS</v>
      </c>
      <c r="C74" s="14" t="s">
        <v>6386</v>
      </c>
      <c r="E74" s="38" t="s">
        <v>738</v>
      </c>
      <c r="F74" s="44">
        <f>IF(ISBLANK('8B'!H25),"##BLANK",'8B'!H25)</f>
        <v>0</v>
      </c>
    </row>
    <row r="75" spans="2:6">
      <c r="B75" s="14" t="str">
        <f>'8B'!AK25</f>
        <v>BM836STPCC</v>
      </c>
      <c r="C75" s="14" t="s">
        <v>6387</v>
      </c>
      <c r="E75" s="38" t="s">
        <v>738</v>
      </c>
      <c r="F75" s="44">
        <f>IF(ISBLANK('8B'!I25),"##BLANK",'8B'!I25)</f>
        <v>0</v>
      </c>
    </row>
    <row r="76" spans="2:6">
      <c r="B76" s="14" t="str">
        <f>'8B'!AL25</f>
        <v>BM836STAD</v>
      </c>
      <c r="C76" s="14" t="s">
        <v>6388</v>
      </c>
      <c r="E76" s="38" t="s">
        <v>738</v>
      </c>
      <c r="F76" s="44">
        <f>IF(ISBLANK('8B'!J25),"##BLANK",'8B'!J25)</f>
        <v>0</v>
      </c>
    </row>
    <row r="77" spans="2:6">
      <c r="B77" s="14" t="str">
        <f>'8B'!AM25</f>
        <v>BM836STSLOT</v>
      </c>
      <c r="C77" s="14" t="s">
        <v>6389</v>
      </c>
      <c r="E77" s="38" t="s">
        <v>738</v>
      </c>
      <c r="F77" s="44">
        <f>IF(ISBLANK('8B'!K25),"##BLANK",'8B'!K25)</f>
        <v>0</v>
      </c>
    </row>
    <row r="78" spans="2:6">
      <c r="B78" s="14" t="str">
        <f>'8B'!AN25</f>
        <v>BM836STTOT</v>
      </c>
      <c r="C78" s="14" t="s">
        <v>6390</v>
      </c>
      <c r="E78" s="38" t="s">
        <v>738</v>
      </c>
      <c r="F78" s="44">
        <f>IF(ISBLANK('8B'!L25),"##BLANK",'8B'!L25)</f>
        <v>-3.6110000000000002</v>
      </c>
    </row>
    <row r="79" spans="2:6">
      <c r="B79" s="14" t="str">
        <f>'8B'!AG26</f>
        <v>WWS1003STUTS</v>
      </c>
      <c r="C79" s="14" t="s">
        <v>6391</v>
      </c>
      <c r="E79" s="38" t="s">
        <v>738</v>
      </c>
      <c r="F79" s="44">
        <f>IF(ISBLANK('8B'!E26),"##BLANK",'8B'!E26)</f>
        <v>0</v>
      </c>
    </row>
    <row r="80" spans="2:6">
      <c r="B80" s="14" t="str">
        <f>'8B'!AH26</f>
        <v>WWS1003STRSL</v>
      </c>
      <c r="C80" s="14" t="s">
        <v>6392</v>
      </c>
      <c r="E80" s="38" t="s">
        <v>738</v>
      </c>
      <c r="F80" s="44">
        <f>IF(ISBLANK('8B'!F26),"##BLANK",'8B'!F26)</f>
        <v>0</v>
      </c>
    </row>
    <row r="81" spans="2:6">
      <c r="B81" s="14" t="str">
        <f>'8B'!AI26</f>
        <v>WWS1003STCAD</v>
      </c>
      <c r="C81" s="14" t="s">
        <v>6393</v>
      </c>
      <c r="E81" s="38" t="s">
        <v>738</v>
      </c>
      <c r="F81" s="44">
        <f>IF(ISBLANK('8B'!G26),"##BLANK",'8B'!G26)</f>
        <v>0</v>
      </c>
    </row>
    <row r="82" spans="2:6">
      <c r="B82" s="14" t="str">
        <f>'8B'!AJ26</f>
        <v>WWS1003STIRS</v>
      </c>
      <c r="C82" s="14" t="s">
        <v>6394</v>
      </c>
      <c r="E82" s="38" t="s">
        <v>738</v>
      </c>
      <c r="F82" s="44">
        <f>IF(ISBLANK('8B'!H26),"##BLANK",'8B'!H26)</f>
        <v>0</v>
      </c>
    </row>
    <row r="83" spans="2:6">
      <c r="B83" s="14" t="str">
        <f>'8B'!AK26</f>
        <v>WWS1003STPCC</v>
      </c>
      <c r="C83" s="14" t="s">
        <v>6395</v>
      </c>
      <c r="E83" s="38" t="s">
        <v>738</v>
      </c>
      <c r="F83" s="44">
        <f>IF(ISBLANK('8B'!I26),"##BLANK",'8B'!I26)</f>
        <v>0</v>
      </c>
    </row>
    <row r="84" spans="2:6">
      <c r="B84" s="14" t="str">
        <f>'8B'!AL26</f>
        <v>WWS1003STAD</v>
      </c>
      <c r="C84" s="14" t="s">
        <v>6396</v>
      </c>
      <c r="E84" s="38" t="s">
        <v>738</v>
      </c>
      <c r="F84" s="44">
        <f>IF(ISBLANK('8B'!J26),"##BLANK",'8B'!J26)</f>
        <v>0</v>
      </c>
    </row>
    <row r="85" spans="2:6">
      <c r="B85" s="14" t="str">
        <f>'8B'!AM26</f>
        <v>WWS1003STSLOT</v>
      </c>
      <c r="C85" s="14" t="s">
        <v>6397</v>
      </c>
      <c r="E85" s="38" t="s">
        <v>738</v>
      </c>
      <c r="F85" s="44">
        <f>IF(ISBLANK('8B'!K26),"##BLANK",'8B'!K26)</f>
        <v>0</v>
      </c>
    </row>
    <row r="86" spans="2:6">
      <c r="B86" s="14" t="str">
        <f>'8B'!AN26</f>
        <v>WWS1003STTOT</v>
      </c>
      <c r="C86" s="14" t="s">
        <v>6398</v>
      </c>
      <c r="E86" s="38" t="s">
        <v>738</v>
      </c>
      <c r="F86" s="44">
        <f>IF(ISBLANK('8B'!L26),"##BLANK",'8B'!L26)</f>
        <v>0</v>
      </c>
    </row>
    <row r="87" spans="2:6">
      <c r="B87" s="14" t="str">
        <f>'8B'!AG27</f>
        <v>BM240STUTS</v>
      </c>
      <c r="C87" s="14" t="s">
        <v>6399</v>
      </c>
      <c r="E87" s="38" t="s">
        <v>738</v>
      </c>
      <c r="F87" s="44">
        <f>IF(ISBLANK('8B'!E27),"##BLANK",'8B'!E27)</f>
        <v>0</v>
      </c>
    </row>
    <row r="88" spans="2:6">
      <c r="B88" s="14" t="str">
        <f>'8B'!AH27</f>
        <v>BM240STRSL</v>
      </c>
      <c r="C88" s="14" t="s">
        <v>6400</v>
      </c>
      <c r="E88" s="38" t="s">
        <v>738</v>
      </c>
      <c r="F88" s="44">
        <f>IF(ISBLANK('8B'!F27),"##BLANK",'8B'!F27)</f>
        <v>0</v>
      </c>
    </row>
    <row r="89" spans="2:6">
      <c r="B89" s="14" t="str">
        <f>'8B'!AI27</f>
        <v>BM240STCAD</v>
      </c>
      <c r="C89" s="14" t="s">
        <v>6401</v>
      </c>
      <c r="E89" s="38" t="s">
        <v>738</v>
      </c>
      <c r="F89" s="44">
        <f>IF(ISBLANK('8B'!G27),"##BLANK",'8B'!G27)</f>
        <v>0</v>
      </c>
    </row>
    <row r="90" spans="2:6">
      <c r="B90" s="14" t="str">
        <f>'8B'!AJ27</f>
        <v>BM240STIRS</v>
      </c>
      <c r="C90" s="14" t="s">
        <v>6402</v>
      </c>
      <c r="E90" s="38" t="s">
        <v>738</v>
      </c>
      <c r="F90" s="44">
        <f>IF(ISBLANK('8B'!H27),"##BLANK",'8B'!H27)</f>
        <v>0</v>
      </c>
    </row>
    <row r="91" spans="2:6">
      <c r="B91" s="14" t="str">
        <f>'8B'!AK27</f>
        <v>BM240STPCC</v>
      </c>
      <c r="C91" s="14" t="s">
        <v>6403</v>
      </c>
      <c r="E91" s="38" t="s">
        <v>738</v>
      </c>
      <c r="F91" s="44">
        <f>IF(ISBLANK('8B'!I27),"##BLANK",'8B'!I27)</f>
        <v>0</v>
      </c>
    </row>
    <row r="92" spans="2:6">
      <c r="B92" s="14" t="str">
        <f>'8B'!AL27</f>
        <v>BM240STAD</v>
      </c>
      <c r="C92" s="14" t="s">
        <v>6404</v>
      </c>
      <c r="E92" s="38" t="s">
        <v>738</v>
      </c>
      <c r="F92" s="44">
        <f>IF(ISBLANK('8B'!J27),"##BLANK",'8B'!J27)</f>
        <v>0</v>
      </c>
    </row>
    <row r="93" spans="2:6">
      <c r="B93" s="14" t="str">
        <f>'8B'!AM27</f>
        <v>BM240STSLOT</v>
      </c>
      <c r="C93" s="14" t="s">
        <v>6405</v>
      </c>
      <c r="E93" s="38" t="s">
        <v>738</v>
      </c>
      <c r="F93" s="44">
        <f>IF(ISBLANK('8B'!K27),"##BLANK",'8B'!K27)</f>
        <v>0</v>
      </c>
    </row>
    <row r="94" spans="2:6">
      <c r="B94" s="14" t="str">
        <f>'8B'!AN27</f>
        <v>BM240STTOT</v>
      </c>
      <c r="C94" s="14" t="s">
        <v>6406</v>
      </c>
      <c r="E94" s="38" t="s">
        <v>738</v>
      </c>
      <c r="F94" s="44">
        <f>IF(ISBLANK('8B'!L27),"##BLANK",'8B'!L27)</f>
        <v>0</v>
      </c>
    </row>
    <row r="95" spans="2:6">
      <c r="B95" s="14" t="str">
        <f>'8B'!AG30</f>
        <v>WWS1005STUTS</v>
      </c>
      <c r="C95" s="14" t="s">
        <v>6407</v>
      </c>
      <c r="E95" s="38" t="s">
        <v>738</v>
      </c>
      <c r="F95" s="44">
        <f>IF(ISBLANK('8B'!E30),"##BLANK",'8B'!E30)</f>
        <v>0</v>
      </c>
    </row>
    <row r="96" spans="2:6">
      <c r="B96" s="14" t="str">
        <f>'8B'!AH30</f>
        <v>WWS1005STRSL</v>
      </c>
      <c r="C96" s="14" t="s">
        <v>6408</v>
      </c>
      <c r="E96" s="38" t="s">
        <v>738</v>
      </c>
      <c r="F96" s="44">
        <f>IF(ISBLANK('8B'!F30),"##BLANK",'8B'!F30)</f>
        <v>0</v>
      </c>
    </row>
    <row r="97" spans="2:6">
      <c r="B97" s="14" t="str">
        <f>'8B'!AI30</f>
        <v>WWS1005STCAD</v>
      </c>
      <c r="C97" s="14" t="s">
        <v>6409</v>
      </c>
      <c r="E97" s="38" t="s">
        <v>738</v>
      </c>
      <c r="F97" s="44">
        <f>IF(ISBLANK('8B'!G30),"##BLANK",'8B'!G30)</f>
        <v>0</v>
      </c>
    </row>
    <row r="98" spans="2:6">
      <c r="B98" s="14" t="str">
        <f>'8B'!AJ30</f>
        <v>WWS1005STIRS</v>
      </c>
      <c r="C98" s="14" t="s">
        <v>6410</v>
      </c>
      <c r="E98" s="38" t="s">
        <v>738</v>
      </c>
      <c r="F98" s="44">
        <f>IF(ISBLANK('8B'!H30),"##BLANK",'8B'!H30)</f>
        <v>0</v>
      </c>
    </row>
    <row r="99" spans="2:6">
      <c r="B99" s="14" t="str">
        <f>'8B'!AK30</f>
        <v>WWS1005STPCC</v>
      </c>
      <c r="C99" s="14" t="s">
        <v>6411</v>
      </c>
      <c r="E99" s="38" t="s">
        <v>738</v>
      </c>
      <c r="F99" s="44">
        <f>IF(ISBLANK('8B'!I30),"##BLANK",'8B'!I30)</f>
        <v>0</v>
      </c>
    </row>
    <row r="100" spans="2:6">
      <c r="B100" s="14" t="str">
        <f>'8B'!AL30</f>
        <v>WWS1005STAD</v>
      </c>
      <c r="C100" s="14" t="s">
        <v>6412</v>
      </c>
      <c r="E100" s="38" t="s">
        <v>738</v>
      </c>
      <c r="F100" s="44">
        <f>IF(ISBLANK('8B'!J30),"##BLANK",'8B'!J30)</f>
        <v>0</v>
      </c>
    </row>
    <row r="101" spans="2:6">
      <c r="B101" s="14" t="str">
        <f>'8B'!AM30</f>
        <v>WWS1005STSLOT</v>
      </c>
      <c r="C101" s="14" t="s">
        <v>6413</v>
      </c>
      <c r="E101" s="38" t="s">
        <v>738</v>
      </c>
      <c r="F101" s="44">
        <f>IF(ISBLANK('8B'!K30),"##BLANK",'8B'!K30)</f>
        <v>0</v>
      </c>
    </row>
    <row r="102" spans="2:6">
      <c r="B102" s="14" t="str">
        <f>'8B'!AN30</f>
        <v>WWS1005STTOT</v>
      </c>
      <c r="C102" s="14" t="s">
        <v>6414</v>
      </c>
      <c r="E102" s="38" t="s">
        <v>738</v>
      </c>
      <c r="F102" s="44">
        <f>IF(ISBLANK('8B'!L30),"##BLANK",'8B'!L30)</f>
        <v>0</v>
      </c>
    </row>
    <row r="103" spans="2:6">
      <c r="B103" s="14" t="str">
        <f>'8B'!AG31</f>
        <v>WWS1006STUTS</v>
      </c>
      <c r="C103" s="14" t="s">
        <v>6415</v>
      </c>
      <c r="E103" s="38" t="s">
        <v>738</v>
      </c>
      <c r="F103" s="44">
        <f>IF(ISBLANK('8B'!E31),"##BLANK",'8B'!E31)</f>
        <v>0</v>
      </c>
    </row>
    <row r="104" spans="2:6">
      <c r="B104" s="14" t="str">
        <f>'8B'!AH31</f>
        <v>WWS1006STRSL</v>
      </c>
      <c r="C104" s="14" t="s">
        <v>6416</v>
      </c>
      <c r="E104" s="38" t="s">
        <v>738</v>
      </c>
      <c r="F104" s="44">
        <f>IF(ISBLANK('8B'!F31),"##BLANK",'8B'!F31)</f>
        <v>0</v>
      </c>
    </row>
    <row r="105" spans="2:6">
      <c r="B105" s="14" t="str">
        <f>'8B'!AI31</f>
        <v>WWS1006STCAD</v>
      </c>
      <c r="C105" s="14" t="s">
        <v>6417</v>
      </c>
      <c r="E105" s="38" t="s">
        <v>738</v>
      </c>
      <c r="F105" s="44">
        <f>IF(ISBLANK('8B'!G31),"##BLANK",'8B'!G31)</f>
        <v>0</v>
      </c>
    </row>
    <row r="106" spans="2:6">
      <c r="B106" s="14" t="str">
        <f>'8B'!AJ31</f>
        <v>WWS1006STIRS</v>
      </c>
      <c r="C106" s="14" t="s">
        <v>6418</v>
      </c>
      <c r="E106" s="38" t="s">
        <v>738</v>
      </c>
      <c r="F106" s="44">
        <f>IF(ISBLANK('8B'!H31),"##BLANK",'8B'!H31)</f>
        <v>0</v>
      </c>
    </row>
    <row r="107" spans="2:6">
      <c r="B107" s="14" t="str">
        <f>'8B'!AK31</f>
        <v>WWS1006STPCC</v>
      </c>
      <c r="C107" s="14" t="s">
        <v>6419</v>
      </c>
      <c r="E107" s="38" t="s">
        <v>738</v>
      </c>
      <c r="F107" s="44">
        <f>IF(ISBLANK('8B'!I31),"##BLANK",'8B'!I31)</f>
        <v>0</v>
      </c>
    </row>
    <row r="108" spans="2:6">
      <c r="B108" s="14" t="str">
        <f>'8B'!AL31</f>
        <v>WWS1006STAD</v>
      </c>
      <c r="C108" s="14" t="s">
        <v>6420</v>
      </c>
      <c r="E108" s="38" t="s">
        <v>738</v>
      </c>
      <c r="F108" s="44">
        <f>IF(ISBLANK('8B'!J31),"##BLANK",'8B'!J31)</f>
        <v>0</v>
      </c>
    </row>
    <row r="109" spans="2:6">
      <c r="B109" s="14" t="str">
        <f>'8B'!AM31</f>
        <v>WWS1006STSLOT</v>
      </c>
      <c r="C109" s="14" t="s">
        <v>6421</v>
      </c>
      <c r="E109" s="38" t="s">
        <v>738</v>
      </c>
      <c r="F109" s="44">
        <f>IF(ISBLANK('8B'!K31),"##BLANK",'8B'!K31)</f>
        <v>0</v>
      </c>
    </row>
    <row r="110" spans="2:6">
      <c r="B110" s="14" t="str">
        <f>'8B'!AN31</f>
        <v>WWS1006STTOT</v>
      </c>
      <c r="C110" s="14" t="s">
        <v>6422</v>
      </c>
      <c r="E110" s="38" t="s">
        <v>738</v>
      </c>
      <c r="F110" s="44">
        <f>IF(ISBLANK('8B'!L31),"##BLANK",'8B'!L31)</f>
        <v>0</v>
      </c>
    </row>
    <row r="111" spans="2:6">
      <c r="B111" s="14" t="str">
        <f>'8B'!AG32</f>
        <v>BM408STUTS</v>
      </c>
      <c r="C111" s="14" t="s">
        <v>6423</v>
      </c>
      <c r="E111" s="38" t="s">
        <v>738</v>
      </c>
      <c r="F111" s="44">
        <f>IF(ISBLANK('8B'!E32),"##BLANK",'8B'!E32)</f>
        <v>0</v>
      </c>
    </row>
    <row r="112" spans="2:6">
      <c r="B112" s="14" t="str">
        <f>'8B'!AH32</f>
        <v>BM408STRSL</v>
      </c>
      <c r="C112" s="14" t="s">
        <v>6424</v>
      </c>
      <c r="E112" s="38" t="s">
        <v>738</v>
      </c>
      <c r="F112" s="44">
        <f>IF(ISBLANK('8B'!F32),"##BLANK",'8B'!F32)</f>
        <v>0</v>
      </c>
    </row>
    <row r="113" spans="2:6">
      <c r="B113" s="14" t="str">
        <f>'8B'!AI32</f>
        <v>BM408STCAD</v>
      </c>
      <c r="C113" s="14" t="s">
        <v>6425</v>
      </c>
      <c r="E113" s="38" t="s">
        <v>738</v>
      </c>
      <c r="F113" s="44">
        <f>IF(ISBLANK('8B'!G32),"##BLANK",'8B'!G32)</f>
        <v>15.551</v>
      </c>
    </row>
    <row r="114" spans="2:6">
      <c r="B114" s="14" t="str">
        <f>'8B'!AJ32</f>
        <v>BM408STIRS</v>
      </c>
      <c r="C114" s="14" t="s">
        <v>6426</v>
      </c>
      <c r="E114" s="38" t="s">
        <v>738</v>
      </c>
      <c r="F114" s="44">
        <f>IF(ISBLANK('8B'!H32),"##BLANK",'8B'!H32)</f>
        <v>0</v>
      </c>
    </row>
    <row r="115" spans="2:6">
      <c r="B115" s="14" t="str">
        <f>'8B'!AK32</f>
        <v>BM408STPCC</v>
      </c>
      <c r="C115" s="14" t="s">
        <v>6427</v>
      </c>
      <c r="E115" s="38" t="s">
        <v>738</v>
      </c>
      <c r="F115" s="44">
        <f>IF(ISBLANK('8B'!I32),"##BLANK",'8B'!I32)</f>
        <v>0</v>
      </c>
    </row>
    <row r="116" spans="2:6">
      <c r="B116" s="14" t="str">
        <f>'8B'!AL32</f>
        <v>BM408STAD</v>
      </c>
      <c r="C116" s="14" t="s">
        <v>6428</v>
      </c>
      <c r="E116" s="38" t="s">
        <v>738</v>
      </c>
      <c r="F116" s="44">
        <f>IF(ISBLANK('8B'!J32),"##BLANK",'8B'!J32)</f>
        <v>0</v>
      </c>
    </row>
    <row r="117" spans="2:6">
      <c r="B117" s="14" t="str">
        <f>'8B'!AM32</f>
        <v>BM408STSLOT</v>
      </c>
      <c r="C117" s="14" t="s">
        <v>6429</v>
      </c>
      <c r="E117" s="38" t="s">
        <v>738</v>
      </c>
      <c r="F117" s="44">
        <f>IF(ISBLANK('8B'!K32),"##BLANK",'8B'!K32)</f>
        <v>0</v>
      </c>
    </row>
    <row r="118" spans="2:6">
      <c r="B118" s="14" t="str">
        <f>'8B'!AN32</f>
        <v>BM408STTOT</v>
      </c>
      <c r="C118" s="14" t="s">
        <v>6430</v>
      </c>
      <c r="E118" s="38" t="s">
        <v>738</v>
      </c>
      <c r="F118" s="44">
        <f>IF(ISBLANK('8B'!L32),"##BLANK",'8B'!L32)</f>
        <v>15.551</v>
      </c>
    </row>
    <row r="119" spans="2:6">
      <c r="B119" s="14" t="str">
        <f>'8B'!AG33</f>
        <v>BM410STUTS</v>
      </c>
      <c r="C119" s="14" t="s">
        <v>6431</v>
      </c>
      <c r="E119" s="38" t="s">
        <v>738</v>
      </c>
      <c r="F119" s="44">
        <f>IF(ISBLANK('8B'!E33),"##BLANK",'8B'!E33)</f>
        <v>0</v>
      </c>
    </row>
    <row r="120" spans="2:6">
      <c r="B120" s="14" t="str">
        <f>'8B'!AH33</f>
        <v>BM410STRSL</v>
      </c>
      <c r="C120" s="14" t="s">
        <v>6432</v>
      </c>
      <c r="E120" s="38" t="s">
        <v>738</v>
      </c>
      <c r="F120" s="44">
        <f>IF(ISBLANK('8B'!F33),"##BLANK",'8B'!F33)</f>
        <v>0</v>
      </c>
    </row>
    <row r="121" spans="2:6">
      <c r="B121" s="14" t="str">
        <f>'8B'!AI33</f>
        <v>BM410STCAD</v>
      </c>
      <c r="C121" s="14" t="s">
        <v>6433</v>
      </c>
      <c r="E121" s="38" t="s">
        <v>738</v>
      </c>
      <c r="F121" s="44">
        <f>IF(ISBLANK('8B'!G33),"##BLANK",'8B'!G33)</f>
        <v>8.6630000000000003</v>
      </c>
    </row>
    <row r="122" spans="2:6">
      <c r="B122" s="14" t="str">
        <f>'8B'!AJ33</f>
        <v>BM410STIRS</v>
      </c>
      <c r="C122" s="14" t="s">
        <v>6434</v>
      </c>
      <c r="E122" s="38" t="s">
        <v>738</v>
      </c>
      <c r="F122" s="44">
        <f>IF(ISBLANK('8B'!H33),"##BLANK",'8B'!H33)</f>
        <v>0</v>
      </c>
    </row>
    <row r="123" spans="2:6">
      <c r="B123" s="14" t="str">
        <f>'8B'!AK33</f>
        <v>BM410STPCC</v>
      </c>
      <c r="C123" s="14" t="s">
        <v>6435</v>
      </c>
      <c r="E123" s="38" t="s">
        <v>738</v>
      </c>
      <c r="F123" s="44">
        <f>IF(ISBLANK('8B'!I33),"##BLANK",'8B'!I33)</f>
        <v>0</v>
      </c>
    </row>
    <row r="124" spans="2:6">
      <c r="B124" s="14" t="str">
        <f>'8B'!AL33</f>
        <v>BM410STAD</v>
      </c>
      <c r="C124" s="14" t="s">
        <v>6436</v>
      </c>
      <c r="E124" s="38" t="s">
        <v>738</v>
      </c>
      <c r="F124" s="44">
        <f>IF(ISBLANK('8B'!J33),"##BLANK",'8B'!J33)</f>
        <v>0</v>
      </c>
    </row>
    <row r="125" spans="2:6">
      <c r="B125" s="14" t="str">
        <f>'8B'!AM33</f>
        <v>BM410STSLOT</v>
      </c>
      <c r="C125" s="14" t="s">
        <v>6437</v>
      </c>
      <c r="E125" s="38" t="s">
        <v>738</v>
      </c>
      <c r="F125" s="44">
        <f>IF(ISBLANK('8B'!K33),"##BLANK",'8B'!K33)</f>
        <v>0</v>
      </c>
    </row>
    <row r="126" spans="2:6">
      <c r="B126" s="14" t="str">
        <f>'8B'!AN33</f>
        <v>BM410STTOT</v>
      </c>
      <c r="C126" s="14" t="s">
        <v>6438</v>
      </c>
      <c r="E126" s="38" t="s">
        <v>738</v>
      </c>
      <c r="F126" s="44">
        <f>IF(ISBLANK('8B'!L33),"##BLANK",'8B'!L33)</f>
        <v>8.6630000000000003</v>
      </c>
    </row>
    <row r="127" spans="2:6">
      <c r="B127" s="14" t="str">
        <f>'8B'!AG34</f>
        <v>BM817STUTS</v>
      </c>
      <c r="C127" s="14" t="s">
        <v>6439</v>
      </c>
      <c r="E127" s="38" t="s">
        <v>738</v>
      </c>
      <c r="F127" s="44">
        <f>IF(ISBLANK('8B'!E34),"##BLANK",'8B'!E34)</f>
        <v>0</v>
      </c>
    </row>
    <row r="128" spans="2:6">
      <c r="B128" s="14" t="str">
        <f>'8B'!AH34</f>
        <v>BM817STRSL</v>
      </c>
      <c r="C128" s="14" t="s">
        <v>6440</v>
      </c>
      <c r="E128" s="38" t="s">
        <v>738</v>
      </c>
      <c r="F128" s="44">
        <f>IF(ISBLANK('8B'!F34),"##BLANK",'8B'!F34)</f>
        <v>0</v>
      </c>
    </row>
    <row r="129" spans="2:6">
      <c r="B129" s="14" t="str">
        <f>'8B'!AI34</f>
        <v>BM817STCAD</v>
      </c>
      <c r="C129" s="14" t="s">
        <v>6441</v>
      </c>
      <c r="E129" s="38" t="s">
        <v>738</v>
      </c>
      <c r="F129" s="44">
        <f>IF(ISBLANK('8B'!G34),"##BLANK",'8B'!G34)</f>
        <v>1.758</v>
      </c>
    </row>
    <row r="130" spans="2:6">
      <c r="B130" s="14" t="str">
        <f>'8B'!AJ34</f>
        <v>BM817STIRS</v>
      </c>
      <c r="C130" s="14" t="s">
        <v>6442</v>
      </c>
      <c r="E130" s="38" t="s">
        <v>738</v>
      </c>
      <c r="F130" s="44">
        <f>IF(ISBLANK('8B'!H34),"##BLANK",'8B'!H34)</f>
        <v>0</v>
      </c>
    </row>
    <row r="131" spans="2:6">
      <c r="B131" s="14" t="str">
        <f>'8B'!AK34</f>
        <v>BM817STPCC</v>
      </c>
      <c r="C131" s="14" t="s">
        <v>6443</v>
      </c>
      <c r="E131" s="38" t="s">
        <v>738</v>
      </c>
      <c r="F131" s="44">
        <f>IF(ISBLANK('8B'!I34),"##BLANK",'8B'!I34)</f>
        <v>0</v>
      </c>
    </row>
    <row r="132" spans="2:6">
      <c r="B132" s="14" t="str">
        <f>'8B'!AL34</f>
        <v>BM817STAD</v>
      </c>
      <c r="C132" s="14" t="s">
        <v>6444</v>
      </c>
      <c r="E132" s="38" t="s">
        <v>738</v>
      </c>
      <c r="F132" s="44">
        <f>IF(ISBLANK('8B'!J34),"##BLANK",'8B'!J34)</f>
        <v>0</v>
      </c>
    </row>
    <row r="133" spans="2:6">
      <c r="B133" s="14" t="str">
        <f>'8B'!AM34</f>
        <v>BM817STSLOT</v>
      </c>
      <c r="C133" s="14" t="s">
        <v>6445</v>
      </c>
      <c r="E133" s="38" t="s">
        <v>738</v>
      </c>
      <c r="F133" s="44">
        <f>IF(ISBLANK('8B'!K34),"##BLANK",'8B'!K34)</f>
        <v>0</v>
      </c>
    </row>
    <row r="134" spans="2:6">
      <c r="B134" s="14" t="str">
        <f>'8B'!AN34</f>
        <v>BM817STTOT</v>
      </c>
      <c r="C134" s="14" t="s">
        <v>6446</v>
      </c>
      <c r="E134" s="38" t="s">
        <v>738</v>
      </c>
      <c r="F134" s="44">
        <f>IF(ISBLANK('8B'!L34),"##BLANK",'8B'!L34)</f>
        <v>1.758</v>
      </c>
    </row>
    <row r="135" spans="2:6">
      <c r="B135" s="14" t="str">
        <f>'8B'!AG35</f>
        <v>BM8390STUTS</v>
      </c>
      <c r="C135" s="14" t="s">
        <v>6447</v>
      </c>
      <c r="E135" s="38" t="s">
        <v>738</v>
      </c>
      <c r="F135" s="44">
        <f>IF(ISBLANK('8B'!E35),"##BLANK",'8B'!E35)</f>
        <v>0</v>
      </c>
    </row>
    <row r="136" spans="2:6">
      <c r="B136" s="14" t="str">
        <f>'8B'!AH35</f>
        <v>BM8390STRSL</v>
      </c>
      <c r="C136" s="14" t="s">
        <v>6448</v>
      </c>
      <c r="E136" s="38" t="s">
        <v>738</v>
      </c>
      <c r="F136" s="44">
        <f>IF(ISBLANK('8B'!F35),"##BLANK",'8B'!F35)</f>
        <v>0</v>
      </c>
    </row>
    <row r="137" spans="2:6">
      <c r="B137" s="14" t="str">
        <f>'8B'!AI35</f>
        <v>BM8390STCAD</v>
      </c>
      <c r="C137" s="14" t="s">
        <v>6449</v>
      </c>
      <c r="E137" s="38" t="s">
        <v>738</v>
      </c>
      <c r="F137" s="44">
        <f>IF(ISBLANK('8B'!G35),"##BLANK",'8B'!G35)</f>
        <v>10.420999999999999</v>
      </c>
    </row>
    <row r="138" spans="2:6">
      <c r="B138" s="14" t="str">
        <f>'8B'!AJ35</f>
        <v>BM8390STIRS</v>
      </c>
      <c r="C138" s="14" t="s">
        <v>6450</v>
      </c>
      <c r="E138" s="38" t="s">
        <v>738</v>
      </c>
      <c r="F138" s="44">
        <f>IF(ISBLANK('8B'!H35),"##BLANK",'8B'!H35)</f>
        <v>0</v>
      </c>
    </row>
    <row r="139" spans="2:6">
      <c r="B139" s="14" t="str">
        <f>'8B'!AK35</f>
        <v>BM8390STPCC</v>
      </c>
      <c r="C139" s="14" t="s">
        <v>6451</v>
      </c>
      <c r="E139" s="38" t="s">
        <v>738</v>
      </c>
      <c r="F139" s="44">
        <f>IF(ISBLANK('8B'!I35),"##BLANK",'8B'!I35)</f>
        <v>0</v>
      </c>
    </row>
    <row r="140" spans="2:6">
      <c r="B140" s="14" t="str">
        <f>'8B'!AL35</f>
        <v>BM8390STAD</v>
      </c>
      <c r="C140" s="14" t="s">
        <v>6452</v>
      </c>
      <c r="E140" s="38" t="s">
        <v>738</v>
      </c>
      <c r="F140" s="44">
        <f>IF(ISBLANK('8B'!J35),"##BLANK",'8B'!J35)</f>
        <v>0</v>
      </c>
    </row>
    <row r="141" spans="2:6">
      <c r="B141" s="14" t="str">
        <f>'8B'!AM35</f>
        <v>BM8390STSLOT</v>
      </c>
      <c r="C141" s="14" t="s">
        <v>6453</v>
      </c>
      <c r="E141" s="38" t="s">
        <v>738</v>
      </c>
      <c r="F141" s="44">
        <f>IF(ISBLANK('8B'!K35),"##BLANK",'8B'!K35)</f>
        <v>0</v>
      </c>
    </row>
    <row r="142" spans="2:6">
      <c r="B142" s="14" t="str">
        <f>'8B'!AN35</f>
        <v>BM8390STTOT</v>
      </c>
      <c r="C142" s="14" t="s">
        <v>6454</v>
      </c>
      <c r="E142" s="38" t="s">
        <v>738</v>
      </c>
      <c r="F142" s="44">
        <f>IF(ISBLANK('8B'!L35),"##BLANK",'8B'!L35)</f>
        <v>10.420999999999999</v>
      </c>
    </row>
    <row r="143" spans="2:6">
      <c r="B143" s="14" t="str">
        <f>'8B'!AG40</f>
        <v>BM402SDLFR</v>
      </c>
      <c r="C143" s="14" t="s">
        <v>6455</v>
      </c>
      <c r="E143" s="38" t="s">
        <v>738</v>
      </c>
      <c r="F143" s="44">
        <f>IF(ISBLANK('8B'!E40),"##BLANK",'8B'!E40)</f>
        <v>0</v>
      </c>
    </row>
    <row r="144" spans="2:6">
      <c r="B144" s="14" t="str">
        <f>'8B'!AH40</f>
        <v>BM402SDLFP</v>
      </c>
      <c r="C144" s="14" t="s">
        <v>6456</v>
      </c>
      <c r="E144" s="38" t="s">
        <v>738</v>
      </c>
      <c r="F144" s="44">
        <f>IF(ISBLANK('8B'!F40),"##BLANK",'8B'!F40)</f>
        <v>0</v>
      </c>
    </row>
    <row r="145" spans="2:6">
      <c r="B145" s="14" t="str">
        <f>'8B'!AI40</f>
        <v>BM402SDLRR</v>
      </c>
      <c r="C145" s="14" t="s">
        <v>6457</v>
      </c>
      <c r="E145" s="38" t="s">
        <v>738</v>
      </c>
      <c r="F145" s="44">
        <f>IF(ISBLANK('8B'!G40),"##BLANK",'8B'!G40)</f>
        <v>0</v>
      </c>
    </row>
    <row r="146" spans="2:6">
      <c r="B146" s="14" t="str">
        <f>'8B'!AJ40</f>
        <v>BM402SDRTF</v>
      </c>
      <c r="C146" s="14" t="s">
        <v>6458</v>
      </c>
      <c r="E146" s="38" t="s">
        <v>738</v>
      </c>
      <c r="F146" s="44">
        <f>IF(ISBLANK('8B'!H40),"##BLANK",'8B'!H40)</f>
        <v>0</v>
      </c>
    </row>
    <row r="147" spans="2:6">
      <c r="B147" s="14" t="str">
        <f>'8B'!AK40</f>
        <v>BM402SDIDS</v>
      </c>
      <c r="C147" s="14" t="s">
        <v>6459</v>
      </c>
      <c r="E147" s="38" t="s">
        <v>738</v>
      </c>
      <c r="F147" s="44">
        <f>IF(ISBLANK('8B'!I40),"##BLANK",'8B'!I40)</f>
        <v>0</v>
      </c>
    </row>
    <row r="148" spans="2:6">
      <c r="B148" s="14" t="str">
        <f>'8B'!AL40</f>
        <v>BM402SDSOT</v>
      </c>
      <c r="C148" s="14" t="s">
        <v>6460</v>
      </c>
      <c r="E148" s="38" t="s">
        <v>738</v>
      </c>
      <c r="F148" s="44">
        <f>IF(ISBLANK('8B'!J40),"##BLANK",'8B'!J40)</f>
        <v>0</v>
      </c>
    </row>
    <row r="149" spans="2:6">
      <c r="B149" s="14" t="str">
        <f>'8B'!AM40</f>
        <v>BM402SDTOT</v>
      </c>
      <c r="C149" s="14" t="s">
        <v>6382</v>
      </c>
      <c r="E149" s="38" t="s">
        <v>738</v>
      </c>
      <c r="F149" s="44">
        <f>IF(ISBLANK('8B'!K40),"##BLANK",'8B'!K40)</f>
        <v>0</v>
      </c>
    </row>
    <row r="150" spans="2:6">
      <c r="B150" s="14" t="str">
        <f>'8B'!AG41</f>
        <v>BM836SDLFR</v>
      </c>
      <c r="C150" s="14" t="s">
        <v>6461</v>
      </c>
      <c r="E150" s="38" t="s">
        <v>738</v>
      </c>
      <c r="F150" s="44">
        <f>IF(ISBLANK('8B'!E41),"##BLANK",'8B'!E41)</f>
        <v>0</v>
      </c>
    </row>
    <row r="151" spans="2:6">
      <c r="B151" s="14" t="str">
        <f>'8B'!AH41</f>
        <v>BM836SDLFP</v>
      </c>
      <c r="C151" s="14" t="s">
        <v>6462</v>
      </c>
      <c r="E151" s="38" t="s">
        <v>738</v>
      </c>
      <c r="F151" s="44">
        <f>IF(ISBLANK('8B'!F41),"##BLANK",'8B'!F41)</f>
        <v>0</v>
      </c>
    </row>
    <row r="152" spans="2:6">
      <c r="B152" s="14" t="str">
        <f>'8B'!AI41</f>
        <v>BM836SDLRR</v>
      </c>
      <c r="C152" s="14" t="s">
        <v>6463</v>
      </c>
      <c r="E152" s="38" t="s">
        <v>738</v>
      </c>
      <c r="F152" s="44">
        <f>IF(ISBLANK('8B'!G41),"##BLANK",'8B'!G41)</f>
        <v>0</v>
      </c>
    </row>
    <row r="153" spans="2:6">
      <c r="B153" s="14" t="str">
        <f>'8B'!AJ41</f>
        <v>BM836SDRTF</v>
      </c>
      <c r="C153" s="14" t="s">
        <v>6464</v>
      </c>
      <c r="E153" s="38" t="s">
        <v>738</v>
      </c>
      <c r="F153" s="44">
        <f>IF(ISBLANK('8B'!H41),"##BLANK",'8B'!H41)</f>
        <v>0</v>
      </c>
    </row>
    <row r="154" spans="2:6">
      <c r="B154" s="14" t="str">
        <f>'8B'!AK41</f>
        <v>BM836SDIDS</v>
      </c>
      <c r="C154" s="14" t="s">
        <v>6465</v>
      </c>
      <c r="E154" s="38" t="s">
        <v>738</v>
      </c>
      <c r="F154" s="44">
        <f>IF(ISBLANK('8B'!I41),"##BLANK",'8B'!I41)</f>
        <v>0</v>
      </c>
    </row>
    <row r="155" spans="2:6">
      <c r="B155" s="14" t="str">
        <f>'8B'!AL41</f>
        <v>BM836SDSOT</v>
      </c>
      <c r="C155" s="14" t="s">
        <v>6466</v>
      </c>
      <c r="E155" s="38" t="s">
        <v>738</v>
      </c>
      <c r="F155" s="44">
        <f>IF(ISBLANK('8B'!J41),"##BLANK",'8B'!J41)</f>
        <v>0</v>
      </c>
    </row>
    <row r="156" spans="2:6">
      <c r="B156" s="14" t="str">
        <f>'8B'!AM41</f>
        <v>BM836SDTOT</v>
      </c>
      <c r="C156" s="14" t="s">
        <v>6390</v>
      </c>
      <c r="E156" s="38" t="s">
        <v>738</v>
      </c>
      <c r="F156" s="44">
        <f>IF(ISBLANK('8B'!K41),"##BLANK",'8B'!K41)</f>
        <v>0</v>
      </c>
    </row>
    <row r="157" spans="2:6">
      <c r="B157" s="14" t="str">
        <f>'8B'!AG42</f>
        <v>WWS1003SDLFR</v>
      </c>
      <c r="C157" s="14" t="s">
        <v>6467</v>
      </c>
      <c r="E157" s="38" t="s">
        <v>738</v>
      </c>
      <c r="F157" s="44">
        <f>IF(ISBLANK('8B'!E42),"##BLANK",'8B'!E42)</f>
        <v>0</v>
      </c>
    </row>
    <row r="158" spans="2:6">
      <c r="B158" s="14" t="str">
        <f>'8B'!AH42</f>
        <v>WWS1003SDLFP</v>
      </c>
      <c r="C158" s="14" t="s">
        <v>6468</v>
      </c>
      <c r="E158" s="38" t="s">
        <v>738</v>
      </c>
      <c r="F158" s="44">
        <f>IF(ISBLANK('8B'!F42),"##BLANK",'8B'!F42)</f>
        <v>0</v>
      </c>
    </row>
    <row r="159" spans="2:6">
      <c r="B159" s="14" t="str">
        <f>'8B'!AI42</f>
        <v>WWS1003SDLRR</v>
      </c>
      <c r="C159" s="14" t="s">
        <v>6469</v>
      </c>
      <c r="E159" s="38" t="s">
        <v>738</v>
      </c>
      <c r="F159" s="44">
        <f>IF(ISBLANK('8B'!G42),"##BLANK",'8B'!G42)</f>
        <v>0</v>
      </c>
    </row>
    <row r="160" spans="2:6">
      <c r="B160" s="14" t="str">
        <f>'8B'!AJ42</f>
        <v>WWS1003SDRTF</v>
      </c>
      <c r="C160" s="14" t="s">
        <v>6470</v>
      </c>
      <c r="E160" s="38" t="s">
        <v>738</v>
      </c>
      <c r="F160" s="44">
        <f>IF(ISBLANK('8B'!H42),"##BLANK",'8B'!H42)</f>
        <v>0</v>
      </c>
    </row>
    <row r="161" spans="2:6">
      <c r="B161" s="14" t="str">
        <f>'8B'!AK42</f>
        <v>WWS1003SDIDS</v>
      </c>
      <c r="C161" s="14" t="s">
        <v>6471</v>
      </c>
      <c r="E161" s="38" t="s">
        <v>738</v>
      </c>
      <c r="F161" s="44">
        <f>IF(ISBLANK('8B'!I42),"##BLANK",'8B'!I42)</f>
        <v>0</v>
      </c>
    </row>
    <row r="162" spans="2:6">
      <c r="B162" s="14" t="str">
        <f>'8B'!AL42</f>
        <v>WWS1003SDSOT</v>
      </c>
      <c r="C162" s="14" t="s">
        <v>6472</v>
      </c>
      <c r="E162" s="38" t="s">
        <v>738</v>
      </c>
      <c r="F162" s="44">
        <f>IF(ISBLANK('8B'!J42),"##BLANK",'8B'!J42)</f>
        <v>0</v>
      </c>
    </row>
    <row r="163" spans="2:6">
      <c r="B163" s="14" t="str">
        <f>'8B'!AM42</f>
        <v>WWS1003SDTOT</v>
      </c>
      <c r="C163" s="14" t="s">
        <v>6473</v>
      </c>
      <c r="E163" s="38" t="s">
        <v>738</v>
      </c>
      <c r="F163" s="44">
        <f>IF(ISBLANK('8B'!K42),"##BLANK",'8B'!K42)</f>
        <v>0</v>
      </c>
    </row>
    <row r="164" spans="2:6">
      <c r="B164" s="14" t="str">
        <f>'8B'!AG43</f>
        <v>BM240SDLFR</v>
      </c>
      <c r="C164" s="14" t="s">
        <v>6474</v>
      </c>
      <c r="E164" s="38" t="s">
        <v>738</v>
      </c>
      <c r="F164" s="44">
        <f>IF(ISBLANK('8B'!E43),"##BLANK",'8B'!E43)</f>
        <v>0</v>
      </c>
    </row>
    <row r="165" spans="2:6">
      <c r="B165" s="14" t="str">
        <f>'8B'!AH43</f>
        <v>BM240SDLFP</v>
      </c>
      <c r="C165" s="14" t="s">
        <v>6475</v>
      </c>
      <c r="E165" s="38" t="s">
        <v>738</v>
      </c>
      <c r="F165" s="44">
        <f>IF(ISBLANK('8B'!F43),"##BLANK",'8B'!F43)</f>
        <v>0</v>
      </c>
    </row>
    <row r="166" spans="2:6">
      <c r="B166" s="14" t="str">
        <f>'8B'!AI43</f>
        <v>BM240SDLRR</v>
      </c>
      <c r="C166" s="14" t="s">
        <v>6476</v>
      </c>
      <c r="E166" s="38" t="s">
        <v>738</v>
      </c>
      <c r="F166" s="44">
        <f>IF(ISBLANK('8B'!G43),"##BLANK",'8B'!G43)</f>
        <v>0</v>
      </c>
    </row>
    <row r="167" spans="2:6">
      <c r="B167" s="14" t="str">
        <f>'8B'!AJ43</f>
        <v>BM240SDRTF</v>
      </c>
      <c r="C167" s="14" t="s">
        <v>6477</v>
      </c>
      <c r="E167" s="38" t="s">
        <v>738</v>
      </c>
      <c r="F167" s="44">
        <f>IF(ISBLANK('8B'!H43),"##BLANK",'8B'!H43)</f>
        <v>0</v>
      </c>
    </row>
    <row r="168" spans="2:6">
      <c r="B168" s="14" t="str">
        <f>'8B'!AK43</f>
        <v>BM240SDIDS</v>
      </c>
      <c r="C168" s="14" t="s">
        <v>6478</v>
      </c>
      <c r="E168" s="38" t="s">
        <v>738</v>
      </c>
      <c r="F168" s="44">
        <f>IF(ISBLANK('8B'!I43),"##BLANK",'8B'!I43)</f>
        <v>0</v>
      </c>
    </row>
    <row r="169" spans="2:6">
      <c r="B169" s="14" t="str">
        <f>'8B'!AL43</f>
        <v>BM240SDSOT</v>
      </c>
      <c r="C169" s="14" t="s">
        <v>6479</v>
      </c>
      <c r="E169" s="38" t="s">
        <v>738</v>
      </c>
      <c r="F169" s="44">
        <f>IF(ISBLANK('8B'!J43),"##BLANK",'8B'!J43)</f>
        <v>0</v>
      </c>
    </row>
    <row r="170" spans="2:6">
      <c r="B170" s="14" t="str">
        <f>'8B'!AM43</f>
        <v>BM240SDTOT</v>
      </c>
      <c r="C170" s="14" t="s">
        <v>6480</v>
      </c>
      <c r="E170" s="38" t="s">
        <v>738</v>
      </c>
      <c r="F170" s="44">
        <f>IF(ISBLANK('8B'!K43),"##BLANK",'8B'!K43)</f>
        <v>0</v>
      </c>
    </row>
    <row r="171" spans="2:6">
      <c r="B171" s="14" t="str">
        <f>'8B'!AG46</f>
        <v>WWS1005SDLFR</v>
      </c>
      <c r="C171" s="14" t="s">
        <v>6481</v>
      </c>
      <c r="E171" s="38" t="s">
        <v>738</v>
      </c>
      <c r="F171" s="44">
        <f>IF(ISBLANK('8B'!E46),"##BLANK",'8B'!E46)</f>
        <v>0</v>
      </c>
    </row>
    <row r="172" spans="2:6">
      <c r="B172" s="14" t="str">
        <f>'8B'!AH46</f>
        <v>WWS1005SDLFP</v>
      </c>
      <c r="C172" s="14" t="s">
        <v>6482</v>
      </c>
      <c r="E172" s="38" t="s">
        <v>738</v>
      </c>
      <c r="F172" s="44">
        <f>IF(ISBLANK('8B'!F46),"##BLANK",'8B'!F46)</f>
        <v>0</v>
      </c>
    </row>
    <row r="173" spans="2:6">
      <c r="B173" s="14" t="str">
        <f>'8B'!AI46</f>
        <v>WWS1005SDLRR</v>
      </c>
      <c r="C173" s="14" t="s">
        <v>6483</v>
      </c>
      <c r="E173" s="38" t="s">
        <v>738</v>
      </c>
      <c r="F173" s="44">
        <f>IF(ISBLANK('8B'!G46),"##BLANK",'8B'!G46)</f>
        <v>0</v>
      </c>
    </row>
    <row r="174" spans="2:6">
      <c r="B174" s="14" t="str">
        <f>'8B'!AJ46</f>
        <v>WWS1005SDRTF</v>
      </c>
      <c r="C174" s="14" t="s">
        <v>6484</v>
      </c>
      <c r="E174" s="38" t="s">
        <v>738</v>
      </c>
      <c r="F174" s="44">
        <f>IF(ISBLANK('8B'!H46),"##BLANK",'8B'!H46)</f>
        <v>0</v>
      </c>
    </row>
    <row r="175" spans="2:6">
      <c r="B175" s="14" t="str">
        <f>'8B'!AK46</f>
        <v>WWS1005SDIDS</v>
      </c>
      <c r="C175" s="14" t="s">
        <v>6485</v>
      </c>
      <c r="E175" s="38" t="s">
        <v>738</v>
      </c>
      <c r="F175" s="44">
        <f>IF(ISBLANK('8B'!I46),"##BLANK",'8B'!I46)</f>
        <v>0</v>
      </c>
    </row>
    <row r="176" spans="2:6">
      <c r="B176" s="14" t="str">
        <f>'8B'!AL46</f>
        <v>WWS1005SDSOT</v>
      </c>
      <c r="C176" s="14" t="s">
        <v>6486</v>
      </c>
      <c r="E176" s="38" t="s">
        <v>738</v>
      </c>
      <c r="F176" s="44">
        <f>IF(ISBLANK('8B'!J46),"##BLANK",'8B'!J46)</f>
        <v>0</v>
      </c>
    </row>
    <row r="177" spans="2:6">
      <c r="B177" s="14" t="str">
        <f>'8B'!AM46</f>
        <v>WWS1005SDTOT</v>
      </c>
      <c r="C177" s="14" t="s">
        <v>6487</v>
      </c>
      <c r="E177" s="38" t="s">
        <v>738</v>
      </c>
      <c r="F177" s="44">
        <f>IF(ISBLANK('8B'!K46),"##BLANK",'8B'!K46)</f>
        <v>0</v>
      </c>
    </row>
    <row r="178" spans="2:6">
      <c r="B178" s="14" t="str">
        <f>'8B'!AG47</f>
        <v>WWS1006SDLFR</v>
      </c>
      <c r="C178" s="14" t="s">
        <v>6488</v>
      </c>
      <c r="E178" s="38" t="s">
        <v>738</v>
      </c>
      <c r="F178" s="44">
        <f>IF(ISBLANK('8B'!E47),"##BLANK",'8B'!E47)</f>
        <v>0</v>
      </c>
    </row>
    <row r="179" spans="2:6">
      <c r="B179" s="14" t="str">
        <f>'8B'!AH47</f>
        <v>WWS1006SDLFP</v>
      </c>
      <c r="C179" s="14" t="s">
        <v>6489</v>
      </c>
      <c r="E179" s="38" t="s">
        <v>738</v>
      </c>
      <c r="F179" s="44">
        <f>IF(ISBLANK('8B'!F47),"##BLANK",'8B'!F47)</f>
        <v>0</v>
      </c>
    </row>
    <row r="180" spans="2:6">
      <c r="B180" s="14" t="str">
        <f>'8B'!AI47</f>
        <v>WWS1006SDLRR</v>
      </c>
      <c r="C180" s="14" t="s">
        <v>6490</v>
      </c>
      <c r="E180" s="38" t="s">
        <v>738</v>
      </c>
      <c r="F180" s="44">
        <f>IF(ISBLANK('8B'!G47),"##BLANK",'8B'!G47)</f>
        <v>0</v>
      </c>
    </row>
    <row r="181" spans="2:6">
      <c r="B181" s="14" t="str">
        <f>'8B'!AJ47</f>
        <v>WWS1006SDRTF</v>
      </c>
      <c r="C181" s="14" t="s">
        <v>6491</v>
      </c>
      <c r="E181" s="38" t="s">
        <v>738</v>
      </c>
      <c r="F181" s="44">
        <f>IF(ISBLANK('8B'!H47),"##BLANK",'8B'!H47)</f>
        <v>0</v>
      </c>
    </row>
    <row r="182" spans="2:6">
      <c r="B182" s="14" t="str">
        <f>'8B'!AK47</f>
        <v>WWS1006SDIDS</v>
      </c>
      <c r="C182" s="14" t="s">
        <v>6492</v>
      </c>
      <c r="E182" s="38" t="s">
        <v>738</v>
      </c>
      <c r="F182" s="44">
        <f>IF(ISBLANK('8B'!I47),"##BLANK",'8B'!I47)</f>
        <v>0</v>
      </c>
    </row>
    <row r="183" spans="2:6">
      <c r="B183" s="14" t="str">
        <f>'8B'!AL47</f>
        <v>WWS1006SDSOT</v>
      </c>
      <c r="C183" s="14" t="s">
        <v>6493</v>
      </c>
      <c r="E183" s="38" t="s">
        <v>738</v>
      </c>
      <c r="F183" s="44">
        <f>IF(ISBLANK('8B'!J47),"##BLANK",'8B'!J47)</f>
        <v>0</v>
      </c>
    </row>
    <row r="184" spans="2:6">
      <c r="B184" s="14" t="str">
        <f>'8B'!AM47</f>
        <v>WWS1006SDTOT</v>
      </c>
      <c r="C184" s="14" t="s">
        <v>6494</v>
      </c>
      <c r="E184" s="38" t="s">
        <v>738</v>
      </c>
      <c r="F184" s="44">
        <f>IF(ISBLANK('8B'!K47),"##BLANK",'8B'!K47)</f>
        <v>0</v>
      </c>
    </row>
    <row r="185" spans="2:6">
      <c r="B185" s="14" t="str">
        <f>'8B'!AG48</f>
        <v>BM408SDLFR</v>
      </c>
      <c r="C185" s="14" t="s">
        <v>6495</v>
      </c>
      <c r="E185" s="38" t="s">
        <v>738</v>
      </c>
      <c r="F185" s="44">
        <f>IF(ISBLANK('8B'!E48),"##BLANK",'8B'!E48)</f>
        <v>0</v>
      </c>
    </row>
    <row r="186" spans="2:6">
      <c r="B186" s="14" t="str">
        <f>'8B'!AH48</f>
        <v>BM408SDLFP</v>
      </c>
      <c r="C186" s="14" t="s">
        <v>6496</v>
      </c>
      <c r="E186" s="38" t="s">
        <v>738</v>
      </c>
      <c r="F186" s="44">
        <f>IF(ISBLANK('8B'!F48),"##BLANK",'8B'!F48)</f>
        <v>0</v>
      </c>
    </row>
    <row r="187" spans="2:6">
      <c r="B187" s="14" t="str">
        <f>'8B'!AI48</f>
        <v>BM408SDLRR</v>
      </c>
      <c r="C187" s="14" t="s">
        <v>6497</v>
      </c>
      <c r="E187" s="38" t="s">
        <v>738</v>
      </c>
      <c r="F187" s="44">
        <f>IF(ISBLANK('8B'!G48),"##BLANK",'8B'!G48)</f>
        <v>0</v>
      </c>
    </row>
    <row r="188" spans="2:6">
      <c r="B188" s="14" t="str">
        <f>'8B'!AJ48</f>
        <v>BM408SDRTF</v>
      </c>
      <c r="C188" s="14" t="s">
        <v>6498</v>
      </c>
      <c r="E188" s="38" t="s">
        <v>738</v>
      </c>
      <c r="F188" s="44">
        <f>IF(ISBLANK('8B'!H48),"##BLANK",'8B'!H48)</f>
        <v>6.2610000000000001</v>
      </c>
    </row>
    <row r="189" spans="2:6">
      <c r="B189" s="14" t="str">
        <f>'8B'!AK48</f>
        <v>BM408SDIDS</v>
      </c>
      <c r="C189" s="14" t="s">
        <v>6499</v>
      </c>
      <c r="E189" s="38" t="s">
        <v>738</v>
      </c>
      <c r="F189" s="44">
        <f>IF(ISBLANK('8B'!I48),"##BLANK",'8B'!I48)</f>
        <v>0</v>
      </c>
    </row>
    <row r="190" spans="2:6">
      <c r="B190" s="14" t="str">
        <f>'8B'!AL48</f>
        <v>BM408SDSOT</v>
      </c>
      <c r="C190" s="14" t="s">
        <v>6500</v>
      </c>
      <c r="E190" s="38" t="s">
        <v>738</v>
      </c>
      <c r="F190" s="44">
        <f>IF(ISBLANK('8B'!J48),"##BLANK",'8B'!J48)</f>
        <v>0</v>
      </c>
    </row>
    <row r="191" spans="2:6">
      <c r="B191" s="14" t="str">
        <f>'8B'!AM48</f>
        <v>BM408SDTOT</v>
      </c>
      <c r="C191" s="14" t="s">
        <v>6430</v>
      </c>
      <c r="E191" s="38" t="s">
        <v>738</v>
      </c>
      <c r="F191" s="44">
        <f>IF(ISBLANK('8B'!K48),"##BLANK",'8B'!K48)</f>
        <v>6.2610000000000001</v>
      </c>
    </row>
    <row r="192" spans="2:6">
      <c r="B192" s="14" t="str">
        <f>'8B'!AG49</f>
        <v>BM816SDLFR</v>
      </c>
      <c r="C192" s="14" t="s">
        <v>6501</v>
      </c>
      <c r="E192" s="38" t="s">
        <v>738</v>
      </c>
      <c r="F192" s="44">
        <f>IF(ISBLANK('8B'!E49),"##BLANK",'8B'!E49)</f>
        <v>0</v>
      </c>
    </row>
    <row r="193" spans="2:6">
      <c r="B193" s="14" t="str">
        <f>'8B'!AH49</f>
        <v>BM816SDLFP</v>
      </c>
      <c r="C193" s="14" t="s">
        <v>6502</v>
      </c>
      <c r="E193" s="38" t="s">
        <v>738</v>
      </c>
      <c r="F193" s="44">
        <f>IF(ISBLANK('8B'!F49),"##BLANK",'8B'!F49)</f>
        <v>0</v>
      </c>
    </row>
    <row r="194" spans="2:6">
      <c r="B194" s="14" t="str">
        <f>'8B'!AI49</f>
        <v>BM816SDLRR</v>
      </c>
      <c r="C194" s="14" t="s">
        <v>6503</v>
      </c>
      <c r="E194" s="38" t="s">
        <v>738</v>
      </c>
      <c r="F194" s="44">
        <f>IF(ISBLANK('8B'!G49),"##BLANK",'8B'!G49)</f>
        <v>0</v>
      </c>
    </row>
    <row r="195" spans="2:6">
      <c r="B195" s="14" t="str">
        <f>'8B'!AJ49</f>
        <v>BM816SDRTF</v>
      </c>
      <c r="C195" s="14" t="s">
        <v>6504</v>
      </c>
      <c r="E195" s="38" t="s">
        <v>738</v>
      </c>
      <c r="F195" s="44">
        <f>IF(ISBLANK('8B'!H49),"##BLANK",'8B'!H49)</f>
        <v>6.2610000000000001</v>
      </c>
    </row>
    <row r="196" spans="2:6">
      <c r="B196" s="14" t="str">
        <f>'8B'!AK49</f>
        <v>BM816SDIDS</v>
      </c>
      <c r="C196" s="14" t="s">
        <v>6505</v>
      </c>
      <c r="E196" s="38" t="s">
        <v>738</v>
      </c>
      <c r="F196" s="44">
        <f>IF(ISBLANK('8B'!I49),"##BLANK",'8B'!I49)</f>
        <v>0</v>
      </c>
    </row>
    <row r="197" spans="2:6">
      <c r="B197" s="14" t="str">
        <f>'8B'!AL49</f>
        <v>BM816SDSOT</v>
      </c>
      <c r="C197" s="14" t="s">
        <v>6506</v>
      </c>
      <c r="E197" s="38" t="s">
        <v>738</v>
      </c>
      <c r="F197" s="44">
        <f>IF(ISBLANK('8B'!J49),"##BLANK",'8B'!J49)</f>
        <v>0</v>
      </c>
    </row>
    <row r="198" spans="2:6">
      <c r="B198" s="14" t="str">
        <f>'8B'!AM49</f>
        <v>BM816SDTOT</v>
      </c>
      <c r="C198" s="14" t="s">
        <v>6507</v>
      </c>
      <c r="E198" s="38" t="s">
        <v>738</v>
      </c>
      <c r="F198" s="44">
        <f>IF(ISBLANK('8B'!K49),"##BLANK",'8B'!K49)</f>
        <v>6.2610000000000001</v>
      </c>
    </row>
    <row r="199" spans="2:6">
      <c r="B199" s="14" t="str">
        <f>'8B'!AG50</f>
        <v>BM817SDLFR</v>
      </c>
      <c r="C199" s="14" t="s">
        <v>6508</v>
      </c>
      <c r="E199" s="38" t="s">
        <v>738</v>
      </c>
      <c r="F199" s="44">
        <f>IF(ISBLANK('8B'!E50),"##BLANK",'8B'!E50)</f>
        <v>0</v>
      </c>
    </row>
    <row r="200" spans="2:6">
      <c r="B200" s="14" t="str">
        <f>'8B'!AH50</f>
        <v>BM817SDLFP</v>
      </c>
      <c r="C200" s="14" t="s">
        <v>6509</v>
      </c>
      <c r="E200" s="38" t="s">
        <v>738</v>
      </c>
      <c r="F200" s="44">
        <f>IF(ISBLANK('8B'!F50),"##BLANK",'8B'!F50)</f>
        <v>0</v>
      </c>
    </row>
    <row r="201" spans="2:6">
      <c r="B201" s="14" t="str">
        <f>'8B'!AI50</f>
        <v>BM817SDLRR</v>
      </c>
      <c r="C201" s="14" t="s">
        <v>6510</v>
      </c>
      <c r="E201" s="38" t="s">
        <v>738</v>
      </c>
      <c r="F201" s="44">
        <f>IF(ISBLANK('8B'!G50),"##BLANK",'8B'!G50)</f>
        <v>0</v>
      </c>
    </row>
    <row r="202" spans="2:6">
      <c r="B202" s="14" t="str">
        <f>'8B'!AJ50</f>
        <v>BM817SDRTF</v>
      </c>
      <c r="C202" s="14" t="s">
        <v>6511</v>
      </c>
      <c r="E202" s="38" t="s">
        <v>738</v>
      </c>
      <c r="F202" s="44">
        <f>IF(ISBLANK('8B'!H50),"##BLANK",'8B'!H50)</f>
        <v>0</v>
      </c>
    </row>
    <row r="203" spans="2:6">
      <c r="B203" s="14" t="str">
        <f>'8B'!AK50</f>
        <v>BM817SDIDS</v>
      </c>
      <c r="C203" s="14" t="s">
        <v>6512</v>
      </c>
      <c r="E203" s="38" t="s">
        <v>738</v>
      </c>
      <c r="F203" s="44">
        <f>IF(ISBLANK('8B'!I50),"##BLANK",'8B'!I50)</f>
        <v>0</v>
      </c>
    </row>
    <row r="204" spans="2:6">
      <c r="B204" s="14" t="str">
        <f>'8B'!AL50</f>
        <v>BM817SDSOT</v>
      </c>
      <c r="C204" s="14" t="s">
        <v>6513</v>
      </c>
      <c r="E204" s="38" t="s">
        <v>738</v>
      </c>
      <c r="F204" s="44">
        <f>IF(ISBLANK('8B'!J50),"##BLANK",'8B'!J50)</f>
        <v>0</v>
      </c>
    </row>
    <row r="205" spans="2:6">
      <c r="B205" s="14" t="str">
        <f>'8B'!AM50</f>
        <v>BM817SDTOT</v>
      </c>
      <c r="C205" s="14" t="s">
        <v>6446</v>
      </c>
      <c r="E205" s="38" t="s">
        <v>738</v>
      </c>
      <c r="F205" s="44">
        <f>IF(ISBLANK('8B'!K50),"##BLANK",'8B'!K50)</f>
        <v>0</v>
      </c>
    </row>
    <row r="206" spans="2:6">
      <c r="B206" s="14" t="str">
        <f>'8B'!AG51</f>
        <v>BM8390SDLFR</v>
      </c>
      <c r="C206" s="14" t="s">
        <v>6514</v>
      </c>
      <c r="E206" s="38" t="s">
        <v>738</v>
      </c>
      <c r="F206" s="44">
        <f>IF(ISBLANK('8B'!E51),"##BLANK",'8B'!E51)</f>
        <v>0</v>
      </c>
    </row>
    <row r="207" spans="2:6">
      <c r="B207" s="14" t="str">
        <f>'8B'!AH51</f>
        <v>BM8390SDLFP</v>
      </c>
      <c r="C207" s="14" t="s">
        <v>6515</v>
      </c>
      <c r="E207" s="38" t="s">
        <v>738</v>
      </c>
      <c r="F207" s="44">
        <f>IF(ISBLANK('8B'!F51),"##BLANK",'8B'!F51)</f>
        <v>0</v>
      </c>
    </row>
    <row r="208" spans="2:6">
      <c r="B208" s="14" t="str">
        <f>'8B'!AI51</f>
        <v>BM8390SDLRR</v>
      </c>
      <c r="C208" s="14" t="s">
        <v>6516</v>
      </c>
      <c r="E208" s="38" t="s">
        <v>738</v>
      </c>
      <c r="F208" s="44">
        <f>IF(ISBLANK('8B'!G51),"##BLANK",'8B'!G51)</f>
        <v>0</v>
      </c>
    </row>
    <row r="209" spans="2:6">
      <c r="B209" s="14" t="str">
        <f>'8B'!AJ51</f>
        <v>BM8390SDRTF</v>
      </c>
      <c r="C209" s="14" t="s">
        <v>6517</v>
      </c>
      <c r="E209" s="38" t="s">
        <v>738</v>
      </c>
      <c r="F209" s="44">
        <f>IF(ISBLANK('8B'!H51),"##BLANK",'8B'!H51)</f>
        <v>6.2610000000000001</v>
      </c>
    </row>
    <row r="210" spans="2:6">
      <c r="B210" s="14" t="str">
        <f>'8B'!AK51</f>
        <v>BM8390SDIDS</v>
      </c>
      <c r="C210" s="14" t="s">
        <v>6518</v>
      </c>
      <c r="E210" s="38" t="s">
        <v>738</v>
      </c>
      <c r="F210" s="44">
        <f>IF(ISBLANK('8B'!I51),"##BLANK",'8B'!I51)</f>
        <v>0</v>
      </c>
    </row>
    <row r="211" spans="2:6">
      <c r="B211" s="14" t="str">
        <f>'8B'!AL51</f>
        <v>BM8390SDSOT</v>
      </c>
      <c r="C211" s="14" t="s">
        <v>6519</v>
      </c>
      <c r="E211" s="38" t="s">
        <v>738</v>
      </c>
      <c r="F211" s="44">
        <f>IF(ISBLANK('8B'!J51),"##BLANK",'8B'!J51)</f>
        <v>0</v>
      </c>
    </row>
    <row r="212" spans="2:6">
      <c r="B212" s="14" t="str">
        <f>'8B'!AM51</f>
        <v>BM8390SDTOT</v>
      </c>
      <c r="C212" s="14" t="s">
        <v>6454</v>
      </c>
      <c r="E212" s="38" t="s">
        <v>738</v>
      </c>
      <c r="F212" s="44">
        <f>IF(ISBLANK('8B'!K51),"##BLANK",'8B'!K51)</f>
        <v>6.2610000000000001</v>
      </c>
    </row>
    <row r="213" spans="2:6">
      <c r="B213" s="14" t="str">
        <f>'8C'!AM9</f>
        <v>B0002BIOECTOT</v>
      </c>
      <c r="C213" s="14" t="s">
        <v>6520</v>
      </c>
      <c r="E213" s="38" t="s">
        <v>738</v>
      </c>
      <c r="F213" s="44">
        <f>IF(ISBLANK('8C'!L9),"##BLANK",'8C'!L9)</f>
        <v>6.8170000000000002</v>
      </c>
    </row>
    <row r="214" spans="2:6">
      <c r="B214" s="14" t="str">
        <f>'8C'!AF10</f>
        <v>B0002BIOEGBE</v>
      </c>
      <c r="C214" s="14" t="s">
        <v>6521</v>
      </c>
      <c r="E214" s="38" t="s">
        <v>738</v>
      </c>
      <c r="F214" s="44">
        <f>IF(ISBLANK('8C'!E10),"##BLANK",'8C'!E10)</f>
        <v>21426</v>
      </c>
    </row>
    <row r="215" spans="2:6">
      <c r="B215" s="14" t="str">
        <f>'8C'!AG10</f>
        <v>B0002BIOEGBH</v>
      </c>
      <c r="C215" s="14" t="s">
        <v>6522</v>
      </c>
      <c r="E215" s="38" t="s">
        <v>738</v>
      </c>
      <c r="F215" s="44">
        <f>IF(ISBLANK('8C'!F10),"##BLANK",'8C'!F10)</f>
        <v>73772</v>
      </c>
    </row>
    <row r="216" spans="2:6">
      <c r="B216" s="14" t="str">
        <f>'8C'!AH10</f>
        <v>B0002BIOEGBB</v>
      </c>
      <c r="C216" s="14" t="s">
        <v>6523</v>
      </c>
      <c r="E216" s="38" t="s">
        <v>738</v>
      </c>
      <c r="F216" s="44">
        <f>IF(ISBLANK('8C'!G10),"##BLANK",'8C'!G10)</f>
        <v>0</v>
      </c>
    </row>
    <row r="217" spans="2:6">
      <c r="B217" s="14" t="str">
        <f>'8C'!AI10</f>
        <v>B0002BIOEGBT</v>
      </c>
      <c r="C217" s="14" t="s">
        <v>6524</v>
      </c>
      <c r="E217" s="38" t="s">
        <v>738</v>
      </c>
      <c r="F217" s="44">
        <f>IF(ISBLANK('8C'!H10),"##BLANK",'8C'!H10)</f>
        <v>95198</v>
      </c>
    </row>
    <row r="218" spans="2:6">
      <c r="B218" s="14" t="str">
        <f>'8C'!AJ10</f>
        <v>B0002BIOEUBE</v>
      </c>
      <c r="C218" s="14" t="s">
        <v>6521</v>
      </c>
      <c r="E218" s="38" t="s">
        <v>738</v>
      </c>
      <c r="F218" s="44">
        <f>IF(ISBLANK('8C'!I10),"##BLANK",'8C'!I10)</f>
        <v>2.8959999999999999</v>
      </c>
    </row>
    <row r="219" spans="2:6">
      <c r="B219" s="14" t="str">
        <f>'8C'!AK10</f>
        <v>B0002BIOEUBH</v>
      </c>
      <c r="C219" s="14" t="s">
        <v>6522</v>
      </c>
      <c r="E219" s="38" t="s">
        <v>738</v>
      </c>
      <c r="F219" s="44">
        <f>IF(ISBLANK('8C'!J10),"##BLANK",'8C'!J10)</f>
        <v>1.9359999999999999</v>
      </c>
    </row>
    <row r="220" spans="2:6">
      <c r="B220" s="14" t="str">
        <f>'8C'!AL10</f>
        <v>B0002BIOEUBB</v>
      </c>
      <c r="C220" s="14" t="s">
        <v>6523</v>
      </c>
      <c r="E220" s="38" t="s">
        <v>738</v>
      </c>
      <c r="F220" s="44">
        <f>IF(ISBLANK('8C'!K10),"##BLANK",'8C'!K10)</f>
        <v>0</v>
      </c>
    </row>
    <row r="221" spans="2:6">
      <c r="B221" s="14" t="str">
        <f>'8C'!AM10</f>
        <v>B0002BIOEUBT</v>
      </c>
      <c r="C221" s="14" t="s">
        <v>6524</v>
      </c>
      <c r="E221" s="38" t="s">
        <v>738</v>
      </c>
      <c r="F221" s="44">
        <f>IF(ISBLANK('8C'!L10),"##BLANK",'8C'!L10)</f>
        <v>4.8319999999999999</v>
      </c>
    </row>
    <row r="222" spans="2:6">
      <c r="B222" s="14" t="str">
        <f>'8C'!AF11</f>
        <v>B0002BIOEGNE</v>
      </c>
      <c r="C222" s="14" t="s">
        <v>6525</v>
      </c>
      <c r="E222" s="38" t="s">
        <v>738</v>
      </c>
      <c r="F222" s="44">
        <f>IF(ISBLANK('8C'!E11),"##BLANK",'8C'!E11)</f>
        <v>39462</v>
      </c>
    </row>
    <row r="223" spans="2:6">
      <c r="B223" s="14" t="str">
        <f>'8C'!AG11</f>
        <v>B0002BIOEGNH</v>
      </c>
      <c r="C223" s="14" t="s">
        <v>6526</v>
      </c>
      <c r="E223" s="38" t="s">
        <v>738</v>
      </c>
      <c r="F223" s="44">
        <f>IF(ISBLANK('8C'!F11),"##BLANK",'8C'!F11)</f>
        <v>0</v>
      </c>
    </row>
    <row r="224" spans="2:6">
      <c r="B224" s="14" t="str">
        <f>'8C'!AH11</f>
        <v>B0002BIOEGNB</v>
      </c>
      <c r="C224" s="14" t="s">
        <v>6527</v>
      </c>
      <c r="E224" s="38" t="s">
        <v>738</v>
      </c>
      <c r="F224" s="44">
        <f>IF(ISBLANK('8C'!G11),"##BLANK",'8C'!G11)</f>
        <v>0</v>
      </c>
    </row>
    <row r="225" spans="2:6">
      <c r="B225" s="14" t="str">
        <f>'8C'!AI11</f>
        <v>B0002BIOEGNT</v>
      </c>
      <c r="C225" s="14" t="s">
        <v>6528</v>
      </c>
      <c r="E225" s="38" t="s">
        <v>738</v>
      </c>
      <c r="F225" s="44">
        <f>IF(ISBLANK('8C'!H11),"##BLANK",'8C'!H11)</f>
        <v>39462</v>
      </c>
    </row>
    <row r="226" spans="2:6">
      <c r="B226" s="14" t="str">
        <f>'8C'!AJ11</f>
        <v>B0002BIOEUNE</v>
      </c>
      <c r="C226" s="14" t="s">
        <v>6525</v>
      </c>
      <c r="E226" s="38" t="s">
        <v>738</v>
      </c>
      <c r="F226" s="44">
        <f>IF(ISBLANK('8C'!I11),"##BLANK",'8C'!I11)</f>
        <v>5.2160000000000002</v>
      </c>
    </row>
    <row r="227" spans="2:6">
      <c r="B227" s="14" t="str">
        <f>'8C'!AK11</f>
        <v>B0002BIOEUNH</v>
      </c>
      <c r="C227" s="14" t="s">
        <v>6526</v>
      </c>
      <c r="E227" s="38" t="s">
        <v>738</v>
      </c>
      <c r="F227" s="44">
        <f>IF(ISBLANK('8C'!J11),"##BLANK",'8C'!J11)</f>
        <v>0</v>
      </c>
    </row>
    <row r="228" spans="2:6">
      <c r="B228" s="14" t="str">
        <f>'8C'!AL11</f>
        <v>B0002BIOEUNB</v>
      </c>
      <c r="C228" s="14" t="s">
        <v>6527</v>
      </c>
      <c r="E228" s="38" t="s">
        <v>738</v>
      </c>
      <c r="F228" s="44">
        <f>IF(ISBLANK('8C'!K11),"##BLANK",'8C'!K11)</f>
        <v>0</v>
      </c>
    </row>
    <row r="229" spans="2:6">
      <c r="B229" s="14" t="str">
        <f>'8C'!AM11</f>
        <v>B0002BIOEUNT</v>
      </c>
      <c r="C229" s="14" t="s">
        <v>6528</v>
      </c>
      <c r="E229" s="38" t="s">
        <v>738</v>
      </c>
      <c r="F229" s="44">
        <f>IF(ISBLANK('8C'!L11),"##BLANK",'8C'!L11)</f>
        <v>5.2160000000000002</v>
      </c>
    </row>
    <row r="230" spans="2:6">
      <c r="B230" s="14" t="str">
        <f>'8C'!AF12</f>
        <v>B0002BIOEGGTE</v>
      </c>
      <c r="C230" s="14" t="s">
        <v>6529</v>
      </c>
      <c r="E230" s="38" t="s">
        <v>738</v>
      </c>
      <c r="F230" s="44">
        <f>IF(ISBLANK('8C'!E12),"##BLANK",'8C'!E12)</f>
        <v>10726</v>
      </c>
    </row>
    <row r="231" spans="2:6">
      <c r="B231" s="14" t="str">
        <f>'8C'!AG12</f>
        <v>B0002BIOEGGTH</v>
      </c>
      <c r="C231" s="14" t="s">
        <v>6530</v>
      </c>
      <c r="E231" s="38" t="s">
        <v>738</v>
      </c>
      <c r="F231" s="44">
        <f>IF(ISBLANK('8C'!F12),"##BLANK",'8C'!F12)</f>
        <v>0</v>
      </c>
    </row>
    <row r="232" spans="2:6">
      <c r="B232" s="14" t="str">
        <f>'8C'!AH12</f>
        <v>B0002BIOEGGTB</v>
      </c>
      <c r="C232" s="14" t="s">
        <v>6531</v>
      </c>
      <c r="E232" s="38" t="s">
        <v>738</v>
      </c>
      <c r="F232" s="44">
        <f>IF(ISBLANK('8C'!G12),"##BLANK",'8C'!G12)</f>
        <v>0</v>
      </c>
    </row>
    <row r="233" spans="2:6">
      <c r="B233" s="14" t="str">
        <f>'8C'!AI12</f>
        <v>B0002BIOEGGTT</v>
      </c>
      <c r="C233" s="14" t="s">
        <v>6532</v>
      </c>
      <c r="E233" s="38" t="s">
        <v>738</v>
      </c>
      <c r="F233" s="44">
        <f>IF(ISBLANK('8C'!H12),"##BLANK",'8C'!H12)</f>
        <v>10726</v>
      </c>
    </row>
    <row r="234" spans="2:6">
      <c r="B234" s="14" t="str">
        <f>'8C'!AJ12</f>
        <v>B0002BIOEUGTE</v>
      </c>
      <c r="C234" s="14" t="s">
        <v>6529</v>
      </c>
      <c r="E234" s="38" t="s">
        <v>738</v>
      </c>
      <c r="F234" s="44">
        <f>IF(ISBLANK('8C'!I12),"##BLANK",'8C'!I12)</f>
        <v>0.52600000000000002</v>
      </c>
    </row>
    <row r="235" spans="2:6">
      <c r="B235" s="14" t="str">
        <f>'8C'!AK12</f>
        <v>B0002BIOEUGTH</v>
      </c>
      <c r="C235" s="14" t="s">
        <v>6530</v>
      </c>
      <c r="E235" s="38" t="s">
        <v>738</v>
      </c>
      <c r="F235" s="44">
        <f>IF(ISBLANK('8C'!J12),"##BLANK",'8C'!J12)</f>
        <v>0</v>
      </c>
    </row>
    <row r="236" spans="2:6">
      <c r="B236" s="14" t="str">
        <f>'8C'!AL12</f>
        <v>B0002BIOEUGTB</v>
      </c>
      <c r="C236" s="14" t="s">
        <v>6531</v>
      </c>
      <c r="E236" s="38" t="s">
        <v>738</v>
      </c>
      <c r="F236" s="44">
        <f>IF(ISBLANK('8C'!K12),"##BLANK",'8C'!K12)</f>
        <v>0</v>
      </c>
    </row>
    <row r="237" spans="2:6">
      <c r="B237" s="14" t="str">
        <f>'8C'!AM12</f>
        <v>B0002BIOEUGTT</v>
      </c>
      <c r="C237" s="14" t="s">
        <v>6532</v>
      </c>
      <c r="E237" s="38" t="s">
        <v>738</v>
      </c>
      <c r="F237" s="44">
        <f>IF(ISBLANK('8C'!L12),"##BLANK",'8C'!L12)</f>
        <v>0.52600000000000002</v>
      </c>
    </row>
    <row r="238" spans="2:6">
      <c r="B238" s="14" t="str">
        <f>'8C'!AF13</f>
        <v>B0002BIOEGUE</v>
      </c>
      <c r="C238" s="14" t="s">
        <v>6533</v>
      </c>
      <c r="E238" s="38" t="s">
        <v>738</v>
      </c>
      <c r="F238" s="44">
        <f>IF(ISBLANK('8C'!E13),"##BLANK",'8C'!E13)</f>
        <v>0</v>
      </c>
    </row>
    <row r="239" spans="2:6">
      <c r="B239" s="14" t="str">
        <f>'8C'!AG13</f>
        <v>B0002BIOEGUH</v>
      </c>
      <c r="C239" s="14" t="s">
        <v>6534</v>
      </c>
      <c r="E239" s="38" t="s">
        <v>738</v>
      </c>
      <c r="F239" s="44">
        <f>IF(ISBLANK('8C'!F13),"##BLANK",'8C'!F13)</f>
        <v>20952</v>
      </c>
    </row>
    <row r="240" spans="2:6">
      <c r="B240" s="14" t="str">
        <f>'8C'!AH13</f>
        <v>B0002BIOEGUB</v>
      </c>
      <c r="C240" s="14" t="s">
        <v>6535</v>
      </c>
      <c r="E240" s="38" t="s">
        <v>738</v>
      </c>
      <c r="F240" s="44">
        <f>IF(ISBLANK('8C'!G13),"##BLANK",'8C'!G13)</f>
        <v>0</v>
      </c>
    </row>
    <row r="241" spans="2:6">
      <c r="B241" s="14" t="str">
        <f>'8C'!AI13</f>
        <v>B0002BIOEGUT</v>
      </c>
      <c r="C241" s="14" t="s">
        <v>6536</v>
      </c>
      <c r="E241" s="38" t="s">
        <v>738</v>
      </c>
      <c r="F241" s="44">
        <f>IF(ISBLANK('8C'!H13),"##BLANK",'8C'!H13)</f>
        <v>20952</v>
      </c>
    </row>
    <row r="242" spans="2:6">
      <c r="B242" s="14" t="str">
        <f>'8C'!AF14</f>
        <v>B0002BIOEBGTE</v>
      </c>
      <c r="C242" s="14" t="s">
        <v>6537</v>
      </c>
      <c r="E242" s="38" t="s">
        <v>738</v>
      </c>
      <c r="F242" s="44">
        <f>IF(ISBLANK('8C'!E14),"##BLANK",'8C'!E14)</f>
        <v>15833</v>
      </c>
    </row>
    <row r="243" spans="2:6">
      <c r="B243" s="14" t="str">
        <f>'8C'!AG14</f>
        <v>B0002BIOEBGTH</v>
      </c>
      <c r="C243" s="14" t="s">
        <v>6538</v>
      </c>
      <c r="E243" s="38" t="s">
        <v>738</v>
      </c>
      <c r="F243" s="44">
        <f>IF(ISBLANK('8C'!F14),"##BLANK",'8C'!F14)</f>
        <v>286</v>
      </c>
    </row>
    <row r="244" spans="2:6">
      <c r="B244" s="14" t="str">
        <f>'8C'!AH14</f>
        <v>B0002BIOEBGTB</v>
      </c>
      <c r="C244" s="14" t="s">
        <v>6539</v>
      </c>
      <c r="E244" s="38" t="s">
        <v>738</v>
      </c>
      <c r="F244" s="44">
        <f>IF(ISBLANK('8C'!G14),"##BLANK",'8C'!G14)</f>
        <v>0</v>
      </c>
    </row>
    <row r="245" spans="2:6">
      <c r="B245" s="14" t="str">
        <f>'8C'!AI14</f>
        <v>B0002BIOEBGTT</v>
      </c>
      <c r="C245" s="14" t="s">
        <v>6540</v>
      </c>
      <c r="E245" s="38" t="s">
        <v>738</v>
      </c>
      <c r="F245" s="44">
        <f>IF(ISBLANK('8C'!H14),"##BLANK",'8C'!H14)</f>
        <v>16119</v>
      </c>
    </row>
    <row r="246" spans="2:6">
      <c r="B246" s="14" t="str">
        <f>'8C'!AJ14</f>
        <v>B0002BIOEUBGTE</v>
      </c>
      <c r="C246" s="14" t="s">
        <v>6537</v>
      </c>
      <c r="E246" s="38" t="s">
        <v>738</v>
      </c>
      <c r="F246" s="44">
        <f>IF(ISBLANK('8C'!I14),"##BLANK",'8C'!I14)</f>
        <v>1.905</v>
      </c>
    </row>
    <row r="247" spans="2:6">
      <c r="B247" s="14" t="str">
        <f>'8C'!AK14</f>
        <v>B0002BIOEUBGTH</v>
      </c>
      <c r="C247" s="14" t="s">
        <v>6538</v>
      </c>
      <c r="E247" s="38" t="s">
        <v>738</v>
      </c>
      <c r="F247" s="44">
        <f>IF(ISBLANK('8C'!J14),"##BLANK",'8C'!J14)</f>
        <v>3.4000000000000002E-2</v>
      </c>
    </row>
    <row r="248" spans="2:6">
      <c r="B248" s="14" t="str">
        <f>'8C'!AL14</f>
        <v>B0002BIOEUBGTB</v>
      </c>
      <c r="C248" s="14" t="s">
        <v>6539</v>
      </c>
      <c r="E248" s="38" t="s">
        <v>738</v>
      </c>
      <c r="F248" s="44">
        <f>IF(ISBLANK('8C'!K14),"##BLANK",'8C'!K14)</f>
        <v>0</v>
      </c>
    </row>
    <row r="249" spans="2:6">
      <c r="B249" s="14" t="str">
        <f>'8C'!AM14</f>
        <v>B0002BIOEUBGTT</v>
      </c>
      <c r="C249" s="14" t="s">
        <v>6540</v>
      </c>
      <c r="E249" s="38" t="s">
        <v>738</v>
      </c>
      <c r="F249" s="44">
        <f>IF(ISBLANK('8C'!L14),"##BLANK",'8C'!L14)</f>
        <v>1.9390000000000001</v>
      </c>
    </row>
    <row r="250" spans="2:6">
      <c r="B250" s="14" t="str">
        <f>'8C'!AF17</f>
        <v>B0002BIOIROC</v>
      </c>
      <c r="C250" s="14" t="s">
        <v>6541</v>
      </c>
      <c r="E250" s="38" t="s">
        <v>738</v>
      </c>
      <c r="F250" s="44">
        <f>IF(ISBLANK('8C'!E17),"##BLANK",'8C'!E17)</f>
        <v>3.085</v>
      </c>
    </row>
    <row r="251" spans="2:6">
      <c r="B251" s="14" t="str">
        <f>'8C'!AF18</f>
        <v>B0002BIOIRHI</v>
      </c>
      <c r="C251" s="14" t="s">
        <v>6542</v>
      </c>
      <c r="E251" s="38" t="s">
        <v>738</v>
      </c>
      <c r="F251" s="44">
        <f>IF(ISBLANK('8C'!E18),"##BLANK",'8C'!E18)</f>
        <v>0</v>
      </c>
    </row>
    <row r="252" spans="2:6">
      <c r="B252" s="14" t="str">
        <f>'8C'!AF19</f>
        <v>B0002BIOIOTH1</v>
      </c>
      <c r="C252" s="14" t="s">
        <v>6543</v>
      </c>
      <c r="E252" s="38" t="s">
        <v>738</v>
      </c>
      <c r="F252" s="44">
        <f>IF(ISBLANK('8C'!E19),"##BLANK",'8C'!E19)</f>
        <v>0</v>
      </c>
    </row>
    <row r="253" spans="2:6">
      <c r="B253" s="14" t="str">
        <f>'8C'!AF20</f>
        <v>B0002BIOIOTH2</v>
      </c>
      <c r="C253" s="14" t="s">
        <v>6544</v>
      </c>
      <c r="E253" s="38" t="s">
        <v>738</v>
      </c>
      <c r="F253" s="44">
        <f>IF(ISBLANK('8C'!E20),"##BLANK",'8C'!E20)</f>
        <v>0</v>
      </c>
    </row>
    <row r="254" spans="2:6">
      <c r="B254" s="14" t="str">
        <f>'8C'!AF21</f>
        <v>B0002BIOIOTH3</v>
      </c>
      <c r="C254" s="14" t="s">
        <v>6545</v>
      </c>
      <c r="E254" s="38" t="s">
        <v>738</v>
      </c>
      <c r="F254" s="44">
        <f>IF(ISBLANK('8C'!E21),"##BLANK",'8C'!E21)</f>
        <v>0</v>
      </c>
    </row>
    <row r="255" spans="2:6">
      <c r="B255" s="14" t="str">
        <f>'8C'!AF22</f>
        <v>B0002BIOITOT</v>
      </c>
      <c r="C255" s="14" t="s">
        <v>6546</v>
      </c>
      <c r="E255" s="38" t="s">
        <v>738</v>
      </c>
      <c r="F255" s="44">
        <f>IF(ISBLANK('8C'!E22),"##BLANK",'8C'!E22)</f>
        <v>3.085</v>
      </c>
    </row>
    <row r="256" spans="2:6">
      <c r="B256" s="97" t="str">
        <f>'8C'!AF23</f>
        <v>B0002BIOIPCTEX</v>
      </c>
      <c r="C256" s="14" t="s">
        <v>6547</v>
      </c>
      <c r="E256" s="38" t="s">
        <v>738</v>
      </c>
      <c r="F256" s="44">
        <f>IF(ISBLANK('8C'!E23),"##BLANK",'8C'!E23)</f>
        <v>0.03</v>
      </c>
    </row>
    <row r="257" spans="2:6">
      <c r="B257" s="14" t="str">
        <f>'8C'!AF24</f>
        <v>B0002BIOITOTEX</v>
      </c>
      <c r="C257" s="14" t="s">
        <v>6548</v>
      </c>
      <c r="E257" s="38" t="s">
        <v>738</v>
      </c>
      <c r="F257" s="44">
        <f>IF(ISBLANK('8C'!E24),"##BLANK",'8C'!E24)</f>
        <v>9.2999999999999999E-2</v>
      </c>
    </row>
    <row r="258" spans="2:6">
      <c r="B258" s="14" t="str">
        <f>'8C'!AF29</f>
        <v>B0002BIOTBOD</v>
      </c>
      <c r="C258" s="14" t="s">
        <v>6549</v>
      </c>
      <c r="E258" s="38" t="s">
        <v>738</v>
      </c>
      <c r="F258" s="44">
        <f>IF(ISBLANK('8C'!E29),"##BLANK",'8C'!E29)</f>
        <v>19100.93</v>
      </c>
    </row>
    <row r="259" spans="2:6">
      <c r="B259" s="14" t="str">
        <f>'8C'!AF30</f>
        <v>B0002BIOTAMM</v>
      </c>
      <c r="C259" s="14" t="s">
        <v>6550</v>
      </c>
      <c r="E259" s="38" t="s">
        <v>738</v>
      </c>
      <c r="F259" s="44">
        <f>IF(ISBLANK('8C'!E30),"##BLANK",'8C'!E30)</f>
        <v>4973.75</v>
      </c>
    </row>
    <row r="260" spans="2:6">
      <c r="B260" s="14" t="str">
        <f>'8C'!AF31</f>
        <v>B0002BIOTRCHG</v>
      </c>
      <c r="C260" s="14" t="s">
        <v>6551</v>
      </c>
      <c r="E260" s="38" t="s">
        <v>738</v>
      </c>
      <c r="F260" s="44">
        <f>IF(ISBLANK('8C'!E31),"##BLANK",'8C'!E31)</f>
        <v>5.3360000000000003</v>
      </c>
    </row>
    <row r="261" spans="2:6">
      <c r="B261" s="14" t="str">
        <f>'8C'!AM37</f>
        <v>B0002ECB_TOT</v>
      </c>
      <c r="C261" s="14" t="s">
        <v>6520</v>
      </c>
      <c r="E261" s="38" t="s">
        <v>738</v>
      </c>
      <c r="F261" s="44">
        <f>IF(ISBLANK('8C'!L37),"##BLANK",'8C'!L37)</f>
        <v>6.5620000000000003</v>
      </c>
    </row>
    <row r="262" spans="2:6">
      <c r="B262" s="14" t="str">
        <f>'8C'!AF38</f>
        <v>B0002EGB_EP</v>
      </c>
      <c r="C262" s="14" t="s">
        <v>6521</v>
      </c>
      <c r="E262" s="38" t="s">
        <v>738</v>
      </c>
      <c r="F262" s="44">
        <f>IF(ISBLANK('8C'!E38),"##BLANK",'8C'!E38)</f>
        <v>21426</v>
      </c>
    </row>
    <row r="263" spans="2:6">
      <c r="B263" s="14" t="str">
        <f>'8C'!AG38</f>
        <v>B0002EGB_HP</v>
      </c>
      <c r="C263" s="14" t="s">
        <v>6522</v>
      </c>
      <c r="E263" s="38" t="s">
        <v>738</v>
      </c>
      <c r="F263" s="44">
        <f>IF(ISBLANK('8C'!F38),"##BLANK",'8C'!F38)</f>
        <v>73086</v>
      </c>
    </row>
    <row r="264" spans="2:6">
      <c r="B264" s="14" t="str">
        <f>'8C'!AH38</f>
        <v>B0002EGB_BP</v>
      </c>
      <c r="C264" s="14" t="s">
        <v>6523</v>
      </c>
      <c r="E264" s="38" t="s">
        <v>738</v>
      </c>
      <c r="F264" s="44">
        <f>IF(ISBLANK('8C'!G38),"##BLANK",'8C'!G38)</f>
        <v>0</v>
      </c>
    </row>
    <row r="265" spans="2:6">
      <c r="B265" s="14" t="str">
        <f>'8C'!AI38</f>
        <v>B0002EGB_TM</v>
      </c>
      <c r="C265" s="14" t="s">
        <v>6524</v>
      </c>
      <c r="E265" s="38" t="s">
        <v>738</v>
      </c>
      <c r="F265" s="44">
        <f>IF(ISBLANK('8C'!H38),"##BLANK",'8C'!H38)</f>
        <v>94512</v>
      </c>
    </row>
    <row r="266" spans="2:6">
      <c r="B266" s="14" t="str">
        <f>'8C'!AJ38</f>
        <v>B0003EGB_EP</v>
      </c>
      <c r="C266" s="14" t="s">
        <v>6521</v>
      </c>
      <c r="E266" s="38" t="s">
        <v>738</v>
      </c>
      <c r="F266" s="44">
        <f>IF(ISBLANK('8C'!I38),"##BLANK",'8C'!I38)</f>
        <v>2.6110000000000002</v>
      </c>
    </row>
    <row r="267" spans="2:6">
      <c r="B267" s="14" t="str">
        <f>'8C'!AK38</f>
        <v>B0003EGB_HP</v>
      </c>
      <c r="C267" s="14" t="s">
        <v>6522</v>
      </c>
      <c r="E267" s="38" t="s">
        <v>738</v>
      </c>
      <c r="F267" s="44">
        <f>IF(ISBLANK('8C'!J38),"##BLANK",'8C'!J38)</f>
        <v>1.966</v>
      </c>
    </row>
    <row r="268" spans="2:6">
      <c r="B268" s="14" t="str">
        <f>'8C'!AL38</f>
        <v>B0003EGB_BP</v>
      </c>
      <c r="C268" s="14" t="s">
        <v>6523</v>
      </c>
      <c r="E268" s="38" t="s">
        <v>738</v>
      </c>
      <c r="F268" s="44">
        <f>IF(ISBLANK('8C'!K38),"##BLANK",'8C'!K38)</f>
        <v>0</v>
      </c>
    </row>
    <row r="269" spans="2:6">
      <c r="B269" s="14" t="str">
        <f>'8C'!AM38</f>
        <v>B0002EGB_TP</v>
      </c>
      <c r="C269" s="14" t="s">
        <v>6524</v>
      </c>
      <c r="E269" s="38" t="s">
        <v>738</v>
      </c>
      <c r="F269" s="44">
        <f>IF(ISBLANK('8C'!L38),"##BLANK",'8C'!L38)</f>
        <v>4.577</v>
      </c>
    </row>
    <row r="270" spans="2:6">
      <c r="B270" s="14" t="str">
        <f>'8C'!AF39</f>
        <v>B0002EGBM_EP</v>
      </c>
      <c r="C270" s="14" t="s">
        <v>6525</v>
      </c>
      <c r="E270" s="38" t="s">
        <v>738</v>
      </c>
      <c r="F270" s="44">
        <f>IF(ISBLANK('8C'!E39),"##BLANK",'8C'!E39)</f>
        <v>39462</v>
      </c>
    </row>
    <row r="271" spans="2:6">
      <c r="B271" s="14" t="str">
        <f>'8C'!AG39</f>
        <v>B0002EGBM_HP</v>
      </c>
      <c r="C271" s="14" t="s">
        <v>6526</v>
      </c>
      <c r="E271" s="38" t="s">
        <v>738</v>
      </c>
      <c r="F271" s="44">
        <f>IF(ISBLANK('8C'!F39),"##BLANK",'8C'!F39)</f>
        <v>0</v>
      </c>
    </row>
    <row r="272" spans="2:6">
      <c r="B272" s="14" t="str">
        <f>'8C'!AH39</f>
        <v>B0002EGBM_BP</v>
      </c>
      <c r="C272" s="14" t="s">
        <v>6527</v>
      </c>
      <c r="E272" s="38" t="s">
        <v>738</v>
      </c>
      <c r="F272" s="44">
        <f>IF(ISBLANK('8C'!G39),"##BLANK",'8C'!G39)</f>
        <v>0</v>
      </c>
    </row>
    <row r="273" spans="2:6">
      <c r="B273" s="14" t="str">
        <f>'8C'!AI39</f>
        <v>B0002EGBM_TM</v>
      </c>
      <c r="C273" s="14" t="s">
        <v>6528</v>
      </c>
      <c r="E273" s="38" t="s">
        <v>738</v>
      </c>
      <c r="F273" s="44">
        <f>IF(ISBLANK('8C'!H39),"##BLANK",'8C'!H39)</f>
        <v>39462</v>
      </c>
    </row>
    <row r="274" spans="2:6">
      <c r="B274" s="14" t="str">
        <f>'8C'!AJ39</f>
        <v>B0003EGBM_EP</v>
      </c>
      <c r="C274" s="14" t="s">
        <v>6525</v>
      </c>
      <c r="E274" s="38" t="s">
        <v>738</v>
      </c>
      <c r="F274" s="44">
        <f>IF(ISBLANK('8C'!I39),"##BLANK",'8C'!I39)</f>
        <v>4.8079999999999998</v>
      </c>
    </row>
    <row r="275" spans="2:6">
      <c r="B275" s="14" t="str">
        <f>'8C'!AK39</f>
        <v>B0003EGBM_HP</v>
      </c>
      <c r="C275" s="14" t="s">
        <v>6526</v>
      </c>
      <c r="E275" s="38" t="s">
        <v>738</v>
      </c>
      <c r="F275" s="44">
        <f>IF(ISBLANK('8C'!J39),"##BLANK",'8C'!J39)</f>
        <v>0</v>
      </c>
    </row>
    <row r="276" spans="2:6">
      <c r="B276" s="14" t="str">
        <f>'8C'!AL39</f>
        <v>B0003EGBM_BP</v>
      </c>
      <c r="C276" s="14" t="s">
        <v>6527</v>
      </c>
      <c r="E276" s="38" t="s">
        <v>738</v>
      </c>
      <c r="F276" s="44">
        <f>IF(ISBLANK('8C'!K39),"##BLANK",'8C'!K39)</f>
        <v>0</v>
      </c>
    </row>
    <row r="277" spans="2:6">
      <c r="B277" s="14" t="str">
        <f>'8C'!AM39</f>
        <v>B0002EGBM_TP</v>
      </c>
      <c r="C277" s="14" t="s">
        <v>6528</v>
      </c>
      <c r="E277" s="38" t="s">
        <v>738</v>
      </c>
      <c r="F277" s="44">
        <f>IF(ISBLANK('8C'!L39),"##BLANK",'8C'!L39)</f>
        <v>4.8079999999999998</v>
      </c>
    </row>
    <row r="278" spans="2:6">
      <c r="B278" s="14" t="str">
        <f>'8C'!AF40</f>
        <v>B0002EGBT_EP</v>
      </c>
      <c r="C278" s="14" t="s">
        <v>6529</v>
      </c>
      <c r="E278" s="38" t="s">
        <v>738</v>
      </c>
      <c r="F278" s="44">
        <f>IF(ISBLANK('8C'!E40),"##BLANK",'8C'!E40)</f>
        <v>10726</v>
      </c>
    </row>
    <row r="279" spans="2:6">
      <c r="B279" s="14" t="str">
        <f>'8C'!AG40</f>
        <v>B0002EGBT_HP</v>
      </c>
      <c r="C279" s="14" t="s">
        <v>6530</v>
      </c>
      <c r="E279" s="38" t="s">
        <v>738</v>
      </c>
      <c r="F279" s="44">
        <f>IF(ISBLANK('8C'!F40),"##BLANK",'8C'!F40)</f>
        <v>0</v>
      </c>
    </row>
    <row r="280" spans="2:6">
      <c r="B280" s="14" t="str">
        <f>'8C'!AH40</f>
        <v>B0002EGBT_BP</v>
      </c>
      <c r="C280" s="14" t="s">
        <v>6531</v>
      </c>
      <c r="E280" s="38" t="s">
        <v>738</v>
      </c>
      <c r="F280" s="44">
        <f>IF(ISBLANK('8C'!G40),"##BLANK",'8C'!G40)</f>
        <v>0</v>
      </c>
    </row>
    <row r="281" spans="2:6">
      <c r="B281" s="14" t="str">
        <f>'8C'!AI40</f>
        <v>B0002EGBT_TM</v>
      </c>
      <c r="C281" s="14" t="s">
        <v>6532</v>
      </c>
      <c r="E281" s="38" t="s">
        <v>738</v>
      </c>
      <c r="F281" s="44">
        <f>IF(ISBLANK('8C'!H40),"##BLANK",'8C'!H40)</f>
        <v>10726</v>
      </c>
    </row>
    <row r="282" spans="2:6">
      <c r="B282" s="14" t="str">
        <f>'8C'!AJ40</f>
        <v>B0003EGBT_EP</v>
      </c>
      <c r="C282" s="14" t="s">
        <v>6529</v>
      </c>
      <c r="E282" s="38" t="s">
        <v>738</v>
      </c>
      <c r="F282" s="44">
        <f>IF(ISBLANK('8C'!I40),"##BLANK",'8C'!I40)</f>
        <v>0.52600000000000002</v>
      </c>
    </row>
    <row r="283" spans="2:6">
      <c r="B283" s="14" t="str">
        <f>'8C'!AK40</f>
        <v>B0003EGBT_HP</v>
      </c>
      <c r="C283" s="14" t="s">
        <v>6530</v>
      </c>
      <c r="E283" s="38" t="s">
        <v>738</v>
      </c>
      <c r="F283" s="44">
        <f>IF(ISBLANK('8C'!J40),"##BLANK",'8C'!J40)</f>
        <v>0</v>
      </c>
    </row>
    <row r="284" spans="2:6">
      <c r="B284" s="14" t="str">
        <f>'8C'!AL40</f>
        <v>B0003EGBT_BP</v>
      </c>
      <c r="C284" s="14" t="s">
        <v>6531</v>
      </c>
      <c r="E284" s="38" t="s">
        <v>738</v>
      </c>
      <c r="F284" s="44">
        <f>IF(ISBLANK('8C'!K40),"##BLANK",'8C'!K40)</f>
        <v>0</v>
      </c>
    </row>
    <row r="285" spans="2:6">
      <c r="B285" s="14" t="str">
        <f>'8C'!AM40</f>
        <v>B0002EGBT_TP</v>
      </c>
      <c r="C285" s="14" t="s">
        <v>6532</v>
      </c>
      <c r="E285" s="38" t="s">
        <v>738</v>
      </c>
      <c r="F285" s="44">
        <f>IF(ISBLANK('8C'!L40),"##BLANK",'8C'!L40)</f>
        <v>0.52600000000000002</v>
      </c>
    </row>
    <row r="286" spans="2:6">
      <c r="B286" s="14" t="str">
        <f>'8C'!AF41</f>
        <v>B0002EGBU_EP</v>
      </c>
      <c r="C286" s="14" t="s">
        <v>6533</v>
      </c>
      <c r="E286" s="38" t="s">
        <v>738</v>
      </c>
      <c r="F286" s="44">
        <f>IF(ISBLANK('8C'!E41),"##BLANK",'8C'!E41)</f>
        <v>0</v>
      </c>
    </row>
    <row r="287" spans="2:6">
      <c r="B287" s="14" t="str">
        <f>'8C'!AG41</f>
        <v>B0002EGBU_HP</v>
      </c>
      <c r="C287" s="14" t="s">
        <v>6534</v>
      </c>
      <c r="E287" s="38" t="s">
        <v>738</v>
      </c>
      <c r="F287" s="44">
        <f>IF(ISBLANK('8C'!F41),"##BLANK",'8C'!F41)</f>
        <v>20952</v>
      </c>
    </row>
    <row r="288" spans="2:6">
      <c r="B288" s="14" t="str">
        <f>'8C'!AH41</f>
        <v>B0002EGBU_BP</v>
      </c>
      <c r="C288" s="14" t="s">
        <v>6535</v>
      </c>
      <c r="E288" s="38" t="s">
        <v>738</v>
      </c>
      <c r="F288" s="44">
        <f>IF(ISBLANK('8C'!G41),"##BLANK",'8C'!G41)</f>
        <v>0</v>
      </c>
    </row>
    <row r="289" spans="2:6">
      <c r="B289" s="14" t="str">
        <f>'8C'!AI41</f>
        <v>B0002EGBU_TM</v>
      </c>
      <c r="C289" s="14" t="s">
        <v>6536</v>
      </c>
      <c r="E289" s="38" t="s">
        <v>738</v>
      </c>
      <c r="F289" s="44">
        <f>IF(ISBLANK('8C'!H41),"##BLANK",'8C'!H41)</f>
        <v>20952</v>
      </c>
    </row>
    <row r="290" spans="2:6">
      <c r="B290" s="14" t="str">
        <f>'8C'!AF42</f>
        <v>B0002EBT_EP</v>
      </c>
      <c r="C290" s="14" t="s">
        <v>6537</v>
      </c>
      <c r="E290" s="38" t="s">
        <v>738</v>
      </c>
      <c r="F290" s="44">
        <f>IF(ISBLANK('8C'!E42),"##BLANK",'8C'!E42)</f>
        <v>15833</v>
      </c>
    </row>
    <row r="291" spans="2:6">
      <c r="B291" s="14" t="str">
        <f>'8C'!AG42</f>
        <v>B0002EBT_HP</v>
      </c>
      <c r="C291" s="14" t="s">
        <v>6538</v>
      </c>
      <c r="E291" s="38" t="s">
        <v>738</v>
      </c>
      <c r="F291" s="44">
        <f>IF(ISBLANK('8C'!F42),"##BLANK",'8C'!F42)</f>
        <v>286</v>
      </c>
    </row>
    <row r="292" spans="2:6">
      <c r="B292" s="14" t="str">
        <f>'8C'!AH42</f>
        <v>B0002EBT_BP</v>
      </c>
      <c r="C292" s="14" t="s">
        <v>6539</v>
      </c>
      <c r="E292" s="38" t="s">
        <v>738</v>
      </c>
      <c r="F292" s="44">
        <f>IF(ISBLANK('8C'!G42),"##BLANK",'8C'!G42)</f>
        <v>0</v>
      </c>
    </row>
    <row r="293" spans="2:6">
      <c r="B293" s="14" t="str">
        <f>'8C'!AI42</f>
        <v>B0002EBT_TM</v>
      </c>
      <c r="C293" s="14" t="s">
        <v>6540</v>
      </c>
      <c r="E293" s="38" t="s">
        <v>738</v>
      </c>
      <c r="F293" s="44">
        <f>IF(ISBLANK('8C'!H42),"##BLANK",'8C'!H42)</f>
        <v>16119</v>
      </c>
    </row>
    <row r="294" spans="2:6">
      <c r="B294" s="14" t="str">
        <f>'8C'!AJ42</f>
        <v>B0003EBT_EP</v>
      </c>
      <c r="C294" s="14" t="s">
        <v>6537</v>
      </c>
      <c r="E294" s="38" t="s">
        <v>738</v>
      </c>
      <c r="F294" s="44">
        <f>IF(ISBLANK('8C'!I42),"##BLANK",'8C'!I42)</f>
        <v>1.905</v>
      </c>
    </row>
    <row r="295" spans="2:6">
      <c r="B295" s="14" t="str">
        <f>'8C'!AK42</f>
        <v>B0003EBT_HP</v>
      </c>
      <c r="C295" s="14" t="s">
        <v>6538</v>
      </c>
      <c r="E295" s="38" t="s">
        <v>738</v>
      </c>
      <c r="F295" s="44">
        <f>IF(ISBLANK('8C'!J42),"##BLANK",'8C'!J42)</f>
        <v>3.4000000000000002E-2</v>
      </c>
    </row>
    <row r="296" spans="2:6">
      <c r="B296" s="14" t="str">
        <f>'8C'!AL42</f>
        <v>B0003EBT_BP</v>
      </c>
      <c r="C296" s="14" t="s">
        <v>6539</v>
      </c>
      <c r="E296" s="38" t="s">
        <v>738</v>
      </c>
      <c r="F296" s="44">
        <f>IF(ISBLANK('8C'!K42),"##BLANK",'8C'!K42)</f>
        <v>0</v>
      </c>
    </row>
    <row r="297" spans="2:6">
      <c r="B297" s="14" t="str">
        <f>'8C'!AM42</f>
        <v>B0002EBT_TP</v>
      </c>
      <c r="C297" s="14" t="s">
        <v>6540</v>
      </c>
      <c r="E297" s="38" t="s">
        <v>738</v>
      </c>
      <c r="F297" s="44">
        <f>IF(ISBLANK('8C'!L42),"##BLANK",'8C'!L42)</f>
        <v>1.9390000000000001</v>
      </c>
    </row>
    <row r="298" spans="2:6">
      <c r="B298" s="14" t="str">
        <f>'8C'!AF46</f>
        <v>B0002PBM_EM</v>
      </c>
      <c r="C298" s="14" t="s">
        <v>6552</v>
      </c>
      <c r="E298" s="38" t="s">
        <v>738</v>
      </c>
      <c r="F298" s="44">
        <f>IF(ISBLANK('8C'!C46),"##BLANK",'8C'!C46)</f>
        <v>0.36426999999999998</v>
      </c>
    </row>
    <row r="299" spans="2:6">
      <c r="B299" s="14" t="str">
        <f>'8D'!T8</f>
        <v>BN5611INC</v>
      </c>
      <c r="C299" s="14" t="s">
        <v>6553</v>
      </c>
      <c r="E299" s="38" t="s">
        <v>738</v>
      </c>
      <c r="F299" s="44">
        <f>IF(ISBLANK('8D'!E8),"##BLANK",'8D'!E8)</f>
        <v>0</v>
      </c>
    </row>
    <row r="300" spans="2:6">
      <c r="B300" s="14" t="str">
        <f>'8D'!U8</f>
        <v>BN5611TPS</v>
      </c>
      <c r="C300" s="14" t="s">
        <v>6554</v>
      </c>
      <c r="E300" s="38" t="s">
        <v>738</v>
      </c>
      <c r="F300" s="44">
        <f>IF(ISBLANK('8D'!F8),"##BLANK",'8D'!F8)</f>
        <v>0</v>
      </c>
    </row>
    <row r="301" spans="2:6">
      <c r="B301" s="14" t="str">
        <f>'8D'!T9</f>
        <v>BN5612INC</v>
      </c>
      <c r="C301" s="14" t="s">
        <v>6555</v>
      </c>
      <c r="E301" s="38" t="s">
        <v>738</v>
      </c>
      <c r="F301" s="44">
        <f>IF(ISBLANK('8D'!E9),"##BLANK",'8D'!E9)</f>
        <v>0</v>
      </c>
    </row>
    <row r="302" spans="2:6">
      <c r="B302" s="14" t="str">
        <f>'8D'!U9</f>
        <v>BN5612TPS</v>
      </c>
      <c r="C302" s="14" t="s">
        <v>6556</v>
      </c>
      <c r="E302" s="38" t="s">
        <v>738</v>
      </c>
      <c r="F302" s="44">
        <f>IF(ISBLANK('8D'!F9),"##BLANK",'8D'!F9)</f>
        <v>0</v>
      </c>
    </row>
    <row r="303" spans="2:6">
      <c r="B303" s="96" t="str">
        <f>'8D'!T10</f>
        <v>BN5613INC</v>
      </c>
      <c r="C303" s="14" t="s">
        <v>6557</v>
      </c>
      <c r="E303" s="38" t="s">
        <v>738</v>
      </c>
      <c r="F303" s="44">
        <f>IF(ISBLANK('8D'!E10),"##BLANK",'8D'!E10)</f>
        <v>1</v>
      </c>
    </row>
    <row r="304" spans="2:6">
      <c r="B304" s="14" t="str">
        <f>'8D'!U10</f>
        <v>BN5613TPS</v>
      </c>
      <c r="C304" s="14" t="s">
        <v>6558</v>
      </c>
      <c r="E304" s="38" t="s">
        <v>738</v>
      </c>
      <c r="F304" s="44">
        <f>IF(ISBLANK('8D'!F10),"##BLANK",'8D'!F10)</f>
        <v>0</v>
      </c>
    </row>
    <row r="305" spans="2:6">
      <c r="B305" s="14" t="str">
        <f>'8D'!T11</f>
        <v>BN5614INC</v>
      </c>
      <c r="C305" s="14" t="s">
        <v>6559</v>
      </c>
      <c r="E305" s="38" t="s">
        <v>738</v>
      </c>
      <c r="F305" s="44">
        <f>IF(ISBLANK('8D'!E11),"##BLANK",'8D'!E11)</f>
        <v>0</v>
      </c>
    </row>
    <row r="306" spans="2:6">
      <c r="B306" s="14" t="str">
        <f>'8D'!U11</f>
        <v>BN5614TPS</v>
      </c>
      <c r="C306" s="14" t="s">
        <v>6560</v>
      </c>
      <c r="E306" s="38" t="s">
        <v>738</v>
      </c>
      <c r="F306" s="44">
        <f>IF(ISBLANK('8D'!F11),"##BLANK",'8D'!F11)</f>
        <v>0</v>
      </c>
    </row>
    <row r="307" spans="2:6">
      <c r="B307" s="14" t="str">
        <f>'8D'!T12</f>
        <v>BN5615INC</v>
      </c>
      <c r="C307" s="14" t="s">
        <v>6561</v>
      </c>
      <c r="E307" s="38" t="s">
        <v>738</v>
      </c>
      <c r="F307" s="44">
        <f>IF(ISBLANK('8D'!E12),"##BLANK",'8D'!E12)</f>
        <v>0</v>
      </c>
    </row>
    <row r="308" spans="2:6">
      <c r="B308" s="14" t="str">
        <f>'8D'!U12</f>
        <v>BN5615TPS</v>
      </c>
      <c r="C308" s="14" t="s">
        <v>6562</v>
      </c>
      <c r="E308" s="38" t="s">
        <v>738</v>
      </c>
      <c r="F308" s="44">
        <f>IF(ISBLANK('8D'!F12),"##BLANK",'8D'!F12)</f>
        <v>0</v>
      </c>
    </row>
    <row r="309" spans="2:6">
      <c r="B309" s="14" t="str">
        <f>'8D'!T13</f>
        <v>BN5618INC</v>
      </c>
      <c r="C309" s="14" t="s">
        <v>6563</v>
      </c>
      <c r="E309" s="38" t="s">
        <v>738</v>
      </c>
      <c r="F309" s="44">
        <f>IF(ISBLANK('8D'!E13),"##BLANK",'8D'!E13)</f>
        <v>0</v>
      </c>
    </row>
    <row r="310" spans="2:6">
      <c r="B310" s="14" t="str">
        <f>'8D'!U13</f>
        <v>BN5618TPS</v>
      </c>
      <c r="C310" s="14" t="s">
        <v>6564</v>
      </c>
      <c r="E310" s="38" t="s">
        <v>738</v>
      </c>
      <c r="F310" s="44">
        <f>IF(ISBLANK('8D'!F13),"##BLANK",'8D'!F13)</f>
        <v>0</v>
      </c>
    </row>
    <row r="311" spans="2:6">
      <c r="B311" s="14" t="str">
        <f>'8D'!T14</f>
        <v>BN5619INC</v>
      </c>
      <c r="C311" s="14" t="s">
        <v>6565</v>
      </c>
      <c r="E311" s="38" t="s">
        <v>738</v>
      </c>
      <c r="F311" s="44">
        <f>IF(ISBLANK('8D'!E14),"##BLANK",'8D'!E14)</f>
        <v>1</v>
      </c>
    </row>
    <row r="312" spans="2:6">
      <c r="B312" s="14" t="str">
        <f>'8D'!U14</f>
        <v>BN5619TPS</v>
      </c>
      <c r="C312" s="14" t="s">
        <v>6566</v>
      </c>
      <c r="E312" s="38" t="s">
        <v>738</v>
      </c>
      <c r="F312" s="44">
        <f>IF(ISBLANK('8D'!F14),"##BLANK",'8D'!F14)</f>
        <v>0</v>
      </c>
    </row>
    <row r="313" spans="2:6">
      <c r="B313" s="14" t="str">
        <f>'8D'!T17</f>
        <v>BN5620INC</v>
      </c>
      <c r="C313" s="14" t="s">
        <v>6567</v>
      </c>
      <c r="E313" s="38" t="s">
        <v>738</v>
      </c>
      <c r="F313" s="44">
        <f>IF(ISBLANK('8D'!E17),"##BLANK",'8D'!E17)</f>
        <v>0</v>
      </c>
    </row>
    <row r="314" spans="2:6">
      <c r="B314" s="14" t="str">
        <f>'8D'!U17</f>
        <v>BN5620TPS</v>
      </c>
      <c r="C314" s="14" t="s">
        <v>6568</v>
      </c>
      <c r="E314" s="38" t="s">
        <v>738</v>
      </c>
      <c r="F314" s="44">
        <f>IF(ISBLANK('8D'!F17),"##BLANK",'8D'!F17)</f>
        <v>0</v>
      </c>
    </row>
    <row r="315" spans="2:6">
      <c r="B315" s="14" t="str">
        <f>'8D'!T18</f>
        <v>BN5621INC</v>
      </c>
      <c r="C315" s="14" t="s">
        <v>6569</v>
      </c>
      <c r="E315" s="38" t="s">
        <v>738</v>
      </c>
      <c r="F315" s="44">
        <f>IF(ISBLANK('8D'!E18),"##BLANK",'8D'!E18)</f>
        <v>0</v>
      </c>
    </row>
    <row r="316" spans="2:6">
      <c r="B316" s="14" t="str">
        <f>'8D'!U18</f>
        <v>BN5621TPS</v>
      </c>
      <c r="C316" s="14" t="s">
        <v>6570</v>
      </c>
      <c r="E316" s="38" t="s">
        <v>738</v>
      </c>
      <c r="F316" s="44">
        <f>IF(ISBLANK('8D'!F18),"##BLANK",'8D'!F18)</f>
        <v>0</v>
      </c>
    </row>
    <row r="317" spans="2:6">
      <c r="B317" s="14" t="str">
        <f>'8D'!T19</f>
        <v>BN5622INC</v>
      </c>
      <c r="C317" s="14" t="s">
        <v>6571</v>
      </c>
      <c r="E317" s="38" t="s">
        <v>738</v>
      </c>
      <c r="F317" s="44">
        <f>IF(ISBLANK('8D'!E19),"##BLANK",'8D'!E19)</f>
        <v>0</v>
      </c>
    </row>
    <row r="318" spans="2:6">
      <c r="B318" s="14" t="str">
        <f>'8D'!U19</f>
        <v>BN5622TPS</v>
      </c>
      <c r="C318" s="14" t="s">
        <v>6572</v>
      </c>
      <c r="E318" s="38" t="s">
        <v>738</v>
      </c>
      <c r="F318" s="44">
        <f>IF(ISBLANK('8D'!F19),"##BLANK",'8D'!F19)</f>
        <v>0</v>
      </c>
    </row>
    <row r="319" spans="2:6">
      <c r="B319" s="14" t="str">
        <f>'8D'!T20</f>
        <v>BN5623INC</v>
      </c>
      <c r="C319" s="14" t="s">
        <v>6573</v>
      </c>
      <c r="E319" s="38" t="s">
        <v>738</v>
      </c>
      <c r="F319" s="44">
        <f>IF(ISBLANK('8D'!E20),"##BLANK",'8D'!E20)</f>
        <v>1</v>
      </c>
    </row>
    <row r="320" spans="2:6">
      <c r="B320" s="14" t="str">
        <f>'8D'!U20</f>
        <v>BN5623TPS</v>
      </c>
      <c r="C320" s="14" t="s">
        <v>6574</v>
      </c>
      <c r="E320" s="38" t="s">
        <v>738</v>
      </c>
      <c r="F320" s="44">
        <f>IF(ISBLANK('8D'!F20),"##BLANK",'8D'!F20)</f>
        <v>0</v>
      </c>
    </row>
    <row r="321" spans="2:6">
      <c r="B321" s="14" t="str">
        <f>'8D'!T21</f>
        <v>BN5624INC</v>
      </c>
      <c r="C321" s="14" t="s">
        <v>6575</v>
      </c>
      <c r="E321" s="38" t="s">
        <v>738</v>
      </c>
      <c r="F321" s="44">
        <f>IF(ISBLANK('8D'!E21),"##BLANK",'8D'!E21)</f>
        <v>0</v>
      </c>
    </row>
    <row r="322" spans="2:6">
      <c r="B322" s="14" t="str">
        <f>'8D'!U21</f>
        <v>BN5624TPS</v>
      </c>
      <c r="C322" s="14" t="s">
        <v>6576</v>
      </c>
      <c r="E322" s="38" t="s">
        <v>738</v>
      </c>
      <c r="F322" s="44">
        <f>IF(ISBLANK('8D'!F21),"##BLANK",'8D'!F21)</f>
        <v>0</v>
      </c>
    </row>
    <row r="323" spans="2:6">
      <c r="B323" s="14" t="str">
        <f>'8D'!T22</f>
        <v>BN5625INC</v>
      </c>
      <c r="C323" s="14" t="s">
        <v>6577</v>
      </c>
      <c r="E323" s="38" t="s">
        <v>738</v>
      </c>
      <c r="F323" s="44">
        <f>IF(ISBLANK('8D'!E22),"##BLANK",'8D'!E22)</f>
        <v>1</v>
      </c>
    </row>
    <row r="324" spans="2:6">
      <c r="B324" s="14" t="str">
        <f>'8D'!U22</f>
        <v>BN5625TPS</v>
      </c>
      <c r="C324" s="14" t="s">
        <v>6578</v>
      </c>
      <c r="E324" s="38" t="s">
        <v>738</v>
      </c>
      <c r="F324" s="44">
        <f>IF(ISBLANK('8D'!F22),"##BLANK",'8D'!F22)</f>
        <v>0</v>
      </c>
    </row>
  </sheetData>
  <sheetProtection sort="0"/>
  <conditionalFormatting sqref="E4:E324">
    <cfRule type="expression" dxfId="637" priority="1">
      <formula>$C4="New Bon"</formula>
    </cfRule>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showGridLines="0" zoomScale="55" zoomScaleNormal="55" zoomScaleSheetLayoutView="100" workbookViewId="0">
      <selection sqref="A1:XFD1048576"/>
    </sheetView>
  </sheetViews>
  <sheetFormatPr defaultColWidth="9" defaultRowHeight="14.25"/>
  <cols>
    <col min="1" max="1" width="1.625" style="579" customWidth="1"/>
    <col min="2" max="2" width="87.625" style="579" bestFit="1" customWidth="1"/>
    <col min="3" max="3" width="17.75" style="579" customWidth="1"/>
    <col min="4" max="4" width="6.75" style="579" customWidth="1"/>
    <col min="5" max="5" width="12.875" style="579" customWidth="1"/>
    <col min="6" max="6" width="9.75" style="579" bestFit="1" customWidth="1"/>
    <col min="7" max="7" width="10.25" style="579" bestFit="1" customWidth="1"/>
    <col min="8" max="8" width="6.5" style="579" bestFit="1" customWidth="1"/>
    <col min="9" max="9" width="7.625" style="579" bestFit="1" customWidth="1"/>
    <col min="10" max="10" width="6.5" style="579" bestFit="1" customWidth="1"/>
    <col min="11" max="11" width="7.25" style="579" bestFit="1" customWidth="1"/>
    <col min="12" max="12" width="10.75" style="579" customWidth="1"/>
    <col min="13" max="13" width="1.625" style="579" customWidth="1"/>
    <col min="14" max="14" width="10.125" style="579" bestFit="1" customWidth="1"/>
    <col min="15" max="15" width="15.125" style="579" bestFit="1" customWidth="1"/>
    <col min="16" max="16" width="7.25" style="579" bestFit="1" customWidth="1"/>
    <col min="17" max="17" width="9.75" style="579" bestFit="1" customWidth="1"/>
    <col min="18" max="18" width="11" style="579" customWidth="1"/>
    <col min="19" max="19" width="8.25" style="579" bestFit="1" customWidth="1"/>
    <col min="20" max="20" width="14.5" style="579" bestFit="1" customWidth="1"/>
    <col min="21" max="21" width="15.625" style="579" bestFit="1" customWidth="1"/>
    <col min="22" max="22" width="8.75" style="579" bestFit="1" customWidth="1"/>
    <col min="23" max="23" width="9.75" style="579" bestFit="1" customWidth="1"/>
    <col min="24" max="24" width="10.75" style="579" customWidth="1"/>
    <col min="25" max="25" width="8.25" style="579" bestFit="1" customWidth="1"/>
    <col min="26" max="26" width="13.25" style="579" bestFit="1" customWidth="1"/>
    <col min="27" max="27" width="14.5" style="579" bestFit="1" customWidth="1"/>
    <col min="28" max="28" width="8.125" style="579" bestFit="1" customWidth="1"/>
    <col min="29" max="29" width="9.75" style="579" bestFit="1" customWidth="1"/>
    <col min="30" max="30" width="10.75" style="579" customWidth="1"/>
    <col min="31" max="31" width="1.625" style="579" customWidth="1"/>
    <col min="32" max="32" width="13.25" style="579" customWidth="1"/>
    <col min="33" max="33" width="1.625" style="579" customWidth="1"/>
    <col min="34" max="34" width="29.5" style="579" bestFit="1" customWidth="1"/>
    <col min="35" max="36" width="1.625" style="579" customWidth="1"/>
    <col min="37" max="37" width="20.625" style="579" customWidth="1"/>
    <col min="38" max="38" width="1.625" style="579" customWidth="1"/>
    <col min="39" max="39" width="20.5" style="579" hidden="1" customWidth="1"/>
    <col min="40" max="40" width="7.5" style="579" hidden="1" customWidth="1"/>
    <col min="41" max="41" width="10.125" style="579" hidden="1" customWidth="1"/>
    <col min="42" max="42" width="7.5" style="579" hidden="1" customWidth="1"/>
    <col min="43" max="43" width="9" style="579" hidden="1" customWidth="1"/>
    <col min="44" max="45" width="9.625" style="579" hidden="1" customWidth="1"/>
    <col min="46" max="47" width="8.625" style="579" hidden="1" customWidth="1"/>
    <col min="48" max="55" width="8.125" style="579" hidden="1" customWidth="1"/>
    <col min="56" max="56" width="7.625" style="579" hidden="1" customWidth="1"/>
    <col min="57" max="57" width="8.125" style="579" hidden="1" customWidth="1"/>
    <col min="58" max="59" width="7.125" style="579" hidden="1" customWidth="1"/>
    <col min="60" max="60" width="6.625" style="579" hidden="1" customWidth="1"/>
    <col min="61" max="61" width="5" style="579" hidden="1" customWidth="1"/>
    <col min="62" max="63" width="6" style="579" hidden="1" customWidth="1"/>
    <col min="64" max="64" width="1.625" style="579" hidden="1" customWidth="1"/>
    <col min="65" max="65" width="1.625" style="579" customWidth="1"/>
    <col min="66" max="66" width="40" style="579" customWidth="1"/>
    <col min="67" max="74" width="12.5" style="579" customWidth="1"/>
    <col min="75" max="75" width="1.5" style="579" customWidth="1"/>
    <col min="76" max="92" width="12.5" style="579" customWidth="1"/>
    <col min="93" max="93" width="1.625" style="579" customWidth="1"/>
    <col min="94" max="16384" width="9" style="579"/>
  </cols>
  <sheetData>
    <row r="1" spans="1:93" ht="30" customHeight="1">
      <c r="B1" s="580" t="s">
        <v>714</v>
      </c>
      <c r="C1" s="580"/>
      <c r="D1" s="580"/>
      <c r="E1" s="580"/>
      <c r="F1" s="580"/>
      <c r="G1" s="580"/>
      <c r="H1" s="580"/>
      <c r="I1" s="580"/>
      <c r="J1" s="580"/>
      <c r="K1" s="580"/>
      <c r="L1" s="580"/>
      <c r="M1" s="580"/>
      <c r="N1" s="580"/>
      <c r="O1" s="580"/>
      <c r="P1" s="580"/>
      <c r="Q1" s="580"/>
      <c r="R1" s="580"/>
      <c r="S1" s="580"/>
      <c r="T1" s="580"/>
      <c r="U1" s="580"/>
      <c r="V1" s="580"/>
      <c r="W1" s="580"/>
      <c r="X1" s="580"/>
      <c r="Y1" s="580"/>
      <c r="Z1" s="580"/>
      <c r="AA1" s="1112"/>
      <c r="AJ1" s="582"/>
      <c r="AL1" s="582"/>
      <c r="BL1" s="582"/>
      <c r="BN1" s="580" t="s">
        <v>6740</v>
      </c>
      <c r="BO1" s="580"/>
      <c r="BP1" s="580"/>
      <c r="BQ1" s="580"/>
      <c r="BR1" s="580"/>
      <c r="BS1" s="580"/>
      <c r="BT1" s="580"/>
      <c r="BU1" s="580"/>
      <c r="BV1" s="580"/>
      <c r="BW1" s="580"/>
      <c r="BX1" s="580"/>
      <c r="BY1" s="580"/>
      <c r="BZ1" s="580"/>
      <c r="CA1" s="580"/>
      <c r="CB1" s="580"/>
      <c r="CC1" s="580"/>
      <c r="CD1" s="580"/>
      <c r="CE1" s="580"/>
      <c r="CF1" s="580"/>
      <c r="CG1" s="580"/>
      <c r="CH1" s="580"/>
      <c r="CI1" s="580"/>
      <c r="CJ1" s="580"/>
      <c r="CK1" s="1112"/>
    </row>
    <row r="2" spans="1:93" ht="30" customHeight="1">
      <c r="B2" s="580" t="s">
        <v>9</v>
      </c>
      <c r="C2" s="488"/>
      <c r="D2" s="488"/>
      <c r="E2" s="488"/>
      <c r="F2" s="488"/>
      <c r="G2" s="488"/>
      <c r="H2" s="488"/>
      <c r="I2" s="488"/>
      <c r="J2" s="488"/>
      <c r="K2" s="488"/>
      <c r="L2" s="488"/>
      <c r="M2" s="488"/>
      <c r="N2" s="488"/>
      <c r="O2" s="488"/>
      <c r="P2" s="488"/>
      <c r="Q2" s="488"/>
      <c r="R2" s="488"/>
      <c r="S2" s="488"/>
      <c r="T2" s="488"/>
      <c r="U2" s="488"/>
      <c r="V2" s="488"/>
      <c r="W2" s="488"/>
      <c r="X2" s="488"/>
      <c r="Y2" s="488"/>
      <c r="Z2" s="488"/>
      <c r="AJ2" s="582"/>
      <c r="AL2" s="582"/>
      <c r="BL2" s="582"/>
      <c r="BN2" s="580" t="s">
        <v>12</v>
      </c>
      <c r="BO2" s="488"/>
      <c r="BP2" s="488"/>
      <c r="BQ2" s="488"/>
      <c r="BR2" s="488"/>
      <c r="BS2" s="488"/>
      <c r="BT2" s="488"/>
      <c r="BU2" s="488"/>
      <c r="BV2" s="488"/>
      <c r="BW2" s="488"/>
      <c r="BX2" s="488"/>
      <c r="BY2" s="488"/>
      <c r="BZ2" s="488"/>
      <c r="CA2" s="488"/>
      <c r="CB2" s="488"/>
      <c r="CC2" s="488"/>
      <c r="CD2" s="488"/>
      <c r="CE2" s="488"/>
      <c r="CF2" s="488"/>
      <c r="CG2" s="488"/>
      <c r="CH2" s="488"/>
      <c r="CI2" s="488"/>
      <c r="CJ2" s="488"/>
    </row>
    <row r="3" spans="1:93" ht="45" customHeight="1">
      <c r="B3" s="3213" t="s">
        <v>715</v>
      </c>
      <c r="C3" s="3213"/>
      <c r="D3" s="3213"/>
      <c r="E3" s="3213"/>
      <c r="F3" s="3213"/>
      <c r="G3" s="3213"/>
      <c r="H3" s="3213"/>
      <c r="I3" s="3213"/>
      <c r="J3" s="3213"/>
      <c r="K3" s="3213"/>
      <c r="L3" s="3213"/>
      <c r="M3" s="3213"/>
      <c r="N3" s="3213"/>
      <c r="O3" s="3213"/>
      <c r="P3" s="3213"/>
      <c r="Q3" s="3213"/>
      <c r="R3" s="3213"/>
      <c r="S3" s="3213"/>
      <c r="T3" s="3213"/>
      <c r="U3" s="3213"/>
      <c r="V3" s="3213"/>
      <c r="W3" s="3213"/>
      <c r="X3" s="3213"/>
      <c r="Y3" s="3213"/>
      <c r="Z3" s="3213"/>
      <c r="AA3" s="3213"/>
      <c r="AB3" s="3213"/>
      <c r="AC3" s="3213"/>
      <c r="AD3" s="3213"/>
      <c r="AE3" s="3213"/>
      <c r="AF3" s="3213"/>
      <c r="AG3" s="3213"/>
      <c r="AH3" s="3213"/>
      <c r="AJ3" s="582"/>
      <c r="AK3" s="583" t="s">
        <v>6741</v>
      </c>
      <c r="AL3" s="582"/>
      <c r="BL3" s="582"/>
      <c r="BN3" s="3213" t="s">
        <v>715</v>
      </c>
      <c r="BO3" s="3213"/>
      <c r="BP3" s="3213"/>
      <c r="BQ3" s="3213"/>
      <c r="BR3" s="3213"/>
      <c r="BS3" s="3213"/>
      <c r="BT3" s="3213"/>
      <c r="BU3" s="3213"/>
      <c r="BV3" s="3213"/>
      <c r="BW3" s="3213"/>
      <c r="BX3" s="3213"/>
      <c r="BY3" s="3213"/>
      <c r="BZ3" s="3213"/>
      <c r="CA3" s="3213"/>
      <c r="CB3" s="3213"/>
      <c r="CC3" s="3213"/>
      <c r="CD3" s="3213"/>
      <c r="CE3" s="3213"/>
      <c r="CF3" s="3213"/>
      <c r="CG3" s="3213"/>
      <c r="CH3" s="3213"/>
      <c r="CI3" s="3213"/>
      <c r="CJ3" s="3213"/>
      <c r="CK3" s="3213"/>
      <c r="CL3" s="3213"/>
      <c r="CM3" s="3213"/>
      <c r="CN3" s="3213"/>
      <c r="CO3" s="1602"/>
    </row>
    <row r="4" spans="1:93" ht="17.25" customHeight="1" thickBot="1">
      <c r="B4" s="584"/>
      <c r="C4" s="584"/>
      <c r="D4" s="584"/>
      <c r="E4" s="584"/>
      <c r="F4" s="584"/>
      <c r="G4" s="584"/>
      <c r="H4" s="584"/>
      <c r="I4" s="584"/>
      <c r="J4" s="584"/>
      <c r="K4" s="584"/>
      <c r="L4" s="584"/>
      <c r="M4" s="584"/>
      <c r="N4" s="584"/>
      <c r="O4" s="584"/>
      <c r="P4" s="584"/>
      <c r="Q4" s="584"/>
      <c r="R4" s="584"/>
      <c r="S4" s="584"/>
      <c r="T4" s="584"/>
      <c r="U4" s="584"/>
      <c r="V4" s="584"/>
      <c r="W4" s="584"/>
      <c r="X4" s="584"/>
      <c r="Y4" s="584"/>
      <c r="Z4" s="584"/>
      <c r="AJ4" s="582"/>
      <c r="AL4" s="582"/>
      <c r="AM4" s="3199" t="s">
        <v>6742</v>
      </c>
      <c r="AN4" s="3199"/>
      <c r="AO4" s="3199"/>
      <c r="AP4" s="3199"/>
      <c r="AQ4" s="3199"/>
      <c r="AR4" s="3199"/>
      <c r="AS4" s="3199"/>
      <c r="AT4" s="3199"/>
      <c r="AU4" s="3199"/>
      <c r="AV4" s="3199"/>
      <c r="AW4" s="3199"/>
      <c r="AX4" s="3199"/>
      <c r="AY4" s="3199"/>
      <c r="AZ4" s="3199"/>
      <c r="BA4" s="3199"/>
      <c r="BB4" s="3199"/>
      <c r="BC4" s="3199"/>
      <c r="BD4" s="3199"/>
      <c r="BE4" s="3199"/>
      <c r="BF4" s="3199"/>
      <c r="BG4" s="3199"/>
      <c r="BH4" s="3199"/>
      <c r="BI4" s="3199"/>
      <c r="BJ4" s="3199"/>
      <c r="BK4" s="3199"/>
      <c r="BL4" s="582"/>
      <c r="BN4" s="584"/>
      <c r="BO4" s="584"/>
      <c r="BP4" s="584"/>
      <c r="BQ4" s="584"/>
      <c r="BR4" s="584"/>
      <c r="BS4" s="584"/>
      <c r="BT4" s="584"/>
      <c r="BU4" s="584"/>
      <c r="BV4" s="584"/>
      <c r="BW4" s="584"/>
      <c r="BX4" s="584"/>
      <c r="BY4" s="584"/>
      <c r="BZ4" s="584"/>
      <c r="CA4" s="584"/>
      <c r="CB4" s="584"/>
      <c r="CC4" s="584"/>
      <c r="CD4" s="584"/>
      <c r="CE4" s="584"/>
      <c r="CF4" s="584"/>
      <c r="CG4" s="584"/>
      <c r="CH4" s="584"/>
      <c r="CI4" s="584"/>
      <c r="CJ4" s="584"/>
    </row>
    <row r="5" spans="1:93" ht="15" customHeight="1" thickTop="1">
      <c r="A5" s="526"/>
      <c r="B5" s="2922" t="s">
        <v>6743</v>
      </c>
      <c r="C5" s="2923" t="s">
        <v>6744</v>
      </c>
      <c r="D5" s="2923" t="s">
        <v>6745</v>
      </c>
      <c r="E5" s="2923" t="s">
        <v>15003</v>
      </c>
      <c r="F5" s="2923"/>
      <c r="G5" s="2923"/>
      <c r="H5" s="2923"/>
      <c r="I5" s="2923"/>
      <c r="J5" s="2923"/>
      <c r="K5" s="2923"/>
      <c r="L5" s="2928"/>
      <c r="M5" s="1603"/>
      <c r="N5" s="2922" t="s">
        <v>15004</v>
      </c>
      <c r="O5" s="2923"/>
      <c r="P5" s="2923"/>
      <c r="Q5" s="2923"/>
      <c r="R5" s="2923"/>
      <c r="S5" s="2923"/>
      <c r="T5" s="2923"/>
      <c r="U5" s="2923"/>
      <c r="V5" s="2923"/>
      <c r="W5" s="2923"/>
      <c r="X5" s="2923"/>
      <c r="Y5" s="2923"/>
      <c r="Z5" s="2923"/>
      <c r="AA5" s="2923"/>
      <c r="AB5" s="2923"/>
      <c r="AC5" s="2923"/>
      <c r="AD5" s="2928"/>
      <c r="AE5" s="526"/>
      <c r="AF5" s="3030" t="s">
        <v>6749</v>
      </c>
      <c r="AG5" s="526"/>
      <c r="AH5" s="3030" t="s">
        <v>6750</v>
      </c>
      <c r="AI5" s="526"/>
      <c r="AJ5" s="582"/>
      <c r="AL5" s="582"/>
      <c r="AM5" s="502" t="s">
        <v>6751</v>
      </c>
      <c r="AN5" s="502"/>
      <c r="AO5" s="502"/>
      <c r="AP5" s="502"/>
      <c r="AQ5" s="502"/>
      <c r="AR5" s="502"/>
      <c r="AS5" s="502"/>
      <c r="AT5" s="502"/>
      <c r="AU5" s="502"/>
      <c r="AV5" s="502"/>
      <c r="AW5" s="502"/>
      <c r="AX5" s="502"/>
      <c r="AY5" s="502"/>
      <c r="AZ5" s="502"/>
      <c r="BA5" s="502"/>
      <c r="BB5" s="502"/>
      <c r="BC5" s="502"/>
      <c r="BD5" s="502"/>
      <c r="BE5" s="502"/>
      <c r="BF5" s="502"/>
      <c r="BG5" s="502"/>
      <c r="BH5" s="502"/>
      <c r="BI5" s="502"/>
      <c r="BJ5" s="502"/>
      <c r="BK5" s="502"/>
      <c r="BL5" s="582"/>
      <c r="BN5" s="2922"/>
      <c r="BO5" s="2923" t="s">
        <v>15003</v>
      </c>
      <c r="BP5" s="2923"/>
      <c r="BQ5" s="2923"/>
      <c r="BR5" s="2923"/>
      <c r="BS5" s="2923"/>
      <c r="BT5" s="2923"/>
      <c r="BU5" s="2923"/>
      <c r="BV5" s="2928"/>
      <c r="BW5" s="1603"/>
      <c r="BX5" s="2922" t="s">
        <v>15004</v>
      </c>
      <c r="BY5" s="2923"/>
      <c r="BZ5" s="2923"/>
      <c r="CA5" s="2923"/>
      <c r="CB5" s="2923"/>
      <c r="CC5" s="2923"/>
      <c r="CD5" s="2923"/>
      <c r="CE5" s="2923"/>
      <c r="CF5" s="2923"/>
      <c r="CG5" s="2923"/>
      <c r="CH5" s="2923"/>
      <c r="CI5" s="2923"/>
      <c r="CJ5" s="2923"/>
      <c r="CK5" s="2923"/>
      <c r="CL5" s="2923"/>
      <c r="CM5" s="2923"/>
      <c r="CN5" s="2928"/>
    </row>
    <row r="6" spans="1:93" ht="15" customHeight="1">
      <c r="A6" s="526"/>
      <c r="B6" s="3035"/>
      <c r="C6" s="3036"/>
      <c r="D6" s="3036"/>
      <c r="E6" s="3036" t="s">
        <v>15005</v>
      </c>
      <c r="F6" s="3036" t="s">
        <v>15006</v>
      </c>
      <c r="G6" s="3036"/>
      <c r="H6" s="3036" t="s">
        <v>15007</v>
      </c>
      <c r="I6" s="3036"/>
      <c r="J6" s="3036"/>
      <c r="K6" s="3036"/>
      <c r="L6" s="3187" t="s">
        <v>6962</v>
      </c>
      <c r="M6" s="1603"/>
      <c r="N6" s="3035" t="s">
        <v>15008</v>
      </c>
      <c r="O6" s="3036"/>
      <c r="P6" s="3036"/>
      <c r="Q6" s="3036"/>
      <c r="R6" s="3036"/>
      <c r="S6" s="3137" t="s">
        <v>15009</v>
      </c>
      <c r="T6" s="3036"/>
      <c r="U6" s="3036"/>
      <c r="V6" s="3036"/>
      <c r="W6" s="3036"/>
      <c r="X6" s="3036"/>
      <c r="Y6" s="3036" t="s">
        <v>15010</v>
      </c>
      <c r="Z6" s="3036"/>
      <c r="AA6" s="3036"/>
      <c r="AB6" s="3036"/>
      <c r="AC6" s="3036"/>
      <c r="AD6" s="3187"/>
      <c r="AE6" s="526"/>
      <c r="AF6" s="3031"/>
      <c r="AG6" s="526"/>
      <c r="AH6" s="3031"/>
      <c r="AI6" s="526"/>
      <c r="AJ6" s="582"/>
      <c r="AL6" s="582"/>
      <c r="BL6" s="582"/>
      <c r="BN6" s="3035"/>
      <c r="BO6" s="3036" t="s">
        <v>15005</v>
      </c>
      <c r="BP6" s="3036" t="s">
        <v>15006</v>
      </c>
      <c r="BQ6" s="3036"/>
      <c r="BR6" s="3036" t="s">
        <v>15007</v>
      </c>
      <c r="BS6" s="3036"/>
      <c r="BT6" s="3036"/>
      <c r="BU6" s="3036"/>
      <c r="BV6" s="3187" t="s">
        <v>6962</v>
      </c>
      <c r="BW6" s="1603"/>
      <c r="BX6" s="3035" t="s">
        <v>15008</v>
      </c>
      <c r="BY6" s="3036"/>
      <c r="BZ6" s="3036"/>
      <c r="CA6" s="3036"/>
      <c r="CB6" s="3036"/>
      <c r="CC6" s="3137" t="s">
        <v>15009</v>
      </c>
      <c r="CD6" s="3036"/>
      <c r="CE6" s="3036"/>
      <c r="CF6" s="3036"/>
      <c r="CG6" s="3036"/>
      <c r="CH6" s="3036"/>
      <c r="CI6" s="3036" t="s">
        <v>15010</v>
      </c>
      <c r="CJ6" s="3036"/>
      <c r="CK6" s="3036"/>
      <c r="CL6" s="3036"/>
      <c r="CM6" s="3036"/>
      <c r="CN6" s="3187"/>
    </row>
    <row r="7" spans="1:93" ht="105" customHeight="1" thickBot="1">
      <c r="A7" s="526"/>
      <c r="B7" s="2924"/>
      <c r="C7" s="2925"/>
      <c r="D7" s="2925"/>
      <c r="E7" s="2925"/>
      <c r="F7" s="529" t="s">
        <v>15011</v>
      </c>
      <c r="G7" s="529" t="s">
        <v>15012</v>
      </c>
      <c r="H7" s="529" t="s">
        <v>15013</v>
      </c>
      <c r="I7" s="529" t="s">
        <v>15014</v>
      </c>
      <c r="J7" s="529" t="s">
        <v>15015</v>
      </c>
      <c r="K7" s="529" t="s">
        <v>15016</v>
      </c>
      <c r="L7" s="2929"/>
      <c r="M7" s="1604"/>
      <c r="N7" s="1041" t="s">
        <v>15017</v>
      </c>
      <c r="O7" s="529" t="s">
        <v>15018</v>
      </c>
      <c r="P7" s="529" t="s">
        <v>15019</v>
      </c>
      <c r="Q7" s="529" t="s">
        <v>15020</v>
      </c>
      <c r="R7" s="529" t="s">
        <v>6962</v>
      </c>
      <c r="S7" s="529" t="s">
        <v>15021</v>
      </c>
      <c r="T7" s="529" t="s">
        <v>15022</v>
      </c>
      <c r="U7" s="529" t="s">
        <v>15023</v>
      </c>
      <c r="V7" s="529" t="s">
        <v>15024</v>
      </c>
      <c r="W7" s="529" t="s">
        <v>15020</v>
      </c>
      <c r="X7" s="529" t="s">
        <v>6962</v>
      </c>
      <c r="Y7" s="529" t="s">
        <v>15025</v>
      </c>
      <c r="Z7" s="529" t="s">
        <v>15026</v>
      </c>
      <c r="AA7" s="529" t="s">
        <v>15027</v>
      </c>
      <c r="AB7" s="529" t="s">
        <v>15028</v>
      </c>
      <c r="AC7" s="529" t="s">
        <v>15020</v>
      </c>
      <c r="AD7" s="530" t="s">
        <v>6962</v>
      </c>
      <c r="AE7" s="526"/>
      <c r="AF7" s="3032"/>
      <c r="AG7" s="526"/>
      <c r="AH7" s="3032"/>
      <c r="AI7" s="526"/>
      <c r="AJ7" s="582"/>
      <c r="AL7" s="582"/>
      <c r="BL7" s="582"/>
      <c r="BN7" s="2924"/>
      <c r="BO7" s="2925"/>
      <c r="BP7" s="529" t="s">
        <v>15011</v>
      </c>
      <c r="BQ7" s="529" t="s">
        <v>15012</v>
      </c>
      <c r="BR7" s="529" t="s">
        <v>15013</v>
      </c>
      <c r="BS7" s="529" t="s">
        <v>15014</v>
      </c>
      <c r="BT7" s="529" t="s">
        <v>15015</v>
      </c>
      <c r="BU7" s="529" t="s">
        <v>15016</v>
      </c>
      <c r="BV7" s="2929"/>
      <c r="BW7" s="1604"/>
      <c r="BX7" s="1041" t="s">
        <v>15017</v>
      </c>
      <c r="BY7" s="529" t="s">
        <v>15018</v>
      </c>
      <c r="BZ7" s="529" t="s">
        <v>15019</v>
      </c>
      <c r="CA7" s="529" t="s">
        <v>15020</v>
      </c>
      <c r="CB7" s="529" t="s">
        <v>6962</v>
      </c>
      <c r="CC7" s="529" t="s">
        <v>15021</v>
      </c>
      <c r="CD7" s="529" t="s">
        <v>15022</v>
      </c>
      <c r="CE7" s="529" t="s">
        <v>15023</v>
      </c>
      <c r="CF7" s="529" t="s">
        <v>15024</v>
      </c>
      <c r="CG7" s="529" t="s">
        <v>15020</v>
      </c>
      <c r="CH7" s="529" t="s">
        <v>6962</v>
      </c>
      <c r="CI7" s="529" t="s">
        <v>15025</v>
      </c>
      <c r="CJ7" s="529" t="s">
        <v>15026</v>
      </c>
      <c r="CK7" s="529" t="s">
        <v>15027</v>
      </c>
      <c r="CL7" s="529" t="s">
        <v>15028</v>
      </c>
      <c r="CM7" s="529" t="s">
        <v>15020</v>
      </c>
      <c r="CN7" s="530" t="s">
        <v>6962</v>
      </c>
    </row>
    <row r="8" spans="1:93" ht="15.75" customHeight="1" thickTop="1" thickBot="1">
      <c r="A8" s="526"/>
      <c r="B8" s="1605"/>
      <c r="C8" s="1605"/>
      <c r="D8" s="1605"/>
      <c r="E8" s="1606"/>
      <c r="F8" s="1607"/>
      <c r="G8" s="1607"/>
      <c r="H8" s="1607"/>
      <c r="I8" s="1607"/>
      <c r="J8" s="1607"/>
      <c r="K8" s="1607"/>
      <c r="L8" s="1606"/>
      <c r="M8" s="1604"/>
      <c r="N8" s="1607"/>
      <c r="O8" s="1607"/>
      <c r="P8" s="1607"/>
      <c r="Q8" s="1607"/>
      <c r="R8" s="1607"/>
      <c r="S8" s="1607"/>
      <c r="T8" s="1607"/>
      <c r="U8" s="1607"/>
      <c r="V8" s="1607"/>
      <c r="W8" s="1607"/>
      <c r="X8" s="1607"/>
      <c r="Y8" s="1607"/>
      <c r="Z8" s="1607"/>
      <c r="AA8" s="526"/>
      <c r="AB8" s="526"/>
      <c r="AC8" s="526"/>
      <c r="AD8" s="526"/>
      <c r="AE8" s="526"/>
      <c r="AF8" s="526"/>
      <c r="AG8" s="526"/>
      <c r="AH8" s="526"/>
      <c r="AI8" s="526"/>
      <c r="AJ8" s="582"/>
      <c r="AL8" s="582"/>
      <c r="BL8" s="582"/>
      <c r="BN8" s="1605"/>
      <c r="BO8" s="1606"/>
      <c r="BP8" s="1607"/>
      <c r="BQ8" s="1607"/>
      <c r="BR8" s="1607"/>
      <c r="BS8" s="1607"/>
      <c r="BT8" s="1607"/>
      <c r="BU8" s="1607"/>
      <c r="BV8" s="1606"/>
      <c r="BW8" s="1604"/>
      <c r="BX8" s="1607"/>
      <c r="BY8" s="1607"/>
      <c r="BZ8" s="1607"/>
      <c r="CA8" s="1607"/>
      <c r="CB8" s="1607"/>
      <c r="CC8" s="1607"/>
      <c r="CD8" s="1607"/>
      <c r="CE8" s="1607"/>
      <c r="CF8" s="1607"/>
      <c r="CG8" s="1607"/>
      <c r="CH8" s="1607"/>
      <c r="CI8" s="1607"/>
      <c r="CJ8" s="1607"/>
      <c r="CK8" s="526"/>
      <c r="CL8" s="526"/>
      <c r="CM8" s="526"/>
      <c r="CN8" s="526"/>
    </row>
    <row r="9" spans="1:93" ht="15.75" customHeight="1" thickTop="1" thickBot="1">
      <c r="A9" s="526"/>
      <c r="B9" s="499" t="s">
        <v>15029</v>
      </c>
      <c r="C9" s="495"/>
      <c r="D9" s="495"/>
      <c r="E9" s="1608"/>
      <c r="F9" s="1608"/>
      <c r="G9" s="1608"/>
      <c r="H9" s="1608"/>
      <c r="I9" s="1608"/>
      <c r="J9" s="1608"/>
      <c r="K9" s="1608"/>
      <c r="L9" s="1608"/>
      <c r="M9" s="1608"/>
      <c r="N9" s="1608"/>
      <c r="O9" s="1608"/>
      <c r="P9" s="1608"/>
      <c r="Q9" s="1608"/>
      <c r="R9" s="1608"/>
      <c r="S9" s="1608"/>
      <c r="T9" s="1608"/>
      <c r="U9" s="1608"/>
      <c r="V9" s="1608"/>
      <c r="W9" s="1608"/>
      <c r="X9" s="1608"/>
      <c r="Y9" s="1608"/>
      <c r="Z9" s="1608"/>
      <c r="AA9" s="526"/>
      <c r="AB9" s="526"/>
      <c r="AC9" s="526"/>
      <c r="AD9" s="526"/>
      <c r="AE9" s="526"/>
      <c r="AF9" s="526"/>
      <c r="AG9" s="526"/>
      <c r="AH9" s="526"/>
      <c r="AI9" s="526"/>
      <c r="AJ9" s="582"/>
      <c r="AL9" s="582"/>
      <c r="BL9" s="582"/>
      <c r="BN9" s="499" t="s">
        <v>15029</v>
      </c>
      <c r="BO9" s="1608"/>
      <c r="BP9" s="1608"/>
      <c r="BQ9" s="1608"/>
      <c r="BR9" s="1608"/>
      <c r="BS9" s="1608"/>
      <c r="BT9" s="1608"/>
      <c r="BU9" s="1608"/>
      <c r="BV9" s="1608"/>
      <c r="BW9" s="1608"/>
      <c r="BX9" s="1608"/>
      <c r="BY9" s="1608"/>
      <c r="BZ9" s="1608"/>
      <c r="CA9" s="1608"/>
      <c r="CB9" s="1608"/>
      <c r="CC9" s="1608"/>
      <c r="CD9" s="1608"/>
      <c r="CE9" s="1608"/>
      <c r="CF9" s="1608"/>
      <c r="CG9" s="1608"/>
      <c r="CH9" s="1608"/>
      <c r="CI9" s="1608"/>
      <c r="CJ9" s="1608"/>
      <c r="CK9" s="526"/>
      <c r="CL9" s="526"/>
      <c r="CM9" s="526"/>
      <c r="CN9" s="526"/>
    </row>
    <row r="10" spans="1:93" ht="15.75" customHeight="1" thickTop="1">
      <c r="A10" s="526"/>
      <c r="B10" s="503" t="s">
        <v>15030</v>
      </c>
      <c r="C10" s="504" t="s">
        <v>15031</v>
      </c>
      <c r="D10" s="504">
        <v>0</v>
      </c>
      <c r="E10" s="1566">
        <v>7.2143827071932245</v>
      </c>
      <c r="F10" s="1566">
        <v>194.67772203519348</v>
      </c>
      <c r="G10" s="1566">
        <v>275.70761015840071</v>
      </c>
      <c r="H10" s="1566">
        <v>72.95884569641882</v>
      </c>
      <c r="I10" s="1566">
        <v>45.819746786253006</v>
      </c>
      <c r="J10" s="1566">
        <v>75.708313161742282</v>
      </c>
      <c r="K10" s="1566">
        <v>3.3754308400653485</v>
      </c>
      <c r="L10" s="1609">
        <f>IFERROR(SUM(E10:K10),0)</f>
        <v>675.46205138526693</v>
      </c>
      <c r="M10" s="1610"/>
      <c r="N10" s="1611">
        <v>0</v>
      </c>
      <c r="O10" s="1566">
        <v>10.857126041436599</v>
      </c>
      <c r="P10" s="1566">
        <v>38.338051584881761</v>
      </c>
      <c r="Q10" s="1566">
        <v>626.26687375894858</v>
      </c>
      <c r="R10" s="1612">
        <f>IFERROR(SUM(N10:Q10),0)</f>
        <v>675.46205138526693</v>
      </c>
      <c r="S10" s="1566">
        <v>0</v>
      </c>
      <c r="T10" s="1566">
        <v>2.625244394348154</v>
      </c>
      <c r="U10" s="1566">
        <v>89.208317914405342</v>
      </c>
      <c r="V10" s="1566">
        <v>210.51573476555956</v>
      </c>
      <c r="W10" s="1566">
        <v>373.11275431095396</v>
      </c>
      <c r="X10" s="1612">
        <f>IFERROR(SUM(S10:W10),0)</f>
        <v>675.46205138526705</v>
      </c>
      <c r="Y10" s="1566">
        <v>0</v>
      </c>
      <c r="Z10" s="1566">
        <v>0</v>
      </c>
      <c r="AA10" s="1566">
        <v>131.40760328607081</v>
      </c>
      <c r="AB10" s="1566">
        <v>43.678222702497607</v>
      </c>
      <c r="AC10" s="1566">
        <v>500.37622539669854</v>
      </c>
      <c r="AD10" s="1609">
        <f t="shared" ref="AD10:AD15" si="0">IFERROR(SUM(Y10:AC10),0)</f>
        <v>675.46205138526693</v>
      </c>
      <c r="AE10" s="526"/>
      <c r="AF10" s="509" t="s">
        <v>15032</v>
      </c>
      <c r="AG10" s="526"/>
      <c r="AH10" s="592"/>
      <c r="AI10" s="526"/>
      <c r="AJ10" s="582"/>
      <c r="AK10" s="593">
        <f t="shared" ref="AK10:AK17" si="1">IF( SUM( AM10:BK10 ) = 0, 0, $AM$5 )</f>
        <v>0</v>
      </c>
      <c r="AL10" s="582"/>
      <c r="AM10" s="511">
        <f t="shared" ref="AM10" si="2" xml:space="preserve"> IF( ISNUMBER(E10 ), 0, 1 )</f>
        <v>0</v>
      </c>
      <c r="AN10" s="511">
        <f t="shared" ref="AN10" si="3" xml:space="preserve"> IF( ISNUMBER(F10 ), 0, 1 )</f>
        <v>0</v>
      </c>
      <c r="AO10" s="511">
        <f t="shared" ref="AO10" si="4" xml:space="preserve"> IF( ISNUMBER(G10 ), 0, 1 )</f>
        <v>0</v>
      </c>
      <c r="AP10" s="511">
        <f t="shared" ref="AP10" si="5" xml:space="preserve"> IF( ISNUMBER(H10 ), 0, 1 )</f>
        <v>0</v>
      </c>
      <c r="AQ10" s="511">
        <f t="shared" ref="AQ10" si="6" xml:space="preserve"> IF( ISNUMBER(I10 ), 0, 1 )</f>
        <v>0</v>
      </c>
      <c r="AR10" s="511">
        <f t="shared" ref="AR10" si="7" xml:space="preserve"> IF( ISNUMBER(J10 ), 0, 1 )</f>
        <v>0</v>
      </c>
      <c r="AS10" s="511">
        <f t="shared" ref="AS10:AV10" si="8" xml:space="preserve"> IF( ISNUMBER(K10 ), 0, 1 )</f>
        <v>0</v>
      </c>
      <c r="AV10" s="511">
        <f t="shared" si="8"/>
        <v>0</v>
      </c>
      <c r="AW10" s="511">
        <f t="shared" ref="AW10" si="9" xml:space="preserve"> IF( ISNUMBER(O10 ), 0, 1 )</f>
        <v>0</v>
      </c>
      <c r="AX10" s="511">
        <f t="shared" ref="AX10" si="10" xml:space="preserve"> IF( ISNUMBER(P10 ), 0, 1 )</f>
        <v>0</v>
      </c>
      <c r="AY10" s="511">
        <f t="shared" ref="AY10" si="11" xml:space="preserve"> IF( ISNUMBER(Q10 ), 0, 1 )</f>
        <v>0</v>
      </c>
      <c r="BA10" s="511">
        <f t="shared" ref="BA10" si="12" xml:space="preserve"> IF( ISNUMBER(S10 ), 0, 1 )</f>
        <v>0</v>
      </c>
      <c r="BB10" s="511">
        <f t="shared" ref="BB10" si="13" xml:space="preserve"> IF( ISNUMBER(T10 ), 0, 1 )</f>
        <v>0</v>
      </c>
      <c r="BC10" s="511">
        <f t="shared" ref="BC10" si="14" xml:space="preserve"> IF( ISNUMBER(U10 ), 0, 1 )</f>
        <v>0</v>
      </c>
      <c r="BD10" s="511">
        <f t="shared" ref="BD10" si="15" xml:space="preserve"> IF( ISNUMBER(V10 ), 0, 1 )</f>
        <v>0</v>
      </c>
      <c r="BE10" s="511">
        <f t="shared" ref="BE10" si="16" xml:space="preserve"> IF( ISNUMBER(W10 ), 0, 1 )</f>
        <v>0</v>
      </c>
      <c r="BG10" s="511">
        <f t="shared" ref="BG10" si="17" xml:space="preserve"> IF( ISNUMBER(Y10 ), 0, 1 )</f>
        <v>0</v>
      </c>
      <c r="BH10" s="511">
        <f t="shared" ref="BH10" si="18" xml:space="preserve"> IF( ISNUMBER(Z10 ), 0, 1 )</f>
        <v>0</v>
      </c>
      <c r="BI10" s="511">
        <f t="shared" ref="BI10" si="19" xml:space="preserve"> IF( ISNUMBER(AA10 ), 0, 1 )</f>
        <v>0</v>
      </c>
      <c r="BJ10" s="511">
        <f t="shared" ref="BJ10" si="20" xml:space="preserve"> IF( ISNUMBER(AB10 ), 0, 1 )</f>
        <v>0</v>
      </c>
      <c r="BK10" s="511">
        <f t="shared" ref="BK10" si="21" xml:space="preserve"> IF( ISNUMBER(AC10 ), 0, 1 )</f>
        <v>0</v>
      </c>
      <c r="BL10" s="582"/>
      <c r="BN10" s="503" t="s">
        <v>15030</v>
      </c>
      <c r="BO10" s="1479" t="s">
        <v>15033</v>
      </c>
      <c r="BP10" s="1479" t="s">
        <v>15034</v>
      </c>
      <c r="BQ10" s="1479" t="s">
        <v>15035</v>
      </c>
      <c r="BR10" s="1479" t="s">
        <v>15036</v>
      </c>
      <c r="BS10" s="1479" t="s">
        <v>15037</v>
      </c>
      <c r="BT10" s="1479" t="s">
        <v>15038</v>
      </c>
      <c r="BU10" s="1479" t="s">
        <v>15039</v>
      </c>
      <c r="BV10" s="1480" t="s">
        <v>15040</v>
      </c>
      <c r="BW10" s="1608"/>
      <c r="BX10" s="1613" t="s">
        <v>15041</v>
      </c>
      <c r="BY10" s="1479" t="s">
        <v>15042</v>
      </c>
      <c r="BZ10" s="1479" t="s">
        <v>15043</v>
      </c>
      <c r="CA10" s="1479" t="s">
        <v>15044</v>
      </c>
      <c r="CB10" s="1614" t="s">
        <v>15045</v>
      </c>
      <c r="CC10" s="1479" t="s">
        <v>15046</v>
      </c>
      <c r="CD10" s="1479" t="s">
        <v>15047</v>
      </c>
      <c r="CE10" s="1479" t="s">
        <v>15048</v>
      </c>
      <c r="CF10" s="1479" t="s">
        <v>15049</v>
      </c>
      <c r="CG10" s="1479" t="s">
        <v>15050</v>
      </c>
      <c r="CH10" s="1614" t="s">
        <v>15051</v>
      </c>
      <c r="CI10" s="1479" t="s">
        <v>15052</v>
      </c>
      <c r="CJ10" s="1479" t="s">
        <v>15053</v>
      </c>
      <c r="CK10" s="1479" t="s">
        <v>15054</v>
      </c>
      <c r="CL10" s="1479" t="s">
        <v>15055</v>
      </c>
      <c r="CM10" s="1479" t="s">
        <v>15056</v>
      </c>
      <c r="CN10" s="1480" t="s">
        <v>15057</v>
      </c>
    </row>
    <row r="11" spans="1:93" ht="15.75" customHeight="1">
      <c r="A11" s="526"/>
      <c r="B11" s="512" t="s">
        <v>15058</v>
      </c>
      <c r="C11" s="513" t="s">
        <v>15031</v>
      </c>
      <c r="D11" s="513">
        <v>0</v>
      </c>
      <c r="E11" s="1576">
        <v>20.071723421579833</v>
      </c>
      <c r="F11" s="1576">
        <v>158.79607268847496</v>
      </c>
      <c r="G11" s="1576">
        <v>86.805449559527986</v>
      </c>
      <c r="H11" s="1576">
        <v>58.896330616421466</v>
      </c>
      <c r="I11" s="1576">
        <v>108.73383646374333</v>
      </c>
      <c r="J11" s="1576">
        <v>158.21681453987532</v>
      </c>
      <c r="K11" s="1576">
        <v>45.097786355305495</v>
      </c>
      <c r="L11" s="1599">
        <f t="shared" ref="L11:L16" si="22">IFERROR(SUM(E11:K11),0)</f>
        <v>636.6180136449284</v>
      </c>
      <c r="M11" s="1610"/>
      <c r="N11" s="1615">
        <v>26.888088607724775</v>
      </c>
      <c r="O11" s="1576">
        <v>17.760423784180894</v>
      </c>
      <c r="P11" s="1576">
        <v>109.18311042714316</v>
      </c>
      <c r="Q11" s="1576">
        <v>482.78639082587944</v>
      </c>
      <c r="R11" s="1581">
        <f t="shared" ref="R11:R15" si="23">IFERROR(SUM(N11:Q11),0)</f>
        <v>636.61801364492828</v>
      </c>
      <c r="S11" s="1576">
        <v>0</v>
      </c>
      <c r="T11" s="1576">
        <v>36.483000765039577</v>
      </c>
      <c r="U11" s="1576">
        <v>272.98513044394167</v>
      </c>
      <c r="V11" s="1576">
        <v>307.07815901436726</v>
      </c>
      <c r="W11" s="1576">
        <v>20.071723421579833</v>
      </c>
      <c r="X11" s="1581">
        <f t="shared" ref="X11:X16" si="24">IFERROR(SUM(S11:W11),0)</f>
        <v>636.61801364492828</v>
      </c>
      <c r="Y11" s="1576">
        <v>0</v>
      </c>
      <c r="Z11" s="1576">
        <v>25.606573223625681</v>
      </c>
      <c r="AA11" s="1576">
        <v>187.79120757050791</v>
      </c>
      <c r="AB11" s="1576">
        <v>69.44320907110351</v>
      </c>
      <c r="AC11" s="1576">
        <v>353.77702377969126</v>
      </c>
      <c r="AD11" s="1599">
        <f t="shared" si="0"/>
        <v>636.6180136449284</v>
      </c>
      <c r="AE11" s="526"/>
      <c r="AF11" s="517" t="s">
        <v>15059</v>
      </c>
      <c r="AG11" s="526"/>
      <c r="AH11" s="596"/>
      <c r="AI11" s="526"/>
      <c r="AJ11" s="582"/>
      <c r="AK11" s="593">
        <f t="shared" si="1"/>
        <v>0</v>
      </c>
      <c r="AL11" s="582"/>
      <c r="AM11" s="511">
        <f t="shared" ref="AM11:AM15" si="25" xml:space="preserve"> IF( ISNUMBER(E11 ), 0, 1 )</f>
        <v>0</v>
      </c>
      <c r="AN11" s="511">
        <f t="shared" ref="AN11:AN15" si="26" xml:space="preserve"> IF( ISNUMBER(F11 ), 0, 1 )</f>
        <v>0</v>
      </c>
      <c r="AO11" s="511">
        <f t="shared" ref="AO11:AO15" si="27" xml:space="preserve"> IF( ISNUMBER(G11 ), 0, 1 )</f>
        <v>0</v>
      </c>
      <c r="AP11" s="511">
        <f t="shared" ref="AP11:AP15" si="28" xml:space="preserve"> IF( ISNUMBER(H11 ), 0, 1 )</f>
        <v>0</v>
      </c>
      <c r="AQ11" s="511">
        <f t="shared" ref="AQ11:AQ15" si="29" xml:space="preserve"> IF( ISNUMBER(I11 ), 0, 1 )</f>
        <v>0</v>
      </c>
      <c r="AR11" s="511">
        <f t="shared" ref="AR11:AR15" si="30" xml:space="preserve"> IF( ISNUMBER(J11 ), 0, 1 )</f>
        <v>0</v>
      </c>
      <c r="AS11" s="511">
        <f t="shared" ref="AS11:AT17" si="31" xml:space="preserve"> IF( ISNUMBER(K11 ), 0, 1 )</f>
        <v>0</v>
      </c>
      <c r="AV11" s="511">
        <f t="shared" ref="AV11:AV15" si="32" xml:space="preserve"> IF( ISNUMBER(N11 ), 0, 1 )</f>
        <v>0</v>
      </c>
      <c r="AW11" s="511">
        <f t="shared" ref="AW11:AW15" si="33" xml:space="preserve"> IF( ISNUMBER(O11 ), 0, 1 )</f>
        <v>0</v>
      </c>
      <c r="AX11" s="511">
        <f t="shared" ref="AX11:AX15" si="34" xml:space="preserve"> IF( ISNUMBER(P11 ), 0, 1 )</f>
        <v>0</v>
      </c>
      <c r="AY11" s="511">
        <f t="shared" ref="AY11:AY15" si="35" xml:space="preserve"> IF( ISNUMBER(Q11 ), 0, 1 )</f>
        <v>0</v>
      </c>
      <c r="BA11" s="511">
        <f t="shared" ref="BA11:BA15" si="36" xml:space="preserve"> IF( ISNUMBER(S11 ), 0, 1 )</f>
        <v>0</v>
      </c>
      <c r="BB11" s="511">
        <f t="shared" ref="BB11:BB15" si="37" xml:space="preserve"> IF( ISNUMBER(T11 ), 0, 1 )</f>
        <v>0</v>
      </c>
      <c r="BC11" s="511">
        <f t="shared" ref="BC11:BC15" si="38" xml:space="preserve"> IF( ISNUMBER(U11 ), 0, 1 )</f>
        <v>0</v>
      </c>
      <c r="BD11" s="511">
        <f t="shared" ref="BD11:BD15" si="39" xml:space="preserve"> IF( ISNUMBER(V11 ), 0, 1 )</f>
        <v>0</v>
      </c>
      <c r="BE11" s="511">
        <f t="shared" ref="BE11:BE15" si="40" xml:space="preserve"> IF( ISNUMBER(W11 ), 0, 1 )</f>
        <v>0</v>
      </c>
      <c r="BG11" s="511">
        <f t="shared" ref="BG11:BG15" si="41" xml:space="preserve"> IF( ISNUMBER(Y11 ), 0, 1 )</f>
        <v>0</v>
      </c>
      <c r="BH11" s="511">
        <f t="shared" ref="BH11:BH15" si="42" xml:space="preserve"> IF( ISNUMBER(Z11 ), 0, 1 )</f>
        <v>0</v>
      </c>
      <c r="BI11" s="511">
        <f t="shared" ref="BI11:BI15" si="43" xml:space="preserve"> IF( ISNUMBER(AA11 ), 0, 1 )</f>
        <v>0</v>
      </c>
      <c r="BJ11" s="511">
        <f t="shared" ref="BJ11:BJ15" si="44" xml:space="preserve"> IF( ISNUMBER(AB11 ), 0, 1 )</f>
        <v>0</v>
      </c>
      <c r="BK11" s="511">
        <f t="shared" ref="BK11:BK15" si="45" xml:space="preserve"> IF( ISNUMBER(AC11 ), 0, 1 )</f>
        <v>0</v>
      </c>
      <c r="BL11" s="582"/>
      <c r="BN11" s="512" t="s">
        <v>15058</v>
      </c>
      <c r="BO11" s="1482" t="s">
        <v>15060</v>
      </c>
      <c r="BP11" s="1482" t="s">
        <v>15061</v>
      </c>
      <c r="BQ11" s="1482" t="s">
        <v>15062</v>
      </c>
      <c r="BR11" s="1482" t="s">
        <v>15063</v>
      </c>
      <c r="BS11" s="1482" t="s">
        <v>15064</v>
      </c>
      <c r="BT11" s="1482" t="s">
        <v>15065</v>
      </c>
      <c r="BU11" s="1482" t="s">
        <v>15066</v>
      </c>
      <c r="BV11" s="602" t="s">
        <v>15067</v>
      </c>
      <c r="BW11" s="1608"/>
      <c r="BX11" s="1616" t="s">
        <v>15068</v>
      </c>
      <c r="BY11" s="1482" t="s">
        <v>15069</v>
      </c>
      <c r="BZ11" s="1482" t="s">
        <v>15070</v>
      </c>
      <c r="CA11" s="1482" t="s">
        <v>15071</v>
      </c>
      <c r="CB11" s="1502" t="s">
        <v>15072</v>
      </c>
      <c r="CC11" s="1482" t="s">
        <v>15073</v>
      </c>
      <c r="CD11" s="1482" t="s">
        <v>15074</v>
      </c>
      <c r="CE11" s="1482" t="s">
        <v>15075</v>
      </c>
      <c r="CF11" s="1482" t="s">
        <v>15076</v>
      </c>
      <c r="CG11" s="1482" t="s">
        <v>15077</v>
      </c>
      <c r="CH11" s="1502" t="s">
        <v>15078</v>
      </c>
      <c r="CI11" s="1482" t="s">
        <v>15079</v>
      </c>
      <c r="CJ11" s="1482" t="s">
        <v>15080</v>
      </c>
      <c r="CK11" s="1482" t="s">
        <v>15081</v>
      </c>
      <c r="CL11" s="1482" t="s">
        <v>15082</v>
      </c>
      <c r="CM11" s="1482" t="s">
        <v>15083</v>
      </c>
      <c r="CN11" s="602" t="s">
        <v>15084</v>
      </c>
    </row>
    <row r="12" spans="1:93" ht="15.75" customHeight="1">
      <c r="A12" s="526"/>
      <c r="B12" s="512" t="s">
        <v>15085</v>
      </c>
      <c r="C12" s="513" t="s">
        <v>15031</v>
      </c>
      <c r="D12" s="513">
        <v>0</v>
      </c>
      <c r="E12" s="1576">
        <v>0</v>
      </c>
      <c r="F12" s="1576">
        <v>610.17693802632141</v>
      </c>
      <c r="G12" s="1576">
        <v>1095.9464091866419</v>
      </c>
      <c r="H12" s="1576">
        <v>242.78248569220091</v>
      </c>
      <c r="I12" s="1576">
        <v>853.16005949655425</v>
      </c>
      <c r="J12" s="1576">
        <v>716.22231864439641</v>
      </c>
      <c r="K12" s="1576">
        <v>2581.0035226989276</v>
      </c>
      <c r="L12" s="1599">
        <f t="shared" si="22"/>
        <v>6099.2917337450426</v>
      </c>
      <c r="M12" s="1610"/>
      <c r="N12" s="1615">
        <v>1086.8256257162468</v>
      </c>
      <c r="O12" s="1576">
        <v>1333.6925838769835</v>
      </c>
      <c r="P12" s="1576">
        <v>481.17210369141452</v>
      </c>
      <c r="Q12" s="1576">
        <v>3197.6014204603989</v>
      </c>
      <c r="R12" s="1581">
        <f t="shared" si="23"/>
        <v>6099.2917337450435</v>
      </c>
      <c r="S12" s="1576">
        <v>67.204474540207997</v>
      </c>
      <c r="T12" s="1576">
        <v>980.90915037019226</v>
      </c>
      <c r="U12" s="1576">
        <v>3289.4900965557213</v>
      </c>
      <c r="V12" s="1576">
        <v>1761.6880122789214</v>
      </c>
      <c r="W12" s="1576">
        <v>0</v>
      </c>
      <c r="X12" s="1581">
        <f t="shared" si="24"/>
        <v>6099.2917337450426</v>
      </c>
      <c r="Y12" s="1576">
        <v>0</v>
      </c>
      <c r="Z12" s="1576">
        <v>785.11436976480354</v>
      </c>
      <c r="AA12" s="1576">
        <v>3473.0984165627906</v>
      </c>
      <c r="AB12" s="1576">
        <v>548.03590782953665</v>
      </c>
      <c r="AC12" s="1576">
        <v>1293.0430395879134</v>
      </c>
      <c r="AD12" s="1599">
        <f t="shared" si="0"/>
        <v>6099.2917337450453</v>
      </c>
      <c r="AE12" s="526"/>
      <c r="AF12" s="517" t="s">
        <v>15086</v>
      </c>
      <c r="AG12" s="526"/>
      <c r="AH12" s="596"/>
      <c r="AI12" s="526"/>
      <c r="AJ12" s="582"/>
      <c r="AK12" s="593">
        <f t="shared" si="1"/>
        <v>0</v>
      </c>
      <c r="AL12" s="582"/>
      <c r="AM12" s="511">
        <f t="shared" si="25"/>
        <v>0</v>
      </c>
      <c r="AN12" s="511">
        <f t="shared" si="26"/>
        <v>0</v>
      </c>
      <c r="AO12" s="511">
        <f t="shared" si="27"/>
        <v>0</v>
      </c>
      <c r="AP12" s="511">
        <f t="shared" si="28"/>
        <v>0</v>
      </c>
      <c r="AQ12" s="511">
        <f t="shared" si="29"/>
        <v>0</v>
      </c>
      <c r="AR12" s="511">
        <f t="shared" si="30"/>
        <v>0</v>
      </c>
      <c r="AS12" s="511">
        <f t="shared" si="31"/>
        <v>0</v>
      </c>
      <c r="AV12" s="511">
        <f t="shared" si="32"/>
        <v>0</v>
      </c>
      <c r="AW12" s="511">
        <f t="shared" si="33"/>
        <v>0</v>
      </c>
      <c r="AX12" s="511">
        <f t="shared" si="34"/>
        <v>0</v>
      </c>
      <c r="AY12" s="511">
        <f t="shared" si="35"/>
        <v>0</v>
      </c>
      <c r="BA12" s="511">
        <f t="shared" si="36"/>
        <v>0</v>
      </c>
      <c r="BB12" s="511">
        <f t="shared" si="37"/>
        <v>0</v>
      </c>
      <c r="BC12" s="511">
        <f t="shared" si="38"/>
        <v>0</v>
      </c>
      <c r="BD12" s="511">
        <f t="shared" si="39"/>
        <v>0</v>
      </c>
      <c r="BE12" s="511">
        <f t="shared" si="40"/>
        <v>0</v>
      </c>
      <c r="BG12" s="511">
        <f t="shared" si="41"/>
        <v>0</v>
      </c>
      <c r="BH12" s="511">
        <f t="shared" si="42"/>
        <v>0</v>
      </c>
      <c r="BI12" s="511">
        <f t="shared" si="43"/>
        <v>0</v>
      </c>
      <c r="BJ12" s="511">
        <f t="shared" si="44"/>
        <v>0</v>
      </c>
      <c r="BK12" s="511">
        <f t="shared" si="45"/>
        <v>0</v>
      </c>
      <c r="BL12" s="582"/>
      <c r="BN12" s="512" t="s">
        <v>15085</v>
      </c>
      <c r="BO12" s="1482" t="s">
        <v>15087</v>
      </c>
      <c r="BP12" s="1482" t="s">
        <v>15088</v>
      </c>
      <c r="BQ12" s="1482" t="s">
        <v>15089</v>
      </c>
      <c r="BR12" s="1482" t="s">
        <v>15090</v>
      </c>
      <c r="BS12" s="1482" t="s">
        <v>15091</v>
      </c>
      <c r="BT12" s="1482" t="s">
        <v>15092</v>
      </c>
      <c r="BU12" s="1482" t="s">
        <v>15093</v>
      </c>
      <c r="BV12" s="602" t="s">
        <v>15094</v>
      </c>
      <c r="BW12" s="1608"/>
      <c r="BX12" s="1616" t="s">
        <v>15095</v>
      </c>
      <c r="BY12" s="1482" t="s">
        <v>15096</v>
      </c>
      <c r="BZ12" s="1482" t="s">
        <v>15097</v>
      </c>
      <c r="CA12" s="1482" t="s">
        <v>15098</v>
      </c>
      <c r="CB12" s="1502" t="s">
        <v>15099</v>
      </c>
      <c r="CC12" s="1482" t="s">
        <v>15100</v>
      </c>
      <c r="CD12" s="1482" t="s">
        <v>15101</v>
      </c>
      <c r="CE12" s="1482" t="s">
        <v>15102</v>
      </c>
      <c r="CF12" s="1482" t="s">
        <v>15103</v>
      </c>
      <c r="CG12" s="1482" t="s">
        <v>15104</v>
      </c>
      <c r="CH12" s="1502" t="s">
        <v>15105</v>
      </c>
      <c r="CI12" s="1482" t="s">
        <v>15106</v>
      </c>
      <c r="CJ12" s="1482" t="s">
        <v>15107</v>
      </c>
      <c r="CK12" s="1482" t="s">
        <v>15108</v>
      </c>
      <c r="CL12" s="1482" t="s">
        <v>15109</v>
      </c>
      <c r="CM12" s="1482" t="s">
        <v>15110</v>
      </c>
      <c r="CN12" s="602" t="s">
        <v>15111</v>
      </c>
    </row>
    <row r="13" spans="1:93" ht="15.75" customHeight="1">
      <c r="A13" s="526"/>
      <c r="B13" s="512" t="s">
        <v>15112</v>
      </c>
      <c r="C13" s="513" t="s">
        <v>15031</v>
      </c>
      <c r="D13" s="513">
        <v>0</v>
      </c>
      <c r="E13" s="1576">
        <v>0</v>
      </c>
      <c r="F13" s="1576">
        <v>988.8113879767277</v>
      </c>
      <c r="G13" s="1576">
        <v>4165.6532536508003</v>
      </c>
      <c r="H13" s="1576">
        <v>567.0820662004428</v>
      </c>
      <c r="I13" s="1576">
        <v>1868.2681880701166</v>
      </c>
      <c r="J13" s="1576">
        <v>1546.9702042248837</v>
      </c>
      <c r="K13" s="1576">
        <v>11614.877219771915</v>
      </c>
      <c r="L13" s="1599">
        <f t="shared" si="22"/>
        <v>20751.662319894887</v>
      </c>
      <c r="M13" s="1617"/>
      <c r="N13" s="1615">
        <v>1616.3187033222819</v>
      </c>
      <c r="O13" s="1576">
        <v>5430.1670289420863</v>
      </c>
      <c r="P13" s="1576">
        <v>1536.649211638236</v>
      </c>
      <c r="Q13" s="1576">
        <v>12168.527375992282</v>
      </c>
      <c r="R13" s="1581">
        <f t="shared" si="23"/>
        <v>20751.662319894887</v>
      </c>
      <c r="S13" s="1576">
        <v>1049.8834271855706</v>
      </c>
      <c r="T13" s="1576">
        <v>5201.7061109213164</v>
      </c>
      <c r="U13" s="1576">
        <v>7021.8616181786356</v>
      </c>
      <c r="V13" s="1576">
        <v>7478.2111636093632</v>
      </c>
      <c r="W13" s="1576">
        <v>0</v>
      </c>
      <c r="X13" s="1581">
        <f t="shared" si="24"/>
        <v>20751.662319894887</v>
      </c>
      <c r="Y13" s="1576">
        <v>0</v>
      </c>
      <c r="Z13" s="1576">
        <v>5709.2605690610026</v>
      </c>
      <c r="AA13" s="1576">
        <v>8340.5013639275985</v>
      </c>
      <c r="AB13" s="1576">
        <v>1017.9471786084433</v>
      </c>
      <c r="AC13" s="1576">
        <v>5683.9532082978394</v>
      </c>
      <c r="AD13" s="1599">
        <f t="shared" si="0"/>
        <v>20751.662319894884</v>
      </c>
      <c r="AE13" s="526"/>
      <c r="AF13" s="517" t="s">
        <v>15113</v>
      </c>
      <c r="AG13" s="526"/>
      <c r="AH13" s="596"/>
      <c r="AI13" s="526"/>
      <c r="AJ13" s="582"/>
      <c r="AK13" s="593">
        <f t="shared" si="1"/>
        <v>0</v>
      </c>
      <c r="AL13" s="582"/>
      <c r="AM13" s="511">
        <f t="shared" si="25"/>
        <v>0</v>
      </c>
      <c r="AN13" s="511">
        <f t="shared" si="26"/>
        <v>0</v>
      </c>
      <c r="AO13" s="511">
        <f t="shared" si="27"/>
        <v>0</v>
      </c>
      <c r="AP13" s="511">
        <f t="shared" si="28"/>
        <v>0</v>
      </c>
      <c r="AQ13" s="511">
        <f t="shared" si="29"/>
        <v>0</v>
      </c>
      <c r="AR13" s="511">
        <f t="shared" si="30"/>
        <v>0</v>
      </c>
      <c r="AS13" s="511">
        <f t="shared" si="31"/>
        <v>0</v>
      </c>
      <c r="AV13" s="511">
        <f t="shared" si="32"/>
        <v>0</v>
      </c>
      <c r="AW13" s="511">
        <f t="shared" si="33"/>
        <v>0</v>
      </c>
      <c r="AX13" s="511">
        <f t="shared" si="34"/>
        <v>0</v>
      </c>
      <c r="AY13" s="511">
        <f t="shared" si="35"/>
        <v>0</v>
      </c>
      <c r="BA13" s="511">
        <f t="shared" si="36"/>
        <v>0</v>
      </c>
      <c r="BB13" s="511">
        <f t="shared" si="37"/>
        <v>0</v>
      </c>
      <c r="BC13" s="511">
        <f t="shared" si="38"/>
        <v>0</v>
      </c>
      <c r="BD13" s="511">
        <f t="shared" si="39"/>
        <v>0</v>
      </c>
      <c r="BE13" s="511">
        <f t="shared" si="40"/>
        <v>0</v>
      </c>
      <c r="BG13" s="511">
        <f t="shared" si="41"/>
        <v>0</v>
      </c>
      <c r="BH13" s="511">
        <f t="shared" si="42"/>
        <v>0</v>
      </c>
      <c r="BI13" s="511">
        <f t="shared" si="43"/>
        <v>0</v>
      </c>
      <c r="BJ13" s="511">
        <f t="shared" si="44"/>
        <v>0</v>
      </c>
      <c r="BK13" s="511">
        <f t="shared" si="45"/>
        <v>0</v>
      </c>
      <c r="BL13" s="582"/>
      <c r="BN13" s="512" t="s">
        <v>15112</v>
      </c>
      <c r="BO13" s="1482" t="s">
        <v>15114</v>
      </c>
      <c r="BP13" s="1482" t="s">
        <v>15115</v>
      </c>
      <c r="BQ13" s="1482" t="s">
        <v>15116</v>
      </c>
      <c r="BR13" s="1482" t="s">
        <v>15117</v>
      </c>
      <c r="BS13" s="1482" t="s">
        <v>15118</v>
      </c>
      <c r="BT13" s="1482" t="s">
        <v>15119</v>
      </c>
      <c r="BU13" s="1482" t="s">
        <v>15120</v>
      </c>
      <c r="BV13" s="602" t="s">
        <v>15121</v>
      </c>
      <c r="BW13" s="1618"/>
      <c r="BX13" s="1616" t="s">
        <v>15122</v>
      </c>
      <c r="BY13" s="1482" t="s">
        <v>15123</v>
      </c>
      <c r="BZ13" s="1482" t="s">
        <v>15124</v>
      </c>
      <c r="CA13" s="1482" t="s">
        <v>15125</v>
      </c>
      <c r="CB13" s="1502" t="s">
        <v>15126</v>
      </c>
      <c r="CC13" s="1482" t="s">
        <v>15127</v>
      </c>
      <c r="CD13" s="1482" t="s">
        <v>15128</v>
      </c>
      <c r="CE13" s="1482" t="s">
        <v>15129</v>
      </c>
      <c r="CF13" s="1482" t="s">
        <v>15130</v>
      </c>
      <c r="CG13" s="1482" t="s">
        <v>15131</v>
      </c>
      <c r="CH13" s="1502" t="s">
        <v>15132</v>
      </c>
      <c r="CI13" s="1482" t="s">
        <v>15133</v>
      </c>
      <c r="CJ13" s="1482" t="s">
        <v>15134</v>
      </c>
      <c r="CK13" s="1482" t="s">
        <v>15135</v>
      </c>
      <c r="CL13" s="1482" t="s">
        <v>15136</v>
      </c>
      <c r="CM13" s="1482" t="s">
        <v>15137</v>
      </c>
      <c r="CN13" s="602" t="s">
        <v>15138</v>
      </c>
    </row>
    <row r="14" spans="1:93" ht="15.75" customHeight="1">
      <c r="A14" s="526"/>
      <c r="B14" s="512" t="s">
        <v>15139</v>
      </c>
      <c r="C14" s="513" t="s">
        <v>15031</v>
      </c>
      <c r="D14" s="513">
        <v>0</v>
      </c>
      <c r="E14" s="1576">
        <v>0</v>
      </c>
      <c r="F14" s="1576">
        <v>2024.2545305613962</v>
      </c>
      <c r="G14" s="1576">
        <v>0</v>
      </c>
      <c r="H14" s="1576">
        <v>0</v>
      </c>
      <c r="I14" s="1576">
        <v>2605.3947929664646</v>
      </c>
      <c r="J14" s="1576">
        <v>771.23554772792761</v>
      </c>
      <c r="K14" s="1576">
        <v>16384.304984707065</v>
      </c>
      <c r="L14" s="1599">
        <f t="shared" si="22"/>
        <v>21785.189855962853</v>
      </c>
      <c r="M14" s="1610"/>
      <c r="N14" s="1615">
        <v>2130.1892040107159</v>
      </c>
      <c r="O14" s="1576">
        <v>3821.6348876612446</v>
      </c>
      <c r="P14" s="1576">
        <v>10233.711646598753</v>
      </c>
      <c r="Q14" s="1576">
        <v>5599.6541176921392</v>
      </c>
      <c r="R14" s="1581">
        <f t="shared" si="23"/>
        <v>21785.189855962853</v>
      </c>
      <c r="S14" s="1576">
        <v>1605.6393182335198</v>
      </c>
      <c r="T14" s="1576">
        <v>5447.9056048032671</v>
      </c>
      <c r="U14" s="1576">
        <v>6352.0164580119026</v>
      </c>
      <c r="V14" s="1576">
        <v>8379.6284749141651</v>
      </c>
      <c r="W14" s="1576">
        <v>0</v>
      </c>
      <c r="X14" s="1581">
        <f t="shared" si="24"/>
        <v>21785.189855962853</v>
      </c>
      <c r="Y14" s="1576">
        <v>0</v>
      </c>
      <c r="Z14" s="1576">
        <v>6602.4213652405597</v>
      </c>
      <c r="AA14" s="1576">
        <v>7467.9250337473022</v>
      </c>
      <c r="AB14" s="1576">
        <v>915.48250021686965</v>
      </c>
      <c r="AC14" s="1576">
        <v>6799.3609567581216</v>
      </c>
      <c r="AD14" s="1599">
        <f t="shared" si="0"/>
        <v>21785.189855962853</v>
      </c>
      <c r="AE14" s="526"/>
      <c r="AF14" s="517" t="s">
        <v>15140</v>
      </c>
      <c r="AG14" s="526"/>
      <c r="AH14" s="596"/>
      <c r="AI14" s="526"/>
      <c r="AJ14" s="582"/>
      <c r="AK14" s="593">
        <f t="shared" si="1"/>
        <v>0</v>
      </c>
      <c r="AL14" s="582"/>
      <c r="AM14" s="511">
        <f t="shared" si="25"/>
        <v>0</v>
      </c>
      <c r="AN14" s="511">
        <f t="shared" si="26"/>
        <v>0</v>
      </c>
      <c r="AO14" s="511">
        <f t="shared" si="27"/>
        <v>0</v>
      </c>
      <c r="AP14" s="511">
        <f t="shared" si="28"/>
        <v>0</v>
      </c>
      <c r="AQ14" s="511">
        <f t="shared" si="29"/>
        <v>0</v>
      </c>
      <c r="AR14" s="511">
        <f t="shared" si="30"/>
        <v>0</v>
      </c>
      <c r="AS14" s="511">
        <f t="shared" si="31"/>
        <v>0</v>
      </c>
      <c r="AV14" s="511">
        <f t="shared" si="32"/>
        <v>0</v>
      </c>
      <c r="AW14" s="511">
        <f t="shared" si="33"/>
        <v>0</v>
      </c>
      <c r="AX14" s="511">
        <f t="shared" si="34"/>
        <v>0</v>
      </c>
      <c r="AY14" s="511">
        <f t="shared" si="35"/>
        <v>0</v>
      </c>
      <c r="BA14" s="511">
        <f t="shared" si="36"/>
        <v>0</v>
      </c>
      <c r="BB14" s="511">
        <f t="shared" si="37"/>
        <v>0</v>
      </c>
      <c r="BC14" s="511">
        <f t="shared" si="38"/>
        <v>0</v>
      </c>
      <c r="BD14" s="511">
        <f t="shared" si="39"/>
        <v>0</v>
      </c>
      <c r="BE14" s="511">
        <f t="shared" si="40"/>
        <v>0</v>
      </c>
      <c r="BG14" s="511">
        <f t="shared" si="41"/>
        <v>0</v>
      </c>
      <c r="BH14" s="511">
        <f t="shared" si="42"/>
        <v>0</v>
      </c>
      <c r="BI14" s="511">
        <f t="shared" si="43"/>
        <v>0</v>
      </c>
      <c r="BJ14" s="511">
        <f t="shared" si="44"/>
        <v>0</v>
      </c>
      <c r="BK14" s="511">
        <f t="shared" si="45"/>
        <v>0</v>
      </c>
      <c r="BL14" s="582"/>
      <c r="BN14" s="512" t="s">
        <v>15139</v>
      </c>
      <c r="BO14" s="1482" t="s">
        <v>15141</v>
      </c>
      <c r="BP14" s="1482" t="s">
        <v>15142</v>
      </c>
      <c r="BQ14" s="1482" t="s">
        <v>15143</v>
      </c>
      <c r="BR14" s="1482" t="s">
        <v>15144</v>
      </c>
      <c r="BS14" s="1482" t="s">
        <v>15145</v>
      </c>
      <c r="BT14" s="1482" t="s">
        <v>15146</v>
      </c>
      <c r="BU14" s="1482" t="s">
        <v>15147</v>
      </c>
      <c r="BV14" s="602" t="s">
        <v>15148</v>
      </c>
      <c r="BW14" s="1608"/>
      <c r="BX14" s="1616" t="s">
        <v>15149</v>
      </c>
      <c r="BY14" s="1482" t="s">
        <v>15150</v>
      </c>
      <c r="BZ14" s="1482" t="s">
        <v>15151</v>
      </c>
      <c r="CA14" s="1482" t="s">
        <v>15152</v>
      </c>
      <c r="CB14" s="1502" t="s">
        <v>15153</v>
      </c>
      <c r="CC14" s="1482" t="s">
        <v>15154</v>
      </c>
      <c r="CD14" s="1482" t="s">
        <v>15155</v>
      </c>
      <c r="CE14" s="1482" t="s">
        <v>15156</v>
      </c>
      <c r="CF14" s="1482" t="s">
        <v>15157</v>
      </c>
      <c r="CG14" s="1482" t="s">
        <v>15158</v>
      </c>
      <c r="CH14" s="1502" t="s">
        <v>15159</v>
      </c>
      <c r="CI14" s="1482" t="s">
        <v>15160</v>
      </c>
      <c r="CJ14" s="1482" t="s">
        <v>15161</v>
      </c>
      <c r="CK14" s="1482" t="s">
        <v>15162</v>
      </c>
      <c r="CL14" s="1482" t="s">
        <v>15163</v>
      </c>
      <c r="CM14" s="1482" t="s">
        <v>15164</v>
      </c>
      <c r="CN14" s="602" t="s">
        <v>15165</v>
      </c>
    </row>
    <row r="15" spans="1:93" ht="15.75" customHeight="1">
      <c r="A15" s="526"/>
      <c r="B15" s="512" t="s">
        <v>15166</v>
      </c>
      <c r="C15" s="513" t="s">
        <v>15031</v>
      </c>
      <c r="D15" s="513">
        <v>0</v>
      </c>
      <c r="E15" s="1576">
        <v>0</v>
      </c>
      <c r="F15" s="1576">
        <v>112342.59795757488</v>
      </c>
      <c r="G15" s="1576">
        <v>12031.623516512869</v>
      </c>
      <c r="H15" s="1576">
        <v>4098.4395376942221</v>
      </c>
      <c r="I15" s="1576">
        <v>86596.157663965656</v>
      </c>
      <c r="J15" s="1576">
        <v>0</v>
      </c>
      <c r="K15" s="1576">
        <v>30891.205595608575</v>
      </c>
      <c r="L15" s="1599">
        <f t="shared" si="22"/>
        <v>245960.0242713562</v>
      </c>
      <c r="M15" s="1610"/>
      <c r="N15" s="1615">
        <v>10555.164642114918</v>
      </c>
      <c r="O15" s="1576">
        <v>17171.910214441799</v>
      </c>
      <c r="P15" s="1576">
        <v>19756.400839032041</v>
      </c>
      <c r="Q15" s="1576">
        <v>198476.5485757674</v>
      </c>
      <c r="R15" s="1581">
        <f t="shared" si="23"/>
        <v>245960.02427135617</v>
      </c>
      <c r="S15" s="1576">
        <v>5577.7589425253609</v>
      </c>
      <c r="T15" s="1576">
        <v>12846.075651625049</v>
      </c>
      <c r="U15" s="1576">
        <v>26561.188517318933</v>
      </c>
      <c r="V15" s="1576">
        <v>200975.0011598868</v>
      </c>
      <c r="W15" s="1576">
        <v>0</v>
      </c>
      <c r="X15" s="1581">
        <f>IFERROR(SUM(S15:W15),0)</f>
        <v>245960.02427135615</v>
      </c>
      <c r="Y15" s="1576">
        <v>0</v>
      </c>
      <c r="Z15" s="1576">
        <v>33416.466263051276</v>
      </c>
      <c r="AA15" s="1576">
        <v>19426.643866488608</v>
      </c>
      <c r="AB15" s="1576">
        <v>29539.685449413766</v>
      </c>
      <c r="AC15" s="1576">
        <v>163577.22869240251</v>
      </c>
      <c r="AD15" s="1599">
        <f t="shared" si="0"/>
        <v>245960.02427135617</v>
      </c>
      <c r="AE15" s="526"/>
      <c r="AF15" s="517" t="s">
        <v>15167</v>
      </c>
      <c r="AG15" s="526"/>
      <c r="AH15" s="596"/>
      <c r="AI15" s="526"/>
      <c r="AJ15" s="582"/>
      <c r="AK15" s="593">
        <f t="shared" si="1"/>
        <v>0</v>
      </c>
      <c r="AL15" s="582"/>
      <c r="AM15" s="511">
        <f t="shared" si="25"/>
        <v>0</v>
      </c>
      <c r="AN15" s="511">
        <f t="shared" si="26"/>
        <v>0</v>
      </c>
      <c r="AO15" s="511">
        <f t="shared" si="27"/>
        <v>0</v>
      </c>
      <c r="AP15" s="511">
        <f t="shared" si="28"/>
        <v>0</v>
      </c>
      <c r="AQ15" s="511">
        <f t="shared" si="29"/>
        <v>0</v>
      </c>
      <c r="AR15" s="511">
        <f t="shared" si="30"/>
        <v>0</v>
      </c>
      <c r="AS15" s="511">
        <f t="shared" si="31"/>
        <v>0</v>
      </c>
      <c r="AV15" s="511">
        <f t="shared" si="32"/>
        <v>0</v>
      </c>
      <c r="AW15" s="511">
        <f t="shared" si="33"/>
        <v>0</v>
      </c>
      <c r="AX15" s="511">
        <f t="shared" si="34"/>
        <v>0</v>
      </c>
      <c r="AY15" s="511">
        <f t="shared" si="35"/>
        <v>0</v>
      </c>
      <c r="BA15" s="511">
        <f t="shared" si="36"/>
        <v>0</v>
      </c>
      <c r="BB15" s="511">
        <f t="shared" si="37"/>
        <v>0</v>
      </c>
      <c r="BC15" s="511">
        <f t="shared" si="38"/>
        <v>0</v>
      </c>
      <c r="BD15" s="511">
        <f t="shared" si="39"/>
        <v>0</v>
      </c>
      <c r="BE15" s="511">
        <f t="shared" si="40"/>
        <v>0</v>
      </c>
      <c r="BG15" s="511">
        <f t="shared" si="41"/>
        <v>0</v>
      </c>
      <c r="BH15" s="511">
        <f t="shared" si="42"/>
        <v>0</v>
      </c>
      <c r="BI15" s="511">
        <f t="shared" si="43"/>
        <v>0</v>
      </c>
      <c r="BJ15" s="511">
        <f t="shared" si="44"/>
        <v>0</v>
      </c>
      <c r="BK15" s="511">
        <f t="shared" si="45"/>
        <v>0</v>
      </c>
      <c r="BL15" s="582"/>
      <c r="BN15" s="512" t="s">
        <v>15166</v>
      </c>
      <c r="BO15" s="1482" t="s">
        <v>15168</v>
      </c>
      <c r="BP15" s="1482" t="s">
        <v>15169</v>
      </c>
      <c r="BQ15" s="1482" t="s">
        <v>15170</v>
      </c>
      <c r="BR15" s="1482" t="s">
        <v>15171</v>
      </c>
      <c r="BS15" s="1482" t="s">
        <v>15172</v>
      </c>
      <c r="BT15" s="1482" t="s">
        <v>15173</v>
      </c>
      <c r="BU15" s="1482" t="s">
        <v>15174</v>
      </c>
      <c r="BV15" s="602" t="s">
        <v>15175</v>
      </c>
      <c r="BW15" s="1608"/>
      <c r="BX15" s="1616" t="s">
        <v>15176</v>
      </c>
      <c r="BY15" s="1482" t="s">
        <v>15177</v>
      </c>
      <c r="BZ15" s="1482" t="s">
        <v>15178</v>
      </c>
      <c r="CA15" s="1482" t="s">
        <v>15179</v>
      </c>
      <c r="CB15" s="1502" t="s">
        <v>15180</v>
      </c>
      <c r="CC15" s="1482" t="s">
        <v>15181</v>
      </c>
      <c r="CD15" s="1482" t="s">
        <v>15182</v>
      </c>
      <c r="CE15" s="1482" t="s">
        <v>15183</v>
      </c>
      <c r="CF15" s="1482" t="s">
        <v>15184</v>
      </c>
      <c r="CG15" s="1482" t="s">
        <v>15185</v>
      </c>
      <c r="CH15" s="1502" t="s">
        <v>15186</v>
      </c>
      <c r="CI15" s="1482" t="s">
        <v>15187</v>
      </c>
      <c r="CJ15" s="1482" t="s">
        <v>15188</v>
      </c>
      <c r="CK15" s="1482" t="s">
        <v>15189</v>
      </c>
      <c r="CL15" s="1482" t="s">
        <v>15190</v>
      </c>
      <c r="CM15" s="1482" t="s">
        <v>15191</v>
      </c>
      <c r="CN15" s="602" t="s">
        <v>15192</v>
      </c>
    </row>
    <row r="16" spans="1:93" ht="15.75" customHeight="1">
      <c r="A16" s="526"/>
      <c r="B16" s="512" t="s">
        <v>15193</v>
      </c>
      <c r="C16" s="513" t="s">
        <v>15031</v>
      </c>
      <c r="D16" s="513">
        <v>0</v>
      </c>
      <c r="E16" s="1581">
        <f>IFERROR(SUM(E10:E15),0)</f>
        <v>27.286106128773056</v>
      </c>
      <c r="F16" s="1581">
        <f t="shared" ref="F16:K16" si="46">IFERROR(SUM(F10:F15),0)</f>
        <v>116319.31460886299</v>
      </c>
      <c r="G16" s="1581">
        <f t="shared" si="46"/>
        <v>17655.736239068239</v>
      </c>
      <c r="H16" s="1581">
        <f t="shared" si="46"/>
        <v>5040.159265899706</v>
      </c>
      <c r="I16" s="1581">
        <f t="shared" si="46"/>
        <v>92077.534287748786</v>
      </c>
      <c r="J16" s="1581">
        <f t="shared" si="46"/>
        <v>3268.3531982988252</v>
      </c>
      <c r="K16" s="1581">
        <f t="shared" si="46"/>
        <v>61519.864539981856</v>
      </c>
      <c r="L16" s="1599">
        <f t="shared" si="22"/>
        <v>295908.24824598921</v>
      </c>
      <c r="M16" s="1619"/>
      <c r="N16" s="1620">
        <f t="shared" ref="N16:P16" si="47">IFERROR(SUM(N10:N15),0)</f>
        <v>15415.386263771888</v>
      </c>
      <c r="O16" s="1581">
        <f t="shared" si="47"/>
        <v>27786.022264747731</v>
      </c>
      <c r="P16" s="1581">
        <f t="shared" si="47"/>
        <v>32155.454962972472</v>
      </c>
      <c r="Q16" s="1581">
        <f>IFERROR(SUM(Q10:Q15),0)</f>
        <v>220551.38475449703</v>
      </c>
      <c r="R16" s="1581">
        <f>IFERROR(SUM(N16:Q16),0)</f>
        <v>295908.24824598909</v>
      </c>
      <c r="S16" s="1581">
        <f t="shared" ref="S16:W16" si="48">IFERROR(SUM(S10:S15),0)</f>
        <v>8300.4861624846599</v>
      </c>
      <c r="T16" s="1581">
        <f t="shared" si="48"/>
        <v>24515.704762879213</v>
      </c>
      <c r="U16" s="1581">
        <f t="shared" si="48"/>
        <v>43586.750138423537</v>
      </c>
      <c r="V16" s="1581">
        <f t="shared" si="48"/>
        <v>219112.12270446919</v>
      </c>
      <c r="W16" s="1581">
        <f t="shared" si="48"/>
        <v>393.18447773253376</v>
      </c>
      <c r="X16" s="1581">
        <f t="shared" si="24"/>
        <v>295908.24824598909</v>
      </c>
      <c r="Y16" s="1581">
        <f>IFERROR(SUM(Y10:Y15),0)</f>
        <v>0</v>
      </c>
      <c r="Z16" s="1581">
        <f t="shared" ref="Z16:AC16" si="49">IFERROR(SUM(Z10:Z15),0)</f>
        <v>46538.869140341267</v>
      </c>
      <c r="AA16" s="1581">
        <f t="shared" si="49"/>
        <v>39027.367491582874</v>
      </c>
      <c r="AB16" s="1581">
        <f t="shared" si="49"/>
        <v>32134.272467842216</v>
      </c>
      <c r="AC16" s="1581">
        <f t="shared" si="49"/>
        <v>178207.73914622277</v>
      </c>
      <c r="AD16" s="1599">
        <f>IFERROR(SUM(Y16:AC16),0)</f>
        <v>295908.24824598909</v>
      </c>
      <c r="AE16" s="526"/>
      <c r="AF16" s="517" t="s">
        <v>15194</v>
      </c>
      <c r="AG16" s="526"/>
      <c r="AH16" s="596"/>
      <c r="AI16" s="526"/>
      <c r="AJ16" s="582"/>
      <c r="AL16" s="582"/>
      <c r="BL16" s="582"/>
      <c r="BN16" s="512" t="s">
        <v>15193</v>
      </c>
      <c r="BO16" s="1502" t="s">
        <v>15195</v>
      </c>
      <c r="BP16" s="1502" t="s">
        <v>15196</v>
      </c>
      <c r="BQ16" s="1502" t="s">
        <v>15197</v>
      </c>
      <c r="BR16" s="1502" t="s">
        <v>15198</v>
      </c>
      <c r="BS16" s="1502" t="s">
        <v>15199</v>
      </c>
      <c r="BT16" s="1502" t="s">
        <v>15200</v>
      </c>
      <c r="BU16" s="1502" t="s">
        <v>15201</v>
      </c>
      <c r="BV16" s="602" t="s">
        <v>15202</v>
      </c>
      <c r="BW16" s="562"/>
      <c r="BX16" s="1621" t="s">
        <v>15203</v>
      </c>
      <c r="BY16" s="1502" t="s">
        <v>15204</v>
      </c>
      <c r="BZ16" s="1502" t="s">
        <v>15205</v>
      </c>
      <c r="CA16" s="1502" t="s">
        <v>15206</v>
      </c>
      <c r="CB16" s="1502" t="s">
        <v>15207</v>
      </c>
      <c r="CC16" s="1502" t="s">
        <v>15208</v>
      </c>
      <c r="CD16" s="1502" t="s">
        <v>15209</v>
      </c>
      <c r="CE16" s="1502" t="s">
        <v>15210</v>
      </c>
      <c r="CF16" s="1502" t="s">
        <v>15211</v>
      </c>
      <c r="CG16" s="1502" t="s">
        <v>15212</v>
      </c>
      <c r="CH16" s="1502" t="s">
        <v>15213</v>
      </c>
      <c r="CI16" s="1502" t="s">
        <v>15214</v>
      </c>
      <c r="CJ16" s="1502" t="s">
        <v>15215</v>
      </c>
      <c r="CK16" s="1502" t="s">
        <v>15216</v>
      </c>
      <c r="CL16" s="1502" t="s">
        <v>15217</v>
      </c>
      <c r="CM16" s="1502" t="s">
        <v>15218</v>
      </c>
      <c r="CN16" s="602" t="s">
        <v>15219</v>
      </c>
    </row>
    <row r="17" spans="1:92" ht="15.75" customHeight="1" thickBot="1">
      <c r="A17" s="526"/>
      <c r="B17" s="519" t="s">
        <v>15220</v>
      </c>
      <c r="C17" s="520" t="s">
        <v>15031</v>
      </c>
      <c r="D17" s="520">
        <v>0</v>
      </c>
      <c r="E17" s="1622"/>
      <c r="F17" s="1622"/>
      <c r="G17" s="1622"/>
      <c r="H17" s="1622"/>
      <c r="I17" s="1622"/>
      <c r="J17" s="1622"/>
      <c r="K17" s="1622"/>
      <c r="L17" s="1600">
        <v>6139.2991436809698</v>
      </c>
      <c r="M17" s="1623"/>
      <c r="N17" s="1624"/>
      <c r="O17" s="1625"/>
      <c r="P17" s="1625"/>
      <c r="Q17" s="1625"/>
      <c r="R17" s="1625"/>
      <c r="S17" s="1625"/>
      <c r="T17" s="1625"/>
      <c r="U17" s="1625"/>
      <c r="V17" s="1625"/>
      <c r="W17" s="1625"/>
      <c r="X17" s="1625"/>
      <c r="Y17" s="1625"/>
      <c r="Z17" s="1625"/>
      <c r="AA17" s="1626"/>
      <c r="AB17" s="1626"/>
      <c r="AC17" s="1626"/>
      <c r="AD17" s="1627"/>
      <c r="AE17" s="526"/>
      <c r="AF17" s="523" t="s">
        <v>15221</v>
      </c>
      <c r="AG17" s="526"/>
      <c r="AH17" s="606"/>
      <c r="AI17" s="526"/>
      <c r="AJ17" s="582"/>
      <c r="AK17" s="593">
        <f t="shared" si="1"/>
        <v>0</v>
      </c>
      <c r="AL17" s="582"/>
      <c r="AT17" s="511">
        <f t="shared" si="31"/>
        <v>0</v>
      </c>
      <c r="BL17" s="582"/>
      <c r="BN17" s="519" t="s">
        <v>15220</v>
      </c>
      <c r="BO17" s="1628"/>
      <c r="BP17" s="1628"/>
      <c r="BQ17" s="1628"/>
      <c r="BR17" s="1628"/>
      <c r="BS17" s="1628"/>
      <c r="BT17" s="1628"/>
      <c r="BU17" s="1628"/>
      <c r="BV17" s="686" t="s">
        <v>15222</v>
      </c>
      <c r="BW17" s="709"/>
      <c r="BX17" s="1629"/>
      <c r="BY17" s="1630"/>
      <c r="BZ17" s="1630"/>
      <c r="CA17" s="1630"/>
      <c r="CB17" s="1630"/>
      <c r="CC17" s="1630"/>
      <c r="CD17" s="1630"/>
      <c r="CE17" s="1630"/>
      <c r="CF17" s="1630"/>
      <c r="CG17" s="1630"/>
      <c r="CH17" s="1630"/>
      <c r="CI17" s="1630"/>
      <c r="CJ17" s="1630"/>
      <c r="CK17" s="1631"/>
      <c r="CL17" s="1631"/>
      <c r="CM17" s="1631"/>
      <c r="CN17" s="1632"/>
    </row>
    <row r="18" spans="1:92" ht="15.75" customHeight="1" thickTop="1" thickBot="1">
      <c r="A18" s="526"/>
      <c r="B18" s="1280"/>
      <c r="C18" s="1608"/>
      <c r="D18" s="1608"/>
      <c r="E18" s="1623"/>
      <c r="F18" s="1623"/>
      <c r="G18" s="1623"/>
      <c r="H18" s="1623"/>
      <c r="I18" s="1623"/>
      <c r="J18" s="1623"/>
      <c r="K18" s="1623"/>
      <c r="L18" s="1619"/>
      <c r="M18" s="1623"/>
      <c r="N18" s="1633"/>
      <c r="O18" s="1633"/>
      <c r="P18" s="1633"/>
      <c r="Q18" s="1633"/>
      <c r="R18" s="1633"/>
      <c r="S18" s="1633"/>
      <c r="T18" s="1633"/>
      <c r="U18" s="1633"/>
      <c r="V18" s="1633"/>
      <c r="W18" s="1633"/>
      <c r="X18" s="1633"/>
      <c r="Y18" s="1633"/>
      <c r="Z18" s="1633"/>
      <c r="AA18" s="1634"/>
      <c r="AB18" s="1634"/>
      <c r="AC18" s="1634"/>
      <c r="AD18" s="1634"/>
      <c r="AE18" s="526"/>
      <c r="AF18" s="526"/>
      <c r="AG18" s="526"/>
      <c r="AH18" s="526"/>
      <c r="AI18" s="526"/>
      <c r="AJ18" s="582"/>
      <c r="AL18" s="582"/>
      <c r="BL18" s="582"/>
      <c r="BN18" s="1280"/>
      <c r="BO18" s="709"/>
      <c r="BP18" s="709"/>
      <c r="BQ18" s="709"/>
      <c r="BR18" s="709"/>
      <c r="BS18" s="709"/>
      <c r="BT18" s="709"/>
      <c r="BU18" s="709"/>
      <c r="BV18" s="562"/>
      <c r="BW18" s="709"/>
      <c r="BX18" s="496"/>
      <c r="BY18" s="496"/>
      <c r="BZ18" s="496"/>
      <c r="CA18" s="496"/>
      <c r="CB18" s="496"/>
      <c r="CC18" s="496"/>
      <c r="CD18" s="496"/>
      <c r="CE18" s="496"/>
      <c r="CF18" s="496"/>
      <c r="CG18" s="496"/>
      <c r="CH18" s="496"/>
      <c r="CI18" s="496"/>
      <c r="CJ18" s="496"/>
      <c r="CK18" s="526"/>
      <c r="CL18" s="526"/>
      <c r="CM18" s="526"/>
      <c r="CN18" s="526"/>
    </row>
    <row r="19" spans="1:92" ht="15.75" customHeight="1" thickTop="1" thickBot="1">
      <c r="A19" s="526"/>
      <c r="B19" s="499" t="s">
        <v>15223</v>
      </c>
      <c r="C19" s="495"/>
      <c r="D19" s="495"/>
      <c r="E19" s="1610"/>
      <c r="F19" s="1610"/>
      <c r="G19" s="1610"/>
      <c r="H19" s="1610"/>
      <c r="I19" s="1610"/>
      <c r="J19" s="1610"/>
      <c r="K19" s="1610"/>
      <c r="L19" s="1610"/>
      <c r="M19" s="1610"/>
      <c r="N19" s="1610"/>
      <c r="O19" s="1610"/>
      <c r="P19" s="1610"/>
      <c r="Q19" s="1610"/>
      <c r="R19" s="1610"/>
      <c r="S19" s="1610"/>
      <c r="T19" s="1610"/>
      <c r="U19" s="1610"/>
      <c r="V19" s="1610"/>
      <c r="W19" s="1610"/>
      <c r="X19" s="1610"/>
      <c r="Y19" s="1610"/>
      <c r="Z19" s="1610"/>
      <c r="AA19" s="1634"/>
      <c r="AB19" s="1634"/>
      <c r="AC19" s="1634"/>
      <c r="AD19" s="1634"/>
      <c r="AE19" s="526"/>
      <c r="AF19" s="526"/>
      <c r="AG19" s="526"/>
      <c r="AH19" s="526"/>
      <c r="AI19" s="526"/>
      <c r="AJ19" s="582"/>
      <c r="AL19" s="582"/>
      <c r="BL19" s="582"/>
      <c r="BN19" s="499" t="s">
        <v>15223</v>
      </c>
      <c r="BO19" s="1608"/>
      <c r="BP19" s="1608"/>
      <c r="BQ19" s="1608"/>
      <c r="BR19" s="1608"/>
      <c r="BS19" s="1608"/>
      <c r="BT19" s="1608"/>
      <c r="BU19" s="1608"/>
      <c r="BV19" s="1608"/>
      <c r="BW19" s="1608"/>
      <c r="BX19" s="1608"/>
      <c r="BY19" s="1608"/>
      <c r="BZ19" s="1608"/>
      <c r="CA19" s="1608"/>
      <c r="CB19" s="1608"/>
      <c r="CC19" s="1608"/>
      <c r="CD19" s="1608"/>
      <c r="CE19" s="1608"/>
      <c r="CF19" s="1608"/>
      <c r="CG19" s="1608"/>
      <c r="CH19" s="1608"/>
      <c r="CI19" s="1608"/>
      <c r="CJ19" s="1608"/>
      <c r="CK19" s="526"/>
      <c r="CL19" s="526"/>
      <c r="CM19" s="526"/>
      <c r="CN19" s="526"/>
    </row>
    <row r="20" spans="1:92" ht="15.75" customHeight="1" thickTop="1">
      <c r="A20" s="526"/>
      <c r="B20" s="503" t="s">
        <v>15224</v>
      </c>
      <c r="C20" s="504" t="s">
        <v>7377</v>
      </c>
      <c r="D20" s="504">
        <v>0</v>
      </c>
      <c r="E20" s="1566">
        <v>4</v>
      </c>
      <c r="F20" s="1566">
        <v>31</v>
      </c>
      <c r="G20" s="1566">
        <v>49</v>
      </c>
      <c r="H20" s="1566">
        <v>9</v>
      </c>
      <c r="I20" s="1566">
        <v>5</v>
      </c>
      <c r="J20" s="1566">
        <v>8</v>
      </c>
      <c r="K20" s="1566">
        <v>1</v>
      </c>
      <c r="L20" s="1609">
        <f t="shared" ref="L20:L25" si="50">IFERROR(SUM(E20:K20),0)</f>
        <v>107</v>
      </c>
      <c r="M20" s="1610"/>
      <c r="N20" s="1611">
        <v>0</v>
      </c>
      <c r="O20" s="1566">
        <v>1</v>
      </c>
      <c r="P20" s="1566">
        <v>5</v>
      </c>
      <c r="Q20" s="1566">
        <v>101</v>
      </c>
      <c r="R20" s="1612">
        <f t="shared" ref="R20:R25" si="51">IFERROR(SUM(N20:Q20),0)</f>
        <v>107</v>
      </c>
      <c r="S20" s="1566">
        <v>0</v>
      </c>
      <c r="T20" s="1566">
        <v>1</v>
      </c>
      <c r="U20" s="1566">
        <v>10</v>
      </c>
      <c r="V20" s="1566">
        <v>25</v>
      </c>
      <c r="W20" s="1566">
        <v>71</v>
      </c>
      <c r="X20" s="1612">
        <f t="shared" ref="X20:X26" si="52">IFERROR(SUM(S20:W20),0)</f>
        <v>107</v>
      </c>
      <c r="Y20" s="1566">
        <v>0</v>
      </c>
      <c r="Z20" s="1566">
        <v>0</v>
      </c>
      <c r="AA20" s="1566">
        <v>17</v>
      </c>
      <c r="AB20" s="1566">
        <v>4</v>
      </c>
      <c r="AC20" s="1566">
        <v>86</v>
      </c>
      <c r="AD20" s="1609">
        <f t="shared" ref="AD20:AD26" si="53">IFERROR(SUM(Y20:AC20),0)</f>
        <v>107</v>
      </c>
      <c r="AE20" s="526"/>
      <c r="AF20" s="509" t="s">
        <v>15225</v>
      </c>
      <c r="AG20" s="526"/>
      <c r="AH20" s="592"/>
      <c r="AI20" s="526"/>
      <c r="AJ20" s="582"/>
      <c r="AK20" s="593">
        <f t="shared" ref="AK20:AK25" si="54">IF( SUM( AM20:BK20 ) = 0, 0, $AM$5 )</f>
        <v>0</v>
      </c>
      <c r="AL20" s="582"/>
      <c r="AM20" s="511">
        <f t="shared" ref="AM20:AM25" si="55" xml:space="preserve"> IF( ISNUMBER(E20 ), 0, 1 )</f>
        <v>0</v>
      </c>
      <c r="AN20" s="511">
        <f t="shared" ref="AN20:AN25" si="56" xml:space="preserve"> IF( ISNUMBER(F20 ), 0, 1 )</f>
        <v>0</v>
      </c>
      <c r="AO20" s="511">
        <f t="shared" ref="AO20:AO25" si="57" xml:space="preserve"> IF( ISNUMBER(G20 ), 0, 1 )</f>
        <v>0</v>
      </c>
      <c r="AP20" s="511">
        <f t="shared" ref="AP20:AP25" si="58" xml:space="preserve"> IF( ISNUMBER(H20 ), 0, 1 )</f>
        <v>0</v>
      </c>
      <c r="AQ20" s="511">
        <f t="shared" ref="AQ20:AQ25" si="59" xml:space="preserve"> IF( ISNUMBER(I20 ), 0, 1 )</f>
        <v>0</v>
      </c>
      <c r="AR20" s="511">
        <f t="shared" ref="AR20:AR25" si="60" xml:space="preserve"> IF( ISNUMBER(J20 ), 0, 1 )</f>
        <v>0</v>
      </c>
      <c r="AS20" s="511">
        <f t="shared" ref="AS20:AS25" si="61" xml:space="preserve"> IF( ISNUMBER(K20 ), 0, 1 )</f>
        <v>0</v>
      </c>
      <c r="AV20" s="511">
        <f t="shared" ref="AV20:AV25" si="62" xml:space="preserve"> IF( ISNUMBER(N20 ), 0, 1 )</f>
        <v>0</v>
      </c>
      <c r="AW20" s="511">
        <f t="shared" ref="AW20:AW25" si="63" xml:space="preserve"> IF( ISNUMBER(O20 ), 0, 1 )</f>
        <v>0</v>
      </c>
      <c r="AX20" s="511">
        <f t="shared" ref="AX20:AX25" si="64" xml:space="preserve"> IF( ISNUMBER(P20 ), 0, 1 )</f>
        <v>0</v>
      </c>
      <c r="AY20" s="511">
        <f t="shared" ref="AY20:AY25" si="65" xml:space="preserve"> IF( ISNUMBER(Q20 ), 0, 1 )</f>
        <v>0</v>
      </c>
      <c r="BA20" s="511">
        <f t="shared" ref="BA20:BA25" si="66" xml:space="preserve"> IF( ISNUMBER(S20 ), 0, 1 )</f>
        <v>0</v>
      </c>
      <c r="BB20" s="511">
        <f t="shared" ref="BB20:BB25" si="67" xml:space="preserve"> IF( ISNUMBER(T20 ), 0, 1 )</f>
        <v>0</v>
      </c>
      <c r="BC20" s="511">
        <f t="shared" ref="BC20:BC25" si="68" xml:space="preserve"> IF( ISNUMBER(U20 ), 0, 1 )</f>
        <v>0</v>
      </c>
      <c r="BD20" s="511">
        <f t="shared" ref="BD20:BD25" si="69" xml:space="preserve"> IF( ISNUMBER(V20 ), 0, 1 )</f>
        <v>0</v>
      </c>
      <c r="BE20" s="511">
        <f t="shared" ref="BE20:BE25" si="70" xml:space="preserve"> IF( ISNUMBER(W20 ), 0, 1 )</f>
        <v>0</v>
      </c>
      <c r="BG20" s="511">
        <f t="shared" ref="BG20:BG25" si="71" xml:space="preserve"> IF( ISNUMBER(Y20 ), 0, 1 )</f>
        <v>0</v>
      </c>
      <c r="BH20" s="511">
        <f t="shared" ref="BH20:BH25" si="72" xml:space="preserve"> IF( ISNUMBER(Z20 ), 0, 1 )</f>
        <v>0</v>
      </c>
      <c r="BI20" s="511">
        <f t="shared" ref="BI20:BI25" si="73" xml:space="preserve"> IF( ISNUMBER(AA20 ), 0, 1 )</f>
        <v>0</v>
      </c>
      <c r="BJ20" s="511">
        <f t="shared" ref="BJ20:BJ25" si="74" xml:space="preserve"> IF( ISNUMBER(AB20 ), 0, 1 )</f>
        <v>0</v>
      </c>
      <c r="BK20" s="511">
        <f t="shared" ref="BK20:BK25" si="75" xml:space="preserve"> IF( ISNUMBER(AC20 ), 0, 1 )</f>
        <v>0</v>
      </c>
      <c r="BL20" s="582"/>
      <c r="BN20" s="503" t="s">
        <v>15224</v>
      </c>
      <c r="BO20" s="1273" t="s">
        <v>15226</v>
      </c>
      <c r="BP20" s="1273" t="s">
        <v>15227</v>
      </c>
      <c r="BQ20" s="1273" t="s">
        <v>15228</v>
      </c>
      <c r="BR20" s="1273" t="s">
        <v>15229</v>
      </c>
      <c r="BS20" s="1273" t="s">
        <v>15230</v>
      </c>
      <c r="BT20" s="1273" t="s">
        <v>15231</v>
      </c>
      <c r="BU20" s="1273" t="s">
        <v>15232</v>
      </c>
      <c r="BV20" s="1480" t="s">
        <v>15233</v>
      </c>
      <c r="BW20" s="1608"/>
      <c r="BX20" s="1635" t="s">
        <v>15234</v>
      </c>
      <c r="BY20" s="1273" t="s">
        <v>15235</v>
      </c>
      <c r="BZ20" s="1273" t="s">
        <v>15236</v>
      </c>
      <c r="CA20" s="1273" t="s">
        <v>15237</v>
      </c>
      <c r="CB20" s="1614" t="s">
        <v>15238</v>
      </c>
      <c r="CC20" s="1273" t="s">
        <v>15239</v>
      </c>
      <c r="CD20" s="1273" t="s">
        <v>15240</v>
      </c>
      <c r="CE20" s="1273" t="s">
        <v>15241</v>
      </c>
      <c r="CF20" s="1273" t="s">
        <v>15242</v>
      </c>
      <c r="CG20" s="1273" t="s">
        <v>15243</v>
      </c>
      <c r="CH20" s="1614" t="s">
        <v>15244</v>
      </c>
      <c r="CI20" s="1273" t="s">
        <v>15245</v>
      </c>
      <c r="CJ20" s="1273" t="s">
        <v>15246</v>
      </c>
      <c r="CK20" s="1273" t="s">
        <v>15247</v>
      </c>
      <c r="CL20" s="1273" t="s">
        <v>15248</v>
      </c>
      <c r="CM20" s="1273" t="s">
        <v>15249</v>
      </c>
      <c r="CN20" s="1480" t="s">
        <v>15250</v>
      </c>
    </row>
    <row r="21" spans="1:92" ht="15.75" customHeight="1">
      <c r="A21" s="526"/>
      <c r="B21" s="512" t="s">
        <v>15251</v>
      </c>
      <c r="C21" s="513" t="s">
        <v>7377</v>
      </c>
      <c r="D21" s="513">
        <v>0</v>
      </c>
      <c r="E21" s="1576">
        <v>1</v>
      </c>
      <c r="F21" s="1576">
        <v>7</v>
      </c>
      <c r="G21" s="1576">
        <v>4</v>
      </c>
      <c r="H21" s="1576">
        <v>3</v>
      </c>
      <c r="I21" s="1576">
        <v>5</v>
      </c>
      <c r="J21" s="1576">
        <v>7</v>
      </c>
      <c r="K21" s="1576">
        <v>2</v>
      </c>
      <c r="L21" s="1599">
        <f t="shared" si="50"/>
        <v>29</v>
      </c>
      <c r="M21" s="1610"/>
      <c r="N21" s="1615">
        <v>1</v>
      </c>
      <c r="O21" s="1576">
        <v>1</v>
      </c>
      <c r="P21" s="1576">
        <v>5</v>
      </c>
      <c r="Q21" s="1576">
        <v>22</v>
      </c>
      <c r="R21" s="1581">
        <f t="shared" si="51"/>
        <v>29</v>
      </c>
      <c r="S21" s="1576">
        <v>0</v>
      </c>
      <c r="T21" s="1576">
        <v>2</v>
      </c>
      <c r="U21" s="1576">
        <v>12</v>
      </c>
      <c r="V21" s="1576">
        <v>14</v>
      </c>
      <c r="W21" s="1576">
        <v>1</v>
      </c>
      <c r="X21" s="1581">
        <f t="shared" si="52"/>
        <v>29</v>
      </c>
      <c r="Y21" s="1576">
        <v>0</v>
      </c>
      <c r="Z21" s="1576">
        <v>1</v>
      </c>
      <c r="AA21" s="1576">
        <v>9</v>
      </c>
      <c r="AB21" s="1576">
        <v>3</v>
      </c>
      <c r="AC21" s="1576">
        <v>16</v>
      </c>
      <c r="AD21" s="1599">
        <f t="shared" si="53"/>
        <v>29</v>
      </c>
      <c r="AE21" s="526"/>
      <c r="AF21" s="517" t="s">
        <v>15252</v>
      </c>
      <c r="AG21" s="526"/>
      <c r="AH21" s="596"/>
      <c r="AI21" s="526"/>
      <c r="AJ21" s="582"/>
      <c r="AK21" s="593">
        <f t="shared" si="54"/>
        <v>0</v>
      </c>
      <c r="AL21" s="582"/>
      <c r="AM21" s="511">
        <f t="shared" si="55"/>
        <v>0</v>
      </c>
      <c r="AN21" s="511">
        <f t="shared" si="56"/>
        <v>0</v>
      </c>
      <c r="AO21" s="511">
        <f t="shared" si="57"/>
        <v>0</v>
      </c>
      <c r="AP21" s="511">
        <f t="shared" si="58"/>
        <v>0</v>
      </c>
      <c r="AQ21" s="511">
        <f t="shared" si="59"/>
        <v>0</v>
      </c>
      <c r="AR21" s="511">
        <f t="shared" si="60"/>
        <v>0</v>
      </c>
      <c r="AS21" s="511">
        <f t="shared" si="61"/>
        <v>0</v>
      </c>
      <c r="AV21" s="511">
        <f t="shared" si="62"/>
        <v>0</v>
      </c>
      <c r="AW21" s="511">
        <f t="shared" si="63"/>
        <v>0</v>
      </c>
      <c r="AX21" s="511">
        <f t="shared" si="64"/>
        <v>0</v>
      </c>
      <c r="AY21" s="511">
        <f t="shared" si="65"/>
        <v>0</v>
      </c>
      <c r="BA21" s="511">
        <f t="shared" si="66"/>
        <v>0</v>
      </c>
      <c r="BB21" s="511">
        <f t="shared" si="67"/>
        <v>0</v>
      </c>
      <c r="BC21" s="511">
        <f t="shared" si="68"/>
        <v>0</v>
      </c>
      <c r="BD21" s="511">
        <f t="shared" si="69"/>
        <v>0</v>
      </c>
      <c r="BE21" s="511">
        <f t="shared" si="70"/>
        <v>0</v>
      </c>
      <c r="BG21" s="511">
        <f t="shared" si="71"/>
        <v>0</v>
      </c>
      <c r="BH21" s="511">
        <f t="shared" si="72"/>
        <v>0</v>
      </c>
      <c r="BI21" s="511">
        <f t="shared" si="73"/>
        <v>0</v>
      </c>
      <c r="BJ21" s="511">
        <f t="shared" si="74"/>
        <v>0</v>
      </c>
      <c r="BK21" s="511">
        <f t="shared" si="75"/>
        <v>0</v>
      </c>
      <c r="BL21" s="582"/>
      <c r="BN21" s="512" t="s">
        <v>15251</v>
      </c>
      <c r="BO21" s="1274" t="s">
        <v>15253</v>
      </c>
      <c r="BP21" s="1274" t="s">
        <v>15254</v>
      </c>
      <c r="BQ21" s="1274" t="s">
        <v>15255</v>
      </c>
      <c r="BR21" s="1274" t="s">
        <v>15256</v>
      </c>
      <c r="BS21" s="1274" t="s">
        <v>15257</v>
      </c>
      <c r="BT21" s="1274" t="s">
        <v>15258</v>
      </c>
      <c r="BU21" s="1274" t="s">
        <v>15259</v>
      </c>
      <c r="BV21" s="602" t="s">
        <v>15260</v>
      </c>
      <c r="BW21" s="1608"/>
      <c r="BX21" s="1636" t="s">
        <v>15261</v>
      </c>
      <c r="BY21" s="1274" t="s">
        <v>15262</v>
      </c>
      <c r="BZ21" s="1274" t="s">
        <v>15263</v>
      </c>
      <c r="CA21" s="1274" t="s">
        <v>15264</v>
      </c>
      <c r="CB21" s="1502" t="s">
        <v>15265</v>
      </c>
      <c r="CC21" s="1274" t="s">
        <v>15266</v>
      </c>
      <c r="CD21" s="1274" t="s">
        <v>15267</v>
      </c>
      <c r="CE21" s="1274" t="s">
        <v>15268</v>
      </c>
      <c r="CF21" s="1274" t="s">
        <v>15269</v>
      </c>
      <c r="CG21" s="1274" t="s">
        <v>15270</v>
      </c>
      <c r="CH21" s="1502" t="s">
        <v>15271</v>
      </c>
      <c r="CI21" s="1274" t="s">
        <v>15272</v>
      </c>
      <c r="CJ21" s="1274" t="s">
        <v>15273</v>
      </c>
      <c r="CK21" s="1274" t="s">
        <v>15274</v>
      </c>
      <c r="CL21" s="1274" t="s">
        <v>15275</v>
      </c>
      <c r="CM21" s="1274" t="s">
        <v>15276</v>
      </c>
      <c r="CN21" s="602" t="s">
        <v>15277</v>
      </c>
    </row>
    <row r="22" spans="1:92" ht="15.75" customHeight="1">
      <c r="A22" s="526"/>
      <c r="B22" s="512" t="s">
        <v>15278</v>
      </c>
      <c r="C22" s="513" t="s">
        <v>7377</v>
      </c>
      <c r="D22" s="513">
        <v>0</v>
      </c>
      <c r="E22" s="1576">
        <v>0</v>
      </c>
      <c r="F22" s="1576">
        <v>8</v>
      </c>
      <c r="G22" s="1576">
        <v>17</v>
      </c>
      <c r="H22" s="1576">
        <v>4</v>
      </c>
      <c r="I22" s="1576">
        <v>12</v>
      </c>
      <c r="J22" s="1576">
        <v>15</v>
      </c>
      <c r="K22" s="1576">
        <v>36</v>
      </c>
      <c r="L22" s="1599">
        <f t="shared" si="50"/>
        <v>92</v>
      </c>
      <c r="M22" s="1610"/>
      <c r="N22" s="1615">
        <v>15</v>
      </c>
      <c r="O22" s="1576">
        <v>17</v>
      </c>
      <c r="P22" s="1576">
        <v>9</v>
      </c>
      <c r="Q22" s="1576">
        <v>51</v>
      </c>
      <c r="R22" s="1581">
        <f t="shared" si="51"/>
        <v>92</v>
      </c>
      <c r="S22" s="1576">
        <v>1</v>
      </c>
      <c r="T22" s="1576">
        <v>14</v>
      </c>
      <c r="U22" s="1576">
        <v>50</v>
      </c>
      <c r="V22" s="1576">
        <v>27</v>
      </c>
      <c r="W22" s="1576">
        <v>0</v>
      </c>
      <c r="X22" s="1581">
        <f t="shared" si="52"/>
        <v>92</v>
      </c>
      <c r="Y22" s="1576">
        <v>0</v>
      </c>
      <c r="Z22" s="1576">
        <v>13</v>
      </c>
      <c r="AA22" s="1576">
        <v>48</v>
      </c>
      <c r="AB22" s="1576">
        <v>10</v>
      </c>
      <c r="AC22" s="1576">
        <v>21</v>
      </c>
      <c r="AD22" s="1599">
        <f t="shared" si="53"/>
        <v>92</v>
      </c>
      <c r="AE22" s="526"/>
      <c r="AF22" s="517" t="s">
        <v>15279</v>
      </c>
      <c r="AG22" s="526"/>
      <c r="AH22" s="596"/>
      <c r="AI22" s="526"/>
      <c r="AJ22" s="582"/>
      <c r="AK22" s="593">
        <f t="shared" si="54"/>
        <v>0</v>
      </c>
      <c r="AL22" s="582"/>
      <c r="AM22" s="511">
        <f t="shared" si="55"/>
        <v>0</v>
      </c>
      <c r="AN22" s="511">
        <f t="shared" si="56"/>
        <v>0</v>
      </c>
      <c r="AO22" s="511">
        <f t="shared" si="57"/>
        <v>0</v>
      </c>
      <c r="AP22" s="511">
        <f t="shared" si="58"/>
        <v>0</v>
      </c>
      <c r="AQ22" s="511">
        <f t="shared" si="59"/>
        <v>0</v>
      </c>
      <c r="AR22" s="511">
        <f t="shared" si="60"/>
        <v>0</v>
      </c>
      <c r="AS22" s="511">
        <f t="shared" si="61"/>
        <v>0</v>
      </c>
      <c r="AV22" s="511">
        <f t="shared" si="62"/>
        <v>0</v>
      </c>
      <c r="AW22" s="511">
        <f t="shared" si="63"/>
        <v>0</v>
      </c>
      <c r="AX22" s="511">
        <f t="shared" si="64"/>
        <v>0</v>
      </c>
      <c r="AY22" s="511">
        <f t="shared" si="65"/>
        <v>0</v>
      </c>
      <c r="BA22" s="511">
        <f t="shared" si="66"/>
        <v>0</v>
      </c>
      <c r="BB22" s="511">
        <f t="shared" si="67"/>
        <v>0</v>
      </c>
      <c r="BC22" s="511">
        <f t="shared" si="68"/>
        <v>0</v>
      </c>
      <c r="BD22" s="511">
        <f t="shared" si="69"/>
        <v>0</v>
      </c>
      <c r="BE22" s="511">
        <f t="shared" si="70"/>
        <v>0</v>
      </c>
      <c r="BG22" s="511">
        <f t="shared" si="71"/>
        <v>0</v>
      </c>
      <c r="BH22" s="511">
        <f t="shared" si="72"/>
        <v>0</v>
      </c>
      <c r="BI22" s="511">
        <f t="shared" si="73"/>
        <v>0</v>
      </c>
      <c r="BJ22" s="511">
        <f t="shared" si="74"/>
        <v>0</v>
      </c>
      <c r="BK22" s="511">
        <f t="shared" si="75"/>
        <v>0</v>
      </c>
      <c r="BL22" s="582"/>
      <c r="BN22" s="512" t="s">
        <v>15278</v>
      </c>
      <c r="BO22" s="1274" t="s">
        <v>15280</v>
      </c>
      <c r="BP22" s="1274" t="s">
        <v>15281</v>
      </c>
      <c r="BQ22" s="1274" t="s">
        <v>15282</v>
      </c>
      <c r="BR22" s="1274" t="s">
        <v>15283</v>
      </c>
      <c r="BS22" s="1274" t="s">
        <v>15284</v>
      </c>
      <c r="BT22" s="1274" t="s">
        <v>15285</v>
      </c>
      <c r="BU22" s="1274" t="s">
        <v>15286</v>
      </c>
      <c r="BV22" s="602" t="s">
        <v>15287</v>
      </c>
      <c r="BW22" s="1608"/>
      <c r="BX22" s="1636" t="s">
        <v>15288</v>
      </c>
      <c r="BY22" s="1274" t="s">
        <v>15289</v>
      </c>
      <c r="BZ22" s="1274" t="s">
        <v>15290</v>
      </c>
      <c r="CA22" s="1274" t="s">
        <v>15291</v>
      </c>
      <c r="CB22" s="1502" t="s">
        <v>15292</v>
      </c>
      <c r="CC22" s="1274" t="s">
        <v>15293</v>
      </c>
      <c r="CD22" s="1274" t="s">
        <v>15294</v>
      </c>
      <c r="CE22" s="1274" t="s">
        <v>15295</v>
      </c>
      <c r="CF22" s="1274" t="s">
        <v>15296</v>
      </c>
      <c r="CG22" s="1274" t="s">
        <v>15297</v>
      </c>
      <c r="CH22" s="1502" t="s">
        <v>15298</v>
      </c>
      <c r="CI22" s="1274" t="s">
        <v>15299</v>
      </c>
      <c r="CJ22" s="1274" t="s">
        <v>15300</v>
      </c>
      <c r="CK22" s="1274" t="s">
        <v>15301</v>
      </c>
      <c r="CL22" s="1274" t="s">
        <v>15302</v>
      </c>
      <c r="CM22" s="1274" t="s">
        <v>15303</v>
      </c>
      <c r="CN22" s="602" t="s">
        <v>15304</v>
      </c>
    </row>
    <row r="23" spans="1:92" ht="15.75" customHeight="1">
      <c r="A23" s="526"/>
      <c r="B23" s="512" t="s">
        <v>15305</v>
      </c>
      <c r="C23" s="513" t="s">
        <v>7377</v>
      </c>
      <c r="D23" s="513">
        <v>0</v>
      </c>
      <c r="E23" s="1576">
        <v>0</v>
      </c>
      <c r="F23" s="1576">
        <v>3</v>
      </c>
      <c r="G23" s="1576">
        <v>16</v>
      </c>
      <c r="H23" s="1576">
        <v>2</v>
      </c>
      <c r="I23" s="1576">
        <v>7</v>
      </c>
      <c r="J23" s="1576">
        <v>7</v>
      </c>
      <c r="K23" s="1576">
        <v>39</v>
      </c>
      <c r="L23" s="1599">
        <f t="shared" si="50"/>
        <v>74</v>
      </c>
      <c r="M23" s="1617"/>
      <c r="N23" s="1615">
        <v>8</v>
      </c>
      <c r="O23" s="1576">
        <v>20</v>
      </c>
      <c r="P23" s="1576">
        <v>5</v>
      </c>
      <c r="Q23" s="1576">
        <v>41</v>
      </c>
      <c r="R23" s="1581">
        <f t="shared" si="51"/>
        <v>74</v>
      </c>
      <c r="S23" s="1576">
        <v>3</v>
      </c>
      <c r="T23" s="1576">
        <v>16</v>
      </c>
      <c r="U23" s="1576">
        <v>29</v>
      </c>
      <c r="V23" s="1576">
        <v>26</v>
      </c>
      <c r="W23" s="1576">
        <v>0</v>
      </c>
      <c r="X23" s="1581">
        <f>IFERROR(SUM(S23:W23),0)</f>
        <v>74</v>
      </c>
      <c r="Y23" s="1576">
        <v>0</v>
      </c>
      <c r="Z23" s="1576">
        <v>17</v>
      </c>
      <c r="AA23" s="1576">
        <v>32</v>
      </c>
      <c r="AB23" s="1576">
        <v>4</v>
      </c>
      <c r="AC23" s="1576">
        <v>21</v>
      </c>
      <c r="AD23" s="1599">
        <f t="shared" si="53"/>
        <v>74</v>
      </c>
      <c r="AE23" s="526"/>
      <c r="AF23" s="517" t="s">
        <v>15306</v>
      </c>
      <c r="AG23" s="526"/>
      <c r="AH23" s="596"/>
      <c r="AI23" s="526"/>
      <c r="AJ23" s="582"/>
      <c r="AK23" s="593">
        <f t="shared" si="54"/>
        <v>0</v>
      </c>
      <c r="AL23" s="582"/>
      <c r="AM23" s="511">
        <f t="shared" si="55"/>
        <v>0</v>
      </c>
      <c r="AN23" s="511">
        <f t="shared" si="56"/>
        <v>0</v>
      </c>
      <c r="AO23" s="511">
        <f t="shared" si="57"/>
        <v>0</v>
      </c>
      <c r="AP23" s="511">
        <f t="shared" si="58"/>
        <v>0</v>
      </c>
      <c r="AQ23" s="511">
        <f t="shared" si="59"/>
        <v>0</v>
      </c>
      <c r="AR23" s="511">
        <f t="shared" si="60"/>
        <v>0</v>
      </c>
      <c r="AS23" s="511">
        <f t="shared" si="61"/>
        <v>0</v>
      </c>
      <c r="AV23" s="511">
        <f t="shared" si="62"/>
        <v>0</v>
      </c>
      <c r="AW23" s="511">
        <f t="shared" si="63"/>
        <v>0</v>
      </c>
      <c r="AX23" s="511">
        <f t="shared" si="64"/>
        <v>0</v>
      </c>
      <c r="AY23" s="511">
        <f t="shared" si="65"/>
        <v>0</v>
      </c>
      <c r="BA23" s="511">
        <f t="shared" si="66"/>
        <v>0</v>
      </c>
      <c r="BB23" s="511">
        <f t="shared" si="67"/>
        <v>0</v>
      </c>
      <c r="BC23" s="511">
        <f t="shared" si="68"/>
        <v>0</v>
      </c>
      <c r="BD23" s="511">
        <f t="shared" si="69"/>
        <v>0</v>
      </c>
      <c r="BE23" s="511">
        <f t="shared" si="70"/>
        <v>0</v>
      </c>
      <c r="BG23" s="511">
        <f t="shared" si="71"/>
        <v>0</v>
      </c>
      <c r="BH23" s="511">
        <f t="shared" si="72"/>
        <v>0</v>
      </c>
      <c r="BI23" s="511">
        <f t="shared" si="73"/>
        <v>0</v>
      </c>
      <c r="BJ23" s="511">
        <f t="shared" si="74"/>
        <v>0</v>
      </c>
      <c r="BK23" s="511">
        <f t="shared" si="75"/>
        <v>0</v>
      </c>
      <c r="BL23" s="582"/>
      <c r="BN23" s="512" t="s">
        <v>15305</v>
      </c>
      <c r="BO23" s="1274" t="s">
        <v>15307</v>
      </c>
      <c r="BP23" s="1274" t="s">
        <v>15308</v>
      </c>
      <c r="BQ23" s="1274" t="s">
        <v>15309</v>
      </c>
      <c r="BR23" s="1274" t="s">
        <v>15310</v>
      </c>
      <c r="BS23" s="1274" t="s">
        <v>15311</v>
      </c>
      <c r="BT23" s="1274" t="s">
        <v>15312</v>
      </c>
      <c r="BU23" s="1274" t="s">
        <v>15313</v>
      </c>
      <c r="BV23" s="602" t="s">
        <v>15314</v>
      </c>
      <c r="BW23" s="1618"/>
      <c r="BX23" s="1636" t="s">
        <v>15315</v>
      </c>
      <c r="BY23" s="1274" t="s">
        <v>15316</v>
      </c>
      <c r="BZ23" s="1274" t="s">
        <v>15317</v>
      </c>
      <c r="CA23" s="1274" t="s">
        <v>15318</v>
      </c>
      <c r="CB23" s="1502" t="s">
        <v>15319</v>
      </c>
      <c r="CC23" s="1274" t="s">
        <v>15320</v>
      </c>
      <c r="CD23" s="1274" t="s">
        <v>15321</v>
      </c>
      <c r="CE23" s="1274" t="s">
        <v>15322</v>
      </c>
      <c r="CF23" s="1274" t="s">
        <v>15323</v>
      </c>
      <c r="CG23" s="1274" t="s">
        <v>15324</v>
      </c>
      <c r="CH23" s="1502" t="s">
        <v>15325</v>
      </c>
      <c r="CI23" s="1274" t="s">
        <v>15326</v>
      </c>
      <c r="CJ23" s="1274" t="s">
        <v>15327</v>
      </c>
      <c r="CK23" s="1274" t="s">
        <v>15328</v>
      </c>
      <c r="CL23" s="1274" t="s">
        <v>15329</v>
      </c>
      <c r="CM23" s="1274" t="s">
        <v>15330</v>
      </c>
      <c r="CN23" s="602" t="s">
        <v>15331</v>
      </c>
    </row>
    <row r="24" spans="1:92" ht="15.75" customHeight="1">
      <c r="A24" s="526"/>
      <c r="B24" s="512" t="s">
        <v>15332</v>
      </c>
      <c r="C24" s="513" t="s">
        <v>7377</v>
      </c>
      <c r="D24" s="513">
        <v>0</v>
      </c>
      <c r="E24" s="1576">
        <v>0</v>
      </c>
      <c r="F24" s="1576">
        <v>2</v>
      </c>
      <c r="G24" s="1576">
        <v>0</v>
      </c>
      <c r="H24" s="1576">
        <v>0</v>
      </c>
      <c r="I24" s="1576">
        <v>3</v>
      </c>
      <c r="J24" s="1576">
        <v>1</v>
      </c>
      <c r="K24" s="1576">
        <v>16</v>
      </c>
      <c r="L24" s="1599">
        <f t="shared" si="50"/>
        <v>22</v>
      </c>
      <c r="M24" s="1610"/>
      <c r="N24" s="1615">
        <v>2</v>
      </c>
      <c r="O24" s="1576">
        <v>3</v>
      </c>
      <c r="P24" s="1576">
        <v>11</v>
      </c>
      <c r="Q24" s="1576">
        <v>6</v>
      </c>
      <c r="R24" s="1581">
        <f t="shared" si="51"/>
        <v>22</v>
      </c>
      <c r="S24" s="1576">
        <v>2</v>
      </c>
      <c r="T24" s="1576">
        <v>6</v>
      </c>
      <c r="U24" s="1576">
        <v>6</v>
      </c>
      <c r="V24" s="1576">
        <v>8</v>
      </c>
      <c r="W24" s="1576">
        <v>0</v>
      </c>
      <c r="X24" s="1581">
        <f t="shared" si="52"/>
        <v>22</v>
      </c>
      <c r="Y24" s="1576">
        <v>0</v>
      </c>
      <c r="Z24" s="1576">
        <v>7</v>
      </c>
      <c r="AA24" s="1576">
        <v>8</v>
      </c>
      <c r="AB24" s="1576">
        <v>1</v>
      </c>
      <c r="AC24" s="1576">
        <v>6</v>
      </c>
      <c r="AD24" s="1599">
        <f t="shared" si="53"/>
        <v>22</v>
      </c>
      <c r="AE24" s="526"/>
      <c r="AF24" s="517" t="s">
        <v>15333</v>
      </c>
      <c r="AG24" s="526"/>
      <c r="AH24" s="596"/>
      <c r="AI24" s="526"/>
      <c r="AJ24" s="582"/>
      <c r="AK24" s="593">
        <f t="shared" si="54"/>
        <v>0</v>
      </c>
      <c r="AL24" s="582"/>
      <c r="AM24" s="511">
        <f t="shared" si="55"/>
        <v>0</v>
      </c>
      <c r="AN24" s="511">
        <f t="shared" si="56"/>
        <v>0</v>
      </c>
      <c r="AO24" s="511">
        <f t="shared" si="57"/>
        <v>0</v>
      </c>
      <c r="AP24" s="511">
        <f t="shared" si="58"/>
        <v>0</v>
      </c>
      <c r="AQ24" s="511">
        <f t="shared" si="59"/>
        <v>0</v>
      </c>
      <c r="AR24" s="511">
        <f t="shared" si="60"/>
        <v>0</v>
      </c>
      <c r="AS24" s="511">
        <f t="shared" si="61"/>
        <v>0</v>
      </c>
      <c r="AV24" s="511">
        <f t="shared" si="62"/>
        <v>0</v>
      </c>
      <c r="AW24" s="511">
        <f t="shared" si="63"/>
        <v>0</v>
      </c>
      <c r="AX24" s="511">
        <f t="shared" si="64"/>
        <v>0</v>
      </c>
      <c r="AY24" s="511">
        <f t="shared" si="65"/>
        <v>0</v>
      </c>
      <c r="BA24" s="511">
        <f t="shared" si="66"/>
        <v>0</v>
      </c>
      <c r="BB24" s="511">
        <f t="shared" si="67"/>
        <v>0</v>
      </c>
      <c r="BC24" s="511">
        <f t="shared" si="68"/>
        <v>0</v>
      </c>
      <c r="BD24" s="511">
        <f t="shared" si="69"/>
        <v>0</v>
      </c>
      <c r="BE24" s="511">
        <f t="shared" si="70"/>
        <v>0</v>
      </c>
      <c r="BG24" s="511">
        <f t="shared" si="71"/>
        <v>0</v>
      </c>
      <c r="BH24" s="511">
        <f t="shared" si="72"/>
        <v>0</v>
      </c>
      <c r="BI24" s="511">
        <f t="shared" si="73"/>
        <v>0</v>
      </c>
      <c r="BJ24" s="511">
        <f t="shared" si="74"/>
        <v>0</v>
      </c>
      <c r="BK24" s="511">
        <f t="shared" si="75"/>
        <v>0</v>
      </c>
      <c r="BL24" s="582"/>
      <c r="BN24" s="512" t="s">
        <v>15332</v>
      </c>
      <c r="BO24" s="1274" t="s">
        <v>15334</v>
      </c>
      <c r="BP24" s="1274" t="s">
        <v>15335</v>
      </c>
      <c r="BQ24" s="1274" t="s">
        <v>15336</v>
      </c>
      <c r="BR24" s="1274" t="s">
        <v>15337</v>
      </c>
      <c r="BS24" s="1274" t="s">
        <v>15338</v>
      </c>
      <c r="BT24" s="1274" t="s">
        <v>15339</v>
      </c>
      <c r="BU24" s="1274" t="s">
        <v>15340</v>
      </c>
      <c r="BV24" s="602" t="s">
        <v>15341</v>
      </c>
      <c r="BW24" s="1608"/>
      <c r="BX24" s="1636" t="s">
        <v>15342</v>
      </c>
      <c r="BY24" s="1274" t="s">
        <v>15343</v>
      </c>
      <c r="BZ24" s="1274" t="s">
        <v>15344</v>
      </c>
      <c r="CA24" s="1274" t="s">
        <v>15345</v>
      </c>
      <c r="CB24" s="1502" t="s">
        <v>15346</v>
      </c>
      <c r="CC24" s="1274" t="s">
        <v>15347</v>
      </c>
      <c r="CD24" s="1274" t="s">
        <v>15348</v>
      </c>
      <c r="CE24" s="1274" t="s">
        <v>15349</v>
      </c>
      <c r="CF24" s="1274" t="s">
        <v>15350</v>
      </c>
      <c r="CG24" s="1274" t="s">
        <v>15351</v>
      </c>
      <c r="CH24" s="1502" t="s">
        <v>15352</v>
      </c>
      <c r="CI24" s="1274" t="s">
        <v>15353</v>
      </c>
      <c r="CJ24" s="1274" t="s">
        <v>15354</v>
      </c>
      <c r="CK24" s="1274" t="s">
        <v>15355</v>
      </c>
      <c r="CL24" s="1274" t="s">
        <v>15356</v>
      </c>
      <c r="CM24" s="1274" t="s">
        <v>15357</v>
      </c>
      <c r="CN24" s="602" t="s">
        <v>15358</v>
      </c>
    </row>
    <row r="25" spans="1:92" ht="15.75" customHeight="1">
      <c r="A25" s="526"/>
      <c r="B25" s="512" t="s">
        <v>15359</v>
      </c>
      <c r="C25" s="513" t="s">
        <v>7377</v>
      </c>
      <c r="D25" s="513">
        <v>0</v>
      </c>
      <c r="E25" s="1576">
        <v>0</v>
      </c>
      <c r="F25" s="1576">
        <v>16</v>
      </c>
      <c r="G25" s="1576">
        <v>3</v>
      </c>
      <c r="H25" s="1576">
        <v>1</v>
      </c>
      <c r="I25" s="1576">
        <v>15</v>
      </c>
      <c r="J25" s="1576">
        <v>0</v>
      </c>
      <c r="K25" s="1576">
        <v>8</v>
      </c>
      <c r="L25" s="1599">
        <f t="shared" si="50"/>
        <v>43</v>
      </c>
      <c r="M25" s="1610"/>
      <c r="N25" s="1615">
        <v>3</v>
      </c>
      <c r="O25" s="1576">
        <v>4</v>
      </c>
      <c r="P25" s="1576">
        <v>7</v>
      </c>
      <c r="Q25" s="1576">
        <v>29</v>
      </c>
      <c r="R25" s="1581">
        <f t="shared" si="51"/>
        <v>43</v>
      </c>
      <c r="S25" s="1576">
        <v>2</v>
      </c>
      <c r="T25" s="1576">
        <v>4</v>
      </c>
      <c r="U25" s="1576">
        <v>7</v>
      </c>
      <c r="V25" s="1576">
        <v>30</v>
      </c>
      <c r="W25" s="1576">
        <v>0</v>
      </c>
      <c r="X25" s="1581">
        <f t="shared" si="52"/>
        <v>43</v>
      </c>
      <c r="Y25" s="1576">
        <v>0</v>
      </c>
      <c r="Z25" s="1576">
        <v>9</v>
      </c>
      <c r="AA25" s="1576">
        <v>6</v>
      </c>
      <c r="AB25" s="1576">
        <v>5</v>
      </c>
      <c r="AC25" s="1576">
        <v>23</v>
      </c>
      <c r="AD25" s="1599">
        <f t="shared" si="53"/>
        <v>43</v>
      </c>
      <c r="AE25" s="526"/>
      <c r="AF25" s="517" t="s">
        <v>15360</v>
      </c>
      <c r="AG25" s="526"/>
      <c r="AH25" s="596"/>
      <c r="AI25" s="526"/>
      <c r="AJ25" s="582"/>
      <c r="AK25" s="593">
        <f t="shared" si="54"/>
        <v>0</v>
      </c>
      <c r="AL25" s="582"/>
      <c r="AM25" s="511">
        <f t="shared" si="55"/>
        <v>0</v>
      </c>
      <c r="AN25" s="511">
        <f t="shared" si="56"/>
        <v>0</v>
      </c>
      <c r="AO25" s="511">
        <f t="shared" si="57"/>
        <v>0</v>
      </c>
      <c r="AP25" s="511">
        <f t="shared" si="58"/>
        <v>0</v>
      </c>
      <c r="AQ25" s="511">
        <f t="shared" si="59"/>
        <v>0</v>
      </c>
      <c r="AR25" s="511">
        <f t="shared" si="60"/>
        <v>0</v>
      </c>
      <c r="AS25" s="511">
        <f t="shared" si="61"/>
        <v>0</v>
      </c>
      <c r="AV25" s="511">
        <f t="shared" si="62"/>
        <v>0</v>
      </c>
      <c r="AW25" s="511">
        <f t="shared" si="63"/>
        <v>0</v>
      </c>
      <c r="AX25" s="511">
        <f t="shared" si="64"/>
        <v>0</v>
      </c>
      <c r="AY25" s="511">
        <f t="shared" si="65"/>
        <v>0</v>
      </c>
      <c r="BA25" s="511">
        <f t="shared" si="66"/>
        <v>0</v>
      </c>
      <c r="BB25" s="511">
        <f t="shared" si="67"/>
        <v>0</v>
      </c>
      <c r="BC25" s="511">
        <f t="shared" si="68"/>
        <v>0</v>
      </c>
      <c r="BD25" s="511">
        <f t="shared" si="69"/>
        <v>0</v>
      </c>
      <c r="BE25" s="511">
        <f t="shared" si="70"/>
        <v>0</v>
      </c>
      <c r="BG25" s="511">
        <f t="shared" si="71"/>
        <v>0</v>
      </c>
      <c r="BH25" s="511">
        <f t="shared" si="72"/>
        <v>0</v>
      </c>
      <c r="BI25" s="511">
        <f t="shared" si="73"/>
        <v>0</v>
      </c>
      <c r="BJ25" s="511">
        <f t="shared" si="74"/>
        <v>0</v>
      </c>
      <c r="BK25" s="511">
        <f t="shared" si="75"/>
        <v>0</v>
      </c>
      <c r="BL25" s="582"/>
      <c r="BN25" s="512" t="s">
        <v>15359</v>
      </c>
      <c r="BO25" s="1274" t="s">
        <v>15361</v>
      </c>
      <c r="BP25" s="1274" t="s">
        <v>15362</v>
      </c>
      <c r="BQ25" s="1274" t="s">
        <v>15363</v>
      </c>
      <c r="BR25" s="1274" t="s">
        <v>15364</v>
      </c>
      <c r="BS25" s="1274" t="s">
        <v>15365</v>
      </c>
      <c r="BT25" s="1274" t="s">
        <v>15366</v>
      </c>
      <c r="BU25" s="1274" t="s">
        <v>15367</v>
      </c>
      <c r="BV25" s="602" t="s">
        <v>15368</v>
      </c>
      <c r="BW25" s="1608"/>
      <c r="BX25" s="1636" t="s">
        <v>15369</v>
      </c>
      <c r="BY25" s="1274" t="s">
        <v>15370</v>
      </c>
      <c r="BZ25" s="1274" t="s">
        <v>15371</v>
      </c>
      <c r="CA25" s="1274" t="s">
        <v>15372</v>
      </c>
      <c r="CB25" s="1502" t="s">
        <v>15373</v>
      </c>
      <c r="CC25" s="1274" t="s">
        <v>15374</v>
      </c>
      <c r="CD25" s="1274" t="s">
        <v>15375</v>
      </c>
      <c r="CE25" s="1274" t="s">
        <v>15376</v>
      </c>
      <c r="CF25" s="1274" t="s">
        <v>15377</v>
      </c>
      <c r="CG25" s="1274" t="s">
        <v>15378</v>
      </c>
      <c r="CH25" s="1502" t="s">
        <v>15379</v>
      </c>
      <c r="CI25" s="1274" t="s">
        <v>15380</v>
      </c>
      <c r="CJ25" s="1274" t="s">
        <v>15381</v>
      </c>
      <c r="CK25" s="1274" t="s">
        <v>15382</v>
      </c>
      <c r="CL25" s="1274" t="s">
        <v>15383</v>
      </c>
      <c r="CM25" s="1274" t="s">
        <v>15384</v>
      </c>
      <c r="CN25" s="602" t="s">
        <v>15385</v>
      </c>
    </row>
    <row r="26" spans="1:92" ht="15.75" customHeight="1" thickBot="1">
      <c r="A26" s="526"/>
      <c r="B26" s="519" t="s">
        <v>15386</v>
      </c>
      <c r="C26" s="520" t="s">
        <v>7377</v>
      </c>
      <c r="D26" s="520">
        <v>0</v>
      </c>
      <c r="E26" s="1591">
        <f t="shared" ref="E26:J26" si="76">IFERROR(SUM(E20:E25),0)</f>
        <v>5</v>
      </c>
      <c r="F26" s="1591">
        <f t="shared" si="76"/>
        <v>67</v>
      </c>
      <c r="G26" s="1591">
        <f t="shared" si="76"/>
        <v>89</v>
      </c>
      <c r="H26" s="1591">
        <f t="shared" si="76"/>
        <v>19</v>
      </c>
      <c r="I26" s="1591">
        <f t="shared" si="76"/>
        <v>47</v>
      </c>
      <c r="J26" s="1591">
        <f t="shared" si="76"/>
        <v>38</v>
      </c>
      <c r="K26" s="1591">
        <f>IFERROR(SUM(K20:K25),0)</f>
        <v>102</v>
      </c>
      <c r="L26" s="1637">
        <f>IFERROR(SUM(E26:K26),0)</f>
        <v>367</v>
      </c>
      <c r="M26" s="1619"/>
      <c r="N26" s="1638">
        <f t="shared" ref="N26:P26" si="77">IFERROR(SUM(N20:N25),0)</f>
        <v>29</v>
      </c>
      <c r="O26" s="1591">
        <f t="shared" si="77"/>
        <v>46</v>
      </c>
      <c r="P26" s="1591">
        <f t="shared" si="77"/>
        <v>42</v>
      </c>
      <c r="Q26" s="1591">
        <f>IFERROR(SUM(Q20:Q25),0)</f>
        <v>250</v>
      </c>
      <c r="R26" s="1591">
        <f>IFERROR(SUM(N26:Q26),0)</f>
        <v>367</v>
      </c>
      <c r="S26" s="1591">
        <f t="shared" ref="S26:W26" si="78">IFERROR(SUM(S20:S25),0)</f>
        <v>8</v>
      </c>
      <c r="T26" s="1591">
        <f t="shared" si="78"/>
        <v>43</v>
      </c>
      <c r="U26" s="1591">
        <f t="shared" si="78"/>
        <v>114</v>
      </c>
      <c r="V26" s="1591">
        <f t="shared" si="78"/>
        <v>130</v>
      </c>
      <c r="W26" s="1591">
        <f t="shared" si="78"/>
        <v>72</v>
      </c>
      <c r="X26" s="1591">
        <f t="shared" si="52"/>
        <v>367</v>
      </c>
      <c r="Y26" s="1591">
        <f t="shared" ref="Y26:AB26" si="79">IFERROR(SUM(Y20:Y25),0)</f>
        <v>0</v>
      </c>
      <c r="Z26" s="1591">
        <f t="shared" si="79"/>
        <v>47</v>
      </c>
      <c r="AA26" s="1591">
        <f t="shared" si="79"/>
        <v>120</v>
      </c>
      <c r="AB26" s="1591">
        <f t="shared" si="79"/>
        <v>27</v>
      </c>
      <c r="AC26" s="1591">
        <f>IFERROR(SUM(AC20:AC25),0)</f>
        <v>173</v>
      </c>
      <c r="AD26" s="1637">
        <f t="shared" si="53"/>
        <v>367</v>
      </c>
      <c r="AE26" s="526"/>
      <c r="AF26" s="523" t="s">
        <v>15387</v>
      </c>
      <c r="AG26" s="526"/>
      <c r="AH26" s="606"/>
      <c r="AI26" s="526"/>
      <c r="AJ26" s="582"/>
      <c r="AL26" s="582"/>
      <c r="BL26" s="582"/>
      <c r="BN26" s="519" t="s">
        <v>15386</v>
      </c>
      <c r="BO26" s="1484" t="s">
        <v>15388</v>
      </c>
      <c r="BP26" s="1484" t="s">
        <v>15389</v>
      </c>
      <c r="BQ26" s="1484" t="s">
        <v>15390</v>
      </c>
      <c r="BR26" s="1484" t="s">
        <v>15391</v>
      </c>
      <c r="BS26" s="1484" t="s">
        <v>15392</v>
      </c>
      <c r="BT26" s="1484" t="s">
        <v>15393</v>
      </c>
      <c r="BU26" s="1484" t="s">
        <v>15394</v>
      </c>
      <c r="BV26" s="1485" t="s">
        <v>15395</v>
      </c>
      <c r="BW26" s="562"/>
      <c r="BX26" s="1639" t="s">
        <v>15396</v>
      </c>
      <c r="BY26" s="1484" t="s">
        <v>15397</v>
      </c>
      <c r="BZ26" s="1484" t="s">
        <v>15398</v>
      </c>
      <c r="CA26" s="1484" t="s">
        <v>15399</v>
      </c>
      <c r="CB26" s="1484" t="s">
        <v>15400</v>
      </c>
      <c r="CC26" s="1484" t="s">
        <v>15401</v>
      </c>
      <c r="CD26" s="1484" t="s">
        <v>15402</v>
      </c>
      <c r="CE26" s="1484" t="s">
        <v>15403</v>
      </c>
      <c r="CF26" s="1484" t="s">
        <v>15404</v>
      </c>
      <c r="CG26" s="1484" t="s">
        <v>15405</v>
      </c>
      <c r="CH26" s="1484" t="s">
        <v>15406</v>
      </c>
      <c r="CI26" s="1484" t="s">
        <v>15407</v>
      </c>
      <c r="CJ26" s="1484" t="s">
        <v>15408</v>
      </c>
      <c r="CK26" s="1484" t="s">
        <v>15409</v>
      </c>
      <c r="CL26" s="1484" t="s">
        <v>15410</v>
      </c>
      <c r="CM26" s="1484" t="s">
        <v>15411</v>
      </c>
      <c r="CN26" s="1485" t="s">
        <v>15412</v>
      </c>
    </row>
    <row r="27" spans="1:92" ht="15.75" customHeight="1" thickTop="1" thickBot="1">
      <c r="A27" s="526"/>
      <c r="B27" s="1280"/>
      <c r="C27" s="1608"/>
      <c r="D27" s="1608"/>
      <c r="E27" s="709"/>
      <c r="F27" s="709"/>
      <c r="G27" s="709"/>
      <c r="H27" s="709"/>
      <c r="I27" s="709"/>
      <c r="J27" s="709"/>
      <c r="K27" s="709"/>
      <c r="L27" s="709"/>
      <c r="M27" s="709"/>
      <c r="N27" s="709"/>
      <c r="O27" s="709"/>
      <c r="P27" s="709"/>
      <c r="Q27" s="709"/>
      <c r="R27" s="709"/>
      <c r="S27" s="709"/>
      <c r="T27" s="709"/>
      <c r="U27" s="709"/>
      <c r="V27" s="709"/>
      <c r="W27" s="709"/>
      <c r="X27" s="709"/>
      <c r="Y27" s="709"/>
      <c r="Z27" s="709"/>
      <c r="AA27" s="526"/>
      <c r="AB27" s="526"/>
      <c r="AC27" s="526"/>
      <c r="AD27" s="526"/>
      <c r="AE27" s="526"/>
      <c r="AF27" s="526"/>
      <c r="AG27" s="526"/>
      <c r="AH27" s="526"/>
      <c r="AI27" s="526"/>
      <c r="AJ27" s="582"/>
      <c r="AL27" s="582"/>
      <c r="BL27" s="582"/>
      <c r="BN27" s="1280"/>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526"/>
      <c r="CL27" s="526"/>
      <c r="CM27" s="526"/>
      <c r="CN27" s="526"/>
    </row>
    <row r="28" spans="1:92" ht="15.75" customHeight="1" thickTop="1" thickBot="1">
      <c r="A28" s="526"/>
      <c r="B28" s="499" t="s">
        <v>15413</v>
      </c>
      <c r="C28" s="495"/>
      <c r="D28" s="495"/>
      <c r="E28" s="1608"/>
      <c r="F28" s="1608"/>
      <c r="G28" s="1608"/>
      <c r="H28" s="1608"/>
      <c r="I28" s="1608"/>
      <c r="J28" s="1608"/>
      <c r="K28" s="1608"/>
      <c r="L28" s="1608"/>
      <c r="M28" s="1608"/>
      <c r="N28" s="1608"/>
      <c r="O28" s="1608"/>
      <c r="P28" s="1608"/>
      <c r="Q28" s="1608"/>
      <c r="R28" s="1608"/>
      <c r="S28" s="1608"/>
      <c r="T28" s="1608"/>
      <c r="U28" s="1608"/>
      <c r="V28" s="1608"/>
      <c r="W28" s="1608"/>
      <c r="X28" s="1608"/>
      <c r="Y28" s="1608"/>
      <c r="Z28" s="1608"/>
      <c r="AA28" s="526"/>
      <c r="AB28" s="526"/>
      <c r="AC28" s="526"/>
      <c r="AD28" s="526"/>
      <c r="AE28" s="526"/>
      <c r="AF28" s="526"/>
      <c r="AG28" s="526"/>
      <c r="AH28" s="526"/>
      <c r="AI28" s="526"/>
      <c r="AJ28" s="582"/>
      <c r="AL28" s="582"/>
      <c r="BL28" s="582"/>
      <c r="BN28" s="499" t="s">
        <v>15413</v>
      </c>
      <c r="BO28" s="1608"/>
      <c r="BP28" s="1608"/>
      <c r="BQ28" s="1608"/>
      <c r="BR28" s="1608"/>
      <c r="BS28" s="1608"/>
      <c r="BT28" s="1608"/>
      <c r="BU28" s="1608"/>
      <c r="BV28" s="1608"/>
      <c r="BW28" s="1608"/>
      <c r="BX28" s="1608"/>
      <c r="BY28" s="1608"/>
      <c r="BZ28" s="1608"/>
      <c r="CA28" s="1608"/>
      <c r="CB28" s="1608"/>
      <c r="CC28" s="1608"/>
      <c r="CD28" s="1608"/>
      <c r="CE28" s="1608"/>
      <c r="CF28" s="1608"/>
      <c r="CG28" s="1608"/>
      <c r="CH28" s="1608"/>
      <c r="CI28" s="1608"/>
      <c r="CJ28" s="1608"/>
      <c r="CK28" s="526"/>
      <c r="CL28" s="526"/>
      <c r="CM28" s="526"/>
      <c r="CN28" s="526"/>
    </row>
    <row r="29" spans="1:92" ht="15.75" customHeight="1" thickTop="1">
      <c r="A29" s="526"/>
      <c r="B29" s="503" t="s">
        <v>15414</v>
      </c>
      <c r="C29" s="504" t="s">
        <v>8502</v>
      </c>
      <c r="D29" s="504">
        <v>3</v>
      </c>
      <c r="E29" s="1073">
        <v>4873.2241049217391</v>
      </c>
      <c r="F29" s="1608"/>
      <c r="G29" s="1608"/>
      <c r="H29" s="1608"/>
      <c r="I29" s="1608"/>
      <c r="J29" s="1608"/>
      <c r="K29" s="1608"/>
      <c r="L29" s="1608"/>
      <c r="M29" s="1608"/>
      <c r="N29" s="1608"/>
      <c r="O29" s="1608"/>
      <c r="P29" s="1608"/>
      <c r="Q29" s="1608"/>
      <c r="R29" s="1608"/>
      <c r="S29" s="1608"/>
      <c r="T29" s="1608"/>
      <c r="U29" s="1608"/>
      <c r="V29" s="1608"/>
      <c r="W29" s="1608"/>
      <c r="X29" s="1608"/>
      <c r="Y29" s="1608"/>
      <c r="Z29" s="1608"/>
      <c r="AA29" s="526"/>
      <c r="AB29" s="526"/>
      <c r="AC29" s="526"/>
      <c r="AD29" s="526"/>
      <c r="AE29" s="526"/>
      <c r="AF29" s="509" t="s">
        <v>15415</v>
      </c>
      <c r="AG29" s="526"/>
      <c r="AH29" s="592"/>
      <c r="AI29" s="526"/>
      <c r="AJ29" s="582"/>
      <c r="AK29" s="593">
        <f t="shared" ref="AK29:AK38" si="80">IF( SUM( AM29:BK29 ) = 0, 0, $AM$5 )</f>
        <v>0</v>
      </c>
      <c r="AL29" s="582"/>
      <c r="AM29" s="511">
        <f t="shared" ref="AM29:AM38" si="81" xml:space="preserve"> IF( ISNUMBER(E29 ), 0, 1 )</f>
        <v>0</v>
      </c>
      <c r="BL29" s="582"/>
      <c r="BN29" s="503" t="s">
        <v>15414</v>
      </c>
      <c r="BO29" s="1073" t="s">
        <v>15416</v>
      </c>
      <c r="BP29" s="1608"/>
      <c r="BQ29" s="1608"/>
      <c r="BR29" s="1608"/>
      <c r="BS29" s="1608"/>
      <c r="BT29" s="1608"/>
      <c r="BU29" s="1608"/>
      <c r="BV29" s="1608"/>
      <c r="BW29" s="1608"/>
      <c r="BX29" s="1608"/>
      <c r="BY29" s="1608"/>
      <c r="BZ29" s="1608"/>
      <c r="CA29" s="1608"/>
      <c r="CB29" s="1608"/>
      <c r="CC29" s="1608"/>
      <c r="CD29" s="1608"/>
      <c r="CE29" s="1608"/>
      <c r="CF29" s="1608"/>
      <c r="CG29" s="1608"/>
      <c r="CH29" s="1608"/>
      <c r="CI29" s="1608"/>
      <c r="CJ29" s="1608"/>
      <c r="CK29" s="526"/>
      <c r="CL29" s="526"/>
      <c r="CM29" s="526"/>
      <c r="CN29" s="526"/>
    </row>
    <row r="30" spans="1:92" ht="15.75" customHeight="1">
      <c r="A30" s="526"/>
      <c r="B30" s="512" t="s">
        <v>15417</v>
      </c>
      <c r="C30" s="513" t="s">
        <v>8502</v>
      </c>
      <c r="D30" s="513">
        <v>3</v>
      </c>
      <c r="E30" s="604">
        <v>103.45</v>
      </c>
      <c r="F30" s="1608"/>
      <c r="G30" s="1608"/>
      <c r="H30" s="1608"/>
      <c r="I30" s="1608"/>
      <c r="J30" s="1608"/>
      <c r="K30" s="1608"/>
      <c r="L30" s="1608"/>
      <c r="M30" s="1608"/>
      <c r="N30" s="1608"/>
      <c r="O30" s="1608"/>
      <c r="P30" s="1608"/>
      <c r="Q30" s="1608"/>
      <c r="R30" s="1608"/>
      <c r="S30" s="1608"/>
      <c r="T30" s="1608"/>
      <c r="U30" s="1608"/>
      <c r="V30" s="1608"/>
      <c r="W30" s="1608"/>
      <c r="X30" s="1608"/>
      <c r="Y30" s="1608"/>
      <c r="Z30" s="1608"/>
      <c r="AA30" s="526"/>
      <c r="AB30" s="526"/>
      <c r="AC30" s="526"/>
      <c r="AD30" s="526"/>
      <c r="AE30" s="526"/>
      <c r="AF30" s="517" t="s">
        <v>15418</v>
      </c>
      <c r="AG30" s="526"/>
      <c r="AH30" s="596"/>
      <c r="AI30" s="526"/>
      <c r="AJ30" s="582"/>
      <c r="AK30" s="593">
        <f t="shared" si="80"/>
        <v>0</v>
      </c>
      <c r="AL30" s="582"/>
      <c r="AM30" s="511">
        <f t="shared" si="81"/>
        <v>0</v>
      </c>
      <c r="BL30" s="582"/>
      <c r="BN30" s="512" t="s">
        <v>15419</v>
      </c>
      <c r="BO30" s="604" t="s">
        <v>15420</v>
      </c>
      <c r="BP30" s="1608"/>
      <c r="BQ30" s="1608"/>
      <c r="BR30" s="1608"/>
      <c r="BS30" s="1608"/>
      <c r="BT30" s="1608"/>
      <c r="BU30" s="1608"/>
      <c r="BV30" s="1608"/>
      <c r="BW30" s="1608"/>
      <c r="BX30" s="1608"/>
      <c r="BY30" s="1608"/>
      <c r="BZ30" s="1608"/>
      <c r="CA30" s="1608"/>
      <c r="CB30" s="1608"/>
      <c r="CC30" s="1608"/>
      <c r="CD30" s="1608"/>
      <c r="CE30" s="1608"/>
      <c r="CF30" s="1608"/>
      <c r="CG30" s="1608"/>
      <c r="CH30" s="1608"/>
      <c r="CI30" s="1608"/>
      <c r="CJ30" s="1608"/>
      <c r="CK30" s="526"/>
      <c r="CL30" s="526"/>
      <c r="CM30" s="526"/>
      <c r="CN30" s="526"/>
    </row>
    <row r="31" spans="1:92" ht="15.75" customHeight="1">
      <c r="A31" s="526"/>
      <c r="B31" s="512" t="s">
        <v>15421</v>
      </c>
      <c r="C31" s="513" t="s">
        <v>8502</v>
      </c>
      <c r="D31" s="513">
        <v>3</v>
      </c>
      <c r="E31" s="604">
        <v>0</v>
      </c>
      <c r="F31" s="1608"/>
      <c r="G31" s="1608"/>
      <c r="H31" s="1608"/>
      <c r="I31" s="1608"/>
      <c r="J31" s="1608"/>
      <c r="K31" s="1608"/>
      <c r="L31" s="1608"/>
      <c r="M31" s="1608"/>
      <c r="N31" s="1608"/>
      <c r="O31" s="1608"/>
      <c r="P31" s="1608"/>
      <c r="Q31" s="1608"/>
      <c r="R31" s="1608"/>
      <c r="S31" s="1608"/>
      <c r="T31" s="1608"/>
      <c r="U31" s="1608"/>
      <c r="V31" s="1608"/>
      <c r="W31" s="1608"/>
      <c r="X31" s="1608"/>
      <c r="Y31" s="1608"/>
      <c r="Z31" s="1608"/>
      <c r="AA31" s="526"/>
      <c r="AB31" s="526"/>
      <c r="AC31" s="526"/>
      <c r="AD31" s="526"/>
      <c r="AE31" s="526"/>
      <c r="AF31" s="517" t="s">
        <v>15422</v>
      </c>
      <c r="AG31" s="526"/>
      <c r="AH31" s="596"/>
      <c r="AI31" s="526"/>
      <c r="AJ31" s="582"/>
      <c r="AK31" s="593">
        <f t="shared" si="80"/>
        <v>0</v>
      </c>
      <c r="AL31" s="582"/>
      <c r="AM31" s="511">
        <f t="shared" si="81"/>
        <v>0</v>
      </c>
      <c r="BL31" s="582"/>
      <c r="BN31" s="512" t="s">
        <v>15421</v>
      </c>
      <c r="BO31" s="604" t="s">
        <v>15423</v>
      </c>
      <c r="BP31" s="1608"/>
      <c r="BQ31" s="1608"/>
      <c r="BR31" s="1608"/>
      <c r="BS31" s="1608"/>
      <c r="BT31" s="1608"/>
      <c r="BU31" s="1608"/>
      <c r="BV31" s="1608"/>
      <c r="BW31" s="1608"/>
      <c r="BX31" s="1608"/>
      <c r="BY31" s="1608"/>
      <c r="BZ31" s="1608"/>
      <c r="CA31" s="1608"/>
      <c r="CB31" s="1608"/>
      <c r="CC31" s="1608"/>
      <c r="CD31" s="1608"/>
      <c r="CE31" s="1608"/>
      <c r="CF31" s="1608"/>
      <c r="CG31" s="1608"/>
      <c r="CH31" s="1608"/>
      <c r="CI31" s="1608"/>
      <c r="CJ31" s="1608"/>
      <c r="CK31" s="526"/>
      <c r="CL31" s="526"/>
      <c r="CM31" s="526"/>
      <c r="CN31" s="526"/>
    </row>
    <row r="32" spans="1:92" ht="15.75" customHeight="1">
      <c r="A32" s="526"/>
      <c r="B32" s="512" t="s">
        <v>15424</v>
      </c>
      <c r="C32" s="513" t="s">
        <v>8502</v>
      </c>
      <c r="D32" s="513">
        <v>3</v>
      </c>
      <c r="E32" s="604">
        <v>30.137</v>
      </c>
      <c r="F32" s="1608"/>
      <c r="G32" s="1608"/>
      <c r="H32" s="1608"/>
      <c r="I32" s="1608"/>
      <c r="J32" s="1608"/>
      <c r="K32" s="1608"/>
      <c r="L32" s="1608"/>
      <c r="M32" s="1608"/>
      <c r="N32" s="1608"/>
      <c r="O32" s="1608"/>
      <c r="P32" s="1608"/>
      <c r="Q32" s="1608"/>
      <c r="R32" s="1608"/>
      <c r="S32" s="1608"/>
      <c r="T32" s="1608"/>
      <c r="U32" s="1608"/>
      <c r="V32" s="1608"/>
      <c r="W32" s="1608"/>
      <c r="X32" s="1608"/>
      <c r="Y32" s="1608"/>
      <c r="Z32" s="1608"/>
      <c r="AA32" s="526"/>
      <c r="AB32" s="526"/>
      <c r="AC32" s="526"/>
      <c r="AD32" s="526"/>
      <c r="AE32" s="526"/>
      <c r="AF32" s="517" t="s">
        <v>15425</v>
      </c>
      <c r="AG32" s="526"/>
      <c r="AH32" s="596"/>
      <c r="AI32" s="526"/>
      <c r="AJ32" s="582"/>
      <c r="AK32" s="593">
        <f t="shared" si="80"/>
        <v>0</v>
      </c>
      <c r="AL32" s="582"/>
      <c r="AM32" s="511">
        <f xml:space="preserve"> IF( ISNUMBER(E32 ), 0, 1 )</f>
        <v>0</v>
      </c>
      <c r="BL32" s="582"/>
      <c r="BN32" s="512" t="s">
        <v>15424</v>
      </c>
      <c r="BO32" s="604" t="s">
        <v>15426</v>
      </c>
      <c r="BP32" s="1608"/>
      <c r="BQ32" s="1608"/>
      <c r="BR32" s="1608"/>
      <c r="BS32" s="1608"/>
      <c r="BT32" s="1608"/>
      <c r="BU32" s="1608"/>
      <c r="BV32" s="1608"/>
      <c r="BW32" s="1608"/>
      <c r="BX32" s="1608"/>
      <c r="BY32" s="1608"/>
      <c r="BZ32" s="1608"/>
      <c r="CA32" s="1608"/>
      <c r="CB32" s="1608"/>
      <c r="CC32" s="1608"/>
      <c r="CD32" s="1608"/>
      <c r="CE32" s="1608"/>
      <c r="CF32" s="1608"/>
      <c r="CG32" s="1608"/>
      <c r="CH32" s="1608"/>
      <c r="CI32" s="1608"/>
      <c r="CJ32" s="1608"/>
      <c r="CK32" s="526"/>
      <c r="CL32" s="526"/>
      <c r="CM32" s="526"/>
      <c r="CN32" s="526"/>
    </row>
    <row r="33" spans="1:92" ht="15.75" customHeight="1">
      <c r="A33" s="526"/>
      <c r="B33" s="512" t="s">
        <v>15427</v>
      </c>
      <c r="C33" s="513" t="s">
        <v>8502</v>
      </c>
      <c r="D33" s="513">
        <v>3</v>
      </c>
      <c r="E33" s="604">
        <v>0</v>
      </c>
      <c r="F33" s="1608"/>
      <c r="G33" s="1608"/>
      <c r="H33" s="1608"/>
      <c r="I33" s="1608"/>
      <c r="J33" s="1608"/>
      <c r="K33" s="1608"/>
      <c r="L33" s="1608"/>
      <c r="M33" s="1608"/>
      <c r="N33" s="1608"/>
      <c r="O33" s="1608"/>
      <c r="P33" s="1608"/>
      <c r="Q33" s="1608"/>
      <c r="R33" s="1608"/>
      <c r="S33" s="1608"/>
      <c r="T33" s="1608"/>
      <c r="U33" s="1608"/>
      <c r="V33" s="1608"/>
      <c r="W33" s="1608"/>
      <c r="X33" s="1608"/>
      <c r="Y33" s="1608"/>
      <c r="Z33" s="1608"/>
      <c r="AA33" s="526"/>
      <c r="AB33" s="526"/>
      <c r="AC33" s="526"/>
      <c r="AD33" s="526"/>
      <c r="AE33" s="526"/>
      <c r="AF33" s="517" t="s">
        <v>15428</v>
      </c>
      <c r="AG33" s="526"/>
      <c r="AH33" s="596"/>
      <c r="AI33" s="526"/>
      <c r="AJ33" s="582"/>
      <c r="AK33" s="593">
        <f t="shared" si="80"/>
        <v>0</v>
      </c>
      <c r="AL33" s="582"/>
      <c r="AM33" s="511">
        <f t="shared" si="81"/>
        <v>0</v>
      </c>
      <c r="BL33" s="582"/>
      <c r="BN33" s="512" t="s">
        <v>15427</v>
      </c>
      <c r="BO33" s="604" t="s">
        <v>15429</v>
      </c>
      <c r="BP33" s="1608"/>
      <c r="BQ33" s="1608"/>
      <c r="BR33" s="1608"/>
      <c r="BS33" s="1608"/>
      <c r="BT33" s="1608"/>
      <c r="BU33" s="1608"/>
      <c r="BV33" s="1608"/>
      <c r="BW33" s="1608"/>
      <c r="BX33" s="1608"/>
      <c r="BY33" s="1608"/>
      <c r="BZ33" s="1608"/>
      <c r="CA33" s="1608"/>
      <c r="CB33" s="1608"/>
      <c r="CC33" s="1608"/>
      <c r="CD33" s="1608"/>
      <c r="CE33" s="1608"/>
      <c r="CF33" s="1608"/>
      <c r="CG33" s="1608"/>
      <c r="CH33" s="1608"/>
      <c r="CI33" s="1608"/>
      <c r="CJ33" s="1608"/>
      <c r="CK33" s="526"/>
      <c r="CL33" s="526"/>
      <c r="CM33" s="526"/>
      <c r="CN33" s="526"/>
    </row>
    <row r="34" spans="1:92" ht="15.75" customHeight="1">
      <c r="A34" s="526"/>
      <c r="B34" s="512" t="s">
        <v>15430</v>
      </c>
      <c r="C34" s="513" t="s">
        <v>8502</v>
      </c>
      <c r="D34" s="513">
        <v>3</v>
      </c>
      <c r="E34" s="604">
        <v>7.1959999999999997</v>
      </c>
      <c r="F34" s="1608"/>
      <c r="G34" s="1608"/>
      <c r="H34" s="1608"/>
      <c r="I34" s="1608"/>
      <c r="J34" s="1608"/>
      <c r="K34" s="1608"/>
      <c r="L34" s="1608"/>
      <c r="M34" s="1608"/>
      <c r="N34" s="1608"/>
      <c r="O34" s="1608"/>
      <c r="P34" s="1608"/>
      <c r="Q34" s="1608"/>
      <c r="R34" s="1608"/>
      <c r="S34" s="1608"/>
      <c r="T34" s="1608"/>
      <c r="U34" s="1608"/>
      <c r="V34" s="1608"/>
      <c r="W34" s="1608"/>
      <c r="X34" s="1608"/>
      <c r="Y34" s="1608"/>
      <c r="Z34" s="1608"/>
      <c r="AA34" s="526"/>
      <c r="AB34" s="526"/>
      <c r="AC34" s="526"/>
      <c r="AD34" s="526"/>
      <c r="AE34" s="526"/>
      <c r="AF34" s="517" t="s">
        <v>15431</v>
      </c>
      <c r="AG34" s="526"/>
      <c r="AH34" s="596"/>
      <c r="AI34" s="526"/>
      <c r="AJ34" s="582"/>
      <c r="AK34" s="593">
        <f t="shared" si="80"/>
        <v>0</v>
      </c>
      <c r="AL34" s="582"/>
      <c r="AM34" s="511">
        <f t="shared" si="81"/>
        <v>0</v>
      </c>
      <c r="BL34" s="582"/>
      <c r="BN34" s="512" t="s">
        <v>15430</v>
      </c>
      <c r="BO34" s="604" t="s">
        <v>15432</v>
      </c>
      <c r="BP34" s="1608"/>
      <c r="BQ34" s="1608"/>
      <c r="BR34" s="1608"/>
      <c r="BS34" s="1608"/>
      <c r="BT34" s="1608"/>
      <c r="BU34" s="1608"/>
      <c r="BV34" s="1608"/>
      <c r="BW34" s="1608"/>
      <c r="BX34" s="1608"/>
      <c r="BY34" s="1608"/>
      <c r="BZ34" s="1608"/>
      <c r="CA34" s="1608"/>
      <c r="CB34" s="1608"/>
      <c r="CC34" s="1608"/>
      <c r="CD34" s="1608"/>
      <c r="CE34" s="1608"/>
      <c r="CF34" s="1608"/>
      <c r="CG34" s="1608"/>
      <c r="CH34" s="1608"/>
      <c r="CI34" s="1608"/>
      <c r="CJ34" s="1608"/>
      <c r="CK34" s="526"/>
      <c r="CL34" s="526"/>
      <c r="CM34" s="526"/>
      <c r="CN34" s="526"/>
    </row>
    <row r="35" spans="1:92" ht="15.75" customHeight="1">
      <c r="A35" s="526"/>
      <c r="B35" s="512" t="s">
        <v>15433</v>
      </c>
      <c r="C35" s="513" t="s">
        <v>8502</v>
      </c>
      <c r="D35" s="513">
        <v>3</v>
      </c>
      <c r="E35" s="604">
        <v>0</v>
      </c>
      <c r="F35" s="1608"/>
      <c r="G35" s="1608"/>
      <c r="H35" s="1608"/>
      <c r="I35" s="1608"/>
      <c r="J35" s="1608"/>
      <c r="K35" s="1608"/>
      <c r="L35" s="1608"/>
      <c r="M35" s="1608"/>
      <c r="N35" s="1608"/>
      <c r="O35" s="1608"/>
      <c r="P35" s="1608"/>
      <c r="Q35" s="1608"/>
      <c r="R35" s="1608"/>
      <c r="S35" s="1608"/>
      <c r="T35" s="1608"/>
      <c r="U35" s="1608"/>
      <c r="V35" s="1608"/>
      <c r="W35" s="1608"/>
      <c r="X35" s="1608"/>
      <c r="Y35" s="1608"/>
      <c r="Z35" s="1608"/>
      <c r="AA35" s="526"/>
      <c r="AB35" s="526"/>
      <c r="AC35" s="526"/>
      <c r="AD35" s="526"/>
      <c r="AE35" s="526"/>
      <c r="AF35" s="517" t="s">
        <v>15434</v>
      </c>
      <c r="AG35" s="526"/>
      <c r="AH35" s="596"/>
      <c r="AI35" s="526"/>
      <c r="AJ35" s="582"/>
      <c r="AK35" s="593">
        <f t="shared" si="80"/>
        <v>0</v>
      </c>
      <c r="AL35" s="582"/>
      <c r="AM35" s="511">
        <f t="shared" si="81"/>
        <v>0</v>
      </c>
      <c r="BL35" s="582"/>
      <c r="BN35" s="512" t="s">
        <v>15435</v>
      </c>
      <c r="BO35" s="604" t="s">
        <v>15436</v>
      </c>
      <c r="BP35" s="1608"/>
      <c r="BQ35" s="1608"/>
      <c r="BR35" s="1608"/>
      <c r="BS35" s="1608"/>
      <c r="BT35" s="1608"/>
      <c r="BU35" s="1608"/>
      <c r="BV35" s="1608"/>
      <c r="BW35" s="1608"/>
      <c r="BX35" s="1608"/>
      <c r="BY35" s="1608"/>
      <c r="BZ35" s="1608"/>
      <c r="CA35" s="1608"/>
      <c r="CB35" s="1608"/>
      <c r="CC35" s="1608"/>
      <c r="CD35" s="1608"/>
      <c r="CE35" s="1608"/>
      <c r="CF35" s="1608"/>
      <c r="CG35" s="1608"/>
      <c r="CH35" s="1608"/>
      <c r="CI35" s="1608"/>
      <c r="CJ35" s="1608"/>
      <c r="CK35" s="526"/>
      <c r="CL35" s="526"/>
      <c r="CM35" s="526"/>
      <c r="CN35" s="526"/>
    </row>
    <row r="36" spans="1:92" ht="15.75" customHeight="1">
      <c r="A36" s="526"/>
      <c r="B36" s="512" t="s">
        <v>15437</v>
      </c>
      <c r="C36" s="513" t="s">
        <v>15438</v>
      </c>
      <c r="D36" s="513">
        <v>3</v>
      </c>
      <c r="E36" s="604">
        <v>0</v>
      </c>
      <c r="F36" s="1608"/>
      <c r="G36" s="1608"/>
      <c r="H36" s="1608"/>
      <c r="I36" s="1608"/>
      <c r="J36" s="1608"/>
      <c r="K36" s="1608"/>
      <c r="L36" s="1608"/>
      <c r="M36" s="1608"/>
      <c r="N36" s="1608"/>
      <c r="O36" s="1608"/>
      <c r="P36" s="1608"/>
      <c r="Q36" s="1608"/>
      <c r="R36" s="1608"/>
      <c r="S36" s="1608"/>
      <c r="T36" s="1608"/>
      <c r="U36" s="1608"/>
      <c r="V36" s="1608"/>
      <c r="W36" s="1608"/>
      <c r="X36" s="1608"/>
      <c r="Y36" s="1608"/>
      <c r="Z36" s="1608"/>
      <c r="AA36" s="526"/>
      <c r="AB36" s="526"/>
      <c r="AC36" s="526"/>
      <c r="AD36" s="526"/>
      <c r="AE36" s="526"/>
      <c r="AF36" s="517" t="s">
        <v>15439</v>
      </c>
      <c r="AG36" s="526"/>
      <c r="AH36" s="596"/>
      <c r="AI36" s="526"/>
      <c r="AJ36" s="582"/>
      <c r="AK36" s="593">
        <f t="shared" si="80"/>
        <v>0</v>
      </c>
      <c r="AL36" s="582"/>
      <c r="AM36" s="511">
        <f t="shared" si="81"/>
        <v>0</v>
      </c>
      <c r="BL36" s="582"/>
      <c r="BN36" s="512" t="s">
        <v>15437</v>
      </c>
      <c r="BO36" s="604" t="s">
        <v>15440</v>
      </c>
      <c r="BP36" s="1608"/>
      <c r="BQ36" s="1608"/>
      <c r="BR36" s="1608"/>
      <c r="BS36" s="1608"/>
      <c r="BT36" s="1608"/>
      <c r="BU36" s="1608"/>
      <c r="BV36" s="1608"/>
      <c r="BW36" s="1608"/>
      <c r="BX36" s="1608"/>
      <c r="BY36" s="1608"/>
      <c r="BZ36" s="1608"/>
      <c r="CA36" s="1608"/>
      <c r="CB36" s="1608"/>
      <c r="CC36" s="1608"/>
      <c r="CD36" s="1608"/>
      <c r="CE36" s="1608"/>
      <c r="CF36" s="1608"/>
      <c r="CG36" s="1608"/>
      <c r="CH36" s="1608"/>
      <c r="CI36" s="1608"/>
      <c r="CJ36" s="1608"/>
      <c r="CK36" s="526"/>
      <c r="CL36" s="526"/>
      <c r="CM36" s="526"/>
      <c r="CN36" s="526"/>
    </row>
    <row r="37" spans="1:92" ht="15.75" customHeight="1">
      <c r="A37" s="526"/>
      <c r="B37" s="512" t="s">
        <v>15441</v>
      </c>
      <c r="C37" s="513" t="s">
        <v>14820</v>
      </c>
      <c r="D37" s="513">
        <v>3</v>
      </c>
      <c r="E37" s="604">
        <v>0</v>
      </c>
      <c r="F37" s="1608"/>
      <c r="G37" s="1608"/>
      <c r="H37" s="1608"/>
      <c r="I37" s="1608"/>
      <c r="J37" s="1608"/>
      <c r="K37" s="1608"/>
      <c r="L37" s="1608"/>
      <c r="M37" s="1608"/>
      <c r="N37" s="1608"/>
      <c r="O37" s="1608"/>
      <c r="P37" s="1608"/>
      <c r="Q37" s="1608"/>
      <c r="R37" s="1608"/>
      <c r="S37" s="1608"/>
      <c r="T37" s="1608"/>
      <c r="U37" s="1608"/>
      <c r="V37" s="1608"/>
      <c r="W37" s="1608"/>
      <c r="X37" s="1608"/>
      <c r="Y37" s="1608"/>
      <c r="Z37" s="1608"/>
      <c r="AA37" s="526"/>
      <c r="AB37" s="526"/>
      <c r="AC37" s="526"/>
      <c r="AD37" s="526"/>
      <c r="AE37" s="526"/>
      <c r="AF37" s="517" t="s">
        <v>15442</v>
      </c>
      <c r="AG37" s="526"/>
      <c r="AH37" s="596"/>
      <c r="AI37" s="526"/>
      <c r="AJ37" s="582"/>
      <c r="AK37" s="593">
        <f t="shared" si="80"/>
        <v>0</v>
      </c>
      <c r="AL37" s="582"/>
      <c r="AM37" s="511">
        <f t="shared" si="81"/>
        <v>0</v>
      </c>
      <c r="BL37" s="582"/>
      <c r="BN37" s="512" t="s">
        <v>15441</v>
      </c>
      <c r="BO37" s="604" t="s">
        <v>15443</v>
      </c>
      <c r="BP37" s="1608"/>
      <c r="BQ37" s="1608"/>
      <c r="BR37" s="1608"/>
      <c r="BS37" s="1608"/>
      <c r="BT37" s="1608"/>
      <c r="BU37" s="1608"/>
      <c r="BV37" s="1608"/>
      <c r="BW37" s="1608"/>
      <c r="BX37" s="1608"/>
      <c r="BY37" s="1608"/>
      <c r="BZ37" s="1608"/>
      <c r="CA37" s="1608"/>
      <c r="CB37" s="1608"/>
      <c r="CC37" s="1608"/>
      <c r="CD37" s="1608"/>
      <c r="CE37" s="1608"/>
      <c r="CF37" s="1608"/>
      <c r="CG37" s="1608"/>
      <c r="CH37" s="1608"/>
      <c r="CI37" s="1608"/>
      <c r="CJ37" s="1608"/>
      <c r="CK37" s="526"/>
      <c r="CL37" s="526"/>
      <c r="CM37" s="526"/>
      <c r="CN37" s="526"/>
    </row>
    <row r="38" spans="1:92" ht="15.75" customHeight="1" thickBot="1">
      <c r="A38" s="526"/>
      <c r="B38" s="519" t="s">
        <v>15444</v>
      </c>
      <c r="C38" s="520" t="s">
        <v>14820</v>
      </c>
      <c r="D38" s="520">
        <v>3</v>
      </c>
      <c r="E38" s="1640">
        <v>0</v>
      </c>
      <c r="F38" s="1608"/>
      <c r="G38" s="1608"/>
      <c r="H38" s="1608"/>
      <c r="I38" s="1608"/>
      <c r="J38" s="1608"/>
      <c r="K38" s="1608"/>
      <c r="L38" s="1608"/>
      <c r="M38" s="1608"/>
      <c r="N38" s="1608"/>
      <c r="O38" s="1608"/>
      <c r="P38" s="1608"/>
      <c r="Q38" s="1608"/>
      <c r="R38" s="1608"/>
      <c r="S38" s="1608"/>
      <c r="T38" s="1608"/>
      <c r="U38" s="1608"/>
      <c r="V38" s="1608"/>
      <c r="W38" s="1608"/>
      <c r="X38" s="1608"/>
      <c r="Y38" s="1608"/>
      <c r="Z38" s="1608"/>
      <c r="AA38" s="526"/>
      <c r="AB38" s="526"/>
      <c r="AC38" s="526"/>
      <c r="AD38" s="526"/>
      <c r="AE38" s="526"/>
      <c r="AF38" s="523" t="s">
        <v>15445</v>
      </c>
      <c r="AG38" s="526"/>
      <c r="AH38" s="606"/>
      <c r="AI38" s="526"/>
      <c r="AJ38" s="582"/>
      <c r="AK38" s="593">
        <f t="shared" si="80"/>
        <v>0</v>
      </c>
      <c r="AL38" s="582"/>
      <c r="AM38" s="511">
        <f t="shared" si="81"/>
        <v>0</v>
      </c>
      <c r="BL38" s="582"/>
      <c r="BN38" s="519" t="s">
        <v>15444</v>
      </c>
      <c r="BO38" s="1640" t="s">
        <v>15446</v>
      </c>
      <c r="BP38" s="1608"/>
      <c r="BQ38" s="1608"/>
      <c r="BR38" s="1608"/>
      <c r="BS38" s="1608"/>
      <c r="BT38" s="1608"/>
      <c r="BU38" s="1608"/>
      <c r="BV38" s="1608"/>
      <c r="BW38" s="1608"/>
      <c r="BX38" s="1608"/>
      <c r="BY38" s="1608"/>
      <c r="BZ38" s="1608"/>
      <c r="CA38" s="1608"/>
      <c r="CB38" s="1608"/>
      <c r="CC38" s="1608"/>
      <c r="CD38" s="1608"/>
      <c r="CE38" s="1608"/>
      <c r="CF38" s="1608"/>
      <c r="CG38" s="1608"/>
      <c r="CH38" s="1608"/>
      <c r="CI38" s="1608"/>
      <c r="CJ38" s="1608"/>
      <c r="CK38" s="526"/>
      <c r="CL38" s="526"/>
      <c r="CM38" s="526"/>
      <c r="CN38" s="526"/>
    </row>
    <row r="39" spans="1:92" ht="9" customHeight="1" thickTop="1">
      <c r="A39" s="526"/>
      <c r="B39" s="1122"/>
      <c r="C39" s="588"/>
      <c r="D39" s="588"/>
      <c r="E39" s="588"/>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6"/>
      <c r="AD39" s="526"/>
      <c r="AE39" s="526"/>
      <c r="AF39" s="526"/>
      <c r="AG39" s="526"/>
      <c r="AH39" s="526"/>
      <c r="AI39" s="526"/>
    </row>
    <row r="40" spans="1:92" ht="15">
      <c r="A40" s="526"/>
      <c r="B40" s="858"/>
      <c r="C40" s="1608"/>
      <c r="D40" s="1608"/>
      <c r="E40" s="1608"/>
      <c r="F40" s="526"/>
      <c r="G40" s="526"/>
      <c r="H40" s="526"/>
      <c r="I40" s="526"/>
      <c r="J40" s="526"/>
      <c r="K40" s="526"/>
      <c r="L40" s="526"/>
      <c r="M40" s="526"/>
      <c r="N40" s="526"/>
      <c r="O40" s="526"/>
      <c r="P40" s="526"/>
      <c r="Q40" s="526"/>
      <c r="R40" s="526"/>
      <c r="S40" s="526"/>
      <c r="T40" s="526"/>
      <c r="U40" s="526"/>
      <c r="V40" s="526"/>
      <c r="W40" s="526"/>
      <c r="X40" s="526"/>
      <c r="Y40" s="526"/>
      <c r="Z40" s="526"/>
      <c r="AA40" s="526"/>
      <c r="AB40" s="526"/>
      <c r="AC40" s="526"/>
      <c r="AD40" s="526"/>
      <c r="AE40" s="526"/>
      <c r="AF40" s="526"/>
      <c r="AG40" s="526"/>
      <c r="AH40" s="526"/>
      <c r="AI40" s="526"/>
    </row>
    <row r="41" spans="1:92" ht="15">
      <c r="A41" s="526"/>
      <c r="B41" s="526"/>
      <c r="C41" s="526"/>
      <c r="D41" s="526"/>
      <c r="E41" s="526"/>
      <c r="F41" s="526"/>
      <c r="G41" s="526"/>
      <c r="H41" s="526"/>
      <c r="I41" s="526"/>
      <c r="J41" s="526"/>
      <c r="K41" s="526"/>
      <c r="L41" s="526"/>
      <c r="M41" s="526"/>
      <c r="N41" s="526"/>
      <c r="O41" s="526"/>
      <c r="P41" s="526"/>
      <c r="Q41" s="526"/>
      <c r="R41" s="526"/>
      <c r="S41" s="526"/>
      <c r="T41" s="526"/>
      <c r="U41" s="526"/>
      <c r="V41" s="526"/>
      <c r="W41" s="526"/>
      <c r="X41" s="526"/>
      <c r="Y41" s="526"/>
      <c r="Z41" s="526"/>
      <c r="AA41" s="526"/>
      <c r="AB41" s="526"/>
      <c r="AC41" s="526"/>
      <c r="AD41" s="526"/>
      <c r="AE41" s="526"/>
      <c r="AF41" s="526"/>
      <c r="AG41" s="526"/>
      <c r="AH41" s="526"/>
      <c r="AI41" s="526"/>
    </row>
    <row r="42" spans="1:92" ht="15">
      <c r="A42" s="526"/>
      <c r="B42" s="526"/>
      <c r="C42" s="526"/>
      <c r="D42" s="526"/>
      <c r="E42" s="526"/>
      <c r="F42" s="526"/>
      <c r="G42" s="526"/>
      <c r="H42" s="526"/>
      <c r="I42" s="526"/>
      <c r="J42" s="526"/>
      <c r="K42" s="526"/>
      <c r="L42" s="526"/>
      <c r="M42" s="526"/>
      <c r="N42" s="526"/>
      <c r="O42" s="526"/>
      <c r="P42" s="526"/>
      <c r="Q42" s="526"/>
      <c r="R42" s="526"/>
      <c r="S42" s="526"/>
      <c r="T42" s="526"/>
      <c r="U42" s="526"/>
      <c r="V42" s="526"/>
      <c r="W42" s="526"/>
      <c r="X42" s="526"/>
      <c r="Y42" s="526"/>
      <c r="Z42" s="526"/>
      <c r="AA42" s="526"/>
      <c r="AB42" s="526"/>
      <c r="AC42" s="526"/>
      <c r="AD42" s="526"/>
      <c r="AE42" s="526"/>
      <c r="AF42" s="526"/>
      <c r="AG42" s="526"/>
      <c r="AH42" s="526"/>
      <c r="AI42" s="526"/>
    </row>
    <row r="43" spans="1:92" ht="15">
      <c r="A43" s="526"/>
      <c r="B43" s="526"/>
      <c r="C43" s="526"/>
      <c r="D43" s="526"/>
      <c r="E43" s="526"/>
      <c r="F43" s="526"/>
      <c r="G43" s="526"/>
      <c r="H43" s="526"/>
      <c r="I43" s="526"/>
      <c r="J43" s="526"/>
      <c r="K43" s="526"/>
      <c r="L43" s="526"/>
      <c r="M43" s="526"/>
      <c r="N43" s="526"/>
      <c r="O43" s="526"/>
      <c r="P43" s="526"/>
      <c r="Q43" s="526"/>
      <c r="R43" s="526"/>
      <c r="S43" s="526"/>
      <c r="T43" s="526"/>
      <c r="U43" s="526"/>
      <c r="V43" s="526"/>
      <c r="W43" s="526"/>
      <c r="X43" s="526"/>
      <c r="Y43" s="526"/>
      <c r="Z43" s="526"/>
      <c r="AA43" s="526"/>
      <c r="AB43" s="526"/>
      <c r="AC43" s="526"/>
      <c r="AD43" s="526"/>
      <c r="AE43" s="526"/>
      <c r="AF43" s="526"/>
      <c r="AG43" s="526"/>
      <c r="AH43" s="526"/>
      <c r="AI43" s="526"/>
    </row>
    <row r="44" spans="1:92" ht="15">
      <c r="A44" s="526"/>
      <c r="B44" s="526"/>
      <c r="C44" s="526"/>
      <c r="D44" s="526"/>
      <c r="E44" s="526"/>
      <c r="F44" s="526"/>
      <c r="G44" s="526"/>
      <c r="H44" s="526"/>
      <c r="I44" s="526"/>
      <c r="J44" s="526"/>
      <c r="K44" s="526"/>
      <c r="L44" s="526"/>
      <c r="M44" s="526"/>
      <c r="N44" s="526"/>
      <c r="O44" s="526"/>
      <c r="P44" s="526"/>
      <c r="Q44" s="526"/>
      <c r="R44" s="526"/>
      <c r="S44" s="526"/>
      <c r="T44" s="526"/>
      <c r="U44" s="526"/>
      <c r="V44" s="526"/>
      <c r="W44" s="526"/>
      <c r="X44" s="526"/>
      <c r="Y44" s="526"/>
      <c r="Z44" s="526"/>
      <c r="AA44" s="526"/>
      <c r="AB44" s="526"/>
      <c r="AC44" s="526"/>
      <c r="AD44" s="526"/>
      <c r="AE44" s="526"/>
      <c r="AF44" s="526"/>
      <c r="AG44" s="526"/>
      <c r="AH44" s="526"/>
      <c r="AI44" s="526"/>
    </row>
    <row r="45" spans="1:92" ht="15">
      <c r="A45" s="526"/>
      <c r="B45" s="526"/>
      <c r="C45" s="526"/>
      <c r="D45" s="526"/>
      <c r="E45" s="526"/>
      <c r="F45" s="526"/>
      <c r="G45" s="526"/>
      <c r="H45" s="526"/>
      <c r="I45" s="526"/>
      <c r="J45" s="526"/>
      <c r="K45" s="526"/>
      <c r="L45" s="526"/>
      <c r="M45" s="526"/>
      <c r="N45" s="526"/>
      <c r="O45" s="526"/>
      <c r="P45" s="526"/>
      <c r="Q45" s="526"/>
      <c r="R45" s="526"/>
      <c r="S45" s="526"/>
      <c r="T45" s="526"/>
      <c r="U45" s="526"/>
      <c r="V45" s="526"/>
      <c r="W45" s="526"/>
      <c r="X45" s="526"/>
      <c r="Y45" s="526"/>
      <c r="Z45" s="526"/>
      <c r="AA45" s="526"/>
      <c r="AB45" s="526"/>
      <c r="AC45" s="526"/>
      <c r="AD45" s="526"/>
      <c r="AE45" s="526"/>
      <c r="AF45" s="526"/>
      <c r="AG45" s="526"/>
      <c r="AH45" s="526"/>
      <c r="AI45" s="526"/>
    </row>
  </sheetData>
  <sheetProtection algorithmName="SHA-512" hashValue="Hai8wz5Hwcsul2CIvkiQ5/U4zHi1FpZMfVXbwPIfgyi2uRfNEkxuPgvGUrjMXZAAiS085dXUeL1HXMl9NIqpmg==" saltValue="dGvpY5ZOZxy7wtmHEtZmkA==" spinCount="100000" sheet="1"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10:K15 N10:Q15 S10:W15 Y10:AC15 E20:K25 L17 N20:Q25 S20:W25 Y20:AC25 E29:E38"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showGridLines="0" zoomScale="70" zoomScaleNormal="70" zoomScaleSheetLayoutView="100" workbookViewId="0">
      <selection sqref="A1:XFD1048576"/>
    </sheetView>
  </sheetViews>
  <sheetFormatPr defaultColWidth="9" defaultRowHeight="14.25"/>
  <cols>
    <col min="1" max="1" width="1.625" style="579" customWidth="1"/>
    <col min="2" max="2" width="63.5" style="579" bestFit="1" customWidth="1"/>
    <col min="3" max="3" width="7" style="579" customWidth="1"/>
    <col min="4" max="4" width="5.125" style="579" customWidth="1"/>
    <col min="5" max="5" width="17.5" style="579" customWidth="1"/>
    <col min="6" max="6" width="2.125" style="579" customWidth="1"/>
    <col min="7" max="7" width="12.125" style="579" customWidth="1"/>
    <col min="8" max="8" width="1.625" style="579" customWidth="1"/>
    <col min="9" max="9" width="33.625" style="579" customWidth="1"/>
    <col min="10" max="11" width="1.625" style="579" customWidth="1"/>
    <col min="12" max="12" width="25.125" style="579" customWidth="1"/>
    <col min="13" max="13" width="1.625" style="579" customWidth="1"/>
    <col min="14" max="14" width="25.125" style="579" hidden="1" customWidth="1"/>
    <col min="15" max="15" width="1.625" style="579" hidden="1" customWidth="1"/>
    <col min="16" max="16" width="1.625" style="579" customWidth="1"/>
    <col min="17" max="17" width="40.125" style="579" customWidth="1"/>
    <col min="18" max="18" width="17.5" style="579" customWidth="1"/>
    <col min="19" max="19" width="1.625" style="579" customWidth="1"/>
    <col min="20" max="16384" width="9" style="579"/>
  </cols>
  <sheetData>
    <row r="1" spans="1:18" ht="30" customHeight="1">
      <c r="B1" s="580" t="s">
        <v>716</v>
      </c>
      <c r="C1" s="580"/>
      <c r="D1" s="580"/>
      <c r="E1" s="580"/>
      <c r="F1" s="1641"/>
      <c r="G1" s="581"/>
      <c r="K1" s="582"/>
      <c r="M1" s="582"/>
      <c r="O1" s="582"/>
      <c r="Q1" s="580" t="s">
        <v>6740</v>
      </c>
      <c r="R1" s="580"/>
    </row>
    <row r="2" spans="1:18" ht="30" customHeight="1">
      <c r="B2" s="580" t="s">
        <v>9</v>
      </c>
      <c r="C2" s="488"/>
      <c r="D2" s="488"/>
      <c r="E2" s="488"/>
      <c r="F2" s="917"/>
      <c r="G2" s="581"/>
      <c r="K2" s="582"/>
      <c r="M2" s="582"/>
      <c r="O2" s="582"/>
      <c r="Q2" s="580"/>
      <c r="R2" s="488"/>
    </row>
    <row r="3" spans="1:18" ht="44.25" customHeight="1">
      <c r="B3" s="3077" t="s">
        <v>717</v>
      </c>
      <c r="C3" s="3077"/>
      <c r="D3" s="3077"/>
      <c r="E3" s="3077"/>
      <c r="F3" s="3077"/>
      <c r="G3" s="3077"/>
      <c r="H3" s="3077"/>
      <c r="I3" s="3077"/>
      <c r="K3" s="582"/>
      <c r="L3" s="583" t="s">
        <v>6741</v>
      </c>
      <c r="M3" s="582"/>
      <c r="O3" s="582"/>
      <c r="Q3" s="3077" t="s">
        <v>717</v>
      </c>
      <c r="R3" s="3077"/>
    </row>
    <row r="4" spans="1:18" ht="14.25" customHeight="1" thickBot="1">
      <c r="B4" s="584"/>
      <c r="C4" s="584"/>
      <c r="D4" s="584"/>
      <c r="E4" s="584"/>
      <c r="F4" s="585"/>
      <c r="G4" s="581"/>
      <c r="K4" s="582"/>
      <c r="M4" s="582"/>
      <c r="N4" s="674" t="s">
        <v>6742</v>
      </c>
      <c r="O4" s="582"/>
      <c r="Q4" s="584"/>
      <c r="R4" s="584"/>
    </row>
    <row r="5" spans="1:18" ht="56.25" customHeight="1" thickTop="1" thickBot="1">
      <c r="A5" s="526"/>
      <c r="B5" s="492" t="s">
        <v>6743</v>
      </c>
      <c r="C5" s="493" t="s">
        <v>6744</v>
      </c>
      <c r="D5" s="493" t="s">
        <v>6745</v>
      </c>
      <c r="E5" s="494" t="s">
        <v>14177</v>
      </c>
      <c r="F5" s="610"/>
      <c r="G5" s="497" t="s">
        <v>6749</v>
      </c>
      <c r="H5" s="526"/>
      <c r="I5" s="497" t="s">
        <v>6750</v>
      </c>
      <c r="J5" s="526"/>
      <c r="K5" s="582"/>
      <c r="M5" s="582"/>
      <c r="N5" s="502" t="s">
        <v>6751</v>
      </c>
      <c r="O5" s="582"/>
      <c r="Q5" s="492" t="s">
        <v>6743</v>
      </c>
      <c r="R5" s="494" t="s">
        <v>14177</v>
      </c>
    </row>
    <row r="6" spans="1:18" ht="15.75" customHeight="1" thickTop="1" thickBot="1">
      <c r="A6" s="526"/>
      <c r="B6" s="587"/>
      <c r="C6" s="562"/>
      <c r="D6" s="562"/>
      <c r="E6" s="588"/>
      <c r="F6" s="496"/>
      <c r="G6" s="581"/>
      <c r="H6" s="526"/>
      <c r="I6" s="526"/>
      <c r="J6" s="526"/>
      <c r="K6" s="582"/>
      <c r="M6" s="582"/>
      <c r="O6" s="582"/>
      <c r="Q6" s="587"/>
      <c r="R6" s="588"/>
    </row>
    <row r="7" spans="1:18" ht="15.75" customHeight="1" thickTop="1" thickBot="1">
      <c r="A7" s="526"/>
      <c r="B7" s="499" t="s">
        <v>7257</v>
      </c>
      <c r="C7" s="495"/>
      <c r="D7" s="495"/>
      <c r="E7" s="495"/>
      <c r="F7" s="612"/>
      <c r="G7" s="608"/>
      <c r="H7" s="526"/>
      <c r="I7" s="526"/>
      <c r="J7" s="526"/>
      <c r="K7" s="582"/>
      <c r="M7" s="582"/>
      <c r="O7" s="582"/>
      <c r="Q7" s="499" t="s">
        <v>7257</v>
      </c>
      <c r="R7" s="495"/>
    </row>
    <row r="8" spans="1:18" ht="15.75" customHeight="1" thickTop="1">
      <c r="A8" s="526"/>
      <c r="B8" s="503" t="s">
        <v>6308</v>
      </c>
      <c r="C8" s="504" t="s">
        <v>15447</v>
      </c>
      <c r="D8" s="504">
        <v>0</v>
      </c>
      <c r="E8" s="1594">
        <v>1399.92</v>
      </c>
      <c r="F8" s="612"/>
      <c r="G8" s="956" t="s">
        <v>15448</v>
      </c>
      <c r="H8" s="526"/>
      <c r="I8" s="592"/>
      <c r="J8" s="526"/>
      <c r="K8" s="582"/>
      <c r="L8" s="593">
        <f>IF( SUM( N8:N8 ) = 0, 0, $N$5 )</f>
        <v>0</v>
      </c>
      <c r="M8" s="582"/>
      <c r="N8" s="511">
        <f xml:space="preserve"> IF( ISNUMBER(E8 ), 0, 1 )</f>
        <v>0</v>
      </c>
      <c r="O8" s="582"/>
      <c r="Q8" s="503" t="s">
        <v>6308</v>
      </c>
      <c r="R8" s="594" t="s">
        <v>15449</v>
      </c>
    </row>
    <row r="9" spans="1:18" ht="15.75" customHeight="1">
      <c r="A9" s="526"/>
      <c r="B9" s="512" t="s">
        <v>15450</v>
      </c>
      <c r="C9" s="513" t="s">
        <v>7377</v>
      </c>
      <c r="D9" s="513">
        <v>0</v>
      </c>
      <c r="E9" s="1595">
        <v>83</v>
      </c>
      <c r="F9" s="612"/>
      <c r="G9" s="957" t="s">
        <v>15451</v>
      </c>
      <c r="H9" s="526"/>
      <c r="I9" s="596"/>
      <c r="J9" s="526"/>
      <c r="K9" s="582"/>
      <c r="L9" s="593">
        <f t="shared" ref="L9:L12" si="0">IF( SUM( N9:N9 ) = 0, 0, $N$5 )</f>
        <v>0</v>
      </c>
      <c r="M9" s="582"/>
      <c r="N9" s="511">
        <f t="shared" ref="N9:N12" si="1" xml:space="preserve"> IF( ISNUMBER(E9 ), 0, 1 )</f>
        <v>0</v>
      </c>
      <c r="O9" s="582"/>
      <c r="Q9" s="512" t="s">
        <v>15450</v>
      </c>
      <c r="R9" s="597" t="s">
        <v>15452</v>
      </c>
    </row>
    <row r="10" spans="1:18" ht="15.75" customHeight="1">
      <c r="A10" s="526"/>
      <c r="B10" s="512" t="s">
        <v>6310</v>
      </c>
      <c r="C10" s="513" t="s">
        <v>7377</v>
      </c>
      <c r="D10" s="513">
        <v>0</v>
      </c>
      <c r="E10" s="1595">
        <v>361</v>
      </c>
      <c r="F10" s="612"/>
      <c r="G10" s="957" t="s">
        <v>15453</v>
      </c>
      <c r="H10" s="526"/>
      <c r="I10" s="596"/>
      <c r="J10" s="526"/>
      <c r="K10" s="582"/>
      <c r="L10" s="593">
        <f t="shared" si="0"/>
        <v>0</v>
      </c>
      <c r="M10" s="582"/>
      <c r="N10" s="511">
        <f t="shared" si="1"/>
        <v>0</v>
      </c>
      <c r="O10" s="582"/>
      <c r="Q10" s="512" t="s">
        <v>6310</v>
      </c>
      <c r="R10" s="597" t="s">
        <v>15454</v>
      </c>
    </row>
    <row r="11" spans="1:18" ht="15.75" customHeight="1">
      <c r="A11" s="526"/>
      <c r="B11" s="512" t="s">
        <v>6311</v>
      </c>
      <c r="C11" s="513" t="s">
        <v>7377</v>
      </c>
      <c r="D11" s="513">
        <v>0</v>
      </c>
      <c r="E11" s="1595">
        <v>0</v>
      </c>
      <c r="F11" s="612"/>
      <c r="G11" s="957" t="s">
        <v>15455</v>
      </c>
      <c r="H11" s="526"/>
      <c r="I11" s="596"/>
      <c r="J11" s="526"/>
      <c r="K11" s="582"/>
      <c r="L11" s="593">
        <f t="shared" si="0"/>
        <v>0</v>
      </c>
      <c r="M11" s="582"/>
      <c r="N11" s="511">
        <f t="shared" si="1"/>
        <v>0</v>
      </c>
      <c r="O11" s="582"/>
      <c r="Q11" s="512" t="s">
        <v>6311</v>
      </c>
      <c r="R11" s="597" t="s">
        <v>15456</v>
      </c>
    </row>
    <row r="12" spans="1:18" ht="15.75" customHeight="1" thickBot="1">
      <c r="A12" s="526"/>
      <c r="B12" s="519" t="s">
        <v>6312</v>
      </c>
      <c r="C12" s="520" t="s">
        <v>7377</v>
      </c>
      <c r="D12" s="520">
        <v>0</v>
      </c>
      <c r="E12" s="1600">
        <v>1404</v>
      </c>
      <c r="F12" s="612"/>
      <c r="G12" s="960" t="s">
        <v>15457</v>
      </c>
      <c r="H12" s="526"/>
      <c r="I12" s="606"/>
      <c r="J12" s="526"/>
      <c r="K12" s="582"/>
      <c r="L12" s="593">
        <f t="shared" si="0"/>
        <v>0</v>
      </c>
      <c r="M12" s="582"/>
      <c r="N12" s="511">
        <f t="shared" si="1"/>
        <v>0</v>
      </c>
      <c r="O12" s="582"/>
      <c r="Q12" s="519" t="s">
        <v>6312</v>
      </c>
      <c r="R12" s="681" t="s">
        <v>15458</v>
      </c>
    </row>
    <row r="13" spans="1:18" ht="15.75" customHeight="1" thickTop="1" thickBot="1">
      <c r="A13" s="526"/>
      <c r="B13" s="587"/>
      <c r="C13" s="562"/>
      <c r="D13" s="562"/>
      <c r="E13" s="588"/>
      <c r="F13" s="612"/>
      <c r="G13" s="588"/>
      <c r="H13" s="526"/>
      <c r="I13" s="526"/>
      <c r="J13" s="526"/>
      <c r="K13" s="582"/>
      <c r="M13" s="582"/>
      <c r="O13" s="582"/>
      <c r="Q13" s="587"/>
      <c r="R13" s="588"/>
    </row>
    <row r="14" spans="1:18" ht="15.75" customHeight="1" thickTop="1" thickBot="1">
      <c r="A14" s="526"/>
      <c r="B14" s="499" t="s">
        <v>15459</v>
      </c>
      <c r="C14" s="495"/>
      <c r="D14" s="495"/>
      <c r="E14" s="495"/>
      <c r="F14" s="612"/>
      <c r="G14" s="495"/>
      <c r="H14" s="526"/>
      <c r="I14" s="526"/>
      <c r="J14" s="526"/>
      <c r="K14" s="582"/>
      <c r="M14" s="582"/>
      <c r="O14" s="582"/>
      <c r="Q14" s="499" t="s">
        <v>15459</v>
      </c>
      <c r="R14" s="495"/>
    </row>
    <row r="15" spans="1:18" ht="15.75" customHeight="1" thickTop="1">
      <c r="A15" s="526"/>
      <c r="B15" s="567" t="s">
        <v>15460</v>
      </c>
      <c r="C15" s="568" t="s">
        <v>14254</v>
      </c>
      <c r="D15" s="568">
        <v>3</v>
      </c>
      <c r="E15" s="1642">
        <v>103508.179</v>
      </c>
      <c r="F15" s="612"/>
      <c r="G15" s="1643" t="s">
        <v>15461</v>
      </c>
      <c r="H15" s="526"/>
      <c r="I15" s="592"/>
      <c r="J15" s="526"/>
      <c r="K15" s="582"/>
      <c r="L15" s="593">
        <f t="shared" ref="L15:L16" si="2">IF( SUM( N15:N15 ) = 0, 0, $N$5 )</f>
        <v>0</v>
      </c>
      <c r="M15" s="582"/>
      <c r="N15" s="511">
        <f t="shared" ref="N15:N16" si="3" xml:space="preserve"> IF( ISNUMBER(E15 ), 0, 1 )</f>
        <v>0</v>
      </c>
      <c r="O15" s="582"/>
      <c r="Q15" s="567" t="s">
        <v>15460</v>
      </c>
      <c r="R15" s="556" t="s">
        <v>15462</v>
      </c>
    </row>
    <row r="16" spans="1:18" ht="15.75" customHeight="1">
      <c r="A16" s="526"/>
      <c r="B16" s="570" t="s">
        <v>15463</v>
      </c>
      <c r="C16" s="571" t="s">
        <v>14254</v>
      </c>
      <c r="D16" s="571">
        <v>3</v>
      </c>
      <c r="E16" s="1162">
        <v>178877.66500000001</v>
      </c>
      <c r="F16" s="612"/>
      <c r="G16" s="958" t="s">
        <v>15464</v>
      </c>
      <c r="H16" s="526"/>
      <c r="I16" s="596"/>
      <c r="J16" s="526"/>
      <c r="K16" s="582"/>
      <c r="L16" s="593">
        <f t="shared" si="2"/>
        <v>0</v>
      </c>
      <c r="M16" s="582"/>
      <c r="N16" s="511">
        <f t="shared" si="3"/>
        <v>0</v>
      </c>
      <c r="O16" s="582"/>
      <c r="Q16" s="570" t="s">
        <v>15463</v>
      </c>
      <c r="R16" s="1644" t="s">
        <v>15465</v>
      </c>
    </row>
    <row r="17" spans="1:18" ht="15.75" customHeight="1" thickBot="1">
      <c r="A17" s="526"/>
      <c r="B17" s="574" t="s">
        <v>15466</v>
      </c>
      <c r="C17" s="575" t="s">
        <v>14254</v>
      </c>
      <c r="D17" s="575">
        <v>3</v>
      </c>
      <c r="E17" s="1417">
        <f>IFERROR(SUM(E15:E16),0)</f>
        <v>282385.84400000004</v>
      </c>
      <c r="F17" s="612"/>
      <c r="G17" s="1165" t="s">
        <v>15467</v>
      </c>
      <c r="H17" s="526"/>
      <c r="I17" s="606"/>
      <c r="J17" s="526"/>
      <c r="K17" s="582"/>
      <c r="M17" s="582"/>
      <c r="O17" s="582"/>
      <c r="Q17" s="574" t="s">
        <v>15466</v>
      </c>
      <c r="R17" s="522" t="s">
        <v>15468</v>
      </c>
    </row>
    <row r="18" spans="1:18" ht="15.75" thickTop="1">
      <c r="A18" s="526"/>
      <c r="B18" s="526"/>
      <c r="C18" s="526"/>
      <c r="D18" s="526"/>
      <c r="E18" s="526"/>
      <c r="F18" s="526"/>
      <c r="G18" s="526"/>
      <c r="H18" s="526"/>
      <c r="I18" s="526"/>
      <c r="J18" s="526"/>
    </row>
    <row r="19" spans="1:18" ht="15">
      <c r="A19" s="526"/>
      <c r="B19" s="526"/>
      <c r="C19" s="526"/>
      <c r="D19" s="526"/>
      <c r="E19" s="526"/>
      <c r="F19" s="526"/>
      <c r="G19" s="526"/>
      <c r="H19" s="526"/>
      <c r="I19" s="526"/>
      <c r="J19" s="526"/>
    </row>
    <row r="20" spans="1:18" ht="15">
      <c r="A20" s="526"/>
      <c r="B20" s="526"/>
      <c r="C20" s="526"/>
      <c r="D20" s="526"/>
      <c r="E20" s="526"/>
      <c r="F20" s="526"/>
      <c r="G20" s="526"/>
      <c r="H20" s="526"/>
      <c r="I20" s="526"/>
      <c r="J20" s="526"/>
    </row>
    <row r="21" spans="1:18" ht="15">
      <c r="A21" s="526"/>
      <c r="B21" s="526"/>
      <c r="C21" s="526"/>
      <c r="D21" s="526"/>
      <c r="E21" s="526"/>
      <c r="F21" s="526"/>
      <c r="G21" s="526"/>
      <c r="H21" s="526"/>
      <c r="I21" s="526"/>
      <c r="J21" s="526"/>
    </row>
    <row r="22" spans="1:18" ht="15">
      <c r="A22" s="526"/>
      <c r="B22" s="526"/>
      <c r="C22" s="526"/>
      <c r="D22" s="526"/>
      <c r="E22" s="526"/>
      <c r="F22" s="526"/>
      <c r="G22" s="526"/>
      <c r="H22" s="526"/>
      <c r="I22" s="526"/>
      <c r="J22" s="526"/>
    </row>
  </sheetData>
  <sheetProtection algorithmName="SHA-512" hashValue="+z44k0Iff2zMXKXIx7MYjoVTcrlu+PTl+/qzPqeezmR7LWFQeLan0mcAGJp6/zoxqu9VGYOLQa/0kWeyBZGTmg==" saltValue="AIgb69snQlIvSYHYVcbSWA==" spinCount="100000" sheet="1" objects="1" scenarios="1"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1AAB0-1F8F-484E-8691-814B20F653AC}">
  <dimension ref="B1:BG211"/>
  <sheetViews>
    <sheetView showGridLines="0" zoomScale="75" zoomScaleNormal="75" workbookViewId="0">
      <pane xSplit="4" ySplit="8" topLeftCell="E9" activePane="bottomRight" state="frozen"/>
      <selection pane="topRight" activeCell="E1" sqref="E1"/>
      <selection pane="bottomLeft" activeCell="A9" sqref="A9"/>
      <selection pane="bottomRight" activeCell="B211" sqref="B211"/>
    </sheetView>
  </sheetViews>
  <sheetFormatPr defaultColWidth="9" defaultRowHeight="14.25"/>
  <cols>
    <col min="1" max="1" width="9" style="2564"/>
    <col min="2" max="2" width="22.75" style="2564" bestFit="1" customWidth="1"/>
    <col min="3" max="4" width="9.25" style="2564" customWidth="1"/>
    <col min="5" max="19" width="10.25" style="2564" customWidth="1"/>
    <col min="20" max="20" width="1.625" style="2564" customWidth="1"/>
    <col min="21" max="21" width="23.25" style="2564" customWidth="1"/>
    <col min="22" max="22" width="12.75" style="2564" customWidth="1"/>
    <col min="23" max="23" width="12.875" style="2564" customWidth="1"/>
    <col min="24" max="24" width="15.75" style="2564" customWidth="1"/>
    <col min="25" max="25" width="13.125" style="2564" customWidth="1"/>
    <col min="26" max="26" width="1.125" style="2564" customWidth="1"/>
    <col min="27" max="27" width="9.5" style="2564" bestFit="1" customWidth="1"/>
    <col min="28" max="29" width="1.625" style="2564" customWidth="1"/>
    <col min="30" max="30" width="25" style="2564" customWidth="1"/>
    <col min="31" max="31" width="1.625" style="2564" customWidth="1"/>
    <col min="32" max="53" width="10.25" style="2564" hidden="1" customWidth="1"/>
    <col min="54" max="59" width="7.625" style="2564" customWidth="1"/>
    <col min="60" max="16384" width="9" style="2564"/>
  </cols>
  <sheetData>
    <row r="1" spans="2:59" ht="23.25">
      <c r="B1" s="2561" t="s">
        <v>718</v>
      </c>
      <c r="C1" s="2561"/>
      <c r="D1" s="2561"/>
      <c r="E1" s="2561"/>
      <c r="F1" s="2561"/>
      <c r="G1" s="2562"/>
      <c r="H1" s="2563"/>
      <c r="K1" s="2561"/>
      <c r="L1" s="2561"/>
      <c r="M1" s="2561"/>
      <c r="N1" s="2561"/>
      <c r="O1" s="2562"/>
      <c r="P1" s="2563"/>
      <c r="S1" s="2561"/>
      <c r="T1" s="2561"/>
      <c r="U1" s="2561"/>
      <c r="V1" s="2561"/>
      <c r="W1" s="2562"/>
      <c r="X1" s="2563"/>
      <c r="Z1" s="3214"/>
      <c r="AA1" s="3214"/>
      <c r="AC1" s="2565"/>
      <c r="AE1" s="2565"/>
      <c r="AK1" s="2566"/>
      <c r="AL1" s="2566"/>
      <c r="AM1" s="2566"/>
      <c r="AN1" s="2566"/>
      <c r="AO1" s="2566"/>
      <c r="AP1" s="2566"/>
      <c r="AQ1" s="2566"/>
      <c r="AR1" s="2566"/>
      <c r="AS1" s="2566"/>
      <c r="AT1" s="2566"/>
      <c r="AU1" s="2566"/>
      <c r="AV1" s="2566"/>
      <c r="AW1" s="2566"/>
      <c r="AX1" s="2566"/>
      <c r="AY1" s="2566"/>
      <c r="AZ1" s="2566"/>
      <c r="BA1" s="2565"/>
      <c r="BB1" s="2566"/>
      <c r="BC1" s="2566"/>
      <c r="BD1" s="2566"/>
      <c r="BE1" s="2566"/>
      <c r="BF1" s="2566"/>
      <c r="BG1" s="2566"/>
    </row>
    <row r="2" spans="2:59" ht="31.5" customHeight="1">
      <c r="B2" s="2561" t="s">
        <v>9</v>
      </c>
      <c r="C2" s="2567"/>
      <c r="D2" s="2567"/>
      <c r="E2" s="2567"/>
      <c r="F2" s="2567"/>
      <c r="G2" s="2568"/>
      <c r="H2" s="2563"/>
      <c r="K2" s="2561"/>
      <c r="L2" s="2567"/>
      <c r="M2" s="2567"/>
      <c r="N2" s="2567"/>
      <c r="O2" s="2568"/>
      <c r="P2" s="2563"/>
      <c r="S2" s="2561"/>
      <c r="T2" s="2567"/>
      <c r="U2" s="2567"/>
      <c r="V2" s="2567"/>
      <c r="W2" s="2568"/>
      <c r="X2" s="2563"/>
      <c r="Z2" s="3214"/>
      <c r="AA2" s="3214"/>
      <c r="AC2" s="2565"/>
      <c r="AE2" s="2565"/>
      <c r="AK2" s="2566"/>
      <c r="AL2" s="2566"/>
      <c r="AM2" s="2566"/>
      <c r="AN2" s="2566"/>
      <c r="AO2" s="2566"/>
      <c r="AP2" s="2566"/>
      <c r="AQ2" s="2566"/>
      <c r="AR2" s="2566"/>
      <c r="AS2" s="2566"/>
      <c r="AT2" s="2566"/>
      <c r="AU2" s="2566"/>
      <c r="AV2" s="2566"/>
      <c r="AW2" s="2566"/>
      <c r="AX2" s="2566"/>
      <c r="AY2" s="2566"/>
      <c r="AZ2" s="2566"/>
      <c r="BA2" s="2565"/>
      <c r="BB2" s="2566"/>
      <c r="BC2" s="2566"/>
      <c r="BD2" s="2566"/>
      <c r="BE2" s="2566"/>
      <c r="BF2" s="2566"/>
      <c r="BG2" s="2566"/>
    </row>
    <row r="3" spans="2:59" ht="18.75" customHeight="1">
      <c r="B3" s="3215" t="s">
        <v>719</v>
      </c>
      <c r="C3" s="3215"/>
      <c r="D3" s="3215"/>
      <c r="E3" s="3215"/>
      <c r="F3" s="3215"/>
      <c r="G3" s="3215"/>
      <c r="H3" s="3215"/>
      <c r="I3" s="3215"/>
      <c r="J3" s="3215"/>
      <c r="K3" s="3215"/>
      <c r="L3" s="3215"/>
      <c r="M3" s="3215"/>
      <c r="N3" s="3215"/>
      <c r="O3" s="3215"/>
      <c r="P3" s="3215"/>
      <c r="Q3" s="3215"/>
      <c r="R3" s="3215"/>
      <c r="S3" s="3215"/>
      <c r="T3" s="3215"/>
      <c r="U3" s="3215"/>
      <c r="V3" s="3215"/>
      <c r="W3" s="3215"/>
      <c r="X3" s="3215"/>
      <c r="Y3" s="3215"/>
      <c r="Z3" s="3214"/>
      <c r="AA3" s="3214"/>
      <c r="AB3" s="2563"/>
      <c r="AC3" s="2565"/>
      <c r="AD3" s="2569" t="s">
        <v>6741</v>
      </c>
      <c r="AE3" s="2565"/>
      <c r="AK3" s="2566"/>
      <c r="AL3" s="2566"/>
      <c r="AM3" s="2566"/>
      <c r="AN3" s="2566"/>
      <c r="AO3" s="2566"/>
      <c r="AP3" s="2566"/>
      <c r="AQ3" s="2566"/>
      <c r="AR3" s="2566"/>
      <c r="AS3" s="2566"/>
      <c r="AT3" s="2566"/>
      <c r="AU3" s="2566"/>
      <c r="AV3" s="2566"/>
      <c r="AW3" s="2566"/>
      <c r="AX3" s="2566"/>
      <c r="AY3" s="2566"/>
      <c r="AZ3" s="2566"/>
      <c r="BA3" s="2565"/>
      <c r="BB3" s="2566"/>
      <c r="BC3" s="2566"/>
      <c r="BD3" s="2566"/>
      <c r="BE3" s="2566"/>
      <c r="BF3" s="2566"/>
      <c r="BG3" s="2566"/>
    </row>
    <row r="4" spans="2:59" ht="16.5" thickBot="1">
      <c r="B4" s="2570"/>
      <c r="C4" s="2570"/>
      <c r="D4" s="2570"/>
      <c r="E4" s="2570"/>
      <c r="F4" s="2570"/>
      <c r="G4" s="2570"/>
      <c r="H4" s="2570"/>
      <c r="I4" s="2570"/>
      <c r="J4" s="2570"/>
      <c r="K4" s="2570"/>
      <c r="L4" s="2570"/>
      <c r="M4" s="2566"/>
      <c r="N4" s="2566"/>
      <c r="O4" s="2566"/>
      <c r="P4" s="2566"/>
      <c r="Q4" s="2566"/>
      <c r="R4" s="2566"/>
      <c r="S4" s="2566"/>
      <c r="T4" s="3214"/>
      <c r="U4" s="3214"/>
      <c r="V4" s="2566"/>
      <c r="W4" s="2566"/>
      <c r="X4" s="2566"/>
      <c r="Y4" s="2566"/>
      <c r="Z4" s="3214"/>
      <c r="AA4" s="3214"/>
      <c r="AB4" s="2571"/>
      <c r="AC4" s="2565"/>
      <c r="AE4" s="2565"/>
      <c r="AF4" s="3216" t="s">
        <v>6742</v>
      </c>
      <c r="AG4" s="3216"/>
      <c r="AH4" s="3216"/>
      <c r="AI4" s="3216"/>
      <c r="AJ4" s="3216"/>
      <c r="AK4" s="3216"/>
      <c r="AL4" s="3216"/>
      <c r="AM4" s="3216"/>
      <c r="AN4" s="3216"/>
      <c r="AO4" s="3216"/>
      <c r="AP4" s="3216"/>
      <c r="AQ4" s="3216"/>
      <c r="AR4" s="3216"/>
      <c r="AS4" s="3216"/>
      <c r="AT4" s="3216"/>
      <c r="AU4" s="3216"/>
      <c r="AV4" s="3216"/>
      <c r="AW4" s="3216"/>
      <c r="AX4" s="3216"/>
      <c r="AY4" s="3216"/>
      <c r="AZ4" s="3216"/>
      <c r="BA4" s="2565"/>
      <c r="BB4" s="2566"/>
      <c r="BC4" s="2566"/>
      <c r="BD4" s="2566"/>
      <c r="BE4" s="2566"/>
      <c r="BF4" s="2566"/>
      <c r="BG4" s="2566"/>
    </row>
    <row r="5" spans="2:59" ht="17.25" thickTop="1" thickBot="1">
      <c r="B5" s="2572"/>
      <c r="C5" s="2572"/>
      <c r="D5" s="2572"/>
      <c r="E5" s="3217" t="s">
        <v>7236</v>
      </c>
      <c r="F5" s="3218"/>
      <c r="G5" s="3218"/>
      <c r="H5" s="3218"/>
      <c r="I5" s="3218"/>
      <c r="J5" s="3218"/>
      <c r="K5" s="3219"/>
      <c r="L5" s="2572"/>
      <c r="M5" s="3220" t="s">
        <v>7987</v>
      </c>
      <c r="N5" s="3221"/>
      <c r="O5" s="3221"/>
      <c r="P5" s="3221"/>
      <c r="Q5" s="3221"/>
      <c r="R5" s="3221"/>
      <c r="S5" s="3222"/>
      <c r="T5" s="3223"/>
      <c r="U5" s="3223"/>
      <c r="V5" s="2573" t="s">
        <v>15469</v>
      </c>
      <c r="W5" s="2574" t="s">
        <v>15470</v>
      </c>
      <c r="X5" s="2574" t="s">
        <v>15471</v>
      </c>
      <c r="Y5" s="2575" t="s">
        <v>15472</v>
      </c>
      <c r="Z5" s="2576"/>
      <c r="AA5" s="3224" t="s">
        <v>6749</v>
      </c>
      <c r="AB5" s="2563"/>
      <c r="AC5" s="2565"/>
      <c r="AE5" s="2565"/>
      <c r="AF5" s="50" t="s">
        <v>6751</v>
      </c>
      <c r="AG5" s="50"/>
      <c r="AK5" s="2577"/>
      <c r="AL5" s="2577"/>
      <c r="AM5" s="2577"/>
      <c r="AN5" s="2577"/>
      <c r="AO5" s="2577"/>
      <c r="AP5" s="2577"/>
      <c r="AQ5" s="2577"/>
      <c r="AR5" s="2577"/>
      <c r="AS5" s="2577"/>
      <c r="AT5" s="2577"/>
      <c r="AU5" s="2577"/>
      <c r="AV5" s="2577"/>
      <c r="AW5" s="2577"/>
      <c r="AX5" s="2577"/>
      <c r="AY5" s="2577"/>
      <c r="AZ5" s="2577"/>
      <c r="BA5" s="2565"/>
      <c r="BB5" s="2577"/>
      <c r="BC5" s="2577"/>
      <c r="BD5" s="2577"/>
      <c r="BE5" s="2577"/>
      <c r="BF5" s="2577"/>
      <c r="BG5" s="2577"/>
    </row>
    <row r="6" spans="2:59" ht="108.75" thickTop="1" thickBot="1">
      <c r="B6" s="2578"/>
      <c r="C6" s="2579" t="s">
        <v>6744</v>
      </c>
      <c r="D6" s="2579" t="s">
        <v>6745</v>
      </c>
      <c r="E6" s="2580" t="s">
        <v>15473</v>
      </c>
      <c r="F6" s="2580" t="s">
        <v>6585</v>
      </c>
      <c r="G6" s="2580" t="s">
        <v>736</v>
      </c>
      <c r="H6" s="2580" t="s">
        <v>14809</v>
      </c>
      <c r="I6" s="2580" t="s">
        <v>14810</v>
      </c>
      <c r="J6" s="2580" t="s">
        <v>14811</v>
      </c>
      <c r="K6" s="2581" t="s">
        <v>14812</v>
      </c>
      <c r="L6" s="2582"/>
      <c r="M6" s="2583" t="s">
        <v>15473</v>
      </c>
      <c r="N6" s="2584" t="s">
        <v>6585</v>
      </c>
      <c r="O6" s="2584" t="s">
        <v>736</v>
      </c>
      <c r="P6" s="2584" t="s">
        <v>14809</v>
      </c>
      <c r="Q6" s="2584" t="s">
        <v>14810</v>
      </c>
      <c r="R6" s="2584" t="s">
        <v>15474</v>
      </c>
      <c r="S6" s="2585" t="s">
        <v>14812</v>
      </c>
      <c r="T6" s="3223"/>
      <c r="U6" s="3223"/>
      <c r="V6" s="2583" t="s">
        <v>15475</v>
      </c>
      <c r="W6" s="2584" t="s">
        <v>15476</v>
      </c>
      <c r="X6" s="2584" t="s">
        <v>15477</v>
      </c>
      <c r="Y6" s="2585"/>
      <c r="Z6" s="2576"/>
      <c r="AA6" s="3225"/>
      <c r="AB6" s="2563"/>
      <c r="AC6" s="2565"/>
      <c r="AE6" s="2565"/>
      <c r="AK6" s="2577"/>
      <c r="AL6" s="2577"/>
      <c r="AM6" s="2577"/>
      <c r="AN6" s="2577"/>
      <c r="AO6" s="2577"/>
      <c r="AP6" s="2577"/>
      <c r="AQ6" s="2577"/>
      <c r="AR6" s="2577"/>
      <c r="AS6" s="2577"/>
      <c r="AT6" s="2577"/>
      <c r="AU6" s="2577"/>
      <c r="AV6" s="2577"/>
      <c r="AW6" s="2577"/>
      <c r="AX6" s="2577"/>
      <c r="AY6" s="2577"/>
      <c r="AZ6" s="2577"/>
      <c r="BA6" s="2565"/>
      <c r="BB6" s="2577"/>
      <c r="BC6" s="2577"/>
      <c r="BD6" s="2577"/>
      <c r="BE6" s="2577"/>
      <c r="BF6" s="2577"/>
      <c r="BG6" s="2577"/>
    </row>
    <row r="7" spans="2:59" ht="15.75" customHeight="1" thickTop="1" thickBot="1">
      <c r="B7" s="2586"/>
      <c r="C7" s="3226"/>
      <c r="D7" s="3226"/>
      <c r="E7" s="3226"/>
      <c r="F7" s="2587"/>
      <c r="G7" s="2587"/>
      <c r="H7" s="2587"/>
      <c r="I7" s="2587"/>
      <c r="J7" s="2587"/>
      <c r="K7" s="2588"/>
      <c r="L7" s="2589"/>
      <c r="M7" s="2576"/>
      <c r="N7" s="2576"/>
      <c r="O7" s="2576"/>
      <c r="P7" s="2576"/>
      <c r="Q7" s="2576"/>
      <c r="R7" s="2576"/>
      <c r="S7" s="2576"/>
      <c r="T7" s="3223"/>
      <c r="U7" s="3223"/>
      <c r="V7" s="2576"/>
      <c r="W7" s="2576"/>
      <c r="X7" s="2576"/>
      <c r="Y7" s="2576"/>
      <c r="Z7" s="3223"/>
      <c r="AA7" s="3223"/>
      <c r="AB7" s="2563"/>
      <c r="AC7" s="2565"/>
      <c r="AE7" s="2565"/>
      <c r="AK7" s="2566"/>
      <c r="AL7" s="2566"/>
      <c r="AM7" s="2566"/>
      <c r="AN7" s="2566"/>
      <c r="AO7" s="2566"/>
      <c r="AP7" s="2566"/>
      <c r="AQ7" s="2566"/>
      <c r="AR7" s="2566"/>
      <c r="AS7" s="2566"/>
      <c r="AT7" s="2566"/>
      <c r="AU7" s="2566"/>
      <c r="AV7" s="2566"/>
      <c r="AW7" s="2566"/>
      <c r="AX7" s="2566"/>
      <c r="AY7" s="2566"/>
      <c r="AZ7" s="2566"/>
      <c r="BA7" s="2565"/>
      <c r="BB7" s="2566"/>
      <c r="BC7" s="2566"/>
      <c r="BD7" s="2566"/>
      <c r="BE7" s="2566"/>
      <c r="BF7" s="2566"/>
      <c r="BG7" s="2566"/>
    </row>
    <row r="8" spans="2:59" ht="15.75" customHeight="1" thickTop="1" thickBot="1">
      <c r="B8" s="2590"/>
      <c r="C8" s="2591"/>
      <c r="D8" s="2591"/>
      <c r="E8" s="2592"/>
      <c r="F8" s="2592"/>
      <c r="G8" s="2592"/>
      <c r="H8" s="2592"/>
      <c r="I8" s="2592"/>
      <c r="J8" s="2592"/>
      <c r="K8" s="2592"/>
      <c r="L8" s="2592"/>
      <c r="M8" s="2576"/>
      <c r="N8" s="2576"/>
      <c r="O8" s="2576"/>
      <c r="P8" s="2576"/>
      <c r="Q8" s="2576"/>
      <c r="R8" s="2576"/>
      <c r="S8" s="2576"/>
      <c r="T8" s="3223"/>
      <c r="U8" s="3223"/>
      <c r="V8" s="2576"/>
      <c r="W8" s="2576"/>
      <c r="X8" s="2576"/>
      <c r="Y8" s="2576"/>
      <c r="Z8" s="3223"/>
      <c r="AA8" s="3223"/>
      <c r="AB8" s="2563"/>
      <c r="AC8" s="2565"/>
      <c r="AE8" s="2565"/>
      <c r="AK8" s="2566"/>
      <c r="AL8" s="2566"/>
      <c r="AM8" s="2566"/>
      <c r="AN8" s="2566"/>
      <c r="AO8" s="2566"/>
      <c r="AP8" s="2566"/>
      <c r="AQ8" s="2566"/>
      <c r="AR8" s="2566"/>
      <c r="AS8" s="2566"/>
      <c r="AT8" s="2566"/>
      <c r="AU8" s="2566"/>
      <c r="AV8" s="2566"/>
      <c r="AW8" s="2566"/>
      <c r="AX8" s="2566"/>
      <c r="AY8" s="2566"/>
      <c r="AZ8" s="2566"/>
      <c r="BA8" s="2565"/>
      <c r="BB8" s="2566"/>
      <c r="BC8" s="2566"/>
      <c r="BD8" s="2566"/>
      <c r="BE8" s="2566"/>
      <c r="BF8" s="2566"/>
      <c r="BG8" s="2566"/>
    </row>
    <row r="9" spans="2:59" ht="15.75" customHeight="1" thickTop="1">
      <c r="B9" s="2593" t="s">
        <v>17717</v>
      </c>
      <c r="C9" s="2594" t="s">
        <v>6756</v>
      </c>
      <c r="D9" s="2594">
        <v>3</v>
      </c>
      <c r="E9" s="2595">
        <v>0.13400000000000001</v>
      </c>
      <c r="F9" s="2595">
        <v>2.4E-2</v>
      </c>
      <c r="G9" s="2595">
        <v>1E-3</v>
      </c>
      <c r="H9" s="2595">
        <v>0</v>
      </c>
      <c r="I9" s="2595">
        <v>0</v>
      </c>
      <c r="J9" s="2595">
        <v>0</v>
      </c>
      <c r="K9" s="2596">
        <v>0</v>
      </c>
      <c r="L9" s="2597"/>
      <c r="M9" s="2598">
        <v>0</v>
      </c>
      <c r="N9" s="2595">
        <v>0</v>
      </c>
      <c r="O9" s="2595">
        <v>0</v>
      </c>
      <c r="P9" s="2595">
        <v>0.31900000000000001</v>
      </c>
      <c r="Q9" s="2595">
        <v>0.31900000000000001</v>
      </c>
      <c r="R9" s="2595">
        <v>0.31900000000000001</v>
      </c>
      <c r="S9" s="2596">
        <v>0</v>
      </c>
      <c r="T9" s="2599"/>
      <c r="U9" s="2600" t="s">
        <v>15478</v>
      </c>
      <c r="V9" s="2595">
        <v>22.901</v>
      </c>
      <c r="W9" s="2595">
        <v>0</v>
      </c>
      <c r="X9" s="2595">
        <v>0.5</v>
      </c>
      <c r="Y9" s="2596" t="s">
        <v>16823</v>
      </c>
      <c r="Z9" s="2576"/>
      <c r="AA9" s="2601" t="s">
        <v>15479</v>
      </c>
      <c r="AB9" s="2563"/>
      <c r="AC9" s="2565"/>
      <c r="AD9" s="92" t="str">
        <f>IF( SUM( AF9:AZ9 ) = 0, 0, $AF$5 )</f>
        <v>Please complete all cells in row</v>
      </c>
      <c r="AE9" s="2565"/>
      <c r="AF9" s="57">
        <f xml:space="preserve"> IF(SUM($E9:$K9,$M9:$S9,$V9:$Y9)&gt;0,IF( ISNUMBER(E9 ), 0, 1 ),0)</f>
        <v>0</v>
      </c>
      <c r="AG9" s="57">
        <f t="shared" ref="AG9:AL51" si="0" xml:space="preserve"> IF(SUM($E9:$K9,$M9:$S9,$V9:$Y9)&gt;0,IF( ISNUMBER(F9 ), 0, 1 ),0)</f>
        <v>0</v>
      </c>
      <c r="AH9" s="57">
        <f t="shared" si="0"/>
        <v>0</v>
      </c>
      <c r="AI9" s="57">
        <f t="shared" si="0"/>
        <v>0</v>
      </c>
      <c r="AJ9" s="57">
        <f t="shared" si="0"/>
        <v>0</v>
      </c>
      <c r="AK9" s="57">
        <f t="shared" si="0"/>
        <v>0</v>
      </c>
      <c r="AL9" s="57">
        <f t="shared" si="0"/>
        <v>0</v>
      </c>
      <c r="AN9" s="57">
        <f t="shared" ref="AN9:AT45" si="1" xml:space="preserve"> IF(SUM($E9:$K9,$M9:$S9,$V9:$Y9)&gt;0,IF( ISNUMBER(M9 ), 0, 1 ),0)</f>
        <v>0</v>
      </c>
      <c r="AO9" s="57">
        <f t="shared" si="1"/>
        <v>0</v>
      </c>
      <c r="AP9" s="57">
        <f t="shared" si="1"/>
        <v>0</v>
      </c>
      <c r="AQ9" s="57">
        <f t="shared" si="1"/>
        <v>0</v>
      </c>
      <c r="AR9" s="57">
        <f t="shared" si="1"/>
        <v>0</v>
      </c>
      <c r="AS9" s="57">
        <f t="shared" si="1"/>
        <v>0</v>
      </c>
      <c r="AT9" s="57">
        <f t="shared" si="1"/>
        <v>0</v>
      </c>
      <c r="AW9" s="57">
        <f t="shared" ref="AW9:AZ72" si="2" xml:space="preserve"> IF(SUM($E9:$K9,$M9:$S9,$V9:$Y9)&gt;0,IF( ISNUMBER(V9 ), 0, 1 ),0)</f>
        <v>0</v>
      </c>
      <c r="AX9" s="57">
        <f t="shared" si="2"/>
        <v>0</v>
      </c>
      <c r="AY9" s="57">
        <f t="shared" si="2"/>
        <v>0</v>
      </c>
      <c r="AZ9" s="57">
        <f t="shared" si="2"/>
        <v>1</v>
      </c>
      <c r="BA9" s="2565"/>
      <c r="BB9" s="2602"/>
      <c r="BC9" s="2602"/>
      <c r="BD9" s="2602"/>
      <c r="BE9" s="2602"/>
      <c r="BF9" s="2602"/>
      <c r="BG9" s="2602"/>
    </row>
    <row r="10" spans="2:59" ht="15.75" customHeight="1">
      <c r="B10" s="2603" t="s">
        <v>17718</v>
      </c>
      <c r="C10" s="2604" t="s">
        <v>6756</v>
      </c>
      <c r="D10" s="2604">
        <v>3</v>
      </c>
      <c r="E10" s="2605">
        <v>0.43099999999999999</v>
      </c>
      <c r="F10" s="2605">
        <v>-5.0000000000000001E-3</v>
      </c>
      <c r="G10" s="2605">
        <v>0</v>
      </c>
      <c r="H10" s="2605">
        <v>0</v>
      </c>
      <c r="I10" s="2605">
        <v>0</v>
      </c>
      <c r="J10" s="2605">
        <v>0</v>
      </c>
      <c r="K10" s="2606">
        <v>0</v>
      </c>
      <c r="L10" s="2597"/>
      <c r="M10" s="2607">
        <v>0</v>
      </c>
      <c r="N10" s="2605">
        <v>0</v>
      </c>
      <c r="O10" s="2605">
        <v>0</v>
      </c>
      <c r="P10" s="2605">
        <v>5.3999999999999999E-2</v>
      </c>
      <c r="Q10" s="2605">
        <v>5.3999999999999999E-2</v>
      </c>
      <c r="R10" s="2605">
        <v>5.3999999999999999E-2</v>
      </c>
      <c r="S10" s="2606">
        <v>0</v>
      </c>
      <c r="T10" s="2599"/>
      <c r="U10" s="2608" t="s">
        <v>15478</v>
      </c>
      <c r="V10" s="2605">
        <v>1.181</v>
      </c>
      <c r="W10" s="2605">
        <v>0</v>
      </c>
      <c r="X10" s="2605">
        <v>0.5</v>
      </c>
      <c r="Y10" s="2606" t="s">
        <v>16823</v>
      </c>
      <c r="Z10" s="2576"/>
      <c r="AA10" s="2609" t="s">
        <v>15480</v>
      </c>
      <c r="AB10" s="2563"/>
      <c r="AC10" s="2565"/>
      <c r="AD10" s="92" t="str">
        <f t="shared" ref="AD10:AD73" si="3">IF( SUM( AF10:AZ10 ) = 0, 0, $AF$5 )</f>
        <v>Please complete all cells in row</v>
      </c>
      <c r="AE10" s="2565"/>
      <c r="AF10" s="57">
        <f t="shared" ref="AF10:AI73" si="4" xml:space="preserve"> IF(SUM($E10:$K10,$M10:$S10,$V10:$Y10)&gt;0,IF( ISNUMBER(E10 ), 0, 1 ),0)</f>
        <v>0</v>
      </c>
      <c r="AG10" s="57">
        <f t="shared" si="0"/>
        <v>0</v>
      </c>
      <c r="AH10" s="57">
        <f t="shared" si="0"/>
        <v>0</v>
      </c>
      <c r="AI10" s="57">
        <f t="shared" si="0"/>
        <v>0</v>
      </c>
      <c r="AJ10" s="57">
        <f t="shared" si="0"/>
        <v>0</v>
      </c>
      <c r="AK10" s="57">
        <f t="shared" si="0"/>
        <v>0</v>
      </c>
      <c r="AL10" s="57">
        <f t="shared" si="0"/>
        <v>0</v>
      </c>
      <c r="AN10" s="57">
        <f t="shared" si="1"/>
        <v>0</v>
      </c>
      <c r="AO10" s="57">
        <f t="shared" si="1"/>
        <v>0</v>
      </c>
      <c r="AP10" s="57">
        <f t="shared" si="1"/>
        <v>0</v>
      </c>
      <c r="AQ10" s="57">
        <f t="shared" si="1"/>
        <v>0</v>
      </c>
      <c r="AR10" s="57">
        <f t="shared" si="1"/>
        <v>0</v>
      </c>
      <c r="AS10" s="57">
        <f t="shared" si="1"/>
        <v>0</v>
      </c>
      <c r="AT10" s="57">
        <f t="shared" si="1"/>
        <v>0</v>
      </c>
      <c r="AW10" s="57">
        <f t="shared" si="2"/>
        <v>0</v>
      </c>
      <c r="AX10" s="57">
        <f t="shared" si="2"/>
        <v>0</v>
      </c>
      <c r="AY10" s="57">
        <f t="shared" si="2"/>
        <v>0</v>
      </c>
      <c r="AZ10" s="57">
        <f t="shared" si="2"/>
        <v>1</v>
      </c>
      <c r="BA10" s="2565"/>
      <c r="BB10" s="2602"/>
      <c r="BC10" s="2602"/>
      <c r="BD10" s="2602"/>
      <c r="BE10" s="2602"/>
      <c r="BF10" s="2602"/>
      <c r="BG10" s="2602"/>
    </row>
    <row r="11" spans="2:59" ht="15.75" customHeight="1">
      <c r="B11" s="2603" t="s">
        <v>17719</v>
      </c>
      <c r="C11" s="2604" t="s">
        <v>6756</v>
      </c>
      <c r="D11" s="2604">
        <v>3</v>
      </c>
      <c r="E11" s="2605">
        <v>0.1</v>
      </c>
      <c r="F11" s="2605">
        <v>-7.0000000000000007E-2</v>
      </c>
      <c r="G11" s="2605">
        <v>5.0000000000000001E-3</v>
      </c>
      <c r="H11" s="2605">
        <v>0</v>
      </c>
      <c r="I11" s="2605">
        <v>0</v>
      </c>
      <c r="J11" s="2605">
        <v>0</v>
      </c>
      <c r="K11" s="2606">
        <v>0</v>
      </c>
      <c r="L11" s="2597"/>
      <c r="M11" s="2607">
        <v>0</v>
      </c>
      <c r="N11" s="2605">
        <v>0</v>
      </c>
      <c r="O11" s="2605">
        <v>0</v>
      </c>
      <c r="P11" s="2605">
        <v>0.371</v>
      </c>
      <c r="Q11" s="2605">
        <v>0.371</v>
      </c>
      <c r="R11" s="2605">
        <v>0.371</v>
      </c>
      <c r="S11" s="2606">
        <v>0</v>
      </c>
      <c r="T11" s="2599"/>
      <c r="U11" s="2608" t="s">
        <v>15478</v>
      </c>
      <c r="V11" s="2605">
        <v>62.097000000000001</v>
      </c>
      <c r="W11" s="2605">
        <v>0</v>
      </c>
      <c r="X11" s="2605">
        <v>2</v>
      </c>
      <c r="Y11" s="2606" t="s">
        <v>16823</v>
      </c>
      <c r="Z11" s="2576"/>
      <c r="AA11" s="2609" t="s">
        <v>15481</v>
      </c>
      <c r="AB11" s="2563"/>
      <c r="AC11" s="2565"/>
      <c r="AD11" s="92" t="str">
        <f t="shared" si="3"/>
        <v>Please complete all cells in row</v>
      </c>
      <c r="AE11" s="2565"/>
      <c r="AF11" s="57">
        <f t="shared" si="4"/>
        <v>0</v>
      </c>
      <c r="AG11" s="57">
        <f t="shared" si="0"/>
        <v>0</v>
      </c>
      <c r="AH11" s="57">
        <f t="shared" si="0"/>
        <v>0</v>
      </c>
      <c r="AI11" s="57">
        <f t="shared" si="0"/>
        <v>0</v>
      </c>
      <c r="AJ11" s="57">
        <f t="shared" si="0"/>
        <v>0</v>
      </c>
      <c r="AK11" s="57">
        <f t="shared" si="0"/>
        <v>0</v>
      </c>
      <c r="AL11" s="57">
        <f t="shared" si="0"/>
        <v>0</v>
      </c>
      <c r="AN11" s="57">
        <f t="shared" si="1"/>
        <v>0</v>
      </c>
      <c r="AO11" s="57">
        <f t="shared" si="1"/>
        <v>0</v>
      </c>
      <c r="AP11" s="57">
        <f t="shared" si="1"/>
        <v>0</v>
      </c>
      <c r="AQ11" s="57">
        <f t="shared" si="1"/>
        <v>0</v>
      </c>
      <c r="AR11" s="57">
        <f t="shared" si="1"/>
        <v>0</v>
      </c>
      <c r="AS11" s="57">
        <f t="shared" si="1"/>
        <v>0</v>
      </c>
      <c r="AT11" s="57">
        <f t="shared" si="1"/>
        <v>0</v>
      </c>
      <c r="AW11" s="57">
        <f t="shared" si="2"/>
        <v>0</v>
      </c>
      <c r="AX11" s="57">
        <f t="shared" si="2"/>
        <v>0</v>
      </c>
      <c r="AY11" s="57">
        <f t="shared" si="2"/>
        <v>0</v>
      </c>
      <c r="AZ11" s="57">
        <f t="shared" si="2"/>
        <v>1</v>
      </c>
      <c r="BA11" s="2565"/>
      <c r="BB11" s="2602"/>
      <c r="BC11" s="2602"/>
      <c r="BD11" s="2602"/>
      <c r="BE11" s="2602"/>
      <c r="BF11" s="2602"/>
      <c r="BG11" s="2602"/>
    </row>
    <row r="12" spans="2:59" ht="15.75" customHeight="1">
      <c r="B12" s="2603" t="s">
        <v>17720</v>
      </c>
      <c r="C12" s="2604" t="s">
        <v>6756</v>
      </c>
      <c r="D12" s="2604">
        <v>3</v>
      </c>
      <c r="E12" s="2605">
        <v>8.2000000000000003E-2</v>
      </c>
      <c r="F12" s="2605">
        <v>-1E-3</v>
      </c>
      <c r="G12" s="2605">
        <v>1.4999999999999999E-2</v>
      </c>
      <c r="H12" s="2605">
        <v>0</v>
      </c>
      <c r="I12" s="2605">
        <v>0</v>
      </c>
      <c r="J12" s="2605">
        <v>0</v>
      </c>
      <c r="K12" s="2606">
        <v>0</v>
      </c>
      <c r="L12" s="2610"/>
      <c r="M12" s="2607">
        <v>0</v>
      </c>
      <c r="N12" s="2605">
        <v>0</v>
      </c>
      <c r="O12" s="2605">
        <v>0</v>
      </c>
      <c r="P12" s="2605">
        <v>7.5999999999999998E-2</v>
      </c>
      <c r="Q12" s="2605">
        <v>7.5999999999999998E-2</v>
      </c>
      <c r="R12" s="2605">
        <v>7.5999999999999998E-2</v>
      </c>
      <c r="S12" s="2606">
        <v>0</v>
      </c>
      <c r="T12" s="2599"/>
      <c r="U12" s="2608" t="s">
        <v>15478</v>
      </c>
      <c r="V12" s="2605">
        <v>2.7E-2</v>
      </c>
      <c r="W12" s="2605">
        <v>0</v>
      </c>
      <c r="X12" s="2605">
        <v>2</v>
      </c>
      <c r="Y12" s="2606" t="s">
        <v>16823</v>
      </c>
      <c r="Z12" s="2576"/>
      <c r="AA12" s="2609" t="s">
        <v>15482</v>
      </c>
      <c r="AB12" s="2563"/>
      <c r="AC12" s="2565"/>
      <c r="AD12" s="92" t="str">
        <f t="shared" si="3"/>
        <v>Please complete all cells in row</v>
      </c>
      <c r="AE12" s="2565"/>
      <c r="AF12" s="57">
        <f t="shared" si="4"/>
        <v>0</v>
      </c>
      <c r="AG12" s="57">
        <f t="shared" si="0"/>
        <v>0</v>
      </c>
      <c r="AH12" s="57">
        <f t="shared" si="0"/>
        <v>0</v>
      </c>
      <c r="AI12" s="57">
        <f t="shared" si="0"/>
        <v>0</v>
      </c>
      <c r="AJ12" s="57">
        <f t="shared" si="0"/>
        <v>0</v>
      </c>
      <c r="AK12" s="57">
        <f t="shared" si="0"/>
        <v>0</v>
      </c>
      <c r="AL12" s="57">
        <f t="shared" si="0"/>
        <v>0</v>
      </c>
      <c r="AN12" s="57">
        <f t="shared" si="1"/>
        <v>0</v>
      </c>
      <c r="AO12" s="57">
        <f t="shared" si="1"/>
        <v>0</v>
      </c>
      <c r="AP12" s="57">
        <f t="shared" si="1"/>
        <v>0</v>
      </c>
      <c r="AQ12" s="57">
        <f t="shared" si="1"/>
        <v>0</v>
      </c>
      <c r="AR12" s="57">
        <f t="shared" si="1"/>
        <v>0</v>
      </c>
      <c r="AS12" s="57">
        <f t="shared" si="1"/>
        <v>0</v>
      </c>
      <c r="AT12" s="57">
        <f t="shared" si="1"/>
        <v>0</v>
      </c>
      <c r="AW12" s="57">
        <f t="shared" si="2"/>
        <v>0</v>
      </c>
      <c r="AX12" s="57">
        <f t="shared" si="2"/>
        <v>0</v>
      </c>
      <c r="AY12" s="57">
        <f t="shared" si="2"/>
        <v>0</v>
      </c>
      <c r="AZ12" s="57">
        <f t="shared" si="2"/>
        <v>1</v>
      </c>
      <c r="BA12" s="2565"/>
      <c r="BB12" s="2602"/>
      <c r="BC12" s="2602"/>
      <c r="BD12" s="2602"/>
      <c r="BE12" s="2602"/>
      <c r="BF12" s="2602"/>
      <c r="BG12" s="2602"/>
    </row>
    <row r="13" spans="2:59" ht="15.75" customHeight="1">
      <c r="B13" s="2603" t="s">
        <v>17721</v>
      </c>
      <c r="C13" s="2604" t="s">
        <v>6756</v>
      </c>
      <c r="D13" s="2604">
        <v>3</v>
      </c>
      <c r="E13" s="2605">
        <v>7.5179999999999998</v>
      </c>
      <c r="F13" s="2605">
        <v>1.113</v>
      </c>
      <c r="G13" s="2605">
        <v>2.8000000000000001E-2</v>
      </c>
      <c r="H13" s="2605">
        <v>0</v>
      </c>
      <c r="I13" s="2605">
        <v>0</v>
      </c>
      <c r="J13" s="2605">
        <v>0</v>
      </c>
      <c r="K13" s="2606">
        <v>0</v>
      </c>
      <c r="L13" s="2610"/>
      <c r="M13" s="2607">
        <v>0</v>
      </c>
      <c r="N13" s="2605">
        <v>0</v>
      </c>
      <c r="O13" s="2605">
        <v>0</v>
      </c>
      <c r="P13" s="2605">
        <v>0</v>
      </c>
      <c r="Q13" s="2605">
        <v>0.111</v>
      </c>
      <c r="R13" s="2605">
        <v>0.111</v>
      </c>
      <c r="S13" s="2606">
        <v>0</v>
      </c>
      <c r="T13" s="2599"/>
      <c r="U13" s="2608" t="s">
        <v>15478</v>
      </c>
      <c r="V13" s="2605">
        <v>1.4119999999999999</v>
      </c>
      <c r="W13" s="2605">
        <v>0</v>
      </c>
      <c r="X13" s="2605">
        <v>0.7</v>
      </c>
      <c r="Y13" s="2606" t="s">
        <v>16823</v>
      </c>
      <c r="Z13" s="2576"/>
      <c r="AA13" s="2609" t="s">
        <v>15483</v>
      </c>
      <c r="AB13" s="2563"/>
      <c r="AC13" s="2565"/>
      <c r="AD13" s="92" t="str">
        <f t="shared" si="3"/>
        <v>Please complete all cells in row</v>
      </c>
      <c r="AE13" s="2565"/>
      <c r="AF13" s="57">
        <f t="shared" si="4"/>
        <v>0</v>
      </c>
      <c r="AG13" s="57">
        <f t="shared" si="0"/>
        <v>0</v>
      </c>
      <c r="AH13" s="57">
        <f t="shared" si="0"/>
        <v>0</v>
      </c>
      <c r="AI13" s="57">
        <f t="shared" si="0"/>
        <v>0</v>
      </c>
      <c r="AJ13" s="57">
        <f t="shared" si="0"/>
        <v>0</v>
      </c>
      <c r="AK13" s="57">
        <f t="shared" si="0"/>
        <v>0</v>
      </c>
      <c r="AL13" s="57">
        <f t="shared" si="0"/>
        <v>0</v>
      </c>
      <c r="AN13" s="57">
        <f t="shared" si="1"/>
        <v>0</v>
      </c>
      <c r="AO13" s="57">
        <f t="shared" si="1"/>
        <v>0</v>
      </c>
      <c r="AP13" s="57">
        <f t="shared" si="1"/>
        <v>0</v>
      </c>
      <c r="AQ13" s="57">
        <f t="shared" si="1"/>
        <v>0</v>
      </c>
      <c r="AR13" s="57">
        <f t="shared" si="1"/>
        <v>0</v>
      </c>
      <c r="AS13" s="57">
        <f t="shared" si="1"/>
        <v>0</v>
      </c>
      <c r="AT13" s="57">
        <f t="shared" si="1"/>
        <v>0</v>
      </c>
      <c r="AW13" s="57">
        <f t="shared" si="2"/>
        <v>0</v>
      </c>
      <c r="AX13" s="57">
        <f t="shared" si="2"/>
        <v>0</v>
      </c>
      <c r="AY13" s="57">
        <f t="shared" si="2"/>
        <v>0</v>
      </c>
      <c r="AZ13" s="57">
        <f t="shared" si="2"/>
        <v>1</v>
      </c>
      <c r="BA13" s="2565"/>
      <c r="BB13" s="2602"/>
      <c r="BC13" s="2602"/>
      <c r="BD13" s="2602"/>
      <c r="BE13" s="2602"/>
      <c r="BF13" s="2602"/>
      <c r="BG13" s="2602"/>
    </row>
    <row r="14" spans="2:59" ht="15.75" customHeight="1">
      <c r="B14" s="2603" t="s">
        <v>17722</v>
      </c>
      <c r="C14" s="2604" t="s">
        <v>6756</v>
      </c>
      <c r="D14" s="2604">
        <v>3</v>
      </c>
      <c r="E14" s="2605">
        <v>2.339</v>
      </c>
      <c r="F14" s="2605">
        <v>1.425</v>
      </c>
      <c r="G14" s="2605">
        <v>0.47299999999999998</v>
      </c>
      <c r="H14" s="2605">
        <v>0</v>
      </c>
      <c r="I14" s="2605">
        <v>0</v>
      </c>
      <c r="J14" s="2605">
        <v>0</v>
      </c>
      <c r="K14" s="2606">
        <v>0</v>
      </c>
      <c r="L14" s="2610"/>
      <c r="M14" s="2607">
        <v>0</v>
      </c>
      <c r="N14" s="2605">
        <v>0</v>
      </c>
      <c r="O14" s="2605">
        <v>0</v>
      </c>
      <c r="P14" s="2605">
        <v>0</v>
      </c>
      <c r="Q14" s="2605">
        <v>6.0999999999999999E-2</v>
      </c>
      <c r="R14" s="2605">
        <v>6.0999999999999999E-2</v>
      </c>
      <c r="S14" s="2606">
        <v>0</v>
      </c>
      <c r="T14" s="2599"/>
      <c r="U14" s="2608" t="s">
        <v>15478</v>
      </c>
      <c r="V14" s="2605">
        <v>1.244</v>
      </c>
      <c r="W14" s="2605">
        <v>0</v>
      </c>
      <c r="X14" s="2605">
        <v>0.5</v>
      </c>
      <c r="Y14" s="2606" t="s">
        <v>16823</v>
      </c>
      <c r="Z14" s="2576"/>
      <c r="AA14" s="2609" t="s">
        <v>15484</v>
      </c>
      <c r="AB14" s="2571"/>
      <c r="AC14" s="2565"/>
      <c r="AD14" s="92" t="str">
        <f t="shared" si="3"/>
        <v>Please complete all cells in row</v>
      </c>
      <c r="AE14" s="2565"/>
      <c r="AF14" s="57">
        <f t="shared" si="4"/>
        <v>0</v>
      </c>
      <c r="AG14" s="57">
        <f t="shared" si="0"/>
        <v>0</v>
      </c>
      <c r="AH14" s="57">
        <f t="shared" si="0"/>
        <v>0</v>
      </c>
      <c r="AI14" s="57">
        <f t="shared" si="0"/>
        <v>0</v>
      </c>
      <c r="AJ14" s="57">
        <f t="shared" si="0"/>
        <v>0</v>
      </c>
      <c r="AK14" s="57">
        <f t="shared" si="0"/>
        <v>0</v>
      </c>
      <c r="AL14" s="57">
        <f t="shared" si="0"/>
        <v>0</v>
      </c>
      <c r="AN14" s="57">
        <f t="shared" si="1"/>
        <v>0</v>
      </c>
      <c r="AO14" s="57">
        <f t="shared" si="1"/>
        <v>0</v>
      </c>
      <c r="AP14" s="57">
        <f t="shared" si="1"/>
        <v>0</v>
      </c>
      <c r="AQ14" s="57">
        <f t="shared" si="1"/>
        <v>0</v>
      </c>
      <c r="AR14" s="57">
        <f t="shared" si="1"/>
        <v>0</v>
      </c>
      <c r="AS14" s="57">
        <f t="shared" si="1"/>
        <v>0</v>
      </c>
      <c r="AT14" s="57">
        <f t="shared" si="1"/>
        <v>0</v>
      </c>
      <c r="AW14" s="57">
        <f t="shared" si="2"/>
        <v>0</v>
      </c>
      <c r="AX14" s="57">
        <f t="shared" si="2"/>
        <v>0</v>
      </c>
      <c r="AY14" s="57">
        <f t="shared" si="2"/>
        <v>0</v>
      </c>
      <c r="AZ14" s="57">
        <f t="shared" si="2"/>
        <v>1</v>
      </c>
      <c r="BA14" s="2565"/>
      <c r="BB14" s="2602"/>
      <c r="BC14" s="2602"/>
      <c r="BD14" s="2602"/>
      <c r="BE14" s="2602"/>
      <c r="BF14" s="2602"/>
      <c r="BG14" s="2602"/>
    </row>
    <row r="15" spans="2:59" ht="15.75" customHeight="1">
      <c r="B15" s="2603" t="s">
        <v>16824</v>
      </c>
      <c r="C15" s="2604" t="s">
        <v>6756</v>
      </c>
      <c r="D15" s="2604">
        <v>3</v>
      </c>
      <c r="E15" s="2605">
        <v>0.83199999999999996</v>
      </c>
      <c r="F15" s="2605">
        <v>4.1000000000000002E-2</v>
      </c>
      <c r="G15" s="2605">
        <v>4.5999999999999999E-2</v>
      </c>
      <c r="H15" s="2605">
        <v>0</v>
      </c>
      <c r="I15" s="2605">
        <v>0</v>
      </c>
      <c r="J15" s="2605">
        <v>0</v>
      </c>
      <c r="K15" s="2606">
        <v>0</v>
      </c>
      <c r="L15" s="2610"/>
      <c r="M15" s="2607">
        <v>0</v>
      </c>
      <c r="N15" s="2605">
        <v>0</v>
      </c>
      <c r="O15" s="2605">
        <v>0</v>
      </c>
      <c r="P15" s="2605">
        <v>0</v>
      </c>
      <c r="Q15" s="2605">
        <v>4.8000000000000001E-2</v>
      </c>
      <c r="R15" s="2605">
        <v>4.8000000000000001E-2</v>
      </c>
      <c r="S15" s="2606">
        <v>0</v>
      </c>
      <c r="T15" s="2599"/>
      <c r="U15" s="2608" t="s">
        <v>15478</v>
      </c>
      <c r="V15" s="2605">
        <v>5.2309999999999999</v>
      </c>
      <c r="W15" s="2605">
        <v>0</v>
      </c>
      <c r="X15" s="2605">
        <v>0.5</v>
      </c>
      <c r="Y15" s="2606" t="s">
        <v>16823</v>
      </c>
      <c r="Z15" s="2576"/>
      <c r="AA15" s="2609" t="s">
        <v>15485</v>
      </c>
      <c r="AB15" s="2611"/>
      <c r="AC15" s="2565"/>
      <c r="AD15" s="92" t="str">
        <f t="shared" si="3"/>
        <v>Please complete all cells in row</v>
      </c>
      <c r="AE15" s="2565"/>
      <c r="AF15" s="57">
        <f t="shared" si="4"/>
        <v>0</v>
      </c>
      <c r="AG15" s="57">
        <f t="shared" si="0"/>
        <v>0</v>
      </c>
      <c r="AH15" s="57">
        <f t="shared" si="0"/>
        <v>0</v>
      </c>
      <c r="AI15" s="57">
        <f t="shared" si="0"/>
        <v>0</v>
      </c>
      <c r="AJ15" s="57">
        <f t="shared" si="0"/>
        <v>0</v>
      </c>
      <c r="AK15" s="57">
        <f t="shared" si="0"/>
        <v>0</v>
      </c>
      <c r="AL15" s="57">
        <f t="shared" si="0"/>
        <v>0</v>
      </c>
      <c r="AN15" s="57">
        <f t="shared" si="1"/>
        <v>0</v>
      </c>
      <c r="AO15" s="57">
        <f t="shared" si="1"/>
        <v>0</v>
      </c>
      <c r="AP15" s="57">
        <f t="shared" si="1"/>
        <v>0</v>
      </c>
      <c r="AQ15" s="57">
        <f t="shared" si="1"/>
        <v>0</v>
      </c>
      <c r="AR15" s="57">
        <f t="shared" si="1"/>
        <v>0</v>
      </c>
      <c r="AS15" s="57">
        <f t="shared" si="1"/>
        <v>0</v>
      </c>
      <c r="AT15" s="57">
        <f t="shared" si="1"/>
        <v>0</v>
      </c>
      <c r="AW15" s="57">
        <f t="shared" si="2"/>
        <v>0</v>
      </c>
      <c r="AX15" s="57">
        <f t="shared" si="2"/>
        <v>0</v>
      </c>
      <c r="AY15" s="57">
        <f t="shared" si="2"/>
        <v>0</v>
      </c>
      <c r="AZ15" s="57">
        <f t="shared" si="2"/>
        <v>1</v>
      </c>
      <c r="BA15" s="2565"/>
      <c r="BB15" s="2602"/>
      <c r="BC15" s="2602"/>
      <c r="BD15" s="2602"/>
      <c r="BE15" s="2602"/>
      <c r="BF15" s="2602"/>
      <c r="BG15" s="2602"/>
    </row>
    <row r="16" spans="2:59" ht="15.75" customHeight="1">
      <c r="B16" s="2603" t="s">
        <v>16825</v>
      </c>
      <c r="C16" s="2604" t="s">
        <v>6756</v>
      </c>
      <c r="D16" s="2604">
        <v>3</v>
      </c>
      <c r="E16" s="2605">
        <v>5.1959999999999997</v>
      </c>
      <c r="F16" s="2605">
        <v>0.65100000000000002</v>
      </c>
      <c r="G16" s="2605">
        <v>2.9000000000000001E-2</v>
      </c>
      <c r="H16" s="2605">
        <v>0</v>
      </c>
      <c r="I16" s="2605">
        <v>0</v>
      </c>
      <c r="J16" s="2605">
        <v>0</v>
      </c>
      <c r="K16" s="2606">
        <v>0</v>
      </c>
      <c r="L16" s="2610"/>
      <c r="M16" s="2607">
        <v>0</v>
      </c>
      <c r="N16" s="2605">
        <v>0</v>
      </c>
      <c r="O16" s="2605">
        <v>0</v>
      </c>
      <c r="P16" s="2605">
        <v>6.3E-2</v>
      </c>
      <c r="Q16" s="2605">
        <v>6.3E-2</v>
      </c>
      <c r="R16" s="2605">
        <v>6.3E-2</v>
      </c>
      <c r="S16" s="2606">
        <v>0</v>
      </c>
      <c r="T16" s="2599"/>
      <c r="U16" s="2608" t="s">
        <v>15478</v>
      </c>
      <c r="V16" s="2605">
        <v>0.37</v>
      </c>
      <c r="W16" s="2605">
        <v>0</v>
      </c>
      <c r="X16" s="2605">
        <v>0.5</v>
      </c>
      <c r="Y16" s="2606" t="s">
        <v>16823</v>
      </c>
      <c r="Z16" s="2576"/>
      <c r="AA16" s="2609" t="s">
        <v>15486</v>
      </c>
      <c r="AB16" s="2611"/>
      <c r="AC16" s="2565"/>
      <c r="AD16" s="92" t="str">
        <f t="shared" si="3"/>
        <v>Please complete all cells in row</v>
      </c>
      <c r="AE16" s="2565"/>
      <c r="AF16" s="57">
        <f t="shared" si="4"/>
        <v>0</v>
      </c>
      <c r="AG16" s="57">
        <f t="shared" si="0"/>
        <v>0</v>
      </c>
      <c r="AH16" s="57">
        <f t="shared" si="0"/>
        <v>0</v>
      </c>
      <c r="AI16" s="57">
        <f t="shared" si="0"/>
        <v>0</v>
      </c>
      <c r="AJ16" s="57">
        <f t="shared" si="0"/>
        <v>0</v>
      </c>
      <c r="AK16" s="57">
        <f t="shared" si="0"/>
        <v>0</v>
      </c>
      <c r="AL16" s="57">
        <f t="shared" si="0"/>
        <v>0</v>
      </c>
      <c r="AN16" s="57">
        <f t="shared" si="1"/>
        <v>0</v>
      </c>
      <c r="AO16" s="57">
        <f t="shared" si="1"/>
        <v>0</v>
      </c>
      <c r="AP16" s="57">
        <f t="shared" si="1"/>
        <v>0</v>
      </c>
      <c r="AQ16" s="57">
        <f t="shared" si="1"/>
        <v>0</v>
      </c>
      <c r="AR16" s="57">
        <f t="shared" si="1"/>
        <v>0</v>
      </c>
      <c r="AS16" s="57">
        <f t="shared" si="1"/>
        <v>0</v>
      </c>
      <c r="AT16" s="57">
        <f t="shared" si="1"/>
        <v>0</v>
      </c>
      <c r="AW16" s="57">
        <f t="shared" si="2"/>
        <v>0</v>
      </c>
      <c r="AX16" s="57">
        <f t="shared" si="2"/>
        <v>0</v>
      </c>
      <c r="AY16" s="57">
        <f t="shared" si="2"/>
        <v>0</v>
      </c>
      <c r="AZ16" s="57">
        <f t="shared" si="2"/>
        <v>1</v>
      </c>
      <c r="BA16" s="2565"/>
      <c r="BB16" s="2602"/>
      <c r="BC16" s="2602"/>
      <c r="BD16" s="2602"/>
      <c r="BE16" s="2602"/>
      <c r="BF16" s="2602"/>
      <c r="BG16" s="2602"/>
    </row>
    <row r="17" spans="2:59" ht="15.75" customHeight="1">
      <c r="B17" s="2603" t="s">
        <v>16826</v>
      </c>
      <c r="C17" s="2604" t="s">
        <v>6756</v>
      </c>
      <c r="D17" s="2604">
        <v>3</v>
      </c>
      <c r="E17" s="2605">
        <v>3.2240000000000002</v>
      </c>
      <c r="F17" s="2605">
        <v>3.5000000000000003E-2</v>
      </c>
      <c r="G17" s="2605">
        <v>-1.4999999999999999E-2</v>
      </c>
      <c r="H17" s="2605">
        <v>0</v>
      </c>
      <c r="I17" s="2605">
        <v>0</v>
      </c>
      <c r="J17" s="2605">
        <v>0</v>
      </c>
      <c r="K17" s="2606">
        <v>0</v>
      </c>
      <c r="L17" s="2610"/>
      <c r="M17" s="2607">
        <v>0</v>
      </c>
      <c r="N17" s="2605">
        <v>0</v>
      </c>
      <c r="O17" s="2605">
        <v>0</v>
      </c>
      <c r="P17" s="2605">
        <v>6.6000000000000003E-2</v>
      </c>
      <c r="Q17" s="2605">
        <v>6.6000000000000003E-2</v>
      </c>
      <c r="R17" s="2605">
        <v>6.6000000000000003E-2</v>
      </c>
      <c r="S17" s="2606">
        <v>0</v>
      </c>
      <c r="T17" s="2599"/>
      <c r="U17" s="2608" t="s">
        <v>15478</v>
      </c>
      <c r="V17" s="2605">
        <v>2.117</v>
      </c>
      <c r="W17" s="2605">
        <v>0</v>
      </c>
      <c r="X17" s="2605">
        <v>0.5</v>
      </c>
      <c r="Y17" s="2606" t="s">
        <v>16823</v>
      </c>
      <c r="Z17" s="2576"/>
      <c r="AA17" s="2609" t="s">
        <v>15487</v>
      </c>
      <c r="AB17" s="2611"/>
      <c r="AC17" s="2565"/>
      <c r="AD17" s="92" t="str">
        <f t="shared" si="3"/>
        <v>Please complete all cells in row</v>
      </c>
      <c r="AE17" s="2565"/>
      <c r="AF17" s="57">
        <f t="shared" si="4"/>
        <v>0</v>
      </c>
      <c r="AG17" s="57">
        <f t="shared" si="0"/>
        <v>0</v>
      </c>
      <c r="AH17" s="57">
        <f t="shared" si="0"/>
        <v>0</v>
      </c>
      <c r="AI17" s="57">
        <f t="shared" si="0"/>
        <v>0</v>
      </c>
      <c r="AJ17" s="57">
        <f t="shared" si="0"/>
        <v>0</v>
      </c>
      <c r="AK17" s="57">
        <f t="shared" si="0"/>
        <v>0</v>
      </c>
      <c r="AL17" s="57">
        <f t="shared" si="0"/>
        <v>0</v>
      </c>
      <c r="AN17" s="57">
        <f t="shared" si="1"/>
        <v>0</v>
      </c>
      <c r="AO17" s="57">
        <f t="shared" si="1"/>
        <v>0</v>
      </c>
      <c r="AP17" s="57">
        <f t="shared" si="1"/>
        <v>0</v>
      </c>
      <c r="AQ17" s="57">
        <f t="shared" si="1"/>
        <v>0</v>
      </c>
      <c r="AR17" s="57">
        <f t="shared" si="1"/>
        <v>0</v>
      </c>
      <c r="AS17" s="57">
        <f t="shared" si="1"/>
        <v>0</v>
      </c>
      <c r="AT17" s="57">
        <f t="shared" si="1"/>
        <v>0</v>
      </c>
      <c r="AW17" s="57">
        <f t="shared" si="2"/>
        <v>0</v>
      </c>
      <c r="AX17" s="57">
        <f t="shared" si="2"/>
        <v>0</v>
      </c>
      <c r="AY17" s="57">
        <f t="shared" si="2"/>
        <v>0</v>
      </c>
      <c r="AZ17" s="57">
        <f t="shared" si="2"/>
        <v>1</v>
      </c>
      <c r="BA17" s="2565"/>
      <c r="BB17" s="2602"/>
      <c r="BC17" s="2602"/>
      <c r="BD17" s="2602"/>
      <c r="BE17" s="2602"/>
      <c r="BF17" s="2602"/>
      <c r="BG17" s="2602"/>
    </row>
    <row r="18" spans="2:59" ht="15.75" customHeight="1">
      <c r="B18" s="2603" t="s">
        <v>16827</v>
      </c>
      <c r="C18" s="2604" t="s">
        <v>6756</v>
      </c>
      <c r="D18" s="2604">
        <v>3</v>
      </c>
      <c r="E18" s="2605">
        <v>0</v>
      </c>
      <c r="F18" s="2605">
        <v>0</v>
      </c>
      <c r="G18" s="2605">
        <v>0</v>
      </c>
      <c r="H18" s="2605">
        <v>0</v>
      </c>
      <c r="I18" s="2605">
        <v>0</v>
      </c>
      <c r="J18" s="2605">
        <v>0</v>
      </c>
      <c r="K18" s="2606">
        <v>0</v>
      </c>
      <c r="L18" s="2610"/>
      <c r="M18" s="2607">
        <v>0</v>
      </c>
      <c r="N18" s="2605">
        <v>0</v>
      </c>
      <c r="O18" s="2605">
        <v>0</v>
      </c>
      <c r="P18" s="2605">
        <v>1.4999999999999999E-2</v>
      </c>
      <c r="Q18" s="2605">
        <v>1.4999999999999999E-2</v>
      </c>
      <c r="R18" s="2605">
        <v>1.4999999999999999E-2</v>
      </c>
      <c r="S18" s="2606">
        <v>0</v>
      </c>
      <c r="T18" s="2599"/>
      <c r="U18" s="2608" t="s">
        <v>15478</v>
      </c>
      <c r="V18" s="2605">
        <v>0.29899999999999999</v>
      </c>
      <c r="W18" s="2605">
        <v>0</v>
      </c>
      <c r="X18" s="2605">
        <v>1</v>
      </c>
      <c r="Y18" s="2606" t="s">
        <v>16823</v>
      </c>
      <c r="Z18" s="2576"/>
      <c r="AA18" s="2609" t="s">
        <v>15488</v>
      </c>
      <c r="AB18" s="2611"/>
      <c r="AC18" s="2565"/>
      <c r="AD18" s="92" t="str">
        <f t="shared" si="3"/>
        <v>Please complete all cells in row</v>
      </c>
      <c r="AE18" s="2565"/>
      <c r="AF18" s="57">
        <f t="shared" si="4"/>
        <v>0</v>
      </c>
      <c r="AG18" s="57">
        <f t="shared" si="0"/>
        <v>0</v>
      </c>
      <c r="AH18" s="57">
        <f t="shared" si="0"/>
        <v>0</v>
      </c>
      <c r="AI18" s="57">
        <f t="shared" si="0"/>
        <v>0</v>
      </c>
      <c r="AJ18" s="57">
        <f t="shared" si="0"/>
        <v>0</v>
      </c>
      <c r="AK18" s="57">
        <f t="shared" si="0"/>
        <v>0</v>
      </c>
      <c r="AL18" s="57">
        <f t="shared" si="0"/>
        <v>0</v>
      </c>
      <c r="AN18" s="57">
        <f t="shared" si="1"/>
        <v>0</v>
      </c>
      <c r="AO18" s="57">
        <f t="shared" si="1"/>
        <v>0</v>
      </c>
      <c r="AP18" s="57">
        <f t="shared" si="1"/>
        <v>0</v>
      </c>
      <c r="AQ18" s="57">
        <f t="shared" si="1"/>
        <v>0</v>
      </c>
      <c r="AR18" s="57">
        <f t="shared" si="1"/>
        <v>0</v>
      </c>
      <c r="AS18" s="57">
        <f t="shared" si="1"/>
        <v>0</v>
      </c>
      <c r="AT18" s="57">
        <f t="shared" si="1"/>
        <v>0</v>
      </c>
      <c r="AW18" s="57">
        <f t="shared" si="2"/>
        <v>0</v>
      </c>
      <c r="AX18" s="57">
        <f t="shared" si="2"/>
        <v>0</v>
      </c>
      <c r="AY18" s="57">
        <f t="shared" si="2"/>
        <v>0</v>
      </c>
      <c r="AZ18" s="57">
        <f t="shared" si="2"/>
        <v>1</v>
      </c>
      <c r="BA18" s="2565"/>
      <c r="BB18" s="2602"/>
      <c r="BC18" s="2602"/>
      <c r="BD18" s="2602"/>
      <c r="BE18" s="2602"/>
      <c r="BF18" s="2602"/>
      <c r="BG18" s="2602"/>
    </row>
    <row r="19" spans="2:59" ht="15.75" customHeight="1">
      <c r="B19" s="2603" t="s">
        <v>16828</v>
      </c>
      <c r="C19" s="2604" t="s">
        <v>6756</v>
      </c>
      <c r="D19" s="2604">
        <v>3</v>
      </c>
      <c r="E19" s="2605">
        <v>1.788</v>
      </c>
      <c r="F19" s="2605">
        <v>0.47499999999999998</v>
      </c>
      <c r="G19" s="2605">
        <v>1.2E-2</v>
      </c>
      <c r="H19" s="2605">
        <v>0</v>
      </c>
      <c r="I19" s="2605">
        <v>0</v>
      </c>
      <c r="J19" s="2605">
        <v>0</v>
      </c>
      <c r="K19" s="2606">
        <v>0</v>
      </c>
      <c r="L19" s="2610"/>
      <c r="M19" s="2607">
        <v>0</v>
      </c>
      <c r="N19" s="2605">
        <v>0</v>
      </c>
      <c r="O19" s="2605">
        <v>0</v>
      </c>
      <c r="P19" s="2605">
        <v>0</v>
      </c>
      <c r="Q19" s="2605">
        <v>3.1E-2</v>
      </c>
      <c r="R19" s="2605">
        <v>3.1E-2</v>
      </c>
      <c r="S19" s="2606">
        <v>0</v>
      </c>
      <c r="T19" s="2599"/>
      <c r="U19" s="2608" t="s">
        <v>15478</v>
      </c>
      <c r="V19" s="2605">
        <v>1.4590000000000001</v>
      </c>
      <c r="W19" s="2605">
        <v>0</v>
      </c>
      <c r="X19" s="2605">
        <v>0.5</v>
      </c>
      <c r="Y19" s="2606" t="s">
        <v>16823</v>
      </c>
      <c r="Z19" s="2576"/>
      <c r="AA19" s="2609" t="s">
        <v>15489</v>
      </c>
      <c r="AB19" s="2611"/>
      <c r="AC19" s="2565"/>
      <c r="AD19" s="92" t="str">
        <f t="shared" si="3"/>
        <v>Please complete all cells in row</v>
      </c>
      <c r="AE19" s="2565"/>
      <c r="AF19" s="57">
        <f t="shared" si="4"/>
        <v>0</v>
      </c>
      <c r="AG19" s="57">
        <f t="shared" si="0"/>
        <v>0</v>
      </c>
      <c r="AH19" s="57">
        <f t="shared" si="0"/>
        <v>0</v>
      </c>
      <c r="AI19" s="57">
        <f t="shared" si="0"/>
        <v>0</v>
      </c>
      <c r="AJ19" s="57">
        <f t="shared" si="0"/>
        <v>0</v>
      </c>
      <c r="AK19" s="57">
        <f t="shared" si="0"/>
        <v>0</v>
      </c>
      <c r="AL19" s="57">
        <f t="shared" si="0"/>
        <v>0</v>
      </c>
      <c r="AN19" s="57">
        <f t="shared" si="1"/>
        <v>0</v>
      </c>
      <c r="AO19" s="57">
        <f t="shared" si="1"/>
        <v>0</v>
      </c>
      <c r="AP19" s="57">
        <f t="shared" si="1"/>
        <v>0</v>
      </c>
      <c r="AQ19" s="57">
        <f t="shared" si="1"/>
        <v>0</v>
      </c>
      <c r="AR19" s="57">
        <f t="shared" si="1"/>
        <v>0</v>
      </c>
      <c r="AS19" s="57">
        <f t="shared" si="1"/>
        <v>0</v>
      </c>
      <c r="AT19" s="57">
        <f t="shared" si="1"/>
        <v>0</v>
      </c>
      <c r="AW19" s="57">
        <f t="shared" si="2"/>
        <v>0</v>
      </c>
      <c r="AX19" s="57">
        <f t="shared" si="2"/>
        <v>0</v>
      </c>
      <c r="AY19" s="57">
        <f t="shared" si="2"/>
        <v>0</v>
      </c>
      <c r="AZ19" s="57">
        <f t="shared" si="2"/>
        <v>1</v>
      </c>
      <c r="BA19" s="2565"/>
      <c r="BB19" s="2602"/>
      <c r="BC19" s="2602"/>
      <c r="BD19" s="2602"/>
      <c r="BE19" s="2602"/>
      <c r="BF19" s="2602"/>
      <c r="BG19" s="2602"/>
    </row>
    <row r="20" spans="2:59" ht="15.75" customHeight="1">
      <c r="B20" s="2603" t="s">
        <v>16829</v>
      </c>
      <c r="C20" s="2604" t="s">
        <v>6756</v>
      </c>
      <c r="D20" s="2604">
        <v>3</v>
      </c>
      <c r="E20" s="2605">
        <v>2.5939999999999999</v>
      </c>
      <c r="F20" s="2605">
        <v>0.22800000000000001</v>
      </c>
      <c r="G20" s="2605">
        <v>-3.0000000000000001E-3</v>
      </c>
      <c r="H20" s="2605">
        <v>0</v>
      </c>
      <c r="I20" s="2605">
        <v>0</v>
      </c>
      <c r="J20" s="2605">
        <v>0</v>
      </c>
      <c r="K20" s="2606">
        <v>0</v>
      </c>
      <c r="L20" s="2610"/>
      <c r="M20" s="2607">
        <v>0</v>
      </c>
      <c r="N20" s="2605">
        <v>0</v>
      </c>
      <c r="O20" s="2605">
        <v>0</v>
      </c>
      <c r="P20" s="2605">
        <v>8.0000000000000002E-3</v>
      </c>
      <c r="Q20" s="2605">
        <v>8.0000000000000002E-3</v>
      </c>
      <c r="R20" s="2605">
        <v>8.0000000000000002E-3</v>
      </c>
      <c r="S20" s="2606">
        <v>0</v>
      </c>
      <c r="T20" s="2599"/>
      <c r="U20" s="2608" t="s">
        <v>15478</v>
      </c>
      <c r="V20" s="2605">
        <v>0.996</v>
      </c>
      <c r="W20" s="2605">
        <v>0</v>
      </c>
      <c r="X20" s="2605">
        <v>0.5</v>
      </c>
      <c r="Y20" s="2606" t="s">
        <v>16823</v>
      </c>
      <c r="Z20" s="2576"/>
      <c r="AA20" s="2609" t="s">
        <v>15490</v>
      </c>
      <c r="AB20" s="2611"/>
      <c r="AC20" s="2565"/>
      <c r="AD20" s="92" t="str">
        <f t="shared" si="3"/>
        <v>Please complete all cells in row</v>
      </c>
      <c r="AE20" s="2565"/>
      <c r="AF20" s="57">
        <f t="shared" si="4"/>
        <v>0</v>
      </c>
      <c r="AG20" s="57">
        <f t="shared" si="0"/>
        <v>0</v>
      </c>
      <c r="AH20" s="57">
        <f t="shared" si="0"/>
        <v>0</v>
      </c>
      <c r="AI20" s="57">
        <f t="shared" si="0"/>
        <v>0</v>
      </c>
      <c r="AJ20" s="57">
        <f t="shared" si="0"/>
        <v>0</v>
      </c>
      <c r="AK20" s="57">
        <f t="shared" si="0"/>
        <v>0</v>
      </c>
      <c r="AL20" s="57">
        <f t="shared" si="0"/>
        <v>0</v>
      </c>
      <c r="AN20" s="57">
        <f t="shared" si="1"/>
        <v>0</v>
      </c>
      <c r="AO20" s="57">
        <f t="shared" si="1"/>
        <v>0</v>
      </c>
      <c r="AP20" s="57">
        <f t="shared" si="1"/>
        <v>0</v>
      </c>
      <c r="AQ20" s="57">
        <f t="shared" si="1"/>
        <v>0</v>
      </c>
      <c r="AR20" s="57">
        <f t="shared" si="1"/>
        <v>0</v>
      </c>
      <c r="AS20" s="57">
        <f t="shared" si="1"/>
        <v>0</v>
      </c>
      <c r="AT20" s="57">
        <f t="shared" si="1"/>
        <v>0</v>
      </c>
      <c r="AW20" s="57">
        <f t="shared" si="2"/>
        <v>0</v>
      </c>
      <c r="AX20" s="57">
        <f t="shared" si="2"/>
        <v>0</v>
      </c>
      <c r="AY20" s="57">
        <f t="shared" si="2"/>
        <v>0</v>
      </c>
      <c r="AZ20" s="57">
        <f t="shared" si="2"/>
        <v>1</v>
      </c>
      <c r="BA20" s="2565"/>
      <c r="BB20" s="2602"/>
      <c r="BC20" s="2602"/>
      <c r="BD20" s="2602"/>
      <c r="BE20" s="2602"/>
      <c r="BF20" s="2602"/>
      <c r="BG20" s="2602"/>
    </row>
    <row r="21" spans="2:59" ht="15.75" customHeight="1">
      <c r="B21" s="2603" t="s">
        <v>16830</v>
      </c>
      <c r="C21" s="2604" t="s">
        <v>6756</v>
      </c>
      <c r="D21" s="2604">
        <v>3</v>
      </c>
      <c r="E21" s="2605">
        <v>2.254</v>
      </c>
      <c r="F21" s="2605">
        <v>0.38600000000000001</v>
      </c>
      <c r="G21" s="2605">
        <v>-1.7000000000000001E-2</v>
      </c>
      <c r="H21" s="2605">
        <v>0</v>
      </c>
      <c r="I21" s="2605">
        <v>0</v>
      </c>
      <c r="J21" s="2605">
        <v>0</v>
      </c>
      <c r="K21" s="2606">
        <v>0</v>
      </c>
      <c r="L21" s="2610"/>
      <c r="M21" s="2607">
        <v>0</v>
      </c>
      <c r="N21" s="2605">
        <v>0</v>
      </c>
      <c r="O21" s="2605">
        <v>0</v>
      </c>
      <c r="P21" s="2605">
        <v>0</v>
      </c>
      <c r="Q21" s="2605">
        <v>2.1999999999999999E-2</v>
      </c>
      <c r="R21" s="2605">
        <v>2.1999999999999999E-2</v>
      </c>
      <c r="S21" s="2606">
        <v>0</v>
      </c>
      <c r="T21" s="2599"/>
      <c r="U21" s="2608" t="s">
        <v>15478</v>
      </c>
      <c r="V21" s="2605">
        <v>0.61199999999999999</v>
      </c>
      <c r="W21" s="2605">
        <v>0</v>
      </c>
      <c r="X21" s="2605">
        <v>0.5</v>
      </c>
      <c r="Y21" s="2606" t="s">
        <v>16823</v>
      </c>
      <c r="Z21" s="2576"/>
      <c r="AA21" s="2609" t="s">
        <v>15491</v>
      </c>
      <c r="AB21" s="2611"/>
      <c r="AC21" s="2565"/>
      <c r="AD21" s="92" t="str">
        <f t="shared" si="3"/>
        <v>Please complete all cells in row</v>
      </c>
      <c r="AE21" s="2565"/>
      <c r="AF21" s="57">
        <f t="shared" si="4"/>
        <v>0</v>
      </c>
      <c r="AG21" s="57">
        <f t="shared" si="0"/>
        <v>0</v>
      </c>
      <c r="AH21" s="57">
        <f t="shared" si="0"/>
        <v>0</v>
      </c>
      <c r="AI21" s="57">
        <f t="shared" si="0"/>
        <v>0</v>
      </c>
      <c r="AJ21" s="57">
        <f t="shared" si="0"/>
        <v>0</v>
      </c>
      <c r="AK21" s="57">
        <f t="shared" si="0"/>
        <v>0</v>
      </c>
      <c r="AL21" s="57">
        <f t="shared" si="0"/>
        <v>0</v>
      </c>
      <c r="AN21" s="57">
        <f t="shared" si="1"/>
        <v>0</v>
      </c>
      <c r="AO21" s="57">
        <f t="shared" si="1"/>
        <v>0</v>
      </c>
      <c r="AP21" s="57">
        <f t="shared" si="1"/>
        <v>0</v>
      </c>
      <c r="AQ21" s="57">
        <f t="shared" si="1"/>
        <v>0</v>
      </c>
      <c r="AR21" s="57">
        <f t="shared" si="1"/>
        <v>0</v>
      </c>
      <c r="AS21" s="57">
        <f t="shared" si="1"/>
        <v>0</v>
      </c>
      <c r="AT21" s="57">
        <f t="shared" si="1"/>
        <v>0</v>
      </c>
      <c r="AW21" s="57">
        <f t="shared" si="2"/>
        <v>0</v>
      </c>
      <c r="AX21" s="57">
        <f t="shared" si="2"/>
        <v>0</v>
      </c>
      <c r="AY21" s="57">
        <f t="shared" si="2"/>
        <v>0</v>
      </c>
      <c r="AZ21" s="57">
        <f t="shared" si="2"/>
        <v>1</v>
      </c>
      <c r="BA21" s="2565"/>
      <c r="BB21" s="2602"/>
      <c r="BC21" s="2602"/>
      <c r="BD21" s="2602"/>
      <c r="BE21" s="2602"/>
      <c r="BF21" s="2602"/>
      <c r="BG21" s="2602"/>
    </row>
    <row r="22" spans="2:59" ht="15.75" customHeight="1">
      <c r="B22" s="2603" t="s">
        <v>16831</v>
      </c>
      <c r="C22" s="2604" t="s">
        <v>6756</v>
      </c>
      <c r="D22" s="2604">
        <v>3</v>
      </c>
      <c r="E22" s="2605">
        <v>0.497</v>
      </c>
      <c r="F22" s="2605">
        <v>6.8000000000000005E-2</v>
      </c>
      <c r="G22" s="2605">
        <v>-1.0999999999999999E-2</v>
      </c>
      <c r="H22" s="2605">
        <v>0</v>
      </c>
      <c r="I22" s="2605">
        <v>0</v>
      </c>
      <c r="J22" s="2605">
        <v>0</v>
      </c>
      <c r="K22" s="2606">
        <v>0</v>
      </c>
      <c r="L22" s="2610"/>
      <c r="M22" s="2607">
        <v>0</v>
      </c>
      <c r="N22" s="2605">
        <v>0</v>
      </c>
      <c r="O22" s="2605">
        <v>0</v>
      </c>
      <c r="P22" s="2605">
        <v>1E-3</v>
      </c>
      <c r="Q22" s="2605">
        <v>1E-3</v>
      </c>
      <c r="R22" s="2605">
        <v>1E-3</v>
      </c>
      <c r="S22" s="2606">
        <v>0</v>
      </c>
      <c r="T22" s="2599"/>
      <c r="U22" s="2608" t="s">
        <v>15478</v>
      </c>
      <c r="V22" s="2605">
        <v>0.26600000000000001</v>
      </c>
      <c r="W22" s="2605">
        <v>0</v>
      </c>
      <c r="X22" s="2605">
        <v>3</v>
      </c>
      <c r="Y22" s="2606" t="s">
        <v>16823</v>
      </c>
      <c r="Z22" s="2576"/>
      <c r="AA22" s="2609" t="s">
        <v>15492</v>
      </c>
      <c r="AB22" s="2611"/>
      <c r="AC22" s="2565"/>
      <c r="AD22" s="92" t="str">
        <f t="shared" si="3"/>
        <v>Please complete all cells in row</v>
      </c>
      <c r="AE22" s="2565"/>
      <c r="AF22" s="57">
        <f t="shared" si="4"/>
        <v>0</v>
      </c>
      <c r="AG22" s="57">
        <f t="shared" si="0"/>
        <v>0</v>
      </c>
      <c r="AH22" s="57">
        <f t="shared" si="0"/>
        <v>0</v>
      </c>
      <c r="AI22" s="57">
        <f t="shared" si="0"/>
        <v>0</v>
      </c>
      <c r="AJ22" s="57">
        <f t="shared" si="0"/>
        <v>0</v>
      </c>
      <c r="AK22" s="57">
        <f t="shared" si="0"/>
        <v>0</v>
      </c>
      <c r="AL22" s="57">
        <f t="shared" si="0"/>
        <v>0</v>
      </c>
      <c r="AN22" s="57">
        <f t="shared" si="1"/>
        <v>0</v>
      </c>
      <c r="AO22" s="57">
        <f t="shared" si="1"/>
        <v>0</v>
      </c>
      <c r="AP22" s="57">
        <f t="shared" si="1"/>
        <v>0</v>
      </c>
      <c r="AQ22" s="57">
        <f t="shared" si="1"/>
        <v>0</v>
      </c>
      <c r="AR22" s="57">
        <f t="shared" si="1"/>
        <v>0</v>
      </c>
      <c r="AS22" s="57">
        <f t="shared" si="1"/>
        <v>0</v>
      </c>
      <c r="AT22" s="57">
        <f t="shared" si="1"/>
        <v>0</v>
      </c>
      <c r="AW22" s="57">
        <f t="shared" si="2"/>
        <v>0</v>
      </c>
      <c r="AX22" s="57">
        <f t="shared" si="2"/>
        <v>0</v>
      </c>
      <c r="AY22" s="57">
        <f t="shared" si="2"/>
        <v>0</v>
      </c>
      <c r="AZ22" s="57">
        <f t="shared" si="2"/>
        <v>1</v>
      </c>
      <c r="BA22" s="2565"/>
      <c r="BB22" s="2602"/>
      <c r="BC22" s="2602"/>
      <c r="BD22" s="2602"/>
      <c r="BE22" s="2602"/>
      <c r="BF22" s="2602"/>
      <c r="BG22" s="2602"/>
    </row>
    <row r="23" spans="2:59" ht="15.75" customHeight="1">
      <c r="B23" s="2603" t="s">
        <v>16832</v>
      </c>
      <c r="C23" s="2604" t="s">
        <v>6756</v>
      </c>
      <c r="D23" s="2604">
        <v>3</v>
      </c>
      <c r="E23" s="2605">
        <v>1.5720000000000001</v>
      </c>
      <c r="F23" s="2605">
        <v>0.105</v>
      </c>
      <c r="G23" s="2605">
        <v>4.0000000000000001E-3</v>
      </c>
      <c r="H23" s="2605">
        <v>0</v>
      </c>
      <c r="I23" s="2605">
        <v>0</v>
      </c>
      <c r="J23" s="2605">
        <v>0</v>
      </c>
      <c r="K23" s="2606">
        <v>0</v>
      </c>
      <c r="L23" s="2610"/>
      <c r="M23" s="2607">
        <v>0</v>
      </c>
      <c r="N23" s="2605">
        <v>0</v>
      </c>
      <c r="O23" s="2605">
        <v>0</v>
      </c>
      <c r="P23" s="2605">
        <v>0</v>
      </c>
      <c r="Q23" s="2605">
        <v>3.2000000000000001E-2</v>
      </c>
      <c r="R23" s="2605">
        <v>3.2000000000000001E-2</v>
      </c>
      <c r="S23" s="2606">
        <v>0</v>
      </c>
      <c r="T23" s="2599"/>
      <c r="U23" s="2608" t="s">
        <v>15478</v>
      </c>
      <c r="V23" s="2605">
        <v>1.89</v>
      </c>
      <c r="W23" s="2605">
        <v>0</v>
      </c>
      <c r="X23" s="2605">
        <v>0.6</v>
      </c>
      <c r="Y23" s="2606" t="s">
        <v>16823</v>
      </c>
      <c r="Z23" s="2576"/>
      <c r="AA23" s="2609" t="s">
        <v>15493</v>
      </c>
      <c r="AB23" s="2611"/>
      <c r="AC23" s="2565"/>
      <c r="AD23" s="92" t="str">
        <f t="shared" si="3"/>
        <v>Please complete all cells in row</v>
      </c>
      <c r="AE23" s="2565"/>
      <c r="AF23" s="57">
        <f t="shared" si="4"/>
        <v>0</v>
      </c>
      <c r="AG23" s="57">
        <f t="shared" si="0"/>
        <v>0</v>
      </c>
      <c r="AH23" s="57">
        <f t="shared" si="0"/>
        <v>0</v>
      </c>
      <c r="AI23" s="57">
        <f t="shared" si="0"/>
        <v>0</v>
      </c>
      <c r="AJ23" s="57">
        <f t="shared" si="0"/>
        <v>0</v>
      </c>
      <c r="AK23" s="57">
        <f t="shared" si="0"/>
        <v>0</v>
      </c>
      <c r="AL23" s="57">
        <f t="shared" si="0"/>
        <v>0</v>
      </c>
      <c r="AN23" s="57">
        <f t="shared" si="1"/>
        <v>0</v>
      </c>
      <c r="AO23" s="57">
        <f t="shared" si="1"/>
        <v>0</v>
      </c>
      <c r="AP23" s="57">
        <f t="shared" si="1"/>
        <v>0</v>
      </c>
      <c r="AQ23" s="57">
        <f t="shared" si="1"/>
        <v>0</v>
      </c>
      <c r="AR23" s="57">
        <f t="shared" si="1"/>
        <v>0</v>
      </c>
      <c r="AS23" s="57">
        <f t="shared" si="1"/>
        <v>0</v>
      </c>
      <c r="AT23" s="57">
        <f t="shared" si="1"/>
        <v>0</v>
      </c>
      <c r="AW23" s="57">
        <f t="shared" si="2"/>
        <v>0</v>
      </c>
      <c r="AX23" s="57">
        <f t="shared" si="2"/>
        <v>0</v>
      </c>
      <c r="AY23" s="57">
        <f t="shared" si="2"/>
        <v>0</v>
      </c>
      <c r="AZ23" s="57">
        <f t="shared" si="2"/>
        <v>1</v>
      </c>
      <c r="BA23" s="2565"/>
      <c r="BB23" s="2602"/>
      <c r="BC23" s="2602"/>
      <c r="BD23" s="2602"/>
      <c r="BE23" s="2602"/>
      <c r="BF23" s="2602"/>
      <c r="BG23" s="2602"/>
    </row>
    <row r="24" spans="2:59" ht="15.75" customHeight="1">
      <c r="B24" s="2603" t="s">
        <v>16833</v>
      </c>
      <c r="C24" s="2604" t="s">
        <v>6756</v>
      </c>
      <c r="D24" s="2604">
        <v>3</v>
      </c>
      <c r="E24" s="2605">
        <v>1.41</v>
      </c>
      <c r="F24" s="2605">
        <v>8.7999999999999995E-2</v>
      </c>
      <c r="G24" s="2605">
        <v>-6.0000000000000001E-3</v>
      </c>
      <c r="H24" s="2605">
        <v>0</v>
      </c>
      <c r="I24" s="2605">
        <v>0</v>
      </c>
      <c r="J24" s="2605">
        <v>0</v>
      </c>
      <c r="K24" s="2606">
        <v>0</v>
      </c>
      <c r="L24" s="2610"/>
      <c r="M24" s="2607">
        <v>0</v>
      </c>
      <c r="N24" s="2605">
        <v>0</v>
      </c>
      <c r="O24" s="2605">
        <v>0</v>
      </c>
      <c r="P24" s="2605">
        <v>0</v>
      </c>
      <c r="Q24" s="2605">
        <v>2.3E-2</v>
      </c>
      <c r="R24" s="2605">
        <v>2.3E-2</v>
      </c>
      <c r="S24" s="2606">
        <v>0</v>
      </c>
      <c r="T24" s="2599"/>
      <c r="U24" s="2608" t="s">
        <v>15478</v>
      </c>
      <c r="V24" s="2605">
        <v>0.155</v>
      </c>
      <c r="W24" s="2605">
        <v>0</v>
      </c>
      <c r="X24" s="2605">
        <v>2</v>
      </c>
      <c r="Y24" s="2606" t="s">
        <v>16823</v>
      </c>
      <c r="Z24" s="2576"/>
      <c r="AA24" s="2609" t="s">
        <v>15494</v>
      </c>
      <c r="AB24" s="2611"/>
      <c r="AC24" s="2565"/>
      <c r="AD24" s="92" t="str">
        <f t="shared" si="3"/>
        <v>Please complete all cells in row</v>
      </c>
      <c r="AE24" s="2565"/>
      <c r="AF24" s="57">
        <f t="shared" si="4"/>
        <v>0</v>
      </c>
      <c r="AG24" s="57">
        <f t="shared" si="0"/>
        <v>0</v>
      </c>
      <c r="AH24" s="57">
        <f t="shared" si="0"/>
        <v>0</v>
      </c>
      <c r="AI24" s="57">
        <f t="shared" si="0"/>
        <v>0</v>
      </c>
      <c r="AJ24" s="57">
        <f t="shared" si="0"/>
        <v>0</v>
      </c>
      <c r="AK24" s="57">
        <f t="shared" si="0"/>
        <v>0</v>
      </c>
      <c r="AL24" s="57">
        <f t="shared" si="0"/>
        <v>0</v>
      </c>
      <c r="AN24" s="57">
        <f t="shared" si="1"/>
        <v>0</v>
      </c>
      <c r="AO24" s="57">
        <f t="shared" si="1"/>
        <v>0</v>
      </c>
      <c r="AP24" s="57">
        <f t="shared" si="1"/>
        <v>0</v>
      </c>
      <c r="AQ24" s="57">
        <f t="shared" si="1"/>
        <v>0</v>
      </c>
      <c r="AR24" s="57">
        <f t="shared" si="1"/>
        <v>0</v>
      </c>
      <c r="AS24" s="57">
        <f t="shared" si="1"/>
        <v>0</v>
      </c>
      <c r="AT24" s="57">
        <f t="shared" si="1"/>
        <v>0</v>
      </c>
      <c r="AW24" s="57">
        <f t="shared" si="2"/>
        <v>0</v>
      </c>
      <c r="AX24" s="57">
        <f t="shared" si="2"/>
        <v>0</v>
      </c>
      <c r="AY24" s="57">
        <f t="shared" si="2"/>
        <v>0</v>
      </c>
      <c r="AZ24" s="57">
        <f t="shared" si="2"/>
        <v>1</v>
      </c>
      <c r="BA24" s="2565"/>
      <c r="BB24" s="2602"/>
      <c r="BC24" s="2602"/>
      <c r="BD24" s="2602"/>
      <c r="BE24" s="2602"/>
      <c r="BF24" s="2602"/>
      <c r="BG24" s="2602"/>
    </row>
    <row r="25" spans="2:59" ht="15.75" customHeight="1">
      <c r="B25" s="2603" t="s">
        <v>16834</v>
      </c>
      <c r="C25" s="2604" t="s">
        <v>6756</v>
      </c>
      <c r="D25" s="2604">
        <v>3</v>
      </c>
      <c r="E25" s="2605">
        <v>1.105</v>
      </c>
      <c r="F25" s="2605">
        <v>1.7000000000000001E-2</v>
      </c>
      <c r="G25" s="2605">
        <v>-2E-3</v>
      </c>
      <c r="H25" s="2605">
        <v>0</v>
      </c>
      <c r="I25" s="2605">
        <v>0</v>
      </c>
      <c r="J25" s="2605">
        <v>0</v>
      </c>
      <c r="K25" s="2606">
        <v>0</v>
      </c>
      <c r="L25" s="2610"/>
      <c r="M25" s="2607">
        <v>0</v>
      </c>
      <c r="N25" s="2605">
        <v>0</v>
      </c>
      <c r="O25" s="2605">
        <v>0</v>
      </c>
      <c r="P25" s="2605">
        <v>0</v>
      </c>
      <c r="Q25" s="2605">
        <v>2.9000000000000001E-2</v>
      </c>
      <c r="R25" s="2605">
        <v>2.9000000000000001E-2</v>
      </c>
      <c r="S25" s="2606">
        <v>0</v>
      </c>
      <c r="T25" s="2599"/>
      <c r="U25" s="2608" t="s">
        <v>15478</v>
      </c>
      <c r="V25" s="2605">
        <v>0.77400000000000002</v>
      </c>
      <c r="W25" s="2605">
        <v>0</v>
      </c>
      <c r="X25" s="2605">
        <v>0.5</v>
      </c>
      <c r="Y25" s="2606" t="s">
        <v>16823</v>
      </c>
      <c r="Z25" s="2576"/>
      <c r="AA25" s="2609" t="s">
        <v>15495</v>
      </c>
      <c r="AB25" s="2611"/>
      <c r="AC25" s="2565"/>
      <c r="AD25" s="92" t="str">
        <f t="shared" si="3"/>
        <v>Please complete all cells in row</v>
      </c>
      <c r="AE25" s="2565"/>
      <c r="AF25" s="57">
        <f t="shared" si="4"/>
        <v>0</v>
      </c>
      <c r="AG25" s="57">
        <f t="shared" si="0"/>
        <v>0</v>
      </c>
      <c r="AH25" s="57">
        <f t="shared" si="0"/>
        <v>0</v>
      </c>
      <c r="AI25" s="57">
        <f t="shared" si="0"/>
        <v>0</v>
      </c>
      <c r="AJ25" s="57">
        <f t="shared" si="0"/>
        <v>0</v>
      </c>
      <c r="AK25" s="57">
        <f t="shared" si="0"/>
        <v>0</v>
      </c>
      <c r="AL25" s="57">
        <f t="shared" si="0"/>
        <v>0</v>
      </c>
      <c r="AN25" s="57">
        <f t="shared" si="1"/>
        <v>0</v>
      </c>
      <c r="AO25" s="57">
        <f t="shared" si="1"/>
        <v>0</v>
      </c>
      <c r="AP25" s="57">
        <f t="shared" si="1"/>
        <v>0</v>
      </c>
      <c r="AQ25" s="57">
        <f t="shared" si="1"/>
        <v>0</v>
      </c>
      <c r="AR25" s="57">
        <f t="shared" si="1"/>
        <v>0</v>
      </c>
      <c r="AS25" s="57">
        <f t="shared" si="1"/>
        <v>0</v>
      </c>
      <c r="AT25" s="57">
        <f t="shared" si="1"/>
        <v>0</v>
      </c>
      <c r="AW25" s="57">
        <f t="shared" si="2"/>
        <v>0</v>
      </c>
      <c r="AX25" s="57">
        <f t="shared" si="2"/>
        <v>0</v>
      </c>
      <c r="AY25" s="57">
        <f t="shared" si="2"/>
        <v>0</v>
      </c>
      <c r="AZ25" s="57">
        <f t="shared" si="2"/>
        <v>1</v>
      </c>
      <c r="BA25" s="2565"/>
      <c r="BB25" s="2602"/>
      <c r="BC25" s="2602"/>
      <c r="BD25" s="2602"/>
      <c r="BE25" s="2602"/>
      <c r="BF25" s="2602"/>
      <c r="BG25" s="2602"/>
    </row>
    <row r="26" spans="2:59" ht="15.75" customHeight="1">
      <c r="B26" s="2603" t="s">
        <v>16835</v>
      </c>
      <c r="C26" s="2604" t="s">
        <v>6756</v>
      </c>
      <c r="D26" s="2604">
        <v>3</v>
      </c>
      <c r="E26" s="2605">
        <v>1.556</v>
      </c>
      <c r="F26" s="2605">
        <v>8.2000000000000003E-2</v>
      </c>
      <c r="G26" s="2605">
        <v>8.9999999999999993E-3</v>
      </c>
      <c r="H26" s="2605">
        <v>0</v>
      </c>
      <c r="I26" s="2605">
        <v>0</v>
      </c>
      <c r="J26" s="2605">
        <v>0</v>
      </c>
      <c r="K26" s="2606">
        <v>0</v>
      </c>
      <c r="L26" s="2610"/>
      <c r="M26" s="2607">
        <v>0</v>
      </c>
      <c r="N26" s="2605">
        <v>0</v>
      </c>
      <c r="O26" s="2605">
        <v>0</v>
      </c>
      <c r="P26" s="2605">
        <v>0</v>
      </c>
      <c r="Q26" s="2605">
        <v>4.1000000000000002E-2</v>
      </c>
      <c r="R26" s="2605">
        <v>4.1000000000000002E-2</v>
      </c>
      <c r="S26" s="2606">
        <v>0</v>
      </c>
      <c r="T26" s="2599"/>
      <c r="U26" s="2608" t="s">
        <v>15478</v>
      </c>
      <c r="V26" s="2605">
        <v>1.88</v>
      </c>
      <c r="W26" s="2605">
        <v>0</v>
      </c>
      <c r="X26" s="2605">
        <v>0.5</v>
      </c>
      <c r="Y26" s="2606" t="s">
        <v>16823</v>
      </c>
      <c r="Z26" s="2576"/>
      <c r="AA26" s="2609" t="s">
        <v>15496</v>
      </c>
      <c r="AC26" s="2565"/>
      <c r="AD26" s="92" t="str">
        <f t="shared" si="3"/>
        <v>Please complete all cells in row</v>
      </c>
      <c r="AE26" s="2565"/>
      <c r="AF26" s="57">
        <f t="shared" si="4"/>
        <v>0</v>
      </c>
      <c r="AG26" s="57">
        <f t="shared" si="0"/>
        <v>0</v>
      </c>
      <c r="AH26" s="57">
        <f t="shared" si="0"/>
        <v>0</v>
      </c>
      <c r="AI26" s="57">
        <f t="shared" si="0"/>
        <v>0</v>
      </c>
      <c r="AJ26" s="57">
        <f t="shared" si="0"/>
        <v>0</v>
      </c>
      <c r="AK26" s="57">
        <f t="shared" si="0"/>
        <v>0</v>
      </c>
      <c r="AL26" s="57">
        <f t="shared" si="0"/>
        <v>0</v>
      </c>
      <c r="AN26" s="57">
        <f t="shared" si="1"/>
        <v>0</v>
      </c>
      <c r="AO26" s="57">
        <f t="shared" si="1"/>
        <v>0</v>
      </c>
      <c r="AP26" s="57">
        <f t="shared" si="1"/>
        <v>0</v>
      </c>
      <c r="AQ26" s="57">
        <f t="shared" si="1"/>
        <v>0</v>
      </c>
      <c r="AR26" s="57">
        <f t="shared" si="1"/>
        <v>0</v>
      </c>
      <c r="AS26" s="57">
        <f t="shared" si="1"/>
        <v>0</v>
      </c>
      <c r="AT26" s="57">
        <f t="shared" si="1"/>
        <v>0</v>
      </c>
      <c r="AW26" s="57">
        <f t="shared" si="2"/>
        <v>0</v>
      </c>
      <c r="AX26" s="57">
        <f t="shared" si="2"/>
        <v>0</v>
      </c>
      <c r="AY26" s="57">
        <f t="shared" si="2"/>
        <v>0</v>
      </c>
      <c r="AZ26" s="57">
        <f t="shared" si="2"/>
        <v>1</v>
      </c>
      <c r="BA26" s="2565"/>
      <c r="BB26" s="2602"/>
      <c r="BC26" s="2602"/>
      <c r="BD26" s="2602"/>
      <c r="BE26" s="2602"/>
      <c r="BF26" s="2602"/>
      <c r="BG26" s="2602"/>
    </row>
    <row r="27" spans="2:59" ht="15.75" customHeight="1">
      <c r="B27" s="2603" t="s">
        <v>16836</v>
      </c>
      <c r="C27" s="2604" t="s">
        <v>6756</v>
      </c>
      <c r="D27" s="2604">
        <v>3</v>
      </c>
      <c r="E27" s="2605">
        <v>2.7709999999999999</v>
      </c>
      <c r="F27" s="2605">
        <v>0.66500000000000004</v>
      </c>
      <c r="G27" s="2605">
        <v>1.6E-2</v>
      </c>
      <c r="H27" s="2605">
        <v>0</v>
      </c>
      <c r="I27" s="2605">
        <v>0</v>
      </c>
      <c r="J27" s="2605">
        <v>0</v>
      </c>
      <c r="K27" s="2606">
        <v>0</v>
      </c>
      <c r="L27" s="2610"/>
      <c r="M27" s="2607">
        <v>0</v>
      </c>
      <c r="N27" s="2605">
        <v>0</v>
      </c>
      <c r="O27" s="2605">
        <v>0</v>
      </c>
      <c r="P27" s="2605">
        <v>1E-3</v>
      </c>
      <c r="Q27" s="2605">
        <v>1E-3</v>
      </c>
      <c r="R27" s="2605">
        <v>1E-3</v>
      </c>
      <c r="S27" s="2606">
        <v>0</v>
      </c>
      <c r="T27" s="2599"/>
      <c r="U27" s="2608" t="s">
        <v>15478</v>
      </c>
      <c r="V27" s="2605">
        <v>0.46100000000000002</v>
      </c>
      <c r="W27" s="2605">
        <v>0</v>
      </c>
      <c r="X27" s="2605">
        <v>0.5</v>
      </c>
      <c r="Y27" s="2606" t="s">
        <v>16823</v>
      </c>
      <c r="Z27" s="2576"/>
      <c r="AA27" s="2609" t="s">
        <v>15497</v>
      </c>
      <c r="AC27" s="2565"/>
      <c r="AD27" s="92" t="str">
        <f t="shared" si="3"/>
        <v>Please complete all cells in row</v>
      </c>
      <c r="AE27" s="2565"/>
      <c r="AF27" s="57">
        <f t="shared" si="4"/>
        <v>0</v>
      </c>
      <c r="AG27" s="57">
        <f t="shared" si="0"/>
        <v>0</v>
      </c>
      <c r="AH27" s="57">
        <f t="shared" si="0"/>
        <v>0</v>
      </c>
      <c r="AI27" s="57">
        <f t="shared" si="0"/>
        <v>0</v>
      </c>
      <c r="AJ27" s="57">
        <f t="shared" si="0"/>
        <v>0</v>
      </c>
      <c r="AK27" s="57">
        <f t="shared" si="0"/>
        <v>0</v>
      </c>
      <c r="AL27" s="57">
        <f t="shared" si="0"/>
        <v>0</v>
      </c>
      <c r="AN27" s="57">
        <f t="shared" si="1"/>
        <v>0</v>
      </c>
      <c r="AO27" s="57">
        <f t="shared" si="1"/>
        <v>0</v>
      </c>
      <c r="AP27" s="57">
        <f t="shared" si="1"/>
        <v>0</v>
      </c>
      <c r="AQ27" s="57">
        <f t="shared" si="1"/>
        <v>0</v>
      </c>
      <c r="AR27" s="57">
        <f t="shared" si="1"/>
        <v>0</v>
      </c>
      <c r="AS27" s="57">
        <f t="shared" si="1"/>
        <v>0</v>
      </c>
      <c r="AT27" s="57">
        <f t="shared" si="1"/>
        <v>0</v>
      </c>
      <c r="AW27" s="57">
        <f t="shared" si="2"/>
        <v>0</v>
      </c>
      <c r="AX27" s="57">
        <f t="shared" si="2"/>
        <v>0</v>
      </c>
      <c r="AY27" s="57">
        <f t="shared" si="2"/>
        <v>0</v>
      </c>
      <c r="AZ27" s="57">
        <f t="shared" si="2"/>
        <v>1</v>
      </c>
      <c r="BA27" s="2565"/>
      <c r="BB27" s="2602"/>
      <c r="BC27" s="2602"/>
      <c r="BD27" s="2602"/>
      <c r="BE27" s="2602"/>
      <c r="BF27" s="2602"/>
      <c r="BG27" s="2602"/>
    </row>
    <row r="28" spans="2:59" ht="15.75" customHeight="1">
      <c r="B28" s="2603" t="s">
        <v>16837</v>
      </c>
      <c r="C28" s="2604" t="s">
        <v>6756</v>
      </c>
      <c r="D28" s="2604">
        <v>3</v>
      </c>
      <c r="E28" s="2605">
        <v>1.4610000000000001</v>
      </c>
      <c r="F28" s="2605">
        <v>0.05</v>
      </c>
      <c r="G28" s="2605">
        <v>-3.0000000000000001E-3</v>
      </c>
      <c r="H28" s="2605">
        <v>0</v>
      </c>
      <c r="I28" s="2605">
        <v>0</v>
      </c>
      <c r="J28" s="2605">
        <v>0</v>
      </c>
      <c r="K28" s="2606">
        <v>0</v>
      </c>
      <c r="L28" s="2610"/>
      <c r="M28" s="2607">
        <v>0</v>
      </c>
      <c r="N28" s="2605">
        <v>0</v>
      </c>
      <c r="O28" s="2605">
        <v>0</v>
      </c>
      <c r="P28" s="2605">
        <v>0</v>
      </c>
      <c r="Q28" s="2605">
        <v>3.1E-2</v>
      </c>
      <c r="R28" s="2605">
        <v>3.1E-2</v>
      </c>
      <c r="S28" s="2606">
        <v>0</v>
      </c>
      <c r="T28" s="2599"/>
      <c r="U28" s="2608" t="s">
        <v>15478</v>
      </c>
      <c r="V28" s="2605">
        <v>1.3340000000000001</v>
      </c>
      <c r="W28" s="2605">
        <v>0</v>
      </c>
      <c r="X28" s="2605">
        <v>0.5</v>
      </c>
      <c r="Y28" s="2606" t="s">
        <v>16823</v>
      </c>
      <c r="Z28" s="2576"/>
      <c r="AA28" s="2609" t="s">
        <v>15498</v>
      </c>
      <c r="AC28" s="2565"/>
      <c r="AD28" s="92" t="str">
        <f t="shared" si="3"/>
        <v>Please complete all cells in row</v>
      </c>
      <c r="AE28" s="2565"/>
      <c r="AF28" s="57">
        <f t="shared" si="4"/>
        <v>0</v>
      </c>
      <c r="AG28" s="57">
        <f t="shared" si="0"/>
        <v>0</v>
      </c>
      <c r="AH28" s="57">
        <f t="shared" si="0"/>
        <v>0</v>
      </c>
      <c r="AI28" s="57">
        <f t="shared" si="0"/>
        <v>0</v>
      </c>
      <c r="AJ28" s="57">
        <f t="shared" si="0"/>
        <v>0</v>
      </c>
      <c r="AK28" s="57">
        <f t="shared" si="0"/>
        <v>0</v>
      </c>
      <c r="AL28" s="57">
        <f t="shared" si="0"/>
        <v>0</v>
      </c>
      <c r="AN28" s="57">
        <f t="shared" si="1"/>
        <v>0</v>
      </c>
      <c r="AO28" s="57">
        <f t="shared" si="1"/>
        <v>0</v>
      </c>
      <c r="AP28" s="57">
        <f t="shared" si="1"/>
        <v>0</v>
      </c>
      <c r="AQ28" s="57">
        <f t="shared" si="1"/>
        <v>0</v>
      </c>
      <c r="AR28" s="57">
        <f t="shared" si="1"/>
        <v>0</v>
      </c>
      <c r="AS28" s="57">
        <f t="shared" si="1"/>
        <v>0</v>
      </c>
      <c r="AT28" s="57">
        <f t="shared" si="1"/>
        <v>0</v>
      </c>
      <c r="AW28" s="57">
        <f t="shared" si="2"/>
        <v>0</v>
      </c>
      <c r="AX28" s="57">
        <f t="shared" si="2"/>
        <v>0</v>
      </c>
      <c r="AY28" s="57">
        <f t="shared" si="2"/>
        <v>0</v>
      </c>
      <c r="AZ28" s="57">
        <f t="shared" si="2"/>
        <v>1</v>
      </c>
      <c r="BA28" s="2565"/>
      <c r="BB28" s="2602"/>
      <c r="BC28" s="2602"/>
      <c r="BD28" s="2602"/>
      <c r="BE28" s="2602"/>
      <c r="BF28" s="2602"/>
      <c r="BG28" s="2602"/>
    </row>
    <row r="29" spans="2:59" ht="15.75" customHeight="1">
      <c r="B29" s="2603" t="s">
        <v>16838</v>
      </c>
      <c r="C29" s="2604" t="s">
        <v>6756</v>
      </c>
      <c r="D29" s="2604">
        <v>3</v>
      </c>
      <c r="E29" s="2605">
        <v>0.124</v>
      </c>
      <c r="F29" s="2605">
        <v>0.38300000000000001</v>
      </c>
      <c r="G29" s="2605">
        <v>0.88</v>
      </c>
      <c r="H29" s="2605">
        <v>0</v>
      </c>
      <c r="I29" s="2605">
        <v>0</v>
      </c>
      <c r="J29" s="2605">
        <v>0</v>
      </c>
      <c r="K29" s="2606">
        <v>0</v>
      </c>
      <c r="L29" s="2610"/>
      <c r="M29" s="2607">
        <v>0</v>
      </c>
      <c r="N29" s="2605">
        <v>0</v>
      </c>
      <c r="O29" s="2605">
        <v>0</v>
      </c>
      <c r="P29" s="2605">
        <v>1.2E-2</v>
      </c>
      <c r="Q29" s="2605">
        <v>1.2E-2</v>
      </c>
      <c r="R29" s="2605">
        <v>1.2E-2</v>
      </c>
      <c r="S29" s="2606">
        <v>0</v>
      </c>
      <c r="T29" s="2599"/>
      <c r="U29" s="2608" t="s">
        <v>15478</v>
      </c>
      <c r="V29" s="2605">
        <v>0.28100000000000003</v>
      </c>
      <c r="W29" s="2605">
        <v>0</v>
      </c>
      <c r="X29" s="2605">
        <v>0.5</v>
      </c>
      <c r="Y29" s="2606" t="s">
        <v>16823</v>
      </c>
      <c r="Z29" s="2576"/>
      <c r="AA29" s="2609" t="s">
        <v>15499</v>
      </c>
      <c r="AC29" s="2565"/>
      <c r="AD29" s="92" t="str">
        <f t="shared" si="3"/>
        <v>Please complete all cells in row</v>
      </c>
      <c r="AE29" s="2565"/>
      <c r="AF29" s="57">
        <f t="shared" si="4"/>
        <v>0</v>
      </c>
      <c r="AG29" s="57">
        <f t="shared" si="0"/>
        <v>0</v>
      </c>
      <c r="AH29" s="57">
        <f t="shared" si="0"/>
        <v>0</v>
      </c>
      <c r="AI29" s="57">
        <f t="shared" si="0"/>
        <v>0</v>
      </c>
      <c r="AJ29" s="57">
        <f t="shared" si="0"/>
        <v>0</v>
      </c>
      <c r="AK29" s="57">
        <f t="shared" si="0"/>
        <v>0</v>
      </c>
      <c r="AL29" s="57">
        <f t="shared" si="0"/>
        <v>0</v>
      </c>
      <c r="AN29" s="57">
        <f t="shared" si="1"/>
        <v>0</v>
      </c>
      <c r="AO29" s="57">
        <f t="shared" si="1"/>
        <v>0</v>
      </c>
      <c r="AP29" s="57">
        <f t="shared" si="1"/>
        <v>0</v>
      </c>
      <c r="AQ29" s="57">
        <f t="shared" si="1"/>
        <v>0</v>
      </c>
      <c r="AR29" s="57">
        <f t="shared" si="1"/>
        <v>0</v>
      </c>
      <c r="AS29" s="57">
        <f t="shared" si="1"/>
        <v>0</v>
      </c>
      <c r="AT29" s="57">
        <f t="shared" si="1"/>
        <v>0</v>
      </c>
      <c r="AW29" s="57">
        <f t="shared" si="2"/>
        <v>0</v>
      </c>
      <c r="AX29" s="57">
        <f t="shared" si="2"/>
        <v>0</v>
      </c>
      <c r="AY29" s="57">
        <f t="shared" si="2"/>
        <v>0</v>
      </c>
      <c r="AZ29" s="57">
        <f t="shared" si="2"/>
        <v>1</v>
      </c>
      <c r="BA29" s="2565"/>
      <c r="BB29" s="2602"/>
      <c r="BC29" s="2602"/>
      <c r="BD29" s="2602"/>
      <c r="BE29" s="2602"/>
      <c r="BF29" s="2602"/>
      <c r="BG29" s="2602"/>
    </row>
    <row r="30" spans="2:59" ht="15.75" customHeight="1">
      <c r="B30" s="2603" t="s">
        <v>16839</v>
      </c>
      <c r="C30" s="2604" t="s">
        <v>6756</v>
      </c>
      <c r="D30" s="2604">
        <v>3</v>
      </c>
      <c r="E30" s="2605">
        <v>0.28699999999999998</v>
      </c>
      <c r="F30" s="2605">
        <v>0.89400000000000002</v>
      </c>
      <c r="G30" s="2605">
        <v>0.96799999999999997</v>
      </c>
      <c r="H30" s="2605">
        <v>0</v>
      </c>
      <c r="I30" s="2605">
        <v>0</v>
      </c>
      <c r="J30" s="2605">
        <v>0</v>
      </c>
      <c r="K30" s="2606">
        <v>0</v>
      </c>
      <c r="L30" s="2610"/>
      <c r="M30" s="2607">
        <v>0</v>
      </c>
      <c r="N30" s="2605">
        <v>0</v>
      </c>
      <c r="O30" s="2605">
        <v>0</v>
      </c>
      <c r="P30" s="2605">
        <v>2.3E-2</v>
      </c>
      <c r="Q30" s="2605">
        <v>2.3E-2</v>
      </c>
      <c r="R30" s="2605">
        <v>2.3E-2</v>
      </c>
      <c r="S30" s="2606">
        <v>0</v>
      </c>
      <c r="T30" s="2599"/>
      <c r="U30" s="2608" t="s">
        <v>15478</v>
      </c>
      <c r="V30" s="2605">
        <v>1.5069999999999999</v>
      </c>
      <c r="W30" s="2605">
        <v>0</v>
      </c>
      <c r="X30" s="2605">
        <v>0.8</v>
      </c>
      <c r="Y30" s="2606" t="s">
        <v>16823</v>
      </c>
      <c r="Z30" s="2576"/>
      <c r="AA30" s="2609" t="s">
        <v>15500</v>
      </c>
      <c r="AC30" s="2565"/>
      <c r="AD30" s="92" t="str">
        <f t="shared" si="3"/>
        <v>Please complete all cells in row</v>
      </c>
      <c r="AE30" s="2565"/>
      <c r="AF30" s="57">
        <f t="shared" si="4"/>
        <v>0</v>
      </c>
      <c r="AG30" s="57">
        <f t="shared" si="0"/>
        <v>0</v>
      </c>
      <c r="AH30" s="57">
        <f t="shared" si="0"/>
        <v>0</v>
      </c>
      <c r="AI30" s="57">
        <f t="shared" si="0"/>
        <v>0</v>
      </c>
      <c r="AJ30" s="57">
        <f t="shared" si="0"/>
        <v>0</v>
      </c>
      <c r="AK30" s="57">
        <f t="shared" si="0"/>
        <v>0</v>
      </c>
      <c r="AL30" s="57">
        <f t="shared" si="0"/>
        <v>0</v>
      </c>
      <c r="AN30" s="57">
        <f t="shared" si="1"/>
        <v>0</v>
      </c>
      <c r="AO30" s="57">
        <f t="shared" si="1"/>
        <v>0</v>
      </c>
      <c r="AP30" s="57">
        <f t="shared" si="1"/>
        <v>0</v>
      </c>
      <c r="AQ30" s="57">
        <f t="shared" si="1"/>
        <v>0</v>
      </c>
      <c r="AR30" s="57">
        <f t="shared" si="1"/>
        <v>0</v>
      </c>
      <c r="AS30" s="57">
        <f t="shared" si="1"/>
        <v>0</v>
      </c>
      <c r="AT30" s="57">
        <f t="shared" si="1"/>
        <v>0</v>
      </c>
      <c r="AW30" s="57">
        <f t="shared" si="2"/>
        <v>0</v>
      </c>
      <c r="AX30" s="57">
        <f t="shared" si="2"/>
        <v>0</v>
      </c>
      <c r="AY30" s="57">
        <f t="shared" si="2"/>
        <v>0</v>
      </c>
      <c r="AZ30" s="57">
        <f t="shared" si="2"/>
        <v>1</v>
      </c>
      <c r="BA30" s="2565"/>
      <c r="BB30" s="2602"/>
      <c r="BC30" s="2602"/>
      <c r="BD30" s="2602"/>
      <c r="BE30" s="2602"/>
      <c r="BF30" s="2602"/>
      <c r="BG30" s="2602"/>
    </row>
    <row r="31" spans="2:59" ht="15.75" customHeight="1">
      <c r="B31" s="2603" t="s">
        <v>16840</v>
      </c>
      <c r="C31" s="2604" t="s">
        <v>6756</v>
      </c>
      <c r="D31" s="2604">
        <v>3</v>
      </c>
      <c r="E31" s="2605">
        <v>0.112</v>
      </c>
      <c r="F31" s="2605">
        <v>0.56599999999999995</v>
      </c>
      <c r="G31" s="2605">
        <v>1.5029999999999999</v>
      </c>
      <c r="H31" s="2605">
        <v>3.0000000000000001E-3</v>
      </c>
      <c r="I31" s="2605">
        <v>0</v>
      </c>
      <c r="J31" s="2605">
        <v>0</v>
      </c>
      <c r="K31" s="2606">
        <v>0</v>
      </c>
      <c r="L31" s="2610"/>
      <c r="M31" s="2607">
        <v>0</v>
      </c>
      <c r="N31" s="2605">
        <v>0</v>
      </c>
      <c r="O31" s="2605">
        <v>0</v>
      </c>
      <c r="P31" s="2605">
        <v>-1.7000000000000001E-2</v>
      </c>
      <c r="Q31" s="2605">
        <v>-1.7000000000000001E-2</v>
      </c>
      <c r="R31" s="2605">
        <v>-1.7000000000000001E-2</v>
      </c>
      <c r="S31" s="2606">
        <v>0</v>
      </c>
      <c r="T31" s="2599"/>
      <c r="U31" s="2608" t="s">
        <v>15478</v>
      </c>
      <c r="V31" s="2605">
        <v>0.38200000000000001</v>
      </c>
      <c r="W31" s="2605">
        <v>0</v>
      </c>
      <c r="X31" s="2605">
        <v>1</v>
      </c>
      <c r="Y31" s="2606" t="s">
        <v>16823</v>
      </c>
      <c r="Z31" s="2576"/>
      <c r="AA31" s="2609" t="s">
        <v>15501</v>
      </c>
      <c r="AC31" s="2565"/>
      <c r="AD31" s="92" t="str">
        <f t="shared" si="3"/>
        <v>Please complete all cells in row</v>
      </c>
      <c r="AE31" s="2565"/>
      <c r="AF31" s="57">
        <f t="shared" si="4"/>
        <v>0</v>
      </c>
      <c r="AG31" s="57">
        <f t="shared" si="0"/>
        <v>0</v>
      </c>
      <c r="AH31" s="57">
        <f t="shared" si="0"/>
        <v>0</v>
      </c>
      <c r="AI31" s="57">
        <f t="shared" si="0"/>
        <v>0</v>
      </c>
      <c r="AJ31" s="57">
        <f t="shared" si="0"/>
        <v>0</v>
      </c>
      <c r="AK31" s="57">
        <f t="shared" si="0"/>
        <v>0</v>
      </c>
      <c r="AL31" s="57">
        <f t="shared" si="0"/>
        <v>0</v>
      </c>
      <c r="AN31" s="57">
        <f t="shared" si="1"/>
        <v>0</v>
      </c>
      <c r="AO31" s="57">
        <f t="shared" si="1"/>
        <v>0</v>
      </c>
      <c r="AP31" s="57">
        <f t="shared" si="1"/>
        <v>0</v>
      </c>
      <c r="AQ31" s="57">
        <f t="shared" si="1"/>
        <v>0</v>
      </c>
      <c r="AR31" s="57">
        <f t="shared" si="1"/>
        <v>0</v>
      </c>
      <c r="AS31" s="57">
        <f t="shared" si="1"/>
        <v>0</v>
      </c>
      <c r="AT31" s="57">
        <f t="shared" si="1"/>
        <v>0</v>
      </c>
      <c r="AW31" s="57">
        <f t="shared" si="2"/>
        <v>0</v>
      </c>
      <c r="AX31" s="57">
        <f t="shared" si="2"/>
        <v>0</v>
      </c>
      <c r="AY31" s="57">
        <f t="shared" si="2"/>
        <v>0</v>
      </c>
      <c r="AZ31" s="57">
        <f t="shared" si="2"/>
        <v>1</v>
      </c>
      <c r="BA31" s="2565"/>
      <c r="BB31" s="2602"/>
      <c r="BC31" s="2602"/>
      <c r="BD31" s="2602"/>
      <c r="BE31" s="2602"/>
      <c r="BF31" s="2602"/>
      <c r="BG31" s="2602"/>
    </row>
    <row r="32" spans="2:59" ht="15.75" customHeight="1">
      <c r="B32" s="2603" t="s">
        <v>16841</v>
      </c>
      <c r="C32" s="2604" t="s">
        <v>6756</v>
      </c>
      <c r="D32" s="2604">
        <v>3</v>
      </c>
      <c r="E32" s="2605">
        <v>0.22800000000000001</v>
      </c>
      <c r="F32" s="2605">
        <v>0.876</v>
      </c>
      <c r="G32" s="2605">
        <v>1.0189999999999999</v>
      </c>
      <c r="H32" s="2605">
        <v>0</v>
      </c>
      <c r="I32" s="2605">
        <v>0</v>
      </c>
      <c r="J32" s="2605">
        <v>0</v>
      </c>
      <c r="K32" s="2606">
        <v>0</v>
      </c>
      <c r="L32" s="2610"/>
      <c r="M32" s="2607">
        <v>0</v>
      </c>
      <c r="N32" s="2605">
        <v>0</v>
      </c>
      <c r="O32" s="2605">
        <v>0</v>
      </c>
      <c r="P32" s="2605">
        <v>8.6999999999999994E-2</v>
      </c>
      <c r="Q32" s="2605">
        <v>8.6999999999999994E-2</v>
      </c>
      <c r="R32" s="2605">
        <v>8.6999999999999994E-2</v>
      </c>
      <c r="S32" s="2606">
        <v>0</v>
      </c>
      <c r="T32" s="2599"/>
      <c r="U32" s="2608" t="s">
        <v>15478</v>
      </c>
      <c r="V32" s="2605">
        <v>28.940999999999999</v>
      </c>
      <c r="W32" s="2605">
        <v>2</v>
      </c>
      <c r="X32" s="2605">
        <v>0.3</v>
      </c>
      <c r="Y32" s="2606" t="s">
        <v>16823</v>
      </c>
      <c r="Z32" s="2576"/>
      <c r="AA32" s="2609" t="s">
        <v>15502</v>
      </c>
      <c r="AC32" s="2565"/>
      <c r="AD32" s="92" t="str">
        <f t="shared" si="3"/>
        <v>Please complete all cells in row</v>
      </c>
      <c r="AE32" s="2565"/>
      <c r="AF32" s="57">
        <f t="shared" si="4"/>
        <v>0</v>
      </c>
      <c r="AG32" s="57">
        <f t="shared" si="0"/>
        <v>0</v>
      </c>
      <c r="AH32" s="57">
        <f t="shared" si="0"/>
        <v>0</v>
      </c>
      <c r="AI32" s="57">
        <f t="shared" si="0"/>
        <v>0</v>
      </c>
      <c r="AJ32" s="57">
        <f t="shared" si="0"/>
        <v>0</v>
      </c>
      <c r="AK32" s="57">
        <f t="shared" si="0"/>
        <v>0</v>
      </c>
      <c r="AL32" s="57">
        <f t="shared" si="0"/>
        <v>0</v>
      </c>
      <c r="AN32" s="57">
        <f t="shared" si="1"/>
        <v>0</v>
      </c>
      <c r="AO32" s="57">
        <f t="shared" si="1"/>
        <v>0</v>
      </c>
      <c r="AP32" s="57">
        <f t="shared" si="1"/>
        <v>0</v>
      </c>
      <c r="AQ32" s="57">
        <f t="shared" si="1"/>
        <v>0</v>
      </c>
      <c r="AR32" s="57">
        <f t="shared" si="1"/>
        <v>0</v>
      </c>
      <c r="AS32" s="57">
        <f t="shared" si="1"/>
        <v>0</v>
      </c>
      <c r="AT32" s="57">
        <f t="shared" si="1"/>
        <v>0</v>
      </c>
      <c r="AW32" s="57">
        <f t="shared" si="2"/>
        <v>0</v>
      </c>
      <c r="AX32" s="57">
        <f t="shared" si="2"/>
        <v>0</v>
      </c>
      <c r="AY32" s="57">
        <f t="shared" si="2"/>
        <v>0</v>
      </c>
      <c r="AZ32" s="57">
        <f t="shared" si="2"/>
        <v>1</v>
      </c>
      <c r="BA32" s="2565"/>
      <c r="BB32" s="2602"/>
      <c r="BC32" s="2602"/>
      <c r="BD32" s="2602"/>
      <c r="BE32" s="2602"/>
      <c r="BF32" s="2602"/>
      <c r="BG32" s="2602"/>
    </row>
    <row r="33" spans="2:59" ht="15.75" customHeight="1">
      <c r="B33" s="2603" t="s">
        <v>16842</v>
      </c>
      <c r="C33" s="2604" t="s">
        <v>6756</v>
      </c>
      <c r="D33" s="2604">
        <v>3</v>
      </c>
      <c r="E33" s="2605">
        <v>0.14000000000000001</v>
      </c>
      <c r="F33" s="2605">
        <v>0.66900000000000004</v>
      </c>
      <c r="G33" s="2605">
        <v>0.996</v>
      </c>
      <c r="H33" s="2605">
        <v>0</v>
      </c>
      <c r="I33" s="2605">
        <v>0</v>
      </c>
      <c r="J33" s="2605">
        <v>0</v>
      </c>
      <c r="K33" s="2606">
        <v>0</v>
      </c>
      <c r="L33" s="2610"/>
      <c r="M33" s="2607">
        <v>0</v>
      </c>
      <c r="N33" s="2605">
        <v>0</v>
      </c>
      <c r="O33" s="2605">
        <v>0</v>
      </c>
      <c r="P33" s="2605">
        <v>2.5000000000000001E-2</v>
      </c>
      <c r="Q33" s="2605">
        <v>2.5000000000000001E-2</v>
      </c>
      <c r="R33" s="2605">
        <v>2.5000000000000001E-2</v>
      </c>
      <c r="S33" s="2606">
        <v>0</v>
      </c>
      <c r="T33" s="2599"/>
      <c r="U33" s="2608" t="s">
        <v>15478</v>
      </c>
      <c r="V33" s="2605">
        <v>3.86</v>
      </c>
      <c r="W33" s="2605">
        <v>0</v>
      </c>
      <c r="X33" s="2605">
        <v>0.7</v>
      </c>
      <c r="Y33" s="2606" t="s">
        <v>16823</v>
      </c>
      <c r="Z33" s="2576"/>
      <c r="AA33" s="2609" t="s">
        <v>15503</v>
      </c>
      <c r="AC33" s="2565"/>
      <c r="AD33" s="92" t="str">
        <f t="shared" si="3"/>
        <v>Please complete all cells in row</v>
      </c>
      <c r="AE33" s="2565"/>
      <c r="AF33" s="57">
        <f t="shared" si="4"/>
        <v>0</v>
      </c>
      <c r="AG33" s="57">
        <f t="shared" si="0"/>
        <v>0</v>
      </c>
      <c r="AH33" s="57">
        <f t="shared" si="0"/>
        <v>0</v>
      </c>
      <c r="AI33" s="57">
        <f t="shared" si="0"/>
        <v>0</v>
      </c>
      <c r="AJ33" s="57">
        <f t="shared" si="0"/>
        <v>0</v>
      </c>
      <c r="AK33" s="57">
        <f t="shared" si="0"/>
        <v>0</v>
      </c>
      <c r="AL33" s="57">
        <f t="shared" si="0"/>
        <v>0</v>
      </c>
      <c r="AN33" s="57">
        <f t="shared" si="1"/>
        <v>0</v>
      </c>
      <c r="AO33" s="57">
        <f t="shared" si="1"/>
        <v>0</v>
      </c>
      <c r="AP33" s="57">
        <f t="shared" si="1"/>
        <v>0</v>
      </c>
      <c r="AQ33" s="57">
        <f t="shared" si="1"/>
        <v>0</v>
      </c>
      <c r="AR33" s="57">
        <f t="shared" si="1"/>
        <v>0</v>
      </c>
      <c r="AS33" s="57">
        <f t="shared" si="1"/>
        <v>0</v>
      </c>
      <c r="AT33" s="57">
        <f t="shared" si="1"/>
        <v>0</v>
      </c>
      <c r="AW33" s="57">
        <f t="shared" si="2"/>
        <v>0</v>
      </c>
      <c r="AX33" s="57">
        <f t="shared" si="2"/>
        <v>0</v>
      </c>
      <c r="AY33" s="57">
        <f t="shared" si="2"/>
        <v>0</v>
      </c>
      <c r="AZ33" s="57">
        <f t="shared" si="2"/>
        <v>1</v>
      </c>
      <c r="BA33" s="2565"/>
      <c r="BB33" s="2602"/>
      <c r="BC33" s="2602"/>
      <c r="BD33" s="2602"/>
      <c r="BE33" s="2602"/>
      <c r="BF33" s="2602"/>
      <c r="BG33" s="2602"/>
    </row>
    <row r="34" spans="2:59" ht="15.75" customHeight="1">
      <c r="B34" s="2603" t="s">
        <v>16843</v>
      </c>
      <c r="C34" s="2604" t="s">
        <v>6756</v>
      </c>
      <c r="D34" s="2604">
        <v>3</v>
      </c>
      <c r="E34" s="2605">
        <v>0.15</v>
      </c>
      <c r="F34" s="2605">
        <v>0.82899999999999996</v>
      </c>
      <c r="G34" s="2605">
        <v>2.5539999999999998</v>
      </c>
      <c r="H34" s="2605">
        <v>1.0999999999999999E-2</v>
      </c>
      <c r="I34" s="2605">
        <v>0</v>
      </c>
      <c r="J34" s="2605">
        <v>0</v>
      </c>
      <c r="K34" s="2606">
        <v>0</v>
      </c>
      <c r="L34" s="2610"/>
      <c r="M34" s="2607">
        <v>0</v>
      </c>
      <c r="N34" s="2605">
        <v>0</v>
      </c>
      <c r="O34" s="2605">
        <v>0</v>
      </c>
      <c r="P34" s="2605">
        <v>7.2999999999999995E-2</v>
      </c>
      <c r="Q34" s="2605">
        <v>7.2999999999999995E-2</v>
      </c>
      <c r="R34" s="2605">
        <v>7.2999999999999995E-2</v>
      </c>
      <c r="S34" s="2606">
        <v>0</v>
      </c>
      <c r="T34" s="2599"/>
      <c r="U34" s="2608" t="s">
        <v>15478</v>
      </c>
      <c r="V34" s="2605">
        <v>3.7189999999999999</v>
      </c>
      <c r="W34" s="2605">
        <v>1</v>
      </c>
      <c r="X34" s="2605">
        <v>0.3</v>
      </c>
      <c r="Y34" s="2606" t="s">
        <v>16823</v>
      </c>
      <c r="Z34" s="2576"/>
      <c r="AA34" s="2609" t="s">
        <v>15504</v>
      </c>
      <c r="AC34" s="2565"/>
      <c r="AD34" s="92" t="str">
        <f t="shared" si="3"/>
        <v>Please complete all cells in row</v>
      </c>
      <c r="AE34" s="2565"/>
      <c r="AF34" s="57">
        <f t="shared" si="4"/>
        <v>0</v>
      </c>
      <c r="AG34" s="57">
        <f t="shared" si="0"/>
        <v>0</v>
      </c>
      <c r="AH34" s="57">
        <f t="shared" si="0"/>
        <v>0</v>
      </c>
      <c r="AI34" s="57">
        <f t="shared" si="0"/>
        <v>0</v>
      </c>
      <c r="AJ34" s="57">
        <f t="shared" si="0"/>
        <v>0</v>
      </c>
      <c r="AK34" s="57">
        <f t="shared" si="0"/>
        <v>0</v>
      </c>
      <c r="AL34" s="57">
        <f t="shared" si="0"/>
        <v>0</v>
      </c>
      <c r="AN34" s="57">
        <f t="shared" si="1"/>
        <v>0</v>
      </c>
      <c r="AO34" s="57">
        <f t="shared" si="1"/>
        <v>0</v>
      </c>
      <c r="AP34" s="57">
        <f t="shared" si="1"/>
        <v>0</v>
      </c>
      <c r="AQ34" s="57">
        <f t="shared" si="1"/>
        <v>0</v>
      </c>
      <c r="AR34" s="57">
        <f t="shared" si="1"/>
        <v>0</v>
      </c>
      <c r="AS34" s="57">
        <f t="shared" si="1"/>
        <v>0</v>
      </c>
      <c r="AT34" s="57">
        <f t="shared" si="1"/>
        <v>0</v>
      </c>
      <c r="AW34" s="57">
        <f t="shared" si="2"/>
        <v>0</v>
      </c>
      <c r="AX34" s="57">
        <f t="shared" si="2"/>
        <v>0</v>
      </c>
      <c r="AY34" s="57">
        <f t="shared" si="2"/>
        <v>0</v>
      </c>
      <c r="AZ34" s="57">
        <f t="shared" si="2"/>
        <v>1</v>
      </c>
      <c r="BA34" s="2565"/>
      <c r="BB34" s="2602"/>
      <c r="BC34" s="2602"/>
      <c r="BD34" s="2602"/>
      <c r="BE34" s="2602"/>
      <c r="BF34" s="2602"/>
      <c r="BG34" s="2602"/>
    </row>
    <row r="35" spans="2:59" ht="15.75" customHeight="1">
      <c r="B35" s="2603" t="s">
        <v>16844</v>
      </c>
      <c r="C35" s="2604" t="s">
        <v>6756</v>
      </c>
      <c r="D35" s="2604">
        <v>3</v>
      </c>
      <c r="E35" s="2605">
        <v>0.36899999999999999</v>
      </c>
      <c r="F35" s="2605">
        <v>2.29</v>
      </c>
      <c r="G35" s="2605">
        <v>1.1499999999999999</v>
      </c>
      <c r="H35" s="2605">
        <v>1.6E-2</v>
      </c>
      <c r="I35" s="2605">
        <v>0</v>
      </c>
      <c r="J35" s="2605">
        <v>0</v>
      </c>
      <c r="K35" s="2606">
        <v>0</v>
      </c>
      <c r="L35" s="2610"/>
      <c r="M35" s="2607">
        <v>0</v>
      </c>
      <c r="N35" s="2605">
        <v>0</v>
      </c>
      <c r="O35" s="2605">
        <v>0</v>
      </c>
      <c r="P35" s="2605">
        <v>2.9000000000000001E-2</v>
      </c>
      <c r="Q35" s="2605">
        <v>2.9000000000000001E-2</v>
      </c>
      <c r="R35" s="2605">
        <v>2.9000000000000001E-2</v>
      </c>
      <c r="S35" s="2606">
        <v>0</v>
      </c>
      <c r="T35" s="2599"/>
      <c r="U35" s="2608" t="s">
        <v>15478</v>
      </c>
      <c r="V35" s="2605">
        <v>3.8490000000000002</v>
      </c>
      <c r="W35" s="2605">
        <v>0</v>
      </c>
      <c r="X35" s="2605">
        <v>0.5</v>
      </c>
      <c r="Y35" s="2606" t="s">
        <v>16823</v>
      </c>
      <c r="Z35" s="2576"/>
      <c r="AA35" s="2609" t="s">
        <v>15505</v>
      </c>
      <c r="AC35" s="2565"/>
      <c r="AD35" s="92" t="str">
        <f t="shared" si="3"/>
        <v>Please complete all cells in row</v>
      </c>
      <c r="AE35" s="2565"/>
      <c r="AF35" s="57">
        <f t="shared" si="4"/>
        <v>0</v>
      </c>
      <c r="AG35" s="57">
        <f t="shared" si="0"/>
        <v>0</v>
      </c>
      <c r="AH35" s="57">
        <f t="shared" si="0"/>
        <v>0</v>
      </c>
      <c r="AI35" s="57">
        <f t="shared" si="0"/>
        <v>0</v>
      </c>
      <c r="AJ35" s="57">
        <f t="shared" si="0"/>
        <v>0</v>
      </c>
      <c r="AK35" s="57">
        <f t="shared" si="0"/>
        <v>0</v>
      </c>
      <c r="AL35" s="57">
        <f t="shared" si="0"/>
        <v>0</v>
      </c>
      <c r="AN35" s="57">
        <f t="shared" si="1"/>
        <v>0</v>
      </c>
      <c r="AO35" s="57">
        <f t="shared" si="1"/>
        <v>0</v>
      </c>
      <c r="AP35" s="57">
        <f t="shared" si="1"/>
        <v>0</v>
      </c>
      <c r="AQ35" s="57">
        <f t="shared" si="1"/>
        <v>0</v>
      </c>
      <c r="AR35" s="57">
        <f t="shared" si="1"/>
        <v>0</v>
      </c>
      <c r="AS35" s="57">
        <f t="shared" si="1"/>
        <v>0</v>
      </c>
      <c r="AT35" s="57">
        <f t="shared" si="1"/>
        <v>0</v>
      </c>
      <c r="AW35" s="57">
        <f t="shared" si="2"/>
        <v>0</v>
      </c>
      <c r="AX35" s="57">
        <f t="shared" si="2"/>
        <v>0</v>
      </c>
      <c r="AY35" s="57">
        <f t="shared" si="2"/>
        <v>0</v>
      </c>
      <c r="AZ35" s="57">
        <f t="shared" si="2"/>
        <v>1</v>
      </c>
      <c r="BA35" s="2565"/>
      <c r="BB35" s="2602"/>
      <c r="BC35" s="2602"/>
      <c r="BD35" s="2602"/>
      <c r="BE35" s="2602"/>
      <c r="BF35" s="2602"/>
      <c r="BG35" s="2602"/>
    </row>
    <row r="36" spans="2:59" ht="15.75" customHeight="1">
      <c r="B36" s="2603" t="s">
        <v>16845</v>
      </c>
      <c r="C36" s="2604" t="s">
        <v>6756</v>
      </c>
      <c r="D36" s="2604">
        <v>3</v>
      </c>
      <c r="E36" s="2605">
        <v>0.08</v>
      </c>
      <c r="F36" s="2605">
        <v>0.80900000000000005</v>
      </c>
      <c r="G36" s="2605">
        <v>1.3029999999999999</v>
      </c>
      <c r="H36" s="2605">
        <v>5.0000000000000001E-3</v>
      </c>
      <c r="I36" s="2605">
        <v>0</v>
      </c>
      <c r="J36" s="2605">
        <v>0</v>
      </c>
      <c r="K36" s="2606">
        <v>0</v>
      </c>
      <c r="L36" s="2610"/>
      <c r="M36" s="2607">
        <v>0</v>
      </c>
      <c r="N36" s="2605">
        <v>0</v>
      </c>
      <c r="O36" s="2605">
        <v>0</v>
      </c>
      <c r="P36" s="2605">
        <v>-3.7999999999999999E-2</v>
      </c>
      <c r="Q36" s="2605">
        <v>-3.7999999999999999E-2</v>
      </c>
      <c r="R36" s="2605">
        <v>-3.7999999999999999E-2</v>
      </c>
      <c r="S36" s="2606">
        <v>0</v>
      </c>
      <c r="T36" s="2599"/>
      <c r="U36" s="2608" t="s">
        <v>15478</v>
      </c>
      <c r="V36" s="2605">
        <v>1.331</v>
      </c>
      <c r="W36" s="2605">
        <v>1</v>
      </c>
      <c r="X36" s="2605">
        <v>0.5</v>
      </c>
      <c r="Y36" s="2606" t="s">
        <v>16823</v>
      </c>
      <c r="Z36" s="2576"/>
      <c r="AA36" s="2609" t="s">
        <v>15506</v>
      </c>
      <c r="AC36" s="2565"/>
      <c r="AD36" s="92" t="str">
        <f t="shared" si="3"/>
        <v>Please complete all cells in row</v>
      </c>
      <c r="AE36" s="2565"/>
      <c r="AF36" s="57">
        <f t="shared" si="4"/>
        <v>0</v>
      </c>
      <c r="AG36" s="57">
        <f t="shared" si="0"/>
        <v>0</v>
      </c>
      <c r="AH36" s="57">
        <f t="shared" si="0"/>
        <v>0</v>
      </c>
      <c r="AI36" s="57">
        <f t="shared" si="0"/>
        <v>0</v>
      </c>
      <c r="AJ36" s="57">
        <f t="shared" si="0"/>
        <v>0</v>
      </c>
      <c r="AK36" s="57">
        <f t="shared" si="0"/>
        <v>0</v>
      </c>
      <c r="AL36" s="57">
        <f t="shared" si="0"/>
        <v>0</v>
      </c>
      <c r="AN36" s="57">
        <f t="shared" si="1"/>
        <v>0</v>
      </c>
      <c r="AO36" s="57">
        <f t="shared" si="1"/>
        <v>0</v>
      </c>
      <c r="AP36" s="57">
        <f t="shared" si="1"/>
        <v>0</v>
      </c>
      <c r="AQ36" s="57">
        <f t="shared" si="1"/>
        <v>0</v>
      </c>
      <c r="AR36" s="57">
        <f t="shared" si="1"/>
        <v>0</v>
      </c>
      <c r="AS36" s="57">
        <f t="shared" si="1"/>
        <v>0</v>
      </c>
      <c r="AT36" s="57">
        <f t="shared" si="1"/>
        <v>0</v>
      </c>
      <c r="AW36" s="57">
        <f t="shared" si="2"/>
        <v>0</v>
      </c>
      <c r="AX36" s="57">
        <f t="shared" si="2"/>
        <v>0</v>
      </c>
      <c r="AY36" s="57">
        <f t="shared" si="2"/>
        <v>0</v>
      </c>
      <c r="AZ36" s="57">
        <f t="shared" si="2"/>
        <v>1</v>
      </c>
      <c r="BA36" s="2565"/>
      <c r="BB36" s="2602"/>
      <c r="BC36" s="2602"/>
      <c r="BD36" s="2602"/>
      <c r="BE36" s="2602"/>
      <c r="BF36" s="2602"/>
      <c r="BG36" s="2602"/>
    </row>
    <row r="37" spans="2:59" ht="15.75" customHeight="1">
      <c r="B37" s="2603" t="s">
        <v>16846</v>
      </c>
      <c r="C37" s="2604" t="s">
        <v>6756</v>
      </c>
      <c r="D37" s="2604">
        <v>3</v>
      </c>
      <c r="E37" s="2605">
        <v>0.312</v>
      </c>
      <c r="F37" s="2605">
        <v>1.8620000000000001</v>
      </c>
      <c r="G37" s="2605">
        <v>0.49</v>
      </c>
      <c r="H37" s="2605">
        <v>0</v>
      </c>
      <c r="I37" s="2605">
        <v>0</v>
      </c>
      <c r="J37" s="2605">
        <v>0</v>
      </c>
      <c r="K37" s="2606">
        <v>0</v>
      </c>
      <c r="L37" s="2610"/>
      <c r="M37" s="2607">
        <v>0</v>
      </c>
      <c r="N37" s="2605">
        <v>0</v>
      </c>
      <c r="O37" s="2605">
        <v>0</v>
      </c>
      <c r="P37" s="2605">
        <v>1.4999999999999999E-2</v>
      </c>
      <c r="Q37" s="2605">
        <v>1.4999999999999999E-2</v>
      </c>
      <c r="R37" s="2605">
        <v>1.4999999999999999E-2</v>
      </c>
      <c r="S37" s="2606">
        <v>0</v>
      </c>
      <c r="T37" s="2599"/>
      <c r="U37" s="2608" t="s">
        <v>15478</v>
      </c>
      <c r="V37" s="2605">
        <v>1.758</v>
      </c>
      <c r="W37" s="2605">
        <v>1</v>
      </c>
      <c r="X37" s="2605">
        <v>0.4</v>
      </c>
      <c r="Y37" s="2606" t="s">
        <v>16823</v>
      </c>
      <c r="Z37" s="2576"/>
      <c r="AA37" s="2609" t="s">
        <v>15507</v>
      </c>
      <c r="AC37" s="2565"/>
      <c r="AD37" s="92" t="str">
        <f t="shared" si="3"/>
        <v>Please complete all cells in row</v>
      </c>
      <c r="AE37" s="2565"/>
      <c r="AF37" s="57">
        <f t="shared" si="4"/>
        <v>0</v>
      </c>
      <c r="AG37" s="57">
        <f t="shared" si="0"/>
        <v>0</v>
      </c>
      <c r="AH37" s="57">
        <f t="shared" si="0"/>
        <v>0</v>
      </c>
      <c r="AI37" s="57">
        <f t="shared" si="0"/>
        <v>0</v>
      </c>
      <c r="AJ37" s="57">
        <f t="shared" si="0"/>
        <v>0</v>
      </c>
      <c r="AK37" s="57">
        <f t="shared" si="0"/>
        <v>0</v>
      </c>
      <c r="AL37" s="57">
        <f t="shared" si="0"/>
        <v>0</v>
      </c>
      <c r="AN37" s="57">
        <f t="shared" si="1"/>
        <v>0</v>
      </c>
      <c r="AO37" s="57">
        <f t="shared" si="1"/>
        <v>0</v>
      </c>
      <c r="AP37" s="57">
        <f t="shared" si="1"/>
        <v>0</v>
      </c>
      <c r="AQ37" s="57">
        <f t="shared" si="1"/>
        <v>0</v>
      </c>
      <c r="AR37" s="57">
        <f t="shared" si="1"/>
        <v>0</v>
      </c>
      <c r="AS37" s="57">
        <f t="shared" si="1"/>
        <v>0</v>
      </c>
      <c r="AT37" s="57">
        <f t="shared" si="1"/>
        <v>0</v>
      </c>
      <c r="AW37" s="57">
        <f t="shared" si="2"/>
        <v>0</v>
      </c>
      <c r="AX37" s="57">
        <f t="shared" si="2"/>
        <v>0</v>
      </c>
      <c r="AY37" s="57">
        <f t="shared" si="2"/>
        <v>0</v>
      </c>
      <c r="AZ37" s="57">
        <f t="shared" si="2"/>
        <v>1</v>
      </c>
      <c r="BA37" s="2565"/>
      <c r="BB37" s="2602"/>
      <c r="BC37" s="2602"/>
      <c r="BD37" s="2602"/>
      <c r="BE37" s="2602"/>
      <c r="BF37" s="2602"/>
      <c r="BG37" s="2602"/>
    </row>
    <row r="38" spans="2:59" ht="15.75" customHeight="1">
      <c r="B38" s="2603" t="s">
        <v>16847</v>
      </c>
      <c r="C38" s="2604" t="s">
        <v>6756</v>
      </c>
      <c r="D38" s="2604">
        <v>3</v>
      </c>
      <c r="E38" s="2605">
        <v>0.20200000000000001</v>
      </c>
      <c r="F38" s="2605">
        <v>0.496</v>
      </c>
      <c r="G38" s="2605">
        <v>2.0880000000000001</v>
      </c>
      <c r="H38" s="2605">
        <v>0.01</v>
      </c>
      <c r="I38" s="2605">
        <v>0</v>
      </c>
      <c r="J38" s="2605">
        <v>0</v>
      </c>
      <c r="K38" s="2606">
        <v>0</v>
      </c>
      <c r="L38" s="2610"/>
      <c r="M38" s="2607">
        <v>0</v>
      </c>
      <c r="N38" s="2605">
        <v>0</v>
      </c>
      <c r="O38" s="2605">
        <v>0</v>
      </c>
      <c r="P38" s="2605">
        <v>5.5E-2</v>
      </c>
      <c r="Q38" s="2605">
        <v>5.5E-2</v>
      </c>
      <c r="R38" s="2605">
        <v>5.5E-2</v>
      </c>
      <c r="S38" s="2606">
        <v>0</v>
      </c>
      <c r="T38" s="2599"/>
      <c r="U38" s="2608" t="s">
        <v>15478</v>
      </c>
      <c r="V38" s="2605">
        <v>2.85</v>
      </c>
      <c r="W38" s="2605">
        <v>0</v>
      </c>
      <c r="X38" s="2605">
        <v>0.3</v>
      </c>
      <c r="Y38" s="2606" t="s">
        <v>16823</v>
      </c>
      <c r="Z38" s="2576"/>
      <c r="AA38" s="2609" t="s">
        <v>15508</v>
      </c>
      <c r="AC38" s="2565"/>
      <c r="AD38" s="92" t="str">
        <f t="shared" si="3"/>
        <v>Please complete all cells in row</v>
      </c>
      <c r="AE38" s="2565"/>
      <c r="AF38" s="57">
        <f t="shared" si="4"/>
        <v>0</v>
      </c>
      <c r="AG38" s="57">
        <f t="shared" si="0"/>
        <v>0</v>
      </c>
      <c r="AH38" s="57">
        <f t="shared" si="0"/>
        <v>0</v>
      </c>
      <c r="AI38" s="57">
        <f t="shared" si="0"/>
        <v>0</v>
      </c>
      <c r="AJ38" s="57">
        <f t="shared" si="0"/>
        <v>0</v>
      </c>
      <c r="AK38" s="57">
        <f t="shared" si="0"/>
        <v>0</v>
      </c>
      <c r="AL38" s="57">
        <f t="shared" si="0"/>
        <v>0</v>
      </c>
      <c r="AN38" s="57">
        <f t="shared" si="1"/>
        <v>0</v>
      </c>
      <c r="AO38" s="57">
        <f t="shared" si="1"/>
        <v>0</v>
      </c>
      <c r="AP38" s="57">
        <f t="shared" si="1"/>
        <v>0</v>
      </c>
      <c r="AQ38" s="57">
        <f t="shared" si="1"/>
        <v>0</v>
      </c>
      <c r="AR38" s="57">
        <f t="shared" si="1"/>
        <v>0</v>
      </c>
      <c r="AS38" s="57">
        <f t="shared" si="1"/>
        <v>0</v>
      </c>
      <c r="AT38" s="57">
        <f t="shared" si="1"/>
        <v>0</v>
      </c>
      <c r="AW38" s="57">
        <f t="shared" si="2"/>
        <v>0</v>
      </c>
      <c r="AX38" s="57">
        <f t="shared" si="2"/>
        <v>0</v>
      </c>
      <c r="AY38" s="57">
        <f t="shared" si="2"/>
        <v>0</v>
      </c>
      <c r="AZ38" s="57">
        <f t="shared" si="2"/>
        <v>1</v>
      </c>
      <c r="BA38" s="2565"/>
      <c r="BB38" s="2602"/>
      <c r="BC38" s="2602"/>
      <c r="BD38" s="2602"/>
      <c r="BE38" s="2602"/>
      <c r="BF38" s="2602"/>
      <c r="BG38" s="2602"/>
    </row>
    <row r="39" spans="2:59" ht="15.75" customHeight="1">
      <c r="B39" s="2603" t="s">
        <v>16848</v>
      </c>
      <c r="C39" s="2604" t="s">
        <v>6756</v>
      </c>
      <c r="D39" s="2604">
        <v>3</v>
      </c>
      <c r="E39" s="2605">
        <v>0.30399999999999999</v>
      </c>
      <c r="F39" s="2605">
        <v>0.69099999999999995</v>
      </c>
      <c r="G39" s="2605">
        <v>3.246</v>
      </c>
      <c r="H39" s="2605">
        <v>1</v>
      </c>
      <c r="I39" s="2605">
        <v>0</v>
      </c>
      <c r="J39" s="2605">
        <v>0</v>
      </c>
      <c r="K39" s="2606">
        <v>0</v>
      </c>
      <c r="L39" s="2610"/>
      <c r="M39" s="2607">
        <v>0</v>
      </c>
      <c r="N39" s="2605">
        <v>0</v>
      </c>
      <c r="O39" s="2605">
        <v>0</v>
      </c>
      <c r="P39" s="2605">
        <v>4.3999999999999997E-2</v>
      </c>
      <c r="Q39" s="2605">
        <v>4.3999999999999997E-2</v>
      </c>
      <c r="R39" s="2605">
        <v>4.3999999999999997E-2</v>
      </c>
      <c r="S39" s="2606">
        <v>0</v>
      </c>
      <c r="T39" s="2599"/>
      <c r="U39" s="2608" t="s">
        <v>15478</v>
      </c>
      <c r="V39" s="2605">
        <v>1.1990000000000001</v>
      </c>
      <c r="W39" s="2605">
        <v>0</v>
      </c>
      <c r="X39" s="2605">
        <v>0.3</v>
      </c>
      <c r="Y39" s="2606" t="s">
        <v>16823</v>
      </c>
      <c r="Z39" s="2576"/>
      <c r="AA39" s="2609" t="s">
        <v>15509</v>
      </c>
      <c r="AC39" s="2565"/>
      <c r="AD39" s="92" t="str">
        <f t="shared" si="3"/>
        <v>Please complete all cells in row</v>
      </c>
      <c r="AE39" s="2565"/>
      <c r="AF39" s="57">
        <f t="shared" si="4"/>
        <v>0</v>
      </c>
      <c r="AG39" s="57">
        <f t="shared" si="0"/>
        <v>0</v>
      </c>
      <c r="AH39" s="57">
        <f t="shared" si="0"/>
        <v>0</v>
      </c>
      <c r="AI39" s="57">
        <f t="shared" si="0"/>
        <v>0</v>
      </c>
      <c r="AJ39" s="57">
        <f t="shared" si="0"/>
        <v>0</v>
      </c>
      <c r="AK39" s="57">
        <f t="shared" si="0"/>
        <v>0</v>
      </c>
      <c r="AL39" s="57">
        <f t="shared" si="0"/>
        <v>0</v>
      </c>
      <c r="AN39" s="57">
        <f t="shared" si="1"/>
        <v>0</v>
      </c>
      <c r="AO39" s="57">
        <f t="shared" si="1"/>
        <v>0</v>
      </c>
      <c r="AP39" s="57">
        <f t="shared" si="1"/>
        <v>0</v>
      </c>
      <c r="AQ39" s="57">
        <f t="shared" si="1"/>
        <v>0</v>
      </c>
      <c r="AR39" s="57">
        <f t="shared" si="1"/>
        <v>0</v>
      </c>
      <c r="AS39" s="57">
        <f t="shared" si="1"/>
        <v>0</v>
      </c>
      <c r="AT39" s="57">
        <f t="shared" si="1"/>
        <v>0</v>
      </c>
      <c r="AW39" s="57">
        <f t="shared" si="2"/>
        <v>0</v>
      </c>
      <c r="AX39" s="57">
        <f t="shared" si="2"/>
        <v>0</v>
      </c>
      <c r="AY39" s="57">
        <f t="shared" si="2"/>
        <v>0</v>
      </c>
      <c r="AZ39" s="57">
        <f t="shared" si="2"/>
        <v>1</v>
      </c>
      <c r="BA39" s="2565"/>
      <c r="BB39" s="2602"/>
      <c r="BC39" s="2602"/>
      <c r="BD39" s="2602"/>
      <c r="BE39" s="2602"/>
      <c r="BF39" s="2602"/>
      <c r="BG39" s="2602"/>
    </row>
    <row r="40" spans="2:59" ht="15.75" customHeight="1">
      <c r="B40" s="2603" t="s">
        <v>16849</v>
      </c>
      <c r="C40" s="2604" t="s">
        <v>6756</v>
      </c>
      <c r="D40" s="2604">
        <v>3</v>
      </c>
      <c r="E40" s="2605">
        <v>0.17499999999999999</v>
      </c>
      <c r="F40" s="2605">
        <v>1.5389999999999999</v>
      </c>
      <c r="G40" s="2605">
        <v>4.0469999999999997</v>
      </c>
      <c r="H40" s="2605">
        <v>1</v>
      </c>
      <c r="I40" s="2605">
        <v>0</v>
      </c>
      <c r="J40" s="2605">
        <v>0</v>
      </c>
      <c r="K40" s="2606">
        <v>0</v>
      </c>
      <c r="L40" s="2610"/>
      <c r="M40" s="2607">
        <v>0</v>
      </c>
      <c r="N40" s="2605">
        <v>0</v>
      </c>
      <c r="O40" s="2605">
        <v>0</v>
      </c>
      <c r="P40" s="2605">
        <v>1.4999999999999999E-2</v>
      </c>
      <c r="Q40" s="2605">
        <v>0.22900000000000001</v>
      </c>
      <c r="R40" s="2605">
        <v>0.22900000000000001</v>
      </c>
      <c r="S40" s="2606">
        <v>0</v>
      </c>
      <c r="T40" s="2599"/>
      <c r="U40" s="2608" t="s">
        <v>15478</v>
      </c>
      <c r="V40" s="2605">
        <v>2.024</v>
      </c>
      <c r="W40" s="2605">
        <v>0</v>
      </c>
      <c r="X40" s="2605">
        <v>0.3</v>
      </c>
      <c r="Y40" s="2606" t="s">
        <v>16823</v>
      </c>
      <c r="Z40" s="2576"/>
      <c r="AA40" s="2609" t="s">
        <v>15510</v>
      </c>
      <c r="AC40" s="2565"/>
      <c r="AD40" s="92" t="str">
        <f t="shared" si="3"/>
        <v>Please complete all cells in row</v>
      </c>
      <c r="AE40" s="2565"/>
      <c r="AF40" s="57">
        <f t="shared" si="4"/>
        <v>0</v>
      </c>
      <c r="AG40" s="57">
        <f t="shared" si="0"/>
        <v>0</v>
      </c>
      <c r="AH40" s="57">
        <f t="shared" si="0"/>
        <v>0</v>
      </c>
      <c r="AI40" s="57">
        <f t="shared" si="0"/>
        <v>0</v>
      </c>
      <c r="AJ40" s="57">
        <f t="shared" si="0"/>
        <v>0</v>
      </c>
      <c r="AK40" s="57">
        <f t="shared" si="0"/>
        <v>0</v>
      </c>
      <c r="AL40" s="57">
        <f t="shared" si="0"/>
        <v>0</v>
      </c>
      <c r="AN40" s="57">
        <f t="shared" si="1"/>
        <v>0</v>
      </c>
      <c r="AO40" s="57">
        <f t="shared" si="1"/>
        <v>0</v>
      </c>
      <c r="AP40" s="57">
        <f t="shared" si="1"/>
        <v>0</v>
      </c>
      <c r="AQ40" s="57">
        <f t="shared" si="1"/>
        <v>0</v>
      </c>
      <c r="AR40" s="57">
        <f t="shared" si="1"/>
        <v>0</v>
      </c>
      <c r="AS40" s="57">
        <f t="shared" si="1"/>
        <v>0</v>
      </c>
      <c r="AT40" s="57">
        <f t="shared" si="1"/>
        <v>0</v>
      </c>
      <c r="AW40" s="57">
        <f t="shared" si="2"/>
        <v>0</v>
      </c>
      <c r="AX40" s="57">
        <f t="shared" si="2"/>
        <v>0</v>
      </c>
      <c r="AY40" s="57">
        <f t="shared" si="2"/>
        <v>0</v>
      </c>
      <c r="AZ40" s="57">
        <f t="shared" si="2"/>
        <v>1</v>
      </c>
      <c r="BA40" s="2565"/>
      <c r="BB40" s="2602"/>
      <c r="BC40" s="2602"/>
      <c r="BD40" s="2602"/>
      <c r="BE40" s="2602"/>
      <c r="BF40" s="2602"/>
      <c r="BG40" s="2602"/>
    </row>
    <row r="41" spans="2:59" ht="15.75" customHeight="1">
      <c r="B41" s="2603" t="s">
        <v>16850</v>
      </c>
      <c r="C41" s="2604" t="s">
        <v>6756</v>
      </c>
      <c r="D41" s="2604">
        <v>3</v>
      </c>
      <c r="E41" s="2605">
        <v>0.20499999999999999</v>
      </c>
      <c r="F41" s="2605">
        <v>0.91300000000000003</v>
      </c>
      <c r="G41" s="2605">
        <v>0.26100000000000001</v>
      </c>
      <c r="H41" s="2605">
        <v>0</v>
      </c>
      <c r="I41" s="2605">
        <v>0</v>
      </c>
      <c r="J41" s="2605">
        <v>0</v>
      </c>
      <c r="K41" s="2606">
        <v>0</v>
      </c>
      <c r="L41" s="2610"/>
      <c r="M41" s="2607">
        <v>0</v>
      </c>
      <c r="N41" s="2605">
        <v>0</v>
      </c>
      <c r="O41" s="2605">
        <v>0</v>
      </c>
      <c r="P41" s="2605">
        <v>1.4E-2</v>
      </c>
      <c r="Q41" s="2605">
        <v>0.21</v>
      </c>
      <c r="R41" s="2605">
        <v>0.21</v>
      </c>
      <c r="S41" s="2606">
        <v>0</v>
      </c>
      <c r="T41" s="2599"/>
      <c r="U41" s="2608" t="s">
        <v>15478</v>
      </c>
      <c r="V41" s="2605">
        <v>1.855</v>
      </c>
      <c r="W41" s="2605">
        <v>0</v>
      </c>
      <c r="X41" s="2605">
        <v>0.5</v>
      </c>
      <c r="Y41" s="2606" t="s">
        <v>16823</v>
      </c>
      <c r="Z41" s="2576"/>
      <c r="AA41" s="2609" t="s">
        <v>15511</v>
      </c>
      <c r="AC41" s="2565"/>
      <c r="AD41" s="92" t="str">
        <f t="shared" si="3"/>
        <v>Please complete all cells in row</v>
      </c>
      <c r="AE41" s="2565"/>
      <c r="AF41" s="57">
        <f t="shared" si="4"/>
        <v>0</v>
      </c>
      <c r="AG41" s="57">
        <f t="shared" si="0"/>
        <v>0</v>
      </c>
      <c r="AH41" s="57">
        <f t="shared" si="0"/>
        <v>0</v>
      </c>
      <c r="AI41" s="57">
        <f t="shared" si="0"/>
        <v>0</v>
      </c>
      <c r="AJ41" s="57">
        <f t="shared" si="0"/>
        <v>0</v>
      </c>
      <c r="AK41" s="57">
        <f t="shared" si="0"/>
        <v>0</v>
      </c>
      <c r="AL41" s="57">
        <f t="shared" si="0"/>
        <v>0</v>
      </c>
      <c r="AN41" s="57">
        <f t="shared" si="1"/>
        <v>0</v>
      </c>
      <c r="AO41" s="57">
        <f t="shared" si="1"/>
        <v>0</v>
      </c>
      <c r="AP41" s="57">
        <f t="shared" si="1"/>
        <v>0</v>
      </c>
      <c r="AQ41" s="57">
        <f t="shared" si="1"/>
        <v>0</v>
      </c>
      <c r="AR41" s="57">
        <f t="shared" si="1"/>
        <v>0</v>
      </c>
      <c r="AS41" s="57">
        <f t="shared" si="1"/>
        <v>0</v>
      </c>
      <c r="AT41" s="57">
        <f t="shared" si="1"/>
        <v>0</v>
      </c>
      <c r="AW41" s="57">
        <f t="shared" si="2"/>
        <v>0</v>
      </c>
      <c r="AX41" s="57">
        <f t="shared" si="2"/>
        <v>0</v>
      </c>
      <c r="AY41" s="57">
        <f t="shared" si="2"/>
        <v>0</v>
      </c>
      <c r="AZ41" s="57">
        <f t="shared" si="2"/>
        <v>1</v>
      </c>
      <c r="BA41" s="2565"/>
      <c r="BB41" s="2602"/>
      <c r="BC41" s="2602"/>
      <c r="BD41" s="2602"/>
      <c r="BE41" s="2602"/>
      <c r="BF41" s="2602"/>
      <c r="BG41" s="2602"/>
    </row>
    <row r="42" spans="2:59" ht="15.75" customHeight="1">
      <c r="B42" s="2603" t="s">
        <v>16851</v>
      </c>
      <c r="C42" s="2604" t="s">
        <v>6756</v>
      </c>
      <c r="D42" s="2604">
        <v>3</v>
      </c>
      <c r="E42" s="2605">
        <v>0.17699999999999999</v>
      </c>
      <c r="F42" s="2605">
        <v>0.71499999999999997</v>
      </c>
      <c r="G42" s="2605">
        <v>2.492</v>
      </c>
      <c r="H42" s="2605">
        <v>0</v>
      </c>
      <c r="I42" s="2605">
        <v>0</v>
      </c>
      <c r="J42" s="2605">
        <v>0</v>
      </c>
      <c r="K42" s="2606">
        <v>0</v>
      </c>
      <c r="L42" s="2610"/>
      <c r="M42" s="2607">
        <v>0</v>
      </c>
      <c r="N42" s="2605">
        <v>0</v>
      </c>
      <c r="O42" s="2605">
        <v>0</v>
      </c>
      <c r="P42" s="2605">
        <v>7.9000000000000001E-2</v>
      </c>
      <c r="Q42" s="2605">
        <v>7.9000000000000001E-2</v>
      </c>
      <c r="R42" s="2605">
        <v>7.9000000000000001E-2</v>
      </c>
      <c r="S42" s="2606">
        <v>0</v>
      </c>
      <c r="T42" s="2599"/>
      <c r="U42" s="2608" t="s">
        <v>15478</v>
      </c>
      <c r="V42" s="2605">
        <v>5.7720000000000002</v>
      </c>
      <c r="W42" s="2605">
        <v>0</v>
      </c>
      <c r="X42" s="2605">
        <v>0.3</v>
      </c>
      <c r="Y42" s="2606" t="s">
        <v>16823</v>
      </c>
      <c r="Z42" s="2576"/>
      <c r="AA42" s="2609" t="s">
        <v>15512</v>
      </c>
      <c r="AC42" s="2565"/>
      <c r="AD42" s="92" t="str">
        <f t="shared" si="3"/>
        <v>Please complete all cells in row</v>
      </c>
      <c r="AE42" s="2565"/>
      <c r="AF42" s="57">
        <f t="shared" si="4"/>
        <v>0</v>
      </c>
      <c r="AG42" s="57">
        <f t="shared" si="0"/>
        <v>0</v>
      </c>
      <c r="AH42" s="57">
        <f t="shared" si="0"/>
        <v>0</v>
      </c>
      <c r="AI42" s="57">
        <f t="shared" si="0"/>
        <v>0</v>
      </c>
      <c r="AJ42" s="57">
        <f t="shared" si="0"/>
        <v>0</v>
      </c>
      <c r="AK42" s="57">
        <f t="shared" si="0"/>
        <v>0</v>
      </c>
      <c r="AL42" s="57">
        <f t="shared" si="0"/>
        <v>0</v>
      </c>
      <c r="AN42" s="57">
        <f t="shared" si="1"/>
        <v>0</v>
      </c>
      <c r="AO42" s="57">
        <f t="shared" si="1"/>
        <v>0</v>
      </c>
      <c r="AP42" s="57">
        <f t="shared" si="1"/>
        <v>0</v>
      </c>
      <c r="AQ42" s="57">
        <f t="shared" si="1"/>
        <v>0</v>
      </c>
      <c r="AR42" s="57">
        <f t="shared" si="1"/>
        <v>0</v>
      </c>
      <c r="AS42" s="57">
        <f t="shared" si="1"/>
        <v>0</v>
      </c>
      <c r="AT42" s="57">
        <f t="shared" si="1"/>
        <v>0</v>
      </c>
      <c r="AW42" s="57">
        <f t="shared" si="2"/>
        <v>0</v>
      </c>
      <c r="AX42" s="57">
        <f t="shared" si="2"/>
        <v>0</v>
      </c>
      <c r="AY42" s="57">
        <f t="shared" si="2"/>
        <v>0</v>
      </c>
      <c r="AZ42" s="57">
        <f t="shared" si="2"/>
        <v>1</v>
      </c>
      <c r="BA42" s="2565"/>
      <c r="BB42" s="2602"/>
      <c r="BC42" s="2602"/>
      <c r="BD42" s="2602"/>
      <c r="BE42" s="2602"/>
      <c r="BF42" s="2602"/>
      <c r="BG42" s="2602"/>
    </row>
    <row r="43" spans="2:59" ht="15.75" customHeight="1">
      <c r="B43" s="2603" t="s">
        <v>16852</v>
      </c>
      <c r="C43" s="2604" t="s">
        <v>6756</v>
      </c>
      <c r="D43" s="2604">
        <v>3</v>
      </c>
      <c r="E43" s="2605">
        <v>0.495</v>
      </c>
      <c r="F43" s="2605">
        <v>-2.1000000000000001E-2</v>
      </c>
      <c r="G43" s="2605">
        <v>-4.0000000000000001E-3</v>
      </c>
      <c r="H43" s="2605">
        <v>0</v>
      </c>
      <c r="I43" s="2605">
        <v>0</v>
      </c>
      <c r="J43" s="2605">
        <v>0</v>
      </c>
      <c r="K43" s="2606">
        <v>0</v>
      </c>
      <c r="L43" s="2610"/>
      <c r="M43" s="2607">
        <v>0</v>
      </c>
      <c r="N43" s="2605">
        <v>0</v>
      </c>
      <c r="O43" s="2605">
        <v>0</v>
      </c>
      <c r="P43" s="2605">
        <v>0</v>
      </c>
      <c r="Q43" s="2605">
        <v>6.0000000000000001E-3</v>
      </c>
      <c r="R43" s="2605">
        <v>6.0000000000000001E-3</v>
      </c>
      <c r="S43" s="2606">
        <v>0</v>
      </c>
      <c r="T43" s="2599"/>
      <c r="U43" s="2608" t="s">
        <v>15478</v>
      </c>
      <c r="V43" s="2605">
        <v>0.17</v>
      </c>
      <c r="W43" s="2605">
        <v>0</v>
      </c>
      <c r="X43" s="2605">
        <v>1</v>
      </c>
      <c r="Y43" s="2606" t="s">
        <v>16823</v>
      </c>
      <c r="Z43" s="2576"/>
      <c r="AA43" s="2609" t="s">
        <v>15513</v>
      </c>
      <c r="AC43" s="2565"/>
      <c r="AD43" s="92" t="str">
        <f t="shared" si="3"/>
        <v>Please complete all cells in row</v>
      </c>
      <c r="AE43" s="2565"/>
      <c r="AF43" s="57">
        <f t="shared" si="4"/>
        <v>0</v>
      </c>
      <c r="AG43" s="57">
        <f t="shared" si="0"/>
        <v>0</v>
      </c>
      <c r="AH43" s="57">
        <f t="shared" si="0"/>
        <v>0</v>
      </c>
      <c r="AI43" s="57">
        <f t="shared" si="0"/>
        <v>0</v>
      </c>
      <c r="AJ43" s="57">
        <f t="shared" si="0"/>
        <v>0</v>
      </c>
      <c r="AK43" s="57">
        <f t="shared" si="0"/>
        <v>0</v>
      </c>
      <c r="AL43" s="57">
        <f t="shared" si="0"/>
        <v>0</v>
      </c>
      <c r="AN43" s="57">
        <f t="shared" si="1"/>
        <v>0</v>
      </c>
      <c r="AO43" s="57">
        <f t="shared" si="1"/>
        <v>0</v>
      </c>
      <c r="AP43" s="57">
        <f t="shared" si="1"/>
        <v>0</v>
      </c>
      <c r="AQ43" s="57">
        <f t="shared" si="1"/>
        <v>0</v>
      </c>
      <c r="AR43" s="57">
        <f t="shared" si="1"/>
        <v>0</v>
      </c>
      <c r="AS43" s="57">
        <f t="shared" si="1"/>
        <v>0</v>
      </c>
      <c r="AT43" s="57">
        <f t="shared" si="1"/>
        <v>0</v>
      </c>
      <c r="AW43" s="57">
        <f t="shared" si="2"/>
        <v>0</v>
      </c>
      <c r="AX43" s="57">
        <f t="shared" si="2"/>
        <v>0</v>
      </c>
      <c r="AY43" s="57">
        <f t="shared" si="2"/>
        <v>0</v>
      </c>
      <c r="AZ43" s="57">
        <f t="shared" si="2"/>
        <v>1</v>
      </c>
      <c r="BA43" s="2565"/>
      <c r="BB43" s="2602"/>
      <c r="BC43" s="2602"/>
      <c r="BD43" s="2602"/>
      <c r="BE43" s="2602"/>
      <c r="BF43" s="2602"/>
      <c r="BG43" s="2602"/>
    </row>
    <row r="44" spans="2:59" ht="15.75" customHeight="1">
      <c r="B44" s="2603" t="s">
        <v>16853</v>
      </c>
      <c r="C44" s="2604" t="s">
        <v>6756</v>
      </c>
      <c r="D44" s="2604">
        <v>3</v>
      </c>
      <c r="E44" s="2605">
        <v>0.58699999999999997</v>
      </c>
      <c r="F44" s="2605">
        <v>1.131</v>
      </c>
      <c r="G44" s="2605">
        <v>0.61599999999999999</v>
      </c>
      <c r="H44" s="2605">
        <v>0</v>
      </c>
      <c r="I44" s="2605">
        <v>0</v>
      </c>
      <c r="J44" s="2605">
        <v>0</v>
      </c>
      <c r="K44" s="2606">
        <v>0</v>
      </c>
      <c r="L44" s="2610"/>
      <c r="M44" s="2607">
        <v>0</v>
      </c>
      <c r="N44" s="2605">
        <v>0</v>
      </c>
      <c r="O44" s="2605">
        <v>0</v>
      </c>
      <c r="P44" s="2605">
        <v>0</v>
      </c>
      <c r="Q44" s="2605">
        <v>7.0000000000000001E-3</v>
      </c>
      <c r="R44" s="2605">
        <v>7.0000000000000001E-3</v>
      </c>
      <c r="S44" s="2606">
        <v>0</v>
      </c>
      <c r="T44" s="2599"/>
      <c r="U44" s="2608" t="s">
        <v>15478</v>
      </c>
      <c r="V44" s="2605">
        <v>5.7000000000000002E-2</v>
      </c>
      <c r="W44" s="2605">
        <v>0</v>
      </c>
      <c r="X44" s="2605">
        <v>2</v>
      </c>
      <c r="Y44" s="2606" t="s">
        <v>16823</v>
      </c>
      <c r="Z44" s="2576"/>
      <c r="AA44" s="2609" t="s">
        <v>15514</v>
      </c>
      <c r="AC44" s="2565"/>
      <c r="AD44" s="92" t="str">
        <f t="shared" si="3"/>
        <v>Please complete all cells in row</v>
      </c>
      <c r="AE44" s="2565"/>
      <c r="AF44" s="57">
        <f t="shared" si="4"/>
        <v>0</v>
      </c>
      <c r="AG44" s="57">
        <f t="shared" si="0"/>
        <v>0</v>
      </c>
      <c r="AH44" s="57">
        <f t="shared" si="0"/>
        <v>0</v>
      </c>
      <c r="AI44" s="57">
        <f t="shared" si="0"/>
        <v>0</v>
      </c>
      <c r="AJ44" s="57">
        <f t="shared" si="0"/>
        <v>0</v>
      </c>
      <c r="AK44" s="57">
        <f t="shared" si="0"/>
        <v>0</v>
      </c>
      <c r="AL44" s="57">
        <f t="shared" si="0"/>
        <v>0</v>
      </c>
      <c r="AN44" s="57">
        <f t="shared" si="1"/>
        <v>0</v>
      </c>
      <c r="AO44" s="57">
        <f t="shared" si="1"/>
        <v>0</v>
      </c>
      <c r="AP44" s="57">
        <f t="shared" si="1"/>
        <v>0</v>
      </c>
      <c r="AQ44" s="57">
        <f t="shared" si="1"/>
        <v>0</v>
      </c>
      <c r="AR44" s="57">
        <f t="shared" si="1"/>
        <v>0</v>
      </c>
      <c r="AS44" s="57">
        <f t="shared" si="1"/>
        <v>0</v>
      </c>
      <c r="AT44" s="57">
        <f t="shared" si="1"/>
        <v>0</v>
      </c>
      <c r="AW44" s="57">
        <f t="shared" si="2"/>
        <v>0</v>
      </c>
      <c r="AX44" s="57">
        <f t="shared" si="2"/>
        <v>0</v>
      </c>
      <c r="AY44" s="57">
        <f t="shared" si="2"/>
        <v>0</v>
      </c>
      <c r="AZ44" s="57">
        <f t="shared" si="2"/>
        <v>1</v>
      </c>
      <c r="BA44" s="2565"/>
      <c r="BB44" s="2602"/>
      <c r="BC44" s="2602"/>
      <c r="BD44" s="2602"/>
      <c r="BE44" s="2602"/>
      <c r="BF44" s="2602"/>
      <c r="BG44" s="2602"/>
    </row>
    <row r="45" spans="2:59" ht="15.75" customHeight="1">
      <c r="B45" s="2603" t="s">
        <v>16854</v>
      </c>
      <c r="C45" s="2604" t="s">
        <v>6756</v>
      </c>
      <c r="D45" s="2604">
        <v>3</v>
      </c>
      <c r="E45" s="2605">
        <v>0</v>
      </c>
      <c r="F45" s="2605">
        <v>0</v>
      </c>
      <c r="G45" s="2605">
        <v>0.20200000000000001</v>
      </c>
      <c r="H45" s="2605">
        <v>3.448</v>
      </c>
      <c r="I45" s="2605">
        <v>2.4390000000000001</v>
      </c>
      <c r="J45" s="2605">
        <v>0.121</v>
      </c>
      <c r="K45" s="2606">
        <v>0</v>
      </c>
      <c r="L45" s="2610"/>
      <c r="M45" s="2607">
        <v>0</v>
      </c>
      <c r="N45" s="2605">
        <v>0</v>
      </c>
      <c r="O45" s="2605">
        <v>0</v>
      </c>
      <c r="P45" s="2605">
        <v>0</v>
      </c>
      <c r="Q45" s="2605">
        <v>0</v>
      </c>
      <c r="R45" s="2605">
        <v>0</v>
      </c>
      <c r="S45" s="2606">
        <v>3.2000000000000001E-2</v>
      </c>
      <c r="T45" s="2599"/>
      <c r="U45" s="2608" t="s">
        <v>15478</v>
      </c>
      <c r="V45" s="2605">
        <v>4.2610000000000001</v>
      </c>
      <c r="W45" s="2605">
        <v>1</v>
      </c>
      <c r="X45" s="2605">
        <v>0.5</v>
      </c>
      <c r="Y45" s="2606" t="s">
        <v>16823</v>
      </c>
      <c r="Z45" s="2576"/>
      <c r="AA45" s="2609" t="s">
        <v>15515</v>
      </c>
      <c r="AC45" s="2565"/>
      <c r="AD45" s="92" t="str">
        <f t="shared" si="3"/>
        <v>Please complete all cells in row</v>
      </c>
      <c r="AE45" s="2565"/>
      <c r="AF45" s="57">
        <f t="shared" si="4"/>
        <v>0</v>
      </c>
      <c r="AG45" s="57">
        <f t="shared" si="0"/>
        <v>0</v>
      </c>
      <c r="AH45" s="57">
        <f t="shared" si="0"/>
        <v>0</v>
      </c>
      <c r="AI45" s="57">
        <f t="shared" si="0"/>
        <v>0</v>
      </c>
      <c r="AJ45" s="57">
        <f t="shared" si="0"/>
        <v>0</v>
      </c>
      <c r="AK45" s="57">
        <f t="shared" si="0"/>
        <v>0</v>
      </c>
      <c r="AL45" s="57">
        <f t="shared" si="0"/>
        <v>0</v>
      </c>
      <c r="AN45" s="57">
        <f t="shared" si="1"/>
        <v>0</v>
      </c>
      <c r="AO45" s="57">
        <f t="shared" si="1"/>
        <v>0</v>
      </c>
      <c r="AP45" s="57">
        <f t="shared" si="1"/>
        <v>0</v>
      </c>
      <c r="AQ45" s="57">
        <f t="shared" ref="AQ45:AT108" si="5" xml:space="preserve"> IF(SUM($E45:$K45,$M45:$S45,$V45:$Y45)&gt;0,IF( ISNUMBER(P45 ), 0, 1 ),0)</f>
        <v>0</v>
      </c>
      <c r="AR45" s="57">
        <f t="shared" si="5"/>
        <v>0</v>
      </c>
      <c r="AS45" s="57">
        <f t="shared" si="5"/>
        <v>0</v>
      </c>
      <c r="AT45" s="57">
        <f t="shared" si="5"/>
        <v>0</v>
      </c>
      <c r="AW45" s="57">
        <f t="shared" si="2"/>
        <v>0</v>
      </c>
      <c r="AX45" s="57">
        <f t="shared" si="2"/>
        <v>0</v>
      </c>
      <c r="AY45" s="57">
        <f t="shared" si="2"/>
        <v>0</v>
      </c>
      <c r="AZ45" s="57">
        <f t="shared" si="2"/>
        <v>1</v>
      </c>
      <c r="BA45" s="2565"/>
      <c r="BB45" s="2602"/>
      <c r="BC45" s="2602"/>
      <c r="BD45" s="2602"/>
      <c r="BE45" s="2602"/>
      <c r="BF45" s="2602"/>
      <c r="BG45" s="2602"/>
    </row>
    <row r="46" spans="2:59" ht="15.75" customHeight="1">
      <c r="B46" s="2603" t="s">
        <v>16855</v>
      </c>
      <c r="C46" s="2604" t="s">
        <v>6756</v>
      </c>
      <c r="D46" s="2604">
        <v>3</v>
      </c>
      <c r="E46" s="2605">
        <v>0</v>
      </c>
      <c r="F46" s="2605">
        <v>2.3E-2</v>
      </c>
      <c r="G46" s="2605">
        <v>0.125</v>
      </c>
      <c r="H46" s="2605">
        <v>0.10299999999999999</v>
      </c>
      <c r="I46" s="2605">
        <v>0.84899999999999998</v>
      </c>
      <c r="J46" s="2605">
        <v>0.247</v>
      </c>
      <c r="K46" s="2606">
        <v>0</v>
      </c>
      <c r="L46" s="2610"/>
      <c r="M46" s="2607">
        <v>0</v>
      </c>
      <c r="N46" s="2605">
        <v>0</v>
      </c>
      <c r="O46" s="2605">
        <v>0</v>
      </c>
      <c r="P46" s="2605">
        <v>0</v>
      </c>
      <c r="Q46" s="2605">
        <v>0</v>
      </c>
      <c r="R46" s="2605">
        <v>0</v>
      </c>
      <c r="S46" s="2606">
        <v>1.9E-2</v>
      </c>
      <c r="T46" s="2599"/>
      <c r="U46" s="2608" t="s">
        <v>15478</v>
      </c>
      <c r="V46" s="2605">
        <v>2.5099999999999998</v>
      </c>
      <c r="W46" s="2605">
        <v>0</v>
      </c>
      <c r="X46" s="2605">
        <v>4.7</v>
      </c>
      <c r="Y46" s="2606" t="s">
        <v>16823</v>
      </c>
      <c r="Z46" s="2576"/>
      <c r="AA46" s="2609" t="s">
        <v>15516</v>
      </c>
      <c r="AC46" s="2565"/>
      <c r="AD46" s="92" t="str">
        <f t="shared" si="3"/>
        <v>Please complete all cells in row</v>
      </c>
      <c r="AE46" s="2565"/>
      <c r="AF46" s="57">
        <f t="shared" si="4"/>
        <v>0</v>
      </c>
      <c r="AG46" s="57">
        <f t="shared" si="0"/>
        <v>0</v>
      </c>
      <c r="AH46" s="57">
        <f t="shared" si="0"/>
        <v>0</v>
      </c>
      <c r="AI46" s="57">
        <f t="shared" si="0"/>
        <v>0</v>
      </c>
      <c r="AJ46" s="57">
        <f t="shared" si="0"/>
        <v>0</v>
      </c>
      <c r="AK46" s="57">
        <f t="shared" si="0"/>
        <v>0</v>
      </c>
      <c r="AL46" s="57">
        <f t="shared" si="0"/>
        <v>0</v>
      </c>
      <c r="AN46" s="57">
        <f t="shared" ref="AN46:AS109" si="6" xml:space="preserve"> IF(SUM($E46:$K46,$M46:$S46,$V46:$Y46)&gt;0,IF( ISNUMBER(M46 ), 0, 1 ),0)</f>
        <v>0</v>
      </c>
      <c r="AO46" s="57">
        <f t="shared" si="6"/>
        <v>0</v>
      </c>
      <c r="AP46" s="57">
        <f t="shared" si="6"/>
        <v>0</v>
      </c>
      <c r="AQ46" s="57">
        <f t="shared" si="5"/>
        <v>0</v>
      </c>
      <c r="AR46" s="57">
        <f t="shared" si="5"/>
        <v>0</v>
      </c>
      <c r="AS46" s="57">
        <f t="shared" si="5"/>
        <v>0</v>
      </c>
      <c r="AT46" s="57">
        <f t="shared" si="5"/>
        <v>0</v>
      </c>
      <c r="AW46" s="57">
        <f t="shared" si="2"/>
        <v>0</v>
      </c>
      <c r="AX46" s="57">
        <f t="shared" si="2"/>
        <v>0</v>
      </c>
      <c r="AY46" s="57">
        <f t="shared" si="2"/>
        <v>0</v>
      </c>
      <c r="AZ46" s="57">
        <f t="shared" si="2"/>
        <v>1</v>
      </c>
      <c r="BA46" s="2565"/>
      <c r="BB46" s="2602"/>
      <c r="BC46" s="2602"/>
      <c r="BD46" s="2602"/>
      <c r="BE46" s="2602"/>
      <c r="BF46" s="2602"/>
      <c r="BG46" s="2602"/>
    </row>
    <row r="47" spans="2:59" ht="15.75" customHeight="1">
      <c r="B47" s="2603" t="s">
        <v>16856</v>
      </c>
      <c r="C47" s="2604" t="s">
        <v>6756</v>
      </c>
      <c r="D47" s="2604">
        <v>3</v>
      </c>
      <c r="E47" s="2605">
        <v>0</v>
      </c>
      <c r="F47" s="2605">
        <v>0.26200000000000001</v>
      </c>
      <c r="G47" s="2605">
        <v>0.185</v>
      </c>
      <c r="H47" s="2605">
        <v>0.247</v>
      </c>
      <c r="I47" s="2605">
        <v>0.45200000000000001</v>
      </c>
      <c r="J47" s="2605">
        <v>0</v>
      </c>
      <c r="K47" s="2606">
        <v>0</v>
      </c>
      <c r="L47" s="2610"/>
      <c r="M47" s="2607">
        <v>0</v>
      </c>
      <c r="N47" s="2605">
        <v>0</v>
      </c>
      <c r="O47" s="2605">
        <v>0</v>
      </c>
      <c r="P47" s="2605">
        <v>0</v>
      </c>
      <c r="Q47" s="2605">
        <v>0</v>
      </c>
      <c r="R47" s="2605">
        <v>2E-3</v>
      </c>
      <c r="S47" s="2606">
        <v>0</v>
      </c>
      <c r="T47" s="2599"/>
      <c r="U47" s="2608" t="s">
        <v>15478</v>
      </c>
      <c r="V47" s="2605">
        <v>0.27200000000000002</v>
      </c>
      <c r="W47" s="2605">
        <v>0</v>
      </c>
      <c r="X47" s="2605">
        <v>4.5</v>
      </c>
      <c r="Y47" s="2606" t="s">
        <v>16823</v>
      </c>
      <c r="Z47" s="2576"/>
      <c r="AA47" s="2609" t="s">
        <v>15517</v>
      </c>
      <c r="AC47" s="2565"/>
      <c r="AD47" s="92" t="str">
        <f t="shared" si="3"/>
        <v>Please complete all cells in row</v>
      </c>
      <c r="AE47" s="2565"/>
      <c r="AF47" s="57">
        <f t="shared" si="4"/>
        <v>0</v>
      </c>
      <c r="AG47" s="57">
        <f t="shared" si="0"/>
        <v>0</v>
      </c>
      <c r="AH47" s="57">
        <f t="shared" si="0"/>
        <v>0</v>
      </c>
      <c r="AI47" s="57">
        <f t="shared" si="0"/>
        <v>0</v>
      </c>
      <c r="AJ47" s="57">
        <f t="shared" si="0"/>
        <v>0</v>
      </c>
      <c r="AK47" s="57">
        <f t="shared" si="0"/>
        <v>0</v>
      </c>
      <c r="AL47" s="57">
        <f t="shared" si="0"/>
        <v>0</v>
      </c>
      <c r="AN47" s="57">
        <f t="shared" si="6"/>
        <v>0</v>
      </c>
      <c r="AO47" s="57">
        <f t="shared" si="6"/>
        <v>0</v>
      </c>
      <c r="AP47" s="57">
        <f t="shared" si="6"/>
        <v>0</v>
      </c>
      <c r="AQ47" s="57">
        <f t="shared" si="5"/>
        <v>0</v>
      </c>
      <c r="AR47" s="57">
        <f t="shared" si="5"/>
        <v>0</v>
      </c>
      <c r="AS47" s="57">
        <f t="shared" si="5"/>
        <v>0</v>
      </c>
      <c r="AT47" s="57">
        <f t="shared" si="5"/>
        <v>0</v>
      </c>
      <c r="AW47" s="57">
        <f t="shared" si="2"/>
        <v>0</v>
      </c>
      <c r="AX47" s="57">
        <f t="shared" si="2"/>
        <v>0</v>
      </c>
      <c r="AY47" s="57">
        <f t="shared" si="2"/>
        <v>0</v>
      </c>
      <c r="AZ47" s="57">
        <f t="shared" si="2"/>
        <v>1</v>
      </c>
      <c r="BA47" s="2565"/>
      <c r="BB47" s="2602"/>
      <c r="BC47" s="2602"/>
      <c r="BD47" s="2602"/>
      <c r="BE47" s="2602"/>
      <c r="BF47" s="2602"/>
      <c r="BG47" s="2602"/>
    </row>
    <row r="48" spans="2:59" ht="15.75" customHeight="1">
      <c r="B48" s="2603" t="s">
        <v>16857</v>
      </c>
      <c r="C48" s="2604" t="s">
        <v>6756</v>
      </c>
      <c r="D48" s="2604">
        <v>3</v>
      </c>
      <c r="E48" s="2605">
        <v>0</v>
      </c>
      <c r="F48" s="2605">
        <v>1.4999999999999999E-2</v>
      </c>
      <c r="G48" s="2605">
        <v>0.129</v>
      </c>
      <c r="H48" s="2605">
        <v>0.111</v>
      </c>
      <c r="I48" s="2605">
        <v>0.95099999999999996</v>
      </c>
      <c r="J48" s="2605">
        <v>0.27700000000000002</v>
      </c>
      <c r="K48" s="2606">
        <v>0</v>
      </c>
      <c r="L48" s="2610"/>
      <c r="M48" s="2607">
        <v>0</v>
      </c>
      <c r="N48" s="2605">
        <v>0</v>
      </c>
      <c r="O48" s="2605">
        <v>0</v>
      </c>
      <c r="P48" s="2605">
        <v>0</v>
      </c>
      <c r="Q48" s="2605">
        <v>0</v>
      </c>
      <c r="R48" s="2605">
        <v>0</v>
      </c>
      <c r="S48" s="2606">
        <v>5.8000000000000003E-2</v>
      </c>
      <c r="T48" s="2599"/>
      <c r="U48" s="2608" t="s">
        <v>15478</v>
      </c>
      <c r="V48" s="2605">
        <v>7.63</v>
      </c>
      <c r="W48" s="2605">
        <v>2</v>
      </c>
      <c r="X48" s="2605">
        <v>1.2</v>
      </c>
      <c r="Y48" s="2606" t="s">
        <v>16823</v>
      </c>
      <c r="Z48" s="2576"/>
      <c r="AA48" s="2609" t="s">
        <v>15518</v>
      </c>
      <c r="AC48" s="2565"/>
      <c r="AD48" s="92" t="str">
        <f t="shared" si="3"/>
        <v>Please complete all cells in row</v>
      </c>
      <c r="AE48" s="2565"/>
      <c r="AF48" s="57">
        <f t="shared" si="4"/>
        <v>0</v>
      </c>
      <c r="AG48" s="57">
        <f t="shared" si="0"/>
        <v>0</v>
      </c>
      <c r="AH48" s="57">
        <f t="shared" si="0"/>
        <v>0</v>
      </c>
      <c r="AI48" s="57">
        <f t="shared" si="0"/>
        <v>0</v>
      </c>
      <c r="AJ48" s="57">
        <f t="shared" si="0"/>
        <v>0</v>
      </c>
      <c r="AK48" s="57">
        <f t="shared" si="0"/>
        <v>0</v>
      </c>
      <c r="AL48" s="57">
        <f t="shared" si="0"/>
        <v>0</v>
      </c>
      <c r="AN48" s="57">
        <f t="shared" si="6"/>
        <v>0</v>
      </c>
      <c r="AO48" s="57">
        <f t="shared" si="6"/>
        <v>0</v>
      </c>
      <c r="AP48" s="57">
        <f t="shared" si="6"/>
        <v>0</v>
      </c>
      <c r="AQ48" s="57">
        <f t="shared" si="5"/>
        <v>0</v>
      </c>
      <c r="AR48" s="57">
        <f t="shared" si="5"/>
        <v>0</v>
      </c>
      <c r="AS48" s="57">
        <f t="shared" si="5"/>
        <v>0</v>
      </c>
      <c r="AT48" s="57">
        <f t="shared" si="5"/>
        <v>0</v>
      </c>
      <c r="AW48" s="57">
        <f t="shared" si="2"/>
        <v>0</v>
      </c>
      <c r="AX48" s="57">
        <f t="shared" si="2"/>
        <v>0</v>
      </c>
      <c r="AY48" s="57">
        <f t="shared" si="2"/>
        <v>0</v>
      </c>
      <c r="AZ48" s="57">
        <f t="shared" si="2"/>
        <v>1</v>
      </c>
      <c r="BA48" s="2565"/>
      <c r="BB48" s="2602"/>
      <c r="BC48" s="2602"/>
      <c r="BD48" s="2602"/>
      <c r="BE48" s="2602"/>
      <c r="BF48" s="2602"/>
      <c r="BG48" s="2602"/>
    </row>
    <row r="49" spans="2:59" ht="15.75" customHeight="1">
      <c r="B49" s="2603" t="s">
        <v>16858</v>
      </c>
      <c r="C49" s="2604" t="s">
        <v>6756</v>
      </c>
      <c r="D49" s="2604">
        <v>3</v>
      </c>
      <c r="E49" s="2605">
        <v>0</v>
      </c>
      <c r="F49" s="2605">
        <v>0.06</v>
      </c>
      <c r="G49" s="2605">
        <v>0.67100000000000004</v>
      </c>
      <c r="H49" s="2605">
        <v>0.52800000000000002</v>
      </c>
      <c r="I49" s="2605">
        <v>1.7999999999999999E-2</v>
      </c>
      <c r="J49" s="2605">
        <v>0</v>
      </c>
      <c r="K49" s="2606">
        <v>0</v>
      </c>
      <c r="L49" s="2610"/>
      <c r="M49" s="2607">
        <v>0</v>
      </c>
      <c r="N49" s="2605">
        <v>0</v>
      </c>
      <c r="O49" s="2605">
        <v>0</v>
      </c>
      <c r="P49" s="2605">
        <v>0</v>
      </c>
      <c r="Q49" s="2605">
        <v>0.03</v>
      </c>
      <c r="R49" s="2605">
        <v>0.03</v>
      </c>
      <c r="S49" s="2606">
        <v>0</v>
      </c>
      <c r="T49" s="2599"/>
      <c r="U49" s="2608" t="s">
        <v>15478</v>
      </c>
      <c r="V49" s="2605">
        <v>3.992</v>
      </c>
      <c r="W49" s="2605">
        <v>0</v>
      </c>
      <c r="X49" s="2605">
        <v>5.6</v>
      </c>
      <c r="Y49" s="2606" t="s">
        <v>16823</v>
      </c>
      <c r="Z49" s="2576"/>
      <c r="AA49" s="2609" t="s">
        <v>15519</v>
      </c>
      <c r="AC49" s="2565"/>
      <c r="AD49" s="92" t="str">
        <f t="shared" si="3"/>
        <v>Please complete all cells in row</v>
      </c>
      <c r="AE49" s="2565"/>
      <c r="AF49" s="57">
        <f t="shared" si="4"/>
        <v>0</v>
      </c>
      <c r="AG49" s="57">
        <f t="shared" si="0"/>
        <v>0</v>
      </c>
      <c r="AH49" s="57">
        <f t="shared" si="0"/>
        <v>0</v>
      </c>
      <c r="AI49" s="57">
        <f t="shared" si="0"/>
        <v>0</v>
      </c>
      <c r="AJ49" s="57">
        <f t="shared" si="0"/>
        <v>0</v>
      </c>
      <c r="AK49" s="57">
        <f t="shared" si="0"/>
        <v>0</v>
      </c>
      <c r="AL49" s="57">
        <f t="shared" si="0"/>
        <v>0</v>
      </c>
      <c r="AN49" s="57">
        <f t="shared" si="6"/>
        <v>0</v>
      </c>
      <c r="AO49" s="57">
        <f t="shared" si="6"/>
        <v>0</v>
      </c>
      <c r="AP49" s="57">
        <f t="shared" si="6"/>
        <v>0</v>
      </c>
      <c r="AQ49" s="57">
        <f t="shared" si="5"/>
        <v>0</v>
      </c>
      <c r="AR49" s="57">
        <f t="shared" si="5"/>
        <v>0</v>
      </c>
      <c r="AS49" s="57">
        <f t="shared" si="5"/>
        <v>0</v>
      </c>
      <c r="AT49" s="57">
        <f t="shared" si="5"/>
        <v>0</v>
      </c>
      <c r="AW49" s="57">
        <f t="shared" si="2"/>
        <v>0</v>
      </c>
      <c r="AX49" s="57">
        <f t="shared" si="2"/>
        <v>0</v>
      </c>
      <c r="AY49" s="57">
        <f t="shared" si="2"/>
        <v>0</v>
      </c>
      <c r="AZ49" s="57">
        <f t="shared" si="2"/>
        <v>1</v>
      </c>
      <c r="BA49" s="2565"/>
      <c r="BB49" s="2602"/>
      <c r="BC49" s="2602"/>
      <c r="BD49" s="2602"/>
      <c r="BE49" s="2602"/>
      <c r="BF49" s="2602"/>
      <c r="BG49" s="2602"/>
    </row>
    <row r="50" spans="2:59" ht="15.75" customHeight="1">
      <c r="B50" s="2603" t="s">
        <v>16859</v>
      </c>
      <c r="C50" s="2604" t="s">
        <v>6756</v>
      </c>
      <c r="D50" s="2604">
        <v>3</v>
      </c>
      <c r="E50" s="2605">
        <v>0</v>
      </c>
      <c r="F50" s="2605">
        <v>5.2999999999999999E-2</v>
      </c>
      <c r="G50" s="2605">
        <v>1.05</v>
      </c>
      <c r="H50" s="2605">
        <v>0.501</v>
      </c>
      <c r="I50" s="2605">
        <v>1.7000000000000001E-2</v>
      </c>
      <c r="J50" s="2605">
        <v>0</v>
      </c>
      <c r="K50" s="2606">
        <v>0</v>
      </c>
      <c r="L50" s="2610"/>
      <c r="M50" s="2607">
        <v>0</v>
      </c>
      <c r="N50" s="2605">
        <v>0</v>
      </c>
      <c r="O50" s="2605">
        <v>0</v>
      </c>
      <c r="P50" s="2605">
        <v>0</v>
      </c>
      <c r="Q50" s="2605">
        <v>4.7E-2</v>
      </c>
      <c r="R50" s="2605">
        <v>4.7E-2</v>
      </c>
      <c r="S50" s="2606">
        <v>0</v>
      </c>
      <c r="T50" s="2599"/>
      <c r="U50" s="2608" t="s">
        <v>15478</v>
      </c>
      <c r="V50" s="2605">
        <v>6.1849999999999996</v>
      </c>
      <c r="W50" s="2605">
        <v>0</v>
      </c>
      <c r="X50" s="2605">
        <v>3</v>
      </c>
      <c r="Y50" s="2606" t="s">
        <v>16823</v>
      </c>
      <c r="Z50" s="2576"/>
      <c r="AA50" s="2609" t="s">
        <v>15520</v>
      </c>
      <c r="AC50" s="2565"/>
      <c r="AD50" s="92" t="str">
        <f t="shared" si="3"/>
        <v>Please complete all cells in row</v>
      </c>
      <c r="AE50" s="2565"/>
      <c r="AF50" s="57">
        <f t="shared" si="4"/>
        <v>0</v>
      </c>
      <c r="AG50" s="57">
        <f t="shared" si="0"/>
        <v>0</v>
      </c>
      <c r="AH50" s="57">
        <f t="shared" si="0"/>
        <v>0</v>
      </c>
      <c r="AI50" s="57">
        <f t="shared" si="0"/>
        <v>0</v>
      </c>
      <c r="AJ50" s="57">
        <f t="shared" si="0"/>
        <v>0</v>
      </c>
      <c r="AK50" s="57">
        <f t="shared" si="0"/>
        <v>0</v>
      </c>
      <c r="AL50" s="57">
        <f t="shared" si="0"/>
        <v>0</v>
      </c>
      <c r="AN50" s="57">
        <f t="shared" si="6"/>
        <v>0</v>
      </c>
      <c r="AO50" s="57">
        <f t="shared" si="6"/>
        <v>0</v>
      </c>
      <c r="AP50" s="57">
        <f t="shared" si="6"/>
        <v>0</v>
      </c>
      <c r="AQ50" s="57">
        <f t="shared" si="5"/>
        <v>0</v>
      </c>
      <c r="AR50" s="57">
        <f t="shared" si="5"/>
        <v>0</v>
      </c>
      <c r="AS50" s="57">
        <f t="shared" si="5"/>
        <v>0</v>
      </c>
      <c r="AT50" s="57">
        <f t="shared" si="5"/>
        <v>0</v>
      </c>
      <c r="AW50" s="57">
        <f t="shared" si="2"/>
        <v>0</v>
      </c>
      <c r="AX50" s="57">
        <f t="shared" si="2"/>
        <v>0</v>
      </c>
      <c r="AY50" s="57">
        <f t="shared" si="2"/>
        <v>0</v>
      </c>
      <c r="AZ50" s="57">
        <f t="shared" si="2"/>
        <v>1</v>
      </c>
      <c r="BA50" s="2565"/>
      <c r="BB50" s="2602"/>
      <c r="BC50" s="2602"/>
      <c r="BD50" s="2602"/>
      <c r="BE50" s="2602"/>
      <c r="BF50" s="2602"/>
      <c r="BG50" s="2602"/>
    </row>
    <row r="51" spans="2:59" ht="15.75" customHeight="1">
      <c r="B51" s="2603" t="s">
        <v>16860</v>
      </c>
      <c r="C51" s="2604" t="s">
        <v>6756</v>
      </c>
      <c r="D51" s="2604">
        <v>3</v>
      </c>
      <c r="E51" s="2605">
        <v>0</v>
      </c>
      <c r="F51" s="2605">
        <v>4.8000000000000001E-2</v>
      </c>
      <c r="G51" s="2605">
        <v>0.63</v>
      </c>
      <c r="H51" s="2605">
        <v>0.1</v>
      </c>
      <c r="I51" s="2605">
        <v>0.77400000000000002</v>
      </c>
      <c r="J51" s="2605">
        <v>0.23499999999999999</v>
      </c>
      <c r="K51" s="2606">
        <v>0</v>
      </c>
      <c r="L51" s="2610"/>
      <c r="M51" s="2607">
        <v>0</v>
      </c>
      <c r="N51" s="2605">
        <v>0</v>
      </c>
      <c r="O51" s="2605">
        <v>0</v>
      </c>
      <c r="P51" s="2605">
        <v>0</v>
      </c>
      <c r="Q51" s="2605">
        <v>0</v>
      </c>
      <c r="R51" s="2605">
        <v>0</v>
      </c>
      <c r="S51" s="2606">
        <v>3.0000000000000001E-3</v>
      </c>
      <c r="T51" s="2599"/>
      <c r="U51" s="2608" t="s">
        <v>15478</v>
      </c>
      <c r="V51" s="2605">
        <v>0.38500000000000001</v>
      </c>
      <c r="W51" s="2605">
        <v>0</v>
      </c>
      <c r="X51" s="2605">
        <v>2.2999999999999998</v>
      </c>
      <c r="Y51" s="2606" t="s">
        <v>16823</v>
      </c>
      <c r="Z51" s="2576"/>
      <c r="AA51" s="2609" t="s">
        <v>15521</v>
      </c>
      <c r="AC51" s="2565"/>
      <c r="AD51" s="92" t="str">
        <f t="shared" si="3"/>
        <v>Please complete all cells in row</v>
      </c>
      <c r="AE51" s="2565"/>
      <c r="AF51" s="57">
        <f t="shared" si="4"/>
        <v>0</v>
      </c>
      <c r="AG51" s="57">
        <f t="shared" si="0"/>
        <v>0</v>
      </c>
      <c r="AH51" s="57">
        <f t="shared" si="0"/>
        <v>0</v>
      </c>
      <c r="AI51" s="57">
        <f t="shared" si="0"/>
        <v>0</v>
      </c>
      <c r="AJ51" s="57">
        <f t="shared" ref="AJ51:AL114" si="7" xml:space="preserve"> IF(SUM($E51:$K51,$M51:$S51,$V51:$Y51)&gt;0,IF( ISNUMBER(I51 ), 0, 1 ),0)</f>
        <v>0</v>
      </c>
      <c r="AK51" s="57">
        <f t="shared" si="7"/>
        <v>0</v>
      </c>
      <c r="AL51" s="57">
        <f t="shared" si="7"/>
        <v>0</v>
      </c>
      <c r="AN51" s="57">
        <f t="shared" si="6"/>
        <v>0</v>
      </c>
      <c r="AO51" s="57">
        <f t="shared" si="6"/>
        <v>0</v>
      </c>
      <c r="AP51" s="57">
        <f t="shared" si="6"/>
        <v>0</v>
      </c>
      <c r="AQ51" s="57">
        <f t="shared" si="5"/>
        <v>0</v>
      </c>
      <c r="AR51" s="57">
        <f t="shared" si="5"/>
        <v>0</v>
      </c>
      <c r="AS51" s="57">
        <f t="shared" si="5"/>
        <v>0</v>
      </c>
      <c r="AT51" s="57">
        <f t="shared" si="5"/>
        <v>0</v>
      </c>
      <c r="AW51" s="57">
        <f t="shared" si="2"/>
        <v>0</v>
      </c>
      <c r="AX51" s="57">
        <f t="shared" si="2"/>
        <v>0</v>
      </c>
      <c r="AY51" s="57">
        <f t="shared" si="2"/>
        <v>0</v>
      </c>
      <c r="AZ51" s="57">
        <f t="shared" si="2"/>
        <v>1</v>
      </c>
      <c r="BA51" s="2565"/>
      <c r="BB51" s="2602"/>
      <c r="BC51" s="2602"/>
      <c r="BD51" s="2602"/>
      <c r="BE51" s="2602"/>
      <c r="BF51" s="2602"/>
      <c r="BG51" s="2602"/>
    </row>
    <row r="52" spans="2:59" ht="15.75" customHeight="1">
      <c r="B52" s="2603" t="s">
        <v>16861</v>
      </c>
      <c r="C52" s="2604" t="s">
        <v>6756</v>
      </c>
      <c r="D52" s="2604">
        <v>3</v>
      </c>
      <c r="E52" s="2605">
        <v>0</v>
      </c>
      <c r="F52" s="2605">
        <v>0.34899999999999998</v>
      </c>
      <c r="G52" s="2605">
        <v>3.1880000000000002</v>
      </c>
      <c r="H52" s="2605">
        <v>0.61699999999999999</v>
      </c>
      <c r="I52" s="2605">
        <v>0.16500000000000001</v>
      </c>
      <c r="J52" s="2605">
        <v>0</v>
      </c>
      <c r="K52" s="2606">
        <v>0</v>
      </c>
      <c r="L52" s="2610"/>
      <c r="M52" s="2607">
        <v>0</v>
      </c>
      <c r="N52" s="2605">
        <v>0</v>
      </c>
      <c r="O52" s="2605">
        <v>0</v>
      </c>
      <c r="P52" s="2605">
        <v>0</v>
      </c>
      <c r="Q52" s="2605">
        <v>0</v>
      </c>
      <c r="R52" s="2605">
        <v>2.1999999999999999E-2</v>
      </c>
      <c r="S52" s="2606">
        <v>0</v>
      </c>
      <c r="T52" s="2599"/>
      <c r="U52" s="2608" t="s">
        <v>15478</v>
      </c>
      <c r="V52" s="2605">
        <v>2.9340000000000002</v>
      </c>
      <c r="W52" s="2605">
        <v>0</v>
      </c>
      <c r="X52" s="2605">
        <v>4.5999999999999996</v>
      </c>
      <c r="Y52" s="2606" t="s">
        <v>16823</v>
      </c>
      <c r="Z52" s="2576"/>
      <c r="AA52" s="2609" t="s">
        <v>15522</v>
      </c>
      <c r="AC52" s="2565"/>
      <c r="AD52" s="92" t="str">
        <f t="shared" si="3"/>
        <v>Please complete all cells in row</v>
      </c>
      <c r="AE52" s="2565"/>
      <c r="AF52" s="57">
        <f t="shared" si="4"/>
        <v>0</v>
      </c>
      <c r="AG52" s="57">
        <f t="shared" si="4"/>
        <v>0</v>
      </c>
      <c r="AH52" s="57">
        <f t="shared" si="4"/>
        <v>0</v>
      </c>
      <c r="AI52" s="57">
        <f t="shared" si="4"/>
        <v>0</v>
      </c>
      <c r="AJ52" s="57">
        <f t="shared" si="7"/>
        <v>0</v>
      </c>
      <c r="AK52" s="57">
        <f t="shared" si="7"/>
        <v>0</v>
      </c>
      <c r="AL52" s="57">
        <f t="shared" si="7"/>
        <v>0</v>
      </c>
      <c r="AN52" s="57">
        <f t="shared" si="6"/>
        <v>0</v>
      </c>
      <c r="AO52" s="57">
        <f t="shared" si="6"/>
        <v>0</v>
      </c>
      <c r="AP52" s="57">
        <f t="shared" si="6"/>
        <v>0</v>
      </c>
      <c r="AQ52" s="57">
        <f t="shared" si="5"/>
        <v>0</v>
      </c>
      <c r="AR52" s="57">
        <f t="shared" si="5"/>
        <v>0</v>
      </c>
      <c r="AS52" s="57">
        <f t="shared" si="5"/>
        <v>0</v>
      </c>
      <c r="AT52" s="57">
        <f t="shared" si="5"/>
        <v>0</v>
      </c>
      <c r="AW52" s="57">
        <f t="shared" si="2"/>
        <v>0</v>
      </c>
      <c r="AX52" s="57">
        <f t="shared" si="2"/>
        <v>0</v>
      </c>
      <c r="AY52" s="57">
        <f t="shared" si="2"/>
        <v>0</v>
      </c>
      <c r="AZ52" s="57">
        <f t="shared" si="2"/>
        <v>1</v>
      </c>
      <c r="BA52" s="2565"/>
      <c r="BB52" s="2602"/>
      <c r="BC52" s="2602"/>
      <c r="BD52" s="2602"/>
      <c r="BE52" s="2602"/>
      <c r="BF52" s="2602"/>
      <c r="BG52" s="2602"/>
    </row>
    <row r="53" spans="2:59" ht="15.75" customHeight="1">
      <c r="B53" s="2603" t="s">
        <v>16862</v>
      </c>
      <c r="C53" s="2604" t="s">
        <v>6756</v>
      </c>
      <c r="D53" s="2604">
        <v>3</v>
      </c>
      <c r="E53" s="2605">
        <v>0</v>
      </c>
      <c r="F53" s="2605">
        <v>0.13500000000000001</v>
      </c>
      <c r="G53" s="2605">
        <v>-2.7E-2</v>
      </c>
      <c r="H53" s="2605">
        <v>0.83399999999999996</v>
      </c>
      <c r="I53" s="2605">
        <v>0.17100000000000001</v>
      </c>
      <c r="J53" s="2605">
        <v>0</v>
      </c>
      <c r="K53" s="2606">
        <v>0</v>
      </c>
      <c r="L53" s="2610"/>
      <c r="M53" s="2607">
        <v>0</v>
      </c>
      <c r="N53" s="2605">
        <v>0</v>
      </c>
      <c r="O53" s="2605">
        <v>0</v>
      </c>
      <c r="P53" s="2605">
        <v>0</v>
      </c>
      <c r="Q53" s="2605">
        <v>0</v>
      </c>
      <c r="R53" s="2605">
        <v>6.0000000000000001E-3</v>
      </c>
      <c r="S53" s="2606">
        <v>0</v>
      </c>
      <c r="T53" s="2599"/>
      <c r="U53" s="2608" t="s">
        <v>15478</v>
      </c>
      <c r="V53" s="2605">
        <v>0.83699999999999997</v>
      </c>
      <c r="W53" s="2605">
        <v>2</v>
      </c>
      <c r="X53" s="2605">
        <v>0.7</v>
      </c>
      <c r="Y53" s="2606" t="s">
        <v>16823</v>
      </c>
      <c r="Z53" s="2576"/>
      <c r="AA53" s="2609" t="s">
        <v>15523</v>
      </c>
      <c r="AC53" s="2565"/>
      <c r="AD53" s="92" t="str">
        <f t="shared" si="3"/>
        <v>Please complete all cells in row</v>
      </c>
      <c r="AE53" s="2565"/>
      <c r="AF53" s="57">
        <f t="shared" si="4"/>
        <v>0</v>
      </c>
      <c r="AG53" s="57">
        <f t="shared" si="4"/>
        <v>0</v>
      </c>
      <c r="AH53" s="57">
        <f t="shared" si="4"/>
        <v>0</v>
      </c>
      <c r="AI53" s="57">
        <f t="shared" si="4"/>
        <v>0</v>
      </c>
      <c r="AJ53" s="57">
        <f t="shared" si="7"/>
        <v>0</v>
      </c>
      <c r="AK53" s="57">
        <f t="shared" si="7"/>
        <v>0</v>
      </c>
      <c r="AL53" s="57">
        <f t="shared" si="7"/>
        <v>0</v>
      </c>
      <c r="AN53" s="57">
        <f t="shared" si="6"/>
        <v>0</v>
      </c>
      <c r="AO53" s="57">
        <f t="shared" si="6"/>
        <v>0</v>
      </c>
      <c r="AP53" s="57">
        <f t="shared" si="6"/>
        <v>0</v>
      </c>
      <c r="AQ53" s="57">
        <f t="shared" si="5"/>
        <v>0</v>
      </c>
      <c r="AR53" s="57">
        <f t="shared" si="5"/>
        <v>0</v>
      </c>
      <c r="AS53" s="57">
        <f t="shared" si="5"/>
        <v>0</v>
      </c>
      <c r="AT53" s="57">
        <f t="shared" si="5"/>
        <v>0</v>
      </c>
      <c r="AW53" s="57">
        <f t="shared" si="2"/>
        <v>0</v>
      </c>
      <c r="AX53" s="57">
        <f t="shared" si="2"/>
        <v>0</v>
      </c>
      <c r="AY53" s="57">
        <f t="shared" si="2"/>
        <v>0</v>
      </c>
      <c r="AZ53" s="57">
        <f t="shared" si="2"/>
        <v>1</v>
      </c>
      <c r="BA53" s="2565"/>
      <c r="BB53" s="2602"/>
      <c r="BC53" s="2602"/>
      <c r="BD53" s="2602"/>
      <c r="BE53" s="2602"/>
      <c r="BF53" s="2602"/>
      <c r="BG53" s="2602"/>
    </row>
    <row r="54" spans="2:59" ht="15.75" customHeight="1">
      <c r="B54" s="2603" t="s">
        <v>16863</v>
      </c>
      <c r="C54" s="2604" t="s">
        <v>6756</v>
      </c>
      <c r="D54" s="2604">
        <v>3</v>
      </c>
      <c r="E54" s="2605">
        <v>0</v>
      </c>
      <c r="F54" s="2605">
        <v>0</v>
      </c>
      <c r="G54" s="2605">
        <v>0.153</v>
      </c>
      <c r="H54" s="2605">
        <v>0.156</v>
      </c>
      <c r="I54" s="2605">
        <v>0.32200000000000001</v>
      </c>
      <c r="J54" s="2605">
        <v>0.23899999999999999</v>
      </c>
      <c r="K54" s="2606">
        <v>0</v>
      </c>
      <c r="L54" s="2610"/>
      <c r="M54" s="2607">
        <v>0</v>
      </c>
      <c r="N54" s="2605">
        <v>0</v>
      </c>
      <c r="O54" s="2605">
        <v>0</v>
      </c>
      <c r="P54" s="2605">
        <v>0</v>
      </c>
      <c r="Q54" s="2605">
        <v>0</v>
      </c>
      <c r="R54" s="2605">
        <v>0</v>
      </c>
      <c r="S54" s="2606">
        <v>8.0000000000000002E-3</v>
      </c>
      <c r="T54" s="2599"/>
      <c r="U54" s="2608" t="s">
        <v>15478</v>
      </c>
      <c r="V54" s="2605">
        <v>1.1060000000000001</v>
      </c>
      <c r="W54" s="2605">
        <v>0</v>
      </c>
      <c r="X54" s="2605">
        <v>0.3</v>
      </c>
      <c r="Y54" s="2606" t="s">
        <v>16823</v>
      </c>
      <c r="Z54" s="2576"/>
      <c r="AA54" s="2609" t="s">
        <v>15524</v>
      </c>
      <c r="AC54" s="2565"/>
      <c r="AD54" s="92" t="str">
        <f t="shared" si="3"/>
        <v>Please complete all cells in row</v>
      </c>
      <c r="AE54" s="2565"/>
      <c r="AF54" s="57">
        <f t="shared" si="4"/>
        <v>0</v>
      </c>
      <c r="AG54" s="57">
        <f t="shared" si="4"/>
        <v>0</v>
      </c>
      <c r="AH54" s="57">
        <f t="shared" si="4"/>
        <v>0</v>
      </c>
      <c r="AI54" s="57">
        <f t="shared" si="4"/>
        <v>0</v>
      </c>
      <c r="AJ54" s="57">
        <f t="shared" si="7"/>
        <v>0</v>
      </c>
      <c r="AK54" s="57">
        <f t="shared" si="7"/>
        <v>0</v>
      </c>
      <c r="AL54" s="57">
        <f t="shared" si="7"/>
        <v>0</v>
      </c>
      <c r="AN54" s="57">
        <f t="shared" si="6"/>
        <v>0</v>
      </c>
      <c r="AO54" s="57">
        <f t="shared" si="6"/>
        <v>0</v>
      </c>
      <c r="AP54" s="57">
        <f t="shared" si="6"/>
        <v>0</v>
      </c>
      <c r="AQ54" s="57">
        <f t="shared" si="5"/>
        <v>0</v>
      </c>
      <c r="AR54" s="57">
        <f t="shared" si="5"/>
        <v>0</v>
      </c>
      <c r="AS54" s="57">
        <f t="shared" si="5"/>
        <v>0</v>
      </c>
      <c r="AT54" s="57">
        <f t="shared" si="5"/>
        <v>0</v>
      </c>
      <c r="AW54" s="57">
        <f t="shared" si="2"/>
        <v>0</v>
      </c>
      <c r="AX54" s="57">
        <f t="shared" si="2"/>
        <v>0</v>
      </c>
      <c r="AY54" s="57">
        <f t="shared" si="2"/>
        <v>0</v>
      </c>
      <c r="AZ54" s="57">
        <f t="shared" si="2"/>
        <v>1</v>
      </c>
      <c r="BA54" s="2565"/>
      <c r="BB54" s="2602"/>
      <c r="BC54" s="2602"/>
      <c r="BD54" s="2602"/>
      <c r="BE54" s="2602"/>
      <c r="BF54" s="2602"/>
      <c r="BG54" s="2602"/>
    </row>
    <row r="55" spans="2:59" ht="15.75" customHeight="1">
      <c r="B55" s="2603" t="s">
        <v>16864</v>
      </c>
      <c r="C55" s="2604" t="s">
        <v>6756</v>
      </c>
      <c r="D55" s="2604">
        <v>3</v>
      </c>
      <c r="E55" s="2605">
        <v>0</v>
      </c>
      <c r="F55" s="2605">
        <v>0.38300000000000001</v>
      </c>
      <c r="G55" s="2605">
        <v>1.7869999999999999</v>
      </c>
      <c r="H55" s="2605">
        <v>0.877</v>
      </c>
      <c r="I55" s="2605">
        <v>0.16900000000000001</v>
      </c>
      <c r="J55" s="2605">
        <v>0</v>
      </c>
      <c r="K55" s="2606">
        <v>0</v>
      </c>
      <c r="L55" s="2610"/>
      <c r="M55" s="2607">
        <v>0</v>
      </c>
      <c r="N55" s="2605">
        <v>0</v>
      </c>
      <c r="O55" s="2605">
        <v>0</v>
      </c>
      <c r="P55" s="2605">
        <v>0</v>
      </c>
      <c r="Q55" s="2605">
        <v>0</v>
      </c>
      <c r="R55" s="2605">
        <v>6.0000000000000001E-3</v>
      </c>
      <c r="S55" s="2606">
        <v>0</v>
      </c>
      <c r="T55" s="2599"/>
      <c r="U55" s="2608" t="s">
        <v>15478</v>
      </c>
      <c r="V55" s="2605">
        <v>0.80300000000000005</v>
      </c>
      <c r="W55" s="2605">
        <v>2</v>
      </c>
      <c r="X55" s="2605">
        <v>0.3</v>
      </c>
      <c r="Y55" s="2606" t="s">
        <v>16823</v>
      </c>
      <c r="Z55" s="2576"/>
      <c r="AA55" s="2609" t="s">
        <v>15525</v>
      </c>
      <c r="AC55" s="2565"/>
      <c r="AD55" s="92" t="str">
        <f t="shared" si="3"/>
        <v>Please complete all cells in row</v>
      </c>
      <c r="AE55" s="2565"/>
      <c r="AF55" s="57">
        <f t="shared" si="4"/>
        <v>0</v>
      </c>
      <c r="AG55" s="57">
        <f t="shared" si="4"/>
        <v>0</v>
      </c>
      <c r="AH55" s="57">
        <f t="shared" si="4"/>
        <v>0</v>
      </c>
      <c r="AI55" s="57">
        <f t="shared" si="4"/>
        <v>0</v>
      </c>
      <c r="AJ55" s="57">
        <f t="shared" si="7"/>
        <v>0</v>
      </c>
      <c r="AK55" s="57">
        <f t="shared" si="7"/>
        <v>0</v>
      </c>
      <c r="AL55" s="57">
        <f t="shared" si="7"/>
        <v>0</v>
      </c>
      <c r="AN55" s="57">
        <f t="shared" si="6"/>
        <v>0</v>
      </c>
      <c r="AO55" s="57">
        <f t="shared" si="6"/>
        <v>0</v>
      </c>
      <c r="AP55" s="57">
        <f t="shared" si="6"/>
        <v>0</v>
      </c>
      <c r="AQ55" s="57">
        <f t="shared" si="5"/>
        <v>0</v>
      </c>
      <c r="AR55" s="57">
        <f t="shared" si="5"/>
        <v>0</v>
      </c>
      <c r="AS55" s="57">
        <f t="shared" si="5"/>
        <v>0</v>
      </c>
      <c r="AT55" s="57">
        <f t="shared" si="5"/>
        <v>0</v>
      </c>
      <c r="AW55" s="57">
        <f t="shared" si="2"/>
        <v>0</v>
      </c>
      <c r="AX55" s="57">
        <f t="shared" si="2"/>
        <v>0</v>
      </c>
      <c r="AY55" s="57">
        <f t="shared" si="2"/>
        <v>0</v>
      </c>
      <c r="AZ55" s="57">
        <f t="shared" si="2"/>
        <v>1</v>
      </c>
      <c r="BA55" s="2565"/>
      <c r="BB55" s="2602"/>
      <c r="BC55" s="2602"/>
      <c r="BD55" s="2602"/>
      <c r="BE55" s="2602"/>
      <c r="BF55" s="2602"/>
      <c r="BG55" s="2602"/>
    </row>
    <row r="56" spans="2:59" ht="15.75" customHeight="1">
      <c r="B56" s="2603" t="s">
        <v>16865</v>
      </c>
      <c r="C56" s="2604" t="s">
        <v>6756</v>
      </c>
      <c r="D56" s="2604">
        <v>3</v>
      </c>
      <c r="E56" s="2605">
        <v>0</v>
      </c>
      <c r="F56" s="2605">
        <v>6.3E-2</v>
      </c>
      <c r="G56" s="2605">
        <v>1.1240000000000001</v>
      </c>
      <c r="H56" s="2605">
        <v>3.4569999999999999</v>
      </c>
      <c r="I56" s="2605">
        <v>2.5310000000000001</v>
      </c>
      <c r="J56" s="2605">
        <v>0.125</v>
      </c>
      <c r="K56" s="2606">
        <v>0</v>
      </c>
      <c r="L56" s="2610"/>
      <c r="M56" s="2607">
        <v>0</v>
      </c>
      <c r="N56" s="2605">
        <v>0</v>
      </c>
      <c r="O56" s="2605">
        <v>0</v>
      </c>
      <c r="P56" s="2605">
        <v>0</v>
      </c>
      <c r="Q56" s="2605">
        <v>0</v>
      </c>
      <c r="R56" s="2605">
        <v>0</v>
      </c>
      <c r="S56" s="2606">
        <v>0.43</v>
      </c>
      <c r="T56" s="2599"/>
      <c r="U56" s="2608" t="s">
        <v>15478</v>
      </c>
      <c r="V56" s="2605">
        <v>56.83</v>
      </c>
      <c r="W56" s="2605">
        <v>2</v>
      </c>
      <c r="X56" s="2605">
        <v>0.3</v>
      </c>
      <c r="Y56" s="2606" t="s">
        <v>16823</v>
      </c>
      <c r="Z56" s="2576"/>
      <c r="AA56" s="2609" t="s">
        <v>15526</v>
      </c>
      <c r="AC56" s="2565"/>
      <c r="AD56" s="92" t="str">
        <f t="shared" si="3"/>
        <v>Please complete all cells in row</v>
      </c>
      <c r="AE56" s="2565"/>
      <c r="AF56" s="57">
        <f t="shared" si="4"/>
        <v>0</v>
      </c>
      <c r="AG56" s="57">
        <f t="shared" si="4"/>
        <v>0</v>
      </c>
      <c r="AH56" s="57">
        <f t="shared" si="4"/>
        <v>0</v>
      </c>
      <c r="AI56" s="57">
        <f t="shared" si="4"/>
        <v>0</v>
      </c>
      <c r="AJ56" s="57">
        <f t="shared" si="7"/>
        <v>0</v>
      </c>
      <c r="AK56" s="57">
        <f t="shared" si="7"/>
        <v>0</v>
      </c>
      <c r="AL56" s="57">
        <f t="shared" si="7"/>
        <v>0</v>
      </c>
      <c r="AN56" s="57">
        <f t="shared" si="6"/>
        <v>0</v>
      </c>
      <c r="AO56" s="57">
        <f t="shared" si="6"/>
        <v>0</v>
      </c>
      <c r="AP56" s="57">
        <f t="shared" si="6"/>
        <v>0</v>
      </c>
      <c r="AQ56" s="57">
        <f t="shared" si="5"/>
        <v>0</v>
      </c>
      <c r="AR56" s="57">
        <f t="shared" si="5"/>
        <v>0</v>
      </c>
      <c r="AS56" s="57">
        <f t="shared" si="5"/>
        <v>0</v>
      </c>
      <c r="AT56" s="57">
        <f t="shared" si="5"/>
        <v>0</v>
      </c>
      <c r="AW56" s="57">
        <f t="shared" si="2"/>
        <v>0</v>
      </c>
      <c r="AX56" s="57">
        <f t="shared" si="2"/>
        <v>0</v>
      </c>
      <c r="AY56" s="57">
        <f t="shared" si="2"/>
        <v>0</v>
      </c>
      <c r="AZ56" s="57">
        <f t="shared" si="2"/>
        <v>1</v>
      </c>
      <c r="BA56" s="2565"/>
      <c r="BB56" s="2602"/>
      <c r="BC56" s="2602"/>
      <c r="BD56" s="2602"/>
      <c r="BE56" s="2602"/>
      <c r="BF56" s="2602"/>
      <c r="BG56" s="2602"/>
    </row>
    <row r="57" spans="2:59" ht="15.75" customHeight="1">
      <c r="B57" s="2603" t="s">
        <v>16866</v>
      </c>
      <c r="C57" s="2604" t="s">
        <v>6756</v>
      </c>
      <c r="D57" s="2604">
        <v>3</v>
      </c>
      <c r="E57" s="2605">
        <v>0</v>
      </c>
      <c r="F57" s="2605">
        <v>0</v>
      </c>
      <c r="G57" s="2605">
        <v>0</v>
      </c>
      <c r="H57" s="2605">
        <v>0.745</v>
      </c>
      <c r="I57" s="2605">
        <v>1.1890000000000001</v>
      </c>
      <c r="J57" s="2605">
        <v>5.6000000000000001E-2</v>
      </c>
      <c r="K57" s="2606">
        <v>0</v>
      </c>
      <c r="L57" s="2610"/>
      <c r="M57" s="2607">
        <v>0</v>
      </c>
      <c r="N57" s="2605">
        <v>0</v>
      </c>
      <c r="O57" s="2605">
        <v>0</v>
      </c>
      <c r="P57" s="2605">
        <v>0</v>
      </c>
      <c r="Q57" s="2605">
        <v>0</v>
      </c>
      <c r="R57" s="2605">
        <v>0</v>
      </c>
      <c r="S57" s="2606">
        <v>8.5999999999999993E-2</v>
      </c>
      <c r="T57" s="2599"/>
      <c r="U57" s="2608" t="s">
        <v>15478</v>
      </c>
      <c r="V57" s="2605">
        <v>11.327</v>
      </c>
      <c r="W57" s="2605">
        <v>2</v>
      </c>
      <c r="X57" s="2605">
        <v>0.5</v>
      </c>
      <c r="Y57" s="2606" t="s">
        <v>16823</v>
      </c>
      <c r="Z57" s="2576"/>
      <c r="AA57" s="2609" t="s">
        <v>15527</v>
      </c>
      <c r="AC57" s="2565"/>
      <c r="AD57" s="92" t="str">
        <f t="shared" si="3"/>
        <v>Please complete all cells in row</v>
      </c>
      <c r="AE57" s="2565"/>
      <c r="AF57" s="57">
        <f t="shared" si="4"/>
        <v>0</v>
      </c>
      <c r="AG57" s="57">
        <f t="shared" si="4"/>
        <v>0</v>
      </c>
      <c r="AH57" s="57">
        <f t="shared" si="4"/>
        <v>0</v>
      </c>
      <c r="AI57" s="57">
        <f t="shared" si="4"/>
        <v>0</v>
      </c>
      <c r="AJ57" s="57">
        <f t="shared" si="7"/>
        <v>0</v>
      </c>
      <c r="AK57" s="57">
        <f t="shared" si="7"/>
        <v>0</v>
      </c>
      <c r="AL57" s="57">
        <f t="shared" si="7"/>
        <v>0</v>
      </c>
      <c r="AN57" s="57">
        <f t="shared" si="6"/>
        <v>0</v>
      </c>
      <c r="AO57" s="57">
        <f t="shared" si="6"/>
        <v>0</v>
      </c>
      <c r="AP57" s="57">
        <f t="shared" si="6"/>
        <v>0</v>
      </c>
      <c r="AQ57" s="57">
        <f t="shared" si="5"/>
        <v>0</v>
      </c>
      <c r="AR57" s="57">
        <f t="shared" si="5"/>
        <v>0</v>
      </c>
      <c r="AS57" s="57">
        <f t="shared" si="5"/>
        <v>0</v>
      </c>
      <c r="AT57" s="57">
        <f t="shared" si="5"/>
        <v>0</v>
      </c>
      <c r="AW57" s="57">
        <f t="shared" si="2"/>
        <v>0</v>
      </c>
      <c r="AX57" s="57">
        <f t="shared" si="2"/>
        <v>0</v>
      </c>
      <c r="AY57" s="57">
        <f t="shared" si="2"/>
        <v>0</v>
      </c>
      <c r="AZ57" s="57">
        <f t="shared" si="2"/>
        <v>1</v>
      </c>
      <c r="BA57" s="2565"/>
      <c r="BB57" s="2602"/>
      <c r="BC57" s="2602"/>
      <c r="BD57" s="2602"/>
      <c r="BE57" s="2602"/>
      <c r="BF57" s="2602"/>
      <c r="BG57" s="2602"/>
    </row>
    <row r="58" spans="2:59" ht="15.75" customHeight="1">
      <c r="B58" s="2603" t="s">
        <v>16867</v>
      </c>
      <c r="C58" s="2604" t="s">
        <v>6756</v>
      </c>
      <c r="D58" s="2604">
        <v>3</v>
      </c>
      <c r="E58" s="2605">
        <v>0</v>
      </c>
      <c r="F58" s="2605">
        <v>0.39500000000000002</v>
      </c>
      <c r="G58" s="2605">
        <v>3.0329999999999999</v>
      </c>
      <c r="H58" s="2605">
        <v>4.1870000000000003</v>
      </c>
      <c r="I58" s="2605">
        <v>0.183</v>
      </c>
      <c r="J58" s="2605">
        <v>0</v>
      </c>
      <c r="K58" s="2606">
        <v>0</v>
      </c>
      <c r="L58" s="2610"/>
      <c r="M58" s="2607">
        <v>0</v>
      </c>
      <c r="N58" s="2605">
        <v>0</v>
      </c>
      <c r="O58" s="2605">
        <v>0</v>
      </c>
      <c r="P58" s="2605">
        <v>0</v>
      </c>
      <c r="Q58" s="2605">
        <v>0</v>
      </c>
      <c r="R58" s="2605">
        <v>5.2999999999999999E-2</v>
      </c>
      <c r="S58" s="2606">
        <v>0</v>
      </c>
      <c r="T58" s="2599"/>
      <c r="U58" s="2608" t="s">
        <v>15478</v>
      </c>
      <c r="V58" s="2605">
        <v>7.0380000000000003</v>
      </c>
      <c r="W58" s="2605">
        <v>0</v>
      </c>
      <c r="X58" s="2605">
        <v>0.3</v>
      </c>
      <c r="Y58" s="2606" t="s">
        <v>16823</v>
      </c>
      <c r="Z58" s="2576"/>
      <c r="AA58" s="2609" t="s">
        <v>15528</v>
      </c>
      <c r="AC58" s="2565"/>
      <c r="AD58" s="92" t="str">
        <f t="shared" si="3"/>
        <v>Please complete all cells in row</v>
      </c>
      <c r="AE58" s="2565"/>
      <c r="AF58" s="57">
        <f t="shared" si="4"/>
        <v>0</v>
      </c>
      <c r="AG58" s="57">
        <f t="shared" si="4"/>
        <v>0</v>
      </c>
      <c r="AH58" s="57">
        <f t="shared" si="4"/>
        <v>0</v>
      </c>
      <c r="AI58" s="57">
        <f t="shared" si="4"/>
        <v>0</v>
      </c>
      <c r="AJ58" s="57">
        <f t="shared" si="7"/>
        <v>0</v>
      </c>
      <c r="AK58" s="57">
        <f t="shared" si="7"/>
        <v>0</v>
      </c>
      <c r="AL58" s="57">
        <f t="shared" si="7"/>
        <v>0</v>
      </c>
      <c r="AN58" s="57">
        <f t="shared" si="6"/>
        <v>0</v>
      </c>
      <c r="AO58" s="57">
        <f t="shared" si="6"/>
        <v>0</v>
      </c>
      <c r="AP58" s="57">
        <f t="shared" si="6"/>
        <v>0</v>
      </c>
      <c r="AQ58" s="57">
        <f t="shared" si="5"/>
        <v>0</v>
      </c>
      <c r="AR58" s="57">
        <f t="shared" si="5"/>
        <v>0</v>
      </c>
      <c r="AS58" s="57">
        <f t="shared" si="5"/>
        <v>0</v>
      </c>
      <c r="AT58" s="57">
        <f t="shared" si="5"/>
        <v>0</v>
      </c>
      <c r="AW58" s="57">
        <f t="shared" si="2"/>
        <v>0</v>
      </c>
      <c r="AX58" s="57">
        <f t="shared" si="2"/>
        <v>0</v>
      </c>
      <c r="AY58" s="57">
        <f t="shared" si="2"/>
        <v>0</v>
      </c>
      <c r="AZ58" s="57">
        <f t="shared" si="2"/>
        <v>1</v>
      </c>
      <c r="BA58" s="2565"/>
      <c r="BB58" s="2602"/>
      <c r="BC58" s="2602"/>
      <c r="BD58" s="2602"/>
      <c r="BE58" s="2602"/>
      <c r="BF58" s="2602"/>
      <c r="BG58" s="2602"/>
    </row>
    <row r="59" spans="2:59" ht="15.75" customHeight="1">
      <c r="B59" s="2603" t="s">
        <v>16868</v>
      </c>
      <c r="C59" s="2604" t="s">
        <v>6756</v>
      </c>
      <c r="D59" s="2604">
        <v>3</v>
      </c>
      <c r="E59" s="2605">
        <v>0</v>
      </c>
      <c r="F59" s="2605">
        <v>1.2E-2</v>
      </c>
      <c r="G59" s="2605">
        <v>0.34499999999999997</v>
      </c>
      <c r="H59" s="2605">
        <v>0.88300000000000001</v>
      </c>
      <c r="I59" s="2605">
        <v>1.4359999999999999</v>
      </c>
      <c r="J59" s="2605">
        <v>6.4000000000000001E-2</v>
      </c>
      <c r="K59" s="2606">
        <v>0</v>
      </c>
      <c r="L59" s="2610"/>
      <c r="M59" s="2607">
        <v>0</v>
      </c>
      <c r="N59" s="2605">
        <v>0</v>
      </c>
      <c r="O59" s="2605">
        <v>0</v>
      </c>
      <c r="P59" s="2605">
        <v>0</v>
      </c>
      <c r="Q59" s="2605">
        <v>0</v>
      </c>
      <c r="R59" s="2605">
        <v>0</v>
      </c>
      <c r="S59" s="2606">
        <v>0.32300000000000001</v>
      </c>
      <c r="T59" s="2599"/>
      <c r="U59" s="2608" t="s">
        <v>15478</v>
      </c>
      <c r="V59" s="2605">
        <v>42.773000000000003</v>
      </c>
      <c r="W59" s="2605">
        <v>2</v>
      </c>
      <c r="X59" s="2605">
        <v>0.5</v>
      </c>
      <c r="Y59" s="2606" t="s">
        <v>16823</v>
      </c>
      <c r="Z59" s="2576"/>
      <c r="AA59" s="2609" t="s">
        <v>15529</v>
      </c>
      <c r="AC59" s="2565"/>
      <c r="AD59" s="92" t="str">
        <f t="shared" si="3"/>
        <v>Please complete all cells in row</v>
      </c>
      <c r="AE59" s="2565"/>
      <c r="AF59" s="57">
        <f t="shared" si="4"/>
        <v>0</v>
      </c>
      <c r="AG59" s="57">
        <f t="shared" si="4"/>
        <v>0</v>
      </c>
      <c r="AH59" s="57">
        <f t="shared" si="4"/>
        <v>0</v>
      </c>
      <c r="AI59" s="57">
        <f t="shared" si="4"/>
        <v>0</v>
      </c>
      <c r="AJ59" s="57">
        <f t="shared" si="7"/>
        <v>0</v>
      </c>
      <c r="AK59" s="57">
        <f t="shared" si="7"/>
        <v>0</v>
      </c>
      <c r="AL59" s="57">
        <f t="shared" si="7"/>
        <v>0</v>
      </c>
      <c r="AN59" s="57">
        <f t="shared" si="6"/>
        <v>0</v>
      </c>
      <c r="AO59" s="57">
        <f t="shared" si="6"/>
        <v>0</v>
      </c>
      <c r="AP59" s="57">
        <f t="shared" si="6"/>
        <v>0</v>
      </c>
      <c r="AQ59" s="57">
        <f t="shared" si="5"/>
        <v>0</v>
      </c>
      <c r="AR59" s="57">
        <f t="shared" si="5"/>
        <v>0</v>
      </c>
      <c r="AS59" s="57">
        <f t="shared" si="5"/>
        <v>0</v>
      </c>
      <c r="AT59" s="57">
        <f t="shared" si="5"/>
        <v>0</v>
      </c>
      <c r="AW59" s="57">
        <f t="shared" si="2"/>
        <v>0</v>
      </c>
      <c r="AX59" s="57">
        <f t="shared" si="2"/>
        <v>0</v>
      </c>
      <c r="AY59" s="57">
        <f t="shared" si="2"/>
        <v>0</v>
      </c>
      <c r="AZ59" s="57">
        <f t="shared" si="2"/>
        <v>1</v>
      </c>
      <c r="BA59" s="2565"/>
      <c r="BB59" s="2602"/>
      <c r="BC59" s="2602"/>
      <c r="BD59" s="2602"/>
      <c r="BE59" s="2602"/>
      <c r="BF59" s="2602"/>
      <c r="BG59" s="2602"/>
    </row>
    <row r="60" spans="2:59" ht="15.75" customHeight="1">
      <c r="B60" s="2603" t="s">
        <v>16869</v>
      </c>
      <c r="C60" s="2604" t="s">
        <v>6756</v>
      </c>
      <c r="D60" s="2604">
        <v>3</v>
      </c>
      <c r="E60" s="2605">
        <v>0</v>
      </c>
      <c r="F60" s="2605">
        <v>2.1999999999999999E-2</v>
      </c>
      <c r="G60" s="2605">
        <v>0.12</v>
      </c>
      <c r="H60" s="2605">
        <v>0.94699999999999995</v>
      </c>
      <c r="I60" s="2605">
        <v>1.5509999999999999</v>
      </c>
      <c r="J60" s="2605">
        <v>6.8000000000000005E-2</v>
      </c>
      <c r="K60" s="2606">
        <v>0</v>
      </c>
      <c r="L60" s="2610"/>
      <c r="M60" s="2607">
        <v>0</v>
      </c>
      <c r="N60" s="2605">
        <v>0</v>
      </c>
      <c r="O60" s="2605">
        <v>0</v>
      </c>
      <c r="P60" s="2605">
        <v>0</v>
      </c>
      <c r="Q60" s="2605">
        <v>0</v>
      </c>
      <c r="R60" s="2605">
        <v>0</v>
      </c>
      <c r="S60" s="2606">
        <v>8.0000000000000002E-3</v>
      </c>
      <c r="T60" s="2599"/>
      <c r="U60" s="2608" t="s">
        <v>15478</v>
      </c>
      <c r="V60" s="2605">
        <v>1.0820000000000001</v>
      </c>
      <c r="W60" s="2605">
        <v>1</v>
      </c>
      <c r="X60" s="2605">
        <v>0.3</v>
      </c>
      <c r="Y60" s="2606" t="s">
        <v>16823</v>
      </c>
      <c r="Z60" s="2576"/>
      <c r="AA60" s="2609" t="s">
        <v>15530</v>
      </c>
      <c r="AC60" s="2565"/>
      <c r="AD60" s="92" t="str">
        <f t="shared" si="3"/>
        <v>Please complete all cells in row</v>
      </c>
      <c r="AE60" s="2565"/>
      <c r="AF60" s="57">
        <f t="shared" si="4"/>
        <v>0</v>
      </c>
      <c r="AG60" s="57">
        <f t="shared" si="4"/>
        <v>0</v>
      </c>
      <c r="AH60" s="57">
        <f t="shared" si="4"/>
        <v>0</v>
      </c>
      <c r="AI60" s="57">
        <f t="shared" si="4"/>
        <v>0</v>
      </c>
      <c r="AJ60" s="57">
        <f t="shared" si="7"/>
        <v>0</v>
      </c>
      <c r="AK60" s="57">
        <f t="shared" si="7"/>
        <v>0</v>
      </c>
      <c r="AL60" s="57">
        <f t="shared" si="7"/>
        <v>0</v>
      </c>
      <c r="AN60" s="57">
        <f t="shared" si="6"/>
        <v>0</v>
      </c>
      <c r="AO60" s="57">
        <f t="shared" si="6"/>
        <v>0</v>
      </c>
      <c r="AP60" s="57">
        <f t="shared" si="6"/>
        <v>0</v>
      </c>
      <c r="AQ60" s="57">
        <f t="shared" si="5"/>
        <v>0</v>
      </c>
      <c r="AR60" s="57">
        <f t="shared" si="5"/>
        <v>0</v>
      </c>
      <c r="AS60" s="57">
        <f t="shared" si="5"/>
        <v>0</v>
      </c>
      <c r="AT60" s="57">
        <f t="shared" si="5"/>
        <v>0</v>
      </c>
      <c r="AW60" s="57">
        <f t="shared" si="2"/>
        <v>0</v>
      </c>
      <c r="AX60" s="57">
        <f t="shared" si="2"/>
        <v>0</v>
      </c>
      <c r="AY60" s="57">
        <f t="shared" si="2"/>
        <v>0</v>
      </c>
      <c r="AZ60" s="57">
        <f t="shared" si="2"/>
        <v>1</v>
      </c>
      <c r="BA60" s="2565"/>
      <c r="BB60" s="2602"/>
      <c r="BC60" s="2602"/>
      <c r="BD60" s="2602"/>
      <c r="BE60" s="2602"/>
      <c r="BF60" s="2602"/>
      <c r="BG60" s="2602"/>
    </row>
    <row r="61" spans="2:59" ht="15.75" customHeight="1">
      <c r="B61" s="2603" t="s">
        <v>16870</v>
      </c>
      <c r="C61" s="2604" t="s">
        <v>6756</v>
      </c>
      <c r="D61" s="2604">
        <v>3</v>
      </c>
      <c r="E61" s="2605">
        <v>0</v>
      </c>
      <c r="F61" s="2605">
        <v>6.2E-2</v>
      </c>
      <c r="G61" s="2605">
        <v>0.46</v>
      </c>
      <c r="H61" s="2605">
        <v>0.745</v>
      </c>
      <c r="I61" s="2605">
        <v>2.5000000000000001E-2</v>
      </c>
      <c r="J61" s="2605">
        <v>1E-3</v>
      </c>
      <c r="K61" s="2606">
        <v>0</v>
      </c>
      <c r="L61" s="2610"/>
      <c r="M61" s="2607">
        <v>0</v>
      </c>
      <c r="N61" s="2605">
        <v>0</v>
      </c>
      <c r="O61" s="2605">
        <v>0</v>
      </c>
      <c r="P61" s="2605">
        <v>0</v>
      </c>
      <c r="Q61" s="2605">
        <v>4.0000000000000001E-3</v>
      </c>
      <c r="R61" s="2605">
        <v>4.0000000000000001E-3</v>
      </c>
      <c r="S61" s="2606">
        <v>0</v>
      </c>
      <c r="T61" s="2599"/>
      <c r="U61" s="2608" t="s">
        <v>15478</v>
      </c>
      <c r="V61" s="2605">
        <v>0.46899999999999997</v>
      </c>
      <c r="W61" s="2605">
        <v>0</v>
      </c>
      <c r="X61" s="2605">
        <v>0.5</v>
      </c>
      <c r="Y61" s="2606" t="s">
        <v>16823</v>
      </c>
      <c r="Z61" s="2576"/>
      <c r="AA61" s="2609" t="s">
        <v>15531</v>
      </c>
      <c r="AC61" s="2565"/>
      <c r="AD61" s="92" t="str">
        <f t="shared" si="3"/>
        <v>Please complete all cells in row</v>
      </c>
      <c r="AE61" s="2565"/>
      <c r="AF61" s="57">
        <f t="shared" si="4"/>
        <v>0</v>
      </c>
      <c r="AG61" s="57">
        <f t="shared" si="4"/>
        <v>0</v>
      </c>
      <c r="AH61" s="57">
        <f t="shared" si="4"/>
        <v>0</v>
      </c>
      <c r="AI61" s="57">
        <f t="shared" si="4"/>
        <v>0</v>
      </c>
      <c r="AJ61" s="57">
        <f t="shared" si="7"/>
        <v>0</v>
      </c>
      <c r="AK61" s="57">
        <f t="shared" si="7"/>
        <v>0</v>
      </c>
      <c r="AL61" s="57">
        <f t="shared" si="7"/>
        <v>0</v>
      </c>
      <c r="AN61" s="57">
        <f t="shared" si="6"/>
        <v>0</v>
      </c>
      <c r="AO61" s="57">
        <f t="shared" si="6"/>
        <v>0</v>
      </c>
      <c r="AP61" s="57">
        <f t="shared" si="6"/>
        <v>0</v>
      </c>
      <c r="AQ61" s="57">
        <f t="shared" si="5"/>
        <v>0</v>
      </c>
      <c r="AR61" s="57">
        <f t="shared" si="5"/>
        <v>0</v>
      </c>
      <c r="AS61" s="57">
        <f t="shared" si="5"/>
        <v>0</v>
      </c>
      <c r="AT61" s="57">
        <f t="shared" si="5"/>
        <v>0</v>
      </c>
      <c r="AW61" s="57">
        <f t="shared" si="2"/>
        <v>0</v>
      </c>
      <c r="AX61" s="57">
        <f t="shared" si="2"/>
        <v>0</v>
      </c>
      <c r="AY61" s="57">
        <f t="shared" si="2"/>
        <v>0</v>
      </c>
      <c r="AZ61" s="57">
        <f t="shared" si="2"/>
        <v>1</v>
      </c>
      <c r="BA61" s="2565"/>
      <c r="BB61" s="2602"/>
      <c r="BC61" s="2602"/>
      <c r="BD61" s="2602"/>
      <c r="BE61" s="2602"/>
      <c r="BF61" s="2602"/>
      <c r="BG61" s="2602"/>
    </row>
    <row r="62" spans="2:59" ht="15.75" customHeight="1">
      <c r="B62" s="2603" t="s">
        <v>16871</v>
      </c>
      <c r="C62" s="2604" t="s">
        <v>6756</v>
      </c>
      <c r="D62" s="2604">
        <v>3</v>
      </c>
      <c r="E62" s="2605">
        <v>0</v>
      </c>
      <c r="F62" s="2605">
        <v>6.7000000000000004E-2</v>
      </c>
      <c r="G62" s="2605">
        <v>5.8000000000000003E-2</v>
      </c>
      <c r="H62" s="2605">
        <v>0.27</v>
      </c>
      <c r="I62" s="2605">
        <v>1.5249999999999999</v>
      </c>
      <c r="J62" s="2605">
        <v>0.06</v>
      </c>
      <c r="K62" s="2606">
        <v>0</v>
      </c>
      <c r="L62" s="2610"/>
      <c r="M62" s="2607">
        <v>0</v>
      </c>
      <c r="N62" s="2605">
        <v>0</v>
      </c>
      <c r="O62" s="2605">
        <v>0</v>
      </c>
      <c r="P62" s="2605">
        <v>0</v>
      </c>
      <c r="Q62" s="2605">
        <v>0</v>
      </c>
      <c r="R62" s="2605">
        <v>0</v>
      </c>
      <c r="S62" s="2606">
        <v>5.8999999999999997E-2</v>
      </c>
      <c r="T62" s="2599"/>
      <c r="U62" s="2608" t="s">
        <v>15478</v>
      </c>
      <c r="V62" s="2605">
        <v>7.78</v>
      </c>
      <c r="W62" s="2605">
        <v>1</v>
      </c>
      <c r="X62" s="2605">
        <v>0.5</v>
      </c>
      <c r="Y62" s="2606" t="s">
        <v>16823</v>
      </c>
      <c r="Z62" s="2576"/>
      <c r="AA62" s="2609" t="s">
        <v>15532</v>
      </c>
      <c r="AC62" s="2565"/>
      <c r="AD62" s="92" t="str">
        <f t="shared" si="3"/>
        <v>Please complete all cells in row</v>
      </c>
      <c r="AE62" s="2565"/>
      <c r="AF62" s="57">
        <f t="shared" si="4"/>
        <v>0</v>
      </c>
      <c r="AG62" s="57">
        <f t="shared" si="4"/>
        <v>0</v>
      </c>
      <c r="AH62" s="57">
        <f t="shared" si="4"/>
        <v>0</v>
      </c>
      <c r="AI62" s="57">
        <f t="shared" si="4"/>
        <v>0</v>
      </c>
      <c r="AJ62" s="57">
        <f t="shared" si="7"/>
        <v>0</v>
      </c>
      <c r="AK62" s="57">
        <f t="shared" si="7"/>
        <v>0</v>
      </c>
      <c r="AL62" s="57">
        <f t="shared" si="7"/>
        <v>0</v>
      </c>
      <c r="AN62" s="57">
        <f t="shared" si="6"/>
        <v>0</v>
      </c>
      <c r="AO62" s="57">
        <f t="shared" si="6"/>
        <v>0</v>
      </c>
      <c r="AP62" s="57">
        <f t="shared" si="6"/>
        <v>0</v>
      </c>
      <c r="AQ62" s="57">
        <f t="shared" si="5"/>
        <v>0</v>
      </c>
      <c r="AR62" s="57">
        <f t="shared" si="5"/>
        <v>0</v>
      </c>
      <c r="AS62" s="57">
        <f t="shared" si="5"/>
        <v>0</v>
      </c>
      <c r="AT62" s="57">
        <f t="shared" si="5"/>
        <v>0</v>
      </c>
      <c r="AW62" s="57">
        <f t="shared" si="2"/>
        <v>0</v>
      </c>
      <c r="AX62" s="57">
        <f t="shared" si="2"/>
        <v>0</v>
      </c>
      <c r="AY62" s="57">
        <f t="shared" si="2"/>
        <v>0</v>
      </c>
      <c r="AZ62" s="57">
        <f t="shared" si="2"/>
        <v>1</v>
      </c>
      <c r="BA62" s="2565"/>
      <c r="BB62" s="2602"/>
      <c r="BC62" s="2602"/>
      <c r="BD62" s="2602"/>
      <c r="BE62" s="2602"/>
      <c r="BF62" s="2602"/>
      <c r="BG62" s="2602"/>
    </row>
    <row r="63" spans="2:59" ht="15.75" customHeight="1">
      <c r="B63" s="2603" t="s">
        <v>16872</v>
      </c>
      <c r="C63" s="2604" t="s">
        <v>6756</v>
      </c>
      <c r="D63" s="2604">
        <v>3</v>
      </c>
      <c r="E63" s="2605">
        <v>0</v>
      </c>
      <c r="F63" s="2605">
        <v>0.29499999999999998</v>
      </c>
      <c r="G63" s="2605">
        <v>1.113</v>
      </c>
      <c r="H63" s="2605">
        <v>0.93400000000000005</v>
      </c>
      <c r="I63" s="2605">
        <v>0.16900000000000001</v>
      </c>
      <c r="J63" s="2605">
        <v>0</v>
      </c>
      <c r="K63" s="2606">
        <v>0</v>
      </c>
      <c r="L63" s="2610"/>
      <c r="M63" s="2607">
        <v>0</v>
      </c>
      <c r="N63" s="2605">
        <v>0</v>
      </c>
      <c r="O63" s="2605">
        <v>0</v>
      </c>
      <c r="P63" s="2605">
        <v>0</v>
      </c>
      <c r="Q63" s="2605">
        <v>0</v>
      </c>
      <c r="R63" s="2605">
        <v>0.01</v>
      </c>
      <c r="S63" s="2606">
        <v>0</v>
      </c>
      <c r="T63" s="2599"/>
      <c r="U63" s="2608" t="s">
        <v>15478</v>
      </c>
      <c r="V63" s="2605">
        <v>1.363</v>
      </c>
      <c r="W63" s="2605">
        <v>0</v>
      </c>
      <c r="X63" s="2605">
        <v>0.9</v>
      </c>
      <c r="Y63" s="2606" t="s">
        <v>16823</v>
      </c>
      <c r="Z63" s="2576"/>
      <c r="AA63" s="2609" t="s">
        <v>15533</v>
      </c>
      <c r="AC63" s="2565"/>
      <c r="AD63" s="92" t="str">
        <f t="shared" si="3"/>
        <v>Please complete all cells in row</v>
      </c>
      <c r="AE63" s="2565"/>
      <c r="AF63" s="57">
        <f t="shared" si="4"/>
        <v>0</v>
      </c>
      <c r="AG63" s="57">
        <f t="shared" si="4"/>
        <v>0</v>
      </c>
      <c r="AH63" s="57">
        <f t="shared" si="4"/>
        <v>0</v>
      </c>
      <c r="AI63" s="57">
        <f t="shared" si="4"/>
        <v>0</v>
      </c>
      <c r="AJ63" s="57">
        <f t="shared" si="7"/>
        <v>0</v>
      </c>
      <c r="AK63" s="57">
        <f t="shared" si="7"/>
        <v>0</v>
      </c>
      <c r="AL63" s="57">
        <f t="shared" si="7"/>
        <v>0</v>
      </c>
      <c r="AN63" s="57">
        <f t="shared" si="6"/>
        <v>0</v>
      </c>
      <c r="AO63" s="57">
        <f t="shared" si="6"/>
        <v>0</v>
      </c>
      <c r="AP63" s="57">
        <f t="shared" si="6"/>
        <v>0</v>
      </c>
      <c r="AQ63" s="57">
        <f t="shared" si="5"/>
        <v>0</v>
      </c>
      <c r="AR63" s="57">
        <f t="shared" si="5"/>
        <v>0</v>
      </c>
      <c r="AS63" s="57">
        <f t="shared" si="5"/>
        <v>0</v>
      </c>
      <c r="AT63" s="57">
        <f t="shared" si="5"/>
        <v>0</v>
      </c>
      <c r="AW63" s="57">
        <f t="shared" si="2"/>
        <v>0</v>
      </c>
      <c r="AX63" s="57">
        <f t="shared" si="2"/>
        <v>0</v>
      </c>
      <c r="AY63" s="57">
        <f t="shared" si="2"/>
        <v>0</v>
      </c>
      <c r="AZ63" s="57">
        <f t="shared" si="2"/>
        <v>1</v>
      </c>
      <c r="BA63" s="2565"/>
      <c r="BB63" s="2602"/>
      <c r="BC63" s="2602"/>
      <c r="BD63" s="2602"/>
      <c r="BE63" s="2602"/>
      <c r="BF63" s="2602"/>
      <c r="BG63" s="2602"/>
    </row>
    <row r="64" spans="2:59" ht="15.75" customHeight="1">
      <c r="B64" s="2603" t="s">
        <v>16873</v>
      </c>
      <c r="C64" s="2604" t="s">
        <v>6756</v>
      </c>
      <c r="D64" s="2604">
        <v>3</v>
      </c>
      <c r="E64" s="2605">
        <v>0</v>
      </c>
      <c r="F64" s="2605">
        <v>3.0000000000000001E-3</v>
      </c>
      <c r="G64" s="2605">
        <v>0.08</v>
      </c>
      <c r="H64" s="2605">
        <v>1.1850000000000001</v>
      </c>
      <c r="I64" s="2605">
        <v>0.67200000000000004</v>
      </c>
      <c r="J64" s="2605">
        <v>0</v>
      </c>
      <c r="K64" s="2606">
        <v>0</v>
      </c>
      <c r="L64" s="2610"/>
      <c r="M64" s="2607">
        <v>0</v>
      </c>
      <c r="N64" s="2605">
        <v>0</v>
      </c>
      <c r="O64" s="2605">
        <v>0</v>
      </c>
      <c r="P64" s="2605">
        <v>0</v>
      </c>
      <c r="Q64" s="2605">
        <v>0</v>
      </c>
      <c r="R64" s="2605">
        <v>3.6999999999999998E-2</v>
      </c>
      <c r="S64" s="2606">
        <v>0</v>
      </c>
      <c r="T64" s="2599"/>
      <c r="U64" s="2608" t="s">
        <v>15478</v>
      </c>
      <c r="V64" s="2605">
        <v>4.8840000000000003</v>
      </c>
      <c r="W64" s="2605">
        <v>1</v>
      </c>
      <c r="X64" s="2605">
        <v>0.5</v>
      </c>
      <c r="Y64" s="2606" t="s">
        <v>16823</v>
      </c>
      <c r="Z64" s="2576"/>
      <c r="AA64" s="2609" t="s">
        <v>15534</v>
      </c>
      <c r="AC64" s="2565"/>
      <c r="AD64" s="92" t="str">
        <f t="shared" si="3"/>
        <v>Please complete all cells in row</v>
      </c>
      <c r="AE64" s="2565"/>
      <c r="AF64" s="57">
        <f t="shared" si="4"/>
        <v>0</v>
      </c>
      <c r="AG64" s="57">
        <f t="shared" si="4"/>
        <v>0</v>
      </c>
      <c r="AH64" s="57">
        <f t="shared" si="4"/>
        <v>0</v>
      </c>
      <c r="AI64" s="57">
        <f t="shared" si="4"/>
        <v>0</v>
      </c>
      <c r="AJ64" s="57">
        <f t="shared" si="7"/>
        <v>0</v>
      </c>
      <c r="AK64" s="57">
        <f t="shared" si="7"/>
        <v>0</v>
      </c>
      <c r="AL64" s="57">
        <f t="shared" si="7"/>
        <v>0</v>
      </c>
      <c r="AN64" s="57">
        <f t="shared" si="6"/>
        <v>0</v>
      </c>
      <c r="AO64" s="57">
        <f t="shared" si="6"/>
        <v>0</v>
      </c>
      <c r="AP64" s="57">
        <f t="shared" si="6"/>
        <v>0</v>
      </c>
      <c r="AQ64" s="57">
        <f t="shared" si="5"/>
        <v>0</v>
      </c>
      <c r="AR64" s="57">
        <f t="shared" si="5"/>
        <v>0</v>
      </c>
      <c r="AS64" s="57">
        <f t="shared" si="5"/>
        <v>0</v>
      </c>
      <c r="AT64" s="57">
        <f t="shared" si="5"/>
        <v>0</v>
      </c>
      <c r="AW64" s="57">
        <f t="shared" si="2"/>
        <v>0</v>
      </c>
      <c r="AX64" s="57">
        <f t="shared" si="2"/>
        <v>0</v>
      </c>
      <c r="AY64" s="57">
        <f t="shared" si="2"/>
        <v>0</v>
      </c>
      <c r="AZ64" s="57">
        <f t="shared" si="2"/>
        <v>1</v>
      </c>
      <c r="BA64" s="2565"/>
      <c r="BB64" s="2602"/>
      <c r="BC64" s="2602"/>
      <c r="BD64" s="2602"/>
      <c r="BE64" s="2602"/>
      <c r="BF64" s="2602"/>
      <c r="BG64" s="2602"/>
    </row>
    <row r="65" spans="2:59" ht="15.75" customHeight="1">
      <c r="B65" s="2603" t="s">
        <v>16874</v>
      </c>
      <c r="C65" s="2604" t="s">
        <v>6756</v>
      </c>
      <c r="D65" s="2604">
        <v>3</v>
      </c>
      <c r="E65" s="2605">
        <v>0</v>
      </c>
      <c r="F65" s="2605">
        <v>0.02</v>
      </c>
      <c r="G65" s="2605">
        <v>0.23799999999999999</v>
      </c>
      <c r="H65" s="2605">
        <v>0.77100000000000002</v>
      </c>
      <c r="I65" s="2605">
        <v>1.236</v>
      </c>
      <c r="J65" s="2605">
        <v>5.8000000000000003E-2</v>
      </c>
      <c r="K65" s="2606">
        <v>0</v>
      </c>
      <c r="L65" s="2610"/>
      <c r="M65" s="2607">
        <v>0</v>
      </c>
      <c r="N65" s="2605">
        <v>0</v>
      </c>
      <c r="O65" s="2605">
        <v>0</v>
      </c>
      <c r="P65" s="2605">
        <v>0</v>
      </c>
      <c r="Q65" s="2605">
        <v>0</v>
      </c>
      <c r="R65" s="2605">
        <v>0</v>
      </c>
      <c r="S65" s="2606">
        <v>4.9000000000000002E-2</v>
      </c>
      <c r="T65" s="2599"/>
      <c r="U65" s="2608" t="s">
        <v>15478</v>
      </c>
      <c r="V65" s="2605">
        <v>6.5330000000000004</v>
      </c>
      <c r="W65" s="2605">
        <v>1</v>
      </c>
      <c r="X65" s="2605">
        <v>0.5</v>
      </c>
      <c r="Y65" s="2606" t="s">
        <v>16823</v>
      </c>
      <c r="Z65" s="2576"/>
      <c r="AA65" s="2609" t="s">
        <v>15535</v>
      </c>
      <c r="AC65" s="2565"/>
      <c r="AD65" s="92" t="str">
        <f t="shared" si="3"/>
        <v>Please complete all cells in row</v>
      </c>
      <c r="AE65" s="2565"/>
      <c r="AF65" s="57">
        <f t="shared" si="4"/>
        <v>0</v>
      </c>
      <c r="AG65" s="57">
        <f t="shared" si="4"/>
        <v>0</v>
      </c>
      <c r="AH65" s="57">
        <f t="shared" si="4"/>
        <v>0</v>
      </c>
      <c r="AI65" s="57">
        <f t="shared" si="4"/>
        <v>0</v>
      </c>
      <c r="AJ65" s="57">
        <f t="shared" si="7"/>
        <v>0</v>
      </c>
      <c r="AK65" s="57">
        <f t="shared" si="7"/>
        <v>0</v>
      </c>
      <c r="AL65" s="57">
        <f t="shared" si="7"/>
        <v>0</v>
      </c>
      <c r="AN65" s="57">
        <f t="shared" si="6"/>
        <v>0</v>
      </c>
      <c r="AO65" s="57">
        <f t="shared" si="6"/>
        <v>0</v>
      </c>
      <c r="AP65" s="57">
        <f t="shared" si="6"/>
        <v>0</v>
      </c>
      <c r="AQ65" s="57">
        <f t="shared" si="5"/>
        <v>0</v>
      </c>
      <c r="AR65" s="57">
        <f t="shared" si="5"/>
        <v>0</v>
      </c>
      <c r="AS65" s="57">
        <f t="shared" si="5"/>
        <v>0</v>
      </c>
      <c r="AT65" s="57">
        <f t="shared" si="5"/>
        <v>0</v>
      </c>
      <c r="AW65" s="57">
        <f t="shared" si="2"/>
        <v>0</v>
      </c>
      <c r="AX65" s="57">
        <f t="shared" si="2"/>
        <v>0</v>
      </c>
      <c r="AY65" s="57">
        <f t="shared" si="2"/>
        <v>0</v>
      </c>
      <c r="AZ65" s="57">
        <f t="shared" si="2"/>
        <v>1</v>
      </c>
      <c r="BA65" s="2565"/>
      <c r="BB65" s="2602"/>
      <c r="BC65" s="2602"/>
      <c r="BD65" s="2602"/>
      <c r="BE65" s="2602"/>
      <c r="BF65" s="2602"/>
      <c r="BG65" s="2602"/>
    </row>
    <row r="66" spans="2:59" ht="15.75" customHeight="1">
      <c r="B66" s="2603" t="s">
        <v>16875</v>
      </c>
      <c r="C66" s="2604" t="s">
        <v>6756</v>
      </c>
      <c r="D66" s="2604">
        <v>3</v>
      </c>
      <c r="E66" s="2605">
        <v>0</v>
      </c>
      <c r="F66" s="2605">
        <v>0.16600000000000001</v>
      </c>
      <c r="G66" s="2605">
        <v>0.58699999999999997</v>
      </c>
      <c r="H66" s="2605">
        <v>2.2629999999999999</v>
      </c>
      <c r="I66" s="2605">
        <v>0</v>
      </c>
      <c r="J66" s="2605">
        <v>0</v>
      </c>
      <c r="K66" s="2606">
        <v>0</v>
      </c>
      <c r="L66" s="2610"/>
      <c r="M66" s="2607">
        <v>0</v>
      </c>
      <c r="N66" s="2605">
        <v>0</v>
      </c>
      <c r="O66" s="2605">
        <v>0</v>
      </c>
      <c r="P66" s="2605">
        <v>0</v>
      </c>
      <c r="Q66" s="2605">
        <v>0.115</v>
      </c>
      <c r="R66" s="2605">
        <v>0.115</v>
      </c>
      <c r="S66" s="2606">
        <v>0</v>
      </c>
      <c r="T66" s="2599"/>
      <c r="U66" s="2608" t="s">
        <v>15478</v>
      </c>
      <c r="V66" s="2605">
        <v>15.238</v>
      </c>
      <c r="W66" s="2605">
        <v>2</v>
      </c>
      <c r="X66" s="2605">
        <v>0.4</v>
      </c>
      <c r="Y66" s="2606" t="s">
        <v>16823</v>
      </c>
      <c r="Z66" s="2576"/>
      <c r="AA66" s="2609" t="s">
        <v>15536</v>
      </c>
      <c r="AC66" s="2565"/>
      <c r="AD66" s="92" t="str">
        <f t="shared" si="3"/>
        <v>Please complete all cells in row</v>
      </c>
      <c r="AE66" s="2565"/>
      <c r="AF66" s="57">
        <f t="shared" si="4"/>
        <v>0</v>
      </c>
      <c r="AG66" s="57">
        <f t="shared" si="4"/>
        <v>0</v>
      </c>
      <c r="AH66" s="57">
        <f t="shared" si="4"/>
        <v>0</v>
      </c>
      <c r="AI66" s="57">
        <f t="shared" si="4"/>
        <v>0</v>
      </c>
      <c r="AJ66" s="57">
        <f t="shared" si="7"/>
        <v>0</v>
      </c>
      <c r="AK66" s="57">
        <f t="shared" si="7"/>
        <v>0</v>
      </c>
      <c r="AL66" s="57">
        <f t="shared" si="7"/>
        <v>0</v>
      </c>
      <c r="AN66" s="57">
        <f t="shared" si="6"/>
        <v>0</v>
      </c>
      <c r="AO66" s="57">
        <f t="shared" si="6"/>
        <v>0</v>
      </c>
      <c r="AP66" s="57">
        <f t="shared" si="6"/>
        <v>0</v>
      </c>
      <c r="AQ66" s="57">
        <f t="shared" si="5"/>
        <v>0</v>
      </c>
      <c r="AR66" s="57">
        <f t="shared" si="5"/>
        <v>0</v>
      </c>
      <c r="AS66" s="57">
        <f t="shared" si="5"/>
        <v>0</v>
      </c>
      <c r="AT66" s="57">
        <f t="shared" si="5"/>
        <v>0</v>
      </c>
      <c r="AW66" s="57">
        <f t="shared" si="2"/>
        <v>0</v>
      </c>
      <c r="AX66" s="57">
        <f t="shared" si="2"/>
        <v>0</v>
      </c>
      <c r="AY66" s="57">
        <f t="shared" si="2"/>
        <v>0</v>
      </c>
      <c r="AZ66" s="57">
        <f t="shared" si="2"/>
        <v>1</v>
      </c>
      <c r="BA66" s="2565"/>
      <c r="BB66" s="2602"/>
      <c r="BC66" s="2602"/>
      <c r="BD66" s="2602"/>
      <c r="BE66" s="2602"/>
      <c r="BF66" s="2602"/>
      <c r="BG66" s="2602"/>
    </row>
    <row r="67" spans="2:59" ht="15.75" customHeight="1">
      <c r="B67" s="2603" t="s">
        <v>16876</v>
      </c>
      <c r="C67" s="2604" t="s">
        <v>6756</v>
      </c>
      <c r="D67" s="2604">
        <v>3</v>
      </c>
      <c r="E67" s="2605">
        <v>0</v>
      </c>
      <c r="F67" s="2605">
        <v>0</v>
      </c>
      <c r="G67" s="2605">
        <v>9.9000000000000005E-2</v>
      </c>
      <c r="H67" s="2605">
        <v>0.27600000000000002</v>
      </c>
      <c r="I67" s="2605">
        <v>1.1759999999999999</v>
      </c>
      <c r="J67" s="2605">
        <v>0.05</v>
      </c>
      <c r="K67" s="2606">
        <v>0</v>
      </c>
      <c r="L67" s="2610"/>
      <c r="M67" s="2607">
        <v>0</v>
      </c>
      <c r="N67" s="2605">
        <v>0</v>
      </c>
      <c r="O67" s="2605">
        <v>0</v>
      </c>
      <c r="P67" s="2605">
        <v>0</v>
      </c>
      <c r="Q67" s="2605">
        <v>0</v>
      </c>
      <c r="R67" s="2605">
        <v>0</v>
      </c>
      <c r="S67" s="2606">
        <v>4.0000000000000001E-3</v>
      </c>
      <c r="T67" s="2599"/>
      <c r="U67" s="2608" t="s">
        <v>15478</v>
      </c>
      <c r="V67" s="2605">
        <v>0.52300000000000002</v>
      </c>
      <c r="W67" s="2605">
        <v>0</v>
      </c>
      <c r="X67" s="2605">
        <v>0.7</v>
      </c>
      <c r="Y67" s="2606" t="s">
        <v>16823</v>
      </c>
      <c r="Z67" s="2576"/>
      <c r="AA67" s="2609" t="s">
        <v>15537</v>
      </c>
      <c r="AC67" s="2565"/>
      <c r="AD67" s="92" t="str">
        <f t="shared" si="3"/>
        <v>Please complete all cells in row</v>
      </c>
      <c r="AE67" s="2565"/>
      <c r="AF67" s="57">
        <f t="shared" si="4"/>
        <v>0</v>
      </c>
      <c r="AG67" s="57">
        <f t="shared" si="4"/>
        <v>0</v>
      </c>
      <c r="AH67" s="57">
        <f t="shared" si="4"/>
        <v>0</v>
      </c>
      <c r="AI67" s="57">
        <f t="shared" si="4"/>
        <v>0</v>
      </c>
      <c r="AJ67" s="57">
        <f t="shared" si="7"/>
        <v>0</v>
      </c>
      <c r="AK67" s="57">
        <f t="shared" si="7"/>
        <v>0</v>
      </c>
      <c r="AL67" s="57">
        <f t="shared" si="7"/>
        <v>0</v>
      </c>
      <c r="AN67" s="57">
        <f t="shared" si="6"/>
        <v>0</v>
      </c>
      <c r="AO67" s="57">
        <f t="shared" si="6"/>
        <v>0</v>
      </c>
      <c r="AP67" s="57">
        <f t="shared" si="6"/>
        <v>0</v>
      </c>
      <c r="AQ67" s="57">
        <f t="shared" si="5"/>
        <v>0</v>
      </c>
      <c r="AR67" s="57">
        <f t="shared" si="5"/>
        <v>0</v>
      </c>
      <c r="AS67" s="57">
        <f t="shared" si="5"/>
        <v>0</v>
      </c>
      <c r="AT67" s="57">
        <f t="shared" si="5"/>
        <v>0</v>
      </c>
      <c r="AW67" s="57">
        <f t="shared" si="2"/>
        <v>0</v>
      </c>
      <c r="AX67" s="57">
        <f t="shared" si="2"/>
        <v>0</v>
      </c>
      <c r="AY67" s="57">
        <f t="shared" si="2"/>
        <v>0</v>
      </c>
      <c r="AZ67" s="57">
        <f t="shared" si="2"/>
        <v>1</v>
      </c>
      <c r="BA67" s="2565"/>
      <c r="BB67" s="2602"/>
      <c r="BC67" s="2602"/>
      <c r="BD67" s="2602"/>
      <c r="BE67" s="2602"/>
      <c r="BF67" s="2602"/>
      <c r="BG67" s="2602"/>
    </row>
    <row r="68" spans="2:59" ht="15.75" customHeight="1">
      <c r="B68" s="2603" t="s">
        <v>16877</v>
      </c>
      <c r="C68" s="2604" t="s">
        <v>6756</v>
      </c>
      <c r="D68" s="2604">
        <v>3</v>
      </c>
      <c r="E68" s="2605">
        <v>0</v>
      </c>
      <c r="F68" s="2605">
        <v>8.0000000000000002E-3</v>
      </c>
      <c r="G68" s="2605">
        <v>0.14899999999999999</v>
      </c>
      <c r="H68" s="2605">
        <v>0.222</v>
      </c>
      <c r="I68" s="2605">
        <v>1.0469999999999999</v>
      </c>
      <c r="J68" s="2605">
        <v>4.4999999999999998E-2</v>
      </c>
      <c r="K68" s="2606">
        <v>0</v>
      </c>
      <c r="L68" s="2610"/>
      <c r="M68" s="2607">
        <v>0</v>
      </c>
      <c r="N68" s="2605">
        <v>0</v>
      </c>
      <c r="O68" s="2605">
        <v>0</v>
      </c>
      <c r="P68" s="2605">
        <v>0</v>
      </c>
      <c r="Q68" s="2605">
        <v>0</v>
      </c>
      <c r="R68" s="2605">
        <v>1E-3</v>
      </c>
      <c r="S68" s="2606">
        <v>0</v>
      </c>
      <c r="T68" s="2599"/>
      <c r="U68" s="2608" t="s">
        <v>15478</v>
      </c>
      <c r="V68" s="2605">
        <v>0.19600000000000001</v>
      </c>
      <c r="W68" s="2605">
        <v>0</v>
      </c>
      <c r="X68" s="2605">
        <v>0.5</v>
      </c>
      <c r="Y68" s="2606" t="s">
        <v>16823</v>
      </c>
      <c r="Z68" s="2576"/>
      <c r="AA68" s="2609" t="s">
        <v>15538</v>
      </c>
      <c r="AC68" s="2565"/>
      <c r="AD68" s="92" t="str">
        <f t="shared" si="3"/>
        <v>Please complete all cells in row</v>
      </c>
      <c r="AE68" s="2565"/>
      <c r="AF68" s="57">
        <f t="shared" si="4"/>
        <v>0</v>
      </c>
      <c r="AG68" s="57">
        <f t="shared" si="4"/>
        <v>0</v>
      </c>
      <c r="AH68" s="57">
        <f t="shared" si="4"/>
        <v>0</v>
      </c>
      <c r="AI68" s="57">
        <f t="shared" si="4"/>
        <v>0</v>
      </c>
      <c r="AJ68" s="57">
        <f t="shared" si="7"/>
        <v>0</v>
      </c>
      <c r="AK68" s="57">
        <f t="shared" si="7"/>
        <v>0</v>
      </c>
      <c r="AL68" s="57">
        <f t="shared" si="7"/>
        <v>0</v>
      </c>
      <c r="AN68" s="57">
        <f t="shared" si="6"/>
        <v>0</v>
      </c>
      <c r="AO68" s="57">
        <f t="shared" si="6"/>
        <v>0</v>
      </c>
      <c r="AP68" s="57">
        <f t="shared" si="6"/>
        <v>0</v>
      </c>
      <c r="AQ68" s="57">
        <f t="shared" si="5"/>
        <v>0</v>
      </c>
      <c r="AR68" s="57">
        <f t="shared" si="5"/>
        <v>0</v>
      </c>
      <c r="AS68" s="57">
        <f t="shared" si="5"/>
        <v>0</v>
      </c>
      <c r="AT68" s="57">
        <f t="shared" si="5"/>
        <v>0</v>
      </c>
      <c r="AW68" s="57">
        <f t="shared" si="2"/>
        <v>0</v>
      </c>
      <c r="AX68" s="57">
        <f t="shared" si="2"/>
        <v>0</v>
      </c>
      <c r="AY68" s="57">
        <f t="shared" si="2"/>
        <v>0</v>
      </c>
      <c r="AZ68" s="57">
        <f t="shared" si="2"/>
        <v>1</v>
      </c>
      <c r="BA68" s="2565"/>
      <c r="BB68" s="2602"/>
      <c r="BC68" s="2602"/>
      <c r="BD68" s="2602"/>
      <c r="BE68" s="2602"/>
      <c r="BF68" s="2602"/>
      <c r="BG68" s="2602"/>
    </row>
    <row r="69" spans="2:59" ht="15.75" customHeight="1">
      <c r="B69" s="2603" t="s">
        <v>16878</v>
      </c>
      <c r="C69" s="2604" t="s">
        <v>6756</v>
      </c>
      <c r="D69" s="2604">
        <v>3</v>
      </c>
      <c r="E69" s="2605">
        <v>0</v>
      </c>
      <c r="F69" s="2605">
        <v>2.1999999999999999E-2</v>
      </c>
      <c r="G69" s="2605">
        <v>0.122</v>
      </c>
      <c r="H69" s="2605">
        <v>0.89800000000000002</v>
      </c>
      <c r="I69" s="2605">
        <v>2.7E-2</v>
      </c>
      <c r="J69" s="2605">
        <v>0</v>
      </c>
      <c r="K69" s="2606">
        <v>0</v>
      </c>
      <c r="L69" s="2610"/>
      <c r="M69" s="2607">
        <v>0</v>
      </c>
      <c r="N69" s="2605">
        <v>0</v>
      </c>
      <c r="O69" s="2605">
        <v>0</v>
      </c>
      <c r="P69" s="2605">
        <v>0</v>
      </c>
      <c r="Q69" s="2605">
        <v>0.02</v>
      </c>
      <c r="R69" s="2605">
        <v>0.02</v>
      </c>
      <c r="S69" s="2606">
        <v>0</v>
      </c>
      <c r="T69" s="2599"/>
      <c r="U69" s="2608" t="s">
        <v>15478</v>
      </c>
      <c r="V69" s="2605">
        <v>2.6629999999999998</v>
      </c>
      <c r="W69" s="2605">
        <v>1</v>
      </c>
      <c r="X69" s="2605">
        <v>0.5</v>
      </c>
      <c r="Y69" s="2606" t="s">
        <v>16823</v>
      </c>
      <c r="Z69" s="2576"/>
      <c r="AA69" s="2609" t="s">
        <v>15539</v>
      </c>
      <c r="AC69" s="2565"/>
      <c r="AD69" s="92" t="str">
        <f t="shared" si="3"/>
        <v>Please complete all cells in row</v>
      </c>
      <c r="AE69" s="2565"/>
      <c r="AF69" s="57">
        <f t="shared" si="4"/>
        <v>0</v>
      </c>
      <c r="AG69" s="57">
        <f t="shared" si="4"/>
        <v>0</v>
      </c>
      <c r="AH69" s="57">
        <f t="shared" si="4"/>
        <v>0</v>
      </c>
      <c r="AI69" s="57">
        <f t="shared" si="4"/>
        <v>0</v>
      </c>
      <c r="AJ69" s="57">
        <f t="shared" si="7"/>
        <v>0</v>
      </c>
      <c r="AK69" s="57">
        <f t="shared" si="7"/>
        <v>0</v>
      </c>
      <c r="AL69" s="57">
        <f t="shared" si="7"/>
        <v>0</v>
      </c>
      <c r="AN69" s="57">
        <f t="shared" si="6"/>
        <v>0</v>
      </c>
      <c r="AO69" s="57">
        <f t="shared" si="6"/>
        <v>0</v>
      </c>
      <c r="AP69" s="57">
        <f t="shared" si="6"/>
        <v>0</v>
      </c>
      <c r="AQ69" s="57">
        <f t="shared" si="5"/>
        <v>0</v>
      </c>
      <c r="AR69" s="57">
        <f t="shared" si="5"/>
        <v>0</v>
      </c>
      <c r="AS69" s="57">
        <f t="shared" si="5"/>
        <v>0</v>
      </c>
      <c r="AT69" s="57">
        <f t="shared" si="5"/>
        <v>0</v>
      </c>
      <c r="AW69" s="57">
        <f t="shared" si="2"/>
        <v>0</v>
      </c>
      <c r="AX69" s="57">
        <f t="shared" si="2"/>
        <v>0</v>
      </c>
      <c r="AY69" s="57">
        <f t="shared" si="2"/>
        <v>0</v>
      </c>
      <c r="AZ69" s="57">
        <f t="shared" si="2"/>
        <v>1</v>
      </c>
      <c r="BA69" s="2565"/>
      <c r="BB69" s="2602"/>
      <c r="BC69" s="2602"/>
      <c r="BD69" s="2602"/>
      <c r="BE69" s="2602"/>
      <c r="BF69" s="2602"/>
      <c r="BG69" s="2602"/>
    </row>
    <row r="70" spans="2:59" ht="15.75" customHeight="1">
      <c r="B70" s="2603" t="s">
        <v>16879</v>
      </c>
      <c r="C70" s="2604" t="s">
        <v>6756</v>
      </c>
      <c r="D70" s="2604">
        <v>3</v>
      </c>
      <c r="E70" s="2605">
        <v>0</v>
      </c>
      <c r="F70" s="2605">
        <v>1.7000000000000001E-2</v>
      </c>
      <c r="G70" s="2605">
        <v>8.8999999999999996E-2</v>
      </c>
      <c r="H70" s="2605">
        <v>0.85499999999999998</v>
      </c>
      <c r="I70" s="2605">
        <v>2.5000000000000001E-2</v>
      </c>
      <c r="J70" s="2605">
        <v>0</v>
      </c>
      <c r="K70" s="2606">
        <v>0</v>
      </c>
      <c r="L70" s="2610"/>
      <c r="M70" s="2607">
        <v>0</v>
      </c>
      <c r="N70" s="2605">
        <v>0</v>
      </c>
      <c r="O70" s="2605">
        <v>0</v>
      </c>
      <c r="P70" s="2605">
        <v>0</v>
      </c>
      <c r="Q70" s="2605">
        <v>1.2999999999999999E-2</v>
      </c>
      <c r="R70" s="2605">
        <v>1.2999999999999999E-2</v>
      </c>
      <c r="S70" s="2606">
        <v>0</v>
      </c>
      <c r="T70" s="2599"/>
      <c r="U70" s="2608" t="s">
        <v>15478</v>
      </c>
      <c r="V70" s="2605">
        <v>1.702</v>
      </c>
      <c r="W70" s="2605">
        <v>1</v>
      </c>
      <c r="X70" s="2605">
        <v>0.5</v>
      </c>
      <c r="Y70" s="2606" t="s">
        <v>16823</v>
      </c>
      <c r="Z70" s="2576"/>
      <c r="AA70" s="2609" t="s">
        <v>15540</v>
      </c>
      <c r="AC70" s="2565"/>
      <c r="AD70" s="92" t="str">
        <f t="shared" si="3"/>
        <v>Please complete all cells in row</v>
      </c>
      <c r="AE70" s="2565"/>
      <c r="AF70" s="57">
        <f t="shared" si="4"/>
        <v>0</v>
      </c>
      <c r="AG70" s="57">
        <f t="shared" si="4"/>
        <v>0</v>
      </c>
      <c r="AH70" s="57">
        <f t="shared" si="4"/>
        <v>0</v>
      </c>
      <c r="AI70" s="57">
        <f t="shared" si="4"/>
        <v>0</v>
      </c>
      <c r="AJ70" s="57">
        <f t="shared" si="7"/>
        <v>0</v>
      </c>
      <c r="AK70" s="57">
        <f t="shared" si="7"/>
        <v>0</v>
      </c>
      <c r="AL70" s="57">
        <f t="shared" si="7"/>
        <v>0</v>
      </c>
      <c r="AN70" s="57">
        <f t="shared" si="6"/>
        <v>0</v>
      </c>
      <c r="AO70" s="57">
        <f t="shared" si="6"/>
        <v>0</v>
      </c>
      <c r="AP70" s="57">
        <f t="shared" si="6"/>
        <v>0</v>
      </c>
      <c r="AQ70" s="57">
        <f t="shared" si="5"/>
        <v>0</v>
      </c>
      <c r="AR70" s="57">
        <f t="shared" si="5"/>
        <v>0</v>
      </c>
      <c r="AS70" s="57">
        <f t="shared" si="5"/>
        <v>0</v>
      </c>
      <c r="AT70" s="57">
        <f t="shared" si="5"/>
        <v>0</v>
      </c>
      <c r="AW70" s="57">
        <f t="shared" si="2"/>
        <v>0</v>
      </c>
      <c r="AX70" s="57">
        <f t="shared" si="2"/>
        <v>0</v>
      </c>
      <c r="AY70" s="57">
        <f t="shared" si="2"/>
        <v>0</v>
      </c>
      <c r="AZ70" s="57">
        <f t="shared" si="2"/>
        <v>1</v>
      </c>
      <c r="BA70" s="2565"/>
      <c r="BB70" s="2602"/>
      <c r="BC70" s="2602"/>
      <c r="BD70" s="2602"/>
      <c r="BE70" s="2602"/>
      <c r="BF70" s="2602"/>
      <c r="BG70" s="2602"/>
    </row>
    <row r="71" spans="2:59" ht="15.75" customHeight="1">
      <c r="B71" s="2603" t="s">
        <v>16880</v>
      </c>
      <c r="C71" s="2604" t="s">
        <v>6756</v>
      </c>
      <c r="D71" s="2604">
        <v>3</v>
      </c>
      <c r="E71" s="2605">
        <v>0</v>
      </c>
      <c r="F71" s="2605">
        <v>0.16</v>
      </c>
      <c r="G71" s="2605">
        <v>0.89300000000000002</v>
      </c>
      <c r="H71" s="2605">
        <v>-4.0000000000000001E-3</v>
      </c>
      <c r="I71" s="2605">
        <v>1.2509999999999999</v>
      </c>
      <c r="J71" s="2605">
        <v>0</v>
      </c>
      <c r="K71" s="2606">
        <v>0</v>
      </c>
      <c r="L71" s="2610"/>
      <c r="M71" s="2607">
        <v>0</v>
      </c>
      <c r="N71" s="2605">
        <v>0</v>
      </c>
      <c r="O71" s="2605">
        <v>0</v>
      </c>
      <c r="P71" s="2605">
        <v>0</v>
      </c>
      <c r="Q71" s="2605">
        <v>0</v>
      </c>
      <c r="R71" s="2605">
        <v>2E-3</v>
      </c>
      <c r="S71" s="2606">
        <v>0</v>
      </c>
      <c r="T71" s="2599"/>
      <c r="U71" s="2608" t="s">
        <v>15478</v>
      </c>
      <c r="V71" s="2605">
        <v>0.23799999999999999</v>
      </c>
      <c r="W71" s="2605">
        <v>0</v>
      </c>
      <c r="X71" s="2605">
        <v>0.5</v>
      </c>
      <c r="Y71" s="2606" t="s">
        <v>16823</v>
      </c>
      <c r="Z71" s="2576"/>
      <c r="AA71" s="2609" t="s">
        <v>15541</v>
      </c>
      <c r="AC71" s="2565"/>
      <c r="AD71" s="92" t="str">
        <f t="shared" si="3"/>
        <v>Please complete all cells in row</v>
      </c>
      <c r="AE71" s="2565"/>
      <c r="AF71" s="57">
        <f t="shared" si="4"/>
        <v>0</v>
      </c>
      <c r="AG71" s="57">
        <f t="shared" si="4"/>
        <v>0</v>
      </c>
      <c r="AH71" s="57">
        <f t="shared" si="4"/>
        <v>0</v>
      </c>
      <c r="AI71" s="57">
        <f t="shared" si="4"/>
        <v>0</v>
      </c>
      <c r="AJ71" s="57">
        <f t="shared" si="7"/>
        <v>0</v>
      </c>
      <c r="AK71" s="57">
        <f t="shared" si="7"/>
        <v>0</v>
      </c>
      <c r="AL71" s="57">
        <f t="shared" si="7"/>
        <v>0</v>
      </c>
      <c r="AN71" s="57">
        <f t="shared" si="6"/>
        <v>0</v>
      </c>
      <c r="AO71" s="57">
        <f t="shared" si="6"/>
        <v>0</v>
      </c>
      <c r="AP71" s="57">
        <f t="shared" si="6"/>
        <v>0</v>
      </c>
      <c r="AQ71" s="57">
        <f t="shared" si="5"/>
        <v>0</v>
      </c>
      <c r="AR71" s="57">
        <f t="shared" si="5"/>
        <v>0</v>
      </c>
      <c r="AS71" s="57">
        <f t="shared" si="5"/>
        <v>0</v>
      </c>
      <c r="AT71" s="57">
        <f t="shared" si="5"/>
        <v>0</v>
      </c>
      <c r="AW71" s="57">
        <f t="shared" si="2"/>
        <v>0</v>
      </c>
      <c r="AX71" s="57">
        <f t="shared" si="2"/>
        <v>0</v>
      </c>
      <c r="AY71" s="57">
        <f t="shared" si="2"/>
        <v>0</v>
      </c>
      <c r="AZ71" s="57">
        <f t="shared" si="2"/>
        <v>1</v>
      </c>
      <c r="BA71" s="2565"/>
      <c r="BB71" s="2602"/>
      <c r="BC71" s="2602"/>
      <c r="BD71" s="2602"/>
      <c r="BE71" s="2602"/>
      <c r="BF71" s="2602"/>
      <c r="BG71" s="2602"/>
    </row>
    <row r="72" spans="2:59" ht="15.75" customHeight="1">
      <c r="B72" s="2603" t="s">
        <v>16881</v>
      </c>
      <c r="C72" s="2604" t="s">
        <v>6756</v>
      </c>
      <c r="D72" s="2604">
        <v>3</v>
      </c>
      <c r="E72" s="2605">
        <v>0</v>
      </c>
      <c r="F72" s="2605">
        <v>0.157</v>
      </c>
      <c r="G72" s="2605">
        <v>1.0149999999999999</v>
      </c>
      <c r="H72" s="2605">
        <v>1.5880000000000001</v>
      </c>
      <c r="I72" s="2605">
        <v>0</v>
      </c>
      <c r="J72" s="2605">
        <v>0</v>
      </c>
      <c r="K72" s="2606">
        <v>0</v>
      </c>
      <c r="L72" s="2610"/>
      <c r="M72" s="2607">
        <v>0</v>
      </c>
      <c r="N72" s="2605">
        <v>0</v>
      </c>
      <c r="O72" s="2605">
        <v>0</v>
      </c>
      <c r="P72" s="2605">
        <v>0</v>
      </c>
      <c r="Q72" s="2605">
        <v>8.9999999999999993E-3</v>
      </c>
      <c r="R72" s="2605">
        <v>8.9999999999999993E-3</v>
      </c>
      <c r="S72" s="2606">
        <v>0</v>
      </c>
      <c r="T72" s="2599"/>
      <c r="U72" s="2608" t="s">
        <v>15478</v>
      </c>
      <c r="V72" s="2605">
        <v>1.2490000000000001</v>
      </c>
      <c r="W72" s="2605">
        <v>2</v>
      </c>
      <c r="X72" s="2605">
        <v>0.5</v>
      </c>
      <c r="Y72" s="2606" t="s">
        <v>16823</v>
      </c>
      <c r="Z72" s="2576"/>
      <c r="AA72" s="2609" t="s">
        <v>15542</v>
      </c>
      <c r="AC72" s="2565"/>
      <c r="AD72" s="92" t="str">
        <f t="shared" si="3"/>
        <v>Please complete all cells in row</v>
      </c>
      <c r="AE72" s="2565"/>
      <c r="AF72" s="57">
        <f t="shared" si="4"/>
        <v>0</v>
      </c>
      <c r="AG72" s="57">
        <f t="shared" si="4"/>
        <v>0</v>
      </c>
      <c r="AH72" s="57">
        <f t="shared" si="4"/>
        <v>0</v>
      </c>
      <c r="AI72" s="57">
        <f t="shared" si="4"/>
        <v>0</v>
      </c>
      <c r="AJ72" s="57">
        <f t="shared" si="7"/>
        <v>0</v>
      </c>
      <c r="AK72" s="57">
        <f t="shared" si="7"/>
        <v>0</v>
      </c>
      <c r="AL72" s="57">
        <f t="shared" si="7"/>
        <v>0</v>
      </c>
      <c r="AN72" s="57">
        <f t="shared" si="6"/>
        <v>0</v>
      </c>
      <c r="AO72" s="57">
        <f t="shared" si="6"/>
        <v>0</v>
      </c>
      <c r="AP72" s="57">
        <f t="shared" si="6"/>
        <v>0</v>
      </c>
      <c r="AQ72" s="57">
        <f t="shared" si="5"/>
        <v>0</v>
      </c>
      <c r="AR72" s="57">
        <f t="shared" si="5"/>
        <v>0</v>
      </c>
      <c r="AS72" s="57">
        <f t="shared" si="5"/>
        <v>0</v>
      </c>
      <c r="AT72" s="57">
        <f t="shared" si="5"/>
        <v>0</v>
      </c>
      <c r="AW72" s="57">
        <f t="shared" si="2"/>
        <v>0</v>
      </c>
      <c r="AX72" s="57">
        <f t="shared" si="2"/>
        <v>0</v>
      </c>
      <c r="AY72" s="57">
        <f t="shared" si="2"/>
        <v>0</v>
      </c>
      <c r="AZ72" s="57">
        <f t="shared" ref="AZ72:AZ135" si="8" xml:space="preserve"> IF(SUM($E72:$K72,$M72:$S72,$V72:$Y72)&gt;0,IF( ISNUMBER(Y72 ), 0, 1 ),0)</f>
        <v>1</v>
      </c>
      <c r="BA72" s="2565"/>
      <c r="BB72" s="2602"/>
      <c r="BC72" s="2602"/>
      <c r="BD72" s="2602"/>
      <c r="BE72" s="2602"/>
      <c r="BF72" s="2602"/>
      <c r="BG72" s="2602"/>
    </row>
    <row r="73" spans="2:59" ht="15.75" customHeight="1">
      <c r="B73" s="2603" t="s">
        <v>16882</v>
      </c>
      <c r="C73" s="2604" t="s">
        <v>6756</v>
      </c>
      <c r="D73" s="2604">
        <v>3</v>
      </c>
      <c r="E73" s="2605">
        <v>0</v>
      </c>
      <c r="F73" s="2605">
        <v>5.0999999999999997E-2</v>
      </c>
      <c r="G73" s="2605">
        <v>0.27800000000000002</v>
      </c>
      <c r="H73" s="2605">
        <v>2.5990000000000002</v>
      </c>
      <c r="I73" s="2605">
        <v>1.9359999999999999</v>
      </c>
      <c r="J73" s="2605">
        <v>0.10199999999999999</v>
      </c>
      <c r="K73" s="2606">
        <v>0</v>
      </c>
      <c r="L73" s="2610"/>
      <c r="M73" s="2607">
        <v>0</v>
      </c>
      <c r="N73" s="2605">
        <v>0</v>
      </c>
      <c r="O73" s="2605">
        <v>0</v>
      </c>
      <c r="P73" s="2605">
        <v>0</v>
      </c>
      <c r="Q73" s="2605">
        <v>0</v>
      </c>
      <c r="R73" s="2605">
        <v>0</v>
      </c>
      <c r="S73" s="2606">
        <v>8.8999999999999996E-2</v>
      </c>
      <c r="T73" s="2599"/>
      <c r="U73" s="2608" t="s">
        <v>15478</v>
      </c>
      <c r="V73" s="2605">
        <v>11.753</v>
      </c>
      <c r="W73" s="2605">
        <v>2</v>
      </c>
      <c r="X73" s="2605">
        <v>0.3</v>
      </c>
      <c r="Y73" s="2606" t="s">
        <v>16823</v>
      </c>
      <c r="Z73" s="2576"/>
      <c r="AA73" s="2609" t="s">
        <v>15543</v>
      </c>
      <c r="AC73" s="2565"/>
      <c r="AD73" s="92" t="str">
        <f t="shared" si="3"/>
        <v>Please complete all cells in row</v>
      </c>
      <c r="AE73" s="2565"/>
      <c r="AF73" s="57">
        <f t="shared" si="4"/>
        <v>0</v>
      </c>
      <c r="AG73" s="57">
        <f t="shared" si="4"/>
        <v>0</v>
      </c>
      <c r="AH73" s="57">
        <f t="shared" si="4"/>
        <v>0</v>
      </c>
      <c r="AI73" s="57">
        <f t="shared" si="4"/>
        <v>0</v>
      </c>
      <c r="AJ73" s="57">
        <f t="shared" si="7"/>
        <v>0</v>
      </c>
      <c r="AK73" s="57">
        <f t="shared" si="7"/>
        <v>0</v>
      </c>
      <c r="AL73" s="57">
        <f t="shared" si="7"/>
        <v>0</v>
      </c>
      <c r="AN73" s="57">
        <f t="shared" si="6"/>
        <v>0</v>
      </c>
      <c r="AO73" s="57">
        <f t="shared" si="6"/>
        <v>0</v>
      </c>
      <c r="AP73" s="57">
        <f t="shared" si="6"/>
        <v>0</v>
      </c>
      <c r="AQ73" s="57">
        <f t="shared" si="5"/>
        <v>0</v>
      </c>
      <c r="AR73" s="57">
        <f t="shared" si="5"/>
        <v>0</v>
      </c>
      <c r="AS73" s="57">
        <f t="shared" si="5"/>
        <v>0</v>
      </c>
      <c r="AT73" s="57">
        <f t="shared" si="5"/>
        <v>0</v>
      </c>
      <c r="AW73" s="57">
        <f t="shared" ref="AW73:AZ136" si="9" xml:space="preserve"> IF(SUM($E73:$K73,$M73:$S73,$V73:$Y73)&gt;0,IF( ISNUMBER(V73 ), 0, 1 ),0)</f>
        <v>0</v>
      </c>
      <c r="AX73" s="57">
        <f t="shared" si="9"/>
        <v>0</v>
      </c>
      <c r="AY73" s="57">
        <f t="shared" si="9"/>
        <v>0</v>
      </c>
      <c r="AZ73" s="57">
        <f t="shared" si="8"/>
        <v>1</v>
      </c>
      <c r="BA73" s="2565"/>
      <c r="BB73" s="2602"/>
      <c r="BC73" s="2602"/>
      <c r="BD73" s="2602"/>
      <c r="BE73" s="2602"/>
      <c r="BF73" s="2602"/>
      <c r="BG73" s="2602"/>
    </row>
    <row r="74" spans="2:59" ht="15.75" customHeight="1">
      <c r="B74" s="2603" t="s">
        <v>16883</v>
      </c>
      <c r="C74" s="2604" t="s">
        <v>6756</v>
      </c>
      <c r="D74" s="2604">
        <v>3</v>
      </c>
      <c r="E74" s="2605">
        <v>0</v>
      </c>
      <c r="F74" s="2605">
        <v>0</v>
      </c>
      <c r="G74" s="2605">
        <v>0.05</v>
      </c>
      <c r="H74" s="2605">
        <v>0.30099999999999999</v>
      </c>
      <c r="I74" s="2605">
        <v>1.3089999999999999</v>
      </c>
      <c r="J74" s="2605">
        <v>5.3999999999999999E-2</v>
      </c>
      <c r="K74" s="2606">
        <v>0</v>
      </c>
      <c r="L74" s="2610"/>
      <c r="M74" s="2607">
        <v>0</v>
      </c>
      <c r="N74" s="2605">
        <v>0</v>
      </c>
      <c r="O74" s="2605">
        <v>0</v>
      </c>
      <c r="P74" s="2605">
        <v>0</v>
      </c>
      <c r="Q74" s="2605">
        <v>0</v>
      </c>
      <c r="R74" s="2605">
        <v>0</v>
      </c>
      <c r="S74" s="2606">
        <v>8.0000000000000002E-3</v>
      </c>
      <c r="T74" s="2599"/>
      <c r="U74" s="2608" t="s">
        <v>15478</v>
      </c>
      <c r="V74" s="2605">
        <v>1.1180000000000001</v>
      </c>
      <c r="W74" s="2605">
        <v>0</v>
      </c>
      <c r="X74" s="2605">
        <v>0.4</v>
      </c>
      <c r="Y74" s="2606" t="s">
        <v>16823</v>
      </c>
      <c r="Z74" s="2576"/>
      <c r="AA74" s="2609" t="s">
        <v>15544</v>
      </c>
      <c r="AC74" s="2565"/>
      <c r="AD74" s="92" t="str">
        <f t="shared" ref="AD74:AD137" si="10">IF( SUM( AF74:AZ74 ) = 0, 0, $AF$5 )</f>
        <v>Please complete all cells in row</v>
      </c>
      <c r="AE74" s="2565"/>
      <c r="AF74" s="57">
        <f t="shared" ref="AF74:AL127" si="11" xml:space="preserve"> IF(SUM($E74:$K74,$M74:$S74,$V74:$Y74)&gt;0,IF( ISNUMBER(E74 ), 0, 1 ),0)</f>
        <v>0</v>
      </c>
      <c r="AG74" s="57">
        <f t="shared" si="11"/>
        <v>0</v>
      </c>
      <c r="AH74" s="57">
        <f t="shared" si="11"/>
        <v>0</v>
      </c>
      <c r="AI74" s="57">
        <f t="shared" si="11"/>
        <v>0</v>
      </c>
      <c r="AJ74" s="57">
        <f t="shared" si="7"/>
        <v>0</v>
      </c>
      <c r="AK74" s="57">
        <f t="shared" si="7"/>
        <v>0</v>
      </c>
      <c r="AL74" s="57">
        <f t="shared" si="7"/>
        <v>0</v>
      </c>
      <c r="AN74" s="57">
        <f t="shared" si="6"/>
        <v>0</v>
      </c>
      <c r="AO74" s="57">
        <f t="shared" si="6"/>
        <v>0</v>
      </c>
      <c r="AP74" s="57">
        <f t="shared" si="6"/>
        <v>0</v>
      </c>
      <c r="AQ74" s="57">
        <f t="shared" si="5"/>
        <v>0</v>
      </c>
      <c r="AR74" s="57">
        <f t="shared" si="5"/>
        <v>0</v>
      </c>
      <c r="AS74" s="57">
        <f t="shared" si="5"/>
        <v>0</v>
      </c>
      <c r="AT74" s="57">
        <f t="shared" si="5"/>
        <v>0</v>
      </c>
      <c r="AW74" s="57">
        <f t="shared" si="9"/>
        <v>0</v>
      </c>
      <c r="AX74" s="57">
        <f t="shared" si="9"/>
        <v>0</v>
      </c>
      <c r="AY74" s="57">
        <f t="shared" si="9"/>
        <v>0</v>
      </c>
      <c r="AZ74" s="57">
        <f t="shared" si="8"/>
        <v>1</v>
      </c>
      <c r="BA74" s="2565"/>
      <c r="BB74" s="2602"/>
      <c r="BC74" s="2602"/>
      <c r="BD74" s="2602"/>
      <c r="BE74" s="2602"/>
      <c r="BF74" s="2602"/>
      <c r="BG74" s="2602"/>
    </row>
    <row r="75" spans="2:59" ht="15.75" customHeight="1">
      <c r="B75" s="2603" t="s">
        <v>16884</v>
      </c>
      <c r="C75" s="2604" t="s">
        <v>6756</v>
      </c>
      <c r="D75" s="2604">
        <v>3</v>
      </c>
      <c r="E75" s="2605">
        <v>0</v>
      </c>
      <c r="F75" s="2605">
        <v>0.27400000000000002</v>
      </c>
      <c r="G75" s="2605">
        <v>1.105</v>
      </c>
      <c r="H75" s="2605">
        <v>1.19</v>
      </c>
      <c r="I75" s="2605">
        <v>0.17399999999999999</v>
      </c>
      <c r="J75" s="2605">
        <v>0</v>
      </c>
      <c r="K75" s="2606">
        <v>0</v>
      </c>
      <c r="L75" s="2610"/>
      <c r="M75" s="2607">
        <v>0</v>
      </c>
      <c r="N75" s="2605">
        <v>0</v>
      </c>
      <c r="O75" s="2605">
        <v>0</v>
      </c>
      <c r="P75" s="2605">
        <v>0</v>
      </c>
      <c r="Q75" s="2605">
        <v>0</v>
      </c>
      <c r="R75" s="2605">
        <v>5.5E-2</v>
      </c>
      <c r="S75" s="2606">
        <v>0</v>
      </c>
      <c r="T75" s="2599"/>
      <c r="U75" s="2608" t="s">
        <v>15478</v>
      </c>
      <c r="V75" s="2605">
        <v>7.2469999999999999</v>
      </c>
      <c r="W75" s="2605">
        <v>0</v>
      </c>
      <c r="X75" s="2605">
        <v>1</v>
      </c>
      <c r="Y75" s="2606" t="s">
        <v>16823</v>
      </c>
      <c r="Z75" s="2576"/>
      <c r="AA75" s="2609" t="s">
        <v>15545</v>
      </c>
      <c r="AC75" s="2565"/>
      <c r="AD75" s="92" t="str">
        <f t="shared" si="10"/>
        <v>Please complete all cells in row</v>
      </c>
      <c r="AE75" s="2565"/>
      <c r="AF75" s="57">
        <f t="shared" si="11"/>
        <v>0</v>
      </c>
      <c r="AG75" s="57">
        <f t="shared" si="11"/>
        <v>0</v>
      </c>
      <c r="AH75" s="57">
        <f t="shared" si="11"/>
        <v>0</v>
      </c>
      <c r="AI75" s="57">
        <f t="shared" si="11"/>
        <v>0</v>
      </c>
      <c r="AJ75" s="57">
        <f t="shared" si="7"/>
        <v>0</v>
      </c>
      <c r="AK75" s="57">
        <f t="shared" si="7"/>
        <v>0</v>
      </c>
      <c r="AL75" s="57">
        <f t="shared" si="7"/>
        <v>0</v>
      </c>
      <c r="AN75" s="57">
        <f t="shared" si="6"/>
        <v>0</v>
      </c>
      <c r="AO75" s="57">
        <f t="shared" si="6"/>
        <v>0</v>
      </c>
      <c r="AP75" s="57">
        <f t="shared" si="6"/>
        <v>0</v>
      </c>
      <c r="AQ75" s="57">
        <f t="shared" si="5"/>
        <v>0</v>
      </c>
      <c r="AR75" s="57">
        <f t="shared" si="5"/>
        <v>0</v>
      </c>
      <c r="AS75" s="57">
        <f t="shared" si="5"/>
        <v>0</v>
      </c>
      <c r="AT75" s="57">
        <f t="shared" si="5"/>
        <v>0</v>
      </c>
      <c r="AW75" s="57">
        <f t="shared" si="9"/>
        <v>0</v>
      </c>
      <c r="AX75" s="57">
        <f t="shared" si="9"/>
        <v>0</v>
      </c>
      <c r="AY75" s="57">
        <f t="shared" si="9"/>
        <v>0</v>
      </c>
      <c r="AZ75" s="57">
        <f t="shared" si="8"/>
        <v>1</v>
      </c>
      <c r="BA75" s="2565"/>
      <c r="BB75" s="2602"/>
      <c r="BC75" s="2602"/>
      <c r="BD75" s="2602"/>
      <c r="BE75" s="2602"/>
      <c r="BF75" s="2602"/>
      <c r="BG75" s="2602"/>
    </row>
    <row r="76" spans="2:59" ht="15.75" customHeight="1">
      <c r="B76" s="2603" t="s">
        <v>16885</v>
      </c>
      <c r="C76" s="2604" t="s">
        <v>6756</v>
      </c>
      <c r="D76" s="2604">
        <v>3</v>
      </c>
      <c r="E76" s="2605">
        <v>0</v>
      </c>
      <c r="F76" s="2605">
        <v>0.16800000000000001</v>
      </c>
      <c r="G76" s="2605">
        <v>1.17</v>
      </c>
      <c r="H76" s="2605">
        <v>1.7629999999999999</v>
      </c>
      <c r="I76" s="2605">
        <v>0</v>
      </c>
      <c r="J76" s="2605">
        <v>0</v>
      </c>
      <c r="K76" s="2606">
        <v>0</v>
      </c>
      <c r="L76" s="2610"/>
      <c r="M76" s="2607">
        <v>0</v>
      </c>
      <c r="N76" s="2605">
        <v>0</v>
      </c>
      <c r="O76" s="2605">
        <v>0</v>
      </c>
      <c r="P76" s="2605">
        <v>0</v>
      </c>
      <c r="Q76" s="2605">
        <v>0.02</v>
      </c>
      <c r="R76" s="2605">
        <v>0.02</v>
      </c>
      <c r="S76" s="2606">
        <v>0</v>
      </c>
      <c r="T76" s="2599"/>
      <c r="U76" s="2608" t="s">
        <v>15478</v>
      </c>
      <c r="V76" s="2605">
        <v>2.5880000000000001</v>
      </c>
      <c r="W76" s="2605">
        <v>0</v>
      </c>
      <c r="X76" s="2605">
        <v>0.4</v>
      </c>
      <c r="Y76" s="2606" t="s">
        <v>16823</v>
      </c>
      <c r="Z76" s="2576"/>
      <c r="AA76" s="2609" t="s">
        <v>15546</v>
      </c>
      <c r="AC76" s="2565"/>
      <c r="AD76" s="92" t="str">
        <f t="shared" si="10"/>
        <v>Please complete all cells in row</v>
      </c>
      <c r="AE76" s="2565"/>
      <c r="AF76" s="57">
        <f t="shared" si="11"/>
        <v>0</v>
      </c>
      <c r="AG76" s="57">
        <f t="shared" si="11"/>
        <v>0</v>
      </c>
      <c r="AH76" s="57">
        <f t="shared" si="11"/>
        <v>0</v>
      </c>
      <c r="AI76" s="57">
        <f t="shared" si="11"/>
        <v>0</v>
      </c>
      <c r="AJ76" s="57">
        <f t="shared" si="7"/>
        <v>0</v>
      </c>
      <c r="AK76" s="57">
        <f t="shared" si="7"/>
        <v>0</v>
      </c>
      <c r="AL76" s="57">
        <f t="shared" si="7"/>
        <v>0</v>
      </c>
      <c r="AN76" s="57">
        <f t="shared" si="6"/>
        <v>0</v>
      </c>
      <c r="AO76" s="57">
        <f t="shared" si="6"/>
        <v>0</v>
      </c>
      <c r="AP76" s="57">
        <f t="shared" si="6"/>
        <v>0</v>
      </c>
      <c r="AQ76" s="57">
        <f t="shared" si="5"/>
        <v>0</v>
      </c>
      <c r="AR76" s="57">
        <f t="shared" si="5"/>
        <v>0</v>
      </c>
      <c r="AS76" s="57">
        <f t="shared" si="5"/>
        <v>0</v>
      </c>
      <c r="AT76" s="57">
        <f t="shared" si="5"/>
        <v>0</v>
      </c>
      <c r="AW76" s="57">
        <f t="shared" si="9"/>
        <v>0</v>
      </c>
      <c r="AX76" s="57">
        <f t="shared" si="9"/>
        <v>0</v>
      </c>
      <c r="AY76" s="57">
        <f t="shared" si="9"/>
        <v>0</v>
      </c>
      <c r="AZ76" s="57">
        <f t="shared" si="8"/>
        <v>1</v>
      </c>
      <c r="BA76" s="2565"/>
      <c r="BB76" s="2602"/>
      <c r="BC76" s="2602"/>
      <c r="BD76" s="2602"/>
      <c r="BE76" s="2602"/>
      <c r="BF76" s="2602"/>
      <c r="BG76" s="2602"/>
    </row>
    <row r="77" spans="2:59" ht="15.75" customHeight="1">
      <c r="B77" s="2603" t="s">
        <v>16886</v>
      </c>
      <c r="C77" s="2604" t="s">
        <v>6756</v>
      </c>
      <c r="D77" s="2604">
        <v>3</v>
      </c>
      <c r="E77" s="2605">
        <v>0</v>
      </c>
      <c r="F77" s="2605">
        <v>9.7000000000000003E-2</v>
      </c>
      <c r="G77" s="2605">
        <v>0.53400000000000003</v>
      </c>
      <c r="H77" s="2605">
        <v>3.7450000000000001</v>
      </c>
      <c r="I77" s="2605">
        <v>2.6709999999999998</v>
      </c>
      <c r="J77" s="2605">
        <v>0.13</v>
      </c>
      <c r="K77" s="2606">
        <v>0</v>
      </c>
      <c r="L77" s="2610"/>
      <c r="M77" s="2607">
        <v>0</v>
      </c>
      <c r="N77" s="2605">
        <v>0</v>
      </c>
      <c r="O77" s="2605">
        <v>0</v>
      </c>
      <c r="P77" s="2605">
        <v>0</v>
      </c>
      <c r="Q77" s="2605">
        <v>0</v>
      </c>
      <c r="R77" s="2605">
        <v>0</v>
      </c>
      <c r="S77" s="2606">
        <v>0.33500000000000002</v>
      </c>
      <c r="T77" s="2599"/>
      <c r="U77" s="2608" t="s">
        <v>15478</v>
      </c>
      <c r="V77" s="2605">
        <v>44.338000000000001</v>
      </c>
      <c r="W77" s="2605">
        <v>2</v>
      </c>
      <c r="X77" s="2605">
        <v>0.3</v>
      </c>
      <c r="Y77" s="2606" t="s">
        <v>16823</v>
      </c>
      <c r="Z77" s="2576"/>
      <c r="AA77" s="2609" t="s">
        <v>15547</v>
      </c>
      <c r="AC77" s="2565"/>
      <c r="AD77" s="92" t="str">
        <f t="shared" si="10"/>
        <v>Please complete all cells in row</v>
      </c>
      <c r="AE77" s="2565"/>
      <c r="AF77" s="57">
        <f t="shared" si="11"/>
        <v>0</v>
      </c>
      <c r="AG77" s="57">
        <f t="shared" si="11"/>
        <v>0</v>
      </c>
      <c r="AH77" s="57">
        <f t="shared" si="11"/>
        <v>0</v>
      </c>
      <c r="AI77" s="57">
        <f t="shared" si="11"/>
        <v>0</v>
      </c>
      <c r="AJ77" s="57">
        <f t="shared" si="7"/>
        <v>0</v>
      </c>
      <c r="AK77" s="57">
        <f t="shared" si="7"/>
        <v>0</v>
      </c>
      <c r="AL77" s="57">
        <f t="shared" si="7"/>
        <v>0</v>
      </c>
      <c r="AN77" s="57">
        <f t="shared" si="6"/>
        <v>0</v>
      </c>
      <c r="AO77" s="57">
        <f t="shared" si="6"/>
        <v>0</v>
      </c>
      <c r="AP77" s="57">
        <f t="shared" si="6"/>
        <v>0</v>
      </c>
      <c r="AQ77" s="57">
        <f t="shared" si="5"/>
        <v>0</v>
      </c>
      <c r="AR77" s="57">
        <f t="shared" si="5"/>
        <v>0</v>
      </c>
      <c r="AS77" s="57">
        <f t="shared" si="5"/>
        <v>0</v>
      </c>
      <c r="AT77" s="57">
        <f t="shared" si="5"/>
        <v>0</v>
      </c>
      <c r="AW77" s="57">
        <f t="shared" si="9"/>
        <v>0</v>
      </c>
      <c r="AX77" s="57">
        <f t="shared" si="9"/>
        <v>0</v>
      </c>
      <c r="AY77" s="57">
        <f t="shared" si="9"/>
        <v>0</v>
      </c>
      <c r="AZ77" s="57">
        <f t="shared" si="8"/>
        <v>1</v>
      </c>
      <c r="BA77" s="2565"/>
      <c r="BB77" s="2602"/>
      <c r="BC77" s="2602"/>
      <c r="BD77" s="2602"/>
      <c r="BE77" s="2602"/>
      <c r="BF77" s="2602"/>
      <c r="BG77" s="2602"/>
    </row>
    <row r="78" spans="2:59" ht="15.75" customHeight="1">
      <c r="B78" s="2603" t="s">
        <v>16887</v>
      </c>
      <c r="C78" s="2604" t="s">
        <v>6756</v>
      </c>
      <c r="D78" s="2604">
        <v>3</v>
      </c>
      <c r="E78" s="2605">
        <v>0</v>
      </c>
      <c r="F78" s="2605">
        <v>3.0000000000000001E-3</v>
      </c>
      <c r="G78" s="2605">
        <v>0.13300000000000001</v>
      </c>
      <c r="H78" s="2605">
        <v>0.30499999999999999</v>
      </c>
      <c r="I78" s="2605">
        <v>1.33</v>
      </c>
      <c r="J78" s="2605">
        <v>5.5E-2</v>
      </c>
      <c r="K78" s="2606">
        <v>0</v>
      </c>
      <c r="L78" s="2610"/>
      <c r="M78" s="2607">
        <v>0</v>
      </c>
      <c r="N78" s="2605">
        <v>0</v>
      </c>
      <c r="O78" s="2605">
        <v>0</v>
      </c>
      <c r="P78" s="2605">
        <v>0</v>
      </c>
      <c r="Q78" s="2605">
        <v>0</v>
      </c>
      <c r="R78" s="2605">
        <v>0</v>
      </c>
      <c r="S78" s="2606">
        <v>8.9999999999999993E-3</v>
      </c>
      <c r="T78" s="2599"/>
      <c r="U78" s="2608" t="s">
        <v>15478</v>
      </c>
      <c r="V78" s="2605">
        <v>1.256</v>
      </c>
      <c r="W78" s="2605">
        <v>0</v>
      </c>
      <c r="X78" s="2605">
        <v>0.4</v>
      </c>
      <c r="Y78" s="2606" t="s">
        <v>16823</v>
      </c>
      <c r="Z78" s="2576"/>
      <c r="AA78" s="2609" t="s">
        <v>15548</v>
      </c>
      <c r="AC78" s="2565"/>
      <c r="AD78" s="92" t="str">
        <f t="shared" si="10"/>
        <v>Please complete all cells in row</v>
      </c>
      <c r="AE78" s="2565"/>
      <c r="AF78" s="57">
        <f t="shared" si="11"/>
        <v>0</v>
      </c>
      <c r="AG78" s="57">
        <f t="shared" si="11"/>
        <v>0</v>
      </c>
      <c r="AH78" s="57">
        <f t="shared" si="11"/>
        <v>0</v>
      </c>
      <c r="AI78" s="57">
        <f t="shared" si="11"/>
        <v>0</v>
      </c>
      <c r="AJ78" s="57">
        <f t="shared" si="7"/>
        <v>0</v>
      </c>
      <c r="AK78" s="57">
        <f t="shared" si="7"/>
        <v>0</v>
      </c>
      <c r="AL78" s="57">
        <f t="shared" si="7"/>
        <v>0</v>
      </c>
      <c r="AN78" s="57">
        <f t="shared" si="6"/>
        <v>0</v>
      </c>
      <c r="AO78" s="57">
        <f t="shared" si="6"/>
        <v>0</v>
      </c>
      <c r="AP78" s="57">
        <f t="shared" si="6"/>
        <v>0</v>
      </c>
      <c r="AQ78" s="57">
        <f t="shared" si="5"/>
        <v>0</v>
      </c>
      <c r="AR78" s="57">
        <f t="shared" si="5"/>
        <v>0</v>
      </c>
      <c r="AS78" s="57">
        <f t="shared" si="5"/>
        <v>0</v>
      </c>
      <c r="AT78" s="57">
        <f t="shared" si="5"/>
        <v>0</v>
      </c>
      <c r="AW78" s="57">
        <f t="shared" si="9"/>
        <v>0</v>
      </c>
      <c r="AX78" s="57">
        <f t="shared" si="9"/>
        <v>0</v>
      </c>
      <c r="AY78" s="57">
        <f t="shared" si="9"/>
        <v>0</v>
      </c>
      <c r="AZ78" s="57">
        <f t="shared" si="8"/>
        <v>1</v>
      </c>
      <c r="BA78" s="2565"/>
      <c r="BB78" s="2602"/>
      <c r="BC78" s="2602"/>
      <c r="BD78" s="2602"/>
      <c r="BE78" s="2602"/>
      <c r="BF78" s="2602"/>
      <c r="BG78" s="2602"/>
    </row>
    <row r="79" spans="2:59" ht="15.75" customHeight="1">
      <c r="B79" s="2603" t="s">
        <v>16888</v>
      </c>
      <c r="C79" s="2604" t="s">
        <v>6756</v>
      </c>
      <c r="D79" s="2604">
        <v>3</v>
      </c>
      <c r="E79" s="2605">
        <v>0</v>
      </c>
      <c r="F79" s="2605">
        <v>1.7000000000000001E-2</v>
      </c>
      <c r="G79" s="2605">
        <v>0.16</v>
      </c>
      <c r="H79" s="2605">
        <v>0.79400000000000004</v>
      </c>
      <c r="I79" s="2605">
        <v>1.276</v>
      </c>
      <c r="J79" s="2605">
        <v>5.8999999999999997E-2</v>
      </c>
      <c r="K79" s="2606">
        <v>0</v>
      </c>
      <c r="L79" s="2610"/>
      <c r="M79" s="2607">
        <v>0</v>
      </c>
      <c r="N79" s="2605">
        <v>0</v>
      </c>
      <c r="O79" s="2605">
        <v>0</v>
      </c>
      <c r="P79" s="2605">
        <v>0</v>
      </c>
      <c r="Q79" s="2605">
        <v>0</v>
      </c>
      <c r="R79" s="2605">
        <v>0</v>
      </c>
      <c r="S79" s="2606">
        <v>6.2E-2</v>
      </c>
      <c r="T79" s="2599"/>
      <c r="U79" s="2608" t="s">
        <v>15478</v>
      </c>
      <c r="V79" s="2605">
        <v>8.1910000000000007</v>
      </c>
      <c r="W79" s="2605">
        <v>0</v>
      </c>
      <c r="X79" s="2605">
        <v>0.5</v>
      </c>
      <c r="Y79" s="2606" t="s">
        <v>16823</v>
      </c>
      <c r="Z79" s="2576"/>
      <c r="AA79" s="2609" t="s">
        <v>15549</v>
      </c>
      <c r="AC79" s="2565"/>
      <c r="AD79" s="92" t="str">
        <f t="shared" si="10"/>
        <v>Please complete all cells in row</v>
      </c>
      <c r="AE79" s="2565"/>
      <c r="AF79" s="57">
        <f t="shared" si="11"/>
        <v>0</v>
      </c>
      <c r="AG79" s="57">
        <f t="shared" si="11"/>
        <v>0</v>
      </c>
      <c r="AH79" s="57">
        <f t="shared" si="11"/>
        <v>0</v>
      </c>
      <c r="AI79" s="57">
        <f t="shared" si="11"/>
        <v>0</v>
      </c>
      <c r="AJ79" s="57">
        <f t="shared" si="7"/>
        <v>0</v>
      </c>
      <c r="AK79" s="57">
        <f t="shared" si="7"/>
        <v>0</v>
      </c>
      <c r="AL79" s="57">
        <f t="shared" si="7"/>
        <v>0</v>
      </c>
      <c r="AN79" s="57">
        <f t="shared" si="6"/>
        <v>0</v>
      </c>
      <c r="AO79" s="57">
        <f t="shared" si="6"/>
        <v>0</v>
      </c>
      <c r="AP79" s="57">
        <f t="shared" si="6"/>
        <v>0</v>
      </c>
      <c r="AQ79" s="57">
        <f t="shared" si="5"/>
        <v>0</v>
      </c>
      <c r="AR79" s="57">
        <f t="shared" si="5"/>
        <v>0</v>
      </c>
      <c r="AS79" s="57">
        <f t="shared" si="5"/>
        <v>0</v>
      </c>
      <c r="AT79" s="57">
        <f t="shared" si="5"/>
        <v>0</v>
      </c>
      <c r="AW79" s="57">
        <f t="shared" si="9"/>
        <v>0</v>
      </c>
      <c r="AX79" s="57">
        <f t="shared" si="9"/>
        <v>0</v>
      </c>
      <c r="AY79" s="57">
        <f t="shared" si="9"/>
        <v>0</v>
      </c>
      <c r="AZ79" s="57">
        <f t="shared" si="8"/>
        <v>1</v>
      </c>
      <c r="BA79" s="2565"/>
      <c r="BB79" s="2602"/>
      <c r="BC79" s="2602"/>
      <c r="BD79" s="2602"/>
      <c r="BE79" s="2602"/>
      <c r="BF79" s="2602"/>
      <c r="BG79" s="2602"/>
    </row>
    <row r="80" spans="2:59" ht="15.75" customHeight="1">
      <c r="B80" s="2603" t="s">
        <v>16889</v>
      </c>
      <c r="C80" s="2604" t="s">
        <v>6756</v>
      </c>
      <c r="D80" s="2604">
        <v>3</v>
      </c>
      <c r="E80" s="2605">
        <v>0</v>
      </c>
      <c r="F80" s="2605">
        <v>0.13300000000000001</v>
      </c>
      <c r="G80" s="2605">
        <v>1.2070000000000001</v>
      </c>
      <c r="H80" s="2605">
        <v>3.3540000000000001</v>
      </c>
      <c r="I80" s="2605">
        <v>1.1160000000000001</v>
      </c>
      <c r="J80" s="2605">
        <v>7.5999999999999998E-2</v>
      </c>
      <c r="K80" s="2606">
        <v>0</v>
      </c>
      <c r="L80" s="2610"/>
      <c r="M80" s="2607">
        <v>0</v>
      </c>
      <c r="N80" s="2605">
        <v>0</v>
      </c>
      <c r="O80" s="2605">
        <v>0</v>
      </c>
      <c r="P80" s="2605">
        <v>0</v>
      </c>
      <c r="Q80" s="2605">
        <v>0</v>
      </c>
      <c r="R80" s="2605">
        <v>0</v>
      </c>
      <c r="S80" s="2606">
        <v>0.183</v>
      </c>
      <c r="T80" s="2599"/>
      <c r="U80" s="2608" t="s">
        <v>15478</v>
      </c>
      <c r="V80" s="2605">
        <v>24.212</v>
      </c>
      <c r="W80" s="2605">
        <v>2</v>
      </c>
      <c r="X80" s="2605">
        <v>0.3</v>
      </c>
      <c r="Y80" s="2606" t="s">
        <v>16823</v>
      </c>
      <c r="Z80" s="2576"/>
      <c r="AA80" s="2609" t="s">
        <v>15550</v>
      </c>
      <c r="AC80" s="2565"/>
      <c r="AD80" s="92" t="str">
        <f t="shared" si="10"/>
        <v>Please complete all cells in row</v>
      </c>
      <c r="AE80" s="2565"/>
      <c r="AF80" s="57">
        <f t="shared" si="11"/>
        <v>0</v>
      </c>
      <c r="AG80" s="57">
        <f t="shared" si="11"/>
        <v>0</v>
      </c>
      <c r="AH80" s="57">
        <f t="shared" si="11"/>
        <v>0</v>
      </c>
      <c r="AI80" s="57">
        <f t="shared" si="11"/>
        <v>0</v>
      </c>
      <c r="AJ80" s="57">
        <f t="shared" si="7"/>
        <v>0</v>
      </c>
      <c r="AK80" s="57">
        <f t="shared" si="7"/>
        <v>0</v>
      </c>
      <c r="AL80" s="57">
        <f t="shared" si="7"/>
        <v>0</v>
      </c>
      <c r="AN80" s="57">
        <f t="shared" si="6"/>
        <v>0</v>
      </c>
      <c r="AO80" s="57">
        <f t="shared" si="6"/>
        <v>0</v>
      </c>
      <c r="AP80" s="57">
        <f t="shared" si="6"/>
        <v>0</v>
      </c>
      <c r="AQ80" s="57">
        <f t="shared" si="5"/>
        <v>0</v>
      </c>
      <c r="AR80" s="57">
        <f t="shared" si="5"/>
        <v>0</v>
      </c>
      <c r="AS80" s="57">
        <f t="shared" si="5"/>
        <v>0</v>
      </c>
      <c r="AT80" s="57">
        <f t="shared" si="5"/>
        <v>0</v>
      </c>
      <c r="AW80" s="57">
        <f t="shared" si="9"/>
        <v>0</v>
      </c>
      <c r="AX80" s="57">
        <f t="shared" si="9"/>
        <v>0</v>
      </c>
      <c r="AY80" s="57">
        <f t="shared" si="9"/>
        <v>0</v>
      </c>
      <c r="AZ80" s="57">
        <f t="shared" si="8"/>
        <v>1</v>
      </c>
      <c r="BA80" s="2565"/>
      <c r="BB80" s="2602"/>
      <c r="BC80" s="2602"/>
      <c r="BD80" s="2602"/>
      <c r="BE80" s="2602"/>
      <c r="BF80" s="2602"/>
      <c r="BG80" s="2602"/>
    </row>
    <row r="81" spans="2:59" ht="15.75" customHeight="1">
      <c r="B81" s="2603" t="s">
        <v>16890</v>
      </c>
      <c r="C81" s="2604" t="s">
        <v>6756</v>
      </c>
      <c r="D81" s="2604">
        <v>3</v>
      </c>
      <c r="E81" s="2605">
        <v>0</v>
      </c>
      <c r="F81" s="2605">
        <v>1.4E-2</v>
      </c>
      <c r="G81" s="2605">
        <v>0.11899999999999999</v>
      </c>
      <c r="H81" s="2605">
        <v>0.10199999999999999</v>
      </c>
      <c r="I81" s="2605">
        <v>0.83799999999999997</v>
      </c>
      <c r="J81" s="2605">
        <v>0.24399999999999999</v>
      </c>
      <c r="K81" s="2606">
        <v>0</v>
      </c>
      <c r="L81" s="2610"/>
      <c r="M81" s="2607">
        <v>0</v>
      </c>
      <c r="N81" s="2605">
        <v>0</v>
      </c>
      <c r="O81" s="2605">
        <v>0</v>
      </c>
      <c r="P81" s="2605">
        <v>0</v>
      </c>
      <c r="Q81" s="2605">
        <v>0</v>
      </c>
      <c r="R81" s="2605">
        <v>0</v>
      </c>
      <c r="S81" s="2606">
        <v>1.4999999999999999E-2</v>
      </c>
      <c r="T81" s="2599"/>
      <c r="U81" s="2608" t="s">
        <v>15478</v>
      </c>
      <c r="V81" s="2605">
        <v>1.9259999999999999</v>
      </c>
      <c r="W81" s="2605">
        <v>0</v>
      </c>
      <c r="X81" s="2605">
        <v>4.4000000000000004</v>
      </c>
      <c r="Y81" s="2606" t="s">
        <v>16823</v>
      </c>
      <c r="Z81" s="2576"/>
      <c r="AA81" s="2609" t="s">
        <v>15551</v>
      </c>
      <c r="AC81" s="2565"/>
      <c r="AD81" s="92" t="str">
        <f t="shared" si="10"/>
        <v>Please complete all cells in row</v>
      </c>
      <c r="AE81" s="2565"/>
      <c r="AF81" s="57">
        <f t="shared" si="11"/>
        <v>0</v>
      </c>
      <c r="AG81" s="57">
        <f t="shared" si="11"/>
        <v>0</v>
      </c>
      <c r="AH81" s="57">
        <f t="shared" si="11"/>
        <v>0</v>
      </c>
      <c r="AI81" s="57">
        <f t="shared" si="11"/>
        <v>0</v>
      </c>
      <c r="AJ81" s="57">
        <f t="shared" si="7"/>
        <v>0</v>
      </c>
      <c r="AK81" s="57">
        <f t="shared" si="7"/>
        <v>0</v>
      </c>
      <c r="AL81" s="57">
        <f t="shared" si="7"/>
        <v>0</v>
      </c>
      <c r="AN81" s="57">
        <f t="shared" si="6"/>
        <v>0</v>
      </c>
      <c r="AO81" s="57">
        <f t="shared" si="6"/>
        <v>0</v>
      </c>
      <c r="AP81" s="57">
        <f t="shared" si="6"/>
        <v>0</v>
      </c>
      <c r="AQ81" s="57">
        <f t="shared" si="5"/>
        <v>0</v>
      </c>
      <c r="AR81" s="57">
        <f t="shared" si="5"/>
        <v>0</v>
      </c>
      <c r="AS81" s="57">
        <f t="shared" si="5"/>
        <v>0</v>
      </c>
      <c r="AT81" s="57">
        <f t="shared" si="5"/>
        <v>0</v>
      </c>
      <c r="AW81" s="57">
        <f t="shared" si="9"/>
        <v>0</v>
      </c>
      <c r="AX81" s="57">
        <f t="shared" si="9"/>
        <v>0</v>
      </c>
      <c r="AY81" s="57">
        <f t="shared" si="9"/>
        <v>0</v>
      </c>
      <c r="AZ81" s="57">
        <f t="shared" si="8"/>
        <v>1</v>
      </c>
      <c r="BA81" s="2565"/>
      <c r="BB81" s="2602"/>
      <c r="BC81" s="2602"/>
      <c r="BD81" s="2602"/>
      <c r="BE81" s="2602"/>
      <c r="BF81" s="2602"/>
      <c r="BG81" s="2602"/>
    </row>
    <row r="82" spans="2:59" ht="15.75" customHeight="1">
      <c r="B82" s="2603" t="s">
        <v>16891</v>
      </c>
      <c r="C82" s="2604" t="s">
        <v>6756</v>
      </c>
      <c r="D82" s="2604">
        <v>3</v>
      </c>
      <c r="E82" s="2605">
        <v>0</v>
      </c>
      <c r="F82" s="2605">
        <v>4.0000000000000001E-3</v>
      </c>
      <c r="G82" s="2605">
        <v>5.5E-2</v>
      </c>
      <c r="H82" s="2605">
        <v>0.29799999999999999</v>
      </c>
      <c r="I82" s="2605">
        <v>1.4470000000000001</v>
      </c>
      <c r="J82" s="2605">
        <v>5.8000000000000003E-2</v>
      </c>
      <c r="K82" s="2606">
        <v>0</v>
      </c>
      <c r="L82" s="2610"/>
      <c r="M82" s="2607">
        <v>0</v>
      </c>
      <c r="N82" s="2605">
        <v>0</v>
      </c>
      <c r="O82" s="2605">
        <v>0</v>
      </c>
      <c r="P82" s="2605">
        <v>0</v>
      </c>
      <c r="Q82" s="2605">
        <v>0</v>
      </c>
      <c r="R82" s="2605">
        <v>0</v>
      </c>
      <c r="S82" s="2606">
        <v>1.4999999999999999E-2</v>
      </c>
      <c r="T82" s="2599"/>
      <c r="U82" s="2608" t="s">
        <v>15478</v>
      </c>
      <c r="V82" s="2605">
        <v>2.0449999999999999</v>
      </c>
      <c r="W82" s="2605">
        <v>0</v>
      </c>
      <c r="X82" s="2605">
        <v>0.5</v>
      </c>
      <c r="Y82" s="2606" t="s">
        <v>16823</v>
      </c>
      <c r="Z82" s="2576"/>
      <c r="AA82" s="2609" t="s">
        <v>15552</v>
      </c>
      <c r="AC82" s="2565"/>
      <c r="AD82" s="92" t="str">
        <f t="shared" si="10"/>
        <v>Please complete all cells in row</v>
      </c>
      <c r="AE82" s="2565"/>
      <c r="AF82" s="57">
        <f t="shared" si="11"/>
        <v>0</v>
      </c>
      <c r="AG82" s="57">
        <f t="shared" si="11"/>
        <v>0</v>
      </c>
      <c r="AH82" s="57">
        <f t="shared" si="11"/>
        <v>0</v>
      </c>
      <c r="AI82" s="57">
        <f t="shared" si="11"/>
        <v>0</v>
      </c>
      <c r="AJ82" s="57">
        <f t="shared" si="7"/>
        <v>0</v>
      </c>
      <c r="AK82" s="57">
        <f t="shared" si="7"/>
        <v>0</v>
      </c>
      <c r="AL82" s="57">
        <f t="shared" si="7"/>
        <v>0</v>
      </c>
      <c r="AN82" s="57">
        <f t="shared" si="6"/>
        <v>0</v>
      </c>
      <c r="AO82" s="57">
        <f t="shared" si="6"/>
        <v>0</v>
      </c>
      <c r="AP82" s="57">
        <f t="shared" si="6"/>
        <v>0</v>
      </c>
      <c r="AQ82" s="57">
        <f t="shared" si="5"/>
        <v>0</v>
      </c>
      <c r="AR82" s="57">
        <f t="shared" si="5"/>
        <v>0</v>
      </c>
      <c r="AS82" s="57">
        <f t="shared" si="5"/>
        <v>0</v>
      </c>
      <c r="AT82" s="57">
        <f t="shared" si="5"/>
        <v>0</v>
      </c>
      <c r="AW82" s="57">
        <f t="shared" si="9"/>
        <v>0</v>
      </c>
      <c r="AX82" s="57">
        <f t="shared" si="9"/>
        <v>0</v>
      </c>
      <c r="AY82" s="57">
        <f t="shared" si="9"/>
        <v>0</v>
      </c>
      <c r="AZ82" s="57">
        <f t="shared" si="8"/>
        <v>1</v>
      </c>
      <c r="BA82" s="2565"/>
      <c r="BB82" s="2602"/>
      <c r="BC82" s="2602"/>
      <c r="BD82" s="2602"/>
      <c r="BE82" s="2602"/>
      <c r="BF82" s="2602"/>
      <c r="BG82" s="2602"/>
    </row>
    <row r="83" spans="2:59" ht="15.75" customHeight="1">
      <c r="B83" s="2603" t="s">
        <v>16892</v>
      </c>
      <c r="C83" s="2604" t="s">
        <v>6756</v>
      </c>
      <c r="D83" s="2604">
        <v>3</v>
      </c>
      <c r="E83" s="2605">
        <v>0</v>
      </c>
      <c r="F83" s="2605">
        <v>5.0000000000000001E-3</v>
      </c>
      <c r="G83" s="2605">
        <v>0</v>
      </c>
      <c r="H83" s="2605">
        <v>0.20100000000000001</v>
      </c>
      <c r="I83" s="2605">
        <v>0</v>
      </c>
      <c r="J83" s="2605">
        <v>0</v>
      </c>
      <c r="K83" s="2606">
        <v>0</v>
      </c>
      <c r="L83" s="2610"/>
      <c r="M83" s="2607">
        <v>0</v>
      </c>
      <c r="N83" s="2605">
        <v>0</v>
      </c>
      <c r="O83" s="2605">
        <v>0</v>
      </c>
      <c r="P83" s="2605">
        <v>0</v>
      </c>
      <c r="Q83" s="2605">
        <v>2.1999999999999999E-2</v>
      </c>
      <c r="R83" s="2605">
        <v>2.1999999999999999E-2</v>
      </c>
      <c r="S83" s="2606">
        <v>0</v>
      </c>
      <c r="T83" s="2599"/>
      <c r="U83" s="2608" t="s">
        <v>15478</v>
      </c>
      <c r="V83" s="2605">
        <v>2.9340000000000002</v>
      </c>
      <c r="W83" s="2605">
        <v>0</v>
      </c>
      <c r="X83" s="2605">
        <v>0.3</v>
      </c>
      <c r="Y83" s="2606" t="s">
        <v>16823</v>
      </c>
      <c r="Z83" s="2576"/>
      <c r="AA83" s="2609" t="s">
        <v>15553</v>
      </c>
      <c r="AC83" s="2565"/>
      <c r="AD83" s="92" t="str">
        <f t="shared" si="10"/>
        <v>Please complete all cells in row</v>
      </c>
      <c r="AE83" s="2565"/>
      <c r="AF83" s="57">
        <f t="shared" si="11"/>
        <v>0</v>
      </c>
      <c r="AG83" s="57">
        <f t="shared" si="11"/>
        <v>0</v>
      </c>
      <c r="AH83" s="57">
        <f t="shared" si="11"/>
        <v>0</v>
      </c>
      <c r="AI83" s="57">
        <f t="shared" si="11"/>
        <v>0</v>
      </c>
      <c r="AJ83" s="57">
        <f t="shared" si="7"/>
        <v>0</v>
      </c>
      <c r="AK83" s="57">
        <f t="shared" si="7"/>
        <v>0</v>
      </c>
      <c r="AL83" s="57">
        <f t="shared" si="7"/>
        <v>0</v>
      </c>
      <c r="AN83" s="57">
        <f t="shared" si="6"/>
        <v>0</v>
      </c>
      <c r="AO83" s="57">
        <f t="shared" si="6"/>
        <v>0</v>
      </c>
      <c r="AP83" s="57">
        <f t="shared" si="6"/>
        <v>0</v>
      </c>
      <c r="AQ83" s="57">
        <f t="shared" si="5"/>
        <v>0</v>
      </c>
      <c r="AR83" s="57">
        <f t="shared" si="5"/>
        <v>0</v>
      </c>
      <c r="AS83" s="57">
        <f t="shared" si="5"/>
        <v>0</v>
      </c>
      <c r="AT83" s="57">
        <f t="shared" si="5"/>
        <v>0</v>
      </c>
      <c r="AW83" s="57">
        <f t="shared" si="9"/>
        <v>0</v>
      </c>
      <c r="AX83" s="57">
        <f t="shared" si="9"/>
        <v>0</v>
      </c>
      <c r="AY83" s="57">
        <f t="shared" si="9"/>
        <v>0</v>
      </c>
      <c r="AZ83" s="57">
        <f t="shared" si="8"/>
        <v>1</v>
      </c>
      <c r="BA83" s="2565"/>
      <c r="BB83" s="2602"/>
      <c r="BC83" s="2602"/>
      <c r="BD83" s="2602"/>
      <c r="BE83" s="2602"/>
      <c r="BF83" s="2602"/>
      <c r="BG83" s="2602"/>
    </row>
    <row r="84" spans="2:59" ht="15.75" customHeight="1">
      <c r="B84" s="2603" t="s">
        <v>16893</v>
      </c>
      <c r="C84" s="2604" t="s">
        <v>6756</v>
      </c>
      <c r="D84" s="2604">
        <v>3</v>
      </c>
      <c r="E84" s="2605">
        <v>0</v>
      </c>
      <c r="F84" s="2605">
        <v>0.17299999999999999</v>
      </c>
      <c r="G84" s="2605">
        <v>1.0720000000000001</v>
      </c>
      <c r="H84" s="2605">
        <v>3.0609999999999999</v>
      </c>
      <c r="I84" s="2605">
        <v>0</v>
      </c>
      <c r="J84" s="2605">
        <v>0</v>
      </c>
      <c r="K84" s="2606">
        <v>0</v>
      </c>
      <c r="L84" s="2610"/>
      <c r="M84" s="2607">
        <v>0</v>
      </c>
      <c r="N84" s="2605">
        <v>0</v>
      </c>
      <c r="O84" s="2605">
        <v>0</v>
      </c>
      <c r="P84" s="2605">
        <v>0</v>
      </c>
      <c r="Q84" s="2605">
        <v>4.0000000000000001E-3</v>
      </c>
      <c r="R84" s="2605">
        <v>4.0000000000000001E-3</v>
      </c>
      <c r="S84" s="2606">
        <v>0</v>
      </c>
      <c r="T84" s="2599"/>
      <c r="U84" s="2608" t="s">
        <v>15478</v>
      </c>
      <c r="V84" s="2605">
        <v>0.503</v>
      </c>
      <c r="W84" s="2605">
        <v>0</v>
      </c>
      <c r="X84" s="2605">
        <v>0.4</v>
      </c>
      <c r="Y84" s="2606" t="s">
        <v>16823</v>
      </c>
      <c r="Z84" s="2576"/>
      <c r="AA84" s="2609" t="s">
        <v>15554</v>
      </c>
      <c r="AC84" s="2565"/>
      <c r="AD84" s="92" t="str">
        <f t="shared" si="10"/>
        <v>Please complete all cells in row</v>
      </c>
      <c r="AE84" s="2565"/>
      <c r="AF84" s="57">
        <f t="shared" si="11"/>
        <v>0</v>
      </c>
      <c r="AG84" s="57">
        <f t="shared" si="11"/>
        <v>0</v>
      </c>
      <c r="AH84" s="57">
        <f t="shared" si="11"/>
        <v>0</v>
      </c>
      <c r="AI84" s="57">
        <f t="shared" si="11"/>
        <v>0</v>
      </c>
      <c r="AJ84" s="57">
        <f t="shared" si="7"/>
        <v>0</v>
      </c>
      <c r="AK84" s="57">
        <f t="shared" si="7"/>
        <v>0</v>
      </c>
      <c r="AL84" s="57">
        <f t="shared" si="7"/>
        <v>0</v>
      </c>
      <c r="AN84" s="57">
        <f t="shared" si="6"/>
        <v>0</v>
      </c>
      <c r="AO84" s="57">
        <f t="shared" si="6"/>
        <v>0</v>
      </c>
      <c r="AP84" s="57">
        <f t="shared" si="6"/>
        <v>0</v>
      </c>
      <c r="AQ84" s="57">
        <f t="shared" si="5"/>
        <v>0</v>
      </c>
      <c r="AR84" s="57">
        <f t="shared" si="5"/>
        <v>0</v>
      </c>
      <c r="AS84" s="57">
        <f t="shared" si="5"/>
        <v>0</v>
      </c>
      <c r="AT84" s="57">
        <f t="shared" si="5"/>
        <v>0</v>
      </c>
      <c r="AW84" s="57">
        <f t="shared" si="9"/>
        <v>0</v>
      </c>
      <c r="AX84" s="57">
        <f t="shared" si="9"/>
        <v>0</v>
      </c>
      <c r="AY84" s="57">
        <f t="shared" si="9"/>
        <v>0</v>
      </c>
      <c r="AZ84" s="57">
        <f t="shared" si="8"/>
        <v>1</v>
      </c>
      <c r="BA84" s="2565"/>
      <c r="BB84" s="2602"/>
      <c r="BC84" s="2602"/>
      <c r="BD84" s="2602"/>
      <c r="BE84" s="2602"/>
      <c r="BF84" s="2602"/>
      <c r="BG84" s="2602"/>
    </row>
    <row r="85" spans="2:59" ht="15.75" customHeight="1">
      <c r="B85" s="2603" t="s">
        <v>16894</v>
      </c>
      <c r="C85" s="2604" t="s">
        <v>6756</v>
      </c>
      <c r="D85" s="2604">
        <v>3</v>
      </c>
      <c r="E85" s="2605">
        <v>0</v>
      </c>
      <c r="F85" s="2605">
        <v>9.1999999999999998E-2</v>
      </c>
      <c r="G85" s="2605">
        <v>0.52200000000000002</v>
      </c>
      <c r="H85" s="2605">
        <v>1.8919999999999999</v>
      </c>
      <c r="I85" s="2605">
        <v>7.3999999999999996E-2</v>
      </c>
      <c r="J85" s="2605">
        <v>0</v>
      </c>
      <c r="K85" s="2606">
        <v>0</v>
      </c>
      <c r="L85" s="2610"/>
      <c r="M85" s="2607">
        <v>0</v>
      </c>
      <c r="N85" s="2605">
        <v>0</v>
      </c>
      <c r="O85" s="2605">
        <v>0</v>
      </c>
      <c r="P85" s="2605">
        <v>0</v>
      </c>
      <c r="Q85" s="2605">
        <v>0</v>
      </c>
      <c r="R85" s="2605">
        <v>0.04</v>
      </c>
      <c r="S85" s="2606">
        <v>0</v>
      </c>
      <c r="T85" s="2599"/>
      <c r="U85" s="2608" t="s">
        <v>15478</v>
      </c>
      <c r="V85" s="2605">
        <v>5.2880000000000003</v>
      </c>
      <c r="W85" s="2605">
        <v>0</v>
      </c>
      <c r="X85" s="2605">
        <v>0.3</v>
      </c>
      <c r="Y85" s="2606" t="s">
        <v>16823</v>
      </c>
      <c r="Z85" s="2576"/>
      <c r="AA85" s="2609" t="s">
        <v>15555</v>
      </c>
      <c r="AC85" s="2565"/>
      <c r="AD85" s="92" t="str">
        <f t="shared" si="10"/>
        <v>Please complete all cells in row</v>
      </c>
      <c r="AE85" s="2565"/>
      <c r="AF85" s="57">
        <f t="shared" si="11"/>
        <v>0</v>
      </c>
      <c r="AG85" s="57">
        <f t="shared" si="11"/>
        <v>0</v>
      </c>
      <c r="AH85" s="57">
        <f t="shared" si="11"/>
        <v>0</v>
      </c>
      <c r="AI85" s="57">
        <f t="shared" si="11"/>
        <v>0</v>
      </c>
      <c r="AJ85" s="57">
        <f t="shared" si="7"/>
        <v>0</v>
      </c>
      <c r="AK85" s="57">
        <f t="shared" si="7"/>
        <v>0</v>
      </c>
      <c r="AL85" s="57">
        <f t="shared" si="7"/>
        <v>0</v>
      </c>
      <c r="AN85" s="57">
        <f t="shared" si="6"/>
        <v>0</v>
      </c>
      <c r="AO85" s="57">
        <f t="shared" si="6"/>
        <v>0</v>
      </c>
      <c r="AP85" s="57">
        <f t="shared" si="6"/>
        <v>0</v>
      </c>
      <c r="AQ85" s="57">
        <f t="shared" si="5"/>
        <v>0</v>
      </c>
      <c r="AR85" s="57">
        <f t="shared" si="5"/>
        <v>0</v>
      </c>
      <c r="AS85" s="57">
        <f t="shared" si="5"/>
        <v>0</v>
      </c>
      <c r="AT85" s="57">
        <f t="shared" si="5"/>
        <v>0</v>
      </c>
      <c r="AW85" s="57">
        <f t="shared" si="9"/>
        <v>0</v>
      </c>
      <c r="AX85" s="57">
        <f t="shared" si="9"/>
        <v>0</v>
      </c>
      <c r="AY85" s="57">
        <f t="shared" si="9"/>
        <v>0</v>
      </c>
      <c r="AZ85" s="57">
        <f t="shared" si="8"/>
        <v>1</v>
      </c>
      <c r="BA85" s="2565"/>
      <c r="BB85" s="2602"/>
      <c r="BC85" s="2602"/>
      <c r="BD85" s="2602"/>
      <c r="BE85" s="2602"/>
      <c r="BF85" s="2602"/>
      <c r="BG85" s="2602"/>
    </row>
    <row r="86" spans="2:59" ht="15.75" customHeight="1">
      <c r="B86" s="2603" t="s">
        <v>16895</v>
      </c>
      <c r="C86" s="2604" t="s">
        <v>6756</v>
      </c>
      <c r="D86" s="2604">
        <v>3</v>
      </c>
      <c r="E86" s="2605">
        <v>0</v>
      </c>
      <c r="F86" s="2605">
        <v>0.154</v>
      </c>
      <c r="G86" s="2605">
        <v>1.595</v>
      </c>
      <c r="H86" s="2605">
        <v>4.6159999999999997</v>
      </c>
      <c r="I86" s="2605">
        <v>4.3</v>
      </c>
      <c r="J86" s="2605">
        <v>2.137</v>
      </c>
      <c r="K86" s="2606">
        <v>0</v>
      </c>
      <c r="L86" s="2610"/>
      <c r="M86" s="2607">
        <v>0</v>
      </c>
      <c r="N86" s="2605">
        <v>0</v>
      </c>
      <c r="O86" s="2605">
        <v>0</v>
      </c>
      <c r="P86" s="2605">
        <v>0</v>
      </c>
      <c r="Q86" s="2605">
        <v>0</v>
      </c>
      <c r="R86" s="2605">
        <v>0</v>
      </c>
      <c r="S86" s="2606">
        <v>0.61399999999999999</v>
      </c>
      <c r="T86" s="2599"/>
      <c r="U86" s="2608" t="s">
        <v>15478</v>
      </c>
      <c r="V86" s="2605">
        <v>81.161000000000001</v>
      </c>
      <c r="W86" s="2605">
        <v>1</v>
      </c>
      <c r="X86" s="2605">
        <v>0.3</v>
      </c>
      <c r="Y86" s="2606" t="s">
        <v>16823</v>
      </c>
      <c r="Z86" s="2576"/>
      <c r="AA86" s="2609" t="s">
        <v>15556</v>
      </c>
      <c r="AC86" s="2565"/>
      <c r="AD86" s="92" t="str">
        <f t="shared" si="10"/>
        <v>Please complete all cells in row</v>
      </c>
      <c r="AE86" s="2565"/>
      <c r="AF86" s="57">
        <f t="shared" si="11"/>
        <v>0</v>
      </c>
      <c r="AG86" s="57">
        <f t="shared" si="11"/>
        <v>0</v>
      </c>
      <c r="AH86" s="57">
        <f t="shared" si="11"/>
        <v>0</v>
      </c>
      <c r="AI86" s="57">
        <f t="shared" si="11"/>
        <v>0</v>
      </c>
      <c r="AJ86" s="57">
        <f t="shared" si="7"/>
        <v>0</v>
      </c>
      <c r="AK86" s="57">
        <f t="shared" si="7"/>
        <v>0</v>
      </c>
      <c r="AL86" s="57">
        <f t="shared" si="7"/>
        <v>0</v>
      </c>
      <c r="AN86" s="57">
        <f t="shared" si="6"/>
        <v>0</v>
      </c>
      <c r="AO86" s="57">
        <f t="shared" si="6"/>
        <v>0</v>
      </c>
      <c r="AP86" s="57">
        <f t="shared" si="6"/>
        <v>0</v>
      </c>
      <c r="AQ86" s="57">
        <f t="shared" si="5"/>
        <v>0</v>
      </c>
      <c r="AR86" s="57">
        <f t="shared" si="5"/>
        <v>0</v>
      </c>
      <c r="AS86" s="57">
        <f t="shared" si="5"/>
        <v>0</v>
      </c>
      <c r="AT86" s="57">
        <f t="shared" si="5"/>
        <v>0</v>
      </c>
      <c r="AW86" s="57">
        <f t="shared" si="9"/>
        <v>0</v>
      </c>
      <c r="AX86" s="57">
        <f t="shared" si="9"/>
        <v>0</v>
      </c>
      <c r="AY86" s="57">
        <f t="shared" si="9"/>
        <v>0</v>
      </c>
      <c r="AZ86" s="57">
        <f t="shared" si="8"/>
        <v>1</v>
      </c>
      <c r="BA86" s="2565"/>
      <c r="BB86" s="2602"/>
      <c r="BC86" s="2602"/>
      <c r="BD86" s="2602"/>
      <c r="BE86" s="2602"/>
      <c r="BF86" s="2602"/>
      <c r="BG86" s="2602"/>
    </row>
    <row r="87" spans="2:59" ht="15.75" customHeight="1">
      <c r="B87" s="2603" t="s">
        <v>16896</v>
      </c>
      <c r="C87" s="2604" t="s">
        <v>6756</v>
      </c>
      <c r="D87" s="2604">
        <v>3</v>
      </c>
      <c r="E87" s="2605">
        <v>0</v>
      </c>
      <c r="F87" s="2605">
        <v>2.1000000000000001E-2</v>
      </c>
      <c r="G87" s="2605">
        <v>0.193</v>
      </c>
      <c r="H87" s="2605">
        <v>1.0029999999999999</v>
      </c>
      <c r="I87" s="2605">
        <v>3.6999999999999998E-2</v>
      </c>
      <c r="J87" s="2605">
        <v>2E-3</v>
      </c>
      <c r="K87" s="2606">
        <v>0</v>
      </c>
      <c r="L87" s="2610"/>
      <c r="M87" s="2607">
        <v>0</v>
      </c>
      <c r="N87" s="2605">
        <v>0</v>
      </c>
      <c r="O87" s="2605">
        <v>0</v>
      </c>
      <c r="P87" s="2605">
        <v>0</v>
      </c>
      <c r="Q87" s="2605">
        <v>2.8000000000000001E-2</v>
      </c>
      <c r="R87" s="2605">
        <v>2.8000000000000001E-2</v>
      </c>
      <c r="S87" s="2606">
        <v>0</v>
      </c>
      <c r="T87" s="2599"/>
      <c r="U87" s="2608" t="s">
        <v>15478</v>
      </c>
      <c r="V87" s="2605">
        <v>3.6509999999999998</v>
      </c>
      <c r="W87" s="2605">
        <v>0</v>
      </c>
      <c r="X87" s="2605">
        <v>0.3</v>
      </c>
      <c r="Y87" s="2606" t="s">
        <v>16823</v>
      </c>
      <c r="Z87" s="2576"/>
      <c r="AA87" s="2609" t="s">
        <v>15557</v>
      </c>
      <c r="AC87" s="2565"/>
      <c r="AD87" s="92" t="str">
        <f t="shared" si="10"/>
        <v>Please complete all cells in row</v>
      </c>
      <c r="AE87" s="2565"/>
      <c r="AF87" s="57">
        <f t="shared" si="11"/>
        <v>0</v>
      </c>
      <c r="AG87" s="57">
        <f t="shared" si="11"/>
        <v>0</v>
      </c>
      <c r="AH87" s="57">
        <f t="shared" si="11"/>
        <v>0</v>
      </c>
      <c r="AI87" s="57">
        <f t="shared" si="11"/>
        <v>0</v>
      </c>
      <c r="AJ87" s="57">
        <f t="shared" si="7"/>
        <v>0</v>
      </c>
      <c r="AK87" s="57">
        <f t="shared" si="7"/>
        <v>0</v>
      </c>
      <c r="AL87" s="57">
        <f t="shared" si="7"/>
        <v>0</v>
      </c>
      <c r="AN87" s="57">
        <f t="shared" si="6"/>
        <v>0</v>
      </c>
      <c r="AO87" s="57">
        <f t="shared" si="6"/>
        <v>0</v>
      </c>
      <c r="AP87" s="57">
        <f t="shared" si="6"/>
        <v>0</v>
      </c>
      <c r="AQ87" s="57">
        <f t="shared" si="5"/>
        <v>0</v>
      </c>
      <c r="AR87" s="57">
        <f t="shared" si="5"/>
        <v>0</v>
      </c>
      <c r="AS87" s="57">
        <f t="shared" si="5"/>
        <v>0</v>
      </c>
      <c r="AT87" s="57">
        <f t="shared" si="5"/>
        <v>0</v>
      </c>
      <c r="AW87" s="57">
        <f t="shared" si="9"/>
        <v>0</v>
      </c>
      <c r="AX87" s="57">
        <f t="shared" si="9"/>
        <v>0</v>
      </c>
      <c r="AY87" s="57">
        <f t="shared" si="9"/>
        <v>0</v>
      </c>
      <c r="AZ87" s="57">
        <f t="shared" si="8"/>
        <v>1</v>
      </c>
      <c r="BA87" s="2565"/>
      <c r="BB87" s="2602"/>
      <c r="BC87" s="2602"/>
      <c r="BD87" s="2602"/>
      <c r="BE87" s="2602"/>
      <c r="BF87" s="2602"/>
      <c r="BG87" s="2602"/>
    </row>
    <row r="88" spans="2:59" ht="15.75" customHeight="1">
      <c r="B88" s="2603" t="s">
        <v>16897</v>
      </c>
      <c r="C88" s="2604" t="s">
        <v>6756</v>
      </c>
      <c r="D88" s="2604">
        <v>3</v>
      </c>
      <c r="E88" s="2605">
        <v>0</v>
      </c>
      <c r="F88" s="2605">
        <v>3.0000000000000001E-3</v>
      </c>
      <c r="G88" s="2605">
        <v>0.05</v>
      </c>
      <c r="H88" s="2605">
        <v>6.9000000000000006E-2</v>
      </c>
      <c r="I88" s="2605">
        <v>0.55900000000000005</v>
      </c>
      <c r="J88" s="2605">
        <v>9.4E-2</v>
      </c>
      <c r="K88" s="2606">
        <v>0</v>
      </c>
      <c r="L88" s="2610"/>
      <c r="M88" s="2607">
        <v>0</v>
      </c>
      <c r="N88" s="2605">
        <v>0</v>
      </c>
      <c r="O88" s="2605">
        <v>0</v>
      </c>
      <c r="P88" s="2605">
        <v>0</v>
      </c>
      <c r="Q88" s="2605">
        <v>0</v>
      </c>
      <c r="R88" s="2605">
        <v>0</v>
      </c>
      <c r="S88" s="2606">
        <v>1.2999999999999999E-2</v>
      </c>
      <c r="T88" s="2599"/>
      <c r="U88" s="2608" t="s">
        <v>15478</v>
      </c>
      <c r="V88" s="2605">
        <v>1.7030000000000001</v>
      </c>
      <c r="W88" s="2605">
        <v>1</v>
      </c>
      <c r="X88" s="2605">
        <v>0.5</v>
      </c>
      <c r="Y88" s="2606" t="s">
        <v>16823</v>
      </c>
      <c r="Z88" s="2576"/>
      <c r="AA88" s="2609" t="s">
        <v>15558</v>
      </c>
      <c r="AC88" s="2565"/>
      <c r="AD88" s="92" t="str">
        <f t="shared" si="10"/>
        <v>Please complete all cells in row</v>
      </c>
      <c r="AE88" s="2565"/>
      <c r="AF88" s="57">
        <f t="shared" si="11"/>
        <v>0</v>
      </c>
      <c r="AG88" s="57">
        <f t="shared" si="11"/>
        <v>0</v>
      </c>
      <c r="AH88" s="57">
        <f t="shared" si="11"/>
        <v>0</v>
      </c>
      <c r="AI88" s="57">
        <f t="shared" si="11"/>
        <v>0</v>
      </c>
      <c r="AJ88" s="57">
        <f t="shared" si="7"/>
        <v>0</v>
      </c>
      <c r="AK88" s="57">
        <f t="shared" si="7"/>
        <v>0</v>
      </c>
      <c r="AL88" s="57">
        <f t="shared" si="7"/>
        <v>0</v>
      </c>
      <c r="AN88" s="57">
        <f t="shared" si="6"/>
        <v>0</v>
      </c>
      <c r="AO88" s="57">
        <f t="shared" si="6"/>
        <v>0</v>
      </c>
      <c r="AP88" s="57">
        <f t="shared" si="6"/>
        <v>0</v>
      </c>
      <c r="AQ88" s="57">
        <f t="shared" si="5"/>
        <v>0</v>
      </c>
      <c r="AR88" s="57">
        <f t="shared" si="5"/>
        <v>0</v>
      </c>
      <c r="AS88" s="57">
        <f t="shared" si="5"/>
        <v>0</v>
      </c>
      <c r="AT88" s="57">
        <f t="shared" si="5"/>
        <v>0</v>
      </c>
      <c r="AW88" s="57">
        <f t="shared" si="9"/>
        <v>0</v>
      </c>
      <c r="AX88" s="57">
        <f t="shared" si="9"/>
        <v>0</v>
      </c>
      <c r="AY88" s="57">
        <f t="shared" si="9"/>
        <v>0</v>
      </c>
      <c r="AZ88" s="57">
        <f t="shared" si="8"/>
        <v>1</v>
      </c>
      <c r="BA88" s="2565"/>
      <c r="BB88" s="2602"/>
      <c r="BC88" s="2602"/>
      <c r="BD88" s="2602"/>
      <c r="BE88" s="2602"/>
      <c r="BF88" s="2602"/>
      <c r="BG88" s="2602"/>
    </row>
    <row r="89" spans="2:59" ht="15.75" customHeight="1">
      <c r="B89" s="2603" t="s">
        <v>16898</v>
      </c>
      <c r="C89" s="2604" t="s">
        <v>6756</v>
      </c>
      <c r="D89" s="2604">
        <v>3</v>
      </c>
      <c r="E89" s="2605">
        <v>0</v>
      </c>
      <c r="F89" s="2605">
        <v>0.183</v>
      </c>
      <c r="G89" s="2605">
        <v>0.52300000000000002</v>
      </c>
      <c r="H89" s="2605">
        <v>1.708</v>
      </c>
      <c r="I89" s="2605">
        <v>0</v>
      </c>
      <c r="J89" s="2605">
        <v>0</v>
      </c>
      <c r="K89" s="2606">
        <v>0</v>
      </c>
      <c r="L89" s="2610"/>
      <c r="M89" s="2607">
        <v>0</v>
      </c>
      <c r="N89" s="2605">
        <v>0</v>
      </c>
      <c r="O89" s="2605">
        <v>0</v>
      </c>
      <c r="P89" s="2605">
        <v>0</v>
      </c>
      <c r="Q89" s="2605">
        <v>5.0000000000000001E-3</v>
      </c>
      <c r="R89" s="2605">
        <v>5.0000000000000001E-3</v>
      </c>
      <c r="S89" s="2606">
        <v>0</v>
      </c>
      <c r="T89" s="2599"/>
      <c r="U89" s="2608" t="s">
        <v>15478</v>
      </c>
      <c r="V89" s="2605">
        <v>0.65</v>
      </c>
      <c r="W89" s="2605">
        <v>0</v>
      </c>
      <c r="X89" s="2605">
        <v>1</v>
      </c>
      <c r="Y89" s="2606" t="s">
        <v>16823</v>
      </c>
      <c r="Z89" s="2576"/>
      <c r="AA89" s="2609" t="s">
        <v>15559</v>
      </c>
      <c r="AC89" s="2565"/>
      <c r="AD89" s="92" t="str">
        <f t="shared" si="10"/>
        <v>Please complete all cells in row</v>
      </c>
      <c r="AE89" s="2565"/>
      <c r="AF89" s="57">
        <f t="shared" si="11"/>
        <v>0</v>
      </c>
      <c r="AG89" s="57">
        <f t="shared" si="11"/>
        <v>0</v>
      </c>
      <c r="AH89" s="57">
        <f t="shared" si="11"/>
        <v>0</v>
      </c>
      <c r="AI89" s="57">
        <f t="shared" si="11"/>
        <v>0</v>
      </c>
      <c r="AJ89" s="57">
        <f t="shared" si="7"/>
        <v>0</v>
      </c>
      <c r="AK89" s="57">
        <f t="shared" si="7"/>
        <v>0</v>
      </c>
      <c r="AL89" s="57">
        <f t="shared" si="7"/>
        <v>0</v>
      </c>
      <c r="AN89" s="57">
        <f t="shared" si="6"/>
        <v>0</v>
      </c>
      <c r="AO89" s="57">
        <f t="shared" si="6"/>
        <v>0</v>
      </c>
      <c r="AP89" s="57">
        <f t="shared" si="6"/>
        <v>0</v>
      </c>
      <c r="AQ89" s="57">
        <f t="shared" si="5"/>
        <v>0</v>
      </c>
      <c r="AR89" s="57">
        <f t="shared" si="5"/>
        <v>0</v>
      </c>
      <c r="AS89" s="57">
        <f t="shared" si="5"/>
        <v>0</v>
      </c>
      <c r="AT89" s="57">
        <f t="shared" si="5"/>
        <v>0</v>
      </c>
      <c r="AW89" s="57">
        <f t="shared" si="9"/>
        <v>0</v>
      </c>
      <c r="AX89" s="57">
        <f t="shared" si="9"/>
        <v>0</v>
      </c>
      <c r="AY89" s="57">
        <f t="shared" si="9"/>
        <v>0</v>
      </c>
      <c r="AZ89" s="57">
        <f t="shared" si="8"/>
        <v>1</v>
      </c>
      <c r="BA89" s="2565"/>
      <c r="BB89" s="2602"/>
      <c r="BC89" s="2602"/>
      <c r="BD89" s="2602"/>
      <c r="BE89" s="2602"/>
      <c r="BF89" s="2602"/>
      <c r="BG89" s="2602"/>
    </row>
    <row r="90" spans="2:59" ht="15.75" customHeight="1">
      <c r="B90" s="2603" t="s">
        <v>16899</v>
      </c>
      <c r="C90" s="2604" t="s">
        <v>6756</v>
      </c>
      <c r="D90" s="2604">
        <v>3</v>
      </c>
      <c r="E90" s="2605">
        <v>0</v>
      </c>
      <c r="F90" s="2605">
        <v>0.16800000000000001</v>
      </c>
      <c r="G90" s="2605">
        <v>0.54800000000000004</v>
      </c>
      <c r="H90" s="2605">
        <v>0</v>
      </c>
      <c r="I90" s="2605">
        <v>2.194</v>
      </c>
      <c r="J90" s="2605">
        <v>0</v>
      </c>
      <c r="K90" s="2606">
        <v>0</v>
      </c>
      <c r="L90" s="2610"/>
      <c r="M90" s="2607">
        <v>0</v>
      </c>
      <c r="N90" s="2605">
        <v>0</v>
      </c>
      <c r="O90" s="2605">
        <v>0</v>
      </c>
      <c r="P90" s="2605">
        <v>0</v>
      </c>
      <c r="Q90" s="2605">
        <v>0</v>
      </c>
      <c r="R90" s="2605">
        <v>6.0000000000000001E-3</v>
      </c>
      <c r="S90" s="2606">
        <v>0</v>
      </c>
      <c r="T90" s="2599"/>
      <c r="U90" s="2608" t="s">
        <v>15478</v>
      </c>
      <c r="V90" s="2605">
        <v>0.84199999999999997</v>
      </c>
      <c r="W90" s="2605">
        <v>0</v>
      </c>
      <c r="X90" s="2605">
        <v>0.8</v>
      </c>
      <c r="Y90" s="2606" t="s">
        <v>16823</v>
      </c>
      <c r="Z90" s="2576"/>
      <c r="AA90" s="2609" t="s">
        <v>15560</v>
      </c>
      <c r="AC90" s="2565"/>
      <c r="AD90" s="92" t="str">
        <f t="shared" si="10"/>
        <v>Please complete all cells in row</v>
      </c>
      <c r="AE90" s="2565"/>
      <c r="AF90" s="57">
        <f t="shared" si="11"/>
        <v>0</v>
      </c>
      <c r="AG90" s="57">
        <f t="shared" si="11"/>
        <v>0</v>
      </c>
      <c r="AH90" s="57">
        <f t="shared" si="11"/>
        <v>0</v>
      </c>
      <c r="AI90" s="57">
        <f t="shared" si="11"/>
        <v>0</v>
      </c>
      <c r="AJ90" s="57">
        <f t="shared" si="7"/>
        <v>0</v>
      </c>
      <c r="AK90" s="57">
        <f t="shared" si="7"/>
        <v>0</v>
      </c>
      <c r="AL90" s="57">
        <f t="shared" si="7"/>
        <v>0</v>
      </c>
      <c r="AN90" s="57">
        <f t="shared" si="6"/>
        <v>0</v>
      </c>
      <c r="AO90" s="57">
        <f t="shared" si="6"/>
        <v>0</v>
      </c>
      <c r="AP90" s="57">
        <f t="shared" si="6"/>
        <v>0</v>
      </c>
      <c r="AQ90" s="57">
        <f t="shared" si="5"/>
        <v>0</v>
      </c>
      <c r="AR90" s="57">
        <f t="shared" si="5"/>
        <v>0</v>
      </c>
      <c r="AS90" s="57">
        <f t="shared" si="5"/>
        <v>0</v>
      </c>
      <c r="AT90" s="57">
        <f t="shared" si="5"/>
        <v>0</v>
      </c>
      <c r="AW90" s="57">
        <f t="shared" si="9"/>
        <v>0</v>
      </c>
      <c r="AX90" s="57">
        <f t="shared" si="9"/>
        <v>0</v>
      </c>
      <c r="AY90" s="57">
        <f t="shared" si="9"/>
        <v>0</v>
      </c>
      <c r="AZ90" s="57">
        <f t="shared" si="8"/>
        <v>1</v>
      </c>
      <c r="BA90" s="2565"/>
      <c r="BB90" s="2602"/>
      <c r="BC90" s="2602"/>
      <c r="BD90" s="2602"/>
      <c r="BE90" s="2602"/>
      <c r="BF90" s="2602"/>
      <c r="BG90" s="2602"/>
    </row>
    <row r="91" spans="2:59" ht="15.75" customHeight="1">
      <c r="B91" s="2603" t="s">
        <v>16900</v>
      </c>
      <c r="C91" s="2604" t="s">
        <v>6756</v>
      </c>
      <c r="D91" s="2604">
        <v>3</v>
      </c>
      <c r="E91" s="2605">
        <v>0</v>
      </c>
      <c r="F91" s="2605">
        <v>3.0000000000000001E-3</v>
      </c>
      <c r="G91" s="2605">
        <v>8.3000000000000004E-2</v>
      </c>
      <c r="H91" s="2605">
        <v>0.32300000000000001</v>
      </c>
      <c r="I91" s="2605">
        <v>1.427</v>
      </c>
      <c r="J91" s="2605">
        <v>5.8000000000000003E-2</v>
      </c>
      <c r="K91" s="2606">
        <v>0</v>
      </c>
      <c r="L91" s="2610"/>
      <c r="M91" s="2607">
        <v>0</v>
      </c>
      <c r="N91" s="2605">
        <v>0</v>
      </c>
      <c r="O91" s="2605">
        <v>0</v>
      </c>
      <c r="P91" s="2605">
        <v>0</v>
      </c>
      <c r="Q91" s="2605">
        <v>0</v>
      </c>
      <c r="R91" s="2605">
        <v>0</v>
      </c>
      <c r="S91" s="2606">
        <v>2E-3</v>
      </c>
      <c r="T91" s="2599"/>
      <c r="U91" s="2608" t="s">
        <v>15478</v>
      </c>
      <c r="V91" s="2605">
        <v>0.30399999999999999</v>
      </c>
      <c r="W91" s="2605">
        <v>0</v>
      </c>
      <c r="X91" s="2605">
        <v>1</v>
      </c>
      <c r="Y91" s="2606" t="s">
        <v>16823</v>
      </c>
      <c r="Z91" s="2576"/>
      <c r="AA91" s="2609" t="s">
        <v>15561</v>
      </c>
      <c r="AC91" s="2565"/>
      <c r="AD91" s="92" t="str">
        <f t="shared" si="10"/>
        <v>Please complete all cells in row</v>
      </c>
      <c r="AE91" s="2565"/>
      <c r="AF91" s="57">
        <f t="shared" si="11"/>
        <v>0</v>
      </c>
      <c r="AG91" s="57">
        <f t="shared" si="11"/>
        <v>0</v>
      </c>
      <c r="AH91" s="57">
        <f t="shared" si="11"/>
        <v>0</v>
      </c>
      <c r="AI91" s="57">
        <f t="shared" si="11"/>
        <v>0</v>
      </c>
      <c r="AJ91" s="57">
        <f t="shared" si="7"/>
        <v>0</v>
      </c>
      <c r="AK91" s="57">
        <f t="shared" si="7"/>
        <v>0</v>
      </c>
      <c r="AL91" s="57">
        <f t="shared" si="7"/>
        <v>0</v>
      </c>
      <c r="AN91" s="57">
        <f t="shared" si="6"/>
        <v>0</v>
      </c>
      <c r="AO91" s="57">
        <f t="shared" si="6"/>
        <v>0</v>
      </c>
      <c r="AP91" s="57">
        <f t="shared" si="6"/>
        <v>0</v>
      </c>
      <c r="AQ91" s="57">
        <f t="shared" si="5"/>
        <v>0</v>
      </c>
      <c r="AR91" s="57">
        <f t="shared" si="5"/>
        <v>0</v>
      </c>
      <c r="AS91" s="57">
        <f t="shared" si="5"/>
        <v>0</v>
      </c>
      <c r="AT91" s="57">
        <f t="shared" si="5"/>
        <v>0</v>
      </c>
      <c r="AW91" s="57">
        <f t="shared" si="9"/>
        <v>0</v>
      </c>
      <c r="AX91" s="57">
        <f t="shared" si="9"/>
        <v>0</v>
      </c>
      <c r="AY91" s="57">
        <f t="shared" si="9"/>
        <v>0</v>
      </c>
      <c r="AZ91" s="57">
        <f t="shared" si="8"/>
        <v>1</v>
      </c>
      <c r="BA91" s="2565"/>
      <c r="BB91" s="2602"/>
      <c r="BC91" s="2602"/>
      <c r="BD91" s="2602"/>
      <c r="BE91" s="2602"/>
      <c r="BF91" s="2602"/>
      <c r="BG91" s="2602"/>
    </row>
    <row r="92" spans="2:59" ht="15.75" customHeight="1">
      <c r="B92" s="2603" t="s">
        <v>16901</v>
      </c>
      <c r="C92" s="2604" t="s">
        <v>6756</v>
      </c>
      <c r="D92" s="2604">
        <v>3</v>
      </c>
      <c r="E92" s="2605">
        <v>0</v>
      </c>
      <c r="F92" s="2605">
        <v>1.7000000000000001E-2</v>
      </c>
      <c r="G92" s="2605">
        <v>0.151</v>
      </c>
      <c r="H92" s="2605">
        <v>7.3999999999999996E-2</v>
      </c>
      <c r="I92" s="2605">
        <v>0.68400000000000005</v>
      </c>
      <c r="J92" s="2605">
        <v>0.114</v>
      </c>
      <c r="K92" s="2606">
        <v>0</v>
      </c>
      <c r="L92" s="2610"/>
      <c r="M92" s="2607">
        <v>0</v>
      </c>
      <c r="N92" s="2605">
        <v>0</v>
      </c>
      <c r="O92" s="2605">
        <v>0</v>
      </c>
      <c r="P92" s="2605">
        <v>0</v>
      </c>
      <c r="Q92" s="2605">
        <v>0</v>
      </c>
      <c r="R92" s="2605">
        <v>0</v>
      </c>
      <c r="S92" s="2606">
        <v>0.01</v>
      </c>
      <c r="T92" s="2599"/>
      <c r="U92" s="2608" t="s">
        <v>15478</v>
      </c>
      <c r="V92" s="2605">
        <v>1.274</v>
      </c>
      <c r="W92" s="2605">
        <v>0</v>
      </c>
      <c r="X92" s="2605">
        <v>2</v>
      </c>
      <c r="Y92" s="2606" t="s">
        <v>16823</v>
      </c>
      <c r="Z92" s="2576"/>
      <c r="AA92" s="2609" t="s">
        <v>15562</v>
      </c>
      <c r="AC92" s="2565"/>
      <c r="AD92" s="92" t="str">
        <f t="shared" si="10"/>
        <v>Please complete all cells in row</v>
      </c>
      <c r="AE92" s="2565"/>
      <c r="AF92" s="57">
        <f t="shared" si="11"/>
        <v>0</v>
      </c>
      <c r="AG92" s="57">
        <f t="shared" si="11"/>
        <v>0</v>
      </c>
      <c r="AH92" s="57">
        <f t="shared" si="11"/>
        <v>0</v>
      </c>
      <c r="AI92" s="57">
        <f t="shared" si="11"/>
        <v>0</v>
      </c>
      <c r="AJ92" s="57">
        <f t="shared" si="7"/>
        <v>0</v>
      </c>
      <c r="AK92" s="57">
        <f t="shared" si="7"/>
        <v>0</v>
      </c>
      <c r="AL92" s="57">
        <f t="shared" si="7"/>
        <v>0</v>
      </c>
      <c r="AN92" s="57">
        <f t="shared" si="6"/>
        <v>0</v>
      </c>
      <c r="AO92" s="57">
        <f t="shared" si="6"/>
        <v>0</v>
      </c>
      <c r="AP92" s="57">
        <f t="shared" si="6"/>
        <v>0</v>
      </c>
      <c r="AQ92" s="57">
        <f t="shared" si="5"/>
        <v>0</v>
      </c>
      <c r="AR92" s="57">
        <f t="shared" si="5"/>
        <v>0</v>
      </c>
      <c r="AS92" s="57">
        <f t="shared" si="5"/>
        <v>0</v>
      </c>
      <c r="AT92" s="57">
        <f t="shared" si="5"/>
        <v>0</v>
      </c>
      <c r="AW92" s="57">
        <f t="shared" si="9"/>
        <v>0</v>
      </c>
      <c r="AX92" s="57">
        <f t="shared" si="9"/>
        <v>0</v>
      </c>
      <c r="AY92" s="57">
        <f t="shared" si="9"/>
        <v>0</v>
      </c>
      <c r="AZ92" s="57">
        <f t="shared" si="8"/>
        <v>1</v>
      </c>
      <c r="BA92" s="2565"/>
      <c r="BB92" s="2602"/>
      <c r="BC92" s="2602"/>
      <c r="BD92" s="2602"/>
      <c r="BE92" s="2602"/>
      <c r="BF92" s="2602"/>
      <c r="BG92" s="2602"/>
    </row>
    <row r="93" spans="2:59" ht="15.75" customHeight="1">
      <c r="B93" s="2603" t="s">
        <v>16902</v>
      </c>
      <c r="C93" s="2604" t="s">
        <v>6756</v>
      </c>
      <c r="D93" s="2604">
        <v>3</v>
      </c>
      <c r="E93" s="2605">
        <v>0</v>
      </c>
      <c r="F93" s="2605">
        <v>2.1999999999999999E-2</v>
      </c>
      <c r="G93" s="2605">
        <v>0.15</v>
      </c>
      <c r="H93" s="2605">
        <v>1.208</v>
      </c>
      <c r="I93" s="2605">
        <v>2.0259999999999998</v>
      </c>
      <c r="J93" s="2605">
        <v>8.2000000000000003E-2</v>
      </c>
      <c r="K93" s="2606">
        <v>0</v>
      </c>
      <c r="L93" s="2610"/>
      <c r="M93" s="2607">
        <v>0</v>
      </c>
      <c r="N93" s="2605">
        <v>0</v>
      </c>
      <c r="O93" s="2605">
        <v>0</v>
      </c>
      <c r="P93" s="2605">
        <v>0</v>
      </c>
      <c r="Q93" s="2605">
        <v>0</v>
      </c>
      <c r="R93" s="2605">
        <v>0</v>
      </c>
      <c r="S93" s="2606">
        <v>2.4E-2</v>
      </c>
      <c r="T93" s="2599"/>
      <c r="U93" s="2608" t="s">
        <v>15478</v>
      </c>
      <c r="V93" s="2605">
        <v>3.1459999999999999</v>
      </c>
      <c r="W93" s="2605">
        <v>1</v>
      </c>
      <c r="X93" s="2605">
        <v>0.5</v>
      </c>
      <c r="Y93" s="2606" t="s">
        <v>16823</v>
      </c>
      <c r="Z93" s="2576"/>
      <c r="AA93" s="2609" t="s">
        <v>15563</v>
      </c>
      <c r="AC93" s="2565"/>
      <c r="AD93" s="92" t="str">
        <f t="shared" si="10"/>
        <v>Please complete all cells in row</v>
      </c>
      <c r="AE93" s="2565"/>
      <c r="AF93" s="57">
        <f t="shared" si="11"/>
        <v>0</v>
      </c>
      <c r="AG93" s="57">
        <f t="shared" si="11"/>
        <v>0</v>
      </c>
      <c r="AH93" s="57">
        <f t="shared" si="11"/>
        <v>0</v>
      </c>
      <c r="AI93" s="57">
        <f t="shared" si="11"/>
        <v>0</v>
      </c>
      <c r="AJ93" s="57">
        <f t="shared" si="7"/>
        <v>0</v>
      </c>
      <c r="AK93" s="57">
        <f t="shared" si="7"/>
        <v>0</v>
      </c>
      <c r="AL93" s="57">
        <f t="shared" si="7"/>
        <v>0</v>
      </c>
      <c r="AN93" s="57">
        <f t="shared" si="6"/>
        <v>0</v>
      </c>
      <c r="AO93" s="57">
        <f t="shared" si="6"/>
        <v>0</v>
      </c>
      <c r="AP93" s="57">
        <f t="shared" si="6"/>
        <v>0</v>
      </c>
      <c r="AQ93" s="57">
        <f t="shared" si="5"/>
        <v>0</v>
      </c>
      <c r="AR93" s="57">
        <f t="shared" si="5"/>
        <v>0</v>
      </c>
      <c r="AS93" s="57">
        <f t="shared" si="5"/>
        <v>0</v>
      </c>
      <c r="AT93" s="57">
        <f t="shared" si="5"/>
        <v>0</v>
      </c>
      <c r="AW93" s="57">
        <f t="shared" si="9"/>
        <v>0</v>
      </c>
      <c r="AX93" s="57">
        <f t="shared" si="9"/>
        <v>0</v>
      </c>
      <c r="AY93" s="57">
        <f t="shared" si="9"/>
        <v>0</v>
      </c>
      <c r="AZ93" s="57">
        <f t="shared" si="8"/>
        <v>1</v>
      </c>
      <c r="BA93" s="2565"/>
      <c r="BB93" s="2602"/>
      <c r="BC93" s="2602"/>
      <c r="BD93" s="2602"/>
      <c r="BE93" s="2602"/>
      <c r="BF93" s="2602"/>
      <c r="BG93" s="2602"/>
    </row>
    <row r="94" spans="2:59" ht="15.75" customHeight="1">
      <c r="B94" s="2603" t="s">
        <v>16903</v>
      </c>
      <c r="C94" s="2604" t="s">
        <v>6756</v>
      </c>
      <c r="D94" s="2604">
        <v>3</v>
      </c>
      <c r="E94" s="2605">
        <v>0</v>
      </c>
      <c r="F94" s="2605">
        <v>0</v>
      </c>
      <c r="G94" s="2605">
        <v>0.14499999999999999</v>
      </c>
      <c r="H94" s="2605">
        <v>1.6659999999999999</v>
      </c>
      <c r="I94" s="2605">
        <v>6.5000000000000002E-2</v>
      </c>
      <c r="J94" s="2605">
        <v>0</v>
      </c>
      <c r="K94" s="2606">
        <v>0</v>
      </c>
      <c r="L94" s="2610"/>
      <c r="M94" s="2607">
        <v>0</v>
      </c>
      <c r="N94" s="2605">
        <v>0</v>
      </c>
      <c r="O94" s="2605">
        <v>0</v>
      </c>
      <c r="P94" s="2605">
        <v>0</v>
      </c>
      <c r="Q94" s="2605">
        <v>0</v>
      </c>
      <c r="R94" s="2605">
        <v>7.0000000000000001E-3</v>
      </c>
      <c r="S94" s="2606">
        <v>0</v>
      </c>
      <c r="T94" s="2599"/>
      <c r="U94" s="2608" t="s">
        <v>15478</v>
      </c>
      <c r="V94" s="2605">
        <v>0.872</v>
      </c>
      <c r="W94" s="2605">
        <v>0</v>
      </c>
      <c r="X94" s="2605">
        <v>0.3</v>
      </c>
      <c r="Y94" s="2606" t="s">
        <v>16823</v>
      </c>
      <c r="Z94" s="2576"/>
      <c r="AA94" s="2609" t="s">
        <v>15564</v>
      </c>
      <c r="AC94" s="2565"/>
      <c r="AD94" s="92" t="str">
        <f t="shared" si="10"/>
        <v>Please complete all cells in row</v>
      </c>
      <c r="AE94" s="2565"/>
      <c r="AF94" s="57">
        <f t="shared" si="11"/>
        <v>0</v>
      </c>
      <c r="AG94" s="57">
        <f t="shared" si="11"/>
        <v>0</v>
      </c>
      <c r="AH94" s="57">
        <f t="shared" si="11"/>
        <v>0</v>
      </c>
      <c r="AI94" s="57">
        <f t="shared" si="11"/>
        <v>0</v>
      </c>
      <c r="AJ94" s="57">
        <f t="shared" si="7"/>
        <v>0</v>
      </c>
      <c r="AK94" s="57">
        <f t="shared" si="7"/>
        <v>0</v>
      </c>
      <c r="AL94" s="57">
        <f t="shared" si="7"/>
        <v>0</v>
      </c>
      <c r="AN94" s="57">
        <f t="shared" si="6"/>
        <v>0</v>
      </c>
      <c r="AO94" s="57">
        <f t="shared" si="6"/>
        <v>0</v>
      </c>
      <c r="AP94" s="57">
        <f t="shared" si="6"/>
        <v>0</v>
      </c>
      <c r="AQ94" s="57">
        <f t="shared" si="5"/>
        <v>0</v>
      </c>
      <c r="AR94" s="57">
        <f t="shared" si="5"/>
        <v>0</v>
      </c>
      <c r="AS94" s="57">
        <f t="shared" si="5"/>
        <v>0</v>
      </c>
      <c r="AT94" s="57">
        <f t="shared" si="5"/>
        <v>0</v>
      </c>
      <c r="AW94" s="57">
        <f t="shared" si="9"/>
        <v>0</v>
      </c>
      <c r="AX94" s="57">
        <f t="shared" si="9"/>
        <v>0</v>
      </c>
      <c r="AY94" s="57">
        <f t="shared" si="9"/>
        <v>0</v>
      </c>
      <c r="AZ94" s="57">
        <f t="shared" si="8"/>
        <v>1</v>
      </c>
      <c r="BA94" s="2565"/>
      <c r="BB94" s="2602"/>
      <c r="BC94" s="2602"/>
      <c r="BD94" s="2602"/>
      <c r="BE94" s="2602"/>
      <c r="BF94" s="2602"/>
      <c r="BG94" s="2602"/>
    </row>
    <row r="95" spans="2:59" ht="15.75" customHeight="1">
      <c r="B95" s="2603" t="s">
        <v>16904</v>
      </c>
      <c r="C95" s="2604" t="s">
        <v>6756</v>
      </c>
      <c r="D95" s="2604">
        <v>3</v>
      </c>
      <c r="E95" s="2605">
        <v>0</v>
      </c>
      <c r="F95" s="2605">
        <v>4.0000000000000001E-3</v>
      </c>
      <c r="G95" s="2605">
        <v>0.14699999999999999</v>
      </c>
      <c r="H95" s="2605">
        <v>0.247</v>
      </c>
      <c r="I95" s="2605">
        <v>1.175</v>
      </c>
      <c r="J95" s="2605">
        <v>4.9000000000000002E-2</v>
      </c>
      <c r="K95" s="2606">
        <v>0</v>
      </c>
      <c r="L95" s="2610"/>
      <c r="M95" s="2607">
        <v>0</v>
      </c>
      <c r="N95" s="2605">
        <v>0</v>
      </c>
      <c r="O95" s="2605">
        <v>0</v>
      </c>
      <c r="P95" s="2605">
        <v>0</v>
      </c>
      <c r="Q95" s="2605">
        <v>0</v>
      </c>
      <c r="R95" s="2605">
        <v>6.0000000000000001E-3</v>
      </c>
      <c r="S95" s="2606">
        <v>0</v>
      </c>
      <c r="T95" s="2599"/>
      <c r="U95" s="2608" t="s">
        <v>15478</v>
      </c>
      <c r="V95" s="2605">
        <v>0.83399999999999996</v>
      </c>
      <c r="W95" s="2605">
        <v>0</v>
      </c>
      <c r="X95" s="2605">
        <v>1</v>
      </c>
      <c r="Y95" s="2606" t="s">
        <v>16823</v>
      </c>
      <c r="Z95" s="2576"/>
      <c r="AA95" s="2609" t="s">
        <v>15565</v>
      </c>
      <c r="AC95" s="2565"/>
      <c r="AD95" s="92" t="str">
        <f t="shared" si="10"/>
        <v>Please complete all cells in row</v>
      </c>
      <c r="AE95" s="2565"/>
      <c r="AF95" s="57">
        <f t="shared" si="11"/>
        <v>0</v>
      </c>
      <c r="AG95" s="57">
        <f t="shared" si="11"/>
        <v>0</v>
      </c>
      <c r="AH95" s="57">
        <f t="shared" si="11"/>
        <v>0</v>
      </c>
      <c r="AI95" s="57">
        <f t="shared" si="11"/>
        <v>0</v>
      </c>
      <c r="AJ95" s="57">
        <f t="shared" si="7"/>
        <v>0</v>
      </c>
      <c r="AK95" s="57">
        <f t="shared" si="7"/>
        <v>0</v>
      </c>
      <c r="AL95" s="57">
        <f t="shared" si="7"/>
        <v>0</v>
      </c>
      <c r="AN95" s="57">
        <f t="shared" si="6"/>
        <v>0</v>
      </c>
      <c r="AO95" s="57">
        <f t="shared" si="6"/>
        <v>0</v>
      </c>
      <c r="AP95" s="57">
        <f t="shared" si="6"/>
        <v>0</v>
      </c>
      <c r="AQ95" s="57">
        <f t="shared" si="5"/>
        <v>0</v>
      </c>
      <c r="AR95" s="57">
        <f t="shared" si="5"/>
        <v>0</v>
      </c>
      <c r="AS95" s="57">
        <f t="shared" si="5"/>
        <v>0</v>
      </c>
      <c r="AT95" s="57">
        <f t="shared" si="5"/>
        <v>0</v>
      </c>
      <c r="AW95" s="57">
        <f t="shared" si="9"/>
        <v>0</v>
      </c>
      <c r="AX95" s="57">
        <f t="shared" si="9"/>
        <v>0</v>
      </c>
      <c r="AY95" s="57">
        <f t="shared" si="9"/>
        <v>0</v>
      </c>
      <c r="AZ95" s="57">
        <f t="shared" si="8"/>
        <v>1</v>
      </c>
      <c r="BA95" s="2565"/>
      <c r="BB95" s="2602"/>
      <c r="BC95" s="2602"/>
      <c r="BD95" s="2602"/>
      <c r="BE95" s="2602"/>
      <c r="BF95" s="2602"/>
      <c r="BG95" s="2602"/>
    </row>
    <row r="96" spans="2:59" ht="15.75" customHeight="1">
      <c r="B96" s="2603" t="s">
        <v>16905</v>
      </c>
      <c r="C96" s="2604" t="s">
        <v>6756</v>
      </c>
      <c r="D96" s="2604">
        <v>3</v>
      </c>
      <c r="E96" s="2605">
        <v>0</v>
      </c>
      <c r="F96" s="2605">
        <v>4.0000000000000001E-3</v>
      </c>
      <c r="G96" s="2605">
        <v>5.8000000000000003E-2</v>
      </c>
      <c r="H96" s="2605">
        <v>7.5999999999999998E-2</v>
      </c>
      <c r="I96" s="2605">
        <v>0.65</v>
      </c>
      <c r="J96" s="2605">
        <v>0.108</v>
      </c>
      <c r="K96" s="2606">
        <v>0</v>
      </c>
      <c r="L96" s="2610"/>
      <c r="M96" s="2607">
        <v>0</v>
      </c>
      <c r="N96" s="2605">
        <v>0</v>
      </c>
      <c r="O96" s="2605">
        <v>0</v>
      </c>
      <c r="P96" s="2605">
        <v>0</v>
      </c>
      <c r="Q96" s="2605">
        <v>0</v>
      </c>
      <c r="R96" s="2605">
        <v>0</v>
      </c>
      <c r="S96" s="2606">
        <v>6.0000000000000001E-3</v>
      </c>
      <c r="T96" s="2599"/>
      <c r="U96" s="2608" t="s">
        <v>15478</v>
      </c>
      <c r="V96" s="2605">
        <v>0.84099999999999997</v>
      </c>
      <c r="W96" s="2605">
        <v>0</v>
      </c>
      <c r="X96" s="2605">
        <v>1</v>
      </c>
      <c r="Y96" s="2606" t="s">
        <v>16823</v>
      </c>
      <c r="Z96" s="2576"/>
      <c r="AA96" s="2609" t="s">
        <v>15566</v>
      </c>
      <c r="AC96" s="2565"/>
      <c r="AD96" s="92" t="str">
        <f t="shared" si="10"/>
        <v>Please complete all cells in row</v>
      </c>
      <c r="AE96" s="2565"/>
      <c r="AF96" s="57">
        <f t="shared" si="11"/>
        <v>0</v>
      </c>
      <c r="AG96" s="57">
        <f t="shared" si="11"/>
        <v>0</v>
      </c>
      <c r="AH96" s="57">
        <f t="shared" si="11"/>
        <v>0</v>
      </c>
      <c r="AI96" s="57">
        <f t="shared" si="11"/>
        <v>0</v>
      </c>
      <c r="AJ96" s="57">
        <f t="shared" si="7"/>
        <v>0</v>
      </c>
      <c r="AK96" s="57">
        <f t="shared" si="7"/>
        <v>0</v>
      </c>
      <c r="AL96" s="57">
        <f t="shared" si="7"/>
        <v>0</v>
      </c>
      <c r="AN96" s="57">
        <f t="shared" si="6"/>
        <v>0</v>
      </c>
      <c r="AO96" s="57">
        <f t="shared" si="6"/>
        <v>0</v>
      </c>
      <c r="AP96" s="57">
        <f t="shared" si="6"/>
        <v>0</v>
      </c>
      <c r="AQ96" s="57">
        <f t="shared" si="5"/>
        <v>0</v>
      </c>
      <c r="AR96" s="57">
        <f t="shared" si="5"/>
        <v>0</v>
      </c>
      <c r="AS96" s="57">
        <f t="shared" si="5"/>
        <v>0</v>
      </c>
      <c r="AT96" s="57">
        <f t="shared" si="5"/>
        <v>0</v>
      </c>
      <c r="AW96" s="57">
        <f t="shared" si="9"/>
        <v>0</v>
      </c>
      <c r="AX96" s="57">
        <f t="shared" si="9"/>
        <v>0</v>
      </c>
      <c r="AY96" s="57">
        <f t="shared" si="9"/>
        <v>0</v>
      </c>
      <c r="AZ96" s="57">
        <f t="shared" si="8"/>
        <v>1</v>
      </c>
      <c r="BA96" s="2565"/>
      <c r="BB96" s="2602"/>
      <c r="BC96" s="2602"/>
      <c r="BD96" s="2602"/>
      <c r="BE96" s="2602"/>
      <c r="BF96" s="2602"/>
      <c r="BG96" s="2602"/>
    </row>
    <row r="97" spans="2:59" ht="15.75" customHeight="1">
      <c r="B97" s="2603" t="s">
        <v>16906</v>
      </c>
      <c r="C97" s="2604" t="s">
        <v>6756</v>
      </c>
      <c r="D97" s="2604">
        <v>3</v>
      </c>
      <c r="E97" s="2605">
        <v>0</v>
      </c>
      <c r="F97" s="2605">
        <v>0</v>
      </c>
      <c r="G97" s="2605">
        <v>0.16</v>
      </c>
      <c r="H97" s="2605">
        <v>1.49</v>
      </c>
      <c r="I97" s="2605">
        <v>5.8999999999999997E-2</v>
      </c>
      <c r="J97" s="2605">
        <v>0</v>
      </c>
      <c r="K97" s="2606">
        <v>0</v>
      </c>
      <c r="L97" s="2610"/>
      <c r="M97" s="2607">
        <v>0</v>
      </c>
      <c r="N97" s="2605">
        <v>0</v>
      </c>
      <c r="O97" s="2605">
        <v>0</v>
      </c>
      <c r="P97" s="2605">
        <v>0</v>
      </c>
      <c r="Q97" s="2605">
        <v>0</v>
      </c>
      <c r="R97" s="2605">
        <v>0.02</v>
      </c>
      <c r="S97" s="2606">
        <v>0</v>
      </c>
      <c r="T97" s="2599"/>
      <c r="U97" s="2608" t="s">
        <v>15478</v>
      </c>
      <c r="V97" s="2605">
        <v>2.7</v>
      </c>
      <c r="W97" s="2605">
        <v>0</v>
      </c>
      <c r="X97" s="2605">
        <v>0.4</v>
      </c>
      <c r="Y97" s="2606" t="s">
        <v>16823</v>
      </c>
      <c r="Z97" s="2576"/>
      <c r="AA97" s="2609" t="s">
        <v>15567</v>
      </c>
      <c r="AC97" s="2565"/>
      <c r="AD97" s="92" t="str">
        <f t="shared" si="10"/>
        <v>Please complete all cells in row</v>
      </c>
      <c r="AE97" s="2565"/>
      <c r="AF97" s="57">
        <f t="shared" si="11"/>
        <v>0</v>
      </c>
      <c r="AG97" s="57">
        <f t="shared" si="11"/>
        <v>0</v>
      </c>
      <c r="AH97" s="57">
        <f t="shared" si="11"/>
        <v>0</v>
      </c>
      <c r="AI97" s="57">
        <f t="shared" si="11"/>
        <v>0</v>
      </c>
      <c r="AJ97" s="57">
        <f t="shared" si="7"/>
        <v>0</v>
      </c>
      <c r="AK97" s="57">
        <f t="shared" si="7"/>
        <v>0</v>
      </c>
      <c r="AL97" s="57">
        <f t="shared" si="7"/>
        <v>0</v>
      </c>
      <c r="AN97" s="57">
        <f t="shared" si="6"/>
        <v>0</v>
      </c>
      <c r="AO97" s="57">
        <f t="shared" si="6"/>
        <v>0</v>
      </c>
      <c r="AP97" s="57">
        <f t="shared" si="6"/>
        <v>0</v>
      </c>
      <c r="AQ97" s="57">
        <f t="shared" si="5"/>
        <v>0</v>
      </c>
      <c r="AR97" s="57">
        <f t="shared" si="5"/>
        <v>0</v>
      </c>
      <c r="AS97" s="57">
        <f t="shared" si="5"/>
        <v>0</v>
      </c>
      <c r="AT97" s="57">
        <f t="shared" si="5"/>
        <v>0</v>
      </c>
      <c r="AW97" s="57">
        <f t="shared" si="9"/>
        <v>0</v>
      </c>
      <c r="AX97" s="57">
        <f t="shared" si="9"/>
        <v>0</v>
      </c>
      <c r="AY97" s="57">
        <f t="shared" si="9"/>
        <v>0</v>
      </c>
      <c r="AZ97" s="57">
        <f t="shared" si="8"/>
        <v>1</v>
      </c>
      <c r="BA97" s="2565"/>
      <c r="BB97" s="2602"/>
      <c r="BC97" s="2602"/>
      <c r="BD97" s="2602"/>
      <c r="BE97" s="2602"/>
      <c r="BF97" s="2602"/>
      <c r="BG97" s="2602"/>
    </row>
    <row r="98" spans="2:59" ht="15.75" customHeight="1">
      <c r="B98" s="2603" t="s">
        <v>16907</v>
      </c>
      <c r="C98" s="2604" t="s">
        <v>6756</v>
      </c>
      <c r="D98" s="2604">
        <v>3</v>
      </c>
      <c r="E98" s="2605">
        <v>0</v>
      </c>
      <c r="F98" s="2605">
        <v>0.01</v>
      </c>
      <c r="G98" s="2605">
        <v>-8.0000000000000002E-3</v>
      </c>
      <c r="H98" s="2605">
        <v>2.75</v>
      </c>
      <c r="I98" s="2605">
        <v>2.0710000000000002</v>
      </c>
      <c r="J98" s="2605">
        <v>0.108</v>
      </c>
      <c r="K98" s="2606">
        <v>0</v>
      </c>
      <c r="L98" s="2610"/>
      <c r="M98" s="2607">
        <v>0</v>
      </c>
      <c r="N98" s="2605">
        <v>0</v>
      </c>
      <c r="O98" s="2605">
        <v>0</v>
      </c>
      <c r="P98" s="2605">
        <v>0</v>
      </c>
      <c r="Q98" s="2605">
        <v>0</v>
      </c>
      <c r="R98" s="2605">
        <v>0</v>
      </c>
      <c r="S98" s="2606">
        <v>6.7000000000000004E-2</v>
      </c>
      <c r="T98" s="2599"/>
      <c r="U98" s="2608" t="s">
        <v>15478</v>
      </c>
      <c r="V98" s="2605">
        <v>8.81</v>
      </c>
      <c r="W98" s="2605">
        <v>0</v>
      </c>
      <c r="X98" s="2605">
        <v>0.3</v>
      </c>
      <c r="Y98" s="2606" t="s">
        <v>16823</v>
      </c>
      <c r="Z98" s="2576"/>
      <c r="AA98" s="2609" t="s">
        <v>15568</v>
      </c>
      <c r="AC98" s="2565"/>
      <c r="AD98" s="92" t="str">
        <f t="shared" si="10"/>
        <v>Please complete all cells in row</v>
      </c>
      <c r="AE98" s="2565"/>
      <c r="AF98" s="57">
        <f t="shared" si="11"/>
        <v>0</v>
      </c>
      <c r="AG98" s="57">
        <f t="shared" si="11"/>
        <v>0</v>
      </c>
      <c r="AH98" s="57">
        <f t="shared" si="11"/>
        <v>0</v>
      </c>
      <c r="AI98" s="57">
        <f t="shared" si="11"/>
        <v>0</v>
      </c>
      <c r="AJ98" s="57">
        <f t="shared" si="7"/>
        <v>0</v>
      </c>
      <c r="AK98" s="57">
        <f t="shared" si="7"/>
        <v>0</v>
      </c>
      <c r="AL98" s="57">
        <f t="shared" si="7"/>
        <v>0</v>
      </c>
      <c r="AN98" s="57">
        <f t="shared" si="6"/>
        <v>0</v>
      </c>
      <c r="AO98" s="57">
        <f t="shared" si="6"/>
        <v>0</v>
      </c>
      <c r="AP98" s="57">
        <f t="shared" si="6"/>
        <v>0</v>
      </c>
      <c r="AQ98" s="57">
        <f t="shared" si="5"/>
        <v>0</v>
      </c>
      <c r="AR98" s="57">
        <f t="shared" si="5"/>
        <v>0</v>
      </c>
      <c r="AS98" s="57">
        <f t="shared" si="5"/>
        <v>0</v>
      </c>
      <c r="AT98" s="57">
        <f t="shared" si="5"/>
        <v>0</v>
      </c>
      <c r="AW98" s="57">
        <f t="shared" si="9"/>
        <v>0</v>
      </c>
      <c r="AX98" s="57">
        <f t="shared" si="9"/>
        <v>0</v>
      </c>
      <c r="AY98" s="57">
        <f t="shared" si="9"/>
        <v>0</v>
      </c>
      <c r="AZ98" s="57">
        <f t="shared" si="8"/>
        <v>1</v>
      </c>
      <c r="BA98" s="2565"/>
      <c r="BB98" s="2602"/>
      <c r="BC98" s="2602"/>
      <c r="BD98" s="2602"/>
      <c r="BE98" s="2602"/>
      <c r="BF98" s="2602"/>
      <c r="BG98" s="2602"/>
    </row>
    <row r="99" spans="2:59" ht="15.75" customHeight="1">
      <c r="B99" s="2603" t="s">
        <v>16908</v>
      </c>
      <c r="C99" s="2604" t="s">
        <v>6756</v>
      </c>
      <c r="D99" s="2604">
        <v>3</v>
      </c>
      <c r="E99" s="2605">
        <v>0</v>
      </c>
      <c r="F99" s="2605">
        <v>1.6E-2</v>
      </c>
      <c r="G99" s="2605">
        <v>7.2999999999999995E-2</v>
      </c>
      <c r="H99" s="2605">
        <v>1.1000000000000001</v>
      </c>
      <c r="I99" s="2605">
        <v>3.6999999999999998E-2</v>
      </c>
      <c r="J99" s="2605">
        <v>3.0000000000000001E-3</v>
      </c>
      <c r="K99" s="2606">
        <v>0</v>
      </c>
      <c r="L99" s="2610"/>
      <c r="M99" s="2607">
        <v>0</v>
      </c>
      <c r="N99" s="2605">
        <v>0</v>
      </c>
      <c r="O99" s="2605">
        <v>0</v>
      </c>
      <c r="P99" s="2605">
        <v>0</v>
      </c>
      <c r="Q99" s="2605">
        <v>1.2E-2</v>
      </c>
      <c r="R99" s="2605">
        <v>1.2E-2</v>
      </c>
      <c r="S99" s="2606">
        <v>0</v>
      </c>
      <c r="T99" s="2599"/>
      <c r="U99" s="2608" t="s">
        <v>15478</v>
      </c>
      <c r="V99" s="2605">
        <v>1.583</v>
      </c>
      <c r="W99" s="2605">
        <v>0</v>
      </c>
      <c r="X99" s="2605">
        <v>2.6</v>
      </c>
      <c r="Y99" s="2606" t="s">
        <v>16823</v>
      </c>
      <c r="Z99" s="2576"/>
      <c r="AA99" s="2609" t="s">
        <v>15569</v>
      </c>
      <c r="AC99" s="2565"/>
      <c r="AD99" s="92" t="str">
        <f t="shared" si="10"/>
        <v>Please complete all cells in row</v>
      </c>
      <c r="AE99" s="2565"/>
      <c r="AF99" s="57">
        <f t="shared" si="11"/>
        <v>0</v>
      </c>
      <c r="AG99" s="57">
        <f t="shared" si="11"/>
        <v>0</v>
      </c>
      <c r="AH99" s="57">
        <f t="shared" si="11"/>
        <v>0</v>
      </c>
      <c r="AI99" s="57">
        <f t="shared" si="11"/>
        <v>0</v>
      </c>
      <c r="AJ99" s="57">
        <f t="shared" si="7"/>
        <v>0</v>
      </c>
      <c r="AK99" s="57">
        <f t="shared" si="7"/>
        <v>0</v>
      </c>
      <c r="AL99" s="57">
        <f t="shared" si="7"/>
        <v>0</v>
      </c>
      <c r="AN99" s="57">
        <f t="shared" si="6"/>
        <v>0</v>
      </c>
      <c r="AO99" s="57">
        <f t="shared" si="6"/>
        <v>0</v>
      </c>
      <c r="AP99" s="57">
        <f t="shared" si="6"/>
        <v>0</v>
      </c>
      <c r="AQ99" s="57">
        <f t="shared" si="5"/>
        <v>0</v>
      </c>
      <c r="AR99" s="57">
        <f t="shared" si="5"/>
        <v>0</v>
      </c>
      <c r="AS99" s="57">
        <f t="shared" si="5"/>
        <v>0</v>
      </c>
      <c r="AT99" s="57">
        <f t="shared" si="5"/>
        <v>0</v>
      </c>
      <c r="AW99" s="57">
        <f t="shared" si="9"/>
        <v>0</v>
      </c>
      <c r="AX99" s="57">
        <f t="shared" si="9"/>
        <v>0</v>
      </c>
      <c r="AY99" s="57">
        <f t="shared" si="9"/>
        <v>0</v>
      </c>
      <c r="AZ99" s="57">
        <f t="shared" si="8"/>
        <v>1</v>
      </c>
      <c r="BA99" s="2565"/>
      <c r="BB99" s="2602"/>
      <c r="BC99" s="2602"/>
      <c r="BD99" s="2602"/>
      <c r="BE99" s="2602"/>
      <c r="BF99" s="2602"/>
      <c r="BG99" s="2602"/>
    </row>
    <row r="100" spans="2:59" ht="15.75" customHeight="1">
      <c r="B100" s="2603" t="s">
        <v>16909</v>
      </c>
      <c r="C100" s="2604" t="s">
        <v>6756</v>
      </c>
      <c r="D100" s="2604">
        <v>3</v>
      </c>
      <c r="E100" s="2605">
        <v>0</v>
      </c>
      <c r="F100" s="2605">
        <v>8.9999999999999993E-3</v>
      </c>
      <c r="G100" s="2605">
        <v>2E-3</v>
      </c>
      <c r="H100" s="2605">
        <v>0.90800000000000003</v>
      </c>
      <c r="I100" s="2605">
        <v>0.20599999999999999</v>
      </c>
      <c r="J100" s="2605">
        <v>0</v>
      </c>
      <c r="K100" s="2606">
        <v>0</v>
      </c>
      <c r="L100" s="2610"/>
      <c r="M100" s="2607">
        <v>0</v>
      </c>
      <c r="N100" s="2605">
        <v>0</v>
      </c>
      <c r="O100" s="2605">
        <v>0</v>
      </c>
      <c r="P100" s="2605">
        <v>0</v>
      </c>
      <c r="Q100" s="2605">
        <v>0</v>
      </c>
      <c r="R100" s="2605">
        <v>3.0000000000000001E-3</v>
      </c>
      <c r="S100" s="2606">
        <v>0</v>
      </c>
      <c r="T100" s="2599"/>
      <c r="U100" s="2608" t="s">
        <v>15478</v>
      </c>
      <c r="V100" s="2605">
        <v>0.38200000000000001</v>
      </c>
      <c r="W100" s="2605">
        <v>0</v>
      </c>
      <c r="X100" s="2605">
        <v>0.5</v>
      </c>
      <c r="Y100" s="2606" t="s">
        <v>16823</v>
      </c>
      <c r="Z100" s="2576"/>
      <c r="AA100" s="2609" t="s">
        <v>15570</v>
      </c>
      <c r="AC100" s="2565"/>
      <c r="AD100" s="92" t="str">
        <f t="shared" si="10"/>
        <v>Please complete all cells in row</v>
      </c>
      <c r="AE100" s="2565"/>
      <c r="AF100" s="57">
        <f t="shared" si="11"/>
        <v>0</v>
      </c>
      <c r="AG100" s="57">
        <f t="shared" si="11"/>
        <v>0</v>
      </c>
      <c r="AH100" s="57">
        <f t="shared" si="11"/>
        <v>0</v>
      </c>
      <c r="AI100" s="57">
        <f t="shared" si="11"/>
        <v>0</v>
      </c>
      <c r="AJ100" s="57">
        <f t="shared" si="7"/>
        <v>0</v>
      </c>
      <c r="AK100" s="57">
        <f t="shared" si="7"/>
        <v>0</v>
      </c>
      <c r="AL100" s="57">
        <f t="shared" si="7"/>
        <v>0</v>
      </c>
      <c r="AN100" s="57">
        <f t="shared" si="6"/>
        <v>0</v>
      </c>
      <c r="AO100" s="57">
        <f t="shared" si="6"/>
        <v>0</v>
      </c>
      <c r="AP100" s="57">
        <f t="shared" si="6"/>
        <v>0</v>
      </c>
      <c r="AQ100" s="57">
        <f t="shared" si="5"/>
        <v>0</v>
      </c>
      <c r="AR100" s="57">
        <f t="shared" si="5"/>
        <v>0</v>
      </c>
      <c r="AS100" s="57">
        <f t="shared" si="5"/>
        <v>0</v>
      </c>
      <c r="AT100" s="57">
        <f t="shared" si="5"/>
        <v>0</v>
      </c>
      <c r="AW100" s="57">
        <f t="shared" si="9"/>
        <v>0</v>
      </c>
      <c r="AX100" s="57">
        <f t="shared" si="9"/>
        <v>0</v>
      </c>
      <c r="AY100" s="57">
        <f t="shared" si="9"/>
        <v>0</v>
      </c>
      <c r="AZ100" s="57">
        <f t="shared" si="8"/>
        <v>1</v>
      </c>
      <c r="BA100" s="2565"/>
      <c r="BB100" s="2602"/>
      <c r="BC100" s="2602"/>
      <c r="BD100" s="2602"/>
      <c r="BE100" s="2602"/>
      <c r="BF100" s="2602"/>
      <c r="BG100" s="2602"/>
    </row>
    <row r="101" spans="2:59" ht="15.75" customHeight="1">
      <c r="B101" s="2603" t="s">
        <v>16910</v>
      </c>
      <c r="C101" s="2604" t="s">
        <v>6756</v>
      </c>
      <c r="D101" s="2604">
        <v>3</v>
      </c>
      <c r="E101" s="2605">
        <v>0</v>
      </c>
      <c r="F101" s="2605">
        <v>0</v>
      </c>
      <c r="G101" s="2605">
        <v>9.1999999999999998E-2</v>
      </c>
      <c r="H101" s="2605">
        <v>0.37</v>
      </c>
      <c r="I101" s="2605">
        <v>2.1150000000000002</v>
      </c>
      <c r="J101" s="2605">
        <v>0.27600000000000002</v>
      </c>
      <c r="K101" s="2606">
        <v>0</v>
      </c>
      <c r="L101" s="2610"/>
      <c r="M101" s="2607">
        <v>0</v>
      </c>
      <c r="N101" s="2605">
        <v>0</v>
      </c>
      <c r="O101" s="2605">
        <v>0</v>
      </c>
      <c r="P101" s="2605">
        <v>0</v>
      </c>
      <c r="Q101" s="2605">
        <v>0</v>
      </c>
      <c r="R101" s="2605">
        <v>0</v>
      </c>
      <c r="S101" s="2606">
        <v>2.1999999999999999E-2</v>
      </c>
      <c r="T101" s="2599"/>
      <c r="U101" s="2608" t="s">
        <v>15478</v>
      </c>
      <c r="V101" s="2605">
        <v>2.8530000000000002</v>
      </c>
      <c r="W101" s="2605">
        <v>1</v>
      </c>
      <c r="X101" s="2605">
        <v>0.4</v>
      </c>
      <c r="Y101" s="2606" t="s">
        <v>16823</v>
      </c>
      <c r="Z101" s="2576"/>
      <c r="AA101" s="2609" t="s">
        <v>15571</v>
      </c>
      <c r="AC101" s="2565"/>
      <c r="AD101" s="92" t="str">
        <f t="shared" si="10"/>
        <v>Please complete all cells in row</v>
      </c>
      <c r="AE101" s="2565"/>
      <c r="AF101" s="57">
        <f t="shared" si="11"/>
        <v>0</v>
      </c>
      <c r="AG101" s="57">
        <f t="shared" si="11"/>
        <v>0</v>
      </c>
      <c r="AH101" s="57">
        <f t="shared" si="11"/>
        <v>0</v>
      </c>
      <c r="AI101" s="57">
        <f t="shared" si="11"/>
        <v>0</v>
      </c>
      <c r="AJ101" s="57">
        <f t="shared" si="7"/>
        <v>0</v>
      </c>
      <c r="AK101" s="57">
        <f t="shared" si="7"/>
        <v>0</v>
      </c>
      <c r="AL101" s="57">
        <f t="shared" si="7"/>
        <v>0</v>
      </c>
      <c r="AN101" s="57">
        <f t="shared" si="6"/>
        <v>0</v>
      </c>
      <c r="AO101" s="57">
        <f t="shared" si="6"/>
        <v>0</v>
      </c>
      <c r="AP101" s="57">
        <f t="shared" si="6"/>
        <v>0</v>
      </c>
      <c r="AQ101" s="57">
        <f t="shared" si="5"/>
        <v>0</v>
      </c>
      <c r="AR101" s="57">
        <f t="shared" si="5"/>
        <v>0</v>
      </c>
      <c r="AS101" s="57">
        <f t="shared" si="5"/>
        <v>0</v>
      </c>
      <c r="AT101" s="57">
        <f t="shared" si="5"/>
        <v>0</v>
      </c>
      <c r="AW101" s="57">
        <f t="shared" si="9"/>
        <v>0</v>
      </c>
      <c r="AX101" s="57">
        <f t="shared" si="9"/>
        <v>0</v>
      </c>
      <c r="AY101" s="57">
        <f t="shared" si="9"/>
        <v>0</v>
      </c>
      <c r="AZ101" s="57">
        <f t="shared" si="8"/>
        <v>1</v>
      </c>
      <c r="BA101" s="2565"/>
      <c r="BB101" s="2602"/>
      <c r="BC101" s="2602"/>
      <c r="BD101" s="2602"/>
      <c r="BE101" s="2602"/>
      <c r="BF101" s="2602"/>
      <c r="BG101" s="2602"/>
    </row>
    <row r="102" spans="2:59" ht="15.75" customHeight="1">
      <c r="B102" s="2603" t="s">
        <v>16911</v>
      </c>
      <c r="C102" s="2604" t="s">
        <v>6756</v>
      </c>
      <c r="D102" s="2604">
        <v>3</v>
      </c>
      <c r="E102" s="2605">
        <v>0</v>
      </c>
      <c r="F102" s="2605">
        <v>4.3999999999999997E-2</v>
      </c>
      <c r="G102" s="2605">
        <v>0.27400000000000002</v>
      </c>
      <c r="H102" s="2605">
        <v>3.1840000000000002</v>
      </c>
      <c r="I102" s="2605">
        <v>2.234</v>
      </c>
      <c r="J102" s="2605">
        <v>0.114</v>
      </c>
      <c r="K102" s="2606">
        <v>0</v>
      </c>
      <c r="L102" s="2610"/>
      <c r="M102" s="2607">
        <v>0</v>
      </c>
      <c r="N102" s="2605">
        <v>0</v>
      </c>
      <c r="O102" s="2605">
        <v>0</v>
      </c>
      <c r="P102" s="2605">
        <v>0</v>
      </c>
      <c r="Q102" s="2605">
        <v>0</v>
      </c>
      <c r="R102" s="2605">
        <v>0</v>
      </c>
      <c r="S102" s="2606">
        <v>0.123</v>
      </c>
      <c r="T102" s="2599"/>
      <c r="U102" s="2608" t="s">
        <v>15478</v>
      </c>
      <c r="V102" s="2605">
        <v>16.251999999999999</v>
      </c>
      <c r="W102" s="2605">
        <v>2</v>
      </c>
      <c r="X102" s="2605">
        <v>0.3</v>
      </c>
      <c r="Y102" s="2606" t="s">
        <v>16823</v>
      </c>
      <c r="Z102" s="2576"/>
      <c r="AA102" s="2609" t="s">
        <v>15572</v>
      </c>
      <c r="AC102" s="2565"/>
      <c r="AD102" s="92" t="str">
        <f t="shared" si="10"/>
        <v>Please complete all cells in row</v>
      </c>
      <c r="AE102" s="2565"/>
      <c r="AF102" s="57">
        <f t="shared" si="11"/>
        <v>0</v>
      </c>
      <c r="AG102" s="57">
        <f t="shared" si="11"/>
        <v>0</v>
      </c>
      <c r="AH102" s="57">
        <f t="shared" si="11"/>
        <v>0</v>
      </c>
      <c r="AI102" s="57">
        <f t="shared" si="11"/>
        <v>0</v>
      </c>
      <c r="AJ102" s="57">
        <f t="shared" si="7"/>
        <v>0</v>
      </c>
      <c r="AK102" s="57">
        <f t="shared" si="7"/>
        <v>0</v>
      </c>
      <c r="AL102" s="57">
        <f t="shared" si="7"/>
        <v>0</v>
      </c>
      <c r="AN102" s="57">
        <f t="shared" si="6"/>
        <v>0</v>
      </c>
      <c r="AO102" s="57">
        <f t="shared" si="6"/>
        <v>0</v>
      </c>
      <c r="AP102" s="57">
        <f t="shared" si="6"/>
        <v>0</v>
      </c>
      <c r="AQ102" s="57">
        <f t="shared" si="5"/>
        <v>0</v>
      </c>
      <c r="AR102" s="57">
        <f t="shared" si="5"/>
        <v>0</v>
      </c>
      <c r="AS102" s="57">
        <f t="shared" si="5"/>
        <v>0</v>
      </c>
      <c r="AT102" s="57">
        <f t="shared" si="5"/>
        <v>0</v>
      </c>
      <c r="AW102" s="57">
        <f t="shared" si="9"/>
        <v>0</v>
      </c>
      <c r="AX102" s="57">
        <f t="shared" si="9"/>
        <v>0</v>
      </c>
      <c r="AY102" s="57">
        <f t="shared" si="9"/>
        <v>0</v>
      </c>
      <c r="AZ102" s="57">
        <f t="shared" si="8"/>
        <v>1</v>
      </c>
      <c r="BA102" s="2565"/>
      <c r="BB102" s="2602"/>
      <c r="BC102" s="2602"/>
      <c r="BD102" s="2602"/>
      <c r="BE102" s="2602"/>
      <c r="BF102" s="2602"/>
      <c r="BG102" s="2602"/>
    </row>
    <row r="103" spans="2:59" ht="15.75" customHeight="1">
      <c r="B103" s="2603" t="s">
        <v>16912</v>
      </c>
      <c r="C103" s="2604" t="s">
        <v>6756</v>
      </c>
      <c r="D103" s="2604">
        <v>3</v>
      </c>
      <c r="E103" s="2605">
        <v>0</v>
      </c>
      <c r="F103" s="2605">
        <v>5.0000000000000001E-3</v>
      </c>
      <c r="G103" s="2605">
        <v>0.14699999999999999</v>
      </c>
      <c r="H103" s="2605">
        <v>0.77900000000000003</v>
      </c>
      <c r="I103" s="2605">
        <v>1.2609999999999999</v>
      </c>
      <c r="J103" s="2605">
        <v>5.8000000000000003E-2</v>
      </c>
      <c r="K103" s="2606">
        <v>0</v>
      </c>
      <c r="L103" s="2610"/>
      <c r="M103" s="2607">
        <v>0</v>
      </c>
      <c r="N103" s="2605">
        <v>0</v>
      </c>
      <c r="O103" s="2605">
        <v>0</v>
      </c>
      <c r="P103" s="2605">
        <v>0</v>
      </c>
      <c r="Q103" s="2605">
        <v>0</v>
      </c>
      <c r="R103" s="2605">
        <v>0</v>
      </c>
      <c r="S103" s="2606">
        <v>1.4E-2</v>
      </c>
      <c r="T103" s="2599"/>
      <c r="U103" s="2608" t="s">
        <v>15478</v>
      </c>
      <c r="V103" s="2605">
        <v>1.8779999999999999</v>
      </c>
      <c r="W103" s="2605">
        <v>0</v>
      </c>
      <c r="X103" s="2605">
        <v>0.3</v>
      </c>
      <c r="Y103" s="2606" t="s">
        <v>16823</v>
      </c>
      <c r="Z103" s="2576"/>
      <c r="AA103" s="2609" t="s">
        <v>15573</v>
      </c>
      <c r="AC103" s="2565"/>
      <c r="AD103" s="92" t="str">
        <f t="shared" si="10"/>
        <v>Please complete all cells in row</v>
      </c>
      <c r="AE103" s="2565"/>
      <c r="AF103" s="57">
        <f t="shared" si="11"/>
        <v>0</v>
      </c>
      <c r="AG103" s="57">
        <f t="shared" si="11"/>
        <v>0</v>
      </c>
      <c r="AH103" s="57">
        <f t="shared" si="11"/>
        <v>0</v>
      </c>
      <c r="AI103" s="57">
        <f t="shared" si="11"/>
        <v>0</v>
      </c>
      <c r="AJ103" s="57">
        <f t="shared" si="7"/>
        <v>0</v>
      </c>
      <c r="AK103" s="57">
        <f t="shared" si="7"/>
        <v>0</v>
      </c>
      <c r="AL103" s="57">
        <f t="shared" si="7"/>
        <v>0</v>
      </c>
      <c r="AN103" s="57">
        <f t="shared" si="6"/>
        <v>0</v>
      </c>
      <c r="AO103" s="57">
        <f t="shared" si="6"/>
        <v>0</v>
      </c>
      <c r="AP103" s="57">
        <f t="shared" si="6"/>
        <v>0</v>
      </c>
      <c r="AQ103" s="57">
        <f t="shared" si="5"/>
        <v>0</v>
      </c>
      <c r="AR103" s="57">
        <f t="shared" si="5"/>
        <v>0</v>
      </c>
      <c r="AS103" s="57">
        <f t="shared" si="5"/>
        <v>0</v>
      </c>
      <c r="AT103" s="57">
        <f t="shared" si="5"/>
        <v>0</v>
      </c>
      <c r="AW103" s="57">
        <f t="shared" si="9"/>
        <v>0</v>
      </c>
      <c r="AX103" s="57">
        <f t="shared" si="9"/>
        <v>0</v>
      </c>
      <c r="AY103" s="57">
        <f t="shared" si="9"/>
        <v>0</v>
      </c>
      <c r="AZ103" s="57">
        <f t="shared" si="8"/>
        <v>1</v>
      </c>
      <c r="BA103" s="2565"/>
      <c r="BB103" s="2602"/>
      <c r="BC103" s="2602"/>
      <c r="BD103" s="2602"/>
      <c r="BE103" s="2602"/>
      <c r="BF103" s="2602"/>
      <c r="BG103" s="2602"/>
    </row>
    <row r="104" spans="2:59" ht="15.75" customHeight="1">
      <c r="B104" s="2603" t="s">
        <v>16913</v>
      </c>
      <c r="C104" s="2604" t="s">
        <v>6756</v>
      </c>
      <c r="D104" s="2604">
        <v>3</v>
      </c>
      <c r="E104" s="2605">
        <v>0</v>
      </c>
      <c r="F104" s="2605">
        <v>0.33100000000000002</v>
      </c>
      <c r="G104" s="2605">
        <v>1.97</v>
      </c>
      <c r="H104" s="2605">
        <v>0.47299999999999998</v>
      </c>
      <c r="I104" s="2605">
        <v>0.1</v>
      </c>
      <c r="J104" s="2605">
        <v>0</v>
      </c>
      <c r="K104" s="2606">
        <v>0</v>
      </c>
      <c r="L104" s="2610"/>
      <c r="M104" s="2607">
        <v>0</v>
      </c>
      <c r="N104" s="2605">
        <v>0</v>
      </c>
      <c r="O104" s="2605">
        <v>0</v>
      </c>
      <c r="P104" s="2605">
        <v>0</v>
      </c>
      <c r="Q104" s="2605">
        <v>0</v>
      </c>
      <c r="R104" s="2605">
        <v>3.0000000000000001E-3</v>
      </c>
      <c r="S104" s="2606">
        <v>0</v>
      </c>
      <c r="T104" s="2599"/>
      <c r="U104" s="2608" t="s">
        <v>15478</v>
      </c>
      <c r="V104" s="2605">
        <v>0.33300000000000002</v>
      </c>
      <c r="W104" s="2605">
        <v>0</v>
      </c>
      <c r="X104" s="2605">
        <v>0.5</v>
      </c>
      <c r="Y104" s="2606" t="s">
        <v>16823</v>
      </c>
      <c r="Z104" s="2576"/>
      <c r="AA104" s="2609" t="s">
        <v>15574</v>
      </c>
      <c r="AC104" s="2565"/>
      <c r="AD104" s="92" t="str">
        <f t="shared" si="10"/>
        <v>Please complete all cells in row</v>
      </c>
      <c r="AE104" s="2565"/>
      <c r="AF104" s="57">
        <f t="shared" si="11"/>
        <v>0</v>
      </c>
      <c r="AG104" s="57">
        <f t="shared" si="11"/>
        <v>0</v>
      </c>
      <c r="AH104" s="57">
        <f t="shared" si="11"/>
        <v>0</v>
      </c>
      <c r="AI104" s="57">
        <f t="shared" si="11"/>
        <v>0</v>
      </c>
      <c r="AJ104" s="57">
        <f t="shared" si="7"/>
        <v>0</v>
      </c>
      <c r="AK104" s="57">
        <f t="shared" si="7"/>
        <v>0</v>
      </c>
      <c r="AL104" s="57">
        <f t="shared" si="7"/>
        <v>0</v>
      </c>
      <c r="AN104" s="57">
        <f t="shared" si="6"/>
        <v>0</v>
      </c>
      <c r="AO104" s="57">
        <f t="shared" si="6"/>
        <v>0</v>
      </c>
      <c r="AP104" s="57">
        <f t="shared" si="6"/>
        <v>0</v>
      </c>
      <c r="AQ104" s="57">
        <f t="shared" si="5"/>
        <v>0</v>
      </c>
      <c r="AR104" s="57">
        <f t="shared" si="5"/>
        <v>0</v>
      </c>
      <c r="AS104" s="57">
        <f t="shared" si="5"/>
        <v>0</v>
      </c>
      <c r="AT104" s="57">
        <f t="shared" si="5"/>
        <v>0</v>
      </c>
      <c r="AW104" s="57">
        <f t="shared" si="9"/>
        <v>0</v>
      </c>
      <c r="AX104" s="57">
        <f t="shared" si="9"/>
        <v>0</v>
      </c>
      <c r="AY104" s="57">
        <f t="shared" si="9"/>
        <v>0</v>
      </c>
      <c r="AZ104" s="57">
        <f t="shared" si="8"/>
        <v>1</v>
      </c>
      <c r="BA104" s="2565"/>
      <c r="BB104" s="2602"/>
      <c r="BC104" s="2602"/>
      <c r="BD104" s="2602"/>
      <c r="BE104" s="2602"/>
      <c r="BF104" s="2602"/>
      <c r="BG104" s="2602"/>
    </row>
    <row r="105" spans="2:59" ht="15.75" customHeight="1">
      <c r="B105" s="2603" t="s">
        <v>16914</v>
      </c>
      <c r="C105" s="2604" t="s">
        <v>6756</v>
      </c>
      <c r="D105" s="2604">
        <v>3</v>
      </c>
      <c r="E105" s="2605">
        <v>0</v>
      </c>
      <c r="F105" s="2605">
        <v>0.01</v>
      </c>
      <c r="G105" s="2605">
        <v>0.193</v>
      </c>
      <c r="H105" s="2605">
        <v>1.847</v>
      </c>
      <c r="I105" s="2605">
        <v>2.9670000000000001</v>
      </c>
      <c r="J105" s="2605">
        <v>0.111</v>
      </c>
      <c r="K105" s="2606">
        <v>0</v>
      </c>
      <c r="L105" s="2610"/>
      <c r="M105" s="2607">
        <v>0</v>
      </c>
      <c r="N105" s="2605">
        <v>0</v>
      </c>
      <c r="O105" s="2605">
        <v>0</v>
      </c>
      <c r="P105" s="2605">
        <v>0</v>
      </c>
      <c r="Q105" s="2605">
        <v>0</v>
      </c>
      <c r="R105" s="2605">
        <v>0</v>
      </c>
      <c r="S105" s="2606">
        <v>0.14199999999999999</v>
      </c>
      <c r="T105" s="2599"/>
      <c r="U105" s="2608" t="s">
        <v>15478</v>
      </c>
      <c r="V105" s="2605">
        <v>18.72</v>
      </c>
      <c r="W105" s="2605">
        <v>1</v>
      </c>
      <c r="X105" s="2605">
        <v>0.3</v>
      </c>
      <c r="Y105" s="2606" t="s">
        <v>16823</v>
      </c>
      <c r="Z105" s="2576"/>
      <c r="AA105" s="2609" t="s">
        <v>15575</v>
      </c>
      <c r="AC105" s="2565"/>
      <c r="AD105" s="92" t="str">
        <f t="shared" si="10"/>
        <v>Please complete all cells in row</v>
      </c>
      <c r="AE105" s="2565"/>
      <c r="AF105" s="57">
        <f t="shared" si="11"/>
        <v>0</v>
      </c>
      <c r="AG105" s="57">
        <f t="shared" si="11"/>
        <v>0</v>
      </c>
      <c r="AH105" s="57">
        <f t="shared" si="11"/>
        <v>0</v>
      </c>
      <c r="AI105" s="57">
        <f t="shared" si="11"/>
        <v>0</v>
      </c>
      <c r="AJ105" s="57">
        <f t="shared" si="7"/>
        <v>0</v>
      </c>
      <c r="AK105" s="57">
        <f t="shared" si="7"/>
        <v>0</v>
      </c>
      <c r="AL105" s="57">
        <f t="shared" si="7"/>
        <v>0</v>
      </c>
      <c r="AN105" s="57">
        <f t="shared" si="6"/>
        <v>0</v>
      </c>
      <c r="AO105" s="57">
        <f t="shared" si="6"/>
        <v>0</v>
      </c>
      <c r="AP105" s="57">
        <f t="shared" si="6"/>
        <v>0</v>
      </c>
      <c r="AQ105" s="57">
        <f t="shared" si="5"/>
        <v>0</v>
      </c>
      <c r="AR105" s="57">
        <f t="shared" si="5"/>
        <v>0</v>
      </c>
      <c r="AS105" s="57">
        <f t="shared" si="5"/>
        <v>0</v>
      </c>
      <c r="AT105" s="57">
        <f t="shared" si="5"/>
        <v>0</v>
      </c>
      <c r="AW105" s="57">
        <f t="shared" si="9"/>
        <v>0</v>
      </c>
      <c r="AX105" s="57">
        <f t="shared" si="9"/>
        <v>0</v>
      </c>
      <c r="AY105" s="57">
        <f t="shared" si="9"/>
        <v>0</v>
      </c>
      <c r="AZ105" s="57">
        <f t="shared" si="8"/>
        <v>1</v>
      </c>
      <c r="BA105" s="2565"/>
      <c r="BB105" s="2602"/>
      <c r="BC105" s="2602"/>
      <c r="BD105" s="2602"/>
      <c r="BE105" s="2602"/>
      <c r="BF105" s="2602"/>
      <c r="BG105" s="2602"/>
    </row>
    <row r="106" spans="2:59" ht="15.75" customHeight="1">
      <c r="B106" s="2603" t="s">
        <v>16915</v>
      </c>
      <c r="C106" s="2604" t="s">
        <v>6756</v>
      </c>
      <c r="D106" s="2604">
        <v>3</v>
      </c>
      <c r="E106" s="2605">
        <v>0</v>
      </c>
      <c r="F106" s="2605">
        <v>0</v>
      </c>
      <c r="G106" s="2605">
        <v>2.7E-2</v>
      </c>
      <c r="H106" s="2605">
        <v>0.82899999999999996</v>
      </c>
      <c r="I106" s="2605">
        <v>0.24099999999999999</v>
      </c>
      <c r="J106" s="2605">
        <v>0</v>
      </c>
      <c r="K106" s="2606">
        <v>0</v>
      </c>
      <c r="L106" s="2610"/>
      <c r="M106" s="2607">
        <v>0</v>
      </c>
      <c r="N106" s="2605">
        <v>0</v>
      </c>
      <c r="O106" s="2605">
        <v>0</v>
      </c>
      <c r="P106" s="2605">
        <v>0</v>
      </c>
      <c r="Q106" s="2605">
        <v>0</v>
      </c>
      <c r="R106" s="2605">
        <v>8.0000000000000002E-3</v>
      </c>
      <c r="S106" s="2606">
        <v>0</v>
      </c>
      <c r="T106" s="2599"/>
      <c r="U106" s="2608" t="s">
        <v>15478</v>
      </c>
      <c r="V106" s="2605">
        <v>1.109</v>
      </c>
      <c r="W106" s="2605">
        <v>0</v>
      </c>
      <c r="X106" s="2605">
        <v>2</v>
      </c>
      <c r="Y106" s="2606" t="s">
        <v>16823</v>
      </c>
      <c r="Z106" s="2576"/>
      <c r="AA106" s="2609" t="s">
        <v>15576</v>
      </c>
      <c r="AC106" s="2565"/>
      <c r="AD106" s="92" t="str">
        <f t="shared" si="10"/>
        <v>Please complete all cells in row</v>
      </c>
      <c r="AE106" s="2565"/>
      <c r="AF106" s="57">
        <f t="shared" si="11"/>
        <v>0</v>
      </c>
      <c r="AG106" s="57">
        <f t="shared" si="11"/>
        <v>0</v>
      </c>
      <c r="AH106" s="57">
        <f t="shared" si="11"/>
        <v>0</v>
      </c>
      <c r="AI106" s="57">
        <f t="shared" si="11"/>
        <v>0</v>
      </c>
      <c r="AJ106" s="57">
        <f t="shared" si="7"/>
        <v>0</v>
      </c>
      <c r="AK106" s="57">
        <f t="shared" si="7"/>
        <v>0</v>
      </c>
      <c r="AL106" s="57">
        <f t="shared" si="7"/>
        <v>0</v>
      </c>
      <c r="AN106" s="57">
        <f t="shared" si="6"/>
        <v>0</v>
      </c>
      <c r="AO106" s="57">
        <f t="shared" si="6"/>
        <v>0</v>
      </c>
      <c r="AP106" s="57">
        <f t="shared" si="6"/>
        <v>0</v>
      </c>
      <c r="AQ106" s="57">
        <f t="shared" si="5"/>
        <v>0</v>
      </c>
      <c r="AR106" s="57">
        <f t="shared" si="5"/>
        <v>0</v>
      </c>
      <c r="AS106" s="57">
        <f t="shared" si="5"/>
        <v>0</v>
      </c>
      <c r="AT106" s="57">
        <f t="shared" si="5"/>
        <v>0</v>
      </c>
      <c r="AW106" s="57">
        <f t="shared" si="9"/>
        <v>0</v>
      </c>
      <c r="AX106" s="57">
        <f t="shared" si="9"/>
        <v>0</v>
      </c>
      <c r="AY106" s="57">
        <f t="shared" si="9"/>
        <v>0</v>
      </c>
      <c r="AZ106" s="57">
        <f t="shared" si="8"/>
        <v>1</v>
      </c>
      <c r="BA106" s="2565"/>
      <c r="BB106" s="2602"/>
      <c r="BC106" s="2602"/>
      <c r="BD106" s="2602"/>
      <c r="BE106" s="2602"/>
      <c r="BF106" s="2602"/>
      <c r="BG106" s="2602"/>
    </row>
    <row r="107" spans="2:59" ht="15.75" customHeight="1">
      <c r="B107" s="2603" t="s">
        <v>16916</v>
      </c>
      <c r="C107" s="2604" t="s">
        <v>6756</v>
      </c>
      <c r="D107" s="2604">
        <v>3</v>
      </c>
      <c r="E107" s="2605">
        <v>0</v>
      </c>
      <c r="F107" s="2605">
        <v>0</v>
      </c>
      <c r="G107" s="2605">
        <v>8.0000000000000002E-3</v>
      </c>
      <c r="H107" s="2605">
        <v>1.29</v>
      </c>
      <c r="I107" s="2605">
        <v>0.375</v>
      </c>
      <c r="J107" s="2605">
        <v>0</v>
      </c>
      <c r="K107" s="2606">
        <v>0</v>
      </c>
      <c r="L107" s="2610"/>
      <c r="M107" s="2607">
        <v>0</v>
      </c>
      <c r="N107" s="2605">
        <v>0</v>
      </c>
      <c r="O107" s="2605">
        <v>0</v>
      </c>
      <c r="P107" s="2605">
        <v>0</v>
      </c>
      <c r="Q107" s="2605">
        <v>0</v>
      </c>
      <c r="R107" s="2605">
        <v>0.03</v>
      </c>
      <c r="S107" s="2606">
        <v>0</v>
      </c>
      <c r="T107" s="2599"/>
      <c r="U107" s="2608" t="s">
        <v>15478</v>
      </c>
      <c r="V107" s="2605">
        <v>3.9609999999999999</v>
      </c>
      <c r="W107" s="2605">
        <v>2</v>
      </c>
      <c r="X107" s="2605">
        <v>0.5</v>
      </c>
      <c r="Y107" s="2606" t="s">
        <v>16823</v>
      </c>
      <c r="Z107" s="2576"/>
      <c r="AA107" s="2609" t="s">
        <v>15577</v>
      </c>
      <c r="AC107" s="2565"/>
      <c r="AD107" s="92" t="str">
        <f t="shared" si="10"/>
        <v>Please complete all cells in row</v>
      </c>
      <c r="AE107" s="2565"/>
      <c r="AF107" s="57">
        <f t="shared" si="11"/>
        <v>0</v>
      </c>
      <c r="AG107" s="57">
        <f t="shared" si="11"/>
        <v>0</v>
      </c>
      <c r="AH107" s="57">
        <f t="shared" si="11"/>
        <v>0</v>
      </c>
      <c r="AI107" s="57">
        <f t="shared" si="11"/>
        <v>0</v>
      </c>
      <c r="AJ107" s="57">
        <f t="shared" si="7"/>
        <v>0</v>
      </c>
      <c r="AK107" s="57">
        <f t="shared" si="7"/>
        <v>0</v>
      </c>
      <c r="AL107" s="57">
        <f t="shared" si="7"/>
        <v>0</v>
      </c>
      <c r="AN107" s="57">
        <f t="shared" si="6"/>
        <v>0</v>
      </c>
      <c r="AO107" s="57">
        <f t="shared" si="6"/>
        <v>0</v>
      </c>
      <c r="AP107" s="57">
        <f t="shared" si="6"/>
        <v>0</v>
      </c>
      <c r="AQ107" s="57">
        <f t="shared" si="5"/>
        <v>0</v>
      </c>
      <c r="AR107" s="57">
        <f t="shared" si="5"/>
        <v>0</v>
      </c>
      <c r="AS107" s="57">
        <f t="shared" si="5"/>
        <v>0</v>
      </c>
      <c r="AT107" s="57">
        <f t="shared" si="5"/>
        <v>0</v>
      </c>
      <c r="AW107" s="57">
        <f t="shared" si="9"/>
        <v>0</v>
      </c>
      <c r="AX107" s="57">
        <f t="shared" si="9"/>
        <v>0</v>
      </c>
      <c r="AY107" s="57">
        <f t="shared" si="9"/>
        <v>0</v>
      </c>
      <c r="AZ107" s="57">
        <f t="shared" si="8"/>
        <v>1</v>
      </c>
      <c r="BA107" s="2565"/>
      <c r="BB107" s="2602"/>
      <c r="BC107" s="2602"/>
      <c r="BD107" s="2602"/>
      <c r="BE107" s="2602"/>
      <c r="BF107" s="2602"/>
      <c r="BG107" s="2602"/>
    </row>
    <row r="108" spans="2:59" ht="15.75" customHeight="1">
      <c r="B108" s="2603" t="s">
        <v>16917</v>
      </c>
      <c r="C108" s="2604" t="s">
        <v>6756</v>
      </c>
      <c r="D108" s="2604">
        <v>3</v>
      </c>
      <c r="E108" s="2605">
        <v>0</v>
      </c>
      <c r="F108" s="2605">
        <v>5.0999999999999997E-2</v>
      </c>
      <c r="G108" s="2605">
        <v>6.3E-2</v>
      </c>
      <c r="H108" s="2605">
        <v>2.13</v>
      </c>
      <c r="I108" s="2605">
        <v>0.107</v>
      </c>
      <c r="J108" s="2605">
        <v>0</v>
      </c>
      <c r="K108" s="2606">
        <v>0</v>
      </c>
      <c r="L108" s="2610"/>
      <c r="M108" s="2607">
        <v>0</v>
      </c>
      <c r="N108" s="2605">
        <v>0</v>
      </c>
      <c r="O108" s="2605">
        <v>0</v>
      </c>
      <c r="P108" s="2605">
        <v>0</v>
      </c>
      <c r="Q108" s="2605">
        <v>0</v>
      </c>
      <c r="R108" s="2605">
        <v>0.5</v>
      </c>
      <c r="S108" s="2606">
        <v>0</v>
      </c>
      <c r="T108" s="2599"/>
      <c r="U108" s="2608" t="s">
        <v>15478</v>
      </c>
      <c r="V108" s="2605">
        <v>66.106999999999999</v>
      </c>
      <c r="W108" s="2605">
        <v>1</v>
      </c>
      <c r="X108" s="2605">
        <v>0.5</v>
      </c>
      <c r="Y108" s="2606" t="s">
        <v>16823</v>
      </c>
      <c r="Z108" s="2576"/>
      <c r="AA108" s="2609" t="s">
        <v>15578</v>
      </c>
      <c r="AC108" s="2565"/>
      <c r="AD108" s="92" t="str">
        <f t="shared" si="10"/>
        <v>Please complete all cells in row</v>
      </c>
      <c r="AE108" s="2565"/>
      <c r="AF108" s="57">
        <f t="shared" si="11"/>
        <v>0</v>
      </c>
      <c r="AG108" s="57">
        <f t="shared" si="11"/>
        <v>0</v>
      </c>
      <c r="AH108" s="57">
        <f t="shared" si="11"/>
        <v>0</v>
      </c>
      <c r="AI108" s="57">
        <f t="shared" si="11"/>
        <v>0</v>
      </c>
      <c r="AJ108" s="57">
        <f t="shared" si="7"/>
        <v>0</v>
      </c>
      <c r="AK108" s="57">
        <f t="shared" si="7"/>
        <v>0</v>
      </c>
      <c r="AL108" s="57">
        <f t="shared" si="7"/>
        <v>0</v>
      </c>
      <c r="AN108" s="57">
        <f t="shared" si="6"/>
        <v>0</v>
      </c>
      <c r="AO108" s="57">
        <f t="shared" si="6"/>
        <v>0</v>
      </c>
      <c r="AP108" s="57">
        <f t="shared" si="6"/>
        <v>0</v>
      </c>
      <c r="AQ108" s="57">
        <f t="shared" si="5"/>
        <v>0</v>
      </c>
      <c r="AR108" s="57">
        <f t="shared" si="5"/>
        <v>0</v>
      </c>
      <c r="AS108" s="57">
        <f t="shared" si="5"/>
        <v>0</v>
      </c>
      <c r="AT108" s="57">
        <f t="shared" ref="AT108:AT171" si="12" xml:space="preserve"> IF(SUM($E108:$K108,$M108:$S108,$V108:$Y108)&gt;0,IF( ISNUMBER(S108 ), 0, 1 ),0)</f>
        <v>0</v>
      </c>
      <c r="AW108" s="57">
        <f t="shared" si="9"/>
        <v>0</v>
      </c>
      <c r="AX108" s="57">
        <f t="shared" si="9"/>
        <v>0</v>
      </c>
      <c r="AY108" s="57">
        <f t="shared" si="9"/>
        <v>0</v>
      </c>
      <c r="AZ108" s="57">
        <f t="shared" si="8"/>
        <v>1</v>
      </c>
      <c r="BA108" s="2565"/>
      <c r="BB108" s="2602"/>
      <c r="BC108" s="2602"/>
      <c r="BD108" s="2602"/>
      <c r="BE108" s="2602"/>
      <c r="BF108" s="2602"/>
      <c r="BG108" s="2602"/>
    </row>
    <row r="109" spans="2:59" ht="15.75" customHeight="1">
      <c r="B109" s="2603" t="s">
        <v>16918</v>
      </c>
      <c r="C109" s="2604" t="s">
        <v>6756</v>
      </c>
      <c r="D109" s="2604">
        <v>3</v>
      </c>
      <c r="E109" s="2605">
        <v>0</v>
      </c>
      <c r="F109" s="2605">
        <v>0</v>
      </c>
      <c r="G109" s="2605">
        <v>0</v>
      </c>
      <c r="H109" s="2605">
        <v>0</v>
      </c>
      <c r="I109" s="2605">
        <v>0</v>
      </c>
      <c r="J109" s="2605">
        <v>0</v>
      </c>
      <c r="K109" s="2606">
        <v>0</v>
      </c>
      <c r="L109" s="2610"/>
      <c r="M109" s="2607">
        <v>0</v>
      </c>
      <c r="N109" s="2605">
        <v>0</v>
      </c>
      <c r="O109" s="2605">
        <v>0</v>
      </c>
      <c r="P109" s="2605">
        <v>0</v>
      </c>
      <c r="Q109" s="2605">
        <v>0.5</v>
      </c>
      <c r="R109" s="2605">
        <v>0.5</v>
      </c>
      <c r="S109" s="2606">
        <v>0</v>
      </c>
      <c r="T109" s="2599"/>
      <c r="U109" s="2608" t="s">
        <v>15478</v>
      </c>
      <c r="V109" s="2605">
        <v>66.106999999999999</v>
      </c>
      <c r="W109" s="2605">
        <v>1</v>
      </c>
      <c r="X109" s="2605">
        <v>0.5</v>
      </c>
      <c r="Y109" s="2606" t="s">
        <v>16823</v>
      </c>
      <c r="Z109" s="2576"/>
      <c r="AA109" s="2609" t="s">
        <v>15579</v>
      </c>
      <c r="AC109" s="2565"/>
      <c r="AD109" s="92" t="str">
        <f t="shared" si="10"/>
        <v>Please complete all cells in row</v>
      </c>
      <c r="AE109" s="2565"/>
      <c r="AF109" s="57">
        <f t="shared" si="11"/>
        <v>0</v>
      </c>
      <c r="AG109" s="57">
        <f t="shared" si="11"/>
        <v>0</v>
      </c>
      <c r="AH109" s="57">
        <f t="shared" si="11"/>
        <v>0</v>
      </c>
      <c r="AI109" s="57">
        <f t="shared" si="11"/>
        <v>0</v>
      </c>
      <c r="AJ109" s="57">
        <f t="shared" si="7"/>
        <v>0</v>
      </c>
      <c r="AK109" s="57">
        <f t="shared" si="7"/>
        <v>0</v>
      </c>
      <c r="AL109" s="57">
        <f t="shared" si="7"/>
        <v>0</v>
      </c>
      <c r="AN109" s="57">
        <f t="shared" si="6"/>
        <v>0</v>
      </c>
      <c r="AO109" s="57">
        <f t="shared" si="6"/>
        <v>0</v>
      </c>
      <c r="AP109" s="57">
        <f t="shared" si="6"/>
        <v>0</v>
      </c>
      <c r="AQ109" s="57">
        <f t="shared" si="6"/>
        <v>0</v>
      </c>
      <c r="AR109" s="57">
        <f t="shared" si="6"/>
        <v>0</v>
      </c>
      <c r="AS109" s="57">
        <f t="shared" si="6"/>
        <v>0</v>
      </c>
      <c r="AT109" s="57">
        <f t="shared" si="12"/>
        <v>0</v>
      </c>
      <c r="AW109" s="57">
        <f t="shared" si="9"/>
        <v>0</v>
      </c>
      <c r="AX109" s="57">
        <f t="shared" si="9"/>
        <v>0</v>
      </c>
      <c r="AY109" s="57">
        <f t="shared" si="9"/>
        <v>0</v>
      </c>
      <c r="AZ109" s="57">
        <f t="shared" si="8"/>
        <v>1</v>
      </c>
      <c r="BA109" s="2565"/>
      <c r="BB109" s="2602"/>
      <c r="BC109" s="2602"/>
      <c r="BD109" s="2602"/>
      <c r="BE109" s="2602"/>
      <c r="BF109" s="2602"/>
      <c r="BG109" s="2602"/>
    </row>
    <row r="110" spans="2:59" ht="15.75" customHeight="1">
      <c r="B110" s="2603" t="s">
        <v>16919</v>
      </c>
      <c r="C110" s="2604" t="s">
        <v>6756</v>
      </c>
      <c r="D110" s="2604">
        <v>3</v>
      </c>
      <c r="E110" s="2605">
        <v>0</v>
      </c>
      <c r="F110" s="2605">
        <v>6.0000000000000001E-3</v>
      </c>
      <c r="G110" s="2605">
        <v>0.24099999999999999</v>
      </c>
      <c r="H110" s="2605">
        <v>0.58699999999999997</v>
      </c>
      <c r="I110" s="2605">
        <v>2.0110000000000001</v>
      </c>
      <c r="J110" s="2605">
        <v>0.111</v>
      </c>
      <c r="K110" s="2606">
        <v>0</v>
      </c>
      <c r="L110" s="2610"/>
      <c r="M110" s="2607">
        <v>0</v>
      </c>
      <c r="N110" s="2605">
        <v>0</v>
      </c>
      <c r="O110" s="2605">
        <v>0</v>
      </c>
      <c r="P110" s="2605">
        <v>0</v>
      </c>
      <c r="Q110" s="2605">
        <v>0</v>
      </c>
      <c r="R110" s="2605">
        <v>0</v>
      </c>
      <c r="S110" s="2606">
        <v>0.81100000000000005</v>
      </c>
      <c r="T110" s="2599"/>
      <c r="U110" s="2608" t="s">
        <v>15478</v>
      </c>
      <c r="V110" s="2605">
        <v>107.301</v>
      </c>
      <c r="W110" s="2605">
        <v>1</v>
      </c>
      <c r="X110" s="2605">
        <v>0.6</v>
      </c>
      <c r="Y110" s="2606" t="s">
        <v>16823</v>
      </c>
      <c r="Z110" s="2576"/>
      <c r="AA110" s="2609" t="s">
        <v>15580</v>
      </c>
      <c r="AC110" s="2565"/>
      <c r="AD110" s="92" t="str">
        <f t="shared" si="10"/>
        <v>Please complete all cells in row</v>
      </c>
      <c r="AE110" s="2565"/>
      <c r="AF110" s="57">
        <f t="shared" si="11"/>
        <v>0</v>
      </c>
      <c r="AG110" s="57">
        <f t="shared" si="11"/>
        <v>0</v>
      </c>
      <c r="AH110" s="57">
        <f t="shared" si="11"/>
        <v>0</v>
      </c>
      <c r="AI110" s="57">
        <f t="shared" si="11"/>
        <v>0</v>
      </c>
      <c r="AJ110" s="57">
        <f t="shared" si="7"/>
        <v>0</v>
      </c>
      <c r="AK110" s="57">
        <f t="shared" si="7"/>
        <v>0</v>
      </c>
      <c r="AL110" s="57">
        <f t="shared" si="7"/>
        <v>0</v>
      </c>
      <c r="AN110" s="57">
        <f t="shared" ref="AN110:AS152" si="13" xml:space="preserve"> IF(SUM($E110:$K110,$M110:$S110,$V110:$Y110)&gt;0,IF( ISNUMBER(M110 ), 0, 1 ),0)</f>
        <v>0</v>
      </c>
      <c r="AO110" s="57">
        <f t="shared" si="13"/>
        <v>0</v>
      </c>
      <c r="AP110" s="57">
        <f t="shared" si="13"/>
        <v>0</v>
      </c>
      <c r="AQ110" s="57">
        <f t="shared" si="13"/>
        <v>0</v>
      </c>
      <c r="AR110" s="57">
        <f t="shared" si="13"/>
        <v>0</v>
      </c>
      <c r="AS110" s="57">
        <f t="shared" si="13"/>
        <v>0</v>
      </c>
      <c r="AT110" s="57">
        <f t="shared" si="12"/>
        <v>0</v>
      </c>
      <c r="AW110" s="57">
        <f t="shared" si="9"/>
        <v>0</v>
      </c>
      <c r="AX110" s="57">
        <f t="shared" si="9"/>
        <v>0</v>
      </c>
      <c r="AY110" s="57">
        <f t="shared" si="9"/>
        <v>0</v>
      </c>
      <c r="AZ110" s="57">
        <f t="shared" si="8"/>
        <v>1</v>
      </c>
      <c r="BA110" s="2565"/>
      <c r="BB110" s="2602"/>
      <c r="BC110" s="2602"/>
      <c r="BD110" s="2602"/>
      <c r="BE110" s="2602"/>
      <c r="BF110" s="2602"/>
      <c r="BG110" s="2602"/>
    </row>
    <row r="111" spans="2:59" ht="15.75" customHeight="1">
      <c r="B111" s="2603" t="s">
        <v>16920</v>
      </c>
      <c r="C111" s="2604" t="s">
        <v>6756</v>
      </c>
      <c r="D111" s="2604">
        <v>3</v>
      </c>
      <c r="E111" s="2605">
        <v>0</v>
      </c>
      <c r="F111" s="2605">
        <v>0</v>
      </c>
      <c r="G111" s="2605">
        <v>2.3E-2</v>
      </c>
      <c r="H111" s="2605">
        <v>0.33100000000000002</v>
      </c>
      <c r="I111" s="2605">
        <v>0.99399999999999999</v>
      </c>
      <c r="J111" s="2605">
        <v>0</v>
      </c>
      <c r="K111" s="2606">
        <v>0</v>
      </c>
      <c r="L111" s="2610"/>
      <c r="M111" s="2607">
        <v>0</v>
      </c>
      <c r="N111" s="2605">
        <v>0</v>
      </c>
      <c r="O111" s="2605">
        <v>0</v>
      </c>
      <c r="P111" s="2605">
        <v>0</v>
      </c>
      <c r="Q111" s="2605">
        <v>0</v>
      </c>
      <c r="R111" s="2605">
        <v>1E-3</v>
      </c>
      <c r="S111" s="2606">
        <v>0</v>
      </c>
      <c r="T111" s="2599"/>
      <c r="U111" s="2608" t="s">
        <v>15478</v>
      </c>
      <c r="V111" s="2605">
        <v>0.13100000000000001</v>
      </c>
      <c r="W111" s="2605">
        <v>0</v>
      </c>
      <c r="X111" s="2605">
        <v>2</v>
      </c>
      <c r="Y111" s="2606" t="s">
        <v>16823</v>
      </c>
      <c r="Z111" s="2576"/>
      <c r="AA111" s="2609" t="s">
        <v>15581</v>
      </c>
      <c r="AC111" s="2565"/>
      <c r="AD111" s="92" t="str">
        <f t="shared" si="10"/>
        <v>Please complete all cells in row</v>
      </c>
      <c r="AE111" s="2565"/>
      <c r="AF111" s="57">
        <f t="shared" si="11"/>
        <v>0</v>
      </c>
      <c r="AG111" s="57">
        <f t="shared" si="11"/>
        <v>0</v>
      </c>
      <c r="AH111" s="57">
        <f t="shared" si="11"/>
        <v>0</v>
      </c>
      <c r="AI111" s="57">
        <f t="shared" si="11"/>
        <v>0</v>
      </c>
      <c r="AJ111" s="57">
        <f t="shared" si="7"/>
        <v>0</v>
      </c>
      <c r="AK111" s="57">
        <f t="shared" si="7"/>
        <v>0</v>
      </c>
      <c r="AL111" s="57">
        <f t="shared" si="7"/>
        <v>0</v>
      </c>
      <c r="AN111" s="57">
        <f t="shared" si="13"/>
        <v>0</v>
      </c>
      <c r="AO111" s="57">
        <f t="shared" si="13"/>
        <v>0</v>
      </c>
      <c r="AP111" s="57">
        <f t="shared" si="13"/>
        <v>0</v>
      </c>
      <c r="AQ111" s="57">
        <f t="shared" si="13"/>
        <v>0</v>
      </c>
      <c r="AR111" s="57">
        <f t="shared" si="13"/>
        <v>0</v>
      </c>
      <c r="AS111" s="57">
        <f t="shared" si="13"/>
        <v>0</v>
      </c>
      <c r="AT111" s="57">
        <f t="shared" si="12"/>
        <v>0</v>
      </c>
      <c r="AW111" s="57">
        <f t="shared" si="9"/>
        <v>0</v>
      </c>
      <c r="AX111" s="57">
        <f t="shared" si="9"/>
        <v>0</v>
      </c>
      <c r="AY111" s="57">
        <f t="shared" si="9"/>
        <v>0</v>
      </c>
      <c r="AZ111" s="57">
        <f t="shared" si="8"/>
        <v>1</v>
      </c>
      <c r="BA111" s="2565"/>
      <c r="BB111" s="2602"/>
      <c r="BC111" s="2602"/>
      <c r="BD111" s="2602"/>
      <c r="BE111" s="2602"/>
      <c r="BF111" s="2602"/>
      <c r="BG111" s="2602"/>
    </row>
    <row r="112" spans="2:59" ht="15.75" customHeight="1">
      <c r="B112" s="2603" t="s">
        <v>16921</v>
      </c>
      <c r="C112" s="2604" t="s">
        <v>6756</v>
      </c>
      <c r="D112" s="2604">
        <v>3</v>
      </c>
      <c r="E112" s="2605">
        <v>0</v>
      </c>
      <c r="F112" s="2605">
        <v>0</v>
      </c>
      <c r="G112" s="2605">
        <v>0.106</v>
      </c>
      <c r="H112" s="2605">
        <v>0.27500000000000002</v>
      </c>
      <c r="I112" s="2605">
        <v>1.1679999999999999</v>
      </c>
      <c r="J112" s="2605">
        <v>0.05</v>
      </c>
      <c r="K112" s="2606">
        <v>0</v>
      </c>
      <c r="L112" s="2610"/>
      <c r="M112" s="2607">
        <v>0</v>
      </c>
      <c r="N112" s="2605">
        <v>0</v>
      </c>
      <c r="O112" s="2605">
        <v>0</v>
      </c>
      <c r="P112" s="2605">
        <v>0</v>
      </c>
      <c r="Q112" s="2605">
        <v>0</v>
      </c>
      <c r="R112" s="2605">
        <v>0</v>
      </c>
      <c r="S112" s="2606">
        <v>5.0000000000000001E-3</v>
      </c>
      <c r="T112" s="2599"/>
      <c r="U112" s="2608" t="s">
        <v>15478</v>
      </c>
      <c r="V112" s="2605">
        <v>0.621</v>
      </c>
      <c r="W112" s="2605">
        <v>0</v>
      </c>
      <c r="X112" s="2605">
        <v>0.7</v>
      </c>
      <c r="Y112" s="2606" t="s">
        <v>16823</v>
      </c>
      <c r="Z112" s="2576"/>
      <c r="AA112" s="2609" t="s">
        <v>15582</v>
      </c>
      <c r="AC112" s="2565"/>
      <c r="AD112" s="92" t="str">
        <f t="shared" si="10"/>
        <v>Please complete all cells in row</v>
      </c>
      <c r="AE112" s="2565"/>
      <c r="AF112" s="57">
        <f t="shared" si="11"/>
        <v>0</v>
      </c>
      <c r="AG112" s="57">
        <f t="shared" si="11"/>
        <v>0</v>
      </c>
      <c r="AH112" s="57">
        <f t="shared" si="11"/>
        <v>0</v>
      </c>
      <c r="AI112" s="57">
        <f t="shared" si="11"/>
        <v>0</v>
      </c>
      <c r="AJ112" s="57">
        <f t="shared" si="7"/>
        <v>0</v>
      </c>
      <c r="AK112" s="57">
        <f t="shared" si="7"/>
        <v>0</v>
      </c>
      <c r="AL112" s="57">
        <f t="shared" si="7"/>
        <v>0</v>
      </c>
      <c r="AN112" s="57">
        <f t="shared" si="13"/>
        <v>0</v>
      </c>
      <c r="AO112" s="57">
        <f t="shared" si="13"/>
        <v>0</v>
      </c>
      <c r="AP112" s="57">
        <f t="shared" si="13"/>
        <v>0</v>
      </c>
      <c r="AQ112" s="57">
        <f t="shared" si="13"/>
        <v>0</v>
      </c>
      <c r="AR112" s="57">
        <f t="shared" si="13"/>
        <v>0</v>
      </c>
      <c r="AS112" s="57">
        <f t="shared" si="13"/>
        <v>0</v>
      </c>
      <c r="AT112" s="57">
        <f t="shared" si="12"/>
        <v>0</v>
      </c>
      <c r="AW112" s="57">
        <f t="shared" si="9"/>
        <v>0</v>
      </c>
      <c r="AX112" s="57">
        <f t="shared" si="9"/>
        <v>0</v>
      </c>
      <c r="AY112" s="57">
        <f t="shared" si="9"/>
        <v>0</v>
      </c>
      <c r="AZ112" s="57">
        <f t="shared" si="8"/>
        <v>1</v>
      </c>
      <c r="BA112" s="2565"/>
      <c r="BB112" s="2602"/>
      <c r="BC112" s="2602"/>
      <c r="BD112" s="2602"/>
      <c r="BE112" s="2602"/>
      <c r="BF112" s="2602"/>
      <c r="BG112" s="2602"/>
    </row>
    <row r="113" spans="2:59" ht="15.75" customHeight="1">
      <c r="B113" s="2603" t="s">
        <v>16922</v>
      </c>
      <c r="C113" s="2604" t="s">
        <v>6756</v>
      </c>
      <c r="D113" s="2604">
        <v>3</v>
      </c>
      <c r="E113" s="2605">
        <v>0</v>
      </c>
      <c r="F113" s="2605">
        <v>0</v>
      </c>
      <c r="G113" s="2605">
        <v>0</v>
      </c>
      <c r="H113" s="2605">
        <v>0.80700000000000005</v>
      </c>
      <c r="I113" s="2605">
        <v>2.4220000000000002</v>
      </c>
      <c r="J113" s="2605">
        <v>0</v>
      </c>
      <c r="K113" s="2606">
        <v>0</v>
      </c>
      <c r="L113" s="2610"/>
      <c r="M113" s="2607">
        <v>0</v>
      </c>
      <c r="N113" s="2605">
        <v>0</v>
      </c>
      <c r="O113" s="2605">
        <v>0</v>
      </c>
      <c r="P113" s="2605">
        <v>0</v>
      </c>
      <c r="Q113" s="2605">
        <v>0</v>
      </c>
      <c r="R113" s="2605">
        <v>2E-3</v>
      </c>
      <c r="S113" s="2606">
        <v>0</v>
      </c>
      <c r="T113" s="2599"/>
      <c r="U113" s="2608" t="s">
        <v>15478</v>
      </c>
      <c r="V113" s="2605">
        <v>0.32300000000000001</v>
      </c>
      <c r="W113" s="2605">
        <v>0</v>
      </c>
      <c r="X113" s="2605">
        <v>1</v>
      </c>
      <c r="Y113" s="2606" t="s">
        <v>16823</v>
      </c>
      <c r="Z113" s="2576"/>
      <c r="AA113" s="2609" t="s">
        <v>15583</v>
      </c>
      <c r="AC113" s="2565"/>
      <c r="AD113" s="92" t="str">
        <f t="shared" si="10"/>
        <v>Please complete all cells in row</v>
      </c>
      <c r="AE113" s="2565"/>
      <c r="AF113" s="57">
        <f t="shared" si="11"/>
        <v>0</v>
      </c>
      <c r="AG113" s="57">
        <f t="shared" si="11"/>
        <v>0</v>
      </c>
      <c r="AH113" s="57">
        <f t="shared" si="11"/>
        <v>0</v>
      </c>
      <c r="AI113" s="57">
        <f t="shared" si="11"/>
        <v>0</v>
      </c>
      <c r="AJ113" s="57">
        <f t="shared" si="7"/>
        <v>0</v>
      </c>
      <c r="AK113" s="57">
        <f t="shared" si="7"/>
        <v>0</v>
      </c>
      <c r="AL113" s="57">
        <f t="shared" si="7"/>
        <v>0</v>
      </c>
      <c r="AN113" s="57">
        <f t="shared" si="13"/>
        <v>0</v>
      </c>
      <c r="AO113" s="57">
        <f t="shared" si="13"/>
        <v>0</v>
      </c>
      <c r="AP113" s="57">
        <f t="shared" si="13"/>
        <v>0</v>
      </c>
      <c r="AQ113" s="57">
        <f t="shared" si="13"/>
        <v>0</v>
      </c>
      <c r="AR113" s="57">
        <f t="shared" si="13"/>
        <v>0</v>
      </c>
      <c r="AS113" s="57">
        <f t="shared" si="13"/>
        <v>0</v>
      </c>
      <c r="AT113" s="57">
        <f t="shared" si="12"/>
        <v>0</v>
      </c>
      <c r="AW113" s="57">
        <f t="shared" si="9"/>
        <v>0</v>
      </c>
      <c r="AX113" s="57">
        <f t="shared" si="9"/>
        <v>0</v>
      </c>
      <c r="AY113" s="57">
        <f t="shared" si="9"/>
        <v>0</v>
      </c>
      <c r="AZ113" s="57">
        <f t="shared" si="8"/>
        <v>1</v>
      </c>
      <c r="BA113" s="2565"/>
      <c r="BB113" s="2602"/>
      <c r="BC113" s="2602"/>
      <c r="BD113" s="2602"/>
      <c r="BE113" s="2602"/>
      <c r="BF113" s="2602"/>
      <c r="BG113" s="2602"/>
    </row>
    <row r="114" spans="2:59" ht="15.75" customHeight="1">
      <c r="B114" s="2603" t="s">
        <v>16923</v>
      </c>
      <c r="C114" s="2604" t="s">
        <v>6756</v>
      </c>
      <c r="D114" s="2604">
        <v>3</v>
      </c>
      <c r="E114" s="2605">
        <v>0</v>
      </c>
      <c r="F114" s="2605">
        <v>0</v>
      </c>
      <c r="G114" s="2605">
        <v>9.5000000000000001E-2</v>
      </c>
      <c r="H114" s="2605">
        <v>0.90100000000000002</v>
      </c>
      <c r="I114" s="2605">
        <v>1.4690000000000001</v>
      </c>
      <c r="J114" s="2605">
        <v>6.5000000000000002E-2</v>
      </c>
      <c r="K114" s="2606">
        <v>0</v>
      </c>
      <c r="L114" s="2610"/>
      <c r="M114" s="2607">
        <v>0</v>
      </c>
      <c r="N114" s="2605">
        <v>0</v>
      </c>
      <c r="O114" s="2605">
        <v>0</v>
      </c>
      <c r="P114" s="2605">
        <v>0</v>
      </c>
      <c r="Q114" s="2605">
        <v>0</v>
      </c>
      <c r="R114" s="2605">
        <v>0</v>
      </c>
      <c r="S114" s="2606">
        <v>0.16700000000000001</v>
      </c>
      <c r="T114" s="2599"/>
      <c r="U114" s="2608" t="s">
        <v>15478</v>
      </c>
      <c r="V114" s="2605">
        <v>22.146999999999998</v>
      </c>
      <c r="W114" s="2605">
        <v>2</v>
      </c>
      <c r="X114" s="2605">
        <v>0.6</v>
      </c>
      <c r="Y114" s="2606" t="s">
        <v>16823</v>
      </c>
      <c r="Z114" s="2576"/>
      <c r="AA114" s="2609" t="s">
        <v>15584</v>
      </c>
      <c r="AC114" s="2565"/>
      <c r="AD114" s="92" t="str">
        <f t="shared" si="10"/>
        <v>Please complete all cells in row</v>
      </c>
      <c r="AE114" s="2565"/>
      <c r="AF114" s="57">
        <f t="shared" si="11"/>
        <v>0</v>
      </c>
      <c r="AG114" s="57">
        <f t="shared" si="11"/>
        <v>0</v>
      </c>
      <c r="AH114" s="57">
        <f t="shared" si="11"/>
        <v>0</v>
      </c>
      <c r="AI114" s="57">
        <f t="shared" si="11"/>
        <v>0</v>
      </c>
      <c r="AJ114" s="57">
        <f t="shared" si="7"/>
        <v>0</v>
      </c>
      <c r="AK114" s="57">
        <f t="shared" si="7"/>
        <v>0</v>
      </c>
      <c r="AL114" s="57">
        <f t="shared" si="7"/>
        <v>0</v>
      </c>
      <c r="AN114" s="57">
        <f t="shared" si="13"/>
        <v>0</v>
      </c>
      <c r="AO114" s="57">
        <f t="shared" si="13"/>
        <v>0</v>
      </c>
      <c r="AP114" s="57">
        <f t="shared" si="13"/>
        <v>0</v>
      </c>
      <c r="AQ114" s="57">
        <f t="shared" si="13"/>
        <v>0</v>
      </c>
      <c r="AR114" s="57">
        <f t="shared" si="13"/>
        <v>0</v>
      </c>
      <c r="AS114" s="57">
        <f t="shared" si="13"/>
        <v>0</v>
      </c>
      <c r="AT114" s="57">
        <f t="shared" si="12"/>
        <v>0</v>
      </c>
      <c r="AW114" s="57">
        <f t="shared" si="9"/>
        <v>0</v>
      </c>
      <c r="AX114" s="57">
        <f t="shared" si="9"/>
        <v>0</v>
      </c>
      <c r="AY114" s="57">
        <f t="shared" si="9"/>
        <v>0</v>
      </c>
      <c r="AZ114" s="57">
        <f t="shared" si="8"/>
        <v>1</v>
      </c>
      <c r="BA114" s="2565"/>
      <c r="BB114" s="2602"/>
      <c r="BC114" s="2602"/>
      <c r="BD114" s="2602"/>
      <c r="BE114" s="2602"/>
      <c r="BF114" s="2602"/>
      <c r="BG114" s="2602"/>
    </row>
    <row r="115" spans="2:59" ht="15.75" customHeight="1">
      <c r="B115" s="2603" t="s">
        <v>16924</v>
      </c>
      <c r="C115" s="2604" t="s">
        <v>6756</v>
      </c>
      <c r="D115" s="2604">
        <v>3</v>
      </c>
      <c r="E115" s="2605">
        <v>0</v>
      </c>
      <c r="F115" s="2605">
        <v>0</v>
      </c>
      <c r="G115" s="2605">
        <v>0.109</v>
      </c>
      <c r="H115" s="2605">
        <v>0.29699999999999999</v>
      </c>
      <c r="I115" s="2605">
        <v>1.286</v>
      </c>
      <c r="J115" s="2605">
        <v>5.2999999999999999E-2</v>
      </c>
      <c r="K115" s="2606">
        <v>0</v>
      </c>
      <c r="L115" s="2610"/>
      <c r="M115" s="2607">
        <v>0</v>
      </c>
      <c r="N115" s="2605">
        <v>0</v>
      </c>
      <c r="O115" s="2605">
        <v>0</v>
      </c>
      <c r="P115" s="2605">
        <v>0</v>
      </c>
      <c r="Q115" s="2605">
        <v>0</v>
      </c>
      <c r="R115" s="2605">
        <v>0</v>
      </c>
      <c r="S115" s="2606">
        <v>7.0000000000000001E-3</v>
      </c>
      <c r="T115" s="2599"/>
      <c r="U115" s="2608" t="s">
        <v>15478</v>
      </c>
      <c r="V115" s="2605">
        <v>0.98899999999999999</v>
      </c>
      <c r="W115" s="2605">
        <v>1</v>
      </c>
      <c r="X115" s="2605">
        <v>0.7</v>
      </c>
      <c r="Y115" s="2606" t="s">
        <v>16823</v>
      </c>
      <c r="Z115" s="2576"/>
      <c r="AA115" s="2609" t="s">
        <v>15585</v>
      </c>
      <c r="AC115" s="2565"/>
      <c r="AD115" s="92" t="str">
        <f t="shared" si="10"/>
        <v>Please complete all cells in row</v>
      </c>
      <c r="AE115" s="2565"/>
      <c r="AF115" s="57">
        <f t="shared" si="11"/>
        <v>0</v>
      </c>
      <c r="AG115" s="57">
        <f t="shared" si="11"/>
        <v>0</v>
      </c>
      <c r="AH115" s="57">
        <f t="shared" si="11"/>
        <v>0</v>
      </c>
      <c r="AI115" s="57">
        <f t="shared" si="11"/>
        <v>0</v>
      </c>
      <c r="AJ115" s="57">
        <f t="shared" si="11"/>
        <v>0</v>
      </c>
      <c r="AK115" s="57">
        <f t="shared" si="11"/>
        <v>0</v>
      </c>
      <c r="AL115" s="57">
        <f t="shared" si="11"/>
        <v>0</v>
      </c>
      <c r="AN115" s="57">
        <f t="shared" si="13"/>
        <v>0</v>
      </c>
      <c r="AO115" s="57">
        <f t="shared" si="13"/>
        <v>0</v>
      </c>
      <c r="AP115" s="57">
        <f t="shared" si="13"/>
        <v>0</v>
      </c>
      <c r="AQ115" s="57">
        <f t="shared" si="13"/>
        <v>0</v>
      </c>
      <c r="AR115" s="57">
        <f t="shared" si="13"/>
        <v>0</v>
      </c>
      <c r="AS115" s="57">
        <f t="shared" si="13"/>
        <v>0</v>
      </c>
      <c r="AT115" s="57">
        <f t="shared" si="12"/>
        <v>0</v>
      </c>
      <c r="AW115" s="57">
        <f t="shared" si="9"/>
        <v>0</v>
      </c>
      <c r="AX115" s="57">
        <f t="shared" si="9"/>
        <v>0</v>
      </c>
      <c r="AY115" s="57">
        <f t="shared" si="9"/>
        <v>0</v>
      </c>
      <c r="AZ115" s="57">
        <f t="shared" si="8"/>
        <v>1</v>
      </c>
      <c r="BA115" s="2565"/>
      <c r="BB115" s="2602"/>
      <c r="BC115" s="2602"/>
      <c r="BD115" s="2602"/>
      <c r="BE115" s="2602"/>
      <c r="BF115" s="2602"/>
      <c r="BG115" s="2602"/>
    </row>
    <row r="116" spans="2:59" ht="15.75" customHeight="1">
      <c r="B116" s="2603" t="s">
        <v>16925</v>
      </c>
      <c r="C116" s="2604" t="s">
        <v>6756</v>
      </c>
      <c r="D116" s="2604">
        <v>3</v>
      </c>
      <c r="E116" s="2605">
        <v>0</v>
      </c>
      <c r="F116" s="2605">
        <v>0</v>
      </c>
      <c r="G116" s="2605">
        <v>2.1999999999999999E-2</v>
      </c>
      <c r="H116" s="2605">
        <v>0.59599999999999997</v>
      </c>
      <c r="I116" s="2605">
        <v>1.7869999999999999</v>
      </c>
      <c r="J116" s="2605">
        <v>0</v>
      </c>
      <c r="K116" s="2606">
        <v>0</v>
      </c>
      <c r="L116" s="2610"/>
      <c r="M116" s="2607">
        <v>0</v>
      </c>
      <c r="N116" s="2605">
        <v>0</v>
      </c>
      <c r="O116" s="2605">
        <v>0</v>
      </c>
      <c r="P116" s="2605">
        <v>0</v>
      </c>
      <c r="Q116" s="2605">
        <v>0</v>
      </c>
      <c r="R116" s="2605">
        <v>2E-3</v>
      </c>
      <c r="S116" s="2606">
        <v>0</v>
      </c>
      <c r="T116" s="2599"/>
      <c r="U116" s="2608" t="s">
        <v>15478</v>
      </c>
      <c r="V116" s="2605">
        <v>0.22</v>
      </c>
      <c r="W116" s="2605">
        <v>2</v>
      </c>
      <c r="X116" s="2605">
        <v>0.5</v>
      </c>
      <c r="Y116" s="2606" t="s">
        <v>16823</v>
      </c>
      <c r="Z116" s="2576"/>
      <c r="AA116" s="2609" t="s">
        <v>15586</v>
      </c>
      <c r="AC116" s="2565"/>
      <c r="AD116" s="92" t="str">
        <f t="shared" si="10"/>
        <v>Please complete all cells in row</v>
      </c>
      <c r="AE116" s="2565"/>
      <c r="AF116" s="57">
        <f t="shared" si="11"/>
        <v>0</v>
      </c>
      <c r="AG116" s="57">
        <f t="shared" si="11"/>
        <v>0</v>
      </c>
      <c r="AH116" s="57">
        <f t="shared" si="11"/>
        <v>0</v>
      </c>
      <c r="AI116" s="57">
        <f t="shared" si="11"/>
        <v>0</v>
      </c>
      <c r="AJ116" s="57">
        <f t="shared" si="11"/>
        <v>0</v>
      </c>
      <c r="AK116" s="57">
        <f t="shared" si="11"/>
        <v>0</v>
      </c>
      <c r="AL116" s="57">
        <f t="shared" si="11"/>
        <v>0</v>
      </c>
      <c r="AN116" s="57">
        <f t="shared" si="13"/>
        <v>0</v>
      </c>
      <c r="AO116" s="57">
        <f t="shared" si="13"/>
        <v>0</v>
      </c>
      <c r="AP116" s="57">
        <f t="shared" si="13"/>
        <v>0</v>
      </c>
      <c r="AQ116" s="57">
        <f t="shared" si="13"/>
        <v>0</v>
      </c>
      <c r="AR116" s="57">
        <f t="shared" si="13"/>
        <v>0</v>
      </c>
      <c r="AS116" s="57">
        <f t="shared" si="13"/>
        <v>0</v>
      </c>
      <c r="AT116" s="57">
        <f t="shared" si="12"/>
        <v>0</v>
      </c>
      <c r="AW116" s="57">
        <f t="shared" si="9"/>
        <v>0</v>
      </c>
      <c r="AX116" s="57">
        <f t="shared" si="9"/>
        <v>0</v>
      </c>
      <c r="AY116" s="57">
        <f t="shared" si="9"/>
        <v>0</v>
      </c>
      <c r="AZ116" s="57">
        <f t="shared" si="8"/>
        <v>1</v>
      </c>
      <c r="BA116" s="2565"/>
      <c r="BB116" s="2602"/>
      <c r="BC116" s="2602"/>
      <c r="BD116" s="2602"/>
      <c r="BE116" s="2602"/>
      <c r="BF116" s="2602"/>
      <c r="BG116" s="2602"/>
    </row>
    <row r="117" spans="2:59" ht="15.75" customHeight="1">
      <c r="B117" s="2603" t="s">
        <v>16926</v>
      </c>
      <c r="C117" s="2604" t="s">
        <v>6756</v>
      </c>
      <c r="D117" s="2604">
        <v>3</v>
      </c>
      <c r="E117" s="2605">
        <v>0</v>
      </c>
      <c r="F117" s="2605">
        <v>0</v>
      </c>
      <c r="G117" s="2605">
        <v>6.5000000000000002E-2</v>
      </c>
      <c r="H117" s="2605">
        <v>1.504</v>
      </c>
      <c r="I117" s="2605">
        <v>2.573</v>
      </c>
      <c r="J117" s="2605">
        <v>9.8000000000000004E-2</v>
      </c>
      <c r="K117" s="2606">
        <v>0</v>
      </c>
      <c r="L117" s="2610"/>
      <c r="M117" s="2607">
        <v>0</v>
      </c>
      <c r="N117" s="2605">
        <v>0</v>
      </c>
      <c r="O117" s="2605">
        <v>0</v>
      </c>
      <c r="P117" s="2605">
        <v>0</v>
      </c>
      <c r="Q117" s="2605">
        <v>0</v>
      </c>
      <c r="R117" s="2605">
        <v>0</v>
      </c>
      <c r="S117" s="2606">
        <v>0.04</v>
      </c>
      <c r="T117" s="2599"/>
      <c r="U117" s="2608" t="s">
        <v>15478</v>
      </c>
      <c r="V117" s="2605">
        <v>5.3369999999999997</v>
      </c>
      <c r="W117" s="2605">
        <v>5</v>
      </c>
      <c r="X117" s="2605">
        <v>0.3</v>
      </c>
      <c r="Y117" s="2606" t="s">
        <v>16823</v>
      </c>
      <c r="Z117" s="2576"/>
      <c r="AA117" s="2609" t="s">
        <v>15587</v>
      </c>
      <c r="AC117" s="2565"/>
      <c r="AD117" s="92" t="str">
        <f t="shared" si="10"/>
        <v>Please complete all cells in row</v>
      </c>
      <c r="AE117" s="2565"/>
      <c r="AF117" s="57">
        <f t="shared" si="11"/>
        <v>0</v>
      </c>
      <c r="AG117" s="57">
        <f t="shared" si="11"/>
        <v>0</v>
      </c>
      <c r="AH117" s="57">
        <f t="shared" si="11"/>
        <v>0</v>
      </c>
      <c r="AI117" s="57">
        <f t="shared" si="11"/>
        <v>0</v>
      </c>
      <c r="AJ117" s="57">
        <f t="shared" si="11"/>
        <v>0</v>
      </c>
      <c r="AK117" s="57">
        <f t="shared" si="11"/>
        <v>0</v>
      </c>
      <c r="AL117" s="57">
        <f t="shared" si="11"/>
        <v>0</v>
      </c>
      <c r="AN117" s="57">
        <f t="shared" si="13"/>
        <v>0</v>
      </c>
      <c r="AO117" s="57">
        <f t="shared" si="13"/>
        <v>0</v>
      </c>
      <c r="AP117" s="57">
        <f t="shared" si="13"/>
        <v>0</v>
      </c>
      <c r="AQ117" s="57">
        <f t="shared" si="13"/>
        <v>0</v>
      </c>
      <c r="AR117" s="57">
        <f t="shared" si="13"/>
        <v>0</v>
      </c>
      <c r="AS117" s="57">
        <f t="shared" si="13"/>
        <v>0</v>
      </c>
      <c r="AT117" s="57">
        <f t="shared" si="12"/>
        <v>0</v>
      </c>
      <c r="AW117" s="57">
        <f t="shared" si="9"/>
        <v>0</v>
      </c>
      <c r="AX117" s="57">
        <f t="shared" si="9"/>
        <v>0</v>
      </c>
      <c r="AY117" s="57">
        <f t="shared" si="9"/>
        <v>0</v>
      </c>
      <c r="AZ117" s="57">
        <f t="shared" si="8"/>
        <v>1</v>
      </c>
      <c r="BA117" s="2565"/>
      <c r="BB117" s="2602"/>
      <c r="BC117" s="2602"/>
      <c r="BD117" s="2602"/>
      <c r="BE117" s="2602"/>
      <c r="BF117" s="2602"/>
      <c r="BG117" s="2602"/>
    </row>
    <row r="118" spans="2:59" ht="15.75" customHeight="1">
      <c r="B118" s="2603" t="s">
        <v>16927</v>
      </c>
      <c r="C118" s="2604" t="s">
        <v>6756</v>
      </c>
      <c r="D118" s="2604">
        <v>3</v>
      </c>
      <c r="E118" s="2605">
        <v>0</v>
      </c>
      <c r="F118" s="2605">
        <v>0</v>
      </c>
      <c r="G118" s="2605">
        <v>2.1000000000000001E-2</v>
      </c>
      <c r="H118" s="2605">
        <v>0.245</v>
      </c>
      <c r="I118" s="2605">
        <v>1.01</v>
      </c>
      <c r="J118" s="2605">
        <v>4.4999999999999998E-2</v>
      </c>
      <c r="K118" s="2606">
        <v>0</v>
      </c>
      <c r="L118" s="2610"/>
      <c r="M118" s="2607">
        <v>0</v>
      </c>
      <c r="N118" s="2605">
        <v>0</v>
      </c>
      <c r="O118" s="2605">
        <v>0</v>
      </c>
      <c r="P118" s="2605">
        <v>0</v>
      </c>
      <c r="Q118" s="2605">
        <v>0</v>
      </c>
      <c r="R118" s="2605">
        <v>1E-3</v>
      </c>
      <c r="S118" s="2606">
        <v>0</v>
      </c>
      <c r="T118" s="2599"/>
      <c r="U118" s="2608" t="s">
        <v>15478</v>
      </c>
      <c r="V118" s="2605">
        <v>0.14099999999999999</v>
      </c>
      <c r="W118" s="2605">
        <v>0</v>
      </c>
      <c r="X118" s="2605">
        <v>2</v>
      </c>
      <c r="Y118" s="2606" t="s">
        <v>16823</v>
      </c>
      <c r="Z118" s="2576"/>
      <c r="AA118" s="2609" t="s">
        <v>15588</v>
      </c>
      <c r="AC118" s="2565"/>
      <c r="AD118" s="92" t="str">
        <f t="shared" si="10"/>
        <v>Please complete all cells in row</v>
      </c>
      <c r="AE118" s="2565"/>
      <c r="AF118" s="57">
        <f t="shared" si="11"/>
        <v>0</v>
      </c>
      <c r="AG118" s="57">
        <f t="shared" si="11"/>
        <v>0</v>
      </c>
      <c r="AH118" s="57">
        <f t="shared" si="11"/>
        <v>0</v>
      </c>
      <c r="AI118" s="57">
        <f t="shared" si="11"/>
        <v>0</v>
      </c>
      <c r="AJ118" s="57">
        <f t="shared" si="11"/>
        <v>0</v>
      </c>
      <c r="AK118" s="57">
        <f t="shared" si="11"/>
        <v>0</v>
      </c>
      <c r="AL118" s="57">
        <f t="shared" si="11"/>
        <v>0</v>
      </c>
      <c r="AN118" s="57">
        <f t="shared" si="13"/>
        <v>0</v>
      </c>
      <c r="AO118" s="57">
        <f t="shared" si="13"/>
        <v>0</v>
      </c>
      <c r="AP118" s="57">
        <f t="shared" si="13"/>
        <v>0</v>
      </c>
      <c r="AQ118" s="57">
        <f t="shared" si="13"/>
        <v>0</v>
      </c>
      <c r="AR118" s="57">
        <f t="shared" si="13"/>
        <v>0</v>
      </c>
      <c r="AS118" s="57">
        <f t="shared" si="13"/>
        <v>0</v>
      </c>
      <c r="AT118" s="57">
        <f t="shared" si="12"/>
        <v>0</v>
      </c>
      <c r="AW118" s="57">
        <f t="shared" si="9"/>
        <v>0</v>
      </c>
      <c r="AX118" s="57">
        <f t="shared" si="9"/>
        <v>0</v>
      </c>
      <c r="AY118" s="57">
        <f t="shared" si="9"/>
        <v>0</v>
      </c>
      <c r="AZ118" s="57">
        <f t="shared" si="8"/>
        <v>1</v>
      </c>
      <c r="BA118" s="2565"/>
      <c r="BB118" s="2602"/>
      <c r="BC118" s="2602"/>
      <c r="BD118" s="2602"/>
      <c r="BE118" s="2602"/>
      <c r="BF118" s="2602"/>
      <c r="BG118" s="2602"/>
    </row>
    <row r="119" spans="2:59" ht="15.75" customHeight="1">
      <c r="B119" s="2603" t="s">
        <v>16928</v>
      </c>
      <c r="C119" s="2604" t="s">
        <v>6756</v>
      </c>
      <c r="D119" s="2604">
        <v>3</v>
      </c>
      <c r="E119" s="2605">
        <v>0</v>
      </c>
      <c r="F119" s="2605">
        <v>0</v>
      </c>
      <c r="G119" s="2605">
        <v>0</v>
      </c>
      <c r="H119" s="2605">
        <v>0</v>
      </c>
      <c r="I119" s="2605">
        <v>0</v>
      </c>
      <c r="J119" s="2605">
        <v>0</v>
      </c>
      <c r="K119" s="2606">
        <v>0</v>
      </c>
      <c r="L119" s="2610"/>
      <c r="M119" s="2607">
        <v>0</v>
      </c>
      <c r="N119" s="2605">
        <v>0</v>
      </c>
      <c r="O119" s="2605">
        <v>0</v>
      </c>
      <c r="P119" s="2605">
        <v>0</v>
      </c>
      <c r="Q119" s="2605">
        <v>1E-3</v>
      </c>
      <c r="R119" s="2605">
        <v>1E-3</v>
      </c>
      <c r="S119" s="2606">
        <v>0</v>
      </c>
      <c r="T119" s="2599"/>
      <c r="U119" s="2608" t="s">
        <v>15478</v>
      </c>
      <c r="V119" s="2605">
        <v>0.14099999999999999</v>
      </c>
      <c r="W119" s="2605">
        <v>0</v>
      </c>
      <c r="X119" s="2605">
        <v>2</v>
      </c>
      <c r="Y119" s="2606" t="s">
        <v>16823</v>
      </c>
      <c r="Z119" s="2576"/>
      <c r="AA119" s="2609" t="s">
        <v>15589</v>
      </c>
      <c r="AC119" s="2565"/>
      <c r="AD119" s="92" t="str">
        <f t="shared" si="10"/>
        <v>Please complete all cells in row</v>
      </c>
      <c r="AE119" s="2565"/>
      <c r="AF119" s="57">
        <f t="shared" si="11"/>
        <v>0</v>
      </c>
      <c r="AG119" s="57">
        <f t="shared" si="11"/>
        <v>0</v>
      </c>
      <c r="AH119" s="57">
        <f t="shared" si="11"/>
        <v>0</v>
      </c>
      <c r="AI119" s="57">
        <f t="shared" si="11"/>
        <v>0</v>
      </c>
      <c r="AJ119" s="57">
        <f t="shared" si="11"/>
        <v>0</v>
      </c>
      <c r="AK119" s="57">
        <f t="shared" si="11"/>
        <v>0</v>
      </c>
      <c r="AL119" s="57">
        <f t="shared" si="11"/>
        <v>0</v>
      </c>
      <c r="AN119" s="57">
        <f t="shared" si="13"/>
        <v>0</v>
      </c>
      <c r="AO119" s="57">
        <f t="shared" si="13"/>
        <v>0</v>
      </c>
      <c r="AP119" s="57">
        <f t="shared" si="13"/>
        <v>0</v>
      </c>
      <c r="AQ119" s="57">
        <f t="shared" si="13"/>
        <v>0</v>
      </c>
      <c r="AR119" s="57">
        <f t="shared" si="13"/>
        <v>0</v>
      </c>
      <c r="AS119" s="57">
        <f t="shared" si="13"/>
        <v>0</v>
      </c>
      <c r="AT119" s="57">
        <f t="shared" si="12"/>
        <v>0</v>
      </c>
      <c r="AW119" s="57">
        <f t="shared" si="9"/>
        <v>0</v>
      </c>
      <c r="AX119" s="57">
        <f t="shared" si="9"/>
        <v>0</v>
      </c>
      <c r="AY119" s="57">
        <f t="shared" si="9"/>
        <v>0</v>
      </c>
      <c r="AZ119" s="57">
        <f t="shared" si="8"/>
        <v>1</v>
      </c>
      <c r="BA119" s="2565"/>
      <c r="BB119" s="2602"/>
      <c r="BC119" s="2602"/>
      <c r="BD119" s="2602"/>
      <c r="BE119" s="2602"/>
      <c r="BF119" s="2602"/>
      <c r="BG119" s="2602"/>
    </row>
    <row r="120" spans="2:59" ht="15.75" customHeight="1">
      <c r="B120" s="2603" t="s">
        <v>16929</v>
      </c>
      <c r="C120" s="2604" t="s">
        <v>6756</v>
      </c>
      <c r="D120" s="2604">
        <v>3</v>
      </c>
      <c r="E120" s="2605">
        <v>0</v>
      </c>
      <c r="F120" s="2605">
        <v>0</v>
      </c>
      <c r="G120" s="2605">
        <v>0</v>
      </c>
      <c r="H120" s="2605">
        <v>4.3999999999999997E-2</v>
      </c>
      <c r="I120" s="2605">
        <v>0.22700000000000001</v>
      </c>
      <c r="J120" s="2605">
        <v>0.36899999999999999</v>
      </c>
      <c r="K120" s="2606">
        <v>0</v>
      </c>
      <c r="L120" s="2610"/>
      <c r="M120" s="2607">
        <v>0</v>
      </c>
      <c r="N120" s="2605">
        <v>0</v>
      </c>
      <c r="O120" s="2605">
        <v>0</v>
      </c>
      <c r="P120" s="2605">
        <v>9.8000000000000004E-2</v>
      </c>
      <c r="Q120" s="2605">
        <v>9.8000000000000004E-2</v>
      </c>
      <c r="R120" s="2605">
        <v>9.8000000000000004E-2</v>
      </c>
      <c r="S120" s="2606">
        <v>0</v>
      </c>
      <c r="T120" s="2599"/>
      <c r="U120" s="2608" t="s">
        <v>15478</v>
      </c>
      <c r="V120" s="2605">
        <v>8.2799999999999994</v>
      </c>
      <c r="W120" s="2605">
        <v>0</v>
      </c>
      <c r="X120" s="2605">
        <v>4.3</v>
      </c>
      <c r="Y120" s="2606" t="s">
        <v>16823</v>
      </c>
      <c r="Z120" s="2576"/>
      <c r="AA120" s="2609" t="s">
        <v>15590</v>
      </c>
      <c r="AC120" s="2565"/>
      <c r="AD120" s="92" t="str">
        <f t="shared" si="10"/>
        <v>Please complete all cells in row</v>
      </c>
      <c r="AE120" s="2565"/>
      <c r="AF120" s="57">
        <f t="shared" si="11"/>
        <v>0</v>
      </c>
      <c r="AG120" s="57">
        <f t="shared" si="11"/>
        <v>0</v>
      </c>
      <c r="AH120" s="57">
        <f t="shared" si="11"/>
        <v>0</v>
      </c>
      <c r="AI120" s="57">
        <f t="shared" si="11"/>
        <v>0</v>
      </c>
      <c r="AJ120" s="57">
        <f t="shared" si="11"/>
        <v>0</v>
      </c>
      <c r="AK120" s="57">
        <f t="shared" si="11"/>
        <v>0</v>
      </c>
      <c r="AL120" s="57">
        <f t="shared" si="11"/>
        <v>0</v>
      </c>
      <c r="AN120" s="57">
        <f t="shared" si="13"/>
        <v>0</v>
      </c>
      <c r="AO120" s="57">
        <f t="shared" si="13"/>
        <v>0</v>
      </c>
      <c r="AP120" s="57">
        <f t="shared" si="13"/>
        <v>0</v>
      </c>
      <c r="AQ120" s="57">
        <f t="shared" si="13"/>
        <v>0</v>
      </c>
      <c r="AR120" s="57">
        <f t="shared" si="13"/>
        <v>0</v>
      </c>
      <c r="AS120" s="57">
        <f t="shared" si="13"/>
        <v>0</v>
      </c>
      <c r="AT120" s="57">
        <f t="shared" si="12"/>
        <v>0</v>
      </c>
      <c r="AW120" s="57">
        <f t="shared" si="9"/>
        <v>0</v>
      </c>
      <c r="AX120" s="57">
        <f t="shared" si="9"/>
        <v>0</v>
      </c>
      <c r="AY120" s="57">
        <f t="shared" si="9"/>
        <v>0</v>
      </c>
      <c r="AZ120" s="57">
        <f t="shared" si="8"/>
        <v>1</v>
      </c>
      <c r="BA120" s="2565"/>
      <c r="BB120" s="2602"/>
      <c r="BC120" s="2602"/>
      <c r="BD120" s="2602"/>
      <c r="BE120" s="2602"/>
      <c r="BF120" s="2602"/>
      <c r="BG120" s="2602"/>
    </row>
    <row r="121" spans="2:59" ht="15.75" customHeight="1">
      <c r="B121" s="2603" t="s">
        <v>16930</v>
      </c>
      <c r="C121" s="2604" t="s">
        <v>6756</v>
      </c>
      <c r="D121" s="2604">
        <v>3</v>
      </c>
      <c r="E121" s="2605">
        <v>0</v>
      </c>
      <c r="F121" s="2605">
        <v>0</v>
      </c>
      <c r="G121" s="2605">
        <v>0.01</v>
      </c>
      <c r="H121" s="2605">
        <v>0.25700000000000001</v>
      </c>
      <c r="I121" s="2605">
        <v>1.0720000000000001</v>
      </c>
      <c r="J121" s="2605">
        <v>4.7E-2</v>
      </c>
      <c r="K121" s="2606">
        <v>0</v>
      </c>
      <c r="L121" s="2610"/>
      <c r="M121" s="2607">
        <v>0</v>
      </c>
      <c r="N121" s="2605">
        <v>0</v>
      </c>
      <c r="O121" s="2605">
        <v>0</v>
      </c>
      <c r="P121" s="2605">
        <v>0</v>
      </c>
      <c r="Q121" s="2605">
        <v>0</v>
      </c>
      <c r="R121" s="2605">
        <v>4.0000000000000001E-3</v>
      </c>
      <c r="S121" s="2606">
        <v>0</v>
      </c>
      <c r="T121" s="2599"/>
      <c r="U121" s="2608" t="s">
        <v>15478</v>
      </c>
      <c r="V121" s="2605">
        <v>0.52400000000000002</v>
      </c>
      <c r="W121" s="2605">
        <v>2</v>
      </c>
      <c r="X121" s="2605">
        <v>0.3</v>
      </c>
      <c r="Y121" s="2606" t="s">
        <v>16823</v>
      </c>
      <c r="Z121" s="2576"/>
      <c r="AA121" s="2609" t="s">
        <v>15591</v>
      </c>
      <c r="AC121" s="2565"/>
      <c r="AD121" s="92" t="str">
        <f t="shared" si="10"/>
        <v>Please complete all cells in row</v>
      </c>
      <c r="AE121" s="2565"/>
      <c r="AF121" s="57">
        <f t="shared" si="11"/>
        <v>0</v>
      </c>
      <c r="AG121" s="57">
        <f t="shared" si="11"/>
        <v>0</v>
      </c>
      <c r="AH121" s="57">
        <f t="shared" si="11"/>
        <v>0</v>
      </c>
      <c r="AI121" s="57">
        <f t="shared" si="11"/>
        <v>0</v>
      </c>
      <c r="AJ121" s="57">
        <f t="shared" si="11"/>
        <v>0</v>
      </c>
      <c r="AK121" s="57">
        <f t="shared" si="11"/>
        <v>0</v>
      </c>
      <c r="AL121" s="57">
        <f t="shared" si="11"/>
        <v>0</v>
      </c>
      <c r="AN121" s="57">
        <f t="shared" si="13"/>
        <v>0</v>
      </c>
      <c r="AO121" s="57">
        <f t="shared" si="13"/>
        <v>0</v>
      </c>
      <c r="AP121" s="57">
        <f t="shared" si="13"/>
        <v>0</v>
      </c>
      <c r="AQ121" s="57">
        <f t="shared" si="13"/>
        <v>0</v>
      </c>
      <c r="AR121" s="57">
        <f t="shared" si="13"/>
        <v>0</v>
      </c>
      <c r="AS121" s="57">
        <f t="shared" si="13"/>
        <v>0</v>
      </c>
      <c r="AT121" s="57">
        <f t="shared" si="12"/>
        <v>0</v>
      </c>
      <c r="AW121" s="57">
        <f t="shared" si="9"/>
        <v>0</v>
      </c>
      <c r="AX121" s="57">
        <f t="shared" si="9"/>
        <v>0</v>
      </c>
      <c r="AY121" s="57">
        <f t="shared" si="9"/>
        <v>0</v>
      </c>
      <c r="AZ121" s="57">
        <f t="shared" si="8"/>
        <v>1</v>
      </c>
      <c r="BA121" s="2565"/>
      <c r="BB121" s="2602"/>
      <c r="BC121" s="2602"/>
      <c r="BD121" s="2602"/>
      <c r="BE121" s="2602"/>
      <c r="BF121" s="2602"/>
      <c r="BG121" s="2602"/>
    </row>
    <row r="122" spans="2:59" ht="15.75" customHeight="1">
      <c r="B122" s="2603" t="s">
        <v>16931</v>
      </c>
      <c r="C122" s="2604" t="s">
        <v>6756</v>
      </c>
      <c r="D122" s="2604">
        <v>3</v>
      </c>
      <c r="E122" s="2605">
        <v>0</v>
      </c>
      <c r="F122" s="2605">
        <v>0</v>
      </c>
      <c r="G122" s="2605">
        <v>0.41099999999999998</v>
      </c>
      <c r="H122" s="2605">
        <v>0.93100000000000005</v>
      </c>
      <c r="I122" s="2605">
        <v>0.17499999999999999</v>
      </c>
      <c r="J122" s="2605">
        <v>1.2E-2</v>
      </c>
      <c r="K122" s="2606">
        <v>0</v>
      </c>
      <c r="L122" s="2610"/>
      <c r="M122" s="2607">
        <v>0</v>
      </c>
      <c r="N122" s="2605">
        <v>0</v>
      </c>
      <c r="O122" s="2605">
        <v>0</v>
      </c>
      <c r="P122" s="2605">
        <v>0</v>
      </c>
      <c r="Q122" s="2605">
        <v>0</v>
      </c>
      <c r="R122" s="2605">
        <v>7.6999999999999999E-2</v>
      </c>
      <c r="S122" s="2606">
        <v>0</v>
      </c>
      <c r="T122" s="2599"/>
      <c r="U122" s="2608" t="s">
        <v>15478</v>
      </c>
      <c r="V122" s="2605">
        <v>10.157</v>
      </c>
      <c r="W122" s="2605">
        <v>0</v>
      </c>
      <c r="X122" s="2605">
        <v>2</v>
      </c>
      <c r="Y122" s="2606" t="s">
        <v>16823</v>
      </c>
      <c r="Z122" s="2576"/>
      <c r="AA122" s="2609" t="s">
        <v>15592</v>
      </c>
      <c r="AC122" s="2565"/>
      <c r="AD122" s="92" t="str">
        <f t="shared" si="10"/>
        <v>Please complete all cells in row</v>
      </c>
      <c r="AE122" s="2565"/>
      <c r="AF122" s="57">
        <f t="shared" si="11"/>
        <v>0</v>
      </c>
      <c r="AG122" s="57">
        <f t="shared" si="11"/>
        <v>0</v>
      </c>
      <c r="AH122" s="57">
        <f t="shared" si="11"/>
        <v>0</v>
      </c>
      <c r="AI122" s="57">
        <f t="shared" si="11"/>
        <v>0</v>
      </c>
      <c r="AJ122" s="57">
        <f t="shared" si="11"/>
        <v>0</v>
      </c>
      <c r="AK122" s="57">
        <f t="shared" si="11"/>
        <v>0</v>
      </c>
      <c r="AL122" s="57">
        <f t="shared" si="11"/>
        <v>0</v>
      </c>
      <c r="AN122" s="57">
        <f t="shared" si="13"/>
        <v>0</v>
      </c>
      <c r="AO122" s="57">
        <f t="shared" si="13"/>
        <v>0</v>
      </c>
      <c r="AP122" s="57">
        <f t="shared" si="13"/>
        <v>0</v>
      </c>
      <c r="AQ122" s="57">
        <f t="shared" si="13"/>
        <v>0</v>
      </c>
      <c r="AR122" s="57">
        <f t="shared" si="13"/>
        <v>0</v>
      </c>
      <c r="AS122" s="57">
        <f t="shared" si="13"/>
        <v>0</v>
      </c>
      <c r="AT122" s="57">
        <f t="shared" si="12"/>
        <v>0</v>
      </c>
      <c r="AW122" s="57">
        <f t="shared" si="9"/>
        <v>0</v>
      </c>
      <c r="AX122" s="57">
        <f t="shared" si="9"/>
        <v>0</v>
      </c>
      <c r="AY122" s="57">
        <f t="shared" si="9"/>
        <v>0</v>
      </c>
      <c r="AZ122" s="57">
        <f t="shared" si="8"/>
        <v>1</v>
      </c>
      <c r="BA122" s="2565"/>
      <c r="BB122" s="2602"/>
      <c r="BC122" s="2602"/>
      <c r="BD122" s="2602"/>
      <c r="BE122" s="2602"/>
      <c r="BF122" s="2602"/>
      <c r="BG122" s="2602"/>
    </row>
    <row r="123" spans="2:59" ht="15.75" customHeight="1">
      <c r="B123" s="2603" t="s">
        <v>16932</v>
      </c>
      <c r="C123" s="2604" t="s">
        <v>6756</v>
      </c>
      <c r="D123" s="2604">
        <v>3</v>
      </c>
      <c r="E123" s="2605">
        <v>0</v>
      </c>
      <c r="F123" s="2605">
        <v>0</v>
      </c>
      <c r="G123" s="2605">
        <v>1.9E-2</v>
      </c>
      <c r="H123" s="2605">
        <v>0.105</v>
      </c>
      <c r="I123" s="2605">
        <v>0.872</v>
      </c>
      <c r="J123" s="2605">
        <v>0.254</v>
      </c>
      <c r="K123" s="2606">
        <v>0</v>
      </c>
      <c r="L123" s="2610"/>
      <c r="M123" s="2607">
        <v>0</v>
      </c>
      <c r="N123" s="2605">
        <v>0</v>
      </c>
      <c r="O123" s="2605">
        <v>0</v>
      </c>
      <c r="P123" s="2605">
        <v>0</v>
      </c>
      <c r="Q123" s="2605">
        <v>0</v>
      </c>
      <c r="R123" s="2605">
        <v>0</v>
      </c>
      <c r="S123" s="2606">
        <v>0.02</v>
      </c>
      <c r="T123" s="2599"/>
      <c r="U123" s="2608" t="s">
        <v>15478</v>
      </c>
      <c r="V123" s="2605">
        <v>2.6850000000000001</v>
      </c>
      <c r="W123" s="2605">
        <v>0</v>
      </c>
      <c r="X123" s="2605">
        <v>3.5</v>
      </c>
      <c r="Y123" s="2606" t="s">
        <v>16823</v>
      </c>
      <c r="Z123" s="2576"/>
      <c r="AA123" s="2609" t="s">
        <v>15593</v>
      </c>
      <c r="AC123" s="2565"/>
      <c r="AD123" s="92" t="str">
        <f t="shared" si="10"/>
        <v>Please complete all cells in row</v>
      </c>
      <c r="AE123" s="2565"/>
      <c r="AF123" s="57">
        <f t="shared" si="11"/>
        <v>0</v>
      </c>
      <c r="AG123" s="57">
        <f t="shared" si="11"/>
        <v>0</v>
      </c>
      <c r="AH123" s="57">
        <f t="shared" si="11"/>
        <v>0</v>
      </c>
      <c r="AI123" s="57">
        <f t="shared" si="11"/>
        <v>0</v>
      </c>
      <c r="AJ123" s="57">
        <f t="shared" si="11"/>
        <v>0</v>
      </c>
      <c r="AK123" s="57">
        <f t="shared" si="11"/>
        <v>0</v>
      </c>
      <c r="AL123" s="57">
        <f t="shared" si="11"/>
        <v>0</v>
      </c>
      <c r="AN123" s="57">
        <f t="shared" si="13"/>
        <v>0</v>
      </c>
      <c r="AO123" s="57">
        <f t="shared" si="13"/>
        <v>0</v>
      </c>
      <c r="AP123" s="57">
        <f t="shared" si="13"/>
        <v>0</v>
      </c>
      <c r="AQ123" s="57">
        <f t="shared" si="13"/>
        <v>0</v>
      </c>
      <c r="AR123" s="57">
        <f t="shared" si="13"/>
        <v>0</v>
      </c>
      <c r="AS123" s="57">
        <f t="shared" si="13"/>
        <v>0</v>
      </c>
      <c r="AT123" s="57">
        <f t="shared" si="12"/>
        <v>0</v>
      </c>
      <c r="AW123" s="57">
        <f t="shared" si="9"/>
        <v>0</v>
      </c>
      <c r="AX123" s="57">
        <f t="shared" si="9"/>
        <v>0</v>
      </c>
      <c r="AY123" s="57">
        <f t="shared" si="9"/>
        <v>0</v>
      </c>
      <c r="AZ123" s="57">
        <f t="shared" si="8"/>
        <v>1</v>
      </c>
      <c r="BA123" s="2565"/>
      <c r="BB123" s="2602"/>
      <c r="BC123" s="2602"/>
      <c r="BD123" s="2602"/>
      <c r="BE123" s="2602"/>
      <c r="BF123" s="2602"/>
      <c r="BG123" s="2602"/>
    </row>
    <row r="124" spans="2:59" ht="15.75" customHeight="1">
      <c r="B124" s="2603" t="s">
        <v>16933</v>
      </c>
      <c r="C124" s="2604" t="s">
        <v>6756</v>
      </c>
      <c r="D124" s="2604">
        <v>3</v>
      </c>
      <c r="E124" s="2605">
        <v>0</v>
      </c>
      <c r="F124" s="2605">
        <v>0</v>
      </c>
      <c r="G124" s="2605">
        <v>0.14399999999999999</v>
      </c>
      <c r="H124" s="2605">
        <v>1.63</v>
      </c>
      <c r="I124" s="2605">
        <v>9.4E-2</v>
      </c>
      <c r="J124" s="2605">
        <v>0</v>
      </c>
      <c r="K124" s="2606">
        <v>0</v>
      </c>
      <c r="L124" s="2610"/>
      <c r="M124" s="2607">
        <v>0</v>
      </c>
      <c r="N124" s="2605">
        <v>0</v>
      </c>
      <c r="O124" s="2605">
        <v>0</v>
      </c>
      <c r="P124" s="2605">
        <v>0</v>
      </c>
      <c r="Q124" s="2605">
        <v>0</v>
      </c>
      <c r="R124" s="2605">
        <v>0.15</v>
      </c>
      <c r="S124" s="2606">
        <v>0</v>
      </c>
      <c r="T124" s="2599"/>
      <c r="U124" s="2608" t="s">
        <v>15478</v>
      </c>
      <c r="V124" s="2605">
        <v>19.844000000000001</v>
      </c>
      <c r="W124" s="2605">
        <v>1</v>
      </c>
      <c r="X124" s="2605">
        <v>0.4</v>
      </c>
      <c r="Y124" s="2606" t="s">
        <v>16823</v>
      </c>
      <c r="Z124" s="2576"/>
      <c r="AA124" s="2609" t="s">
        <v>15594</v>
      </c>
      <c r="AC124" s="2565"/>
      <c r="AD124" s="92" t="str">
        <f t="shared" si="10"/>
        <v>Please complete all cells in row</v>
      </c>
      <c r="AE124" s="2565"/>
      <c r="AF124" s="57">
        <f t="shared" si="11"/>
        <v>0</v>
      </c>
      <c r="AG124" s="57">
        <f t="shared" si="11"/>
        <v>0</v>
      </c>
      <c r="AH124" s="57">
        <f t="shared" si="11"/>
        <v>0</v>
      </c>
      <c r="AI124" s="57">
        <f t="shared" si="11"/>
        <v>0</v>
      </c>
      <c r="AJ124" s="57">
        <f t="shared" si="11"/>
        <v>0</v>
      </c>
      <c r="AK124" s="57">
        <f t="shared" si="11"/>
        <v>0</v>
      </c>
      <c r="AL124" s="57">
        <f t="shared" si="11"/>
        <v>0</v>
      </c>
      <c r="AN124" s="57">
        <f t="shared" si="13"/>
        <v>0</v>
      </c>
      <c r="AO124" s="57">
        <f t="shared" si="13"/>
        <v>0</v>
      </c>
      <c r="AP124" s="57">
        <f t="shared" si="13"/>
        <v>0</v>
      </c>
      <c r="AQ124" s="57">
        <f t="shared" si="13"/>
        <v>0</v>
      </c>
      <c r="AR124" s="57">
        <f t="shared" si="13"/>
        <v>0</v>
      </c>
      <c r="AS124" s="57">
        <f t="shared" si="13"/>
        <v>0</v>
      </c>
      <c r="AT124" s="57">
        <f t="shared" si="12"/>
        <v>0</v>
      </c>
      <c r="AW124" s="57">
        <f t="shared" si="9"/>
        <v>0</v>
      </c>
      <c r="AX124" s="57">
        <f t="shared" si="9"/>
        <v>0</v>
      </c>
      <c r="AY124" s="57">
        <f t="shared" si="9"/>
        <v>0</v>
      </c>
      <c r="AZ124" s="57">
        <f t="shared" si="8"/>
        <v>1</v>
      </c>
      <c r="BA124" s="2565"/>
      <c r="BB124" s="2602"/>
      <c r="BC124" s="2602"/>
      <c r="BD124" s="2602"/>
      <c r="BE124" s="2602"/>
      <c r="BF124" s="2602"/>
      <c r="BG124" s="2602"/>
    </row>
    <row r="125" spans="2:59" ht="15.75" customHeight="1">
      <c r="B125" s="2603" t="s">
        <v>16934</v>
      </c>
      <c r="C125" s="2604" t="s">
        <v>6756</v>
      </c>
      <c r="D125" s="2604">
        <v>3</v>
      </c>
      <c r="E125" s="2605">
        <v>0</v>
      </c>
      <c r="F125" s="2605">
        <v>0</v>
      </c>
      <c r="G125" s="2605">
        <v>0</v>
      </c>
      <c r="H125" s="2605">
        <v>4.9000000000000002E-2</v>
      </c>
      <c r="I125" s="2605">
        <v>0.505</v>
      </c>
      <c r="J125" s="2605">
        <v>0.26800000000000002</v>
      </c>
      <c r="K125" s="2606">
        <v>0</v>
      </c>
      <c r="L125" s="2610"/>
      <c r="M125" s="2607">
        <v>0</v>
      </c>
      <c r="N125" s="2605">
        <v>0</v>
      </c>
      <c r="O125" s="2605">
        <v>0</v>
      </c>
      <c r="P125" s="2605">
        <v>0</v>
      </c>
      <c r="Q125" s="2605">
        <v>0</v>
      </c>
      <c r="R125" s="2605">
        <v>0</v>
      </c>
      <c r="S125" s="2606">
        <v>7.2999999999999995E-2</v>
      </c>
      <c r="T125" s="2599"/>
      <c r="U125" s="2608" t="s">
        <v>15478</v>
      </c>
      <c r="V125" s="2605">
        <v>9.6219999999999999</v>
      </c>
      <c r="W125" s="2605">
        <v>0</v>
      </c>
      <c r="X125" s="2605">
        <v>2</v>
      </c>
      <c r="Y125" s="2606" t="s">
        <v>16823</v>
      </c>
      <c r="Z125" s="2576"/>
      <c r="AA125" s="2609" t="s">
        <v>15595</v>
      </c>
      <c r="AC125" s="2565"/>
      <c r="AD125" s="92" t="str">
        <f t="shared" si="10"/>
        <v>Please complete all cells in row</v>
      </c>
      <c r="AE125" s="2565"/>
      <c r="AF125" s="57">
        <f t="shared" si="11"/>
        <v>0</v>
      </c>
      <c r="AG125" s="57">
        <f t="shared" si="11"/>
        <v>0</v>
      </c>
      <c r="AH125" s="57">
        <f t="shared" si="11"/>
        <v>0</v>
      </c>
      <c r="AI125" s="57">
        <f t="shared" si="11"/>
        <v>0</v>
      </c>
      <c r="AJ125" s="57">
        <f t="shared" si="11"/>
        <v>0</v>
      </c>
      <c r="AK125" s="57">
        <f t="shared" si="11"/>
        <v>0</v>
      </c>
      <c r="AL125" s="57">
        <f t="shared" si="11"/>
        <v>0</v>
      </c>
      <c r="AN125" s="57">
        <f t="shared" si="13"/>
        <v>0</v>
      </c>
      <c r="AO125" s="57">
        <f t="shared" si="13"/>
        <v>0</v>
      </c>
      <c r="AP125" s="57">
        <f t="shared" si="13"/>
        <v>0</v>
      </c>
      <c r="AQ125" s="57">
        <f t="shared" si="13"/>
        <v>0</v>
      </c>
      <c r="AR125" s="57">
        <f t="shared" si="13"/>
        <v>0</v>
      </c>
      <c r="AS125" s="57">
        <f t="shared" si="13"/>
        <v>0</v>
      </c>
      <c r="AT125" s="57">
        <f t="shared" si="12"/>
        <v>0</v>
      </c>
      <c r="AW125" s="57">
        <f t="shared" si="9"/>
        <v>0</v>
      </c>
      <c r="AX125" s="57">
        <f t="shared" si="9"/>
        <v>0</v>
      </c>
      <c r="AY125" s="57">
        <f t="shared" si="9"/>
        <v>0</v>
      </c>
      <c r="AZ125" s="57">
        <f t="shared" si="8"/>
        <v>1</v>
      </c>
      <c r="BA125" s="2565"/>
      <c r="BB125" s="2602"/>
      <c r="BC125" s="2602"/>
      <c r="BD125" s="2602"/>
      <c r="BE125" s="2602"/>
      <c r="BF125" s="2602"/>
      <c r="BG125" s="2602"/>
    </row>
    <row r="126" spans="2:59" ht="15.75" customHeight="1">
      <c r="B126" s="2603" t="s">
        <v>17723</v>
      </c>
      <c r="C126" s="2604" t="s">
        <v>6756</v>
      </c>
      <c r="D126" s="2604">
        <v>3</v>
      </c>
      <c r="E126" s="2605">
        <v>0</v>
      </c>
      <c r="F126" s="2605">
        <v>0</v>
      </c>
      <c r="G126" s="2605">
        <v>0</v>
      </c>
      <c r="H126" s="2605">
        <v>0</v>
      </c>
      <c r="I126" s="2605">
        <v>0</v>
      </c>
      <c r="J126" s="2605">
        <v>0</v>
      </c>
      <c r="K126" s="2606">
        <v>0</v>
      </c>
      <c r="L126" s="2610"/>
      <c r="M126" s="2607">
        <v>0</v>
      </c>
      <c r="N126" s="2605">
        <v>0</v>
      </c>
      <c r="O126" s="2605">
        <v>0</v>
      </c>
      <c r="P126" s="2605">
        <v>0</v>
      </c>
      <c r="Q126" s="2605">
        <v>0.106</v>
      </c>
      <c r="R126" s="2605">
        <v>0.106</v>
      </c>
      <c r="S126" s="2606">
        <v>0</v>
      </c>
      <c r="T126" s="2599"/>
      <c r="U126" s="2608" t="s">
        <v>15478</v>
      </c>
      <c r="V126" s="2605">
        <v>14.007</v>
      </c>
      <c r="W126" s="2605">
        <v>2</v>
      </c>
      <c r="X126" s="2605">
        <v>1.5</v>
      </c>
      <c r="Y126" s="2606" t="s">
        <v>16823</v>
      </c>
      <c r="Z126" s="2576"/>
      <c r="AA126" s="2609" t="s">
        <v>15596</v>
      </c>
      <c r="AC126" s="2565"/>
      <c r="AD126" s="92" t="str">
        <f t="shared" si="10"/>
        <v>Please complete all cells in row</v>
      </c>
      <c r="AE126" s="2565"/>
      <c r="AF126" s="57">
        <f t="shared" si="11"/>
        <v>0</v>
      </c>
      <c r="AG126" s="57">
        <f t="shared" si="11"/>
        <v>0</v>
      </c>
      <c r="AH126" s="57">
        <f t="shared" si="11"/>
        <v>0</v>
      </c>
      <c r="AI126" s="57">
        <f t="shared" si="11"/>
        <v>0</v>
      </c>
      <c r="AJ126" s="57">
        <f t="shared" si="11"/>
        <v>0</v>
      </c>
      <c r="AK126" s="57">
        <f t="shared" si="11"/>
        <v>0</v>
      </c>
      <c r="AL126" s="57">
        <f t="shared" si="11"/>
        <v>0</v>
      </c>
      <c r="AN126" s="57">
        <f t="shared" si="13"/>
        <v>0</v>
      </c>
      <c r="AO126" s="57">
        <f t="shared" si="13"/>
        <v>0</v>
      </c>
      <c r="AP126" s="57">
        <f t="shared" si="13"/>
        <v>0</v>
      </c>
      <c r="AQ126" s="57">
        <f t="shared" si="13"/>
        <v>0</v>
      </c>
      <c r="AR126" s="57">
        <f t="shared" si="13"/>
        <v>0</v>
      </c>
      <c r="AS126" s="57">
        <f t="shared" si="13"/>
        <v>0</v>
      </c>
      <c r="AT126" s="57">
        <f t="shared" si="12"/>
        <v>0</v>
      </c>
      <c r="AW126" s="57">
        <f t="shared" si="9"/>
        <v>0</v>
      </c>
      <c r="AX126" s="57">
        <f t="shared" si="9"/>
        <v>0</v>
      </c>
      <c r="AY126" s="57">
        <f t="shared" si="9"/>
        <v>0</v>
      </c>
      <c r="AZ126" s="57">
        <f t="shared" si="8"/>
        <v>1</v>
      </c>
      <c r="BA126" s="2565"/>
      <c r="BB126" s="2602"/>
      <c r="BC126" s="2602"/>
      <c r="BD126" s="2602"/>
      <c r="BE126" s="2602"/>
      <c r="BF126" s="2602"/>
      <c r="BG126" s="2602"/>
    </row>
    <row r="127" spans="2:59" ht="15.75" customHeight="1">
      <c r="B127" s="2603" t="s">
        <v>17724</v>
      </c>
      <c r="C127" s="2604" t="s">
        <v>6756</v>
      </c>
      <c r="D127" s="2604">
        <v>3</v>
      </c>
      <c r="E127" s="2605">
        <v>0</v>
      </c>
      <c r="F127" s="2605">
        <v>0</v>
      </c>
      <c r="G127" s="2605">
        <v>0</v>
      </c>
      <c r="H127" s="2605">
        <v>0</v>
      </c>
      <c r="I127" s="2605">
        <v>0</v>
      </c>
      <c r="J127" s="2605">
        <v>0</v>
      </c>
      <c r="K127" s="2606">
        <v>0</v>
      </c>
      <c r="L127" s="2610"/>
      <c r="M127" s="2607">
        <v>0</v>
      </c>
      <c r="N127" s="2605">
        <v>0</v>
      </c>
      <c r="O127" s="2605">
        <v>0</v>
      </c>
      <c r="P127" s="2605">
        <v>0</v>
      </c>
      <c r="Q127" s="2605">
        <v>8.0000000000000002E-3</v>
      </c>
      <c r="R127" s="2605">
        <v>8.0000000000000002E-3</v>
      </c>
      <c r="S127" s="2606">
        <v>0</v>
      </c>
      <c r="T127" s="2599"/>
      <c r="U127" s="2608" t="s">
        <v>15478</v>
      </c>
      <c r="V127" s="2605">
        <v>1.113</v>
      </c>
      <c r="W127" s="2605">
        <v>1</v>
      </c>
      <c r="X127" s="2605">
        <v>0.7</v>
      </c>
      <c r="Y127" s="2606" t="s">
        <v>16823</v>
      </c>
      <c r="Z127" s="2576"/>
      <c r="AA127" s="2609" t="s">
        <v>15597</v>
      </c>
      <c r="AC127" s="2565"/>
      <c r="AD127" s="92" t="str">
        <f t="shared" si="10"/>
        <v>Please complete all cells in row</v>
      </c>
      <c r="AE127" s="2565"/>
      <c r="AF127" s="57">
        <f t="shared" si="11"/>
        <v>0</v>
      </c>
      <c r="AG127" s="57">
        <f t="shared" si="11"/>
        <v>0</v>
      </c>
      <c r="AH127" s="57">
        <f t="shared" si="11"/>
        <v>0</v>
      </c>
      <c r="AI127" s="57">
        <f t="shared" si="11"/>
        <v>0</v>
      </c>
      <c r="AJ127" s="57">
        <f t="shared" si="11"/>
        <v>0</v>
      </c>
      <c r="AK127" s="57">
        <f t="shared" si="11"/>
        <v>0</v>
      </c>
      <c r="AL127" s="57">
        <f t="shared" si="11"/>
        <v>0</v>
      </c>
      <c r="AN127" s="57">
        <f t="shared" si="13"/>
        <v>0</v>
      </c>
      <c r="AO127" s="57">
        <f t="shared" si="13"/>
        <v>0</v>
      </c>
      <c r="AP127" s="57">
        <f t="shared" si="13"/>
        <v>0</v>
      </c>
      <c r="AQ127" s="57">
        <f t="shared" si="13"/>
        <v>0</v>
      </c>
      <c r="AR127" s="57">
        <f t="shared" si="13"/>
        <v>0</v>
      </c>
      <c r="AS127" s="57">
        <f t="shared" si="13"/>
        <v>0</v>
      </c>
      <c r="AT127" s="57">
        <f t="shared" si="12"/>
        <v>0</v>
      </c>
      <c r="AW127" s="57">
        <f t="shared" si="9"/>
        <v>0</v>
      </c>
      <c r="AX127" s="57">
        <f t="shared" si="9"/>
        <v>0</v>
      </c>
      <c r="AY127" s="57">
        <f t="shared" si="9"/>
        <v>0</v>
      </c>
      <c r="AZ127" s="57">
        <f t="shared" si="8"/>
        <v>1</v>
      </c>
      <c r="BA127" s="2565"/>
      <c r="BB127" s="2602"/>
      <c r="BC127" s="2602"/>
      <c r="BD127" s="2602"/>
      <c r="BE127" s="2602"/>
      <c r="BF127" s="2602"/>
      <c r="BG127" s="2602"/>
    </row>
    <row r="128" spans="2:59" ht="15.75" customHeight="1">
      <c r="B128" s="2603" t="s">
        <v>16935</v>
      </c>
      <c r="C128" s="2604" t="s">
        <v>6756</v>
      </c>
      <c r="D128" s="2604">
        <v>3</v>
      </c>
      <c r="E128" s="2605">
        <v>0</v>
      </c>
      <c r="F128" s="2605">
        <v>0</v>
      </c>
      <c r="G128" s="2605">
        <v>0</v>
      </c>
      <c r="H128" s="2605">
        <v>0.74299999999999999</v>
      </c>
      <c r="I128" s="2605">
        <v>1.228</v>
      </c>
      <c r="J128" s="2605">
        <v>5.7000000000000002E-2</v>
      </c>
      <c r="K128" s="2606">
        <v>0</v>
      </c>
      <c r="L128" s="2610"/>
      <c r="M128" s="2607">
        <v>0</v>
      </c>
      <c r="N128" s="2605">
        <v>0</v>
      </c>
      <c r="O128" s="2605">
        <v>0</v>
      </c>
      <c r="P128" s="2605">
        <v>0</v>
      </c>
      <c r="Q128" s="2605">
        <v>0</v>
      </c>
      <c r="R128" s="2605">
        <v>0</v>
      </c>
      <c r="S128" s="2606">
        <v>0.108</v>
      </c>
      <c r="T128" s="2599"/>
      <c r="U128" s="2608" t="s">
        <v>15478</v>
      </c>
      <c r="V128" s="2605">
        <v>14.218999999999999</v>
      </c>
      <c r="W128" s="2605">
        <v>2</v>
      </c>
      <c r="X128" s="2605">
        <v>0.3</v>
      </c>
      <c r="Y128" s="2606" t="s">
        <v>16823</v>
      </c>
      <c r="Z128" s="2576"/>
      <c r="AA128" s="2609" t="s">
        <v>15598</v>
      </c>
      <c r="AC128" s="2565"/>
      <c r="AD128" s="92" t="str">
        <f t="shared" si="10"/>
        <v>Please complete all cells in row</v>
      </c>
      <c r="AE128" s="2565"/>
      <c r="AF128" s="57">
        <f t="shared" ref="AF128:AL164" si="14" xml:space="preserve"> IF(SUM($E128:$K128,$M128:$S128,$V128:$Y128)&gt;0,IF( ISNUMBER(E128 ), 0, 1 ),0)</f>
        <v>0</v>
      </c>
      <c r="AG128" s="57">
        <f t="shared" si="14"/>
        <v>0</v>
      </c>
      <c r="AH128" s="57">
        <f t="shared" si="14"/>
        <v>0</v>
      </c>
      <c r="AI128" s="57">
        <f t="shared" si="14"/>
        <v>0</v>
      </c>
      <c r="AJ128" s="57">
        <f t="shared" si="14"/>
        <v>0</v>
      </c>
      <c r="AK128" s="57">
        <f t="shared" si="14"/>
        <v>0</v>
      </c>
      <c r="AL128" s="57">
        <f t="shared" si="14"/>
        <v>0</v>
      </c>
      <c r="AN128" s="57">
        <f t="shared" si="13"/>
        <v>0</v>
      </c>
      <c r="AO128" s="57">
        <f t="shared" si="13"/>
        <v>0</v>
      </c>
      <c r="AP128" s="57">
        <f t="shared" si="13"/>
        <v>0</v>
      </c>
      <c r="AQ128" s="57">
        <f t="shared" si="13"/>
        <v>0</v>
      </c>
      <c r="AR128" s="57">
        <f t="shared" si="13"/>
        <v>0</v>
      </c>
      <c r="AS128" s="57">
        <f t="shared" si="13"/>
        <v>0</v>
      </c>
      <c r="AT128" s="57">
        <f t="shared" si="12"/>
        <v>0</v>
      </c>
      <c r="AW128" s="57">
        <f t="shared" si="9"/>
        <v>0</v>
      </c>
      <c r="AX128" s="57">
        <f t="shared" si="9"/>
        <v>0</v>
      </c>
      <c r="AY128" s="57">
        <f t="shared" si="9"/>
        <v>0</v>
      </c>
      <c r="AZ128" s="57">
        <f t="shared" si="8"/>
        <v>1</v>
      </c>
      <c r="BA128" s="2565"/>
      <c r="BB128" s="2602"/>
      <c r="BC128" s="2602"/>
      <c r="BD128" s="2602"/>
      <c r="BE128" s="2602"/>
      <c r="BF128" s="2602"/>
      <c r="BG128" s="2602"/>
    </row>
    <row r="129" spans="2:59" ht="15.75" customHeight="1">
      <c r="B129" s="2603" t="s">
        <v>16936</v>
      </c>
      <c r="C129" s="2604" t="s">
        <v>6756</v>
      </c>
      <c r="D129" s="2604">
        <v>3</v>
      </c>
      <c r="E129" s="2605">
        <v>0</v>
      </c>
      <c r="F129" s="2605">
        <v>0</v>
      </c>
      <c r="G129" s="2605">
        <v>0</v>
      </c>
      <c r="H129" s="2605">
        <v>3.2330000000000001</v>
      </c>
      <c r="I129" s="2605">
        <v>1.627</v>
      </c>
      <c r="J129" s="2605">
        <v>0.13200000000000001</v>
      </c>
      <c r="K129" s="2606">
        <v>0</v>
      </c>
      <c r="L129" s="2610"/>
      <c r="M129" s="2607">
        <v>0</v>
      </c>
      <c r="N129" s="2605">
        <v>0</v>
      </c>
      <c r="O129" s="2605">
        <v>0</v>
      </c>
      <c r="P129" s="2605">
        <v>0</v>
      </c>
      <c r="Q129" s="2605">
        <v>0</v>
      </c>
      <c r="R129" s="2605">
        <v>0</v>
      </c>
      <c r="S129" s="2606">
        <v>0.24399999999999999</v>
      </c>
      <c r="T129" s="2599"/>
      <c r="U129" s="2608" t="s">
        <v>15478</v>
      </c>
      <c r="V129" s="2605">
        <v>32.24</v>
      </c>
      <c r="W129" s="2605">
        <v>2</v>
      </c>
      <c r="X129" s="2605">
        <v>0.3</v>
      </c>
      <c r="Y129" s="2606" t="s">
        <v>16823</v>
      </c>
      <c r="Z129" s="2576"/>
      <c r="AA129" s="2609" t="s">
        <v>15599</v>
      </c>
      <c r="AC129" s="2565"/>
      <c r="AD129" s="92" t="str">
        <f t="shared" si="10"/>
        <v>Please complete all cells in row</v>
      </c>
      <c r="AE129" s="2565"/>
      <c r="AF129" s="57">
        <f t="shared" si="14"/>
        <v>0</v>
      </c>
      <c r="AG129" s="57">
        <f t="shared" si="14"/>
        <v>0</v>
      </c>
      <c r="AH129" s="57">
        <f t="shared" si="14"/>
        <v>0</v>
      </c>
      <c r="AI129" s="57">
        <f t="shared" si="14"/>
        <v>0</v>
      </c>
      <c r="AJ129" s="57">
        <f t="shared" si="14"/>
        <v>0</v>
      </c>
      <c r="AK129" s="57">
        <f t="shared" si="14"/>
        <v>0</v>
      </c>
      <c r="AL129" s="57">
        <f t="shared" si="14"/>
        <v>0</v>
      </c>
      <c r="AN129" s="57">
        <f t="shared" si="13"/>
        <v>0</v>
      </c>
      <c r="AO129" s="57">
        <f t="shared" si="13"/>
        <v>0</v>
      </c>
      <c r="AP129" s="57">
        <f t="shared" si="13"/>
        <v>0</v>
      </c>
      <c r="AQ129" s="57">
        <f t="shared" si="13"/>
        <v>0</v>
      </c>
      <c r="AR129" s="57">
        <f t="shared" si="13"/>
        <v>0</v>
      </c>
      <c r="AS129" s="57">
        <f t="shared" si="13"/>
        <v>0</v>
      </c>
      <c r="AT129" s="57">
        <f t="shared" si="12"/>
        <v>0</v>
      </c>
      <c r="AW129" s="57">
        <f t="shared" si="9"/>
        <v>0</v>
      </c>
      <c r="AX129" s="57">
        <f t="shared" si="9"/>
        <v>0</v>
      </c>
      <c r="AY129" s="57">
        <f t="shared" si="9"/>
        <v>0</v>
      </c>
      <c r="AZ129" s="57">
        <f t="shared" si="8"/>
        <v>1</v>
      </c>
      <c r="BA129" s="2565"/>
      <c r="BB129" s="2602"/>
      <c r="BC129" s="2602"/>
      <c r="BD129" s="2602"/>
      <c r="BE129" s="2602"/>
      <c r="BF129" s="2602"/>
      <c r="BG129" s="2602"/>
    </row>
    <row r="130" spans="2:59" ht="15.75" customHeight="1">
      <c r="B130" s="2603" t="s">
        <v>16937</v>
      </c>
      <c r="C130" s="2604" t="s">
        <v>6756</v>
      </c>
      <c r="D130" s="2604">
        <v>3</v>
      </c>
      <c r="E130" s="2605">
        <v>0</v>
      </c>
      <c r="F130" s="2605">
        <v>0</v>
      </c>
      <c r="G130" s="2605">
        <v>2.3490000000000002</v>
      </c>
      <c r="H130" s="2605">
        <v>0</v>
      </c>
      <c r="I130" s="2605">
        <v>0</v>
      </c>
      <c r="J130" s="2605">
        <v>0</v>
      </c>
      <c r="K130" s="2606">
        <v>0</v>
      </c>
      <c r="L130" s="2610"/>
      <c r="M130" s="2607">
        <v>0</v>
      </c>
      <c r="N130" s="2605">
        <v>0</v>
      </c>
      <c r="O130" s="2605">
        <v>0</v>
      </c>
      <c r="P130" s="2605">
        <v>1.4E-2</v>
      </c>
      <c r="Q130" s="2605">
        <v>1.4E-2</v>
      </c>
      <c r="R130" s="2605">
        <v>1.4E-2</v>
      </c>
      <c r="S130" s="2606">
        <v>0</v>
      </c>
      <c r="T130" s="2599"/>
      <c r="U130" s="2608" t="s">
        <v>15478</v>
      </c>
      <c r="V130" s="2605">
        <v>8.2799999999999994</v>
      </c>
      <c r="W130" s="2605">
        <v>0</v>
      </c>
      <c r="X130" s="2605">
        <v>0.9</v>
      </c>
      <c r="Y130" s="2606" t="s">
        <v>16823</v>
      </c>
      <c r="Z130" s="2576"/>
      <c r="AA130" s="2609" t="s">
        <v>15600</v>
      </c>
      <c r="AC130" s="2565"/>
      <c r="AD130" s="92" t="str">
        <f t="shared" si="10"/>
        <v>Please complete all cells in row</v>
      </c>
      <c r="AE130" s="2565"/>
      <c r="AF130" s="57">
        <f t="shared" si="14"/>
        <v>0</v>
      </c>
      <c r="AG130" s="57">
        <f t="shared" si="14"/>
        <v>0</v>
      </c>
      <c r="AH130" s="57">
        <f t="shared" si="14"/>
        <v>0</v>
      </c>
      <c r="AI130" s="57">
        <f t="shared" si="14"/>
        <v>0</v>
      </c>
      <c r="AJ130" s="57">
        <f t="shared" si="14"/>
        <v>0</v>
      </c>
      <c r="AK130" s="57">
        <f t="shared" si="14"/>
        <v>0</v>
      </c>
      <c r="AL130" s="57">
        <f t="shared" si="14"/>
        <v>0</v>
      </c>
      <c r="AN130" s="57">
        <f t="shared" si="13"/>
        <v>0</v>
      </c>
      <c r="AO130" s="57">
        <f t="shared" si="13"/>
        <v>0</v>
      </c>
      <c r="AP130" s="57">
        <f t="shared" si="13"/>
        <v>0</v>
      </c>
      <c r="AQ130" s="57">
        <f t="shared" si="13"/>
        <v>0</v>
      </c>
      <c r="AR130" s="57">
        <f t="shared" si="13"/>
        <v>0</v>
      </c>
      <c r="AS130" s="57">
        <f t="shared" si="13"/>
        <v>0</v>
      </c>
      <c r="AT130" s="57">
        <f t="shared" si="12"/>
        <v>0</v>
      </c>
      <c r="AW130" s="57">
        <f t="shared" si="9"/>
        <v>0</v>
      </c>
      <c r="AX130" s="57">
        <f t="shared" si="9"/>
        <v>0</v>
      </c>
      <c r="AY130" s="57">
        <f t="shared" si="9"/>
        <v>0</v>
      </c>
      <c r="AZ130" s="57">
        <f t="shared" si="8"/>
        <v>1</v>
      </c>
      <c r="BA130" s="2565"/>
      <c r="BB130" s="2602"/>
      <c r="BC130" s="2602"/>
      <c r="BD130" s="2602"/>
      <c r="BE130" s="2602"/>
      <c r="BF130" s="2602"/>
      <c r="BG130" s="2602"/>
    </row>
    <row r="131" spans="2:59" ht="15.75" customHeight="1">
      <c r="B131" s="2603" t="s">
        <v>16938</v>
      </c>
      <c r="C131" s="2604" t="s">
        <v>6756</v>
      </c>
      <c r="D131" s="2604">
        <v>3</v>
      </c>
      <c r="E131" s="2605">
        <v>0.08</v>
      </c>
      <c r="F131" s="2605">
        <v>0.42199999999999999</v>
      </c>
      <c r="G131" s="2605">
        <v>-0.502</v>
      </c>
      <c r="H131" s="2605">
        <v>0</v>
      </c>
      <c r="I131" s="2605">
        <v>0</v>
      </c>
      <c r="J131" s="2605">
        <v>0</v>
      </c>
      <c r="K131" s="2606">
        <v>0</v>
      </c>
      <c r="L131" s="2610"/>
      <c r="M131" s="2607">
        <v>0</v>
      </c>
      <c r="N131" s="2605">
        <v>0</v>
      </c>
      <c r="O131" s="2605">
        <v>0</v>
      </c>
      <c r="P131" s="2605">
        <v>0</v>
      </c>
      <c r="Q131" s="2605">
        <v>0</v>
      </c>
      <c r="R131" s="2605">
        <v>0</v>
      </c>
      <c r="S131" s="2606">
        <v>0</v>
      </c>
      <c r="T131" s="2599"/>
      <c r="U131" s="2608" t="s">
        <v>15478</v>
      </c>
      <c r="V131" s="2605">
        <v>0</v>
      </c>
      <c r="W131" s="2605">
        <v>0</v>
      </c>
      <c r="X131" s="2605">
        <v>0</v>
      </c>
      <c r="Y131" s="2606" t="s">
        <v>16823</v>
      </c>
      <c r="Z131" s="2576"/>
      <c r="AA131" s="2609" t="s">
        <v>15601</v>
      </c>
      <c r="AC131" s="2565"/>
      <c r="AD131" s="92">
        <f t="shared" si="10"/>
        <v>0</v>
      </c>
      <c r="AE131" s="2565"/>
      <c r="AF131" s="57">
        <f t="shared" si="14"/>
        <v>0</v>
      </c>
      <c r="AG131" s="57">
        <f t="shared" si="14"/>
        <v>0</v>
      </c>
      <c r="AH131" s="57">
        <f t="shared" si="14"/>
        <v>0</v>
      </c>
      <c r="AI131" s="57">
        <f t="shared" si="14"/>
        <v>0</v>
      </c>
      <c r="AJ131" s="57">
        <f t="shared" si="14"/>
        <v>0</v>
      </c>
      <c r="AK131" s="57">
        <f t="shared" si="14"/>
        <v>0</v>
      </c>
      <c r="AL131" s="57">
        <f t="shared" si="14"/>
        <v>0</v>
      </c>
      <c r="AN131" s="57">
        <f t="shared" si="13"/>
        <v>0</v>
      </c>
      <c r="AO131" s="57">
        <f t="shared" si="13"/>
        <v>0</v>
      </c>
      <c r="AP131" s="57">
        <f t="shared" si="13"/>
        <v>0</v>
      </c>
      <c r="AQ131" s="57">
        <f t="shared" si="13"/>
        <v>0</v>
      </c>
      <c r="AR131" s="57">
        <f t="shared" si="13"/>
        <v>0</v>
      </c>
      <c r="AS131" s="57">
        <f t="shared" si="13"/>
        <v>0</v>
      </c>
      <c r="AT131" s="57">
        <f t="shared" si="12"/>
        <v>0</v>
      </c>
      <c r="AW131" s="57">
        <f t="shared" si="9"/>
        <v>0</v>
      </c>
      <c r="AX131" s="57">
        <f t="shared" si="9"/>
        <v>0</v>
      </c>
      <c r="AY131" s="57">
        <f t="shared" si="9"/>
        <v>0</v>
      </c>
      <c r="AZ131" s="57">
        <f t="shared" si="8"/>
        <v>0</v>
      </c>
      <c r="BA131" s="2565"/>
      <c r="BB131" s="2602"/>
      <c r="BC131" s="2602"/>
      <c r="BD131" s="2602"/>
      <c r="BE131" s="2602"/>
      <c r="BF131" s="2602"/>
      <c r="BG131" s="2602"/>
    </row>
    <row r="132" spans="2:59" ht="15.75" customHeight="1">
      <c r="B132" s="2603" t="s">
        <v>16939</v>
      </c>
      <c r="C132" s="2604" t="s">
        <v>6756</v>
      </c>
      <c r="D132" s="2604">
        <v>3</v>
      </c>
      <c r="E132" s="2605">
        <v>0.84499999999999997</v>
      </c>
      <c r="F132" s="2605">
        <v>0</v>
      </c>
      <c r="G132" s="2605">
        <v>-0.84499999999999997</v>
      </c>
      <c r="H132" s="2605">
        <v>0</v>
      </c>
      <c r="I132" s="2605">
        <v>0</v>
      </c>
      <c r="J132" s="2605">
        <v>0</v>
      </c>
      <c r="K132" s="2606">
        <v>0</v>
      </c>
      <c r="L132" s="2610"/>
      <c r="M132" s="2607">
        <v>0</v>
      </c>
      <c r="N132" s="2605">
        <v>0</v>
      </c>
      <c r="O132" s="2605">
        <v>0</v>
      </c>
      <c r="P132" s="2605">
        <v>0</v>
      </c>
      <c r="Q132" s="2605">
        <v>0</v>
      </c>
      <c r="R132" s="2605">
        <v>0</v>
      </c>
      <c r="S132" s="2606">
        <v>0</v>
      </c>
      <c r="T132" s="2599"/>
      <c r="U132" s="2608" t="s">
        <v>15478</v>
      </c>
      <c r="V132" s="2605">
        <v>0</v>
      </c>
      <c r="W132" s="2605">
        <v>0</v>
      </c>
      <c r="X132" s="2605">
        <v>0</v>
      </c>
      <c r="Y132" s="2606" t="s">
        <v>16823</v>
      </c>
      <c r="Z132" s="2576"/>
      <c r="AA132" s="2609" t="s">
        <v>15602</v>
      </c>
      <c r="AC132" s="2565"/>
      <c r="AD132" s="92">
        <f t="shared" si="10"/>
        <v>0</v>
      </c>
      <c r="AE132" s="2565"/>
      <c r="AF132" s="57">
        <f t="shared" si="14"/>
        <v>0</v>
      </c>
      <c r="AG132" s="57">
        <f t="shared" si="14"/>
        <v>0</v>
      </c>
      <c r="AH132" s="57">
        <f t="shared" si="14"/>
        <v>0</v>
      </c>
      <c r="AI132" s="57">
        <f t="shared" si="14"/>
        <v>0</v>
      </c>
      <c r="AJ132" s="57">
        <f t="shared" si="14"/>
        <v>0</v>
      </c>
      <c r="AK132" s="57">
        <f t="shared" si="14"/>
        <v>0</v>
      </c>
      <c r="AL132" s="57">
        <f t="shared" si="14"/>
        <v>0</v>
      </c>
      <c r="AN132" s="57">
        <f t="shared" si="13"/>
        <v>0</v>
      </c>
      <c r="AO132" s="57">
        <f t="shared" si="13"/>
        <v>0</v>
      </c>
      <c r="AP132" s="57">
        <f t="shared" si="13"/>
        <v>0</v>
      </c>
      <c r="AQ132" s="57">
        <f t="shared" si="13"/>
        <v>0</v>
      </c>
      <c r="AR132" s="57">
        <f t="shared" si="13"/>
        <v>0</v>
      </c>
      <c r="AS132" s="57">
        <f t="shared" si="13"/>
        <v>0</v>
      </c>
      <c r="AT132" s="57">
        <f t="shared" si="12"/>
        <v>0</v>
      </c>
      <c r="AW132" s="57">
        <f t="shared" si="9"/>
        <v>0</v>
      </c>
      <c r="AX132" s="57">
        <f t="shared" si="9"/>
        <v>0</v>
      </c>
      <c r="AY132" s="57">
        <f t="shared" si="9"/>
        <v>0</v>
      </c>
      <c r="AZ132" s="57">
        <f t="shared" si="8"/>
        <v>0</v>
      </c>
      <c r="BA132" s="2565"/>
      <c r="BB132" s="2602"/>
      <c r="BC132" s="2602"/>
      <c r="BD132" s="2602"/>
      <c r="BE132" s="2602"/>
      <c r="BF132" s="2602"/>
      <c r="BG132" s="2602"/>
    </row>
    <row r="133" spans="2:59" ht="15.75" customHeight="1">
      <c r="B133" s="2603" t="s">
        <v>16940</v>
      </c>
      <c r="C133" s="2604" t="s">
        <v>6756</v>
      </c>
      <c r="D133" s="2604">
        <v>3</v>
      </c>
      <c r="E133" s="2605">
        <v>0.17899999999999999</v>
      </c>
      <c r="F133" s="2605">
        <v>0.76500000000000001</v>
      </c>
      <c r="G133" s="2605">
        <v>-1E-3</v>
      </c>
      <c r="H133" s="2605">
        <v>0</v>
      </c>
      <c r="I133" s="2605">
        <v>0</v>
      </c>
      <c r="J133" s="2605">
        <v>0</v>
      </c>
      <c r="K133" s="2606">
        <v>0</v>
      </c>
      <c r="L133" s="2610"/>
      <c r="M133" s="2607">
        <v>0</v>
      </c>
      <c r="N133" s="2605">
        <v>0</v>
      </c>
      <c r="O133" s="2605">
        <v>0</v>
      </c>
      <c r="P133" s="2605">
        <v>0</v>
      </c>
      <c r="Q133" s="2605">
        <v>0</v>
      </c>
      <c r="R133" s="2605">
        <v>0</v>
      </c>
      <c r="S133" s="2606">
        <v>0</v>
      </c>
      <c r="T133" s="2599"/>
      <c r="U133" s="2608" t="s">
        <v>15478</v>
      </c>
      <c r="V133" s="2605">
        <v>0</v>
      </c>
      <c r="W133" s="2605">
        <v>0</v>
      </c>
      <c r="X133" s="2605">
        <v>0</v>
      </c>
      <c r="Y133" s="2606" t="s">
        <v>16823</v>
      </c>
      <c r="Z133" s="2576"/>
      <c r="AA133" s="2609" t="s">
        <v>15603</v>
      </c>
      <c r="AC133" s="2565"/>
      <c r="AD133" s="92" t="str">
        <f t="shared" si="10"/>
        <v>Please complete all cells in row</v>
      </c>
      <c r="AE133" s="2565"/>
      <c r="AF133" s="57">
        <f t="shared" si="14"/>
        <v>0</v>
      </c>
      <c r="AG133" s="57">
        <f t="shared" si="14"/>
        <v>0</v>
      </c>
      <c r="AH133" s="57">
        <f t="shared" si="14"/>
        <v>0</v>
      </c>
      <c r="AI133" s="57">
        <f t="shared" si="14"/>
        <v>0</v>
      </c>
      <c r="AJ133" s="57">
        <f t="shared" si="14"/>
        <v>0</v>
      </c>
      <c r="AK133" s="57">
        <f t="shared" si="14"/>
        <v>0</v>
      </c>
      <c r="AL133" s="57">
        <f t="shared" si="14"/>
        <v>0</v>
      </c>
      <c r="AN133" s="57">
        <f t="shared" si="13"/>
        <v>0</v>
      </c>
      <c r="AO133" s="57">
        <f t="shared" si="13"/>
        <v>0</v>
      </c>
      <c r="AP133" s="57">
        <f t="shared" si="13"/>
        <v>0</v>
      </c>
      <c r="AQ133" s="57">
        <f t="shared" si="13"/>
        <v>0</v>
      </c>
      <c r="AR133" s="57">
        <f t="shared" si="13"/>
        <v>0</v>
      </c>
      <c r="AS133" s="57">
        <f t="shared" si="13"/>
        <v>0</v>
      </c>
      <c r="AT133" s="57">
        <f t="shared" si="12"/>
        <v>0</v>
      </c>
      <c r="AW133" s="57">
        <f t="shared" si="9"/>
        <v>0</v>
      </c>
      <c r="AX133" s="57">
        <f t="shared" si="9"/>
        <v>0</v>
      </c>
      <c r="AY133" s="57">
        <f t="shared" si="9"/>
        <v>0</v>
      </c>
      <c r="AZ133" s="57">
        <f t="shared" si="8"/>
        <v>1</v>
      </c>
      <c r="BA133" s="2565"/>
      <c r="BB133" s="2602"/>
      <c r="BC133" s="2602"/>
      <c r="BD133" s="2602"/>
      <c r="BE133" s="2602"/>
      <c r="BF133" s="2602"/>
      <c r="BG133" s="2602"/>
    </row>
    <row r="134" spans="2:59" ht="15.75" hidden="1" customHeight="1">
      <c r="B134" s="2603" t="s">
        <v>17808</v>
      </c>
      <c r="C134" s="2604" t="s">
        <v>6756</v>
      </c>
      <c r="D134" s="2604">
        <v>3</v>
      </c>
      <c r="E134" s="2605">
        <v>0</v>
      </c>
      <c r="F134" s="2605">
        <v>0</v>
      </c>
      <c r="G134" s="2605">
        <v>0</v>
      </c>
      <c r="H134" s="2605">
        <v>0</v>
      </c>
      <c r="I134" s="2605">
        <v>0</v>
      </c>
      <c r="J134" s="2605">
        <v>0</v>
      </c>
      <c r="K134" s="2606">
        <v>0</v>
      </c>
      <c r="L134" s="2610"/>
      <c r="M134" s="2607">
        <v>0</v>
      </c>
      <c r="N134" s="2605">
        <v>0</v>
      </c>
      <c r="O134" s="2605">
        <v>0</v>
      </c>
      <c r="P134" s="2605">
        <v>0</v>
      </c>
      <c r="Q134" s="2605">
        <v>0</v>
      </c>
      <c r="R134" s="2605">
        <v>0</v>
      </c>
      <c r="S134" s="2606">
        <v>0</v>
      </c>
      <c r="T134" s="2599"/>
      <c r="U134" s="2608" t="s">
        <v>15478</v>
      </c>
      <c r="V134" s="2605">
        <v>0</v>
      </c>
      <c r="W134" s="2605">
        <v>0</v>
      </c>
      <c r="X134" s="2605">
        <v>0</v>
      </c>
      <c r="Y134" s="2606">
        <v>0</v>
      </c>
      <c r="Z134" s="2576"/>
      <c r="AA134" s="2609" t="s">
        <v>17725</v>
      </c>
      <c r="AC134" s="2565"/>
      <c r="AD134" s="92">
        <f t="shared" si="10"/>
        <v>0</v>
      </c>
      <c r="AE134" s="2565"/>
      <c r="AF134" s="57">
        <f t="shared" si="14"/>
        <v>0</v>
      </c>
      <c r="AG134" s="57">
        <f t="shared" si="14"/>
        <v>0</v>
      </c>
      <c r="AH134" s="57">
        <f t="shared" si="14"/>
        <v>0</v>
      </c>
      <c r="AI134" s="57">
        <f t="shared" si="14"/>
        <v>0</v>
      </c>
      <c r="AJ134" s="57">
        <f t="shared" si="14"/>
        <v>0</v>
      </c>
      <c r="AK134" s="57">
        <f t="shared" si="14"/>
        <v>0</v>
      </c>
      <c r="AL134" s="57">
        <f t="shared" si="14"/>
        <v>0</v>
      </c>
      <c r="AN134" s="57">
        <f t="shared" si="13"/>
        <v>0</v>
      </c>
      <c r="AO134" s="57">
        <f t="shared" si="13"/>
        <v>0</v>
      </c>
      <c r="AP134" s="57">
        <f t="shared" si="13"/>
        <v>0</v>
      </c>
      <c r="AQ134" s="57">
        <f t="shared" si="13"/>
        <v>0</v>
      </c>
      <c r="AR134" s="57">
        <f t="shared" si="13"/>
        <v>0</v>
      </c>
      <c r="AS134" s="57">
        <f t="shared" si="13"/>
        <v>0</v>
      </c>
      <c r="AT134" s="57">
        <f t="shared" si="12"/>
        <v>0</v>
      </c>
      <c r="AW134" s="57">
        <f t="shared" si="9"/>
        <v>0</v>
      </c>
      <c r="AX134" s="57">
        <f t="shared" si="9"/>
        <v>0</v>
      </c>
      <c r="AY134" s="57">
        <f t="shared" si="9"/>
        <v>0</v>
      </c>
      <c r="AZ134" s="57">
        <f t="shared" si="8"/>
        <v>0</v>
      </c>
      <c r="BA134" s="2565"/>
      <c r="BB134" s="2602"/>
      <c r="BC134" s="2602"/>
      <c r="BD134" s="2602"/>
      <c r="BE134" s="2602"/>
      <c r="BF134" s="2602"/>
      <c r="BG134" s="2602"/>
    </row>
    <row r="135" spans="2:59" ht="15.75" hidden="1" customHeight="1">
      <c r="B135" s="2603" t="s">
        <v>17809</v>
      </c>
      <c r="C135" s="2604" t="s">
        <v>6756</v>
      </c>
      <c r="D135" s="2604">
        <v>3</v>
      </c>
      <c r="E135" s="2605">
        <v>0</v>
      </c>
      <c r="F135" s="2605">
        <v>0</v>
      </c>
      <c r="G135" s="2605">
        <v>0</v>
      </c>
      <c r="H135" s="2605">
        <v>0</v>
      </c>
      <c r="I135" s="2605">
        <v>0</v>
      </c>
      <c r="J135" s="2605">
        <v>0</v>
      </c>
      <c r="K135" s="2606">
        <v>0</v>
      </c>
      <c r="L135" s="2610"/>
      <c r="M135" s="2607">
        <v>0</v>
      </c>
      <c r="N135" s="2605">
        <v>0</v>
      </c>
      <c r="O135" s="2605">
        <v>0</v>
      </c>
      <c r="P135" s="2605">
        <v>0</v>
      </c>
      <c r="Q135" s="2605">
        <v>0</v>
      </c>
      <c r="R135" s="2605">
        <v>0</v>
      </c>
      <c r="S135" s="2606">
        <v>0</v>
      </c>
      <c r="T135" s="2599"/>
      <c r="U135" s="2608" t="s">
        <v>15478</v>
      </c>
      <c r="V135" s="2605">
        <v>0</v>
      </c>
      <c r="W135" s="2605">
        <v>0</v>
      </c>
      <c r="X135" s="2605">
        <v>0</v>
      </c>
      <c r="Y135" s="2606">
        <v>0</v>
      </c>
      <c r="Z135" s="2576"/>
      <c r="AA135" s="2609" t="s">
        <v>17726</v>
      </c>
      <c r="AC135" s="2565"/>
      <c r="AD135" s="92">
        <f t="shared" si="10"/>
        <v>0</v>
      </c>
      <c r="AE135" s="2565"/>
      <c r="AF135" s="57">
        <f t="shared" si="14"/>
        <v>0</v>
      </c>
      <c r="AG135" s="57">
        <f t="shared" si="14"/>
        <v>0</v>
      </c>
      <c r="AH135" s="57">
        <f t="shared" si="14"/>
        <v>0</v>
      </c>
      <c r="AI135" s="57">
        <f t="shared" si="14"/>
        <v>0</v>
      </c>
      <c r="AJ135" s="57">
        <f t="shared" si="14"/>
        <v>0</v>
      </c>
      <c r="AK135" s="57">
        <f t="shared" si="14"/>
        <v>0</v>
      </c>
      <c r="AL135" s="57">
        <f t="shared" si="14"/>
        <v>0</v>
      </c>
      <c r="AN135" s="57">
        <f t="shared" si="13"/>
        <v>0</v>
      </c>
      <c r="AO135" s="57">
        <f t="shared" si="13"/>
        <v>0</v>
      </c>
      <c r="AP135" s="57">
        <f t="shared" si="13"/>
        <v>0</v>
      </c>
      <c r="AQ135" s="57">
        <f t="shared" si="13"/>
        <v>0</v>
      </c>
      <c r="AR135" s="57">
        <f t="shared" si="13"/>
        <v>0</v>
      </c>
      <c r="AS135" s="57">
        <f t="shared" si="13"/>
        <v>0</v>
      </c>
      <c r="AT135" s="57">
        <f t="shared" si="12"/>
        <v>0</v>
      </c>
      <c r="AW135" s="57">
        <f t="shared" si="9"/>
        <v>0</v>
      </c>
      <c r="AX135" s="57">
        <f t="shared" si="9"/>
        <v>0</v>
      </c>
      <c r="AY135" s="57">
        <f t="shared" si="9"/>
        <v>0</v>
      </c>
      <c r="AZ135" s="57">
        <f t="shared" si="8"/>
        <v>0</v>
      </c>
      <c r="BA135" s="2565"/>
      <c r="BB135" s="2602"/>
      <c r="BC135" s="2602"/>
      <c r="BD135" s="2602"/>
      <c r="BE135" s="2602"/>
      <c r="BF135" s="2602"/>
      <c r="BG135" s="2602"/>
    </row>
    <row r="136" spans="2:59" ht="15.75" hidden="1" customHeight="1">
      <c r="B136" s="2603" t="s">
        <v>17810</v>
      </c>
      <c r="C136" s="2604" t="s">
        <v>6756</v>
      </c>
      <c r="D136" s="2604">
        <v>3</v>
      </c>
      <c r="E136" s="2605">
        <v>0</v>
      </c>
      <c r="F136" s="2605">
        <v>0</v>
      </c>
      <c r="G136" s="2605">
        <v>0</v>
      </c>
      <c r="H136" s="2605">
        <v>0</v>
      </c>
      <c r="I136" s="2605">
        <v>0</v>
      </c>
      <c r="J136" s="2605">
        <v>0</v>
      </c>
      <c r="K136" s="2606">
        <v>0</v>
      </c>
      <c r="L136" s="2610"/>
      <c r="M136" s="2607">
        <v>0</v>
      </c>
      <c r="N136" s="2605">
        <v>0</v>
      </c>
      <c r="O136" s="2605">
        <v>0</v>
      </c>
      <c r="P136" s="2605">
        <v>0</v>
      </c>
      <c r="Q136" s="2605">
        <v>0</v>
      </c>
      <c r="R136" s="2605">
        <v>0</v>
      </c>
      <c r="S136" s="2606">
        <v>0</v>
      </c>
      <c r="T136" s="2599"/>
      <c r="U136" s="2608" t="s">
        <v>15478</v>
      </c>
      <c r="V136" s="2605">
        <v>0</v>
      </c>
      <c r="W136" s="2605">
        <v>0</v>
      </c>
      <c r="X136" s="2605">
        <v>0</v>
      </c>
      <c r="Y136" s="2606">
        <v>0</v>
      </c>
      <c r="Z136" s="2576"/>
      <c r="AA136" s="2609" t="s">
        <v>17727</v>
      </c>
      <c r="AC136" s="2565"/>
      <c r="AD136" s="92">
        <f t="shared" si="10"/>
        <v>0</v>
      </c>
      <c r="AE136" s="2565"/>
      <c r="AF136" s="57">
        <f t="shared" si="14"/>
        <v>0</v>
      </c>
      <c r="AG136" s="57">
        <f t="shared" si="14"/>
        <v>0</v>
      </c>
      <c r="AH136" s="57">
        <f t="shared" si="14"/>
        <v>0</v>
      </c>
      <c r="AI136" s="57">
        <f t="shared" si="14"/>
        <v>0</v>
      </c>
      <c r="AJ136" s="57">
        <f t="shared" si="14"/>
        <v>0</v>
      </c>
      <c r="AK136" s="57">
        <f t="shared" si="14"/>
        <v>0</v>
      </c>
      <c r="AL136" s="57">
        <f t="shared" si="14"/>
        <v>0</v>
      </c>
      <c r="AN136" s="57">
        <f t="shared" si="13"/>
        <v>0</v>
      </c>
      <c r="AO136" s="57">
        <f t="shared" si="13"/>
        <v>0</v>
      </c>
      <c r="AP136" s="57">
        <f t="shared" si="13"/>
        <v>0</v>
      </c>
      <c r="AQ136" s="57">
        <f t="shared" si="13"/>
        <v>0</v>
      </c>
      <c r="AR136" s="57">
        <f t="shared" si="13"/>
        <v>0</v>
      </c>
      <c r="AS136" s="57">
        <f t="shared" si="13"/>
        <v>0</v>
      </c>
      <c r="AT136" s="57">
        <f t="shared" si="12"/>
        <v>0</v>
      </c>
      <c r="AW136" s="57">
        <f t="shared" si="9"/>
        <v>0</v>
      </c>
      <c r="AX136" s="57">
        <f t="shared" si="9"/>
        <v>0</v>
      </c>
      <c r="AY136" s="57">
        <f t="shared" si="9"/>
        <v>0</v>
      </c>
      <c r="AZ136" s="57">
        <f t="shared" si="9"/>
        <v>0</v>
      </c>
      <c r="BA136" s="2565"/>
      <c r="BB136" s="2602"/>
      <c r="BC136" s="2602"/>
      <c r="BD136" s="2602"/>
      <c r="BE136" s="2602"/>
      <c r="BF136" s="2602"/>
      <c r="BG136" s="2602"/>
    </row>
    <row r="137" spans="2:59" ht="15.75" hidden="1" customHeight="1">
      <c r="B137" s="2603" t="s">
        <v>17811</v>
      </c>
      <c r="C137" s="2604" t="s">
        <v>6756</v>
      </c>
      <c r="D137" s="2604">
        <v>3</v>
      </c>
      <c r="E137" s="2605">
        <v>0</v>
      </c>
      <c r="F137" s="2605">
        <v>0</v>
      </c>
      <c r="G137" s="2605">
        <v>0</v>
      </c>
      <c r="H137" s="2605">
        <v>0</v>
      </c>
      <c r="I137" s="2605">
        <v>0</v>
      </c>
      <c r="J137" s="2605">
        <v>0</v>
      </c>
      <c r="K137" s="2606">
        <v>0</v>
      </c>
      <c r="L137" s="2610"/>
      <c r="M137" s="2607">
        <v>0</v>
      </c>
      <c r="N137" s="2605">
        <v>0</v>
      </c>
      <c r="O137" s="2605">
        <v>0</v>
      </c>
      <c r="P137" s="2605">
        <v>0</v>
      </c>
      <c r="Q137" s="2605">
        <v>0</v>
      </c>
      <c r="R137" s="2605">
        <v>0</v>
      </c>
      <c r="S137" s="2606">
        <v>0</v>
      </c>
      <c r="T137" s="2599"/>
      <c r="U137" s="2608" t="s">
        <v>15478</v>
      </c>
      <c r="V137" s="2605">
        <v>0</v>
      </c>
      <c r="W137" s="2605">
        <v>0</v>
      </c>
      <c r="X137" s="2605">
        <v>0</v>
      </c>
      <c r="Y137" s="2606">
        <v>0</v>
      </c>
      <c r="Z137" s="2576"/>
      <c r="AA137" s="2609" t="s">
        <v>17728</v>
      </c>
      <c r="AC137" s="2565"/>
      <c r="AD137" s="92">
        <f t="shared" si="10"/>
        <v>0</v>
      </c>
      <c r="AE137" s="2565"/>
      <c r="AF137" s="57">
        <f t="shared" si="14"/>
        <v>0</v>
      </c>
      <c r="AG137" s="57">
        <f t="shared" si="14"/>
        <v>0</v>
      </c>
      <c r="AH137" s="57">
        <f t="shared" si="14"/>
        <v>0</v>
      </c>
      <c r="AI137" s="57">
        <f t="shared" si="14"/>
        <v>0</v>
      </c>
      <c r="AJ137" s="57">
        <f t="shared" si="14"/>
        <v>0</v>
      </c>
      <c r="AK137" s="57">
        <f t="shared" si="14"/>
        <v>0</v>
      </c>
      <c r="AL137" s="57">
        <f t="shared" si="14"/>
        <v>0</v>
      </c>
      <c r="AN137" s="57">
        <f t="shared" si="13"/>
        <v>0</v>
      </c>
      <c r="AO137" s="57">
        <f t="shared" si="13"/>
        <v>0</v>
      </c>
      <c r="AP137" s="57">
        <f t="shared" si="13"/>
        <v>0</v>
      </c>
      <c r="AQ137" s="57">
        <f t="shared" si="13"/>
        <v>0</v>
      </c>
      <c r="AR137" s="57">
        <f t="shared" si="13"/>
        <v>0</v>
      </c>
      <c r="AS137" s="57">
        <f t="shared" si="13"/>
        <v>0</v>
      </c>
      <c r="AT137" s="57">
        <f t="shared" si="12"/>
        <v>0</v>
      </c>
      <c r="AW137" s="57">
        <f t="shared" ref="AW137:AZ200" si="15" xml:space="preserve"> IF(SUM($E137:$K137,$M137:$S137,$V137:$Y137)&gt;0,IF( ISNUMBER(V137 ), 0, 1 ),0)</f>
        <v>0</v>
      </c>
      <c r="AX137" s="57">
        <f t="shared" si="15"/>
        <v>0</v>
      </c>
      <c r="AY137" s="57">
        <f t="shared" si="15"/>
        <v>0</v>
      </c>
      <c r="AZ137" s="57">
        <f t="shared" si="15"/>
        <v>0</v>
      </c>
      <c r="BA137" s="2565"/>
      <c r="BB137" s="2602"/>
      <c r="BC137" s="2602"/>
      <c r="BD137" s="2602"/>
      <c r="BE137" s="2602"/>
      <c r="BF137" s="2602"/>
      <c r="BG137" s="2602"/>
    </row>
    <row r="138" spans="2:59" ht="15.75" hidden="1" customHeight="1">
      <c r="B138" s="2603" t="s">
        <v>17812</v>
      </c>
      <c r="C138" s="2604" t="s">
        <v>6756</v>
      </c>
      <c r="D138" s="2604">
        <v>3</v>
      </c>
      <c r="E138" s="2605">
        <v>0</v>
      </c>
      <c r="F138" s="2605">
        <v>0</v>
      </c>
      <c r="G138" s="2605">
        <v>0</v>
      </c>
      <c r="H138" s="2605">
        <v>0</v>
      </c>
      <c r="I138" s="2605">
        <v>0</v>
      </c>
      <c r="J138" s="2605">
        <v>0</v>
      </c>
      <c r="K138" s="2606">
        <v>0</v>
      </c>
      <c r="L138" s="2610"/>
      <c r="M138" s="2607">
        <v>0</v>
      </c>
      <c r="N138" s="2605">
        <v>0</v>
      </c>
      <c r="O138" s="2605">
        <v>0</v>
      </c>
      <c r="P138" s="2605">
        <v>0</v>
      </c>
      <c r="Q138" s="2605">
        <v>0</v>
      </c>
      <c r="R138" s="2605">
        <v>0</v>
      </c>
      <c r="S138" s="2606">
        <v>0</v>
      </c>
      <c r="T138" s="2599"/>
      <c r="U138" s="2608" t="s">
        <v>15478</v>
      </c>
      <c r="V138" s="2605">
        <v>0</v>
      </c>
      <c r="W138" s="2605">
        <v>0</v>
      </c>
      <c r="X138" s="2605">
        <v>0</v>
      </c>
      <c r="Y138" s="2606">
        <v>0</v>
      </c>
      <c r="Z138" s="2576"/>
      <c r="AA138" s="2609" t="s">
        <v>17729</v>
      </c>
      <c r="AC138" s="2565"/>
      <c r="AD138" s="92">
        <f t="shared" ref="AD138:AD201" si="16">IF( SUM( AF138:AZ138 ) = 0, 0, $AF$5 )</f>
        <v>0</v>
      </c>
      <c r="AE138" s="2565"/>
      <c r="AF138" s="57">
        <f t="shared" si="14"/>
        <v>0</v>
      </c>
      <c r="AG138" s="57">
        <f t="shared" si="14"/>
        <v>0</v>
      </c>
      <c r="AH138" s="57">
        <f t="shared" si="14"/>
        <v>0</v>
      </c>
      <c r="AI138" s="57">
        <f t="shared" si="14"/>
        <v>0</v>
      </c>
      <c r="AJ138" s="57">
        <f t="shared" si="14"/>
        <v>0</v>
      </c>
      <c r="AK138" s="57">
        <f t="shared" si="14"/>
        <v>0</v>
      </c>
      <c r="AL138" s="57">
        <f t="shared" si="14"/>
        <v>0</v>
      </c>
      <c r="AN138" s="57">
        <f t="shared" si="13"/>
        <v>0</v>
      </c>
      <c r="AO138" s="57">
        <f t="shared" si="13"/>
        <v>0</v>
      </c>
      <c r="AP138" s="57">
        <f t="shared" si="13"/>
        <v>0</v>
      </c>
      <c r="AQ138" s="57">
        <f t="shared" si="13"/>
        <v>0</v>
      </c>
      <c r="AR138" s="57">
        <f t="shared" si="13"/>
        <v>0</v>
      </c>
      <c r="AS138" s="57">
        <f t="shared" si="13"/>
        <v>0</v>
      </c>
      <c r="AT138" s="57">
        <f t="shared" si="12"/>
        <v>0</v>
      </c>
      <c r="AW138" s="57">
        <f t="shared" si="15"/>
        <v>0</v>
      </c>
      <c r="AX138" s="57">
        <f t="shared" si="15"/>
        <v>0</v>
      </c>
      <c r="AY138" s="57">
        <f t="shared" si="15"/>
        <v>0</v>
      </c>
      <c r="AZ138" s="57">
        <f t="shared" si="15"/>
        <v>0</v>
      </c>
      <c r="BA138" s="2565"/>
      <c r="BB138" s="2602"/>
      <c r="BC138" s="2602"/>
      <c r="BD138" s="2602"/>
      <c r="BE138" s="2602"/>
      <c r="BF138" s="2602"/>
      <c r="BG138" s="2602"/>
    </row>
    <row r="139" spans="2:59" ht="15.75" hidden="1" customHeight="1">
      <c r="B139" s="2603" t="s">
        <v>17813</v>
      </c>
      <c r="C139" s="2604" t="s">
        <v>6756</v>
      </c>
      <c r="D139" s="2604">
        <v>3</v>
      </c>
      <c r="E139" s="2605">
        <v>0</v>
      </c>
      <c r="F139" s="2605">
        <v>0</v>
      </c>
      <c r="G139" s="2605">
        <v>0</v>
      </c>
      <c r="H139" s="2605">
        <v>0</v>
      </c>
      <c r="I139" s="2605">
        <v>0</v>
      </c>
      <c r="J139" s="2605">
        <v>0</v>
      </c>
      <c r="K139" s="2606">
        <v>0</v>
      </c>
      <c r="L139" s="2610"/>
      <c r="M139" s="2607">
        <v>0</v>
      </c>
      <c r="N139" s="2605">
        <v>0</v>
      </c>
      <c r="O139" s="2605">
        <v>0</v>
      </c>
      <c r="P139" s="2605">
        <v>0</v>
      </c>
      <c r="Q139" s="2605">
        <v>0</v>
      </c>
      <c r="R139" s="2605">
        <v>0</v>
      </c>
      <c r="S139" s="2606">
        <v>0</v>
      </c>
      <c r="T139" s="2599"/>
      <c r="U139" s="2608" t="s">
        <v>15478</v>
      </c>
      <c r="V139" s="2605">
        <v>0</v>
      </c>
      <c r="W139" s="2605">
        <v>0</v>
      </c>
      <c r="X139" s="2605">
        <v>0</v>
      </c>
      <c r="Y139" s="2606">
        <v>0</v>
      </c>
      <c r="Z139" s="2576"/>
      <c r="AA139" s="2609" t="s">
        <v>17730</v>
      </c>
      <c r="AC139" s="2565"/>
      <c r="AD139" s="92">
        <f t="shared" si="16"/>
        <v>0</v>
      </c>
      <c r="AE139" s="2565"/>
      <c r="AF139" s="57">
        <f t="shared" si="14"/>
        <v>0</v>
      </c>
      <c r="AG139" s="57">
        <f t="shared" si="14"/>
        <v>0</v>
      </c>
      <c r="AH139" s="57">
        <f t="shared" si="14"/>
        <v>0</v>
      </c>
      <c r="AI139" s="57">
        <f t="shared" si="14"/>
        <v>0</v>
      </c>
      <c r="AJ139" s="57">
        <f t="shared" si="14"/>
        <v>0</v>
      </c>
      <c r="AK139" s="57">
        <f t="shared" si="14"/>
        <v>0</v>
      </c>
      <c r="AL139" s="57">
        <f t="shared" si="14"/>
        <v>0</v>
      </c>
      <c r="AN139" s="57">
        <f t="shared" si="13"/>
        <v>0</v>
      </c>
      <c r="AO139" s="57">
        <f t="shared" si="13"/>
        <v>0</v>
      </c>
      <c r="AP139" s="57">
        <f t="shared" si="13"/>
        <v>0</v>
      </c>
      <c r="AQ139" s="57">
        <f t="shared" si="13"/>
        <v>0</v>
      </c>
      <c r="AR139" s="57">
        <f t="shared" si="13"/>
        <v>0</v>
      </c>
      <c r="AS139" s="57">
        <f t="shared" si="13"/>
        <v>0</v>
      </c>
      <c r="AT139" s="57">
        <f t="shared" si="12"/>
        <v>0</v>
      </c>
      <c r="AW139" s="57">
        <f t="shared" si="15"/>
        <v>0</v>
      </c>
      <c r="AX139" s="57">
        <f t="shared" si="15"/>
        <v>0</v>
      </c>
      <c r="AY139" s="57">
        <f t="shared" si="15"/>
        <v>0</v>
      </c>
      <c r="AZ139" s="57">
        <f t="shared" si="15"/>
        <v>0</v>
      </c>
      <c r="BA139" s="2565"/>
      <c r="BB139" s="2602"/>
      <c r="BC139" s="2602"/>
      <c r="BD139" s="2602"/>
      <c r="BE139" s="2602"/>
      <c r="BF139" s="2602"/>
      <c r="BG139" s="2602"/>
    </row>
    <row r="140" spans="2:59" ht="15.75" hidden="1" customHeight="1">
      <c r="B140" s="2603" t="s">
        <v>17814</v>
      </c>
      <c r="C140" s="2604" t="s">
        <v>6756</v>
      </c>
      <c r="D140" s="2604">
        <v>3</v>
      </c>
      <c r="E140" s="2605">
        <v>0</v>
      </c>
      <c r="F140" s="2605">
        <v>0</v>
      </c>
      <c r="G140" s="2605">
        <v>0</v>
      </c>
      <c r="H140" s="2605">
        <v>0</v>
      </c>
      <c r="I140" s="2605">
        <v>0</v>
      </c>
      <c r="J140" s="2605">
        <v>0</v>
      </c>
      <c r="K140" s="2606">
        <v>0</v>
      </c>
      <c r="L140" s="2610"/>
      <c r="M140" s="2607">
        <v>0</v>
      </c>
      <c r="N140" s="2605">
        <v>0</v>
      </c>
      <c r="O140" s="2605">
        <v>0</v>
      </c>
      <c r="P140" s="2605">
        <v>0</v>
      </c>
      <c r="Q140" s="2605">
        <v>0</v>
      </c>
      <c r="R140" s="2605">
        <v>0</v>
      </c>
      <c r="S140" s="2606">
        <v>0</v>
      </c>
      <c r="T140" s="2599"/>
      <c r="U140" s="2608" t="s">
        <v>15478</v>
      </c>
      <c r="V140" s="2605">
        <v>0</v>
      </c>
      <c r="W140" s="2605">
        <v>0</v>
      </c>
      <c r="X140" s="2605">
        <v>0</v>
      </c>
      <c r="Y140" s="2606">
        <v>0</v>
      </c>
      <c r="Z140" s="2576"/>
      <c r="AA140" s="2609" t="s">
        <v>17731</v>
      </c>
      <c r="AC140" s="2565"/>
      <c r="AD140" s="92">
        <f t="shared" si="16"/>
        <v>0</v>
      </c>
      <c r="AE140" s="2565"/>
      <c r="AF140" s="57">
        <f t="shared" si="14"/>
        <v>0</v>
      </c>
      <c r="AG140" s="57">
        <f t="shared" si="14"/>
        <v>0</v>
      </c>
      <c r="AH140" s="57">
        <f t="shared" si="14"/>
        <v>0</v>
      </c>
      <c r="AI140" s="57">
        <f t="shared" si="14"/>
        <v>0</v>
      </c>
      <c r="AJ140" s="57">
        <f t="shared" si="14"/>
        <v>0</v>
      </c>
      <c r="AK140" s="57">
        <f t="shared" si="14"/>
        <v>0</v>
      </c>
      <c r="AL140" s="57">
        <f t="shared" si="14"/>
        <v>0</v>
      </c>
      <c r="AN140" s="57">
        <f t="shared" si="13"/>
        <v>0</v>
      </c>
      <c r="AO140" s="57">
        <f t="shared" si="13"/>
        <v>0</v>
      </c>
      <c r="AP140" s="57">
        <f t="shared" si="13"/>
        <v>0</v>
      </c>
      <c r="AQ140" s="57">
        <f t="shared" si="13"/>
        <v>0</v>
      </c>
      <c r="AR140" s="57">
        <f t="shared" si="13"/>
        <v>0</v>
      </c>
      <c r="AS140" s="57">
        <f t="shared" si="13"/>
        <v>0</v>
      </c>
      <c r="AT140" s="57">
        <f t="shared" si="12"/>
        <v>0</v>
      </c>
      <c r="AW140" s="57">
        <f t="shared" si="15"/>
        <v>0</v>
      </c>
      <c r="AX140" s="57">
        <f t="shared" si="15"/>
        <v>0</v>
      </c>
      <c r="AY140" s="57">
        <f t="shared" si="15"/>
        <v>0</v>
      </c>
      <c r="AZ140" s="57">
        <f t="shared" si="15"/>
        <v>0</v>
      </c>
      <c r="BA140" s="2565"/>
      <c r="BB140" s="2602"/>
      <c r="BC140" s="2602"/>
      <c r="BD140" s="2602"/>
      <c r="BE140" s="2602"/>
      <c r="BF140" s="2602"/>
      <c r="BG140" s="2602"/>
    </row>
    <row r="141" spans="2:59" ht="15.75" hidden="1" customHeight="1">
      <c r="B141" s="2603" t="s">
        <v>17815</v>
      </c>
      <c r="C141" s="2604" t="s">
        <v>6756</v>
      </c>
      <c r="D141" s="2604">
        <v>3</v>
      </c>
      <c r="E141" s="2605">
        <v>0</v>
      </c>
      <c r="F141" s="2605">
        <v>0</v>
      </c>
      <c r="G141" s="2605">
        <v>0</v>
      </c>
      <c r="H141" s="2605">
        <v>0</v>
      </c>
      <c r="I141" s="2605">
        <v>0</v>
      </c>
      <c r="J141" s="2605">
        <v>0</v>
      </c>
      <c r="K141" s="2606">
        <v>0</v>
      </c>
      <c r="L141" s="2610"/>
      <c r="M141" s="2607">
        <v>0</v>
      </c>
      <c r="N141" s="2605">
        <v>0</v>
      </c>
      <c r="O141" s="2605">
        <v>0</v>
      </c>
      <c r="P141" s="2605">
        <v>0</v>
      </c>
      <c r="Q141" s="2605">
        <v>0</v>
      </c>
      <c r="R141" s="2605">
        <v>0</v>
      </c>
      <c r="S141" s="2606">
        <v>0</v>
      </c>
      <c r="T141" s="2599"/>
      <c r="U141" s="2608" t="s">
        <v>15478</v>
      </c>
      <c r="V141" s="2605">
        <v>0</v>
      </c>
      <c r="W141" s="2605">
        <v>0</v>
      </c>
      <c r="X141" s="2605">
        <v>0</v>
      </c>
      <c r="Y141" s="2606">
        <v>0</v>
      </c>
      <c r="Z141" s="2576"/>
      <c r="AA141" s="2609" t="s">
        <v>17732</v>
      </c>
      <c r="AC141" s="2565"/>
      <c r="AD141" s="92">
        <f t="shared" si="16"/>
        <v>0</v>
      </c>
      <c r="AE141" s="2565"/>
      <c r="AF141" s="57">
        <f t="shared" si="14"/>
        <v>0</v>
      </c>
      <c r="AG141" s="57">
        <f t="shared" si="14"/>
        <v>0</v>
      </c>
      <c r="AH141" s="57">
        <f t="shared" si="14"/>
        <v>0</v>
      </c>
      <c r="AI141" s="57">
        <f t="shared" si="14"/>
        <v>0</v>
      </c>
      <c r="AJ141" s="57">
        <f t="shared" si="14"/>
        <v>0</v>
      </c>
      <c r="AK141" s="57">
        <f t="shared" si="14"/>
        <v>0</v>
      </c>
      <c r="AL141" s="57">
        <f t="shared" si="14"/>
        <v>0</v>
      </c>
      <c r="AN141" s="57">
        <f t="shared" si="13"/>
        <v>0</v>
      </c>
      <c r="AO141" s="57">
        <f t="shared" si="13"/>
        <v>0</v>
      </c>
      <c r="AP141" s="57">
        <f t="shared" si="13"/>
        <v>0</v>
      </c>
      <c r="AQ141" s="57">
        <f t="shared" si="13"/>
        <v>0</v>
      </c>
      <c r="AR141" s="57">
        <f t="shared" si="13"/>
        <v>0</v>
      </c>
      <c r="AS141" s="57">
        <f t="shared" si="13"/>
        <v>0</v>
      </c>
      <c r="AT141" s="57">
        <f t="shared" si="12"/>
        <v>0</v>
      </c>
      <c r="AW141" s="57">
        <f t="shared" si="15"/>
        <v>0</v>
      </c>
      <c r="AX141" s="57">
        <f t="shared" si="15"/>
        <v>0</v>
      </c>
      <c r="AY141" s="57">
        <f t="shared" si="15"/>
        <v>0</v>
      </c>
      <c r="AZ141" s="57">
        <f t="shared" si="15"/>
        <v>0</v>
      </c>
      <c r="BA141" s="2565"/>
      <c r="BB141" s="2602"/>
      <c r="BC141" s="2602"/>
      <c r="BD141" s="2602"/>
      <c r="BE141" s="2602"/>
      <c r="BF141" s="2602"/>
      <c r="BG141" s="2602"/>
    </row>
    <row r="142" spans="2:59" ht="15.75" hidden="1" customHeight="1">
      <c r="B142" s="2603" t="s">
        <v>17816</v>
      </c>
      <c r="C142" s="2604" t="s">
        <v>6756</v>
      </c>
      <c r="D142" s="2604">
        <v>3</v>
      </c>
      <c r="E142" s="2605">
        <v>0</v>
      </c>
      <c r="F142" s="2605">
        <v>0</v>
      </c>
      <c r="G142" s="2605">
        <v>0</v>
      </c>
      <c r="H142" s="2605">
        <v>0</v>
      </c>
      <c r="I142" s="2605">
        <v>0</v>
      </c>
      <c r="J142" s="2605">
        <v>0</v>
      </c>
      <c r="K142" s="2606">
        <v>0</v>
      </c>
      <c r="L142" s="2610"/>
      <c r="M142" s="2607">
        <v>0</v>
      </c>
      <c r="N142" s="2605">
        <v>0</v>
      </c>
      <c r="O142" s="2605">
        <v>0</v>
      </c>
      <c r="P142" s="2605">
        <v>0</v>
      </c>
      <c r="Q142" s="2605">
        <v>0</v>
      </c>
      <c r="R142" s="2605">
        <v>0</v>
      </c>
      <c r="S142" s="2606">
        <v>0</v>
      </c>
      <c r="T142" s="2599"/>
      <c r="U142" s="2608" t="s">
        <v>15478</v>
      </c>
      <c r="V142" s="2605">
        <v>0</v>
      </c>
      <c r="W142" s="2605">
        <v>0</v>
      </c>
      <c r="X142" s="2605">
        <v>0</v>
      </c>
      <c r="Y142" s="2606">
        <v>0</v>
      </c>
      <c r="Z142" s="2576"/>
      <c r="AA142" s="2609" t="s">
        <v>17733</v>
      </c>
      <c r="AC142" s="2565"/>
      <c r="AD142" s="92">
        <f t="shared" si="16"/>
        <v>0</v>
      </c>
      <c r="AE142" s="2565"/>
      <c r="AF142" s="57">
        <f t="shared" si="14"/>
        <v>0</v>
      </c>
      <c r="AG142" s="57">
        <f t="shared" si="14"/>
        <v>0</v>
      </c>
      <c r="AH142" s="57">
        <f t="shared" si="14"/>
        <v>0</v>
      </c>
      <c r="AI142" s="57">
        <f t="shared" si="14"/>
        <v>0</v>
      </c>
      <c r="AJ142" s="57">
        <f t="shared" si="14"/>
        <v>0</v>
      </c>
      <c r="AK142" s="57">
        <f t="shared" si="14"/>
        <v>0</v>
      </c>
      <c r="AL142" s="57">
        <f t="shared" si="14"/>
        <v>0</v>
      </c>
      <c r="AN142" s="57">
        <f t="shared" si="13"/>
        <v>0</v>
      </c>
      <c r="AO142" s="57">
        <f t="shared" si="13"/>
        <v>0</v>
      </c>
      <c r="AP142" s="57">
        <f t="shared" si="13"/>
        <v>0</v>
      </c>
      <c r="AQ142" s="57">
        <f t="shared" si="13"/>
        <v>0</v>
      </c>
      <c r="AR142" s="57">
        <f t="shared" si="13"/>
        <v>0</v>
      </c>
      <c r="AS142" s="57">
        <f t="shared" si="13"/>
        <v>0</v>
      </c>
      <c r="AT142" s="57">
        <f t="shared" si="12"/>
        <v>0</v>
      </c>
      <c r="AW142" s="57">
        <f t="shared" si="15"/>
        <v>0</v>
      </c>
      <c r="AX142" s="57">
        <f t="shared" si="15"/>
        <v>0</v>
      </c>
      <c r="AY142" s="57">
        <f t="shared" si="15"/>
        <v>0</v>
      </c>
      <c r="AZ142" s="57">
        <f t="shared" si="15"/>
        <v>0</v>
      </c>
      <c r="BA142" s="2565"/>
      <c r="BB142" s="2602"/>
      <c r="BC142" s="2602"/>
      <c r="BD142" s="2602"/>
      <c r="BE142" s="2602"/>
      <c r="BF142" s="2602"/>
      <c r="BG142" s="2602"/>
    </row>
    <row r="143" spans="2:59" ht="15.75" hidden="1" customHeight="1">
      <c r="B143" s="2603" t="s">
        <v>17817</v>
      </c>
      <c r="C143" s="2604" t="s">
        <v>6756</v>
      </c>
      <c r="D143" s="2604">
        <v>3</v>
      </c>
      <c r="E143" s="2605">
        <v>0</v>
      </c>
      <c r="F143" s="2605">
        <v>0</v>
      </c>
      <c r="G143" s="2605">
        <v>0</v>
      </c>
      <c r="H143" s="2605">
        <v>0</v>
      </c>
      <c r="I143" s="2605">
        <v>0</v>
      </c>
      <c r="J143" s="2605">
        <v>0</v>
      </c>
      <c r="K143" s="2606">
        <v>0</v>
      </c>
      <c r="L143" s="2610"/>
      <c r="M143" s="2607">
        <v>0</v>
      </c>
      <c r="N143" s="2605">
        <v>0</v>
      </c>
      <c r="O143" s="2605">
        <v>0</v>
      </c>
      <c r="P143" s="2605">
        <v>0</v>
      </c>
      <c r="Q143" s="2605">
        <v>0</v>
      </c>
      <c r="R143" s="2605">
        <v>0</v>
      </c>
      <c r="S143" s="2606">
        <v>0</v>
      </c>
      <c r="T143" s="2599"/>
      <c r="U143" s="2608" t="s">
        <v>15478</v>
      </c>
      <c r="V143" s="2605">
        <v>0</v>
      </c>
      <c r="W143" s="2605">
        <v>0</v>
      </c>
      <c r="X143" s="2605">
        <v>0</v>
      </c>
      <c r="Y143" s="2606">
        <v>0</v>
      </c>
      <c r="Z143" s="2576"/>
      <c r="AA143" s="2609" t="s">
        <v>17734</v>
      </c>
      <c r="AC143" s="2565"/>
      <c r="AD143" s="92">
        <f t="shared" si="16"/>
        <v>0</v>
      </c>
      <c r="AE143" s="2565"/>
      <c r="AF143" s="57">
        <f t="shared" si="14"/>
        <v>0</v>
      </c>
      <c r="AG143" s="57">
        <f t="shared" si="14"/>
        <v>0</v>
      </c>
      <c r="AH143" s="57">
        <f t="shared" si="14"/>
        <v>0</v>
      </c>
      <c r="AI143" s="57">
        <f t="shared" si="14"/>
        <v>0</v>
      </c>
      <c r="AJ143" s="57">
        <f t="shared" si="14"/>
        <v>0</v>
      </c>
      <c r="AK143" s="57">
        <f t="shared" si="14"/>
        <v>0</v>
      </c>
      <c r="AL143" s="57">
        <f t="shared" si="14"/>
        <v>0</v>
      </c>
      <c r="AN143" s="57">
        <f t="shared" si="13"/>
        <v>0</v>
      </c>
      <c r="AO143" s="57">
        <f t="shared" si="13"/>
        <v>0</v>
      </c>
      <c r="AP143" s="57">
        <f t="shared" si="13"/>
        <v>0</v>
      </c>
      <c r="AQ143" s="57">
        <f t="shared" si="13"/>
        <v>0</v>
      </c>
      <c r="AR143" s="57">
        <f t="shared" si="13"/>
        <v>0</v>
      </c>
      <c r="AS143" s="57">
        <f t="shared" si="13"/>
        <v>0</v>
      </c>
      <c r="AT143" s="57">
        <f t="shared" si="12"/>
        <v>0</v>
      </c>
      <c r="AW143" s="57">
        <f t="shared" si="15"/>
        <v>0</v>
      </c>
      <c r="AX143" s="57">
        <f t="shared" si="15"/>
        <v>0</v>
      </c>
      <c r="AY143" s="57">
        <f t="shared" si="15"/>
        <v>0</v>
      </c>
      <c r="AZ143" s="57">
        <f t="shared" si="15"/>
        <v>0</v>
      </c>
      <c r="BA143" s="2565"/>
      <c r="BB143" s="2602"/>
      <c r="BC143" s="2602"/>
      <c r="BD143" s="2602"/>
      <c r="BE143" s="2602"/>
      <c r="BF143" s="2602"/>
      <c r="BG143" s="2602"/>
    </row>
    <row r="144" spans="2:59" ht="15.75" hidden="1" customHeight="1">
      <c r="B144" s="2603" t="s">
        <v>17818</v>
      </c>
      <c r="C144" s="2604" t="s">
        <v>6756</v>
      </c>
      <c r="D144" s="2604">
        <v>3</v>
      </c>
      <c r="E144" s="2605">
        <v>0</v>
      </c>
      <c r="F144" s="2605">
        <v>0</v>
      </c>
      <c r="G144" s="2605">
        <v>0</v>
      </c>
      <c r="H144" s="2605">
        <v>0</v>
      </c>
      <c r="I144" s="2605">
        <v>0</v>
      </c>
      <c r="J144" s="2605">
        <v>0</v>
      </c>
      <c r="K144" s="2606">
        <v>0</v>
      </c>
      <c r="L144" s="2610"/>
      <c r="M144" s="2607">
        <v>0</v>
      </c>
      <c r="N144" s="2605">
        <v>0</v>
      </c>
      <c r="O144" s="2605">
        <v>0</v>
      </c>
      <c r="P144" s="2605">
        <v>0</v>
      </c>
      <c r="Q144" s="2605">
        <v>0</v>
      </c>
      <c r="R144" s="2605">
        <v>0</v>
      </c>
      <c r="S144" s="2606">
        <v>0</v>
      </c>
      <c r="T144" s="2599"/>
      <c r="U144" s="2608" t="s">
        <v>15478</v>
      </c>
      <c r="V144" s="2605">
        <v>0</v>
      </c>
      <c r="W144" s="2605">
        <v>0</v>
      </c>
      <c r="X144" s="2605">
        <v>0</v>
      </c>
      <c r="Y144" s="2606">
        <v>0</v>
      </c>
      <c r="Z144" s="2576"/>
      <c r="AA144" s="2609" t="s">
        <v>17735</v>
      </c>
      <c r="AC144" s="2565"/>
      <c r="AD144" s="92">
        <f t="shared" si="16"/>
        <v>0</v>
      </c>
      <c r="AE144" s="2565"/>
      <c r="AF144" s="57">
        <f t="shared" si="14"/>
        <v>0</v>
      </c>
      <c r="AG144" s="57">
        <f t="shared" si="14"/>
        <v>0</v>
      </c>
      <c r="AH144" s="57">
        <f t="shared" si="14"/>
        <v>0</v>
      </c>
      <c r="AI144" s="57">
        <f t="shared" si="14"/>
        <v>0</v>
      </c>
      <c r="AJ144" s="57">
        <f t="shared" si="14"/>
        <v>0</v>
      </c>
      <c r="AK144" s="57">
        <f t="shared" si="14"/>
        <v>0</v>
      </c>
      <c r="AL144" s="57">
        <f t="shared" si="14"/>
        <v>0</v>
      </c>
      <c r="AN144" s="57">
        <f t="shared" si="13"/>
        <v>0</v>
      </c>
      <c r="AO144" s="57">
        <f t="shared" si="13"/>
        <v>0</v>
      </c>
      <c r="AP144" s="57">
        <f t="shared" si="13"/>
        <v>0</v>
      </c>
      <c r="AQ144" s="57">
        <f t="shared" si="13"/>
        <v>0</v>
      </c>
      <c r="AR144" s="57">
        <f t="shared" si="13"/>
        <v>0</v>
      </c>
      <c r="AS144" s="57">
        <f t="shared" si="13"/>
        <v>0</v>
      </c>
      <c r="AT144" s="57">
        <f t="shared" si="12"/>
        <v>0</v>
      </c>
      <c r="AW144" s="57">
        <f t="shared" si="15"/>
        <v>0</v>
      </c>
      <c r="AX144" s="57">
        <f t="shared" si="15"/>
        <v>0</v>
      </c>
      <c r="AY144" s="57">
        <f t="shared" si="15"/>
        <v>0</v>
      </c>
      <c r="AZ144" s="57">
        <f t="shared" si="15"/>
        <v>0</v>
      </c>
      <c r="BA144" s="2565"/>
      <c r="BB144" s="2602"/>
      <c r="BC144" s="2602"/>
      <c r="BD144" s="2602"/>
      <c r="BE144" s="2602"/>
      <c r="BF144" s="2602"/>
      <c r="BG144" s="2602"/>
    </row>
    <row r="145" spans="2:59" ht="15.75" hidden="1" customHeight="1">
      <c r="B145" s="2603" t="s">
        <v>17819</v>
      </c>
      <c r="C145" s="2604" t="s">
        <v>6756</v>
      </c>
      <c r="D145" s="2604">
        <v>3</v>
      </c>
      <c r="E145" s="2605">
        <v>0</v>
      </c>
      <c r="F145" s="2605">
        <v>0</v>
      </c>
      <c r="G145" s="2605">
        <v>0</v>
      </c>
      <c r="H145" s="2605">
        <v>0</v>
      </c>
      <c r="I145" s="2605">
        <v>0</v>
      </c>
      <c r="J145" s="2605">
        <v>0</v>
      </c>
      <c r="K145" s="2606">
        <v>0</v>
      </c>
      <c r="L145" s="2610"/>
      <c r="M145" s="2607">
        <v>0</v>
      </c>
      <c r="N145" s="2605">
        <v>0</v>
      </c>
      <c r="O145" s="2605">
        <v>0</v>
      </c>
      <c r="P145" s="2605">
        <v>0</v>
      </c>
      <c r="Q145" s="2605">
        <v>0</v>
      </c>
      <c r="R145" s="2605">
        <v>0</v>
      </c>
      <c r="S145" s="2606">
        <v>0</v>
      </c>
      <c r="T145" s="2599"/>
      <c r="U145" s="2608" t="s">
        <v>15478</v>
      </c>
      <c r="V145" s="2605">
        <v>0</v>
      </c>
      <c r="W145" s="2605">
        <v>0</v>
      </c>
      <c r="X145" s="2605">
        <v>0</v>
      </c>
      <c r="Y145" s="2606">
        <v>0</v>
      </c>
      <c r="Z145" s="2576"/>
      <c r="AA145" s="2609" t="s">
        <v>17736</v>
      </c>
      <c r="AC145" s="2565"/>
      <c r="AD145" s="92">
        <f t="shared" si="16"/>
        <v>0</v>
      </c>
      <c r="AE145" s="2565"/>
      <c r="AF145" s="57">
        <f t="shared" si="14"/>
        <v>0</v>
      </c>
      <c r="AG145" s="57">
        <f t="shared" si="14"/>
        <v>0</v>
      </c>
      <c r="AH145" s="57">
        <f t="shared" si="14"/>
        <v>0</v>
      </c>
      <c r="AI145" s="57">
        <f t="shared" si="14"/>
        <v>0</v>
      </c>
      <c r="AJ145" s="57">
        <f t="shared" si="14"/>
        <v>0</v>
      </c>
      <c r="AK145" s="57">
        <f t="shared" si="14"/>
        <v>0</v>
      </c>
      <c r="AL145" s="57">
        <f t="shared" si="14"/>
        <v>0</v>
      </c>
      <c r="AN145" s="57">
        <f t="shared" si="13"/>
        <v>0</v>
      </c>
      <c r="AO145" s="57">
        <f t="shared" si="13"/>
        <v>0</v>
      </c>
      <c r="AP145" s="57">
        <f t="shared" si="13"/>
        <v>0</v>
      </c>
      <c r="AQ145" s="57">
        <f t="shared" si="13"/>
        <v>0</v>
      </c>
      <c r="AR145" s="57">
        <f t="shared" si="13"/>
        <v>0</v>
      </c>
      <c r="AS145" s="57">
        <f t="shared" si="13"/>
        <v>0</v>
      </c>
      <c r="AT145" s="57">
        <f t="shared" si="12"/>
        <v>0</v>
      </c>
      <c r="AW145" s="57">
        <f t="shared" si="15"/>
        <v>0</v>
      </c>
      <c r="AX145" s="57">
        <f t="shared" si="15"/>
        <v>0</v>
      </c>
      <c r="AY145" s="57">
        <f t="shared" si="15"/>
        <v>0</v>
      </c>
      <c r="AZ145" s="57">
        <f t="shared" si="15"/>
        <v>0</v>
      </c>
      <c r="BA145" s="2565"/>
      <c r="BB145" s="2602"/>
      <c r="BC145" s="2602"/>
      <c r="BD145" s="2602"/>
      <c r="BE145" s="2602"/>
      <c r="BF145" s="2602"/>
      <c r="BG145" s="2602"/>
    </row>
    <row r="146" spans="2:59" ht="15.75" hidden="1" customHeight="1">
      <c r="B146" s="2603" t="s">
        <v>17820</v>
      </c>
      <c r="C146" s="2604" t="s">
        <v>6756</v>
      </c>
      <c r="D146" s="2604">
        <v>3</v>
      </c>
      <c r="E146" s="2605">
        <v>0</v>
      </c>
      <c r="F146" s="2605">
        <v>0</v>
      </c>
      <c r="G146" s="2605">
        <v>0</v>
      </c>
      <c r="H146" s="2605">
        <v>0</v>
      </c>
      <c r="I146" s="2605">
        <v>0</v>
      </c>
      <c r="J146" s="2605">
        <v>0</v>
      </c>
      <c r="K146" s="2606">
        <v>0</v>
      </c>
      <c r="L146" s="2610"/>
      <c r="M146" s="2607">
        <v>0</v>
      </c>
      <c r="N146" s="2605">
        <v>0</v>
      </c>
      <c r="O146" s="2605">
        <v>0</v>
      </c>
      <c r="P146" s="2605">
        <v>0</v>
      </c>
      <c r="Q146" s="2605">
        <v>0</v>
      </c>
      <c r="R146" s="2605">
        <v>0</v>
      </c>
      <c r="S146" s="2606">
        <v>0</v>
      </c>
      <c r="T146" s="2599"/>
      <c r="U146" s="2608" t="s">
        <v>15478</v>
      </c>
      <c r="V146" s="2605">
        <v>0</v>
      </c>
      <c r="W146" s="2605">
        <v>0</v>
      </c>
      <c r="X146" s="2605">
        <v>0</v>
      </c>
      <c r="Y146" s="2606">
        <v>0</v>
      </c>
      <c r="Z146" s="2576"/>
      <c r="AA146" s="2609" t="s">
        <v>17737</v>
      </c>
      <c r="AC146" s="2565"/>
      <c r="AD146" s="92">
        <f t="shared" si="16"/>
        <v>0</v>
      </c>
      <c r="AE146" s="2565"/>
      <c r="AF146" s="57">
        <f t="shared" si="14"/>
        <v>0</v>
      </c>
      <c r="AG146" s="57">
        <f t="shared" si="14"/>
        <v>0</v>
      </c>
      <c r="AH146" s="57">
        <f t="shared" si="14"/>
        <v>0</v>
      </c>
      <c r="AI146" s="57">
        <f t="shared" si="14"/>
        <v>0</v>
      </c>
      <c r="AJ146" s="57">
        <f t="shared" si="14"/>
        <v>0</v>
      </c>
      <c r="AK146" s="57">
        <f t="shared" si="14"/>
        <v>0</v>
      </c>
      <c r="AL146" s="57">
        <f t="shared" si="14"/>
        <v>0</v>
      </c>
      <c r="AN146" s="57">
        <f t="shared" si="13"/>
        <v>0</v>
      </c>
      <c r="AO146" s="57">
        <f t="shared" si="13"/>
        <v>0</v>
      </c>
      <c r="AP146" s="57">
        <f t="shared" si="13"/>
        <v>0</v>
      </c>
      <c r="AQ146" s="57">
        <f t="shared" si="13"/>
        <v>0</v>
      </c>
      <c r="AR146" s="57">
        <f t="shared" si="13"/>
        <v>0</v>
      </c>
      <c r="AS146" s="57">
        <f t="shared" si="13"/>
        <v>0</v>
      </c>
      <c r="AT146" s="57">
        <f t="shared" si="12"/>
        <v>0</v>
      </c>
      <c r="AW146" s="57">
        <f t="shared" si="15"/>
        <v>0</v>
      </c>
      <c r="AX146" s="57">
        <f t="shared" si="15"/>
        <v>0</v>
      </c>
      <c r="AY146" s="57">
        <f t="shared" si="15"/>
        <v>0</v>
      </c>
      <c r="AZ146" s="57">
        <f t="shared" si="15"/>
        <v>0</v>
      </c>
      <c r="BA146" s="2565"/>
      <c r="BB146" s="2602"/>
      <c r="BC146" s="2602"/>
      <c r="BD146" s="2602"/>
      <c r="BE146" s="2602"/>
      <c r="BF146" s="2602"/>
      <c r="BG146" s="2602"/>
    </row>
    <row r="147" spans="2:59" ht="15.75" hidden="1" customHeight="1">
      <c r="B147" s="2603" t="s">
        <v>17821</v>
      </c>
      <c r="C147" s="2604" t="s">
        <v>6756</v>
      </c>
      <c r="D147" s="2604">
        <v>3</v>
      </c>
      <c r="E147" s="2605">
        <v>0</v>
      </c>
      <c r="F147" s="2605">
        <v>0</v>
      </c>
      <c r="G147" s="2605">
        <v>0</v>
      </c>
      <c r="H147" s="2605">
        <v>0</v>
      </c>
      <c r="I147" s="2605">
        <v>0</v>
      </c>
      <c r="J147" s="2605">
        <v>0</v>
      </c>
      <c r="K147" s="2606">
        <v>0</v>
      </c>
      <c r="L147" s="2610"/>
      <c r="M147" s="2607">
        <v>0</v>
      </c>
      <c r="N147" s="2605">
        <v>0</v>
      </c>
      <c r="O147" s="2605">
        <v>0</v>
      </c>
      <c r="P147" s="2605">
        <v>0</v>
      </c>
      <c r="Q147" s="2605">
        <v>0</v>
      </c>
      <c r="R147" s="2605">
        <v>0</v>
      </c>
      <c r="S147" s="2606">
        <v>0</v>
      </c>
      <c r="T147" s="2599"/>
      <c r="U147" s="2608" t="s">
        <v>15478</v>
      </c>
      <c r="V147" s="2605">
        <v>0</v>
      </c>
      <c r="W147" s="2605">
        <v>0</v>
      </c>
      <c r="X147" s="2605">
        <v>0</v>
      </c>
      <c r="Y147" s="2606">
        <v>0</v>
      </c>
      <c r="Z147" s="2576"/>
      <c r="AA147" s="2609" t="s">
        <v>17738</v>
      </c>
      <c r="AC147" s="2565"/>
      <c r="AD147" s="92">
        <f t="shared" si="16"/>
        <v>0</v>
      </c>
      <c r="AE147" s="2565"/>
      <c r="AF147" s="57">
        <f t="shared" si="14"/>
        <v>0</v>
      </c>
      <c r="AG147" s="57">
        <f t="shared" si="14"/>
        <v>0</v>
      </c>
      <c r="AH147" s="57">
        <f t="shared" si="14"/>
        <v>0</v>
      </c>
      <c r="AI147" s="57">
        <f t="shared" si="14"/>
        <v>0</v>
      </c>
      <c r="AJ147" s="57">
        <f t="shared" si="14"/>
        <v>0</v>
      </c>
      <c r="AK147" s="57">
        <f t="shared" si="14"/>
        <v>0</v>
      </c>
      <c r="AL147" s="57">
        <f t="shared" si="14"/>
        <v>0</v>
      </c>
      <c r="AN147" s="57">
        <f t="shared" si="13"/>
        <v>0</v>
      </c>
      <c r="AO147" s="57">
        <f t="shared" si="13"/>
        <v>0</v>
      </c>
      <c r="AP147" s="57">
        <f t="shared" si="13"/>
        <v>0</v>
      </c>
      <c r="AQ147" s="57">
        <f t="shared" si="13"/>
        <v>0</v>
      </c>
      <c r="AR147" s="57">
        <f t="shared" si="13"/>
        <v>0</v>
      </c>
      <c r="AS147" s="57">
        <f t="shared" si="13"/>
        <v>0</v>
      </c>
      <c r="AT147" s="57">
        <f t="shared" si="12"/>
        <v>0</v>
      </c>
      <c r="AW147" s="57">
        <f t="shared" si="15"/>
        <v>0</v>
      </c>
      <c r="AX147" s="57">
        <f t="shared" si="15"/>
        <v>0</v>
      </c>
      <c r="AY147" s="57">
        <f t="shared" si="15"/>
        <v>0</v>
      </c>
      <c r="AZ147" s="57">
        <f t="shared" si="15"/>
        <v>0</v>
      </c>
      <c r="BA147" s="2565"/>
      <c r="BB147" s="2602"/>
      <c r="BC147" s="2602"/>
      <c r="BD147" s="2602"/>
      <c r="BE147" s="2602"/>
      <c r="BF147" s="2602"/>
      <c r="BG147" s="2602"/>
    </row>
    <row r="148" spans="2:59" ht="15.75" hidden="1" customHeight="1">
      <c r="B148" s="2603" t="s">
        <v>17822</v>
      </c>
      <c r="C148" s="2604" t="s">
        <v>6756</v>
      </c>
      <c r="D148" s="2604">
        <v>3</v>
      </c>
      <c r="E148" s="2605">
        <v>0</v>
      </c>
      <c r="F148" s="2605">
        <v>0</v>
      </c>
      <c r="G148" s="2605">
        <v>0</v>
      </c>
      <c r="H148" s="2605">
        <v>0</v>
      </c>
      <c r="I148" s="2605">
        <v>0</v>
      </c>
      <c r="J148" s="2605">
        <v>0</v>
      </c>
      <c r="K148" s="2606">
        <v>0</v>
      </c>
      <c r="L148" s="2610"/>
      <c r="M148" s="2607">
        <v>0</v>
      </c>
      <c r="N148" s="2605">
        <v>0</v>
      </c>
      <c r="O148" s="2605">
        <v>0</v>
      </c>
      <c r="P148" s="2605">
        <v>0</v>
      </c>
      <c r="Q148" s="2605">
        <v>0</v>
      </c>
      <c r="R148" s="2605">
        <v>0</v>
      </c>
      <c r="S148" s="2606">
        <v>0</v>
      </c>
      <c r="T148" s="2599"/>
      <c r="U148" s="2608" t="s">
        <v>15478</v>
      </c>
      <c r="V148" s="2605">
        <v>0</v>
      </c>
      <c r="W148" s="2605">
        <v>0</v>
      </c>
      <c r="X148" s="2605">
        <v>0</v>
      </c>
      <c r="Y148" s="2606">
        <v>0</v>
      </c>
      <c r="Z148" s="2576"/>
      <c r="AA148" s="2609" t="s">
        <v>17739</v>
      </c>
      <c r="AC148" s="2565"/>
      <c r="AD148" s="92">
        <f t="shared" si="16"/>
        <v>0</v>
      </c>
      <c r="AE148" s="2565"/>
      <c r="AF148" s="57">
        <f t="shared" si="14"/>
        <v>0</v>
      </c>
      <c r="AG148" s="57">
        <f t="shared" si="14"/>
        <v>0</v>
      </c>
      <c r="AH148" s="57">
        <f t="shared" si="14"/>
        <v>0</v>
      </c>
      <c r="AI148" s="57">
        <f t="shared" si="14"/>
        <v>0</v>
      </c>
      <c r="AJ148" s="57">
        <f t="shared" si="14"/>
        <v>0</v>
      </c>
      <c r="AK148" s="57">
        <f t="shared" si="14"/>
        <v>0</v>
      </c>
      <c r="AL148" s="57">
        <f t="shared" si="14"/>
        <v>0</v>
      </c>
      <c r="AN148" s="57">
        <f t="shared" si="13"/>
        <v>0</v>
      </c>
      <c r="AO148" s="57">
        <f t="shared" si="13"/>
        <v>0</v>
      </c>
      <c r="AP148" s="57">
        <f t="shared" si="13"/>
        <v>0</v>
      </c>
      <c r="AQ148" s="57">
        <f t="shared" si="13"/>
        <v>0</v>
      </c>
      <c r="AR148" s="57">
        <f t="shared" si="13"/>
        <v>0</v>
      </c>
      <c r="AS148" s="57">
        <f t="shared" si="13"/>
        <v>0</v>
      </c>
      <c r="AT148" s="57">
        <f t="shared" si="12"/>
        <v>0</v>
      </c>
      <c r="AW148" s="57">
        <f t="shared" si="15"/>
        <v>0</v>
      </c>
      <c r="AX148" s="57">
        <f t="shared" si="15"/>
        <v>0</v>
      </c>
      <c r="AY148" s="57">
        <f t="shared" si="15"/>
        <v>0</v>
      </c>
      <c r="AZ148" s="57">
        <f t="shared" si="15"/>
        <v>0</v>
      </c>
      <c r="BA148" s="2565"/>
      <c r="BB148" s="2602"/>
      <c r="BC148" s="2602"/>
      <c r="BD148" s="2602"/>
      <c r="BE148" s="2602"/>
      <c r="BF148" s="2602"/>
      <c r="BG148" s="2602"/>
    </row>
    <row r="149" spans="2:59" ht="15.75" hidden="1" customHeight="1">
      <c r="B149" s="2603" t="s">
        <v>17823</v>
      </c>
      <c r="C149" s="2604" t="s">
        <v>6756</v>
      </c>
      <c r="D149" s="2604">
        <v>3</v>
      </c>
      <c r="E149" s="2605">
        <v>0</v>
      </c>
      <c r="F149" s="2605">
        <v>0</v>
      </c>
      <c r="G149" s="2605">
        <v>0</v>
      </c>
      <c r="H149" s="2605">
        <v>0</v>
      </c>
      <c r="I149" s="2605">
        <v>0</v>
      </c>
      <c r="J149" s="2605">
        <v>0</v>
      </c>
      <c r="K149" s="2606">
        <v>0</v>
      </c>
      <c r="L149" s="2610"/>
      <c r="M149" s="2607">
        <v>0</v>
      </c>
      <c r="N149" s="2605">
        <v>0</v>
      </c>
      <c r="O149" s="2605">
        <v>0</v>
      </c>
      <c r="P149" s="2605">
        <v>0</v>
      </c>
      <c r="Q149" s="2605">
        <v>0</v>
      </c>
      <c r="R149" s="2605">
        <v>0</v>
      </c>
      <c r="S149" s="2606">
        <v>0</v>
      </c>
      <c r="T149" s="2599"/>
      <c r="U149" s="2608" t="s">
        <v>15478</v>
      </c>
      <c r="V149" s="2605">
        <v>0</v>
      </c>
      <c r="W149" s="2605">
        <v>0</v>
      </c>
      <c r="X149" s="2605">
        <v>0</v>
      </c>
      <c r="Y149" s="2606">
        <v>0</v>
      </c>
      <c r="Z149" s="2576"/>
      <c r="AA149" s="2609" t="s">
        <v>17740</v>
      </c>
      <c r="AC149" s="2565"/>
      <c r="AD149" s="92">
        <f t="shared" si="16"/>
        <v>0</v>
      </c>
      <c r="AE149" s="2565"/>
      <c r="AF149" s="57">
        <f t="shared" si="14"/>
        <v>0</v>
      </c>
      <c r="AG149" s="57">
        <f t="shared" si="14"/>
        <v>0</v>
      </c>
      <c r="AH149" s="57">
        <f t="shared" si="14"/>
        <v>0</v>
      </c>
      <c r="AI149" s="57">
        <f t="shared" si="14"/>
        <v>0</v>
      </c>
      <c r="AJ149" s="57">
        <f t="shared" si="14"/>
        <v>0</v>
      </c>
      <c r="AK149" s="57">
        <f t="shared" si="14"/>
        <v>0</v>
      </c>
      <c r="AL149" s="57">
        <f t="shared" si="14"/>
        <v>0</v>
      </c>
      <c r="AN149" s="57">
        <f t="shared" si="13"/>
        <v>0</v>
      </c>
      <c r="AO149" s="57">
        <f t="shared" si="13"/>
        <v>0</v>
      </c>
      <c r="AP149" s="57">
        <f t="shared" si="13"/>
        <v>0</v>
      </c>
      <c r="AQ149" s="57">
        <f t="shared" si="13"/>
        <v>0</v>
      </c>
      <c r="AR149" s="57">
        <f t="shared" si="13"/>
        <v>0</v>
      </c>
      <c r="AS149" s="57">
        <f t="shared" si="13"/>
        <v>0</v>
      </c>
      <c r="AT149" s="57">
        <f t="shared" si="12"/>
        <v>0</v>
      </c>
      <c r="AW149" s="57">
        <f t="shared" si="15"/>
        <v>0</v>
      </c>
      <c r="AX149" s="57">
        <f t="shared" si="15"/>
        <v>0</v>
      </c>
      <c r="AY149" s="57">
        <f t="shared" si="15"/>
        <v>0</v>
      </c>
      <c r="AZ149" s="57">
        <f t="shared" si="15"/>
        <v>0</v>
      </c>
      <c r="BA149" s="2565"/>
      <c r="BB149" s="2602"/>
      <c r="BC149" s="2602"/>
      <c r="BD149" s="2602"/>
      <c r="BE149" s="2602"/>
      <c r="BF149" s="2602"/>
      <c r="BG149" s="2602"/>
    </row>
    <row r="150" spans="2:59" ht="15.75" hidden="1" customHeight="1">
      <c r="B150" s="2603" t="s">
        <v>17824</v>
      </c>
      <c r="C150" s="2604" t="s">
        <v>6756</v>
      </c>
      <c r="D150" s="2604">
        <v>3</v>
      </c>
      <c r="E150" s="2605">
        <v>0</v>
      </c>
      <c r="F150" s="2605">
        <v>0</v>
      </c>
      <c r="G150" s="2605">
        <v>0</v>
      </c>
      <c r="H150" s="2605">
        <v>0</v>
      </c>
      <c r="I150" s="2605">
        <v>0</v>
      </c>
      <c r="J150" s="2605">
        <v>0</v>
      </c>
      <c r="K150" s="2606">
        <v>0</v>
      </c>
      <c r="L150" s="2610"/>
      <c r="M150" s="2607">
        <v>0</v>
      </c>
      <c r="N150" s="2605">
        <v>0</v>
      </c>
      <c r="O150" s="2605">
        <v>0</v>
      </c>
      <c r="P150" s="2605">
        <v>0</v>
      </c>
      <c r="Q150" s="2605">
        <v>0</v>
      </c>
      <c r="R150" s="2605">
        <v>0</v>
      </c>
      <c r="S150" s="2606">
        <v>0</v>
      </c>
      <c r="T150" s="2599"/>
      <c r="U150" s="2608" t="s">
        <v>15478</v>
      </c>
      <c r="V150" s="2605">
        <v>0</v>
      </c>
      <c r="W150" s="2605">
        <v>0</v>
      </c>
      <c r="X150" s="2605">
        <v>0</v>
      </c>
      <c r="Y150" s="2606">
        <v>0</v>
      </c>
      <c r="Z150" s="2576"/>
      <c r="AA150" s="2609" t="s">
        <v>17741</v>
      </c>
      <c r="AC150" s="2565"/>
      <c r="AD150" s="92">
        <f t="shared" si="16"/>
        <v>0</v>
      </c>
      <c r="AE150" s="2565"/>
      <c r="AF150" s="57">
        <f t="shared" si="14"/>
        <v>0</v>
      </c>
      <c r="AG150" s="57">
        <f t="shared" si="14"/>
        <v>0</v>
      </c>
      <c r="AH150" s="57">
        <f t="shared" si="14"/>
        <v>0</v>
      </c>
      <c r="AI150" s="57">
        <f t="shared" si="14"/>
        <v>0</v>
      </c>
      <c r="AJ150" s="57">
        <f t="shared" si="14"/>
        <v>0</v>
      </c>
      <c r="AK150" s="57">
        <f t="shared" si="14"/>
        <v>0</v>
      </c>
      <c r="AL150" s="57">
        <f t="shared" si="14"/>
        <v>0</v>
      </c>
      <c r="AN150" s="57">
        <f t="shared" si="13"/>
        <v>0</v>
      </c>
      <c r="AO150" s="57">
        <f t="shared" si="13"/>
        <v>0</v>
      </c>
      <c r="AP150" s="57">
        <f t="shared" si="13"/>
        <v>0</v>
      </c>
      <c r="AQ150" s="57">
        <f t="shared" si="13"/>
        <v>0</v>
      </c>
      <c r="AR150" s="57">
        <f t="shared" si="13"/>
        <v>0</v>
      </c>
      <c r="AS150" s="57">
        <f t="shared" si="13"/>
        <v>0</v>
      </c>
      <c r="AT150" s="57">
        <f t="shared" si="12"/>
        <v>0</v>
      </c>
      <c r="AW150" s="57">
        <f t="shared" si="15"/>
        <v>0</v>
      </c>
      <c r="AX150" s="57">
        <f t="shared" si="15"/>
        <v>0</v>
      </c>
      <c r="AY150" s="57">
        <f t="shared" si="15"/>
        <v>0</v>
      </c>
      <c r="AZ150" s="57">
        <f t="shared" si="15"/>
        <v>0</v>
      </c>
      <c r="BA150" s="2565"/>
      <c r="BB150" s="2602"/>
      <c r="BC150" s="2602"/>
      <c r="BD150" s="2602"/>
      <c r="BE150" s="2602"/>
      <c r="BF150" s="2602"/>
      <c r="BG150" s="2602"/>
    </row>
    <row r="151" spans="2:59" ht="15.75" hidden="1" customHeight="1">
      <c r="B151" s="2603" t="s">
        <v>17825</v>
      </c>
      <c r="C151" s="2604" t="s">
        <v>6756</v>
      </c>
      <c r="D151" s="2604">
        <v>3</v>
      </c>
      <c r="E151" s="2605">
        <v>0</v>
      </c>
      <c r="F151" s="2605">
        <v>0</v>
      </c>
      <c r="G151" s="2605">
        <v>0</v>
      </c>
      <c r="H151" s="2605">
        <v>0</v>
      </c>
      <c r="I151" s="2605">
        <v>0</v>
      </c>
      <c r="J151" s="2605">
        <v>0</v>
      </c>
      <c r="K151" s="2606">
        <v>0</v>
      </c>
      <c r="L151" s="2610"/>
      <c r="M151" s="2607">
        <v>0</v>
      </c>
      <c r="N151" s="2605">
        <v>0</v>
      </c>
      <c r="O151" s="2605">
        <v>0</v>
      </c>
      <c r="P151" s="2605">
        <v>0</v>
      </c>
      <c r="Q151" s="2605">
        <v>0</v>
      </c>
      <c r="R151" s="2605">
        <v>0</v>
      </c>
      <c r="S151" s="2606">
        <v>0</v>
      </c>
      <c r="T151" s="2599"/>
      <c r="U151" s="2608" t="s">
        <v>15478</v>
      </c>
      <c r="V151" s="2605">
        <v>0</v>
      </c>
      <c r="W151" s="2605">
        <v>0</v>
      </c>
      <c r="X151" s="2605">
        <v>0</v>
      </c>
      <c r="Y151" s="2606">
        <v>0</v>
      </c>
      <c r="Z151" s="2576"/>
      <c r="AA151" s="2609" t="s">
        <v>17742</v>
      </c>
      <c r="AC151" s="2565"/>
      <c r="AD151" s="92">
        <f t="shared" si="16"/>
        <v>0</v>
      </c>
      <c r="AE151" s="2565"/>
      <c r="AF151" s="57">
        <f t="shared" si="14"/>
        <v>0</v>
      </c>
      <c r="AG151" s="57">
        <f t="shared" si="14"/>
        <v>0</v>
      </c>
      <c r="AH151" s="57">
        <f t="shared" si="14"/>
        <v>0</v>
      </c>
      <c r="AI151" s="57">
        <f t="shared" si="14"/>
        <v>0</v>
      </c>
      <c r="AJ151" s="57">
        <f t="shared" si="14"/>
        <v>0</v>
      </c>
      <c r="AK151" s="57">
        <f t="shared" si="14"/>
        <v>0</v>
      </c>
      <c r="AL151" s="57">
        <f t="shared" si="14"/>
        <v>0</v>
      </c>
      <c r="AN151" s="57">
        <f t="shared" si="13"/>
        <v>0</v>
      </c>
      <c r="AO151" s="57">
        <f t="shared" si="13"/>
        <v>0</v>
      </c>
      <c r="AP151" s="57">
        <f t="shared" si="13"/>
        <v>0</v>
      </c>
      <c r="AQ151" s="57">
        <f t="shared" si="13"/>
        <v>0</v>
      </c>
      <c r="AR151" s="57">
        <f t="shared" si="13"/>
        <v>0</v>
      </c>
      <c r="AS151" s="57">
        <f t="shared" si="13"/>
        <v>0</v>
      </c>
      <c r="AT151" s="57">
        <f t="shared" si="12"/>
        <v>0</v>
      </c>
      <c r="AW151" s="57">
        <f t="shared" si="15"/>
        <v>0</v>
      </c>
      <c r="AX151" s="57">
        <f t="shared" si="15"/>
        <v>0</v>
      </c>
      <c r="AY151" s="57">
        <f t="shared" si="15"/>
        <v>0</v>
      </c>
      <c r="AZ151" s="57">
        <f t="shared" si="15"/>
        <v>0</v>
      </c>
      <c r="BA151" s="2565"/>
      <c r="BB151" s="2602"/>
      <c r="BC151" s="2602"/>
      <c r="BD151" s="2602"/>
      <c r="BE151" s="2602"/>
      <c r="BF151" s="2602"/>
      <c r="BG151" s="2602"/>
    </row>
    <row r="152" spans="2:59" ht="15.75" hidden="1" customHeight="1">
      <c r="B152" s="2603" t="s">
        <v>17826</v>
      </c>
      <c r="C152" s="2604" t="s">
        <v>6756</v>
      </c>
      <c r="D152" s="2604">
        <v>3</v>
      </c>
      <c r="E152" s="2605">
        <v>0</v>
      </c>
      <c r="F152" s="2605">
        <v>0</v>
      </c>
      <c r="G152" s="2605">
        <v>0</v>
      </c>
      <c r="H152" s="2605">
        <v>0</v>
      </c>
      <c r="I152" s="2605">
        <v>0</v>
      </c>
      <c r="J152" s="2605">
        <v>0</v>
      </c>
      <c r="K152" s="2606">
        <v>0</v>
      </c>
      <c r="L152" s="2610"/>
      <c r="M152" s="2607">
        <v>0</v>
      </c>
      <c r="N152" s="2605">
        <v>0</v>
      </c>
      <c r="O152" s="2605">
        <v>0</v>
      </c>
      <c r="P152" s="2605">
        <v>0</v>
      </c>
      <c r="Q152" s="2605">
        <v>0</v>
      </c>
      <c r="R152" s="2605">
        <v>0</v>
      </c>
      <c r="S152" s="2606">
        <v>0</v>
      </c>
      <c r="T152" s="2599"/>
      <c r="U152" s="2608" t="s">
        <v>15478</v>
      </c>
      <c r="V152" s="2605">
        <v>0</v>
      </c>
      <c r="W152" s="2605">
        <v>0</v>
      </c>
      <c r="X152" s="2605">
        <v>0</v>
      </c>
      <c r="Y152" s="2606">
        <v>0</v>
      </c>
      <c r="Z152" s="2576"/>
      <c r="AA152" s="2609" t="s">
        <v>17743</v>
      </c>
      <c r="AC152" s="2565"/>
      <c r="AD152" s="92">
        <f t="shared" si="16"/>
        <v>0</v>
      </c>
      <c r="AE152" s="2565"/>
      <c r="AF152" s="57">
        <f t="shared" si="14"/>
        <v>0</v>
      </c>
      <c r="AG152" s="57">
        <f t="shared" si="14"/>
        <v>0</v>
      </c>
      <c r="AH152" s="57">
        <f t="shared" si="14"/>
        <v>0</v>
      </c>
      <c r="AI152" s="57">
        <f t="shared" si="14"/>
        <v>0</v>
      </c>
      <c r="AJ152" s="57">
        <f t="shared" si="14"/>
        <v>0</v>
      </c>
      <c r="AK152" s="57">
        <f t="shared" si="14"/>
        <v>0</v>
      </c>
      <c r="AL152" s="57">
        <f t="shared" si="14"/>
        <v>0</v>
      </c>
      <c r="AN152" s="57">
        <f t="shared" si="13"/>
        <v>0</v>
      </c>
      <c r="AO152" s="57">
        <f t="shared" si="13"/>
        <v>0</v>
      </c>
      <c r="AP152" s="57">
        <f t="shared" si="13"/>
        <v>0</v>
      </c>
      <c r="AQ152" s="57">
        <f t="shared" ref="AQ152:AT208" si="17" xml:space="preserve"> IF(SUM($E152:$K152,$M152:$S152,$V152:$Y152)&gt;0,IF( ISNUMBER(P152 ), 0, 1 ),0)</f>
        <v>0</v>
      </c>
      <c r="AR152" s="57">
        <f t="shared" si="17"/>
        <v>0</v>
      </c>
      <c r="AS152" s="57">
        <f t="shared" si="17"/>
        <v>0</v>
      </c>
      <c r="AT152" s="57">
        <f t="shared" si="12"/>
        <v>0</v>
      </c>
      <c r="AW152" s="57">
        <f t="shared" si="15"/>
        <v>0</v>
      </c>
      <c r="AX152" s="57">
        <f t="shared" si="15"/>
        <v>0</v>
      </c>
      <c r="AY152" s="57">
        <f t="shared" si="15"/>
        <v>0</v>
      </c>
      <c r="AZ152" s="57">
        <f t="shared" si="15"/>
        <v>0</v>
      </c>
      <c r="BA152" s="2565"/>
      <c r="BB152" s="2602"/>
      <c r="BC152" s="2602"/>
      <c r="BD152" s="2602"/>
      <c r="BE152" s="2602"/>
      <c r="BF152" s="2602"/>
      <c r="BG152" s="2602"/>
    </row>
    <row r="153" spans="2:59" ht="15.75" hidden="1" customHeight="1">
      <c r="B153" s="2603" t="s">
        <v>17827</v>
      </c>
      <c r="C153" s="2604" t="s">
        <v>6756</v>
      </c>
      <c r="D153" s="2604">
        <v>3</v>
      </c>
      <c r="E153" s="2605">
        <v>0</v>
      </c>
      <c r="F153" s="2605">
        <v>0</v>
      </c>
      <c r="G153" s="2605">
        <v>0</v>
      </c>
      <c r="H153" s="2605">
        <v>0</v>
      </c>
      <c r="I153" s="2605">
        <v>0</v>
      </c>
      <c r="J153" s="2605">
        <v>0</v>
      </c>
      <c r="K153" s="2606">
        <v>0</v>
      </c>
      <c r="L153" s="2610"/>
      <c r="M153" s="2607">
        <v>0</v>
      </c>
      <c r="N153" s="2605">
        <v>0</v>
      </c>
      <c r="O153" s="2605">
        <v>0</v>
      </c>
      <c r="P153" s="2605">
        <v>0</v>
      </c>
      <c r="Q153" s="2605">
        <v>0</v>
      </c>
      <c r="R153" s="2605">
        <v>0</v>
      </c>
      <c r="S153" s="2606">
        <v>0</v>
      </c>
      <c r="T153" s="2599"/>
      <c r="U153" s="2608" t="s">
        <v>15478</v>
      </c>
      <c r="V153" s="2605">
        <v>0</v>
      </c>
      <c r="W153" s="2605">
        <v>0</v>
      </c>
      <c r="X153" s="2605">
        <v>0</v>
      </c>
      <c r="Y153" s="2606">
        <v>0</v>
      </c>
      <c r="Z153" s="2576"/>
      <c r="AA153" s="2609" t="s">
        <v>17744</v>
      </c>
      <c r="AC153" s="2565"/>
      <c r="AD153" s="92">
        <f t="shared" si="16"/>
        <v>0</v>
      </c>
      <c r="AE153" s="2565"/>
      <c r="AF153" s="57">
        <f t="shared" si="14"/>
        <v>0</v>
      </c>
      <c r="AG153" s="57">
        <f t="shared" si="14"/>
        <v>0</v>
      </c>
      <c r="AH153" s="57">
        <f t="shared" si="14"/>
        <v>0</v>
      </c>
      <c r="AI153" s="57">
        <f t="shared" si="14"/>
        <v>0</v>
      </c>
      <c r="AJ153" s="57">
        <f t="shared" si="14"/>
        <v>0</v>
      </c>
      <c r="AK153" s="57">
        <f t="shared" si="14"/>
        <v>0</v>
      </c>
      <c r="AL153" s="57">
        <f t="shared" si="14"/>
        <v>0</v>
      </c>
      <c r="AN153" s="57">
        <f t="shared" ref="AN153:AP208" si="18" xml:space="preserve"> IF(SUM($E153:$K153,$M153:$S153,$V153:$Y153)&gt;0,IF( ISNUMBER(M153 ), 0, 1 ),0)</f>
        <v>0</v>
      </c>
      <c r="AO153" s="57">
        <f t="shared" si="18"/>
        <v>0</v>
      </c>
      <c r="AP153" s="57">
        <f t="shared" si="18"/>
        <v>0</v>
      </c>
      <c r="AQ153" s="57">
        <f t="shared" si="17"/>
        <v>0</v>
      </c>
      <c r="AR153" s="57">
        <f t="shared" si="17"/>
        <v>0</v>
      </c>
      <c r="AS153" s="57">
        <f t="shared" si="17"/>
        <v>0</v>
      </c>
      <c r="AT153" s="57">
        <f t="shared" si="12"/>
        <v>0</v>
      </c>
      <c r="AW153" s="57">
        <f t="shared" si="15"/>
        <v>0</v>
      </c>
      <c r="AX153" s="57">
        <f t="shared" si="15"/>
        <v>0</v>
      </c>
      <c r="AY153" s="57">
        <f t="shared" si="15"/>
        <v>0</v>
      </c>
      <c r="AZ153" s="57">
        <f t="shared" si="15"/>
        <v>0</v>
      </c>
      <c r="BA153" s="2565"/>
      <c r="BB153" s="2602"/>
      <c r="BC153" s="2602"/>
      <c r="BD153" s="2602"/>
      <c r="BE153" s="2602"/>
      <c r="BF153" s="2602"/>
      <c r="BG153" s="2602"/>
    </row>
    <row r="154" spans="2:59" ht="15.75" hidden="1" customHeight="1">
      <c r="B154" s="2603" t="s">
        <v>17828</v>
      </c>
      <c r="C154" s="2604" t="s">
        <v>6756</v>
      </c>
      <c r="D154" s="2604">
        <v>3</v>
      </c>
      <c r="E154" s="2605">
        <v>0</v>
      </c>
      <c r="F154" s="2605">
        <v>0</v>
      </c>
      <c r="G154" s="2605">
        <v>0</v>
      </c>
      <c r="H154" s="2605">
        <v>0</v>
      </c>
      <c r="I154" s="2605">
        <v>0</v>
      </c>
      <c r="J154" s="2605">
        <v>0</v>
      </c>
      <c r="K154" s="2606">
        <v>0</v>
      </c>
      <c r="L154" s="2610"/>
      <c r="M154" s="2607">
        <v>0</v>
      </c>
      <c r="N154" s="2605">
        <v>0</v>
      </c>
      <c r="O154" s="2605">
        <v>0</v>
      </c>
      <c r="P154" s="2605">
        <v>0</v>
      </c>
      <c r="Q154" s="2605">
        <v>0</v>
      </c>
      <c r="R154" s="2605">
        <v>0</v>
      </c>
      <c r="S154" s="2606">
        <v>0</v>
      </c>
      <c r="T154" s="2599"/>
      <c r="U154" s="2608" t="s">
        <v>15478</v>
      </c>
      <c r="V154" s="2605">
        <v>0</v>
      </c>
      <c r="W154" s="2605">
        <v>0</v>
      </c>
      <c r="X154" s="2605">
        <v>0</v>
      </c>
      <c r="Y154" s="2606">
        <v>0</v>
      </c>
      <c r="Z154" s="2576"/>
      <c r="AA154" s="2609" t="s">
        <v>17745</v>
      </c>
      <c r="AC154" s="2565"/>
      <c r="AD154" s="92">
        <f t="shared" si="16"/>
        <v>0</v>
      </c>
      <c r="AE154" s="2565"/>
      <c r="AF154" s="57">
        <f t="shared" si="14"/>
        <v>0</v>
      </c>
      <c r="AG154" s="57">
        <f t="shared" si="14"/>
        <v>0</v>
      </c>
      <c r="AH154" s="57">
        <f t="shared" si="14"/>
        <v>0</v>
      </c>
      <c r="AI154" s="57">
        <f t="shared" si="14"/>
        <v>0</v>
      </c>
      <c r="AJ154" s="57">
        <f t="shared" si="14"/>
        <v>0</v>
      </c>
      <c r="AK154" s="57">
        <f t="shared" si="14"/>
        <v>0</v>
      </c>
      <c r="AL154" s="57">
        <f t="shared" si="14"/>
        <v>0</v>
      </c>
      <c r="AN154" s="57">
        <f t="shared" si="18"/>
        <v>0</v>
      </c>
      <c r="AO154" s="57">
        <f t="shared" si="18"/>
        <v>0</v>
      </c>
      <c r="AP154" s="57">
        <f t="shared" si="18"/>
        <v>0</v>
      </c>
      <c r="AQ154" s="57">
        <f t="shared" si="17"/>
        <v>0</v>
      </c>
      <c r="AR154" s="57">
        <f t="shared" si="17"/>
        <v>0</v>
      </c>
      <c r="AS154" s="57">
        <f t="shared" si="17"/>
        <v>0</v>
      </c>
      <c r="AT154" s="57">
        <f t="shared" si="12"/>
        <v>0</v>
      </c>
      <c r="AW154" s="57">
        <f t="shared" si="15"/>
        <v>0</v>
      </c>
      <c r="AX154" s="57">
        <f t="shared" si="15"/>
        <v>0</v>
      </c>
      <c r="AY154" s="57">
        <f t="shared" si="15"/>
        <v>0</v>
      </c>
      <c r="AZ154" s="57">
        <f t="shared" si="15"/>
        <v>0</v>
      </c>
      <c r="BA154" s="2565"/>
      <c r="BB154" s="2602"/>
      <c r="BC154" s="2602"/>
      <c r="BD154" s="2602"/>
      <c r="BE154" s="2602"/>
      <c r="BF154" s="2602"/>
      <c r="BG154" s="2602"/>
    </row>
    <row r="155" spans="2:59" ht="15.75" hidden="1" customHeight="1">
      <c r="B155" s="2603" t="s">
        <v>17829</v>
      </c>
      <c r="C155" s="2604" t="s">
        <v>6756</v>
      </c>
      <c r="D155" s="2604">
        <v>3</v>
      </c>
      <c r="E155" s="2605">
        <v>0</v>
      </c>
      <c r="F155" s="2605">
        <v>0</v>
      </c>
      <c r="G155" s="2605">
        <v>0</v>
      </c>
      <c r="H155" s="2605">
        <v>0</v>
      </c>
      <c r="I155" s="2605">
        <v>0</v>
      </c>
      <c r="J155" s="2605">
        <v>0</v>
      </c>
      <c r="K155" s="2606">
        <v>0</v>
      </c>
      <c r="L155" s="2610"/>
      <c r="M155" s="2607">
        <v>0</v>
      </c>
      <c r="N155" s="2605">
        <v>0</v>
      </c>
      <c r="O155" s="2605">
        <v>0</v>
      </c>
      <c r="P155" s="2605">
        <v>0</v>
      </c>
      <c r="Q155" s="2605">
        <v>0</v>
      </c>
      <c r="R155" s="2605">
        <v>0</v>
      </c>
      <c r="S155" s="2606">
        <v>0</v>
      </c>
      <c r="T155" s="2599"/>
      <c r="U155" s="2608" t="s">
        <v>15478</v>
      </c>
      <c r="V155" s="2605">
        <v>0</v>
      </c>
      <c r="W155" s="2605">
        <v>0</v>
      </c>
      <c r="X155" s="2605">
        <v>0</v>
      </c>
      <c r="Y155" s="2606">
        <v>0</v>
      </c>
      <c r="Z155" s="2576"/>
      <c r="AA155" s="2609" t="s">
        <v>17746</v>
      </c>
      <c r="AC155" s="2565"/>
      <c r="AD155" s="92">
        <f t="shared" si="16"/>
        <v>0</v>
      </c>
      <c r="AE155" s="2565"/>
      <c r="AF155" s="57">
        <f t="shared" si="14"/>
        <v>0</v>
      </c>
      <c r="AG155" s="57">
        <f t="shared" si="14"/>
        <v>0</v>
      </c>
      <c r="AH155" s="57">
        <f t="shared" si="14"/>
        <v>0</v>
      </c>
      <c r="AI155" s="57">
        <f t="shared" si="14"/>
        <v>0</v>
      </c>
      <c r="AJ155" s="57">
        <f t="shared" si="14"/>
        <v>0</v>
      </c>
      <c r="AK155" s="57">
        <f t="shared" si="14"/>
        <v>0</v>
      </c>
      <c r="AL155" s="57">
        <f t="shared" si="14"/>
        <v>0</v>
      </c>
      <c r="AN155" s="57">
        <f t="shared" si="18"/>
        <v>0</v>
      </c>
      <c r="AO155" s="57">
        <f t="shared" si="18"/>
        <v>0</v>
      </c>
      <c r="AP155" s="57">
        <f t="shared" si="18"/>
        <v>0</v>
      </c>
      <c r="AQ155" s="57">
        <f t="shared" si="17"/>
        <v>0</v>
      </c>
      <c r="AR155" s="57">
        <f t="shared" si="17"/>
        <v>0</v>
      </c>
      <c r="AS155" s="57">
        <f t="shared" si="17"/>
        <v>0</v>
      </c>
      <c r="AT155" s="57">
        <f t="shared" si="12"/>
        <v>0</v>
      </c>
      <c r="AW155" s="57">
        <f t="shared" si="15"/>
        <v>0</v>
      </c>
      <c r="AX155" s="57">
        <f t="shared" si="15"/>
        <v>0</v>
      </c>
      <c r="AY155" s="57">
        <f t="shared" si="15"/>
        <v>0</v>
      </c>
      <c r="AZ155" s="57">
        <f t="shared" si="15"/>
        <v>0</v>
      </c>
      <c r="BA155" s="2565"/>
      <c r="BB155" s="2602"/>
      <c r="BC155" s="2602"/>
      <c r="BD155" s="2602"/>
      <c r="BE155" s="2602"/>
      <c r="BF155" s="2602"/>
      <c r="BG155" s="2602"/>
    </row>
    <row r="156" spans="2:59" ht="15.75" hidden="1" customHeight="1">
      <c r="B156" s="2603" t="s">
        <v>17830</v>
      </c>
      <c r="C156" s="2604" t="s">
        <v>6756</v>
      </c>
      <c r="D156" s="2604">
        <v>3</v>
      </c>
      <c r="E156" s="2605">
        <v>0</v>
      </c>
      <c r="F156" s="2605">
        <v>0</v>
      </c>
      <c r="G156" s="2605">
        <v>0</v>
      </c>
      <c r="H156" s="2605">
        <v>0</v>
      </c>
      <c r="I156" s="2605">
        <v>0</v>
      </c>
      <c r="J156" s="2605">
        <v>0</v>
      </c>
      <c r="K156" s="2606">
        <v>0</v>
      </c>
      <c r="L156" s="2610"/>
      <c r="M156" s="2607">
        <v>0</v>
      </c>
      <c r="N156" s="2605">
        <v>0</v>
      </c>
      <c r="O156" s="2605">
        <v>0</v>
      </c>
      <c r="P156" s="2605">
        <v>0</v>
      </c>
      <c r="Q156" s="2605">
        <v>0</v>
      </c>
      <c r="R156" s="2605">
        <v>0</v>
      </c>
      <c r="S156" s="2606">
        <v>0</v>
      </c>
      <c r="T156" s="2599"/>
      <c r="U156" s="2608" t="s">
        <v>15478</v>
      </c>
      <c r="V156" s="2605">
        <v>0</v>
      </c>
      <c r="W156" s="2605">
        <v>0</v>
      </c>
      <c r="X156" s="2605">
        <v>0</v>
      </c>
      <c r="Y156" s="2606">
        <v>0</v>
      </c>
      <c r="Z156" s="2576"/>
      <c r="AA156" s="2609" t="s">
        <v>17747</v>
      </c>
      <c r="AC156" s="2565"/>
      <c r="AD156" s="92">
        <f t="shared" si="16"/>
        <v>0</v>
      </c>
      <c r="AE156" s="2565"/>
      <c r="AF156" s="57">
        <f t="shared" si="14"/>
        <v>0</v>
      </c>
      <c r="AG156" s="57">
        <f t="shared" si="14"/>
        <v>0</v>
      </c>
      <c r="AH156" s="57">
        <f t="shared" si="14"/>
        <v>0</v>
      </c>
      <c r="AI156" s="57">
        <f t="shared" si="14"/>
        <v>0</v>
      </c>
      <c r="AJ156" s="57">
        <f t="shared" si="14"/>
        <v>0</v>
      </c>
      <c r="AK156" s="57">
        <f t="shared" si="14"/>
        <v>0</v>
      </c>
      <c r="AL156" s="57">
        <f t="shared" si="14"/>
        <v>0</v>
      </c>
      <c r="AN156" s="57">
        <f t="shared" si="18"/>
        <v>0</v>
      </c>
      <c r="AO156" s="57">
        <f t="shared" si="18"/>
        <v>0</v>
      </c>
      <c r="AP156" s="57">
        <f t="shared" si="18"/>
        <v>0</v>
      </c>
      <c r="AQ156" s="57">
        <f t="shared" si="17"/>
        <v>0</v>
      </c>
      <c r="AR156" s="57">
        <f t="shared" si="17"/>
        <v>0</v>
      </c>
      <c r="AS156" s="57">
        <f t="shared" si="17"/>
        <v>0</v>
      </c>
      <c r="AT156" s="57">
        <f t="shared" si="12"/>
        <v>0</v>
      </c>
      <c r="AW156" s="57">
        <f t="shared" si="15"/>
        <v>0</v>
      </c>
      <c r="AX156" s="57">
        <f t="shared" si="15"/>
        <v>0</v>
      </c>
      <c r="AY156" s="57">
        <f t="shared" si="15"/>
        <v>0</v>
      </c>
      <c r="AZ156" s="57">
        <f t="shared" si="15"/>
        <v>0</v>
      </c>
      <c r="BA156" s="2565"/>
      <c r="BB156" s="2602"/>
      <c r="BC156" s="2602"/>
      <c r="BD156" s="2602"/>
      <c r="BE156" s="2602"/>
      <c r="BF156" s="2602"/>
      <c r="BG156" s="2602"/>
    </row>
    <row r="157" spans="2:59" ht="15.75" hidden="1" customHeight="1">
      <c r="B157" s="2603" t="s">
        <v>17831</v>
      </c>
      <c r="C157" s="2604" t="s">
        <v>6756</v>
      </c>
      <c r="D157" s="2604">
        <v>3</v>
      </c>
      <c r="E157" s="2605">
        <v>0</v>
      </c>
      <c r="F157" s="2605">
        <v>0</v>
      </c>
      <c r="G157" s="2605">
        <v>0</v>
      </c>
      <c r="H157" s="2605">
        <v>0</v>
      </c>
      <c r="I157" s="2605">
        <v>0</v>
      </c>
      <c r="J157" s="2605">
        <v>0</v>
      </c>
      <c r="K157" s="2606">
        <v>0</v>
      </c>
      <c r="L157" s="2610"/>
      <c r="M157" s="2607">
        <v>0</v>
      </c>
      <c r="N157" s="2605">
        <v>0</v>
      </c>
      <c r="O157" s="2605">
        <v>0</v>
      </c>
      <c r="P157" s="2605">
        <v>0</v>
      </c>
      <c r="Q157" s="2605">
        <v>0</v>
      </c>
      <c r="R157" s="2605">
        <v>0</v>
      </c>
      <c r="S157" s="2606">
        <v>0</v>
      </c>
      <c r="T157" s="2599"/>
      <c r="U157" s="2608" t="s">
        <v>15478</v>
      </c>
      <c r="V157" s="2605">
        <v>0</v>
      </c>
      <c r="W157" s="2605">
        <v>0</v>
      </c>
      <c r="X157" s="2605">
        <v>0</v>
      </c>
      <c r="Y157" s="2606">
        <v>0</v>
      </c>
      <c r="Z157" s="2576"/>
      <c r="AA157" s="2609" t="s">
        <v>17748</v>
      </c>
      <c r="AC157" s="2565"/>
      <c r="AD157" s="92">
        <f t="shared" si="16"/>
        <v>0</v>
      </c>
      <c r="AE157" s="2565"/>
      <c r="AF157" s="57">
        <f t="shared" si="14"/>
        <v>0</v>
      </c>
      <c r="AG157" s="57">
        <f t="shared" si="14"/>
        <v>0</v>
      </c>
      <c r="AH157" s="57">
        <f t="shared" si="14"/>
        <v>0</v>
      </c>
      <c r="AI157" s="57">
        <f t="shared" si="14"/>
        <v>0</v>
      </c>
      <c r="AJ157" s="57">
        <f t="shared" si="14"/>
        <v>0</v>
      </c>
      <c r="AK157" s="57">
        <f t="shared" si="14"/>
        <v>0</v>
      </c>
      <c r="AL157" s="57">
        <f t="shared" si="14"/>
        <v>0</v>
      </c>
      <c r="AN157" s="57">
        <f t="shared" si="18"/>
        <v>0</v>
      </c>
      <c r="AO157" s="57">
        <f t="shared" si="18"/>
        <v>0</v>
      </c>
      <c r="AP157" s="57">
        <f t="shared" si="18"/>
        <v>0</v>
      </c>
      <c r="AQ157" s="57">
        <f t="shared" si="17"/>
        <v>0</v>
      </c>
      <c r="AR157" s="57">
        <f t="shared" si="17"/>
        <v>0</v>
      </c>
      <c r="AS157" s="57">
        <f t="shared" si="17"/>
        <v>0</v>
      </c>
      <c r="AT157" s="57">
        <f t="shared" si="12"/>
        <v>0</v>
      </c>
      <c r="AW157" s="57">
        <f t="shared" si="15"/>
        <v>0</v>
      </c>
      <c r="AX157" s="57">
        <f t="shared" si="15"/>
        <v>0</v>
      </c>
      <c r="AY157" s="57">
        <f t="shared" si="15"/>
        <v>0</v>
      </c>
      <c r="AZ157" s="57">
        <f t="shared" si="15"/>
        <v>0</v>
      </c>
      <c r="BA157" s="2565"/>
      <c r="BB157" s="2602"/>
      <c r="BC157" s="2602"/>
      <c r="BD157" s="2602"/>
      <c r="BE157" s="2602"/>
      <c r="BF157" s="2602"/>
      <c r="BG157" s="2602"/>
    </row>
    <row r="158" spans="2:59" ht="15.75" hidden="1" customHeight="1">
      <c r="B158" s="2603" t="s">
        <v>17832</v>
      </c>
      <c r="C158" s="2604" t="s">
        <v>6756</v>
      </c>
      <c r="D158" s="2604">
        <v>3</v>
      </c>
      <c r="E158" s="2605">
        <v>0</v>
      </c>
      <c r="F158" s="2605">
        <v>0</v>
      </c>
      <c r="G158" s="2605">
        <v>0</v>
      </c>
      <c r="H158" s="2605">
        <v>0</v>
      </c>
      <c r="I158" s="2605">
        <v>0</v>
      </c>
      <c r="J158" s="2605">
        <v>0</v>
      </c>
      <c r="K158" s="2606">
        <v>0</v>
      </c>
      <c r="L158" s="2610"/>
      <c r="M158" s="2607">
        <v>0</v>
      </c>
      <c r="N158" s="2605">
        <v>0</v>
      </c>
      <c r="O158" s="2605">
        <v>0</v>
      </c>
      <c r="P158" s="2605">
        <v>0</v>
      </c>
      <c r="Q158" s="2605">
        <v>0</v>
      </c>
      <c r="R158" s="2605">
        <v>0</v>
      </c>
      <c r="S158" s="2606">
        <v>0</v>
      </c>
      <c r="T158" s="2599"/>
      <c r="U158" s="2608" t="s">
        <v>15478</v>
      </c>
      <c r="V158" s="2605">
        <v>0</v>
      </c>
      <c r="W158" s="2605">
        <v>0</v>
      </c>
      <c r="X158" s="2605">
        <v>0</v>
      </c>
      <c r="Y158" s="2606">
        <v>0</v>
      </c>
      <c r="Z158" s="2576"/>
      <c r="AA158" s="2609" t="s">
        <v>17749</v>
      </c>
      <c r="AC158" s="2565"/>
      <c r="AD158" s="92">
        <f t="shared" si="16"/>
        <v>0</v>
      </c>
      <c r="AE158" s="2565"/>
      <c r="AF158" s="57">
        <f t="shared" si="14"/>
        <v>0</v>
      </c>
      <c r="AG158" s="57">
        <f t="shared" si="14"/>
        <v>0</v>
      </c>
      <c r="AH158" s="57">
        <f t="shared" si="14"/>
        <v>0</v>
      </c>
      <c r="AI158" s="57">
        <f t="shared" si="14"/>
        <v>0</v>
      </c>
      <c r="AJ158" s="57">
        <f t="shared" si="14"/>
        <v>0</v>
      </c>
      <c r="AK158" s="57">
        <f t="shared" si="14"/>
        <v>0</v>
      </c>
      <c r="AL158" s="57">
        <f t="shared" si="14"/>
        <v>0</v>
      </c>
      <c r="AN158" s="57">
        <f t="shared" si="18"/>
        <v>0</v>
      </c>
      <c r="AO158" s="57">
        <f t="shared" si="18"/>
        <v>0</v>
      </c>
      <c r="AP158" s="57">
        <f t="shared" si="18"/>
        <v>0</v>
      </c>
      <c r="AQ158" s="57">
        <f t="shared" si="17"/>
        <v>0</v>
      </c>
      <c r="AR158" s="57">
        <f t="shared" si="17"/>
        <v>0</v>
      </c>
      <c r="AS158" s="57">
        <f t="shared" si="17"/>
        <v>0</v>
      </c>
      <c r="AT158" s="57">
        <f t="shared" si="12"/>
        <v>0</v>
      </c>
      <c r="AW158" s="57">
        <f t="shared" si="15"/>
        <v>0</v>
      </c>
      <c r="AX158" s="57">
        <f t="shared" si="15"/>
        <v>0</v>
      </c>
      <c r="AY158" s="57">
        <f t="shared" si="15"/>
        <v>0</v>
      </c>
      <c r="AZ158" s="57">
        <f t="shared" si="15"/>
        <v>0</v>
      </c>
      <c r="BA158" s="2565"/>
      <c r="BB158" s="2602"/>
      <c r="BC158" s="2602"/>
      <c r="BD158" s="2602"/>
      <c r="BE158" s="2602"/>
      <c r="BF158" s="2602"/>
      <c r="BG158" s="2602"/>
    </row>
    <row r="159" spans="2:59" ht="15.75" hidden="1" customHeight="1">
      <c r="B159" s="2603" t="s">
        <v>17833</v>
      </c>
      <c r="C159" s="2604" t="s">
        <v>6756</v>
      </c>
      <c r="D159" s="2604">
        <v>3</v>
      </c>
      <c r="E159" s="2605">
        <v>0</v>
      </c>
      <c r="F159" s="2605">
        <v>0</v>
      </c>
      <c r="G159" s="2605">
        <v>0</v>
      </c>
      <c r="H159" s="2605">
        <v>0</v>
      </c>
      <c r="I159" s="2605">
        <v>0</v>
      </c>
      <c r="J159" s="2605">
        <v>0</v>
      </c>
      <c r="K159" s="2606">
        <v>0</v>
      </c>
      <c r="L159" s="2610"/>
      <c r="M159" s="2607">
        <v>0</v>
      </c>
      <c r="N159" s="2605">
        <v>0</v>
      </c>
      <c r="O159" s="2605">
        <v>0</v>
      </c>
      <c r="P159" s="2605">
        <v>0</v>
      </c>
      <c r="Q159" s="2605">
        <v>0</v>
      </c>
      <c r="R159" s="2605">
        <v>0</v>
      </c>
      <c r="S159" s="2606">
        <v>0</v>
      </c>
      <c r="T159" s="2599"/>
      <c r="U159" s="2608" t="s">
        <v>15478</v>
      </c>
      <c r="V159" s="2605">
        <v>0</v>
      </c>
      <c r="W159" s="2605">
        <v>0</v>
      </c>
      <c r="X159" s="2605">
        <v>0</v>
      </c>
      <c r="Y159" s="2606">
        <v>0</v>
      </c>
      <c r="Z159" s="2576"/>
      <c r="AA159" s="2609" t="s">
        <v>17750</v>
      </c>
      <c r="AC159" s="2565"/>
      <c r="AD159" s="92">
        <f t="shared" si="16"/>
        <v>0</v>
      </c>
      <c r="AE159" s="2565"/>
      <c r="AF159" s="57">
        <f t="shared" si="14"/>
        <v>0</v>
      </c>
      <c r="AG159" s="57">
        <f t="shared" si="14"/>
        <v>0</v>
      </c>
      <c r="AH159" s="57">
        <f t="shared" si="14"/>
        <v>0</v>
      </c>
      <c r="AI159" s="57">
        <f t="shared" si="14"/>
        <v>0</v>
      </c>
      <c r="AJ159" s="57">
        <f t="shared" si="14"/>
        <v>0</v>
      </c>
      <c r="AK159" s="57">
        <f t="shared" si="14"/>
        <v>0</v>
      </c>
      <c r="AL159" s="57">
        <f t="shared" si="14"/>
        <v>0</v>
      </c>
      <c r="AN159" s="57">
        <f t="shared" si="18"/>
        <v>0</v>
      </c>
      <c r="AO159" s="57">
        <f t="shared" si="18"/>
        <v>0</v>
      </c>
      <c r="AP159" s="57">
        <f t="shared" si="18"/>
        <v>0</v>
      </c>
      <c r="AQ159" s="57">
        <f t="shared" si="17"/>
        <v>0</v>
      </c>
      <c r="AR159" s="57">
        <f t="shared" si="17"/>
        <v>0</v>
      </c>
      <c r="AS159" s="57">
        <f t="shared" si="17"/>
        <v>0</v>
      </c>
      <c r="AT159" s="57">
        <f t="shared" si="12"/>
        <v>0</v>
      </c>
      <c r="AW159" s="57">
        <f t="shared" si="15"/>
        <v>0</v>
      </c>
      <c r="AX159" s="57">
        <f t="shared" si="15"/>
        <v>0</v>
      </c>
      <c r="AY159" s="57">
        <f t="shared" si="15"/>
        <v>0</v>
      </c>
      <c r="AZ159" s="57">
        <f t="shared" si="15"/>
        <v>0</v>
      </c>
      <c r="BA159" s="2565"/>
      <c r="BB159" s="2602"/>
      <c r="BC159" s="2602"/>
      <c r="BD159" s="2602"/>
      <c r="BE159" s="2602"/>
      <c r="BF159" s="2602"/>
      <c r="BG159" s="2602"/>
    </row>
    <row r="160" spans="2:59" ht="15.75" hidden="1" customHeight="1">
      <c r="B160" s="2603" t="s">
        <v>17834</v>
      </c>
      <c r="C160" s="2604" t="s">
        <v>6756</v>
      </c>
      <c r="D160" s="2604">
        <v>3</v>
      </c>
      <c r="E160" s="2605">
        <v>0</v>
      </c>
      <c r="F160" s="2605">
        <v>0</v>
      </c>
      <c r="G160" s="2605">
        <v>0</v>
      </c>
      <c r="H160" s="2605">
        <v>0</v>
      </c>
      <c r="I160" s="2605">
        <v>0</v>
      </c>
      <c r="J160" s="2605">
        <v>0</v>
      </c>
      <c r="K160" s="2606">
        <v>0</v>
      </c>
      <c r="L160" s="2610"/>
      <c r="M160" s="2607">
        <v>0</v>
      </c>
      <c r="N160" s="2605">
        <v>0</v>
      </c>
      <c r="O160" s="2605">
        <v>0</v>
      </c>
      <c r="P160" s="2605">
        <v>0</v>
      </c>
      <c r="Q160" s="2605">
        <v>0</v>
      </c>
      <c r="R160" s="2605">
        <v>0</v>
      </c>
      <c r="S160" s="2606">
        <v>0</v>
      </c>
      <c r="T160" s="2599"/>
      <c r="U160" s="2608" t="s">
        <v>15478</v>
      </c>
      <c r="V160" s="2605">
        <v>0</v>
      </c>
      <c r="W160" s="2605">
        <v>0</v>
      </c>
      <c r="X160" s="2605">
        <v>0</v>
      </c>
      <c r="Y160" s="2606">
        <v>0</v>
      </c>
      <c r="Z160" s="2576"/>
      <c r="AA160" s="2609" t="s">
        <v>17751</v>
      </c>
      <c r="AC160" s="2565"/>
      <c r="AD160" s="92">
        <f t="shared" si="16"/>
        <v>0</v>
      </c>
      <c r="AE160" s="2565"/>
      <c r="AF160" s="57">
        <f t="shared" si="14"/>
        <v>0</v>
      </c>
      <c r="AG160" s="57">
        <f t="shared" si="14"/>
        <v>0</v>
      </c>
      <c r="AH160" s="57">
        <f t="shared" si="14"/>
        <v>0</v>
      </c>
      <c r="AI160" s="57">
        <f t="shared" si="14"/>
        <v>0</v>
      </c>
      <c r="AJ160" s="57">
        <f t="shared" si="14"/>
        <v>0</v>
      </c>
      <c r="AK160" s="57">
        <f t="shared" si="14"/>
        <v>0</v>
      </c>
      <c r="AL160" s="57">
        <f t="shared" si="14"/>
        <v>0</v>
      </c>
      <c r="AN160" s="57">
        <f t="shared" si="18"/>
        <v>0</v>
      </c>
      <c r="AO160" s="57">
        <f t="shared" si="18"/>
        <v>0</v>
      </c>
      <c r="AP160" s="57">
        <f t="shared" si="18"/>
        <v>0</v>
      </c>
      <c r="AQ160" s="57">
        <f t="shared" si="17"/>
        <v>0</v>
      </c>
      <c r="AR160" s="57">
        <f t="shared" si="17"/>
        <v>0</v>
      </c>
      <c r="AS160" s="57">
        <f t="shared" si="17"/>
        <v>0</v>
      </c>
      <c r="AT160" s="57">
        <f t="shared" si="12"/>
        <v>0</v>
      </c>
      <c r="AW160" s="57">
        <f t="shared" si="15"/>
        <v>0</v>
      </c>
      <c r="AX160" s="57">
        <f t="shared" si="15"/>
        <v>0</v>
      </c>
      <c r="AY160" s="57">
        <f t="shared" si="15"/>
        <v>0</v>
      </c>
      <c r="AZ160" s="57">
        <f t="shared" si="15"/>
        <v>0</v>
      </c>
      <c r="BA160" s="2565"/>
      <c r="BB160" s="2602"/>
      <c r="BC160" s="2602"/>
      <c r="BD160" s="2602"/>
      <c r="BE160" s="2602"/>
      <c r="BF160" s="2602"/>
      <c r="BG160" s="2602"/>
    </row>
    <row r="161" spans="2:59" ht="15.75" hidden="1" customHeight="1">
      <c r="B161" s="2603" t="s">
        <v>17835</v>
      </c>
      <c r="C161" s="2604" t="s">
        <v>6756</v>
      </c>
      <c r="D161" s="2604">
        <v>3</v>
      </c>
      <c r="E161" s="2605">
        <v>0</v>
      </c>
      <c r="F161" s="2605">
        <v>0</v>
      </c>
      <c r="G161" s="2605">
        <v>0</v>
      </c>
      <c r="H161" s="2605">
        <v>0</v>
      </c>
      <c r="I161" s="2605">
        <v>0</v>
      </c>
      <c r="J161" s="2605">
        <v>0</v>
      </c>
      <c r="K161" s="2606">
        <v>0</v>
      </c>
      <c r="L161" s="2610"/>
      <c r="M161" s="2607">
        <v>0</v>
      </c>
      <c r="N161" s="2605">
        <v>0</v>
      </c>
      <c r="O161" s="2605">
        <v>0</v>
      </c>
      <c r="P161" s="2605">
        <v>0</v>
      </c>
      <c r="Q161" s="2605">
        <v>0</v>
      </c>
      <c r="R161" s="2605">
        <v>0</v>
      </c>
      <c r="S161" s="2606">
        <v>0</v>
      </c>
      <c r="T161" s="2599"/>
      <c r="U161" s="2608" t="s">
        <v>15478</v>
      </c>
      <c r="V161" s="2605">
        <v>0</v>
      </c>
      <c r="W161" s="2605">
        <v>0</v>
      </c>
      <c r="X161" s="2605">
        <v>0</v>
      </c>
      <c r="Y161" s="2606">
        <v>0</v>
      </c>
      <c r="Z161" s="2576"/>
      <c r="AA161" s="2609" t="s">
        <v>17752</v>
      </c>
      <c r="AC161" s="2565"/>
      <c r="AD161" s="92">
        <f t="shared" si="16"/>
        <v>0</v>
      </c>
      <c r="AE161" s="2565"/>
      <c r="AF161" s="57">
        <f t="shared" si="14"/>
        <v>0</v>
      </c>
      <c r="AG161" s="57">
        <f t="shared" si="14"/>
        <v>0</v>
      </c>
      <c r="AH161" s="57">
        <f t="shared" si="14"/>
        <v>0</v>
      </c>
      <c r="AI161" s="57">
        <f t="shared" si="14"/>
        <v>0</v>
      </c>
      <c r="AJ161" s="57">
        <f t="shared" si="14"/>
        <v>0</v>
      </c>
      <c r="AK161" s="57">
        <f t="shared" si="14"/>
        <v>0</v>
      </c>
      <c r="AL161" s="57">
        <f t="shared" si="14"/>
        <v>0</v>
      </c>
      <c r="AN161" s="57">
        <f t="shared" si="18"/>
        <v>0</v>
      </c>
      <c r="AO161" s="57">
        <f t="shared" si="18"/>
        <v>0</v>
      </c>
      <c r="AP161" s="57">
        <f t="shared" si="18"/>
        <v>0</v>
      </c>
      <c r="AQ161" s="57">
        <f t="shared" si="17"/>
        <v>0</v>
      </c>
      <c r="AR161" s="57">
        <f t="shared" si="17"/>
        <v>0</v>
      </c>
      <c r="AS161" s="57">
        <f t="shared" si="17"/>
        <v>0</v>
      </c>
      <c r="AT161" s="57">
        <f t="shared" si="12"/>
        <v>0</v>
      </c>
      <c r="AW161" s="57">
        <f t="shared" si="15"/>
        <v>0</v>
      </c>
      <c r="AX161" s="57">
        <f t="shared" si="15"/>
        <v>0</v>
      </c>
      <c r="AY161" s="57">
        <f t="shared" si="15"/>
        <v>0</v>
      </c>
      <c r="AZ161" s="57">
        <f t="shared" si="15"/>
        <v>0</v>
      </c>
      <c r="BA161" s="2565"/>
      <c r="BB161" s="2602"/>
      <c r="BC161" s="2602"/>
      <c r="BD161" s="2602"/>
      <c r="BE161" s="2602"/>
      <c r="BF161" s="2602"/>
      <c r="BG161" s="2602"/>
    </row>
    <row r="162" spans="2:59" ht="15.75" hidden="1" customHeight="1">
      <c r="B162" s="2603" t="s">
        <v>17836</v>
      </c>
      <c r="C162" s="2604" t="s">
        <v>6756</v>
      </c>
      <c r="D162" s="2604">
        <v>3</v>
      </c>
      <c r="E162" s="2605">
        <v>0</v>
      </c>
      <c r="F162" s="2605">
        <v>0</v>
      </c>
      <c r="G162" s="2605">
        <v>0</v>
      </c>
      <c r="H162" s="2605">
        <v>0</v>
      </c>
      <c r="I162" s="2605">
        <v>0</v>
      </c>
      <c r="J162" s="2605">
        <v>0</v>
      </c>
      <c r="K162" s="2606">
        <v>0</v>
      </c>
      <c r="L162" s="2610"/>
      <c r="M162" s="2607">
        <v>0</v>
      </c>
      <c r="N162" s="2605">
        <v>0</v>
      </c>
      <c r="O162" s="2605">
        <v>0</v>
      </c>
      <c r="P162" s="2605">
        <v>0</v>
      </c>
      <c r="Q162" s="2605">
        <v>0</v>
      </c>
      <c r="R162" s="2605">
        <v>0</v>
      </c>
      <c r="S162" s="2606">
        <v>0</v>
      </c>
      <c r="T162" s="2599"/>
      <c r="U162" s="2608" t="s">
        <v>15478</v>
      </c>
      <c r="V162" s="2605">
        <v>0</v>
      </c>
      <c r="W162" s="2605">
        <v>0</v>
      </c>
      <c r="X162" s="2605">
        <v>0</v>
      </c>
      <c r="Y162" s="2606">
        <v>0</v>
      </c>
      <c r="Z162" s="2576"/>
      <c r="AA162" s="2609" t="s">
        <v>17753</v>
      </c>
      <c r="AC162" s="2565"/>
      <c r="AD162" s="92">
        <f t="shared" si="16"/>
        <v>0</v>
      </c>
      <c r="AE162" s="2565"/>
      <c r="AF162" s="57">
        <f t="shared" si="14"/>
        <v>0</v>
      </c>
      <c r="AG162" s="57">
        <f t="shared" si="14"/>
        <v>0</v>
      </c>
      <c r="AH162" s="57">
        <f t="shared" si="14"/>
        <v>0</v>
      </c>
      <c r="AI162" s="57">
        <f t="shared" si="14"/>
        <v>0</v>
      </c>
      <c r="AJ162" s="57">
        <f t="shared" si="14"/>
        <v>0</v>
      </c>
      <c r="AK162" s="57">
        <f t="shared" si="14"/>
        <v>0</v>
      </c>
      <c r="AL162" s="57">
        <f t="shared" si="14"/>
        <v>0</v>
      </c>
      <c r="AN162" s="57">
        <f t="shared" si="18"/>
        <v>0</v>
      </c>
      <c r="AO162" s="57">
        <f t="shared" si="18"/>
        <v>0</v>
      </c>
      <c r="AP162" s="57">
        <f t="shared" si="18"/>
        <v>0</v>
      </c>
      <c r="AQ162" s="57">
        <f t="shared" si="17"/>
        <v>0</v>
      </c>
      <c r="AR162" s="57">
        <f t="shared" si="17"/>
        <v>0</v>
      </c>
      <c r="AS162" s="57">
        <f t="shared" si="17"/>
        <v>0</v>
      </c>
      <c r="AT162" s="57">
        <f t="shared" si="12"/>
        <v>0</v>
      </c>
      <c r="AW162" s="57">
        <f t="shared" si="15"/>
        <v>0</v>
      </c>
      <c r="AX162" s="57">
        <f t="shared" si="15"/>
        <v>0</v>
      </c>
      <c r="AY162" s="57">
        <f t="shared" si="15"/>
        <v>0</v>
      </c>
      <c r="AZ162" s="57">
        <f t="shared" si="15"/>
        <v>0</v>
      </c>
      <c r="BA162" s="2565"/>
      <c r="BB162" s="2602"/>
      <c r="BC162" s="2602"/>
      <c r="BD162" s="2602"/>
      <c r="BE162" s="2602"/>
      <c r="BF162" s="2602"/>
      <c r="BG162" s="2602"/>
    </row>
    <row r="163" spans="2:59" ht="15.75" hidden="1" customHeight="1">
      <c r="B163" s="2603" t="s">
        <v>17837</v>
      </c>
      <c r="C163" s="2604" t="s">
        <v>6756</v>
      </c>
      <c r="D163" s="2604">
        <v>3</v>
      </c>
      <c r="E163" s="2605">
        <v>0</v>
      </c>
      <c r="F163" s="2605">
        <v>0</v>
      </c>
      <c r="G163" s="2605">
        <v>0</v>
      </c>
      <c r="H163" s="2605">
        <v>0</v>
      </c>
      <c r="I163" s="2605">
        <v>0</v>
      </c>
      <c r="J163" s="2605">
        <v>0</v>
      </c>
      <c r="K163" s="2606">
        <v>0</v>
      </c>
      <c r="L163" s="2610"/>
      <c r="M163" s="2607">
        <v>0</v>
      </c>
      <c r="N163" s="2605">
        <v>0</v>
      </c>
      <c r="O163" s="2605">
        <v>0</v>
      </c>
      <c r="P163" s="2605">
        <v>0</v>
      </c>
      <c r="Q163" s="2605">
        <v>0</v>
      </c>
      <c r="R163" s="2605">
        <v>0</v>
      </c>
      <c r="S163" s="2606">
        <v>0</v>
      </c>
      <c r="T163" s="2599"/>
      <c r="U163" s="2608" t="s">
        <v>15478</v>
      </c>
      <c r="V163" s="2605">
        <v>0</v>
      </c>
      <c r="W163" s="2605">
        <v>0</v>
      </c>
      <c r="X163" s="2605">
        <v>0</v>
      </c>
      <c r="Y163" s="2606">
        <v>0</v>
      </c>
      <c r="Z163" s="2576"/>
      <c r="AA163" s="2609" t="s">
        <v>17754</v>
      </c>
      <c r="AC163" s="2565"/>
      <c r="AD163" s="92">
        <f t="shared" si="16"/>
        <v>0</v>
      </c>
      <c r="AE163" s="2565"/>
      <c r="AF163" s="57">
        <f t="shared" si="14"/>
        <v>0</v>
      </c>
      <c r="AG163" s="57">
        <f t="shared" si="14"/>
        <v>0</v>
      </c>
      <c r="AH163" s="57">
        <f t="shared" si="14"/>
        <v>0</v>
      </c>
      <c r="AI163" s="57">
        <f t="shared" si="14"/>
        <v>0</v>
      </c>
      <c r="AJ163" s="57">
        <f t="shared" si="14"/>
        <v>0</v>
      </c>
      <c r="AK163" s="57">
        <f t="shared" si="14"/>
        <v>0</v>
      </c>
      <c r="AL163" s="57">
        <f t="shared" si="14"/>
        <v>0</v>
      </c>
      <c r="AN163" s="57">
        <f t="shared" si="18"/>
        <v>0</v>
      </c>
      <c r="AO163" s="57">
        <f t="shared" si="18"/>
        <v>0</v>
      </c>
      <c r="AP163" s="57">
        <f t="shared" si="18"/>
        <v>0</v>
      </c>
      <c r="AQ163" s="57">
        <f t="shared" si="17"/>
        <v>0</v>
      </c>
      <c r="AR163" s="57">
        <f t="shared" si="17"/>
        <v>0</v>
      </c>
      <c r="AS163" s="57">
        <f t="shared" si="17"/>
        <v>0</v>
      </c>
      <c r="AT163" s="57">
        <f t="shared" si="12"/>
        <v>0</v>
      </c>
      <c r="AW163" s="57">
        <f t="shared" si="15"/>
        <v>0</v>
      </c>
      <c r="AX163" s="57">
        <f t="shared" si="15"/>
        <v>0</v>
      </c>
      <c r="AY163" s="57">
        <f t="shared" si="15"/>
        <v>0</v>
      </c>
      <c r="AZ163" s="57">
        <f t="shared" si="15"/>
        <v>0</v>
      </c>
      <c r="BA163" s="2565"/>
      <c r="BB163" s="2602"/>
      <c r="BC163" s="2602"/>
      <c r="BD163" s="2602"/>
      <c r="BE163" s="2602"/>
      <c r="BF163" s="2602"/>
      <c r="BG163" s="2602"/>
    </row>
    <row r="164" spans="2:59" ht="15.75" hidden="1" customHeight="1">
      <c r="B164" s="2603" t="s">
        <v>17838</v>
      </c>
      <c r="C164" s="2604" t="s">
        <v>6756</v>
      </c>
      <c r="D164" s="2604">
        <v>3</v>
      </c>
      <c r="E164" s="2605">
        <v>0</v>
      </c>
      <c r="F164" s="2605">
        <v>0</v>
      </c>
      <c r="G164" s="2605">
        <v>0</v>
      </c>
      <c r="H164" s="2605">
        <v>0</v>
      </c>
      <c r="I164" s="2605">
        <v>0</v>
      </c>
      <c r="J164" s="2605">
        <v>0</v>
      </c>
      <c r="K164" s="2606">
        <v>0</v>
      </c>
      <c r="L164" s="2610"/>
      <c r="M164" s="2607">
        <v>0</v>
      </c>
      <c r="N164" s="2605">
        <v>0</v>
      </c>
      <c r="O164" s="2605">
        <v>0</v>
      </c>
      <c r="P164" s="2605">
        <v>0</v>
      </c>
      <c r="Q164" s="2605">
        <v>0</v>
      </c>
      <c r="R164" s="2605">
        <v>0</v>
      </c>
      <c r="S164" s="2606">
        <v>0</v>
      </c>
      <c r="T164" s="2599"/>
      <c r="U164" s="2608" t="s">
        <v>15478</v>
      </c>
      <c r="V164" s="2605">
        <v>0</v>
      </c>
      <c r="W164" s="2605">
        <v>0</v>
      </c>
      <c r="X164" s="2605">
        <v>0</v>
      </c>
      <c r="Y164" s="2606">
        <v>0</v>
      </c>
      <c r="Z164" s="2576"/>
      <c r="AA164" s="2609" t="s">
        <v>17755</v>
      </c>
      <c r="AC164" s="2565"/>
      <c r="AD164" s="92">
        <f t="shared" si="16"/>
        <v>0</v>
      </c>
      <c r="AE164" s="2565"/>
      <c r="AF164" s="57">
        <f t="shared" si="14"/>
        <v>0</v>
      </c>
      <c r="AG164" s="57">
        <f t="shared" si="14"/>
        <v>0</v>
      </c>
      <c r="AH164" s="57">
        <f t="shared" si="14"/>
        <v>0</v>
      </c>
      <c r="AI164" s="57">
        <f t="shared" ref="AI164:AL208" si="19" xml:space="preserve"> IF(SUM($E164:$K164,$M164:$S164,$V164:$Y164)&gt;0,IF( ISNUMBER(H164 ), 0, 1 ),0)</f>
        <v>0</v>
      </c>
      <c r="AJ164" s="57">
        <f t="shared" si="19"/>
        <v>0</v>
      </c>
      <c r="AK164" s="57">
        <f t="shared" si="19"/>
        <v>0</v>
      </c>
      <c r="AL164" s="57">
        <f t="shared" si="19"/>
        <v>0</v>
      </c>
      <c r="AN164" s="57">
        <f t="shared" si="18"/>
        <v>0</v>
      </c>
      <c r="AO164" s="57">
        <f t="shared" si="18"/>
        <v>0</v>
      </c>
      <c r="AP164" s="57">
        <f t="shared" si="18"/>
        <v>0</v>
      </c>
      <c r="AQ164" s="57">
        <f t="shared" si="17"/>
        <v>0</v>
      </c>
      <c r="AR164" s="57">
        <f t="shared" si="17"/>
        <v>0</v>
      </c>
      <c r="AS164" s="57">
        <f t="shared" si="17"/>
        <v>0</v>
      </c>
      <c r="AT164" s="57">
        <f t="shared" si="12"/>
        <v>0</v>
      </c>
      <c r="AW164" s="57">
        <f t="shared" si="15"/>
        <v>0</v>
      </c>
      <c r="AX164" s="57">
        <f t="shared" si="15"/>
        <v>0</v>
      </c>
      <c r="AY164" s="57">
        <f t="shared" si="15"/>
        <v>0</v>
      </c>
      <c r="AZ164" s="57">
        <f t="shared" si="15"/>
        <v>0</v>
      </c>
      <c r="BA164" s="2565"/>
      <c r="BB164" s="2602"/>
      <c r="BC164" s="2602"/>
      <c r="BD164" s="2602"/>
      <c r="BE164" s="2602"/>
      <c r="BF164" s="2602"/>
      <c r="BG164" s="2602"/>
    </row>
    <row r="165" spans="2:59" ht="15.75" hidden="1" customHeight="1">
      <c r="B165" s="2603" t="s">
        <v>17839</v>
      </c>
      <c r="C165" s="2604" t="s">
        <v>6756</v>
      </c>
      <c r="D165" s="2604">
        <v>3</v>
      </c>
      <c r="E165" s="2605">
        <v>0</v>
      </c>
      <c r="F165" s="2605">
        <v>0</v>
      </c>
      <c r="G165" s="2605">
        <v>0</v>
      </c>
      <c r="H165" s="2605">
        <v>0</v>
      </c>
      <c r="I165" s="2605">
        <v>0</v>
      </c>
      <c r="J165" s="2605">
        <v>0</v>
      </c>
      <c r="K165" s="2606">
        <v>0</v>
      </c>
      <c r="L165" s="2610"/>
      <c r="M165" s="2607">
        <v>0</v>
      </c>
      <c r="N165" s="2605">
        <v>0</v>
      </c>
      <c r="O165" s="2605">
        <v>0</v>
      </c>
      <c r="P165" s="2605">
        <v>0</v>
      </c>
      <c r="Q165" s="2605">
        <v>0</v>
      </c>
      <c r="R165" s="2605">
        <v>0</v>
      </c>
      <c r="S165" s="2606">
        <v>0</v>
      </c>
      <c r="T165" s="2599"/>
      <c r="U165" s="2608" t="s">
        <v>15478</v>
      </c>
      <c r="V165" s="2605">
        <v>0</v>
      </c>
      <c r="W165" s="2605">
        <v>0</v>
      </c>
      <c r="X165" s="2605">
        <v>0</v>
      </c>
      <c r="Y165" s="2606">
        <v>0</v>
      </c>
      <c r="Z165" s="2576"/>
      <c r="AA165" s="2609" t="s">
        <v>17756</v>
      </c>
      <c r="AC165" s="2565"/>
      <c r="AD165" s="92">
        <f t="shared" si="16"/>
        <v>0</v>
      </c>
      <c r="AE165" s="2565"/>
      <c r="AF165" s="57">
        <f t="shared" ref="AF165:AH208" si="20" xml:space="preserve"> IF(SUM($E165:$K165,$M165:$S165,$V165:$Y165)&gt;0,IF( ISNUMBER(E165 ), 0, 1 ),0)</f>
        <v>0</v>
      </c>
      <c r="AG165" s="57">
        <f t="shared" si="20"/>
        <v>0</v>
      </c>
      <c r="AH165" s="57">
        <f t="shared" si="20"/>
        <v>0</v>
      </c>
      <c r="AI165" s="57">
        <f t="shared" si="19"/>
        <v>0</v>
      </c>
      <c r="AJ165" s="57">
        <f t="shared" si="19"/>
        <v>0</v>
      </c>
      <c r="AK165" s="57">
        <f t="shared" si="19"/>
        <v>0</v>
      </c>
      <c r="AL165" s="57">
        <f t="shared" si="19"/>
        <v>0</v>
      </c>
      <c r="AN165" s="57">
        <f t="shared" si="18"/>
        <v>0</v>
      </c>
      <c r="AO165" s="57">
        <f t="shared" si="18"/>
        <v>0</v>
      </c>
      <c r="AP165" s="57">
        <f t="shared" si="18"/>
        <v>0</v>
      </c>
      <c r="AQ165" s="57">
        <f t="shared" si="17"/>
        <v>0</v>
      </c>
      <c r="AR165" s="57">
        <f t="shared" si="17"/>
        <v>0</v>
      </c>
      <c r="AS165" s="57">
        <f t="shared" si="17"/>
        <v>0</v>
      </c>
      <c r="AT165" s="57">
        <f t="shared" si="12"/>
        <v>0</v>
      </c>
      <c r="AW165" s="57">
        <f t="shared" si="15"/>
        <v>0</v>
      </c>
      <c r="AX165" s="57">
        <f t="shared" si="15"/>
        <v>0</v>
      </c>
      <c r="AY165" s="57">
        <f t="shared" si="15"/>
        <v>0</v>
      </c>
      <c r="AZ165" s="57">
        <f t="shared" si="15"/>
        <v>0</v>
      </c>
      <c r="BA165" s="2565"/>
      <c r="BB165" s="2602"/>
      <c r="BC165" s="2602"/>
      <c r="BD165" s="2602"/>
      <c r="BE165" s="2602"/>
      <c r="BF165" s="2602"/>
      <c r="BG165" s="2602"/>
    </row>
    <row r="166" spans="2:59" ht="15.75" hidden="1" customHeight="1">
      <c r="B166" s="2603" t="s">
        <v>17840</v>
      </c>
      <c r="C166" s="2604" t="s">
        <v>6756</v>
      </c>
      <c r="D166" s="2604">
        <v>3</v>
      </c>
      <c r="E166" s="2605">
        <v>0</v>
      </c>
      <c r="F166" s="2605">
        <v>0</v>
      </c>
      <c r="G166" s="2605">
        <v>0</v>
      </c>
      <c r="H166" s="2605">
        <v>0</v>
      </c>
      <c r="I166" s="2605">
        <v>0</v>
      </c>
      <c r="J166" s="2605">
        <v>0</v>
      </c>
      <c r="K166" s="2606">
        <v>0</v>
      </c>
      <c r="L166" s="2610"/>
      <c r="M166" s="2607">
        <v>0</v>
      </c>
      <c r="N166" s="2605">
        <v>0</v>
      </c>
      <c r="O166" s="2605">
        <v>0</v>
      </c>
      <c r="P166" s="2605">
        <v>0</v>
      </c>
      <c r="Q166" s="2605">
        <v>0</v>
      </c>
      <c r="R166" s="2605">
        <v>0</v>
      </c>
      <c r="S166" s="2606">
        <v>0</v>
      </c>
      <c r="T166" s="2599"/>
      <c r="U166" s="2608" t="s">
        <v>15478</v>
      </c>
      <c r="V166" s="2605">
        <v>0</v>
      </c>
      <c r="W166" s="2605">
        <v>0</v>
      </c>
      <c r="X166" s="2605">
        <v>0</v>
      </c>
      <c r="Y166" s="2606">
        <v>0</v>
      </c>
      <c r="Z166" s="2576"/>
      <c r="AA166" s="2609" t="s">
        <v>17757</v>
      </c>
      <c r="AC166" s="2565"/>
      <c r="AD166" s="92">
        <f t="shared" si="16"/>
        <v>0</v>
      </c>
      <c r="AE166" s="2565"/>
      <c r="AF166" s="57">
        <f t="shared" si="20"/>
        <v>0</v>
      </c>
      <c r="AG166" s="57">
        <f t="shared" si="20"/>
        <v>0</v>
      </c>
      <c r="AH166" s="57">
        <f t="shared" si="20"/>
        <v>0</v>
      </c>
      <c r="AI166" s="57">
        <f t="shared" si="19"/>
        <v>0</v>
      </c>
      <c r="AJ166" s="57">
        <f t="shared" si="19"/>
        <v>0</v>
      </c>
      <c r="AK166" s="57">
        <f t="shared" si="19"/>
        <v>0</v>
      </c>
      <c r="AL166" s="57">
        <f t="shared" si="19"/>
        <v>0</v>
      </c>
      <c r="AN166" s="57">
        <f t="shared" si="18"/>
        <v>0</v>
      </c>
      <c r="AO166" s="57">
        <f t="shared" si="18"/>
        <v>0</v>
      </c>
      <c r="AP166" s="57">
        <f t="shared" si="18"/>
        <v>0</v>
      </c>
      <c r="AQ166" s="57">
        <f t="shared" si="17"/>
        <v>0</v>
      </c>
      <c r="AR166" s="57">
        <f t="shared" si="17"/>
        <v>0</v>
      </c>
      <c r="AS166" s="57">
        <f t="shared" si="17"/>
        <v>0</v>
      </c>
      <c r="AT166" s="57">
        <f t="shared" si="12"/>
        <v>0</v>
      </c>
      <c r="AW166" s="57">
        <f t="shared" si="15"/>
        <v>0</v>
      </c>
      <c r="AX166" s="57">
        <f t="shared" si="15"/>
        <v>0</v>
      </c>
      <c r="AY166" s="57">
        <f t="shared" si="15"/>
        <v>0</v>
      </c>
      <c r="AZ166" s="57">
        <f t="shared" si="15"/>
        <v>0</v>
      </c>
      <c r="BA166" s="2565"/>
      <c r="BB166" s="2602"/>
      <c r="BC166" s="2602"/>
      <c r="BD166" s="2602"/>
      <c r="BE166" s="2602"/>
      <c r="BF166" s="2602"/>
      <c r="BG166" s="2602"/>
    </row>
    <row r="167" spans="2:59" ht="15.75" hidden="1" customHeight="1">
      <c r="B167" s="2603" t="s">
        <v>17841</v>
      </c>
      <c r="C167" s="2604" t="s">
        <v>6756</v>
      </c>
      <c r="D167" s="2604">
        <v>3</v>
      </c>
      <c r="E167" s="2605">
        <v>0</v>
      </c>
      <c r="F167" s="2605">
        <v>0</v>
      </c>
      <c r="G167" s="2605">
        <v>0</v>
      </c>
      <c r="H167" s="2605">
        <v>0</v>
      </c>
      <c r="I167" s="2605">
        <v>0</v>
      </c>
      <c r="J167" s="2605">
        <v>0</v>
      </c>
      <c r="K167" s="2606">
        <v>0</v>
      </c>
      <c r="L167" s="2610"/>
      <c r="M167" s="2607">
        <v>0</v>
      </c>
      <c r="N167" s="2605">
        <v>0</v>
      </c>
      <c r="O167" s="2605">
        <v>0</v>
      </c>
      <c r="P167" s="2605">
        <v>0</v>
      </c>
      <c r="Q167" s="2605">
        <v>0</v>
      </c>
      <c r="R167" s="2605">
        <v>0</v>
      </c>
      <c r="S167" s="2606">
        <v>0</v>
      </c>
      <c r="T167" s="2599"/>
      <c r="U167" s="2608" t="s">
        <v>15478</v>
      </c>
      <c r="V167" s="2605">
        <v>0</v>
      </c>
      <c r="W167" s="2605">
        <v>0</v>
      </c>
      <c r="X167" s="2605">
        <v>0</v>
      </c>
      <c r="Y167" s="2606">
        <v>0</v>
      </c>
      <c r="Z167" s="2576"/>
      <c r="AA167" s="2609" t="s">
        <v>17758</v>
      </c>
      <c r="AC167" s="2565"/>
      <c r="AD167" s="92">
        <f t="shared" si="16"/>
        <v>0</v>
      </c>
      <c r="AE167" s="2565"/>
      <c r="AF167" s="57">
        <f t="shared" si="20"/>
        <v>0</v>
      </c>
      <c r="AG167" s="57">
        <f t="shared" si="20"/>
        <v>0</v>
      </c>
      <c r="AH167" s="57">
        <f t="shared" si="20"/>
        <v>0</v>
      </c>
      <c r="AI167" s="57">
        <f t="shared" si="19"/>
        <v>0</v>
      </c>
      <c r="AJ167" s="57">
        <f t="shared" si="19"/>
        <v>0</v>
      </c>
      <c r="AK167" s="57">
        <f t="shared" si="19"/>
        <v>0</v>
      </c>
      <c r="AL167" s="57">
        <f t="shared" si="19"/>
        <v>0</v>
      </c>
      <c r="AN167" s="57">
        <f t="shared" si="18"/>
        <v>0</v>
      </c>
      <c r="AO167" s="57">
        <f t="shared" si="18"/>
        <v>0</v>
      </c>
      <c r="AP167" s="57">
        <f t="shared" si="18"/>
        <v>0</v>
      </c>
      <c r="AQ167" s="57">
        <f t="shared" si="17"/>
        <v>0</v>
      </c>
      <c r="AR167" s="57">
        <f t="shared" si="17"/>
        <v>0</v>
      </c>
      <c r="AS167" s="57">
        <f t="shared" si="17"/>
        <v>0</v>
      </c>
      <c r="AT167" s="57">
        <f t="shared" si="12"/>
        <v>0</v>
      </c>
      <c r="AW167" s="57">
        <f t="shared" si="15"/>
        <v>0</v>
      </c>
      <c r="AX167" s="57">
        <f t="shared" si="15"/>
        <v>0</v>
      </c>
      <c r="AY167" s="57">
        <f t="shared" si="15"/>
        <v>0</v>
      </c>
      <c r="AZ167" s="57">
        <f t="shared" si="15"/>
        <v>0</v>
      </c>
      <c r="BA167" s="2565"/>
      <c r="BB167" s="2602"/>
      <c r="BC167" s="2602"/>
      <c r="BD167" s="2602"/>
      <c r="BE167" s="2602"/>
      <c r="BF167" s="2602"/>
      <c r="BG167" s="2602"/>
    </row>
    <row r="168" spans="2:59" ht="15.75" hidden="1" customHeight="1">
      <c r="B168" s="2603" t="s">
        <v>17842</v>
      </c>
      <c r="C168" s="2604" t="s">
        <v>6756</v>
      </c>
      <c r="D168" s="2604">
        <v>3</v>
      </c>
      <c r="E168" s="2605">
        <v>0</v>
      </c>
      <c r="F168" s="2605">
        <v>0</v>
      </c>
      <c r="G168" s="2605">
        <v>0</v>
      </c>
      <c r="H168" s="2605">
        <v>0</v>
      </c>
      <c r="I168" s="2605">
        <v>0</v>
      </c>
      <c r="J168" s="2605">
        <v>0</v>
      </c>
      <c r="K168" s="2606">
        <v>0</v>
      </c>
      <c r="L168" s="2610"/>
      <c r="M168" s="2607">
        <v>0</v>
      </c>
      <c r="N168" s="2605">
        <v>0</v>
      </c>
      <c r="O168" s="2605">
        <v>0</v>
      </c>
      <c r="P168" s="2605">
        <v>0</v>
      </c>
      <c r="Q168" s="2605">
        <v>0</v>
      </c>
      <c r="R168" s="2605">
        <v>0</v>
      </c>
      <c r="S168" s="2606">
        <v>0</v>
      </c>
      <c r="T168" s="2599"/>
      <c r="U168" s="2608" t="s">
        <v>15478</v>
      </c>
      <c r="V168" s="2605">
        <v>0</v>
      </c>
      <c r="W168" s="2605">
        <v>0</v>
      </c>
      <c r="X168" s="2605">
        <v>0</v>
      </c>
      <c r="Y168" s="2606">
        <v>0</v>
      </c>
      <c r="Z168" s="2576"/>
      <c r="AA168" s="2609" t="s">
        <v>17759</v>
      </c>
      <c r="AC168" s="2565"/>
      <c r="AD168" s="92">
        <f t="shared" si="16"/>
        <v>0</v>
      </c>
      <c r="AE168" s="2565"/>
      <c r="AF168" s="57">
        <f t="shared" si="20"/>
        <v>0</v>
      </c>
      <c r="AG168" s="57">
        <f t="shared" si="20"/>
        <v>0</v>
      </c>
      <c r="AH168" s="57">
        <f t="shared" si="20"/>
        <v>0</v>
      </c>
      <c r="AI168" s="57">
        <f t="shared" si="19"/>
        <v>0</v>
      </c>
      <c r="AJ168" s="57">
        <f t="shared" si="19"/>
        <v>0</v>
      </c>
      <c r="AK168" s="57">
        <f t="shared" si="19"/>
        <v>0</v>
      </c>
      <c r="AL168" s="57">
        <f t="shared" si="19"/>
        <v>0</v>
      </c>
      <c r="AN168" s="57">
        <f t="shared" si="18"/>
        <v>0</v>
      </c>
      <c r="AO168" s="57">
        <f t="shared" si="18"/>
        <v>0</v>
      </c>
      <c r="AP168" s="57">
        <f t="shared" si="18"/>
        <v>0</v>
      </c>
      <c r="AQ168" s="57">
        <f t="shared" si="17"/>
        <v>0</v>
      </c>
      <c r="AR168" s="57">
        <f t="shared" si="17"/>
        <v>0</v>
      </c>
      <c r="AS168" s="57">
        <f t="shared" si="17"/>
        <v>0</v>
      </c>
      <c r="AT168" s="57">
        <f t="shared" si="12"/>
        <v>0</v>
      </c>
      <c r="AW168" s="57">
        <f t="shared" si="15"/>
        <v>0</v>
      </c>
      <c r="AX168" s="57">
        <f t="shared" si="15"/>
        <v>0</v>
      </c>
      <c r="AY168" s="57">
        <f t="shared" si="15"/>
        <v>0</v>
      </c>
      <c r="AZ168" s="57">
        <f t="shared" si="15"/>
        <v>0</v>
      </c>
      <c r="BA168" s="2565"/>
      <c r="BB168" s="2602"/>
      <c r="BC168" s="2602"/>
      <c r="BD168" s="2602"/>
      <c r="BE168" s="2602"/>
      <c r="BF168" s="2602"/>
      <c r="BG168" s="2602"/>
    </row>
    <row r="169" spans="2:59" ht="15.75" hidden="1" customHeight="1">
      <c r="B169" s="2603" t="s">
        <v>17843</v>
      </c>
      <c r="C169" s="2604" t="s">
        <v>6756</v>
      </c>
      <c r="D169" s="2604">
        <v>3</v>
      </c>
      <c r="E169" s="2605">
        <v>0</v>
      </c>
      <c r="F169" s="2605">
        <v>0</v>
      </c>
      <c r="G169" s="2605">
        <v>0</v>
      </c>
      <c r="H169" s="2605">
        <v>0</v>
      </c>
      <c r="I169" s="2605">
        <v>0</v>
      </c>
      <c r="J169" s="2605">
        <v>0</v>
      </c>
      <c r="K169" s="2606">
        <v>0</v>
      </c>
      <c r="L169" s="2610"/>
      <c r="M169" s="2607">
        <v>0</v>
      </c>
      <c r="N169" s="2605">
        <v>0</v>
      </c>
      <c r="O169" s="2605">
        <v>0</v>
      </c>
      <c r="P169" s="2605">
        <v>0</v>
      </c>
      <c r="Q169" s="2605">
        <v>0</v>
      </c>
      <c r="R169" s="2605">
        <v>0</v>
      </c>
      <c r="S169" s="2606">
        <v>0</v>
      </c>
      <c r="T169" s="2599"/>
      <c r="U169" s="2608" t="s">
        <v>15478</v>
      </c>
      <c r="V169" s="2605">
        <v>0</v>
      </c>
      <c r="W169" s="2605">
        <v>0</v>
      </c>
      <c r="X169" s="2605">
        <v>0</v>
      </c>
      <c r="Y169" s="2606">
        <v>0</v>
      </c>
      <c r="Z169" s="2576"/>
      <c r="AA169" s="2609" t="s">
        <v>17760</v>
      </c>
      <c r="AC169" s="2565"/>
      <c r="AD169" s="92">
        <f t="shared" si="16"/>
        <v>0</v>
      </c>
      <c r="AE169" s="2565"/>
      <c r="AF169" s="57">
        <f t="shared" si="20"/>
        <v>0</v>
      </c>
      <c r="AG169" s="57">
        <f t="shared" si="20"/>
        <v>0</v>
      </c>
      <c r="AH169" s="57">
        <f t="shared" si="20"/>
        <v>0</v>
      </c>
      <c r="AI169" s="57">
        <f t="shared" si="19"/>
        <v>0</v>
      </c>
      <c r="AJ169" s="57">
        <f t="shared" si="19"/>
        <v>0</v>
      </c>
      <c r="AK169" s="57">
        <f t="shared" si="19"/>
        <v>0</v>
      </c>
      <c r="AL169" s="57">
        <f t="shared" si="19"/>
        <v>0</v>
      </c>
      <c r="AN169" s="57">
        <f t="shared" si="18"/>
        <v>0</v>
      </c>
      <c r="AO169" s="57">
        <f t="shared" si="18"/>
        <v>0</v>
      </c>
      <c r="AP169" s="57">
        <f t="shared" si="18"/>
        <v>0</v>
      </c>
      <c r="AQ169" s="57">
        <f t="shared" si="17"/>
        <v>0</v>
      </c>
      <c r="AR169" s="57">
        <f t="shared" si="17"/>
        <v>0</v>
      </c>
      <c r="AS169" s="57">
        <f t="shared" si="17"/>
        <v>0</v>
      </c>
      <c r="AT169" s="57">
        <f t="shared" si="12"/>
        <v>0</v>
      </c>
      <c r="AW169" s="57">
        <f t="shared" si="15"/>
        <v>0</v>
      </c>
      <c r="AX169" s="57">
        <f t="shared" si="15"/>
        <v>0</v>
      </c>
      <c r="AY169" s="57">
        <f t="shared" si="15"/>
        <v>0</v>
      </c>
      <c r="AZ169" s="57">
        <f t="shared" si="15"/>
        <v>0</v>
      </c>
      <c r="BA169" s="2565"/>
      <c r="BB169" s="2602"/>
      <c r="BC169" s="2602"/>
      <c r="BD169" s="2602"/>
      <c r="BE169" s="2602"/>
      <c r="BF169" s="2602"/>
      <c r="BG169" s="2602"/>
    </row>
    <row r="170" spans="2:59" ht="15.75" hidden="1" customHeight="1">
      <c r="B170" s="2603" t="s">
        <v>17844</v>
      </c>
      <c r="C170" s="2604" t="s">
        <v>6756</v>
      </c>
      <c r="D170" s="2604">
        <v>3</v>
      </c>
      <c r="E170" s="2605">
        <v>0</v>
      </c>
      <c r="F170" s="2605">
        <v>0</v>
      </c>
      <c r="G170" s="2605">
        <v>0</v>
      </c>
      <c r="H170" s="2605">
        <v>0</v>
      </c>
      <c r="I170" s="2605">
        <v>0</v>
      </c>
      <c r="J170" s="2605">
        <v>0</v>
      </c>
      <c r="K170" s="2606">
        <v>0</v>
      </c>
      <c r="L170" s="2610"/>
      <c r="M170" s="2607">
        <v>0</v>
      </c>
      <c r="N170" s="2605">
        <v>0</v>
      </c>
      <c r="O170" s="2605">
        <v>0</v>
      </c>
      <c r="P170" s="2605">
        <v>0</v>
      </c>
      <c r="Q170" s="2605">
        <v>0</v>
      </c>
      <c r="R170" s="2605">
        <v>0</v>
      </c>
      <c r="S170" s="2606">
        <v>0</v>
      </c>
      <c r="T170" s="2599"/>
      <c r="U170" s="2608" t="s">
        <v>15478</v>
      </c>
      <c r="V170" s="2605">
        <v>0</v>
      </c>
      <c r="W170" s="2605">
        <v>0</v>
      </c>
      <c r="X170" s="2605">
        <v>0</v>
      </c>
      <c r="Y170" s="2606">
        <v>0</v>
      </c>
      <c r="Z170" s="2576"/>
      <c r="AA170" s="2609" t="s">
        <v>17761</v>
      </c>
      <c r="AC170" s="2565"/>
      <c r="AD170" s="92">
        <f t="shared" si="16"/>
        <v>0</v>
      </c>
      <c r="AE170" s="2565"/>
      <c r="AF170" s="57">
        <f t="shared" si="20"/>
        <v>0</v>
      </c>
      <c r="AG170" s="57">
        <f t="shared" si="20"/>
        <v>0</v>
      </c>
      <c r="AH170" s="57">
        <f t="shared" si="20"/>
        <v>0</v>
      </c>
      <c r="AI170" s="57">
        <f t="shared" si="19"/>
        <v>0</v>
      </c>
      <c r="AJ170" s="57">
        <f t="shared" si="19"/>
        <v>0</v>
      </c>
      <c r="AK170" s="57">
        <f t="shared" si="19"/>
        <v>0</v>
      </c>
      <c r="AL170" s="57">
        <f t="shared" si="19"/>
        <v>0</v>
      </c>
      <c r="AN170" s="57">
        <f t="shared" si="18"/>
        <v>0</v>
      </c>
      <c r="AO170" s="57">
        <f t="shared" si="18"/>
        <v>0</v>
      </c>
      <c r="AP170" s="57">
        <f t="shared" si="18"/>
        <v>0</v>
      </c>
      <c r="AQ170" s="57">
        <f t="shared" si="17"/>
        <v>0</v>
      </c>
      <c r="AR170" s="57">
        <f t="shared" si="17"/>
        <v>0</v>
      </c>
      <c r="AS170" s="57">
        <f t="shared" si="17"/>
        <v>0</v>
      </c>
      <c r="AT170" s="57">
        <f t="shared" si="12"/>
        <v>0</v>
      </c>
      <c r="AW170" s="57">
        <f t="shared" si="15"/>
        <v>0</v>
      </c>
      <c r="AX170" s="57">
        <f t="shared" si="15"/>
        <v>0</v>
      </c>
      <c r="AY170" s="57">
        <f t="shared" si="15"/>
        <v>0</v>
      </c>
      <c r="AZ170" s="57">
        <f t="shared" si="15"/>
        <v>0</v>
      </c>
      <c r="BA170" s="2565"/>
      <c r="BB170" s="2602"/>
      <c r="BC170" s="2602"/>
      <c r="BD170" s="2602"/>
      <c r="BE170" s="2602"/>
      <c r="BF170" s="2602"/>
      <c r="BG170" s="2602"/>
    </row>
    <row r="171" spans="2:59" ht="15.75" hidden="1" customHeight="1">
      <c r="B171" s="2603" t="s">
        <v>17845</v>
      </c>
      <c r="C171" s="2604" t="s">
        <v>6756</v>
      </c>
      <c r="D171" s="2604">
        <v>3</v>
      </c>
      <c r="E171" s="2605">
        <v>0</v>
      </c>
      <c r="F171" s="2605">
        <v>0</v>
      </c>
      <c r="G171" s="2605">
        <v>0</v>
      </c>
      <c r="H171" s="2605">
        <v>0</v>
      </c>
      <c r="I171" s="2605">
        <v>0</v>
      </c>
      <c r="J171" s="2605">
        <v>0</v>
      </c>
      <c r="K171" s="2606">
        <v>0</v>
      </c>
      <c r="L171" s="2610"/>
      <c r="M171" s="2607">
        <v>0</v>
      </c>
      <c r="N171" s="2605">
        <v>0</v>
      </c>
      <c r="O171" s="2605">
        <v>0</v>
      </c>
      <c r="P171" s="2605">
        <v>0</v>
      </c>
      <c r="Q171" s="2605">
        <v>0</v>
      </c>
      <c r="R171" s="2605">
        <v>0</v>
      </c>
      <c r="S171" s="2606">
        <v>0</v>
      </c>
      <c r="T171" s="2599"/>
      <c r="U171" s="2608" t="s">
        <v>15478</v>
      </c>
      <c r="V171" s="2605">
        <v>0</v>
      </c>
      <c r="W171" s="2605">
        <v>0</v>
      </c>
      <c r="X171" s="2605">
        <v>0</v>
      </c>
      <c r="Y171" s="2606">
        <v>0</v>
      </c>
      <c r="Z171" s="2576"/>
      <c r="AA171" s="2609" t="s">
        <v>17762</v>
      </c>
      <c r="AC171" s="2565"/>
      <c r="AD171" s="92">
        <f t="shared" si="16"/>
        <v>0</v>
      </c>
      <c r="AE171" s="2565"/>
      <c r="AF171" s="57">
        <f t="shared" si="20"/>
        <v>0</v>
      </c>
      <c r="AG171" s="57">
        <f t="shared" si="20"/>
        <v>0</v>
      </c>
      <c r="AH171" s="57">
        <f t="shared" si="20"/>
        <v>0</v>
      </c>
      <c r="AI171" s="57">
        <f t="shared" si="19"/>
        <v>0</v>
      </c>
      <c r="AJ171" s="57">
        <f t="shared" si="19"/>
        <v>0</v>
      </c>
      <c r="AK171" s="57">
        <f t="shared" si="19"/>
        <v>0</v>
      </c>
      <c r="AL171" s="57">
        <f t="shared" si="19"/>
        <v>0</v>
      </c>
      <c r="AN171" s="57">
        <f t="shared" si="18"/>
        <v>0</v>
      </c>
      <c r="AO171" s="57">
        <f t="shared" si="18"/>
        <v>0</v>
      </c>
      <c r="AP171" s="57">
        <f t="shared" si="18"/>
        <v>0</v>
      </c>
      <c r="AQ171" s="57">
        <f t="shared" si="17"/>
        <v>0</v>
      </c>
      <c r="AR171" s="57">
        <f t="shared" si="17"/>
        <v>0</v>
      </c>
      <c r="AS171" s="57">
        <f t="shared" si="17"/>
        <v>0</v>
      </c>
      <c r="AT171" s="57">
        <f t="shared" si="12"/>
        <v>0</v>
      </c>
      <c r="AW171" s="57">
        <f t="shared" si="15"/>
        <v>0</v>
      </c>
      <c r="AX171" s="57">
        <f t="shared" si="15"/>
        <v>0</v>
      </c>
      <c r="AY171" s="57">
        <f t="shared" si="15"/>
        <v>0</v>
      </c>
      <c r="AZ171" s="57">
        <f t="shared" si="15"/>
        <v>0</v>
      </c>
      <c r="BA171" s="2565"/>
      <c r="BB171" s="2602"/>
      <c r="BC171" s="2602"/>
      <c r="BD171" s="2602"/>
      <c r="BE171" s="2602"/>
      <c r="BF171" s="2602"/>
      <c r="BG171" s="2602"/>
    </row>
    <row r="172" spans="2:59" ht="15.75" hidden="1" customHeight="1">
      <c r="B172" s="2603" t="s">
        <v>17846</v>
      </c>
      <c r="C172" s="2604" t="s">
        <v>6756</v>
      </c>
      <c r="D172" s="2604">
        <v>3</v>
      </c>
      <c r="E172" s="2605">
        <v>0</v>
      </c>
      <c r="F172" s="2605">
        <v>0</v>
      </c>
      <c r="G172" s="2605">
        <v>0</v>
      </c>
      <c r="H172" s="2605">
        <v>0</v>
      </c>
      <c r="I172" s="2605">
        <v>0</v>
      </c>
      <c r="J172" s="2605">
        <v>0</v>
      </c>
      <c r="K172" s="2606">
        <v>0</v>
      </c>
      <c r="L172" s="2610"/>
      <c r="M172" s="2607">
        <v>0</v>
      </c>
      <c r="N172" s="2605">
        <v>0</v>
      </c>
      <c r="O172" s="2605">
        <v>0</v>
      </c>
      <c r="P172" s="2605">
        <v>0</v>
      </c>
      <c r="Q172" s="2605">
        <v>0</v>
      </c>
      <c r="R172" s="2605">
        <v>0</v>
      </c>
      <c r="S172" s="2606">
        <v>0</v>
      </c>
      <c r="T172" s="2599"/>
      <c r="U172" s="2608" t="s">
        <v>15478</v>
      </c>
      <c r="V172" s="2605">
        <v>0</v>
      </c>
      <c r="W172" s="2605">
        <v>0</v>
      </c>
      <c r="X172" s="2605">
        <v>0</v>
      </c>
      <c r="Y172" s="2606">
        <v>0</v>
      </c>
      <c r="Z172" s="2576"/>
      <c r="AA172" s="2609" t="s">
        <v>17763</v>
      </c>
      <c r="AC172" s="2565"/>
      <c r="AD172" s="92">
        <f t="shared" si="16"/>
        <v>0</v>
      </c>
      <c r="AE172" s="2565"/>
      <c r="AF172" s="57">
        <f t="shared" si="20"/>
        <v>0</v>
      </c>
      <c r="AG172" s="57">
        <f t="shared" si="20"/>
        <v>0</v>
      </c>
      <c r="AH172" s="57">
        <f t="shared" si="20"/>
        <v>0</v>
      </c>
      <c r="AI172" s="57">
        <f t="shared" si="19"/>
        <v>0</v>
      </c>
      <c r="AJ172" s="57">
        <f t="shared" si="19"/>
        <v>0</v>
      </c>
      <c r="AK172" s="57">
        <f t="shared" si="19"/>
        <v>0</v>
      </c>
      <c r="AL172" s="57">
        <f t="shared" si="19"/>
        <v>0</v>
      </c>
      <c r="AN172" s="57">
        <f t="shared" si="18"/>
        <v>0</v>
      </c>
      <c r="AO172" s="57">
        <f t="shared" si="18"/>
        <v>0</v>
      </c>
      <c r="AP172" s="57">
        <f t="shared" si="18"/>
        <v>0</v>
      </c>
      <c r="AQ172" s="57">
        <f t="shared" si="17"/>
        <v>0</v>
      </c>
      <c r="AR172" s="57">
        <f t="shared" si="17"/>
        <v>0</v>
      </c>
      <c r="AS172" s="57">
        <f t="shared" si="17"/>
        <v>0</v>
      </c>
      <c r="AT172" s="57">
        <f t="shared" si="17"/>
        <v>0</v>
      </c>
      <c r="AW172" s="57">
        <f t="shared" si="15"/>
        <v>0</v>
      </c>
      <c r="AX172" s="57">
        <f t="shared" si="15"/>
        <v>0</v>
      </c>
      <c r="AY172" s="57">
        <f t="shared" si="15"/>
        <v>0</v>
      </c>
      <c r="AZ172" s="57">
        <f t="shared" si="15"/>
        <v>0</v>
      </c>
      <c r="BA172" s="2565"/>
      <c r="BB172" s="2602"/>
      <c r="BC172" s="2602"/>
      <c r="BD172" s="2602"/>
      <c r="BE172" s="2602"/>
      <c r="BF172" s="2602"/>
      <c r="BG172" s="2602"/>
    </row>
    <row r="173" spans="2:59" ht="15.75" hidden="1" customHeight="1">
      <c r="B173" s="2603" t="s">
        <v>17847</v>
      </c>
      <c r="C173" s="2604" t="s">
        <v>6756</v>
      </c>
      <c r="D173" s="2604">
        <v>3</v>
      </c>
      <c r="E173" s="2605">
        <v>0</v>
      </c>
      <c r="F173" s="2605">
        <v>0</v>
      </c>
      <c r="G173" s="2605">
        <v>0</v>
      </c>
      <c r="H173" s="2605">
        <v>0</v>
      </c>
      <c r="I173" s="2605">
        <v>0</v>
      </c>
      <c r="J173" s="2605">
        <v>0</v>
      </c>
      <c r="K173" s="2606">
        <v>0</v>
      </c>
      <c r="L173" s="2610"/>
      <c r="M173" s="2607">
        <v>0</v>
      </c>
      <c r="N173" s="2605">
        <v>0</v>
      </c>
      <c r="O173" s="2605">
        <v>0</v>
      </c>
      <c r="P173" s="2605">
        <v>0</v>
      </c>
      <c r="Q173" s="2605">
        <v>0</v>
      </c>
      <c r="R173" s="2605">
        <v>0</v>
      </c>
      <c r="S173" s="2606">
        <v>0</v>
      </c>
      <c r="T173" s="2599"/>
      <c r="U173" s="2608" t="s">
        <v>15478</v>
      </c>
      <c r="V173" s="2605">
        <v>0</v>
      </c>
      <c r="W173" s="2605">
        <v>0</v>
      </c>
      <c r="X173" s="2605">
        <v>0</v>
      </c>
      <c r="Y173" s="2606">
        <v>0</v>
      </c>
      <c r="Z173" s="2576"/>
      <c r="AA173" s="2609" t="s">
        <v>17764</v>
      </c>
      <c r="AC173" s="2565"/>
      <c r="AD173" s="92">
        <f t="shared" si="16"/>
        <v>0</v>
      </c>
      <c r="AE173" s="2565"/>
      <c r="AF173" s="57">
        <f t="shared" si="20"/>
        <v>0</v>
      </c>
      <c r="AG173" s="57">
        <f t="shared" si="20"/>
        <v>0</v>
      </c>
      <c r="AH173" s="57">
        <f t="shared" si="20"/>
        <v>0</v>
      </c>
      <c r="AI173" s="57">
        <f t="shared" si="19"/>
        <v>0</v>
      </c>
      <c r="AJ173" s="57">
        <f t="shared" si="19"/>
        <v>0</v>
      </c>
      <c r="AK173" s="57">
        <f t="shared" si="19"/>
        <v>0</v>
      </c>
      <c r="AL173" s="57">
        <f t="shared" si="19"/>
        <v>0</v>
      </c>
      <c r="AN173" s="57">
        <f t="shared" si="18"/>
        <v>0</v>
      </c>
      <c r="AO173" s="57">
        <f t="shared" si="18"/>
        <v>0</v>
      </c>
      <c r="AP173" s="57">
        <f t="shared" si="18"/>
        <v>0</v>
      </c>
      <c r="AQ173" s="57">
        <f t="shared" si="17"/>
        <v>0</v>
      </c>
      <c r="AR173" s="57">
        <f t="shared" si="17"/>
        <v>0</v>
      </c>
      <c r="AS173" s="57">
        <f t="shared" si="17"/>
        <v>0</v>
      </c>
      <c r="AT173" s="57">
        <f t="shared" si="17"/>
        <v>0</v>
      </c>
      <c r="AW173" s="57">
        <f t="shared" si="15"/>
        <v>0</v>
      </c>
      <c r="AX173" s="57">
        <f t="shared" si="15"/>
        <v>0</v>
      </c>
      <c r="AY173" s="57">
        <f t="shared" si="15"/>
        <v>0</v>
      </c>
      <c r="AZ173" s="57">
        <f t="shared" si="15"/>
        <v>0</v>
      </c>
      <c r="BA173" s="2565"/>
      <c r="BB173" s="2602"/>
      <c r="BC173" s="2602"/>
      <c r="BD173" s="2602"/>
      <c r="BE173" s="2602"/>
      <c r="BF173" s="2602"/>
      <c r="BG173" s="2602"/>
    </row>
    <row r="174" spans="2:59" ht="15.75" hidden="1" customHeight="1">
      <c r="B174" s="2603" t="s">
        <v>17848</v>
      </c>
      <c r="C174" s="2604" t="s">
        <v>6756</v>
      </c>
      <c r="D174" s="2604">
        <v>3</v>
      </c>
      <c r="E174" s="2605">
        <v>0</v>
      </c>
      <c r="F174" s="2605">
        <v>0</v>
      </c>
      <c r="G174" s="2605">
        <v>0</v>
      </c>
      <c r="H174" s="2605">
        <v>0</v>
      </c>
      <c r="I174" s="2605">
        <v>0</v>
      </c>
      <c r="J174" s="2605">
        <v>0</v>
      </c>
      <c r="K174" s="2606">
        <v>0</v>
      </c>
      <c r="L174" s="2610"/>
      <c r="M174" s="2607">
        <v>0</v>
      </c>
      <c r="N174" s="2605">
        <v>0</v>
      </c>
      <c r="O174" s="2605">
        <v>0</v>
      </c>
      <c r="P174" s="2605">
        <v>0</v>
      </c>
      <c r="Q174" s="2605">
        <v>0</v>
      </c>
      <c r="R174" s="2605">
        <v>0</v>
      </c>
      <c r="S174" s="2606">
        <v>0</v>
      </c>
      <c r="T174" s="2599"/>
      <c r="U174" s="2608" t="s">
        <v>15478</v>
      </c>
      <c r="V174" s="2605">
        <v>0</v>
      </c>
      <c r="W174" s="2605">
        <v>0</v>
      </c>
      <c r="X174" s="2605">
        <v>0</v>
      </c>
      <c r="Y174" s="2606">
        <v>0</v>
      </c>
      <c r="Z174" s="2576"/>
      <c r="AA174" s="2609" t="s">
        <v>17765</v>
      </c>
      <c r="AC174" s="2565"/>
      <c r="AD174" s="92">
        <f t="shared" si="16"/>
        <v>0</v>
      </c>
      <c r="AE174" s="2565"/>
      <c r="AF174" s="57">
        <f t="shared" si="20"/>
        <v>0</v>
      </c>
      <c r="AG174" s="57">
        <f t="shared" si="20"/>
        <v>0</v>
      </c>
      <c r="AH174" s="57">
        <f t="shared" si="20"/>
        <v>0</v>
      </c>
      <c r="AI174" s="57">
        <f t="shared" si="19"/>
        <v>0</v>
      </c>
      <c r="AJ174" s="57">
        <f t="shared" si="19"/>
        <v>0</v>
      </c>
      <c r="AK174" s="57">
        <f t="shared" si="19"/>
        <v>0</v>
      </c>
      <c r="AL174" s="57">
        <f t="shared" si="19"/>
        <v>0</v>
      </c>
      <c r="AN174" s="57">
        <f t="shared" si="18"/>
        <v>0</v>
      </c>
      <c r="AO174" s="57">
        <f t="shared" si="18"/>
        <v>0</v>
      </c>
      <c r="AP174" s="57">
        <f t="shared" si="18"/>
        <v>0</v>
      </c>
      <c r="AQ174" s="57">
        <f t="shared" si="17"/>
        <v>0</v>
      </c>
      <c r="AR174" s="57">
        <f t="shared" si="17"/>
        <v>0</v>
      </c>
      <c r="AS174" s="57">
        <f t="shared" si="17"/>
        <v>0</v>
      </c>
      <c r="AT174" s="57">
        <f t="shared" si="17"/>
        <v>0</v>
      </c>
      <c r="AW174" s="57">
        <f t="shared" si="15"/>
        <v>0</v>
      </c>
      <c r="AX174" s="57">
        <f t="shared" si="15"/>
        <v>0</v>
      </c>
      <c r="AY174" s="57">
        <f t="shared" si="15"/>
        <v>0</v>
      </c>
      <c r="AZ174" s="57">
        <f t="shared" si="15"/>
        <v>0</v>
      </c>
      <c r="BA174" s="2565"/>
      <c r="BB174" s="2602"/>
      <c r="BC174" s="2602"/>
      <c r="BD174" s="2602"/>
      <c r="BE174" s="2602"/>
      <c r="BF174" s="2602"/>
      <c r="BG174" s="2602"/>
    </row>
    <row r="175" spans="2:59" ht="15.75" hidden="1" customHeight="1">
      <c r="B175" s="2603" t="s">
        <v>17849</v>
      </c>
      <c r="C175" s="2604" t="s">
        <v>6756</v>
      </c>
      <c r="D175" s="2604">
        <v>3</v>
      </c>
      <c r="E175" s="2605">
        <v>0</v>
      </c>
      <c r="F175" s="2605">
        <v>0</v>
      </c>
      <c r="G175" s="2605">
        <v>0</v>
      </c>
      <c r="H175" s="2605">
        <v>0</v>
      </c>
      <c r="I175" s="2605">
        <v>0</v>
      </c>
      <c r="J175" s="2605">
        <v>0</v>
      </c>
      <c r="K175" s="2606">
        <v>0</v>
      </c>
      <c r="L175" s="2610"/>
      <c r="M175" s="2607">
        <v>0</v>
      </c>
      <c r="N175" s="2605">
        <v>0</v>
      </c>
      <c r="O175" s="2605">
        <v>0</v>
      </c>
      <c r="P175" s="2605">
        <v>0</v>
      </c>
      <c r="Q175" s="2605">
        <v>0</v>
      </c>
      <c r="R175" s="2605">
        <v>0</v>
      </c>
      <c r="S175" s="2606">
        <v>0</v>
      </c>
      <c r="T175" s="2599"/>
      <c r="U175" s="2608" t="s">
        <v>15478</v>
      </c>
      <c r="V175" s="2605">
        <v>0</v>
      </c>
      <c r="W175" s="2605">
        <v>0</v>
      </c>
      <c r="X175" s="2605">
        <v>0</v>
      </c>
      <c r="Y175" s="2606">
        <v>0</v>
      </c>
      <c r="Z175" s="2576"/>
      <c r="AA175" s="2609" t="s">
        <v>17766</v>
      </c>
      <c r="AC175" s="2565"/>
      <c r="AD175" s="92">
        <f t="shared" si="16"/>
        <v>0</v>
      </c>
      <c r="AE175" s="2565"/>
      <c r="AF175" s="57">
        <f t="shared" si="20"/>
        <v>0</v>
      </c>
      <c r="AG175" s="57">
        <f t="shared" si="20"/>
        <v>0</v>
      </c>
      <c r="AH175" s="57">
        <f t="shared" si="20"/>
        <v>0</v>
      </c>
      <c r="AI175" s="57">
        <f t="shared" si="19"/>
        <v>0</v>
      </c>
      <c r="AJ175" s="57">
        <f t="shared" si="19"/>
        <v>0</v>
      </c>
      <c r="AK175" s="57">
        <f t="shared" si="19"/>
        <v>0</v>
      </c>
      <c r="AL175" s="57">
        <f t="shared" si="19"/>
        <v>0</v>
      </c>
      <c r="AN175" s="57">
        <f t="shared" si="18"/>
        <v>0</v>
      </c>
      <c r="AO175" s="57">
        <f t="shared" si="18"/>
        <v>0</v>
      </c>
      <c r="AP175" s="57">
        <f t="shared" si="18"/>
        <v>0</v>
      </c>
      <c r="AQ175" s="57">
        <f t="shared" si="17"/>
        <v>0</v>
      </c>
      <c r="AR175" s="57">
        <f t="shared" si="17"/>
        <v>0</v>
      </c>
      <c r="AS175" s="57">
        <f t="shared" si="17"/>
        <v>0</v>
      </c>
      <c r="AT175" s="57">
        <f t="shared" si="17"/>
        <v>0</v>
      </c>
      <c r="AW175" s="57">
        <f t="shared" si="15"/>
        <v>0</v>
      </c>
      <c r="AX175" s="57">
        <f t="shared" si="15"/>
        <v>0</v>
      </c>
      <c r="AY175" s="57">
        <f t="shared" si="15"/>
        <v>0</v>
      </c>
      <c r="AZ175" s="57">
        <f t="shared" si="15"/>
        <v>0</v>
      </c>
      <c r="BA175" s="2565"/>
      <c r="BB175" s="2602"/>
      <c r="BC175" s="2602"/>
      <c r="BD175" s="2602"/>
      <c r="BE175" s="2602"/>
      <c r="BF175" s="2602"/>
      <c r="BG175" s="2602"/>
    </row>
    <row r="176" spans="2:59" ht="15.75" hidden="1" customHeight="1">
      <c r="B176" s="2603" t="s">
        <v>17850</v>
      </c>
      <c r="C176" s="2604" t="s">
        <v>6756</v>
      </c>
      <c r="D176" s="2604">
        <v>3</v>
      </c>
      <c r="E176" s="2605">
        <v>0</v>
      </c>
      <c r="F176" s="2605">
        <v>0</v>
      </c>
      <c r="G176" s="2605">
        <v>0</v>
      </c>
      <c r="H176" s="2605">
        <v>0</v>
      </c>
      <c r="I176" s="2605">
        <v>0</v>
      </c>
      <c r="J176" s="2605">
        <v>0</v>
      </c>
      <c r="K176" s="2606">
        <v>0</v>
      </c>
      <c r="L176" s="2610"/>
      <c r="M176" s="2607">
        <v>0</v>
      </c>
      <c r="N176" s="2605">
        <v>0</v>
      </c>
      <c r="O176" s="2605">
        <v>0</v>
      </c>
      <c r="P176" s="2605">
        <v>0</v>
      </c>
      <c r="Q176" s="2605">
        <v>0</v>
      </c>
      <c r="R176" s="2605">
        <v>0</v>
      </c>
      <c r="S176" s="2606">
        <v>0</v>
      </c>
      <c r="T176" s="2599"/>
      <c r="U176" s="2608" t="s">
        <v>15478</v>
      </c>
      <c r="V176" s="2605">
        <v>0</v>
      </c>
      <c r="W176" s="2605">
        <v>0</v>
      </c>
      <c r="X176" s="2605">
        <v>0</v>
      </c>
      <c r="Y176" s="2606">
        <v>0</v>
      </c>
      <c r="Z176" s="2576"/>
      <c r="AA176" s="2609" t="s">
        <v>17767</v>
      </c>
      <c r="AC176" s="2565"/>
      <c r="AD176" s="92">
        <f t="shared" si="16"/>
        <v>0</v>
      </c>
      <c r="AE176" s="2565"/>
      <c r="AF176" s="57">
        <f t="shared" si="20"/>
        <v>0</v>
      </c>
      <c r="AG176" s="57">
        <f t="shared" si="20"/>
        <v>0</v>
      </c>
      <c r="AH176" s="57">
        <f t="shared" si="20"/>
        <v>0</v>
      </c>
      <c r="AI176" s="57">
        <f t="shared" si="19"/>
        <v>0</v>
      </c>
      <c r="AJ176" s="57">
        <f t="shared" si="19"/>
        <v>0</v>
      </c>
      <c r="AK176" s="57">
        <f t="shared" si="19"/>
        <v>0</v>
      </c>
      <c r="AL176" s="57">
        <f t="shared" si="19"/>
        <v>0</v>
      </c>
      <c r="AN176" s="57">
        <f t="shared" si="18"/>
        <v>0</v>
      </c>
      <c r="AO176" s="57">
        <f t="shared" si="18"/>
        <v>0</v>
      </c>
      <c r="AP176" s="57">
        <f t="shared" si="18"/>
        <v>0</v>
      </c>
      <c r="AQ176" s="57">
        <f t="shared" si="17"/>
        <v>0</v>
      </c>
      <c r="AR176" s="57">
        <f t="shared" si="17"/>
        <v>0</v>
      </c>
      <c r="AS176" s="57">
        <f t="shared" si="17"/>
        <v>0</v>
      </c>
      <c r="AT176" s="57">
        <f t="shared" si="17"/>
        <v>0</v>
      </c>
      <c r="AW176" s="57">
        <f t="shared" si="15"/>
        <v>0</v>
      </c>
      <c r="AX176" s="57">
        <f t="shared" si="15"/>
        <v>0</v>
      </c>
      <c r="AY176" s="57">
        <f t="shared" si="15"/>
        <v>0</v>
      </c>
      <c r="AZ176" s="57">
        <f t="shared" si="15"/>
        <v>0</v>
      </c>
      <c r="BA176" s="2565"/>
      <c r="BB176" s="2602"/>
      <c r="BC176" s="2602"/>
      <c r="BD176" s="2602"/>
      <c r="BE176" s="2602"/>
      <c r="BF176" s="2602"/>
      <c r="BG176" s="2602"/>
    </row>
    <row r="177" spans="2:59" ht="15.75" hidden="1" customHeight="1">
      <c r="B177" s="2603" t="s">
        <v>17851</v>
      </c>
      <c r="C177" s="2604" t="s">
        <v>6756</v>
      </c>
      <c r="D177" s="2604">
        <v>3</v>
      </c>
      <c r="E177" s="2605">
        <v>0</v>
      </c>
      <c r="F177" s="2605">
        <v>0</v>
      </c>
      <c r="G177" s="2605">
        <v>0</v>
      </c>
      <c r="H177" s="2605">
        <v>0</v>
      </c>
      <c r="I177" s="2605">
        <v>0</v>
      </c>
      <c r="J177" s="2605">
        <v>0</v>
      </c>
      <c r="K177" s="2606">
        <v>0</v>
      </c>
      <c r="L177" s="2610"/>
      <c r="M177" s="2607">
        <v>0</v>
      </c>
      <c r="N177" s="2605">
        <v>0</v>
      </c>
      <c r="O177" s="2605">
        <v>0</v>
      </c>
      <c r="P177" s="2605">
        <v>0</v>
      </c>
      <c r="Q177" s="2605">
        <v>0</v>
      </c>
      <c r="R177" s="2605">
        <v>0</v>
      </c>
      <c r="S177" s="2606">
        <v>0</v>
      </c>
      <c r="T177" s="2599"/>
      <c r="U177" s="2608" t="s">
        <v>15478</v>
      </c>
      <c r="V177" s="2605">
        <v>0</v>
      </c>
      <c r="W177" s="2605">
        <v>0</v>
      </c>
      <c r="X177" s="2605">
        <v>0</v>
      </c>
      <c r="Y177" s="2606">
        <v>0</v>
      </c>
      <c r="Z177" s="2576"/>
      <c r="AA177" s="2609" t="s">
        <v>17768</v>
      </c>
      <c r="AC177" s="2565"/>
      <c r="AD177" s="92">
        <f t="shared" si="16"/>
        <v>0</v>
      </c>
      <c r="AE177" s="2565"/>
      <c r="AF177" s="57">
        <f t="shared" si="20"/>
        <v>0</v>
      </c>
      <c r="AG177" s="57">
        <f t="shared" si="20"/>
        <v>0</v>
      </c>
      <c r="AH177" s="57">
        <f t="shared" si="20"/>
        <v>0</v>
      </c>
      <c r="AI177" s="57">
        <f t="shared" si="19"/>
        <v>0</v>
      </c>
      <c r="AJ177" s="57">
        <f t="shared" si="19"/>
        <v>0</v>
      </c>
      <c r="AK177" s="57">
        <f t="shared" si="19"/>
        <v>0</v>
      </c>
      <c r="AL177" s="57">
        <f t="shared" si="19"/>
        <v>0</v>
      </c>
      <c r="AN177" s="57">
        <f t="shared" si="18"/>
        <v>0</v>
      </c>
      <c r="AO177" s="57">
        <f t="shared" si="18"/>
        <v>0</v>
      </c>
      <c r="AP177" s="57">
        <f t="shared" si="18"/>
        <v>0</v>
      </c>
      <c r="AQ177" s="57">
        <f t="shared" si="17"/>
        <v>0</v>
      </c>
      <c r="AR177" s="57">
        <f t="shared" si="17"/>
        <v>0</v>
      </c>
      <c r="AS177" s="57">
        <f t="shared" si="17"/>
        <v>0</v>
      </c>
      <c r="AT177" s="57">
        <f t="shared" si="17"/>
        <v>0</v>
      </c>
      <c r="AW177" s="57">
        <f t="shared" si="15"/>
        <v>0</v>
      </c>
      <c r="AX177" s="57">
        <f t="shared" si="15"/>
        <v>0</v>
      </c>
      <c r="AY177" s="57">
        <f t="shared" si="15"/>
        <v>0</v>
      </c>
      <c r="AZ177" s="57">
        <f t="shared" si="15"/>
        <v>0</v>
      </c>
      <c r="BA177" s="2565"/>
      <c r="BB177" s="2602"/>
      <c r="BC177" s="2602"/>
      <c r="BD177" s="2602"/>
      <c r="BE177" s="2602"/>
      <c r="BF177" s="2602"/>
      <c r="BG177" s="2602"/>
    </row>
    <row r="178" spans="2:59" ht="15.75" hidden="1" customHeight="1">
      <c r="B178" s="2603" t="s">
        <v>17852</v>
      </c>
      <c r="C178" s="2604" t="s">
        <v>6756</v>
      </c>
      <c r="D178" s="2604">
        <v>3</v>
      </c>
      <c r="E178" s="2605">
        <v>0</v>
      </c>
      <c r="F178" s="2605">
        <v>0</v>
      </c>
      <c r="G178" s="2605">
        <v>0</v>
      </c>
      <c r="H178" s="2605">
        <v>0</v>
      </c>
      <c r="I178" s="2605">
        <v>0</v>
      </c>
      <c r="J178" s="2605">
        <v>0</v>
      </c>
      <c r="K178" s="2606">
        <v>0</v>
      </c>
      <c r="L178" s="2610"/>
      <c r="M178" s="2607">
        <v>0</v>
      </c>
      <c r="N178" s="2605">
        <v>0</v>
      </c>
      <c r="O178" s="2605">
        <v>0</v>
      </c>
      <c r="P178" s="2605">
        <v>0</v>
      </c>
      <c r="Q178" s="2605">
        <v>0</v>
      </c>
      <c r="R178" s="2605">
        <v>0</v>
      </c>
      <c r="S178" s="2606">
        <v>0</v>
      </c>
      <c r="T178" s="2599"/>
      <c r="U178" s="2608" t="s">
        <v>15478</v>
      </c>
      <c r="V178" s="2605">
        <v>0</v>
      </c>
      <c r="W178" s="2605">
        <v>0</v>
      </c>
      <c r="X178" s="2605">
        <v>0</v>
      </c>
      <c r="Y178" s="2606">
        <v>0</v>
      </c>
      <c r="Z178" s="2576"/>
      <c r="AA178" s="2609" t="s">
        <v>17769</v>
      </c>
      <c r="AC178" s="2565"/>
      <c r="AD178" s="92">
        <f t="shared" si="16"/>
        <v>0</v>
      </c>
      <c r="AE178" s="2565"/>
      <c r="AF178" s="57">
        <f t="shared" si="20"/>
        <v>0</v>
      </c>
      <c r="AG178" s="57">
        <f t="shared" si="20"/>
        <v>0</v>
      </c>
      <c r="AH178" s="57">
        <f t="shared" si="20"/>
        <v>0</v>
      </c>
      <c r="AI178" s="57">
        <f t="shared" si="19"/>
        <v>0</v>
      </c>
      <c r="AJ178" s="57">
        <f t="shared" si="19"/>
        <v>0</v>
      </c>
      <c r="AK178" s="57">
        <f t="shared" si="19"/>
        <v>0</v>
      </c>
      <c r="AL178" s="57">
        <f t="shared" si="19"/>
        <v>0</v>
      </c>
      <c r="AN178" s="57">
        <f t="shared" si="18"/>
        <v>0</v>
      </c>
      <c r="AO178" s="57">
        <f t="shared" si="18"/>
        <v>0</v>
      </c>
      <c r="AP178" s="57">
        <f t="shared" si="18"/>
        <v>0</v>
      </c>
      <c r="AQ178" s="57">
        <f t="shared" si="17"/>
        <v>0</v>
      </c>
      <c r="AR178" s="57">
        <f t="shared" si="17"/>
        <v>0</v>
      </c>
      <c r="AS178" s="57">
        <f t="shared" si="17"/>
        <v>0</v>
      </c>
      <c r="AT178" s="57">
        <f t="shared" si="17"/>
        <v>0</v>
      </c>
      <c r="AW178" s="57">
        <f t="shared" si="15"/>
        <v>0</v>
      </c>
      <c r="AX178" s="57">
        <f t="shared" si="15"/>
        <v>0</v>
      </c>
      <c r="AY178" s="57">
        <f t="shared" si="15"/>
        <v>0</v>
      </c>
      <c r="AZ178" s="57">
        <f t="shared" si="15"/>
        <v>0</v>
      </c>
      <c r="BA178" s="2565"/>
      <c r="BB178" s="2602"/>
      <c r="BC178" s="2602"/>
      <c r="BD178" s="2602"/>
      <c r="BE178" s="2602"/>
      <c r="BF178" s="2602"/>
      <c r="BG178" s="2602"/>
    </row>
    <row r="179" spans="2:59" ht="15.75" hidden="1" customHeight="1">
      <c r="B179" s="2603" t="s">
        <v>17853</v>
      </c>
      <c r="C179" s="2604" t="s">
        <v>6756</v>
      </c>
      <c r="D179" s="2604">
        <v>3</v>
      </c>
      <c r="E179" s="2605">
        <v>0</v>
      </c>
      <c r="F179" s="2605">
        <v>0</v>
      </c>
      <c r="G179" s="2605">
        <v>0</v>
      </c>
      <c r="H179" s="2605">
        <v>0</v>
      </c>
      <c r="I179" s="2605">
        <v>0</v>
      </c>
      <c r="J179" s="2605">
        <v>0</v>
      </c>
      <c r="K179" s="2606">
        <v>0</v>
      </c>
      <c r="L179" s="2610"/>
      <c r="M179" s="2607">
        <v>0</v>
      </c>
      <c r="N179" s="2605">
        <v>0</v>
      </c>
      <c r="O179" s="2605">
        <v>0</v>
      </c>
      <c r="P179" s="2605">
        <v>0</v>
      </c>
      <c r="Q179" s="2605">
        <v>0</v>
      </c>
      <c r="R179" s="2605">
        <v>0</v>
      </c>
      <c r="S179" s="2606">
        <v>0</v>
      </c>
      <c r="T179" s="2599"/>
      <c r="U179" s="2608" t="s">
        <v>15478</v>
      </c>
      <c r="V179" s="2605">
        <v>0</v>
      </c>
      <c r="W179" s="2605">
        <v>0</v>
      </c>
      <c r="X179" s="2605">
        <v>0</v>
      </c>
      <c r="Y179" s="2606">
        <v>0</v>
      </c>
      <c r="Z179" s="2576"/>
      <c r="AA179" s="2609" t="s">
        <v>17770</v>
      </c>
      <c r="AC179" s="2565"/>
      <c r="AD179" s="92">
        <f t="shared" si="16"/>
        <v>0</v>
      </c>
      <c r="AE179" s="2565"/>
      <c r="AF179" s="57">
        <f t="shared" si="20"/>
        <v>0</v>
      </c>
      <c r="AG179" s="57">
        <f t="shared" si="20"/>
        <v>0</v>
      </c>
      <c r="AH179" s="57">
        <f t="shared" si="20"/>
        <v>0</v>
      </c>
      <c r="AI179" s="57">
        <f t="shared" si="19"/>
        <v>0</v>
      </c>
      <c r="AJ179" s="57">
        <f t="shared" si="19"/>
        <v>0</v>
      </c>
      <c r="AK179" s="57">
        <f t="shared" si="19"/>
        <v>0</v>
      </c>
      <c r="AL179" s="57">
        <f t="shared" si="19"/>
        <v>0</v>
      </c>
      <c r="AN179" s="57">
        <f t="shared" si="18"/>
        <v>0</v>
      </c>
      <c r="AO179" s="57">
        <f t="shared" si="18"/>
        <v>0</v>
      </c>
      <c r="AP179" s="57">
        <f t="shared" si="18"/>
        <v>0</v>
      </c>
      <c r="AQ179" s="57">
        <f t="shared" si="17"/>
        <v>0</v>
      </c>
      <c r="AR179" s="57">
        <f t="shared" si="17"/>
        <v>0</v>
      </c>
      <c r="AS179" s="57">
        <f t="shared" si="17"/>
        <v>0</v>
      </c>
      <c r="AT179" s="57">
        <f t="shared" si="17"/>
        <v>0</v>
      </c>
      <c r="AW179" s="57">
        <f t="shared" si="15"/>
        <v>0</v>
      </c>
      <c r="AX179" s="57">
        <f t="shared" si="15"/>
        <v>0</v>
      </c>
      <c r="AY179" s="57">
        <f t="shared" si="15"/>
        <v>0</v>
      </c>
      <c r="AZ179" s="57">
        <f t="shared" si="15"/>
        <v>0</v>
      </c>
      <c r="BA179" s="2565"/>
      <c r="BB179" s="2602"/>
      <c r="BC179" s="2602"/>
      <c r="BD179" s="2602"/>
      <c r="BE179" s="2602"/>
      <c r="BF179" s="2602"/>
      <c r="BG179" s="2602"/>
    </row>
    <row r="180" spans="2:59" ht="15.75" hidden="1" customHeight="1">
      <c r="B180" s="2603" t="s">
        <v>17854</v>
      </c>
      <c r="C180" s="2604" t="s">
        <v>6756</v>
      </c>
      <c r="D180" s="2604">
        <v>3</v>
      </c>
      <c r="E180" s="2605">
        <v>0</v>
      </c>
      <c r="F180" s="2605">
        <v>0</v>
      </c>
      <c r="G180" s="2605">
        <v>0</v>
      </c>
      <c r="H180" s="2605">
        <v>0</v>
      </c>
      <c r="I180" s="2605">
        <v>0</v>
      </c>
      <c r="J180" s="2605">
        <v>0</v>
      </c>
      <c r="K180" s="2606">
        <v>0</v>
      </c>
      <c r="L180" s="2610"/>
      <c r="M180" s="2607">
        <v>0</v>
      </c>
      <c r="N180" s="2605">
        <v>0</v>
      </c>
      <c r="O180" s="2605">
        <v>0</v>
      </c>
      <c r="P180" s="2605">
        <v>0</v>
      </c>
      <c r="Q180" s="2605">
        <v>0</v>
      </c>
      <c r="R180" s="2605">
        <v>0</v>
      </c>
      <c r="S180" s="2606">
        <v>0</v>
      </c>
      <c r="T180" s="2599"/>
      <c r="U180" s="2608" t="s">
        <v>15478</v>
      </c>
      <c r="V180" s="2605">
        <v>0</v>
      </c>
      <c r="W180" s="2605">
        <v>0</v>
      </c>
      <c r="X180" s="2605">
        <v>0</v>
      </c>
      <c r="Y180" s="2606">
        <v>0</v>
      </c>
      <c r="Z180" s="2576"/>
      <c r="AA180" s="2609" t="s">
        <v>17771</v>
      </c>
      <c r="AC180" s="2565"/>
      <c r="AD180" s="92">
        <f t="shared" si="16"/>
        <v>0</v>
      </c>
      <c r="AE180" s="2565"/>
      <c r="AF180" s="57">
        <f t="shared" si="20"/>
        <v>0</v>
      </c>
      <c r="AG180" s="57">
        <f t="shared" si="20"/>
        <v>0</v>
      </c>
      <c r="AH180" s="57">
        <f t="shared" si="20"/>
        <v>0</v>
      </c>
      <c r="AI180" s="57">
        <f t="shared" si="19"/>
        <v>0</v>
      </c>
      <c r="AJ180" s="57">
        <f t="shared" si="19"/>
        <v>0</v>
      </c>
      <c r="AK180" s="57">
        <f t="shared" si="19"/>
        <v>0</v>
      </c>
      <c r="AL180" s="57">
        <f t="shared" si="19"/>
        <v>0</v>
      </c>
      <c r="AN180" s="57">
        <f t="shared" si="18"/>
        <v>0</v>
      </c>
      <c r="AO180" s="57">
        <f t="shared" si="18"/>
        <v>0</v>
      </c>
      <c r="AP180" s="57">
        <f t="shared" si="18"/>
        <v>0</v>
      </c>
      <c r="AQ180" s="57">
        <f t="shared" si="17"/>
        <v>0</v>
      </c>
      <c r="AR180" s="57">
        <f t="shared" si="17"/>
        <v>0</v>
      </c>
      <c r="AS180" s="57">
        <f t="shared" si="17"/>
        <v>0</v>
      </c>
      <c r="AT180" s="57">
        <f t="shared" si="17"/>
        <v>0</v>
      </c>
      <c r="AW180" s="57">
        <f t="shared" si="15"/>
        <v>0</v>
      </c>
      <c r="AX180" s="57">
        <f t="shared" si="15"/>
        <v>0</v>
      </c>
      <c r="AY180" s="57">
        <f t="shared" si="15"/>
        <v>0</v>
      </c>
      <c r="AZ180" s="57">
        <f t="shared" si="15"/>
        <v>0</v>
      </c>
      <c r="BA180" s="2565"/>
      <c r="BB180" s="2602"/>
      <c r="BC180" s="2602"/>
      <c r="BD180" s="2602"/>
      <c r="BE180" s="2602"/>
      <c r="BF180" s="2602"/>
      <c r="BG180" s="2602"/>
    </row>
    <row r="181" spans="2:59" ht="15.75" hidden="1" customHeight="1">
      <c r="B181" s="2603" t="s">
        <v>17855</v>
      </c>
      <c r="C181" s="2604" t="s">
        <v>6756</v>
      </c>
      <c r="D181" s="2604">
        <v>3</v>
      </c>
      <c r="E181" s="2605">
        <v>0</v>
      </c>
      <c r="F181" s="2605">
        <v>0</v>
      </c>
      <c r="G181" s="2605">
        <v>0</v>
      </c>
      <c r="H181" s="2605">
        <v>0</v>
      </c>
      <c r="I181" s="2605">
        <v>0</v>
      </c>
      <c r="J181" s="2605">
        <v>0</v>
      </c>
      <c r="K181" s="2606">
        <v>0</v>
      </c>
      <c r="L181" s="2610"/>
      <c r="M181" s="2607">
        <v>0</v>
      </c>
      <c r="N181" s="2605">
        <v>0</v>
      </c>
      <c r="O181" s="2605">
        <v>0</v>
      </c>
      <c r="P181" s="2605">
        <v>0</v>
      </c>
      <c r="Q181" s="2605">
        <v>0</v>
      </c>
      <c r="R181" s="2605">
        <v>0</v>
      </c>
      <c r="S181" s="2606">
        <v>0</v>
      </c>
      <c r="T181" s="2599"/>
      <c r="U181" s="2608" t="s">
        <v>15478</v>
      </c>
      <c r="V181" s="2605">
        <v>0</v>
      </c>
      <c r="W181" s="2605">
        <v>0</v>
      </c>
      <c r="X181" s="2605">
        <v>0</v>
      </c>
      <c r="Y181" s="2606">
        <v>0</v>
      </c>
      <c r="Z181" s="2576"/>
      <c r="AA181" s="2609" t="s">
        <v>17772</v>
      </c>
      <c r="AC181" s="2565"/>
      <c r="AD181" s="92">
        <f t="shared" si="16"/>
        <v>0</v>
      </c>
      <c r="AE181" s="2565"/>
      <c r="AF181" s="57">
        <f t="shared" si="20"/>
        <v>0</v>
      </c>
      <c r="AG181" s="57">
        <f t="shared" si="20"/>
        <v>0</v>
      </c>
      <c r="AH181" s="57">
        <f t="shared" si="20"/>
        <v>0</v>
      </c>
      <c r="AI181" s="57">
        <f t="shared" si="19"/>
        <v>0</v>
      </c>
      <c r="AJ181" s="57">
        <f t="shared" si="19"/>
        <v>0</v>
      </c>
      <c r="AK181" s="57">
        <f t="shared" si="19"/>
        <v>0</v>
      </c>
      <c r="AL181" s="57">
        <f t="shared" si="19"/>
        <v>0</v>
      </c>
      <c r="AN181" s="57">
        <f t="shared" si="18"/>
        <v>0</v>
      </c>
      <c r="AO181" s="57">
        <f t="shared" si="18"/>
        <v>0</v>
      </c>
      <c r="AP181" s="57">
        <f t="shared" si="18"/>
        <v>0</v>
      </c>
      <c r="AQ181" s="57">
        <f t="shared" si="17"/>
        <v>0</v>
      </c>
      <c r="AR181" s="57">
        <f t="shared" si="17"/>
        <v>0</v>
      </c>
      <c r="AS181" s="57">
        <f t="shared" si="17"/>
        <v>0</v>
      </c>
      <c r="AT181" s="57">
        <f t="shared" si="17"/>
        <v>0</v>
      </c>
      <c r="AW181" s="57">
        <f t="shared" si="15"/>
        <v>0</v>
      </c>
      <c r="AX181" s="57">
        <f t="shared" si="15"/>
        <v>0</v>
      </c>
      <c r="AY181" s="57">
        <f t="shared" si="15"/>
        <v>0</v>
      </c>
      <c r="AZ181" s="57">
        <f t="shared" si="15"/>
        <v>0</v>
      </c>
      <c r="BA181" s="2565"/>
      <c r="BB181" s="2602"/>
      <c r="BC181" s="2602"/>
      <c r="BD181" s="2602"/>
      <c r="BE181" s="2602"/>
      <c r="BF181" s="2602"/>
      <c r="BG181" s="2602"/>
    </row>
    <row r="182" spans="2:59" ht="15.75" hidden="1" customHeight="1">
      <c r="B182" s="2603" t="s">
        <v>17856</v>
      </c>
      <c r="C182" s="2604" t="s">
        <v>6756</v>
      </c>
      <c r="D182" s="2604">
        <v>3</v>
      </c>
      <c r="E182" s="2605">
        <v>0</v>
      </c>
      <c r="F182" s="2605">
        <v>0</v>
      </c>
      <c r="G182" s="2605">
        <v>0</v>
      </c>
      <c r="H182" s="2605">
        <v>0</v>
      </c>
      <c r="I182" s="2605">
        <v>0</v>
      </c>
      <c r="J182" s="2605">
        <v>0</v>
      </c>
      <c r="K182" s="2606">
        <v>0</v>
      </c>
      <c r="L182" s="2610"/>
      <c r="M182" s="2607">
        <v>0</v>
      </c>
      <c r="N182" s="2605">
        <v>0</v>
      </c>
      <c r="O182" s="2605">
        <v>0</v>
      </c>
      <c r="P182" s="2605">
        <v>0</v>
      </c>
      <c r="Q182" s="2605">
        <v>0</v>
      </c>
      <c r="R182" s="2605">
        <v>0</v>
      </c>
      <c r="S182" s="2606">
        <v>0</v>
      </c>
      <c r="T182" s="2599"/>
      <c r="U182" s="2608" t="s">
        <v>15478</v>
      </c>
      <c r="V182" s="2605">
        <v>0</v>
      </c>
      <c r="W182" s="2605">
        <v>0</v>
      </c>
      <c r="X182" s="2605">
        <v>0</v>
      </c>
      <c r="Y182" s="2606">
        <v>0</v>
      </c>
      <c r="Z182" s="2576"/>
      <c r="AA182" s="2609" t="s">
        <v>17773</v>
      </c>
      <c r="AC182" s="2565"/>
      <c r="AD182" s="92">
        <f t="shared" si="16"/>
        <v>0</v>
      </c>
      <c r="AE182" s="2565"/>
      <c r="AF182" s="57">
        <f t="shared" si="20"/>
        <v>0</v>
      </c>
      <c r="AG182" s="57">
        <f t="shared" si="20"/>
        <v>0</v>
      </c>
      <c r="AH182" s="57">
        <f t="shared" si="20"/>
        <v>0</v>
      </c>
      <c r="AI182" s="57">
        <f t="shared" si="19"/>
        <v>0</v>
      </c>
      <c r="AJ182" s="57">
        <f t="shared" si="19"/>
        <v>0</v>
      </c>
      <c r="AK182" s="57">
        <f t="shared" si="19"/>
        <v>0</v>
      </c>
      <c r="AL182" s="57">
        <f t="shared" si="19"/>
        <v>0</v>
      </c>
      <c r="AN182" s="57">
        <f t="shared" si="18"/>
        <v>0</v>
      </c>
      <c r="AO182" s="57">
        <f t="shared" si="18"/>
        <v>0</v>
      </c>
      <c r="AP182" s="57">
        <f t="shared" si="18"/>
        <v>0</v>
      </c>
      <c r="AQ182" s="57">
        <f t="shared" si="17"/>
        <v>0</v>
      </c>
      <c r="AR182" s="57">
        <f t="shared" si="17"/>
        <v>0</v>
      </c>
      <c r="AS182" s="57">
        <f t="shared" si="17"/>
        <v>0</v>
      </c>
      <c r="AT182" s="57">
        <f t="shared" si="17"/>
        <v>0</v>
      </c>
      <c r="AW182" s="57">
        <f t="shared" si="15"/>
        <v>0</v>
      </c>
      <c r="AX182" s="57">
        <f t="shared" si="15"/>
        <v>0</v>
      </c>
      <c r="AY182" s="57">
        <f t="shared" si="15"/>
        <v>0</v>
      </c>
      <c r="AZ182" s="57">
        <f t="shared" si="15"/>
        <v>0</v>
      </c>
      <c r="BA182" s="2565"/>
      <c r="BB182" s="2602"/>
      <c r="BC182" s="2602"/>
      <c r="BD182" s="2602"/>
      <c r="BE182" s="2602"/>
      <c r="BF182" s="2602"/>
      <c r="BG182" s="2602"/>
    </row>
    <row r="183" spans="2:59" ht="15.75" hidden="1" customHeight="1">
      <c r="B183" s="2603" t="s">
        <v>17857</v>
      </c>
      <c r="C183" s="2604" t="s">
        <v>6756</v>
      </c>
      <c r="D183" s="2604">
        <v>3</v>
      </c>
      <c r="E183" s="2605">
        <v>0</v>
      </c>
      <c r="F183" s="2605">
        <v>0</v>
      </c>
      <c r="G183" s="2605">
        <v>0</v>
      </c>
      <c r="H183" s="2605">
        <v>0</v>
      </c>
      <c r="I183" s="2605">
        <v>0</v>
      </c>
      <c r="J183" s="2605">
        <v>0</v>
      </c>
      <c r="K183" s="2606">
        <v>0</v>
      </c>
      <c r="L183" s="2610"/>
      <c r="M183" s="2607">
        <v>0</v>
      </c>
      <c r="N183" s="2605">
        <v>0</v>
      </c>
      <c r="O183" s="2605">
        <v>0</v>
      </c>
      <c r="P183" s="2605">
        <v>0</v>
      </c>
      <c r="Q183" s="2605">
        <v>0</v>
      </c>
      <c r="R183" s="2605">
        <v>0</v>
      </c>
      <c r="S183" s="2606">
        <v>0</v>
      </c>
      <c r="T183" s="2599"/>
      <c r="U183" s="2608" t="s">
        <v>15478</v>
      </c>
      <c r="V183" s="2605">
        <v>0</v>
      </c>
      <c r="W183" s="2605">
        <v>0</v>
      </c>
      <c r="X183" s="2605">
        <v>0</v>
      </c>
      <c r="Y183" s="2606">
        <v>0</v>
      </c>
      <c r="Z183" s="2576"/>
      <c r="AA183" s="2609" t="s">
        <v>17774</v>
      </c>
      <c r="AC183" s="2565"/>
      <c r="AD183" s="92">
        <f t="shared" si="16"/>
        <v>0</v>
      </c>
      <c r="AE183" s="2565"/>
      <c r="AF183" s="57">
        <f t="shared" si="20"/>
        <v>0</v>
      </c>
      <c r="AG183" s="57">
        <f t="shared" si="20"/>
        <v>0</v>
      </c>
      <c r="AH183" s="57">
        <f t="shared" si="20"/>
        <v>0</v>
      </c>
      <c r="AI183" s="57">
        <f t="shared" si="19"/>
        <v>0</v>
      </c>
      <c r="AJ183" s="57">
        <f t="shared" si="19"/>
        <v>0</v>
      </c>
      <c r="AK183" s="57">
        <f t="shared" si="19"/>
        <v>0</v>
      </c>
      <c r="AL183" s="57">
        <f t="shared" si="19"/>
        <v>0</v>
      </c>
      <c r="AN183" s="57">
        <f t="shared" si="18"/>
        <v>0</v>
      </c>
      <c r="AO183" s="57">
        <f t="shared" si="18"/>
        <v>0</v>
      </c>
      <c r="AP183" s="57">
        <f t="shared" si="18"/>
        <v>0</v>
      </c>
      <c r="AQ183" s="57">
        <f t="shared" si="17"/>
        <v>0</v>
      </c>
      <c r="AR183" s="57">
        <f t="shared" si="17"/>
        <v>0</v>
      </c>
      <c r="AS183" s="57">
        <f t="shared" si="17"/>
        <v>0</v>
      </c>
      <c r="AT183" s="57">
        <f t="shared" si="17"/>
        <v>0</v>
      </c>
      <c r="AW183" s="57">
        <f t="shared" si="15"/>
        <v>0</v>
      </c>
      <c r="AX183" s="57">
        <f t="shared" si="15"/>
        <v>0</v>
      </c>
      <c r="AY183" s="57">
        <f t="shared" si="15"/>
        <v>0</v>
      </c>
      <c r="AZ183" s="57">
        <f t="shared" si="15"/>
        <v>0</v>
      </c>
      <c r="BA183" s="2565"/>
      <c r="BB183" s="2602"/>
      <c r="BC183" s="2602"/>
      <c r="BD183" s="2602"/>
      <c r="BE183" s="2602"/>
      <c r="BF183" s="2602"/>
      <c r="BG183" s="2602"/>
    </row>
    <row r="184" spans="2:59" ht="15.75" hidden="1" customHeight="1">
      <c r="B184" s="2603" t="s">
        <v>17858</v>
      </c>
      <c r="C184" s="2604" t="s">
        <v>6756</v>
      </c>
      <c r="D184" s="2604">
        <v>3</v>
      </c>
      <c r="E184" s="2605">
        <v>0</v>
      </c>
      <c r="F184" s="2605">
        <v>0</v>
      </c>
      <c r="G184" s="2605">
        <v>0</v>
      </c>
      <c r="H184" s="2605">
        <v>0</v>
      </c>
      <c r="I184" s="2605">
        <v>0</v>
      </c>
      <c r="J184" s="2605">
        <v>0</v>
      </c>
      <c r="K184" s="2606">
        <v>0</v>
      </c>
      <c r="L184" s="2610"/>
      <c r="M184" s="2607">
        <v>0</v>
      </c>
      <c r="N184" s="2605">
        <v>0</v>
      </c>
      <c r="O184" s="2605">
        <v>0</v>
      </c>
      <c r="P184" s="2605">
        <v>0</v>
      </c>
      <c r="Q184" s="2605">
        <v>0</v>
      </c>
      <c r="R184" s="2605">
        <v>0</v>
      </c>
      <c r="S184" s="2606">
        <v>0</v>
      </c>
      <c r="T184" s="2599"/>
      <c r="U184" s="2608" t="s">
        <v>15478</v>
      </c>
      <c r="V184" s="2605">
        <v>0</v>
      </c>
      <c r="W184" s="2605">
        <v>0</v>
      </c>
      <c r="X184" s="2605">
        <v>0</v>
      </c>
      <c r="Y184" s="2606">
        <v>0</v>
      </c>
      <c r="Z184" s="2576"/>
      <c r="AA184" s="2609" t="s">
        <v>17775</v>
      </c>
      <c r="AC184" s="2565"/>
      <c r="AD184" s="92">
        <f t="shared" si="16"/>
        <v>0</v>
      </c>
      <c r="AE184" s="2565"/>
      <c r="AF184" s="57">
        <f t="shared" si="20"/>
        <v>0</v>
      </c>
      <c r="AG184" s="57">
        <f t="shared" si="20"/>
        <v>0</v>
      </c>
      <c r="AH184" s="57">
        <f t="shared" si="20"/>
        <v>0</v>
      </c>
      <c r="AI184" s="57">
        <f t="shared" si="19"/>
        <v>0</v>
      </c>
      <c r="AJ184" s="57">
        <f t="shared" si="19"/>
        <v>0</v>
      </c>
      <c r="AK184" s="57">
        <f t="shared" si="19"/>
        <v>0</v>
      </c>
      <c r="AL184" s="57">
        <f t="shared" si="19"/>
        <v>0</v>
      </c>
      <c r="AN184" s="57">
        <f t="shared" si="18"/>
        <v>0</v>
      </c>
      <c r="AO184" s="57">
        <f t="shared" si="18"/>
        <v>0</v>
      </c>
      <c r="AP184" s="57">
        <f t="shared" si="18"/>
        <v>0</v>
      </c>
      <c r="AQ184" s="57">
        <f t="shared" si="17"/>
        <v>0</v>
      </c>
      <c r="AR184" s="57">
        <f t="shared" si="17"/>
        <v>0</v>
      </c>
      <c r="AS184" s="57">
        <f t="shared" si="17"/>
        <v>0</v>
      </c>
      <c r="AT184" s="57">
        <f t="shared" si="17"/>
        <v>0</v>
      </c>
      <c r="AW184" s="57">
        <f t="shared" si="15"/>
        <v>0</v>
      </c>
      <c r="AX184" s="57">
        <f t="shared" si="15"/>
        <v>0</v>
      </c>
      <c r="AY184" s="57">
        <f t="shared" si="15"/>
        <v>0</v>
      </c>
      <c r="AZ184" s="57">
        <f t="shared" si="15"/>
        <v>0</v>
      </c>
      <c r="BA184" s="2565"/>
      <c r="BB184" s="2602"/>
      <c r="BC184" s="2602"/>
      <c r="BD184" s="2602"/>
      <c r="BE184" s="2602"/>
      <c r="BF184" s="2602"/>
      <c r="BG184" s="2602"/>
    </row>
    <row r="185" spans="2:59" ht="15.75" hidden="1" customHeight="1">
      <c r="B185" s="2603" t="s">
        <v>17859</v>
      </c>
      <c r="C185" s="2604" t="s">
        <v>6756</v>
      </c>
      <c r="D185" s="2604">
        <v>3</v>
      </c>
      <c r="E185" s="2605">
        <v>0</v>
      </c>
      <c r="F185" s="2605">
        <v>0</v>
      </c>
      <c r="G185" s="2605">
        <v>0</v>
      </c>
      <c r="H185" s="2605">
        <v>0</v>
      </c>
      <c r="I185" s="2605">
        <v>0</v>
      </c>
      <c r="J185" s="2605">
        <v>0</v>
      </c>
      <c r="K185" s="2606">
        <v>0</v>
      </c>
      <c r="L185" s="2610"/>
      <c r="M185" s="2607">
        <v>0</v>
      </c>
      <c r="N185" s="2605">
        <v>0</v>
      </c>
      <c r="O185" s="2605">
        <v>0</v>
      </c>
      <c r="P185" s="2605">
        <v>0</v>
      </c>
      <c r="Q185" s="2605">
        <v>0</v>
      </c>
      <c r="R185" s="2605">
        <v>0</v>
      </c>
      <c r="S185" s="2606">
        <v>0</v>
      </c>
      <c r="T185" s="2599"/>
      <c r="U185" s="2608" t="s">
        <v>15478</v>
      </c>
      <c r="V185" s="2605">
        <v>0</v>
      </c>
      <c r="W185" s="2605">
        <v>0</v>
      </c>
      <c r="X185" s="2605">
        <v>0</v>
      </c>
      <c r="Y185" s="2606">
        <v>0</v>
      </c>
      <c r="Z185" s="2576"/>
      <c r="AA185" s="2609" t="s">
        <v>17776</v>
      </c>
      <c r="AC185" s="2565"/>
      <c r="AD185" s="92">
        <f t="shared" si="16"/>
        <v>0</v>
      </c>
      <c r="AE185" s="2565"/>
      <c r="AF185" s="57">
        <f t="shared" si="20"/>
        <v>0</v>
      </c>
      <c r="AG185" s="57">
        <f t="shared" si="20"/>
        <v>0</v>
      </c>
      <c r="AH185" s="57">
        <f t="shared" si="20"/>
        <v>0</v>
      </c>
      <c r="AI185" s="57">
        <f t="shared" si="19"/>
        <v>0</v>
      </c>
      <c r="AJ185" s="57">
        <f t="shared" si="19"/>
        <v>0</v>
      </c>
      <c r="AK185" s="57">
        <f t="shared" si="19"/>
        <v>0</v>
      </c>
      <c r="AL185" s="57">
        <f t="shared" si="19"/>
        <v>0</v>
      </c>
      <c r="AN185" s="57">
        <f t="shared" si="18"/>
        <v>0</v>
      </c>
      <c r="AO185" s="57">
        <f t="shared" si="18"/>
        <v>0</v>
      </c>
      <c r="AP185" s="57">
        <f t="shared" si="18"/>
        <v>0</v>
      </c>
      <c r="AQ185" s="57">
        <f t="shared" si="17"/>
        <v>0</v>
      </c>
      <c r="AR185" s="57">
        <f t="shared" si="17"/>
        <v>0</v>
      </c>
      <c r="AS185" s="57">
        <f t="shared" si="17"/>
        <v>0</v>
      </c>
      <c r="AT185" s="57">
        <f t="shared" si="17"/>
        <v>0</v>
      </c>
      <c r="AW185" s="57">
        <f t="shared" si="15"/>
        <v>0</v>
      </c>
      <c r="AX185" s="57">
        <f t="shared" si="15"/>
        <v>0</v>
      </c>
      <c r="AY185" s="57">
        <f t="shared" si="15"/>
        <v>0</v>
      </c>
      <c r="AZ185" s="57">
        <f t="shared" si="15"/>
        <v>0</v>
      </c>
      <c r="BA185" s="2565"/>
      <c r="BB185" s="2602"/>
      <c r="BC185" s="2602"/>
      <c r="BD185" s="2602"/>
      <c r="BE185" s="2602"/>
      <c r="BF185" s="2602"/>
      <c r="BG185" s="2602"/>
    </row>
    <row r="186" spans="2:59" ht="15.75" hidden="1" customHeight="1">
      <c r="B186" s="2603" t="s">
        <v>17860</v>
      </c>
      <c r="C186" s="2604" t="s">
        <v>6756</v>
      </c>
      <c r="D186" s="2604">
        <v>3</v>
      </c>
      <c r="E186" s="2605">
        <v>0</v>
      </c>
      <c r="F186" s="2605">
        <v>0</v>
      </c>
      <c r="G186" s="2605">
        <v>0</v>
      </c>
      <c r="H186" s="2605">
        <v>0</v>
      </c>
      <c r="I186" s="2605">
        <v>0</v>
      </c>
      <c r="J186" s="2605">
        <v>0</v>
      </c>
      <c r="K186" s="2606">
        <v>0</v>
      </c>
      <c r="L186" s="2610"/>
      <c r="M186" s="2607">
        <v>0</v>
      </c>
      <c r="N186" s="2605">
        <v>0</v>
      </c>
      <c r="O186" s="2605">
        <v>0</v>
      </c>
      <c r="P186" s="2605">
        <v>0</v>
      </c>
      <c r="Q186" s="2605">
        <v>0</v>
      </c>
      <c r="R186" s="2605">
        <v>0</v>
      </c>
      <c r="S186" s="2606">
        <v>0</v>
      </c>
      <c r="T186" s="2599"/>
      <c r="U186" s="2608" t="s">
        <v>15478</v>
      </c>
      <c r="V186" s="2605">
        <v>0</v>
      </c>
      <c r="W186" s="2605">
        <v>0</v>
      </c>
      <c r="X186" s="2605">
        <v>0</v>
      </c>
      <c r="Y186" s="2606">
        <v>0</v>
      </c>
      <c r="Z186" s="2576"/>
      <c r="AA186" s="2609" t="s">
        <v>17777</v>
      </c>
      <c r="AC186" s="2565"/>
      <c r="AD186" s="92">
        <f t="shared" si="16"/>
        <v>0</v>
      </c>
      <c r="AE186" s="2565"/>
      <c r="AF186" s="57">
        <f t="shared" si="20"/>
        <v>0</v>
      </c>
      <c r="AG186" s="57">
        <f t="shared" si="20"/>
        <v>0</v>
      </c>
      <c r="AH186" s="57">
        <f t="shared" si="20"/>
        <v>0</v>
      </c>
      <c r="AI186" s="57">
        <f t="shared" si="19"/>
        <v>0</v>
      </c>
      <c r="AJ186" s="57">
        <f t="shared" si="19"/>
        <v>0</v>
      </c>
      <c r="AK186" s="57">
        <f t="shared" si="19"/>
        <v>0</v>
      </c>
      <c r="AL186" s="57">
        <f t="shared" si="19"/>
        <v>0</v>
      </c>
      <c r="AN186" s="57">
        <f t="shared" si="18"/>
        <v>0</v>
      </c>
      <c r="AO186" s="57">
        <f t="shared" si="18"/>
        <v>0</v>
      </c>
      <c r="AP186" s="57">
        <f t="shared" si="18"/>
        <v>0</v>
      </c>
      <c r="AQ186" s="57">
        <f t="shared" si="17"/>
        <v>0</v>
      </c>
      <c r="AR186" s="57">
        <f t="shared" si="17"/>
        <v>0</v>
      </c>
      <c r="AS186" s="57">
        <f t="shared" si="17"/>
        <v>0</v>
      </c>
      <c r="AT186" s="57">
        <f t="shared" si="17"/>
        <v>0</v>
      </c>
      <c r="AW186" s="57">
        <f t="shared" si="15"/>
        <v>0</v>
      </c>
      <c r="AX186" s="57">
        <f t="shared" si="15"/>
        <v>0</v>
      </c>
      <c r="AY186" s="57">
        <f t="shared" si="15"/>
        <v>0</v>
      </c>
      <c r="AZ186" s="57">
        <f t="shared" si="15"/>
        <v>0</v>
      </c>
      <c r="BA186" s="2565"/>
      <c r="BB186" s="2602"/>
      <c r="BC186" s="2602"/>
      <c r="BD186" s="2602"/>
      <c r="BE186" s="2602"/>
      <c r="BF186" s="2602"/>
      <c r="BG186" s="2602"/>
    </row>
    <row r="187" spans="2:59" ht="15.75" hidden="1" customHeight="1">
      <c r="B187" s="2603" t="s">
        <v>17861</v>
      </c>
      <c r="C187" s="2604" t="s">
        <v>6756</v>
      </c>
      <c r="D187" s="2604">
        <v>3</v>
      </c>
      <c r="E187" s="2605">
        <v>0</v>
      </c>
      <c r="F187" s="2605">
        <v>0</v>
      </c>
      <c r="G187" s="2605">
        <v>0</v>
      </c>
      <c r="H187" s="2605">
        <v>0</v>
      </c>
      <c r="I187" s="2605">
        <v>0</v>
      </c>
      <c r="J187" s="2605">
        <v>0</v>
      </c>
      <c r="K187" s="2606">
        <v>0</v>
      </c>
      <c r="L187" s="2610"/>
      <c r="M187" s="2607">
        <v>0</v>
      </c>
      <c r="N187" s="2605">
        <v>0</v>
      </c>
      <c r="O187" s="2605">
        <v>0</v>
      </c>
      <c r="P187" s="2605">
        <v>0</v>
      </c>
      <c r="Q187" s="2605">
        <v>0</v>
      </c>
      <c r="R187" s="2605">
        <v>0</v>
      </c>
      <c r="S187" s="2606">
        <v>0</v>
      </c>
      <c r="T187" s="2599"/>
      <c r="U187" s="2608" t="s">
        <v>15478</v>
      </c>
      <c r="V187" s="2605">
        <v>0</v>
      </c>
      <c r="W187" s="2605">
        <v>0</v>
      </c>
      <c r="X187" s="2605">
        <v>0</v>
      </c>
      <c r="Y187" s="2606">
        <v>0</v>
      </c>
      <c r="Z187" s="2576"/>
      <c r="AA187" s="2609" t="s">
        <v>17778</v>
      </c>
      <c r="AC187" s="2565"/>
      <c r="AD187" s="92">
        <f t="shared" si="16"/>
        <v>0</v>
      </c>
      <c r="AE187" s="2565"/>
      <c r="AF187" s="57">
        <f t="shared" si="20"/>
        <v>0</v>
      </c>
      <c r="AG187" s="57">
        <f t="shared" si="20"/>
        <v>0</v>
      </c>
      <c r="AH187" s="57">
        <f t="shared" si="20"/>
        <v>0</v>
      </c>
      <c r="AI187" s="57">
        <f t="shared" si="19"/>
        <v>0</v>
      </c>
      <c r="AJ187" s="57">
        <f t="shared" si="19"/>
        <v>0</v>
      </c>
      <c r="AK187" s="57">
        <f t="shared" si="19"/>
        <v>0</v>
      </c>
      <c r="AL187" s="57">
        <f t="shared" si="19"/>
        <v>0</v>
      </c>
      <c r="AN187" s="57">
        <f t="shared" si="18"/>
        <v>0</v>
      </c>
      <c r="AO187" s="57">
        <f t="shared" si="18"/>
        <v>0</v>
      </c>
      <c r="AP187" s="57">
        <f t="shared" si="18"/>
        <v>0</v>
      </c>
      <c r="AQ187" s="57">
        <f t="shared" si="17"/>
        <v>0</v>
      </c>
      <c r="AR187" s="57">
        <f t="shared" si="17"/>
        <v>0</v>
      </c>
      <c r="AS187" s="57">
        <f t="shared" si="17"/>
        <v>0</v>
      </c>
      <c r="AT187" s="57">
        <f t="shared" si="17"/>
        <v>0</v>
      </c>
      <c r="AW187" s="57">
        <f t="shared" si="15"/>
        <v>0</v>
      </c>
      <c r="AX187" s="57">
        <f t="shared" si="15"/>
        <v>0</v>
      </c>
      <c r="AY187" s="57">
        <f t="shared" si="15"/>
        <v>0</v>
      </c>
      <c r="AZ187" s="57">
        <f t="shared" si="15"/>
        <v>0</v>
      </c>
      <c r="BA187" s="2565"/>
      <c r="BB187" s="2602"/>
      <c r="BC187" s="2602"/>
      <c r="BD187" s="2602"/>
      <c r="BE187" s="2602"/>
      <c r="BF187" s="2602"/>
      <c r="BG187" s="2602"/>
    </row>
    <row r="188" spans="2:59" ht="15.75" hidden="1" customHeight="1">
      <c r="B188" s="2603" t="s">
        <v>17862</v>
      </c>
      <c r="C188" s="2604" t="s">
        <v>6756</v>
      </c>
      <c r="D188" s="2604">
        <v>3</v>
      </c>
      <c r="E188" s="2605">
        <v>0</v>
      </c>
      <c r="F188" s="2605">
        <v>0</v>
      </c>
      <c r="G188" s="2605">
        <v>0</v>
      </c>
      <c r="H188" s="2605">
        <v>0</v>
      </c>
      <c r="I188" s="2605">
        <v>0</v>
      </c>
      <c r="J188" s="2605">
        <v>0</v>
      </c>
      <c r="K188" s="2606">
        <v>0</v>
      </c>
      <c r="L188" s="2610"/>
      <c r="M188" s="2607">
        <v>0</v>
      </c>
      <c r="N188" s="2605">
        <v>0</v>
      </c>
      <c r="O188" s="2605">
        <v>0</v>
      </c>
      <c r="P188" s="2605">
        <v>0</v>
      </c>
      <c r="Q188" s="2605">
        <v>0</v>
      </c>
      <c r="R188" s="2605">
        <v>0</v>
      </c>
      <c r="S188" s="2606">
        <v>0</v>
      </c>
      <c r="T188" s="2599"/>
      <c r="U188" s="2608" t="s">
        <v>15478</v>
      </c>
      <c r="V188" s="2605">
        <v>0</v>
      </c>
      <c r="W188" s="2605">
        <v>0</v>
      </c>
      <c r="X188" s="2605">
        <v>0</v>
      </c>
      <c r="Y188" s="2606">
        <v>0</v>
      </c>
      <c r="Z188" s="2576"/>
      <c r="AA188" s="2609" t="s">
        <v>17779</v>
      </c>
      <c r="AC188" s="2565"/>
      <c r="AD188" s="92">
        <f t="shared" si="16"/>
        <v>0</v>
      </c>
      <c r="AE188" s="2565"/>
      <c r="AF188" s="57">
        <f t="shared" si="20"/>
        <v>0</v>
      </c>
      <c r="AG188" s="57">
        <f t="shared" si="20"/>
        <v>0</v>
      </c>
      <c r="AH188" s="57">
        <f t="shared" si="20"/>
        <v>0</v>
      </c>
      <c r="AI188" s="57">
        <f t="shared" si="19"/>
        <v>0</v>
      </c>
      <c r="AJ188" s="57">
        <f t="shared" si="19"/>
        <v>0</v>
      </c>
      <c r="AK188" s="57">
        <f t="shared" si="19"/>
        <v>0</v>
      </c>
      <c r="AL188" s="57">
        <f t="shared" si="19"/>
        <v>0</v>
      </c>
      <c r="AN188" s="57">
        <f t="shared" si="18"/>
        <v>0</v>
      </c>
      <c r="AO188" s="57">
        <f t="shared" si="18"/>
        <v>0</v>
      </c>
      <c r="AP188" s="57">
        <f t="shared" si="18"/>
        <v>0</v>
      </c>
      <c r="AQ188" s="57">
        <f t="shared" si="17"/>
        <v>0</v>
      </c>
      <c r="AR188" s="57">
        <f t="shared" si="17"/>
        <v>0</v>
      </c>
      <c r="AS188" s="57">
        <f t="shared" si="17"/>
        <v>0</v>
      </c>
      <c r="AT188" s="57">
        <f t="shared" si="17"/>
        <v>0</v>
      </c>
      <c r="AW188" s="57">
        <f t="shared" si="15"/>
        <v>0</v>
      </c>
      <c r="AX188" s="57">
        <f t="shared" si="15"/>
        <v>0</v>
      </c>
      <c r="AY188" s="57">
        <f t="shared" si="15"/>
        <v>0</v>
      </c>
      <c r="AZ188" s="57">
        <f t="shared" si="15"/>
        <v>0</v>
      </c>
      <c r="BA188" s="2565"/>
      <c r="BB188" s="2602"/>
      <c r="BC188" s="2602"/>
      <c r="BD188" s="2602"/>
      <c r="BE188" s="2602"/>
      <c r="BF188" s="2602"/>
      <c r="BG188" s="2602"/>
    </row>
    <row r="189" spans="2:59" ht="15.75" hidden="1" customHeight="1">
      <c r="B189" s="2603" t="s">
        <v>17863</v>
      </c>
      <c r="C189" s="2604" t="s">
        <v>6756</v>
      </c>
      <c r="D189" s="2604">
        <v>3</v>
      </c>
      <c r="E189" s="2605">
        <v>0</v>
      </c>
      <c r="F189" s="2605">
        <v>0</v>
      </c>
      <c r="G189" s="2605">
        <v>0</v>
      </c>
      <c r="H189" s="2605">
        <v>0</v>
      </c>
      <c r="I189" s="2605">
        <v>0</v>
      </c>
      <c r="J189" s="2605">
        <v>0</v>
      </c>
      <c r="K189" s="2606">
        <v>0</v>
      </c>
      <c r="L189" s="2610"/>
      <c r="M189" s="2607">
        <v>0</v>
      </c>
      <c r="N189" s="2605">
        <v>0</v>
      </c>
      <c r="O189" s="2605">
        <v>0</v>
      </c>
      <c r="P189" s="2605">
        <v>0</v>
      </c>
      <c r="Q189" s="2605">
        <v>0</v>
      </c>
      <c r="R189" s="2605">
        <v>0</v>
      </c>
      <c r="S189" s="2606">
        <v>0</v>
      </c>
      <c r="T189" s="2599"/>
      <c r="U189" s="2608" t="s">
        <v>15478</v>
      </c>
      <c r="V189" s="2605">
        <v>0</v>
      </c>
      <c r="W189" s="2605">
        <v>0</v>
      </c>
      <c r="X189" s="2605">
        <v>0</v>
      </c>
      <c r="Y189" s="2606">
        <v>0</v>
      </c>
      <c r="Z189" s="2576"/>
      <c r="AA189" s="2609" t="s">
        <v>17780</v>
      </c>
      <c r="AC189" s="2565"/>
      <c r="AD189" s="92">
        <f t="shared" si="16"/>
        <v>0</v>
      </c>
      <c r="AE189" s="2565"/>
      <c r="AF189" s="57">
        <f t="shared" si="20"/>
        <v>0</v>
      </c>
      <c r="AG189" s="57">
        <f t="shared" si="20"/>
        <v>0</v>
      </c>
      <c r="AH189" s="57">
        <f t="shared" si="20"/>
        <v>0</v>
      </c>
      <c r="AI189" s="57">
        <f t="shared" si="19"/>
        <v>0</v>
      </c>
      <c r="AJ189" s="57">
        <f t="shared" si="19"/>
        <v>0</v>
      </c>
      <c r="AK189" s="57">
        <f t="shared" si="19"/>
        <v>0</v>
      </c>
      <c r="AL189" s="57">
        <f t="shared" si="19"/>
        <v>0</v>
      </c>
      <c r="AN189" s="57">
        <f t="shared" si="18"/>
        <v>0</v>
      </c>
      <c r="AO189" s="57">
        <f t="shared" si="18"/>
        <v>0</v>
      </c>
      <c r="AP189" s="57">
        <f t="shared" si="18"/>
        <v>0</v>
      </c>
      <c r="AQ189" s="57">
        <f t="shared" si="17"/>
        <v>0</v>
      </c>
      <c r="AR189" s="57">
        <f t="shared" si="17"/>
        <v>0</v>
      </c>
      <c r="AS189" s="57">
        <f t="shared" si="17"/>
        <v>0</v>
      </c>
      <c r="AT189" s="57">
        <f t="shared" si="17"/>
        <v>0</v>
      </c>
      <c r="AW189" s="57">
        <f t="shared" si="15"/>
        <v>0</v>
      </c>
      <c r="AX189" s="57">
        <f t="shared" si="15"/>
        <v>0</v>
      </c>
      <c r="AY189" s="57">
        <f t="shared" si="15"/>
        <v>0</v>
      </c>
      <c r="AZ189" s="57">
        <f t="shared" si="15"/>
        <v>0</v>
      </c>
      <c r="BA189" s="2565"/>
      <c r="BB189" s="2602"/>
      <c r="BC189" s="2602"/>
      <c r="BD189" s="2602"/>
      <c r="BE189" s="2602"/>
      <c r="BF189" s="2602"/>
      <c r="BG189" s="2602"/>
    </row>
    <row r="190" spans="2:59" ht="15.75" hidden="1" customHeight="1">
      <c r="B190" s="2603" t="s">
        <v>17864</v>
      </c>
      <c r="C190" s="2604" t="s">
        <v>6756</v>
      </c>
      <c r="D190" s="2604">
        <v>3</v>
      </c>
      <c r="E190" s="2605">
        <v>0</v>
      </c>
      <c r="F190" s="2605">
        <v>0</v>
      </c>
      <c r="G190" s="2605">
        <v>0</v>
      </c>
      <c r="H190" s="2605">
        <v>0</v>
      </c>
      <c r="I190" s="2605">
        <v>0</v>
      </c>
      <c r="J190" s="2605">
        <v>0</v>
      </c>
      <c r="K190" s="2606">
        <v>0</v>
      </c>
      <c r="L190" s="2610"/>
      <c r="M190" s="2607">
        <v>0</v>
      </c>
      <c r="N190" s="2605">
        <v>0</v>
      </c>
      <c r="O190" s="2605">
        <v>0</v>
      </c>
      <c r="P190" s="2605">
        <v>0</v>
      </c>
      <c r="Q190" s="2605">
        <v>0</v>
      </c>
      <c r="R190" s="2605">
        <v>0</v>
      </c>
      <c r="S190" s="2606">
        <v>0</v>
      </c>
      <c r="T190" s="2599"/>
      <c r="U190" s="2608" t="s">
        <v>15478</v>
      </c>
      <c r="V190" s="2605">
        <v>0</v>
      </c>
      <c r="W190" s="2605">
        <v>0</v>
      </c>
      <c r="X190" s="2605">
        <v>0</v>
      </c>
      <c r="Y190" s="2606">
        <v>0</v>
      </c>
      <c r="Z190" s="2576"/>
      <c r="AA190" s="2609" t="s">
        <v>17781</v>
      </c>
      <c r="AC190" s="2565"/>
      <c r="AD190" s="92">
        <f t="shared" si="16"/>
        <v>0</v>
      </c>
      <c r="AE190" s="2565"/>
      <c r="AF190" s="57">
        <f t="shared" si="20"/>
        <v>0</v>
      </c>
      <c r="AG190" s="57">
        <f t="shared" si="20"/>
        <v>0</v>
      </c>
      <c r="AH190" s="57">
        <f t="shared" si="20"/>
        <v>0</v>
      </c>
      <c r="AI190" s="57">
        <f t="shared" si="19"/>
        <v>0</v>
      </c>
      <c r="AJ190" s="57">
        <f t="shared" si="19"/>
        <v>0</v>
      </c>
      <c r="AK190" s="57">
        <f t="shared" si="19"/>
        <v>0</v>
      </c>
      <c r="AL190" s="57">
        <f t="shared" si="19"/>
        <v>0</v>
      </c>
      <c r="AN190" s="57">
        <f t="shared" si="18"/>
        <v>0</v>
      </c>
      <c r="AO190" s="57">
        <f t="shared" si="18"/>
        <v>0</v>
      </c>
      <c r="AP190" s="57">
        <f t="shared" si="18"/>
        <v>0</v>
      </c>
      <c r="AQ190" s="57">
        <f t="shared" si="17"/>
        <v>0</v>
      </c>
      <c r="AR190" s="57">
        <f t="shared" si="17"/>
        <v>0</v>
      </c>
      <c r="AS190" s="57">
        <f t="shared" si="17"/>
        <v>0</v>
      </c>
      <c r="AT190" s="57">
        <f t="shared" si="17"/>
        <v>0</v>
      </c>
      <c r="AW190" s="57">
        <f t="shared" si="15"/>
        <v>0</v>
      </c>
      <c r="AX190" s="57">
        <f t="shared" si="15"/>
        <v>0</v>
      </c>
      <c r="AY190" s="57">
        <f t="shared" si="15"/>
        <v>0</v>
      </c>
      <c r="AZ190" s="57">
        <f t="shared" si="15"/>
        <v>0</v>
      </c>
      <c r="BA190" s="2565"/>
      <c r="BB190" s="2602"/>
      <c r="BC190" s="2602"/>
      <c r="BD190" s="2602"/>
      <c r="BE190" s="2602"/>
      <c r="BF190" s="2602"/>
      <c r="BG190" s="2602"/>
    </row>
    <row r="191" spans="2:59" ht="15.75" hidden="1" customHeight="1">
      <c r="B191" s="2603" t="s">
        <v>17865</v>
      </c>
      <c r="C191" s="2604" t="s">
        <v>6756</v>
      </c>
      <c r="D191" s="2604">
        <v>3</v>
      </c>
      <c r="E191" s="2605">
        <v>0</v>
      </c>
      <c r="F191" s="2605">
        <v>0</v>
      </c>
      <c r="G191" s="2605">
        <v>0</v>
      </c>
      <c r="H191" s="2605">
        <v>0</v>
      </c>
      <c r="I191" s="2605">
        <v>0</v>
      </c>
      <c r="J191" s="2605">
        <v>0</v>
      </c>
      <c r="K191" s="2606">
        <v>0</v>
      </c>
      <c r="L191" s="2610"/>
      <c r="M191" s="2607">
        <v>0</v>
      </c>
      <c r="N191" s="2605">
        <v>0</v>
      </c>
      <c r="O191" s="2605">
        <v>0</v>
      </c>
      <c r="P191" s="2605">
        <v>0</v>
      </c>
      <c r="Q191" s="2605">
        <v>0</v>
      </c>
      <c r="R191" s="2605">
        <v>0</v>
      </c>
      <c r="S191" s="2606">
        <v>0</v>
      </c>
      <c r="T191" s="2599"/>
      <c r="U191" s="2608" t="s">
        <v>15478</v>
      </c>
      <c r="V191" s="2605">
        <v>0</v>
      </c>
      <c r="W191" s="2605">
        <v>0</v>
      </c>
      <c r="X191" s="2605">
        <v>0</v>
      </c>
      <c r="Y191" s="2606">
        <v>0</v>
      </c>
      <c r="Z191" s="2576"/>
      <c r="AA191" s="2609" t="s">
        <v>17782</v>
      </c>
      <c r="AC191" s="2565"/>
      <c r="AD191" s="92">
        <f t="shared" si="16"/>
        <v>0</v>
      </c>
      <c r="AE191" s="2565"/>
      <c r="AF191" s="57">
        <f t="shared" si="20"/>
        <v>0</v>
      </c>
      <c r="AG191" s="57">
        <f t="shared" si="20"/>
        <v>0</v>
      </c>
      <c r="AH191" s="57">
        <f t="shared" si="20"/>
        <v>0</v>
      </c>
      <c r="AI191" s="57">
        <f t="shared" si="19"/>
        <v>0</v>
      </c>
      <c r="AJ191" s="57">
        <f t="shared" si="19"/>
        <v>0</v>
      </c>
      <c r="AK191" s="57">
        <f t="shared" si="19"/>
        <v>0</v>
      </c>
      <c r="AL191" s="57">
        <f t="shared" si="19"/>
        <v>0</v>
      </c>
      <c r="AN191" s="57">
        <f t="shared" si="18"/>
        <v>0</v>
      </c>
      <c r="AO191" s="57">
        <f t="shared" si="18"/>
        <v>0</v>
      </c>
      <c r="AP191" s="57">
        <f t="shared" si="18"/>
        <v>0</v>
      </c>
      <c r="AQ191" s="57">
        <f t="shared" si="17"/>
        <v>0</v>
      </c>
      <c r="AR191" s="57">
        <f t="shared" si="17"/>
        <v>0</v>
      </c>
      <c r="AS191" s="57">
        <f t="shared" si="17"/>
        <v>0</v>
      </c>
      <c r="AT191" s="57">
        <f t="shared" si="17"/>
        <v>0</v>
      </c>
      <c r="AW191" s="57">
        <f t="shared" si="15"/>
        <v>0</v>
      </c>
      <c r="AX191" s="57">
        <f t="shared" si="15"/>
        <v>0</v>
      </c>
      <c r="AY191" s="57">
        <f t="shared" si="15"/>
        <v>0</v>
      </c>
      <c r="AZ191" s="57">
        <f t="shared" si="15"/>
        <v>0</v>
      </c>
      <c r="BA191" s="2565"/>
      <c r="BB191" s="2602"/>
      <c r="BC191" s="2602"/>
      <c r="BD191" s="2602"/>
      <c r="BE191" s="2602"/>
      <c r="BF191" s="2602"/>
      <c r="BG191" s="2602"/>
    </row>
    <row r="192" spans="2:59" ht="15.75" hidden="1" customHeight="1">
      <c r="B192" s="2603" t="s">
        <v>17866</v>
      </c>
      <c r="C192" s="2604" t="s">
        <v>6756</v>
      </c>
      <c r="D192" s="2604">
        <v>3</v>
      </c>
      <c r="E192" s="2605">
        <v>0</v>
      </c>
      <c r="F192" s="2605">
        <v>0</v>
      </c>
      <c r="G192" s="2605">
        <v>0</v>
      </c>
      <c r="H192" s="2605">
        <v>0</v>
      </c>
      <c r="I192" s="2605">
        <v>0</v>
      </c>
      <c r="J192" s="2605">
        <v>0</v>
      </c>
      <c r="K192" s="2606">
        <v>0</v>
      </c>
      <c r="L192" s="2610"/>
      <c r="M192" s="2607">
        <v>0</v>
      </c>
      <c r="N192" s="2605">
        <v>0</v>
      </c>
      <c r="O192" s="2605">
        <v>0</v>
      </c>
      <c r="P192" s="2605">
        <v>0</v>
      </c>
      <c r="Q192" s="2605">
        <v>0</v>
      </c>
      <c r="R192" s="2605">
        <v>0</v>
      </c>
      <c r="S192" s="2606">
        <v>0</v>
      </c>
      <c r="T192" s="2599"/>
      <c r="U192" s="2608" t="s">
        <v>15478</v>
      </c>
      <c r="V192" s="2605">
        <v>0</v>
      </c>
      <c r="W192" s="2605">
        <v>0</v>
      </c>
      <c r="X192" s="2605">
        <v>0</v>
      </c>
      <c r="Y192" s="2606">
        <v>0</v>
      </c>
      <c r="Z192" s="2576"/>
      <c r="AA192" s="2609" t="s">
        <v>17783</v>
      </c>
      <c r="AC192" s="2565"/>
      <c r="AD192" s="92">
        <f t="shared" si="16"/>
        <v>0</v>
      </c>
      <c r="AE192" s="2565"/>
      <c r="AF192" s="57">
        <f t="shared" si="20"/>
        <v>0</v>
      </c>
      <c r="AG192" s="57">
        <f t="shared" si="20"/>
        <v>0</v>
      </c>
      <c r="AH192" s="57">
        <f t="shared" si="20"/>
        <v>0</v>
      </c>
      <c r="AI192" s="57">
        <f t="shared" si="19"/>
        <v>0</v>
      </c>
      <c r="AJ192" s="57">
        <f t="shared" si="19"/>
        <v>0</v>
      </c>
      <c r="AK192" s="57">
        <f t="shared" si="19"/>
        <v>0</v>
      </c>
      <c r="AL192" s="57">
        <f t="shared" si="19"/>
        <v>0</v>
      </c>
      <c r="AN192" s="57">
        <f t="shared" si="18"/>
        <v>0</v>
      </c>
      <c r="AO192" s="57">
        <f t="shared" si="18"/>
        <v>0</v>
      </c>
      <c r="AP192" s="57">
        <f t="shared" si="18"/>
        <v>0</v>
      </c>
      <c r="AQ192" s="57">
        <f t="shared" si="17"/>
        <v>0</v>
      </c>
      <c r="AR192" s="57">
        <f t="shared" si="17"/>
        <v>0</v>
      </c>
      <c r="AS192" s="57">
        <f t="shared" si="17"/>
        <v>0</v>
      </c>
      <c r="AT192" s="57">
        <f t="shared" si="17"/>
        <v>0</v>
      </c>
      <c r="AW192" s="57">
        <f t="shared" si="15"/>
        <v>0</v>
      </c>
      <c r="AX192" s="57">
        <f t="shared" si="15"/>
        <v>0</v>
      </c>
      <c r="AY192" s="57">
        <f t="shared" si="15"/>
        <v>0</v>
      </c>
      <c r="AZ192" s="57">
        <f t="shared" si="15"/>
        <v>0</v>
      </c>
      <c r="BA192" s="2565"/>
      <c r="BB192" s="2602"/>
      <c r="BC192" s="2602"/>
      <c r="BD192" s="2602"/>
      <c r="BE192" s="2602"/>
      <c r="BF192" s="2602"/>
      <c r="BG192" s="2602"/>
    </row>
    <row r="193" spans="2:59" ht="15.75" hidden="1" customHeight="1">
      <c r="B193" s="2603" t="s">
        <v>17867</v>
      </c>
      <c r="C193" s="2604" t="s">
        <v>6756</v>
      </c>
      <c r="D193" s="2604">
        <v>3</v>
      </c>
      <c r="E193" s="2605">
        <v>0</v>
      </c>
      <c r="F193" s="2605">
        <v>0</v>
      </c>
      <c r="G193" s="2605">
        <v>0</v>
      </c>
      <c r="H193" s="2605">
        <v>0</v>
      </c>
      <c r="I193" s="2605">
        <v>0</v>
      </c>
      <c r="J193" s="2605">
        <v>0</v>
      </c>
      <c r="K193" s="2606">
        <v>0</v>
      </c>
      <c r="L193" s="2610"/>
      <c r="M193" s="2607">
        <v>0</v>
      </c>
      <c r="N193" s="2605">
        <v>0</v>
      </c>
      <c r="O193" s="2605">
        <v>0</v>
      </c>
      <c r="P193" s="2605">
        <v>0</v>
      </c>
      <c r="Q193" s="2605">
        <v>0</v>
      </c>
      <c r="R193" s="2605">
        <v>0</v>
      </c>
      <c r="S193" s="2606">
        <v>0</v>
      </c>
      <c r="T193" s="2599"/>
      <c r="U193" s="2608" t="s">
        <v>15478</v>
      </c>
      <c r="V193" s="2605">
        <v>0</v>
      </c>
      <c r="W193" s="2605">
        <v>0</v>
      </c>
      <c r="X193" s="2605">
        <v>0</v>
      </c>
      <c r="Y193" s="2606">
        <v>0</v>
      </c>
      <c r="Z193" s="2576"/>
      <c r="AA193" s="2609" t="s">
        <v>17784</v>
      </c>
      <c r="AC193" s="2565"/>
      <c r="AD193" s="92">
        <f t="shared" si="16"/>
        <v>0</v>
      </c>
      <c r="AE193" s="2565"/>
      <c r="AF193" s="57">
        <f t="shared" si="20"/>
        <v>0</v>
      </c>
      <c r="AG193" s="57">
        <f t="shared" si="20"/>
        <v>0</v>
      </c>
      <c r="AH193" s="57">
        <f t="shared" si="20"/>
        <v>0</v>
      </c>
      <c r="AI193" s="57">
        <f t="shared" si="19"/>
        <v>0</v>
      </c>
      <c r="AJ193" s="57">
        <f t="shared" si="19"/>
        <v>0</v>
      </c>
      <c r="AK193" s="57">
        <f t="shared" si="19"/>
        <v>0</v>
      </c>
      <c r="AL193" s="57">
        <f t="shared" si="19"/>
        <v>0</v>
      </c>
      <c r="AN193" s="57">
        <f t="shared" si="18"/>
        <v>0</v>
      </c>
      <c r="AO193" s="57">
        <f t="shared" si="18"/>
        <v>0</v>
      </c>
      <c r="AP193" s="57">
        <f t="shared" si="18"/>
        <v>0</v>
      </c>
      <c r="AQ193" s="57">
        <f t="shared" si="17"/>
        <v>0</v>
      </c>
      <c r="AR193" s="57">
        <f t="shared" si="17"/>
        <v>0</v>
      </c>
      <c r="AS193" s="57">
        <f t="shared" si="17"/>
        <v>0</v>
      </c>
      <c r="AT193" s="57">
        <f t="shared" si="17"/>
        <v>0</v>
      </c>
      <c r="AW193" s="57">
        <f t="shared" si="15"/>
        <v>0</v>
      </c>
      <c r="AX193" s="57">
        <f t="shared" si="15"/>
        <v>0</v>
      </c>
      <c r="AY193" s="57">
        <f t="shared" si="15"/>
        <v>0</v>
      </c>
      <c r="AZ193" s="57">
        <f t="shared" si="15"/>
        <v>0</v>
      </c>
      <c r="BA193" s="2565"/>
      <c r="BB193" s="2602"/>
      <c r="BC193" s="2602"/>
      <c r="BD193" s="2602"/>
      <c r="BE193" s="2602"/>
      <c r="BF193" s="2602"/>
      <c r="BG193" s="2602"/>
    </row>
    <row r="194" spans="2:59" ht="15.75" hidden="1" customHeight="1">
      <c r="B194" s="2603" t="s">
        <v>17868</v>
      </c>
      <c r="C194" s="2604" t="s">
        <v>6756</v>
      </c>
      <c r="D194" s="2604">
        <v>3</v>
      </c>
      <c r="E194" s="2605">
        <v>0</v>
      </c>
      <c r="F194" s="2605">
        <v>0</v>
      </c>
      <c r="G194" s="2605">
        <v>0</v>
      </c>
      <c r="H194" s="2605">
        <v>0</v>
      </c>
      <c r="I194" s="2605">
        <v>0</v>
      </c>
      <c r="J194" s="2605">
        <v>0</v>
      </c>
      <c r="K194" s="2606">
        <v>0</v>
      </c>
      <c r="L194" s="2610"/>
      <c r="M194" s="2607">
        <v>0</v>
      </c>
      <c r="N194" s="2605">
        <v>0</v>
      </c>
      <c r="O194" s="2605">
        <v>0</v>
      </c>
      <c r="P194" s="2605">
        <v>0</v>
      </c>
      <c r="Q194" s="2605">
        <v>0</v>
      </c>
      <c r="R194" s="2605">
        <v>0</v>
      </c>
      <c r="S194" s="2606">
        <v>0</v>
      </c>
      <c r="T194" s="2599"/>
      <c r="U194" s="2608" t="s">
        <v>15478</v>
      </c>
      <c r="V194" s="2605">
        <v>0</v>
      </c>
      <c r="W194" s="2605">
        <v>0</v>
      </c>
      <c r="X194" s="2605">
        <v>0</v>
      </c>
      <c r="Y194" s="2606">
        <v>0</v>
      </c>
      <c r="Z194" s="2576"/>
      <c r="AA194" s="2609" t="s">
        <v>17785</v>
      </c>
      <c r="AC194" s="2565"/>
      <c r="AD194" s="92">
        <f t="shared" si="16"/>
        <v>0</v>
      </c>
      <c r="AE194" s="2565"/>
      <c r="AF194" s="57">
        <f t="shared" si="20"/>
        <v>0</v>
      </c>
      <c r="AG194" s="57">
        <f t="shared" si="20"/>
        <v>0</v>
      </c>
      <c r="AH194" s="57">
        <f t="shared" si="20"/>
        <v>0</v>
      </c>
      <c r="AI194" s="57">
        <f t="shared" si="19"/>
        <v>0</v>
      </c>
      <c r="AJ194" s="57">
        <f t="shared" si="19"/>
        <v>0</v>
      </c>
      <c r="AK194" s="57">
        <f t="shared" si="19"/>
        <v>0</v>
      </c>
      <c r="AL194" s="57">
        <f t="shared" si="19"/>
        <v>0</v>
      </c>
      <c r="AN194" s="57">
        <f t="shared" si="18"/>
        <v>0</v>
      </c>
      <c r="AO194" s="57">
        <f t="shared" si="18"/>
        <v>0</v>
      </c>
      <c r="AP194" s="57">
        <f t="shared" si="18"/>
        <v>0</v>
      </c>
      <c r="AQ194" s="57">
        <f t="shared" si="17"/>
        <v>0</v>
      </c>
      <c r="AR194" s="57">
        <f t="shared" si="17"/>
        <v>0</v>
      </c>
      <c r="AS194" s="57">
        <f t="shared" si="17"/>
        <v>0</v>
      </c>
      <c r="AT194" s="57">
        <f t="shared" si="17"/>
        <v>0</v>
      </c>
      <c r="AW194" s="57">
        <f t="shared" si="15"/>
        <v>0</v>
      </c>
      <c r="AX194" s="57">
        <f t="shared" si="15"/>
        <v>0</v>
      </c>
      <c r="AY194" s="57">
        <f t="shared" si="15"/>
        <v>0</v>
      </c>
      <c r="AZ194" s="57">
        <f t="shared" si="15"/>
        <v>0</v>
      </c>
      <c r="BA194" s="2565"/>
      <c r="BB194" s="2602"/>
      <c r="BC194" s="2602"/>
      <c r="BD194" s="2602"/>
      <c r="BE194" s="2602"/>
      <c r="BF194" s="2602"/>
      <c r="BG194" s="2602"/>
    </row>
    <row r="195" spans="2:59" ht="15.75" hidden="1" customHeight="1">
      <c r="B195" s="2603" t="s">
        <v>17869</v>
      </c>
      <c r="C195" s="2604" t="s">
        <v>6756</v>
      </c>
      <c r="D195" s="2604">
        <v>3</v>
      </c>
      <c r="E195" s="2605">
        <v>0</v>
      </c>
      <c r="F195" s="2605">
        <v>0</v>
      </c>
      <c r="G195" s="2605">
        <v>0</v>
      </c>
      <c r="H195" s="2605">
        <v>0</v>
      </c>
      <c r="I195" s="2605">
        <v>0</v>
      </c>
      <c r="J195" s="2605">
        <v>0</v>
      </c>
      <c r="K195" s="2606">
        <v>0</v>
      </c>
      <c r="L195" s="2610"/>
      <c r="M195" s="2607">
        <v>0</v>
      </c>
      <c r="N195" s="2605">
        <v>0</v>
      </c>
      <c r="O195" s="2605">
        <v>0</v>
      </c>
      <c r="P195" s="2605">
        <v>0</v>
      </c>
      <c r="Q195" s="2605">
        <v>0</v>
      </c>
      <c r="R195" s="2605">
        <v>0</v>
      </c>
      <c r="S195" s="2606">
        <v>0</v>
      </c>
      <c r="T195" s="2599"/>
      <c r="U195" s="2608" t="s">
        <v>15478</v>
      </c>
      <c r="V195" s="2605">
        <v>0</v>
      </c>
      <c r="W195" s="2605">
        <v>0</v>
      </c>
      <c r="X195" s="2605">
        <v>0</v>
      </c>
      <c r="Y195" s="2606">
        <v>0</v>
      </c>
      <c r="Z195" s="2576"/>
      <c r="AA195" s="2609" t="s">
        <v>17786</v>
      </c>
      <c r="AC195" s="2565"/>
      <c r="AD195" s="92">
        <f t="shared" si="16"/>
        <v>0</v>
      </c>
      <c r="AE195" s="2565"/>
      <c r="AF195" s="57">
        <f t="shared" si="20"/>
        <v>0</v>
      </c>
      <c r="AG195" s="57">
        <f t="shared" si="20"/>
        <v>0</v>
      </c>
      <c r="AH195" s="57">
        <f t="shared" si="20"/>
        <v>0</v>
      </c>
      <c r="AI195" s="57">
        <f t="shared" si="19"/>
        <v>0</v>
      </c>
      <c r="AJ195" s="57">
        <f t="shared" si="19"/>
        <v>0</v>
      </c>
      <c r="AK195" s="57">
        <f t="shared" si="19"/>
        <v>0</v>
      </c>
      <c r="AL195" s="57">
        <f t="shared" si="19"/>
        <v>0</v>
      </c>
      <c r="AN195" s="57">
        <f t="shared" si="18"/>
        <v>0</v>
      </c>
      <c r="AO195" s="57">
        <f t="shared" si="18"/>
        <v>0</v>
      </c>
      <c r="AP195" s="57">
        <f t="shared" si="18"/>
        <v>0</v>
      </c>
      <c r="AQ195" s="57">
        <f t="shared" si="17"/>
        <v>0</v>
      </c>
      <c r="AR195" s="57">
        <f t="shared" si="17"/>
        <v>0</v>
      </c>
      <c r="AS195" s="57">
        <f t="shared" si="17"/>
        <v>0</v>
      </c>
      <c r="AT195" s="57">
        <f t="shared" si="17"/>
        <v>0</v>
      </c>
      <c r="AW195" s="57">
        <f t="shared" si="15"/>
        <v>0</v>
      </c>
      <c r="AX195" s="57">
        <f t="shared" si="15"/>
        <v>0</v>
      </c>
      <c r="AY195" s="57">
        <f t="shared" si="15"/>
        <v>0</v>
      </c>
      <c r="AZ195" s="57">
        <f t="shared" si="15"/>
        <v>0</v>
      </c>
      <c r="BA195" s="2565"/>
      <c r="BB195" s="2602"/>
      <c r="BC195" s="2602"/>
      <c r="BD195" s="2602"/>
      <c r="BE195" s="2602"/>
      <c r="BF195" s="2602"/>
      <c r="BG195" s="2602"/>
    </row>
    <row r="196" spans="2:59" ht="15.75" hidden="1" customHeight="1">
      <c r="B196" s="2603" t="s">
        <v>17870</v>
      </c>
      <c r="C196" s="2604" t="s">
        <v>6756</v>
      </c>
      <c r="D196" s="2604">
        <v>3</v>
      </c>
      <c r="E196" s="2605">
        <v>0</v>
      </c>
      <c r="F196" s="2605">
        <v>0</v>
      </c>
      <c r="G196" s="2605">
        <v>0</v>
      </c>
      <c r="H196" s="2605">
        <v>0</v>
      </c>
      <c r="I196" s="2605">
        <v>0</v>
      </c>
      <c r="J196" s="2605">
        <v>0</v>
      </c>
      <c r="K196" s="2606">
        <v>0</v>
      </c>
      <c r="L196" s="2610"/>
      <c r="M196" s="2607">
        <v>0</v>
      </c>
      <c r="N196" s="2605">
        <v>0</v>
      </c>
      <c r="O196" s="2605">
        <v>0</v>
      </c>
      <c r="P196" s="2605">
        <v>0</v>
      </c>
      <c r="Q196" s="2605">
        <v>0</v>
      </c>
      <c r="R196" s="2605">
        <v>0</v>
      </c>
      <c r="S196" s="2606">
        <v>0</v>
      </c>
      <c r="T196" s="2599"/>
      <c r="U196" s="2608" t="s">
        <v>15478</v>
      </c>
      <c r="V196" s="2605">
        <v>0</v>
      </c>
      <c r="W196" s="2605">
        <v>0</v>
      </c>
      <c r="X196" s="2605">
        <v>0</v>
      </c>
      <c r="Y196" s="2606">
        <v>0</v>
      </c>
      <c r="Z196" s="2576"/>
      <c r="AA196" s="2609" t="s">
        <v>17787</v>
      </c>
      <c r="AC196" s="2565"/>
      <c r="AD196" s="92">
        <f t="shared" si="16"/>
        <v>0</v>
      </c>
      <c r="AE196" s="2565"/>
      <c r="AF196" s="57">
        <f t="shared" si="20"/>
        <v>0</v>
      </c>
      <c r="AG196" s="57">
        <f t="shared" si="20"/>
        <v>0</v>
      </c>
      <c r="AH196" s="57">
        <f t="shared" si="20"/>
        <v>0</v>
      </c>
      <c r="AI196" s="57">
        <f t="shared" si="19"/>
        <v>0</v>
      </c>
      <c r="AJ196" s="57">
        <f t="shared" si="19"/>
        <v>0</v>
      </c>
      <c r="AK196" s="57">
        <f t="shared" si="19"/>
        <v>0</v>
      </c>
      <c r="AL196" s="57">
        <f t="shared" si="19"/>
        <v>0</v>
      </c>
      <c r="AN196" s="57">
        <f t="shared" si="18"/>
        <v>0</v>
      </c>
      <c r="AO196" s="57">
        <f t="shared" si="18"/>
        <v>0</v>
      </c>
      <c r="AP196" s="57">
        <f t="shared" si="18"/>
        <v>0</v>
      </c>
      <c r="AQ196" s="57">
        <f t="shared" si="17"/>
        <v>0</v>
      </c>
      <c r="AR196" s="57">
        <f t="shared" si="17"/>
        <v>0</v>
      </c>
      <c r="AS196" s="57">
        <f t="shared" si="17"/>
        <v>0</v>
      </c>
      <c r="AT196" s="57">
        <f t="shared" si="17"/>
        <v>0</v>
      </c>
      <c r="AW196" s="57">
        <f t="shared" si="15"/>
        <v>0</v>
      </c>
      <c r="AX196" s="57">
        <f t="shared" si="15"/>
        <v>0</v>
      </c>
      <c r="AY196" s="57">
        <f t="shared" si="15"/>
        <v>0</v>
      </c>
      <c r="AZ196" s="57">
        <f t="shared" si="15"/>
        <v>0</v>
      </c>
      <c r="BA196" s="2565"/>
      <c r="BB196" s="2602"/>
      <c r="BC196" s="2602"/>
      <c r="BD196" s="2602"/>
      <c r="BE196" s="2602"/>
      <c r="BF196" s="2602"/>
      <c r="BG196" s="2602"/>
    </row>
    <row r="197" spans="2:59" ht="15.75" hidden="1" customHeight="1">
      <c r="B197" s="2603" t="s">
        <v>17871</v>
      </c>
      <c r="C197" s="2604" t="s">
        <v>6756</v>
      </c>
      <c r="D197" s="2604">
        <v>3</v>
      </c>
      <c r="E197" s="2605">
        <v>0</v>
      </c>
      <c r="F197" s="2605">
        <v>0</v>
      </c>
      <c r="G197" s="2605">
        <v>0</v>
      </c>
      <c r="H197" s="2605">
        <v>0</v>
      </c>
      <c r="I197" s="2605">
        <v>0</v>
      </c>
      <c r="J197" s="2605">
        <v>0</v>
      </c>
      <c r="K197" s="2606">
        <v>0</v>
      </c>
      <c r="L197" s="2610"/>
      <c r="M197" s="2607">
        <v>0</v>
      </c>
      <c r="N197" s="2605">
        <v>0</v>
      </c>
      <c r="O197" s="2605">
        <v>0</v>
      </c>
      <c r="P197" s="2605">
        <v>0</v>
      </c>
      <c r="Q197" s="2605">
        <v>0</v>
      </c>
      <c r="R197" s="2605">
        <v>0</v>
      </c>
      <c r="S197" s="2606">
        <v>0</v>
      </c>
      <c r="T197" s="2599"/>
      <c r="U197" s="2608" t="s">
        <v>15478</v>
      </c>
      <c r="V197" s="2605">
        <v>0</v>
      </c>
      <c r="W197" s="2605">
        <v>0</v>
      </c>
      <c r="X197" s="2605">
        <v>0</v>
      </c>
      <c r="Y197" s="2606">
        <v>0</v>
      </c>
      <c r="Z197" s="2576"/>
      <c r="AA197" s="2609" t="s">
        <v>17788</v>
      </c>
      <c r="AC197" s="2565"/>
      <c r="AD197" s="92">
        <f t="shared" si="16"/>
        <v>0</v>
      </c>
      <c r="AE197" s="2565"/>
      <c r="AF197" s="57">
        <f t="shared" si="20"/>
        <v>0</v>
      </c>
      <c r="AG197" s="57">
        <f t="shared" si="20"/>
        <v>0</v>
      </c>
      <c r="AH197" s="57">
        <f t="shared" si="20"/>
        <v>0</v>
      </c>
      <c r="AI197" s="57">
        <f t="shared" si="19"/>
        <v>0</v>
      </c>
      <c r="AJ197" s="57">
        <f t="shared" si="19"/>
        <v>0</v>
      </c>
      <c r="AK197" s="57">
        <f t="shared" si="19"/>
        <v>0</v>
      </c>
      <c r="AL197" s="57">
        <f t="shared" si="19"/>
        <v>0</v>
      </c>
      <c r="AN197" s="57">
        <f t="shared" si="18"/>
        <v>0</v>
      </c>
      <c r="AO197" s="57">
        <f t="shared" si="18"/>
        <v>0</v>
      </c>
      <c r="AP197" s="57">
        <f t="shared" si="18"/>
        <v>0</v>
      </c>
      <c r="AQ197" s="57">
        <f t="shared" si="17"/>
        <v>0</v>
      </c>
      <c r="AR197" s="57">
        <f t="shared" si="17"/>
        <v>0</v>
      </c>
      <c r="AS197" s="57">
        <f t="shared" si="17"/>
        <v>0</v>
      </c>
      <c r="AT197" s="57">
        <f t="shared" si="17"/>
        <v>0</v>
      </c>
      <c r="AW197" s="57">
        <f t="shared" si="15"/>
        <v>0</v>
      </c>
      <c r="AX197" s="57">
        <f t="shared" si="15"/>
        <v>0</v>
      </c>
      <c r="AY197" s="57">
        <f t="shared" si="15"/>
        <v>0</v>
      </c>
      <c r="AZ197" s="57">
        <f t="shared" si="15"/>
        <v>0</v>
      </c>
      <c r="BA197" s="2565"/>
      <c r="BB197" s="2602"/>
      <c r="BC197" s="2602"/>
      <c r="BD197" s="2602"/>
      <c r="BE197" s="2602"/>
      <c r="BF197" s="2602"/>
      <c r="BG197" s="2602"/>
    </row>
    <row r="198" spans="2:59" ht="15.75" hidden="1" customHeight="1">
      <c r="B198" s="2603" t="s">
        <v>17872</v>
      </c>
      <c r="C198" s="2604" t="s">
        <v>6756</v>
      </c>
      <c r="D198" s="2604">
        <v>3</v>
      </c>
      <c r="E198" s="2605">
        <v>0</v>
      </c>
      <c r="F198" s="2605">
        <v>0</v>
      </c>
      <c r="G198" s="2605">
        <v>0</v>
      </c>
      <c r="H198" s="2605">
        <v>0</v>
      </c>
      <c r="I198" s="2605">
        <v>0</v>
      </c>
      <c r="J198" s="2605">
        <v>0</v>
      </c>
      <c r="K198" s="2606">
        <v>0</v>
      </c>
      <c r="L198" s="2610"/>
      <c r="M198" s="2607">
        <v>0</v>
      </c>
      <c r="N198" s="2605">
        <v>0</v>
      </c>
      <c r="O198" s="2605">
        <v>0</v>
      </c>
      <c r="P198" s="2605">
        <v>0</v>
      </c>
      <c r="Q198" s="2605">
        <v>0</v>
      </c>
      <c r="R198" s="2605">
        <v>0</v>
      </c>
      <c r="S198" s="2606">
        <v>0</v>
      </c>
      <c r="T198" s="2599"/>
      <c r="U198" s="2608" t="s">
        <v>15478</v>
      </c>
      <c r="V198" s="2605">
        <v>0</v>
      </c>
      <c r="W198" s="2605">
        <v>0</v>
      </c>
      <c r="X198" s="2605">
        <v>0</v>
      </c>
      <c r="Y198" s="2606">
        <v>0</v>
      </c>
      <c r="Z198" s="2576"/>
      <c r="AA198" s="2609" t="s">
        <v>17789</v>
      </c>
      <c r="AC198" s="2565"/>
      <c r="AD198" s="92">
        <f t="shared" si="16"/>
        <v>0</v>
      </c>
      <c r="AE198" s="2565"/>
      <c r="AF198" s="57">
        <f t="shared" si="20"/>
        <v>0</v>
      </c>
      <c r="AG198" s="57">
        <f t="shared" si="20"/>
        <v>0</v>
      </c>
      <c r="AH198" s="57">
        <f t="shared" si="20"/>
        <v>0</v>
      </c>
      <c r="AI198" s="57">
        <f t="shared" si="19"/>
        <v>0</v>
      </c>
      <c r="AJ198" s="57">
        <f t="shared" si="19"/>
        <v>0</v>
      </c>
      <c r="AK198" s="57">
        <f t="shared" si="19"/>
        <v>0</v>
      </c>
      <c r="AL198" s="57">
        <f t="shared" si="19"/>
        <v>0</v>
      </c>
      <c r="AN198" s="57">
        <f t="shared" si="18"/>
        <v>0</v>
      </c>
      <c r="AO198" s="57">
        <f t="shared" si="18"/>
        <v>0</v>
      </c>
      <c r="AP198" s="57">
        <f t="shared" si="18"/>
        <v>0</v>
      </c>
      <c r="AQ198" s="57">
        <f t="shared" si="17"/>
        <v>0</v>
      </c>
      <c r="AR198" s="57">
        <f t="shared" si="17"/>
        <v>0</v>
      </c>
      <c r="AS198" s="57">
        <f t="shared" si="17"/>
        <v>0</v>
      </c>
      <c r="AT198" s="57">
        <f t="shared" si="17"/>
        <v>0</v>
      </c>
      <c r="AW198" s="57">
        <f t="shared" si="15"/>
        <v>0</v>
      </c>
      <c r="AX198" s="57">
        <f t="shared" si="15"/>
        <v>0</v>
      </c>
      <c r="AY198" s="57">
        <f t="shared" si="15"/>
        <v>0</v>
      </c>
      <c r="AZ198" s="57">
        <f t="shared" si="15"/>
        <v>0</v>
      </c>
      <c r="BA198" s="2565"/>
      <c r="BB198" s="2602"/>
      <c r="BC198" s="2602"/>
      <c r="BD198" s="2602"/>
      <c r="BE198" s="2602"/>
      <c r="BF198" s="2602"/>
      <c r="BG198" s="2602"/>
    </row>
    <row r="199" spans="2:59" ht="15.75" hidden="1" customHeight="1">
      <c r="B199" s="2603" t="s">
        <v>17873</v>
      </c>
      <c r="C199" s="2604" t="s">
        <v>6756</v>
      </c>
      <c r="D199" s="2604">
        <v>3</v>
      </c>
      <c r="E199" s="2605">
        <v>0</v>
      </c>
      <c r="F199" s="2605">
        <v>0</v>
      </c>
      <c r="G199" s="2605">
        <v>0</v>
      </c>
      <c r="H199" s="2605">
        <v>0</v>
      </c>
      <c r="I199" s="2605">
        <v>0</v>
      </c>
      <c r="J199" s="2605">
        <v>0</v>
      </c>
      <c r="K199" s="2606">
        <v>0</v>
      </c>
      <c r="L199" s="2610"/>
      <c r="M199" s="2607">
        <v>0</v>
      </c>
      <c r="N199" s="2605">
        <v>0</v>
      </c>
      <c r="O199" s="2605">
        <v>0</v>
      </c>
      <c r="P199" s="2605">
        <v>0</v>
      </c>
      <c r="Q199" s="2605">
        <v>0</v>
      </c>
      <c r="R199" s="2605">
        <v>0</v>
      </c>
      <c r="S199" s="2606">
        <v>0</v>
      </c>
      <c r="T199" s="2599"/>
      <c r="U199" s="2608" t="s">
        <v>15478</v>
      </c>
      <c r="V199" s="2605">
        <v>0</v>
      </c>
      <c r="W199" s="2605">
        <v>0</v>
      </c>
      <c r="X199" s="2605">
        <v>0</v>
      </c>
      <c r="Y199" s="2606">
        <v>0</v>
      </c>
      <c r="Z199" s="2576"/>
      <c r="AA199" s="2609" t="s">
        <v>17790</v>
      </c>
      <c r="AC199" s="2565"/>
      <c r="AD199" s="92">
        <f t="shared" si="16"/>
        <v>0</v>
      </c>
      <c r="AE199" s="2565"/>
      <c r="AF199" s="57">
        <f t="shared" si="20"/>
        <v>0</v>
      </c>
      <c r="AG199" s="57">
        <f t="shared" si="20"/>
        <v>0</v>
      </c>
      <c r="AH199" s="57">
        <f t="shared" si="20"/>
        <v>0</v>
      </c>
      <c r="AI199" s="57">
        <f t="shared" si="19"/>
        <v>0</v>
      </c>
      <c r="AJ199" s="57">
        <f t="shared" si="19"/>
        <v>0</v>
      </c>
      <c r="AK199" s="57">
        <f t="shared" si="19"/>
        <v>0</v>
      </c>
      <c r="AL199" s="57">
        <f t="shared" si="19"/>
        <v>0</v>
      </c>
      <c r="AN199" s="57">
        <f t="shared" si="18"/>
        <v>0</v>
      </c>
      <c r="AO199" s="57">
        <f t="shared" si="18"/>
        <v>0</v>
      </c>
      <c r="AP199" s="57">
        <f t="shared" si="18"/>
        <v>0</v>
      </c>
      <c r="AQ199" s="57">
        <f t="shared" si="17"/>
        <v>0</v>
      </c>
      <c r="AR199" s="57">
        <f t="shared" si="17"/>
        <v>0</v>
      </c>
      <c r="AS199" s="57">
        <f t="shared" si="17"/>
        <v>0</v>
      </c>
      <c r="AT199" s="57">
        <f t="shared" si="17"/>
        <v>0</v>
      </c>
      <c r="AW199" s="57">
        <f t="shared" si="15"/>
        <v>0</v>
      </c>
      <c r="AX199" s="57">
        <f t="shared" si="15"/>
        <v>0</v>
      </c>
      <c r="AY199" s="57">
        <f t="shared" si="15"/>
        <v>0</v>
      </c>
      <c r="AZ199" s="57">
        <f t="shared" si="15"/>
        <v>0</v>
      </c>
      <c r="BA199" s="2565"/>
      <c r="BB199" s="2602"/>
      <c r="BC199" s="2602"/>
      <c r="BD199" s="2602"/>
      <c r="BE199" s="2602"/>
      <c r="BF199" s="2602"/>
      <c r="BG199" s="2602"/>
    </row>
    <row r="200" spans="2:59" ht="15.75" hidden="1" customHeight="1">
      <c r="B200" s="2603" t="s">
        <v>17874</v>
      </c>
      <c r="C200" s="2604" t="s">
        <v>6756</v>
      </c>
      <c r="D200" s="2604">
        <v>3</v>
      </c>
      <c r="E200" s="2605">
        <v>0</v>
      </c>
      <c r="F200" s="2605">
        <v>0</v>
      </c>
      <c r="G200" s="2605">
        <v>0</v>
      </c>
      <c r="H200" s="2605">
        <v>0</v>
      </c>
      <c r="I200" s="2605">
        <v>0</v>
      </c>
      <c r="J200" s="2605">
        <v>0</v>
      </c>
      <c r="K200" s="2606">
        <v>0</v>
      </c>
      <c r="L200" s="2610"/>
      <c r="M200" s="2607">
        <v>0</v>
      </c>
      <c r="N200" s="2605">
        <v>0</v>
      </c>
      <c r="O200" s="2605">
        <v>0</v>
      </c>
      <c r="P200" s="2605">
        <v>0</v>
      </c>
      <c r="Q200" s="2605">
        <v>0</v>
      </c>
      <c r="R200" s="2605">
        <v>0</v>
      </c>
      <c r="S200" s="2606">
        <v>0</v>
      </c>
      <c r="T200" s="2599"/>
      <c r="U200" s="2608" t="s">
        <v>15478</v>
      </c>
      <c r="V200" s="2605">
        <v>0</v>
      </c>
      <c r="W200" s="2605">
        <v>0</v>
      </c>
      <c r="X200" s="2605">
        <v>0</v>
      </c>
      <c r="Y200" s="2606">
        <v>0</v>
      </c>
      <c r="Z200" s="2576"/>
      <c r="AA200" s="2609" t="s">
        <v>17791</v>
      </c>
      <c r="AC200" s="2565"/>
      <c r="AD200" s="92">
        <f t="shared" si="16"/>
        <v>0</v>
      </c>
      <c r="AE200" s="2565"/>
      <c r="AF200" s="57">
        <f t="shared" si="20"/>
        <v>0</v>
      </c>
      <c r="AG200" s="57">
        <f t="shared" si="20"/>
        <v>0</v>
      </c>
      <c r="AH200" s="57">
        <f t="shared" si="20"/>
        <v>0</v>
      </c>
      <c r="AI200" s="57">
        <f t="shared" si="19"/>
        <v>0</v>
      </c>
      <c r="AJ200" s="57">
        <f t="shared" si="19"/>
        <v>0</v>
      </c>
      <c r="AK200" s="57">
        <f t="shared" si="19"/>
        <v>0</v>
      </c>
      <c r="AL200" s="57">
        <f t="shared" si="19"/>
        <v>0</v>
      </c>
      <c r="AN200" s="57">
        <f t="shared" si="18"/>
        <v>0</v>
      </c>
      <c r="AO200" s="57">
        <f t="shared" si="18"/>
        <v>0</v>
      </c>
      <c r="AP200" s="57">
        <f t="shared" si="18"/>
        <v>0</v>
      </c>
      <c r="AQ200" s="57">
        <f t="shared" si="17"/>
        <v>0</v>
      </c>
      <c r="AR200" s="57">
        <f t="shared" si="17"/>
        <v>0</v>
      </c>
      <c r="AS200" s="57">
        <f t="shared" si="17"/>
        <v>0</v>
      </c>
      <c r="AT200" s="57">
        <f t="shared" si="17"/>
        <v>0</v>
      </c>
      <c r="AW200" s="57">
        <f t="shared" si="15"/>
        <v>0</v>
      </c>
      <c r="AX200" s="57">
        <f t="shared" si="15"/>
        <v>0</v>
      </c>
      <c r="AY200" s="57">
        <f t="shared" si="15"/>
        <v>0</v>
      </c>
      <c r="AZ200" s="57">
        <f t="shared" ref="AZ200:AZ208" si="21" xml:space="preserve"> IF(SUM($E200:$K200,$M200:$S200,$V200:$Y200)&gt;0,IF( ISNUMBER(Y200 ), 0, 1 ),0)</f>
        <v>0</v>
      </c>
      <c r="BA200" s="2565"/>
      <c r="BB200" s="2602"/>
      <c r="BC200" s="2602"/>
      <c r="BD200" s="2602"/>
      <c r="BE200" s="2602"/>
      <c r="BF200" s="2602"/>
      <c r="BG200" s="2602"/>
    </row>
    <row r="201" spans="2:59" ht="15.75" hidden="1" customHeight="1">
      <c r="B201" s="2603" t="s">
        <v>17875</v>
      </c>
      <c r="C201" s="2604" t="s">
        <v>6756</v>
      </c>
      <c r="D201" s="2604">
        <v>3</v>
      </c>
      <c r="E201" s="2605">
        <v>0</v>
      </c>
      <c r="F201" s="2605">
        <v>0</v>
      </c>
      <c r="G201" s="2605">
        <v>0</v>
      </c>
      <c r="H201" s="2605">
        <v>0</v>
      </c>
      <c r="I201" s="2605">
        <v>0</v>
      </c>
      <c r="J201" s="2605">
        <v>0</v>
      </c>
      <c r="K201" s="2606">
        <v>0</v>
      </c>
      <c r="L201" s="2610"/>
      <c r="M201" s="2607">
        <v>0</v>
      </c>
      <c r="N201" s="2605">
        <v>0</v>
      </c>
      <c r="O201" s="2605">
        <v>0</v>
      </c>
      <c r="P201" s="2605">
        <v>0</v>
      </c>
      <c r="Q201" s="2605">
        <v>0</v>
      </c>
      <c r="R201" s="2605">
        <v>0</v>
      </c>
      <c r="S201" s="2606">
        <v>0</v>
      </c>
      <c r="T201" s="2599"/>
      <c r="U201" s="2608" t="s">
        <v>15478</v>
      </c>
      <c r="V201" s="2605">
        <v>0</v>
      </c>
      <c r="W201" s="2605">
        <v>0</v>
      </c>
      <c r="X201" s="2605">
        <v>0</v>
      </c>
      <c r="Y201" s="2606">
        <v>0</v>
      </c>
      <c r="Z201" s="2576"/>
      <c r="AA201" s="2609" t="s">
        <v>17792</v>
      </c>
      <c r="AC201" s="2565"/>
      <c r="AD201" s="92">
        <f t="shared" si="16"/>
        <v>0</v>
      </c>
      <c r="AE201" s="2565"/>
      <c r="AF201" s="57">
        <f t="shared" si="20"/>
        <v>0</v>
      </c>
      <c r="AG201" s="57">
        <f t="shared" si="20"/>
        <v>0</v>
      </c>
      <c r="AH201" s="57">
        <f t="shared" si="20"/>
        <v>0</v>
      </c>
      <c r="AI201" s="57">
        <f t="shared" si="19"/>
        <v>0</v>
      </c>
      <c r="AJ201" s="57">
        <f t="shared" si="19"/>
        <v>0</v>
      </c>
      <c r="AK201" s="57">
        <f t="shared" si="19"/>
        <v>0</v>
      </c>
      <c r="AL201" s="57">
        <f t="shared" si="19"/>
        <v>0</v>
      </c>
      <c r="AN201" s="57">
        <f t="shared" si="18"/>
        <v>0</v>
      </c>
      <c r="AO201" s="57">
        <f t="shared" si="18"/>
        <v>0</v>
      </c>
      <c r="AP201" s="57">
        <f t="shared" si="18"/>
        <v>0</v>
      </c>
      <c r="AQ201" s="57">
        <f t="shared" si="17"/>
        <v>0</v>
      </c>
      <c r="AR201" s="57">
        <f t="shared" si="17"/>
        <v>0</v>
      </c>
      <c r="AS201" s="57">
        <f t="shared" si="17"/>
        <v>0</v>
      </c>
      <c r="AT201" s="57">
        <f t="shared" si="17"/>
        <v>0</v>
      </c>
      <c r="AW201" s="57">
        <f t="shared" ref="AW201:AY208" si="22" xml:space="preserve"> IF(SUM($E201:$K201,$M201:$S201,$V201:$Y201)&gt;0,IF( ISNUMBER(V201 ), 0, 1 ),0)</f>
        <v>0</v>
      </c>
      <c r="AX201" s="57">
        <f t="shared" si="22"/>
        <v>0</v>
      </c>
      <c r="AY201" s="57">
        <f t="shared" si="22"/>
        <v>0</v>
      </c>
      <c r="AZ201" s="57">
        <f t="shared" si="21"/>
        <v>0</v>
      </c>
      <c r="BA201" s="2565"/>
      <c r="BB201" s="2602"/>
      <c r="BC201" s="2602"/>
      <c r="BD201" s="2602"/>
      <c r="BE201" s="2602"/>
      <c r="BF201" s="2602"/>
      <c r="BG201" s="2602"/>
    </row>
    <row r="202" spans="2:59" ht="15.75" hidden="1" customHeight="1">
      <c r="B202" s="2603" t="s">
        <v>17876</v>
      </c>
      <c r="C202" s="2604" t="s">
        <v>6756</v>
      </c>
      <c r="D202" s="2604">
        <v>3</v>
      </c>
      <c r="E202" s="2605">
        <v>0</v>
      </c>
      <c r="F202" s="2605">
        <v>0</v>
      </c>
      <c r="G202" s="2605">
        <v>0</v>
      </c>
      <c r="H202" s="2605">
        <v>0</v>
      </c>
      <c r="I202" s="2605">
        <v>0</v>
      </c>
      <c r="J202" s="2605">
        <v>0</v>
      </c>
      <c r="K202" s="2606">
        <v>0</v>
      </c>
      <c r="L202" s="2610"/>
      <c r="M202" s="2607">
        <v>0</v>
      </c>
      <c r="N202" s="2605">
        <v>0</v>
      </c>
      <c r="O202" s="2605">
        <v>0</v>
      </c>
      <c r="P202" s="2605">
        <v>0</v>
      </c>
      <c r="Q202" s="2605">
        <v>0</v>
      </c>
      <c r="R202" s="2605">
        <v>0</v>
      </c>
      <c r="S202" s="2606">
        <v>0</v>
      </c>
      <c r="T202" s="2599"/>
      <c r="U202" s="2608" t="s">
        <v>15478</v>
      </c>
      <c r="V202" s="2605">
        <v>0</v>
      </c>
      <c r="W202" s="2605">
        <v>0</v>
      </c>
      <c r="X202" s="2605">
        <v>0</v>
      </c>
      <c r="Y202" s="2606">
        <v>0</v>
      </c>
      <c r="Z202" s="2576"/>
      <c r="AA202" s="2609" t="s">
        <v>17793</v>
      </c>
      <c r="AC202" s="2565"/>
      <c r="AD202" s="92">
        <f t="shared" ref="AD202:AD208" si="23">IF( SUM( AF202:AZ202 ) = 0, 0, $AF$5 )</f>
        <v>0</v>
      </c>
      <c r="AE202" s="2565"/>
      <c r="AF202" s="57">
        <f t="shared" si="20"/>
        <v>0</v>
      </c>
      <c r="AG202" s="57">
        <f t="shared" si="20"/>
        <v>0</v>
      </c>
      <c r="AH202" s="57">
        <f t="shared" si="20"/>
        <v>0</v>
      </c>
      <c r="AI202" s="57">
        <f t="shared" si="19"/>
        <v>0</v>
      </c>
      <c r="AJ202" s="57">
        <f t="shared" si="19"/>
        <v>0</v>
      </c>
      <c r="AK202" s="57">
        <f t="shared" si="19"/>
        <v>0</v>
      </c>
      <c r="AL202" s="57">
        <f t="shared" si="19"/>
        <v>0</v>
      </c>
      <c r="AN202" s="57">
        <f t="shared" si="18"/>
        <v>0</v>
      </c>
      <c r="AO202" s="57">
        <f t="shared" si="18"/>
        <v>0</v>
      </c>
      <c r="AP202" s="57">
        <f t="shared" si="18"/>
        <v>0</v>
      </c>
      <c r="AQ202" s="57">
        <f t="shared" si="17"/>
        <v>0</v>
      </c>
      <c r="AR202" s="57">
        <f t="shared" si="17"/>
        <v>0</v>
      </c>
      <c r="AS202" s="57">
        <f t="shared" si="17"/>
        <v>0</v>
      </c>
      <c r="AT202" s="57">
        <f t="shared" si="17"/>
        <v>0</v>
      </c>
      <c r="AW202" s="57">
        <f t="shared" si="22"/>
        <v>0</v>
      </c>
      <c r="AX202" s="57">
        <f t="shared" si="22"/>
        <v>0</v>
      </c>
      <c r="AY202" s="57">
        <f t="shared" si="22"/>
        <v>0</v>
      </c>
      <c r="AZ202" s="57">
        <f t="shared" si="21"/>
        <v>0</v>
      </c>
      <c r="BA202" s="2565"/>
      <c r="BB202" s="2602"/>
      <c r="BC202" s="2602"/>
      <c r="BD202" s="2602"/>
      <c r="BE202" s="2602"/>
      <c r="BF202" s="2602"/>
      <c r="BG202" s="2602"/>
    </row>
    <row r="203" spans="2:59" ht="15.75" hidden="1" customHeight="1">
      <c r="B203" s="2603" t="s">
        <v>17877</v>
      </c>
      <c r="C203" s="2604" t="s">
        <v>6756</v>
      </c>
      <c r="D203" s="2604">
        <v>3</v>
      </c>
      <c r="E203" s="2605">
        <v>0</v>
      </c>
      <c r="F203" s="2605">
        <v>0</v>
      </c>
      <c r="G203" s="2605">
        <v>0</v>
      </c>
      <c r="H203" s="2605">
        <v>0</v>
      </c>
      <c r="I203" s="2605">
        <v>0</v>
      </c>
      <c r="J203" s="2605">
        <v>0</v>
      </c>
      <c r="K203" s="2606">
        <v>0</v>
      </c>
      <c r="L203" s="2610"/>
      <c r="M203" s="2607">
        <v>0</v>
      </c>
      <c r="N203" s="2605">
        <v>0</v>
      </c>
      <c r="O203" s="2605">
        <v>0</v>
      </c>
      <c r="P203" s="2605">
        <v>0</v>
      </c>
      <c r="Q203" s="2605">
        <v>0</v>
      </c>
      <c r="R203" s="2605">
        <v>0</v>
      </c>
      <c r="S203" s="2606">
        <v>0</v>
      </c>
      <c r="T203" s="2599"/>
      <c r="U203" s="2608" t="s">
        <v>15478</v>
      </c>
      <c r="V203" s="2605">
        <v>0</v>
      </c>
      <c r="W203" s="2605">
        <v>0</v>
      </c>
      <c r="X203" s="2605">
        <v>0</v>
      </c>
      <c r="Y203" s="2606">
        <v>0</v>
      </c>
      <c r="Z203" s="2576"/>
      <c r="AA203" s="2609" t="s">
        <v>17794</v>
      </c>
      <c r="AC203" s="2565"/>
      <c r="AD203" s="92">
        <f t="shared" si="23"/>
        <v>0</v>
      </c>
      <c r="AE203" s="2565"/>
      <c r="AF203" s="57">
        <f t="shared" si="20"/>
        <v>0</v>
      </c>
      <c r="AG203" s="57">
        <f t="shared" si="20"/>
        <v>0</v>
      </c>
      <c r="AH203" s="57">
        <f t="shared" si="20"/>
        <v>0</v>
      </c>
      <c r="AI203" s="57">
        <f t="shared" si="19"/>
        <v>0</v>
      </c>
      <c r="AJ203" s="57">
        <f t="shared" si="19"/>
        <v>0</v>
      </c>
      <c r="AK203" s="57">
        <f t="shared" si="19"/>
        <v>0</v>
      </c>
      <c r="AL203" s="57">
        <f t="shared" si="19"/>
        <v>0</v>
      </c>
      <c r="AN203" s="57">
        <f t="shared" si="18"/>
        <v>0</v>
      </c>
      <c r="AO203" s="57">
        <f t="shared" si="18"/>
        <v>0</v>
      </c>
      <c r="AP203" s="57">
        <f t="shared" si="18"/>
        <v>0</v>
      </c>
      <c r="AQ203" s="57">
        <f t="shared" si="17"/>
        <v>0</v>
      </c>
      <c r="AR203" s="57">
        <f t="shared" si="17"/>
        <v>0</v>
      </c>
      <c r="AS203" s="57">
        <f t="shared" si="17"/>
        <v>0</v>
      </c>
      <c r="AT203" s="57">
        <f t="shared" si="17"/>
        <v>0</v>
      </c>
      <c r="AW203" s="57">
        <f t="shared" si="22"/>
        <v>0</v>
      </c>
      <c r="AX203" s="57">
        <f t="shared" si="22"/>
        <v>0</v>
      </c>
      <c r="AY203" s="57">
        <f t="shared" si="22"/>
        <v>0</v>
      </c>
      <c r="AZ203" s="57">
        <f t="shared" si="21"/>
        <v>0</v>
      </c>
      <c r="BA203" s="2565"/>
      <c r="BB203" s="2602"/>
      <c r="BC203" s="2602"/>
      <c r="BD203" s="2602"/>
      <c r="BE203" s="2602"/>
      <c r="BF203" s="2602"/>
      <c r="BG203" s="2602"/>
    </row>
    <row r="204" spans="2:59" ht="15.75" hidden="1" customHeight="1">
      <c r="B204" s="2603" t="s">
        <v>17878</v>
      </c>
      <c r="C204" s="2604" t="s">
        <v>6756</v>
      </c>
      <c r="D204" s="2604">
        <v>3</v>
      </c>
      <c r="E204" s="2605">
        <v>0</v>
      </c>
      <c r="F204" s="2605">
        <v>0</v>
      </c>
      <c r="G204" s="2605">
        <v>0</v>
      </c>
      <c r="H204" s="2605">
        <v>0</v>
      </c>
      <c r="I204" s="2605">
        <v>0</v>
      </c>
      <c r="J204" s="2605">
        <v>0</v>
      </c>
      <c r="K204" s="2606">
        <v>0</v>
      </c>
      <c r="L204" s="2610"/>
      <c r="M204" s="2607">
        <v>0</v>
      </c>
      <c r="N204" s="2605">
        <v>0</v>
      </c>
      <c r="O204" s="2605">
        <v>0</v>
      </c>
      <c r="P204" s="2605">
        <v>0</v>
      </c>
      <c r="Q204" s="2605">
        <v>0</v>
      </c>
      <c r="R204" s="2605">
        <v>0</v>
      </c>
      <c r="S204" s="2606">
        <v>0</v>
      </c>
      <c r="T204" s="2599"/>
      <c r="U204" s="2608" t="s">
        <v>15478</v>
      </c>
      <c r="V204" s="2605">
        <v>0</v>
      </c>
      <c r="W204" s="2605">
        <v>0</v>
      </c>
      <c r="X204" s="2605">
        <v>0</v>
      </c>
      <c r="Y204" s="2606">
        <v>0</v>
      </c>
      <c r="Z204" s="2576"/>
      <c r="AA204" s="2609" t="s">
        <v>17795</v>
      </c>
      <c r="AC204" s="2565"/>
      <c r="AD204" s="92">
        <f t="shared" si="23"/>
        <v>0</v>
      </c>
      <c r="AE204" s="2565"/>
      <c r="AF204" s="57">
        <f t="shared" si="20"/>
        <v>0</v>
      </c>
      <c r="AG204" s="57">
        <f t="shared" si="20"/>
        <v>0</v>
      </c>
      <c r="AH204" s="57">
        <f t="shared" si="20"/>
        <v>0</v>
      </c>
      <c r="AI204" s="57">
        <f t="shared" si="19"/>
        <v>0</v>
      </c>
      <c r="AJ204" s="57">
        <f t="shared" si="19"/>
        <v>0</v>
      </c>
      <c r="AK204" s="57">
        <f t="shared" si="19"/>
        <v>0</v>
      </c>
      <c r="AL204" s="57">
        <f t="shared" si="19"/>
        <v>0</v>
      </c>
      <c r="AN204" s="57">
        <f t="shared" si="18"/>
        <v>0</v>
      </c>
      <c r="AO204" s="57">
        <f t="shared" si="18"/>
        <v>0</v>
      </c>
      <c r="AP204" s="57">
        <f t="shared" si="18"/>
        <v>0</v>
      </c>
      <c r="AQ204" s="57">
        <f t="shared" si="17"/>
        <v>0</v>
      </c>
      <c r="AR204" s="57">
        <f t="shared" si="17"/>
        <v>0</v>
      </c>
      <c r="AS204" s="57">
        <f t="shared" si="17"/>
        <v>0</v>
      </c>
      <c r="AT204" s="57">
        <f t="shared" si="17"/>
        <v>0</v>
      </c>
      <c r="AW204" s="57">
        <f t="shared" si="22"/>
        <v>0</v>
      </c>
      <c r="AX204" s="57">
        <f t="shared" si="22"/>
        <v>0</v>
      </c>
      <c r="AY204" s="57">
        <f t="shared" si="22"/>
        <v>0</v>
      </c>
      <c r="AZ204" s="57">
        <f t="shared" si="21"/>
        <v>0</v>
      </c>
      <c r="BA204" s="2565"/>
      <c r="BB204" s="2602"/>
      <c r="BC204" s="2602"/>
      <c r="BD204" s="2602"/>
      <c r="BE204" s="2602"/>
      <c r="BF204" s="2602"/>
      <c r="BG204" s="2602"/>
    </row>
    <row r="205" spans="2:59" ht="15.75" hidden="1" customHeight="1">
      <c r="B205" s="2603" t="s">
        <v>17879</v>
      </c>
      <c r="C205" s="2604" t="s">
        <v>6756</v>
      </c>
      <c r="D205" s="2604">
        <v>3</v>
      </c>
      <c r="E205" s="2605">
        <v>0</v>
      </c>
      <c r="F205" s="2605">
        <v>0</v>
      </c>
      <c r="G205" s="2605">
        <v>0</v>
      </c>
      <c r="H205" s="2605">
        <v>0</v>
      </c>
      <c r="I205" s="2605">
        <v>0</v>
      </c>
      <c r="J205" s="2605">
        <v>0</v>
      </c>
      <c r="K205" s="2606">
        <v>0</v>
      </c>
      <c r="L205" s="2610"/>
      <c r="M205" s="2607">
        <v>0</v>
      </c>
      <c r="N205" s="2605">
        <v>0</v>
      </c>
      <c r="O205" s="2605">
        <v>0</v>
      </c>
      <c r="P205" s="2605">
        <v>0</v>
      </c>
      <c r="Q205" s="2605">
        <v>0</v>
      </c>
      <c r="R205" s="2605">
        <v>0</v>
      </c>
      <c r="S205" s="2606">
        <v>0</v>
      </c>
      <c r="T205" s="2599"/>
      <c r="U205" s="2608" t="s">
        <v>15478</v>
      </c>
      <c r="V205" s="2605">
        <v>0</v>
      </c>
      <c r="W205" s="2605">
        <v>0</v>
      </c>
      <c r="X205" s="2605">
        <v>0</v>
      </c>
      <c r="Y205" s="2606">
        <v>0</v>
      </c>
      <c r="Z205" s="2576"/>
      <c r="AA205" s="2609" t="s">
        <v>17796</v>
      </c>
      <c r="AC205" s="2565"/>
      <c r="AD205" s="92">
        <f t="shared" si="23"/>
        <v>0</v>
      </c>
      <c r="AE205" s="2565"/>
      <c r="AF205" s="57">
        <f t="shared" si="20"/>
        <v>0</v>
      </c>
      <c r="AG205" s="57">
        <f t="shared" si="20"/>
        <v>0</v>
      </c>
      <c r="AH205" s="57">
        <f t="shared" si="20"/>
        <v>0</v>
      </c>
      <c r="AI205" s="57">
        <f t="shared" si="19"/>
        <v>0</v>
      </c>
      <c r="AJ205" s="57">
        <f t="shared" si="19"/>
        <v>0</v>
      </c>
      <c r="AK205" s="57">
        <f t="shared" si="19"/>
        <v>0</v>
      </c>
      <c r="AL205" s="57">
        <f t="shared" si="19"/>
        <v>0</v>
      </c>
      <c r="AN205" s="57">
        <f t="shared" si="18"/>
        <v>0</v>
      </c>
      <c r="AO205" s="57">
        <f t="shared" si="18"/>
        <v>0</v>
      </c>
      <c r="AP205" s="57">
        <f t="shared" si="18"/>
        <v>0</v>
      </c>
      <c r="AQ205" s="57">
        <f t="shared" si="17"/>
        <v>0</v>
      </c>
      <c r="AR205" s="57">
        <f t="shared" si="17"/>
        <v>0</v>
      </c>
      <c r="AS205" s="57">
        <f t="shared" si="17"/>
        <v>0</v>
      </c>
      <c r="AT205" s="57">
        <f t="shared" si="17"/>
        <v>0</v>
      </c>
      <c r="AW205" s="57">
        <f t="shared" si="22"/>
        <v>0</v>
      </c>
      <c r="AX205" s="57">
        <f t="shared" si="22"/>
        <v>0</v>
      </c>
      <c r="AY205" s="57">
        <f t="shared" si="22"/>
        <v>0</v>
      </c>
      <c r="AZ205" s="57">
        <f t="shared" si="21"/>
        <v>0</v>
      </c>
      <c r="BA205" s="2565"/>
      <c r="BB205" s="2602"/>
      <c r="BC205" s="2602"/>
      <c r="BD205" s="2602"/>
      <c r="BE205" s="2602"/>
      <c r="BF205" s="2602"/>
      <c r="BG205" s="2602"/>
    </row>
    <row r="206" spans="2:59" ht="15.75" hidden="1" customHeight="1">
      <c r="B206" s="2603" t="s">
        <v>17880</v>
      </c>
      <c r="C206" s="2604" t="s">
        <v>6756</v>
      </c>
      <c r="D206" s="2604">
        <v>3</v>
      </c>
      <c r="E206" s="2605">
        <v>0</v>
      </c>
      <c r="F206" s="2605">
        <v>0</v>
      </c>
      <c r="G206" s="2605">
        <v>0</v>
      </c>
      <c r="H206" s="2605">
        <v>0</v>
      </c>
      <c r="I206" s="2605">
        <v>0</v>
      </c>
      <c r="J206" s="2605">
        <v>0</v>
      </c>
      <c r="K206" s="2606">
        <v>0</v>
      </c>
      <c r="L206" s="2610"/>
      <c r="M206" s="2607">
        <v>0</v>
      </c>
      <c r="N206" s="2605">
        <v>0</v>
      </c>
      <c r="O206" s="2605">
        <v>0</v>
      </c>
      <c r="P206" s="2605">
        <v>0</v>
      </c>
      <c r="Q206" s="2605">
        <v>0</v>
      </c>
      <c r="R206" s="2605">
        <v>0</v>
      </c>
      <c r="S206" s="2606">
        <v>0</v>
      </c>
      <c r="T206" s="2599"/>
      <c r="U206" s="2608" t="s">
        <v>15478</v>
      </c>
      <c r="V206" s="2605">
        <v>0</v>
      </c>
      <c r="W206" s="2605">
        <v>0</v>
      </c>
      <c r="X206" s="2605">
        <v>0</v>
      </c>
      <c r="Y206" s="2606">
        <v>0</v>
      </c>
      <c r="Z206" s="2576"/>
      <c r="AA206" s="2609" t="s">
        <v>17797</v>
      </c>
      <c r="AC206" s="2565"/>
      <c r="AD206" s="92">
        <f t="shared" si="23"/>
        <v>0</v>
      </c>
      <c r="AE206" s="2565"/>
      <c r="AF206" s="57">
        <f t="shared" si="20"/>
        <v>0</v>
      </c>
      <c r="AG206" s="57">
        <f t="shared" si="20"/>
        <v>0</v>
      </c>
      <c r="AH206" s="57">
        <f t="shared" si="20"/>
        <v>0</v>
      </c>
      <c r="AI206" s="57">
        <f t="shared" si="19"/>
        <v>0</v>
      </c>
      <c r="AJ206" s="57">
        <f t="shared" si="19"/>
        <v>0</v>
      </c>
      <c r="AK206" s="57">
        <f t="shared" si="19"/>
        <v>0</v>
      </c>
      <c r="AL206" s="57">
        <f t="shared" si="19"/>
        <v>0</v>
      </c>
      <c r="AN206" s="57">
        <f t="shared" si="18"/>
        <v>0</v>
      </c>
      <c r="AO206" s="57">
        <f t="shared" si="18"/>
        <v>0</v>
      </c>
      <c r="AP206" s="57">
        <f t="shared" si="18"/>
        <v>0</v>
      </c>
      <c r="AQ206" s="57">
        <f t="shared" si="17"/>
        <v>0</v>
      </c>
      <c r="AR206" s="57">
        <f t="shared" si="17"/>
        <v>0</v>
      </c>
      <c r="AS206" s="57">
        <f t="shared" si="17"/>
        <v>0</v>
      </c>
      <c r="AT206" s="57">
        <f t="shared" si="17"/>
        <v>0</v>
      </c>
      <c r="AW206" s="57">
        <f t="shared" si="22"/>
        <v>0</v>
      </c>
      <c r="AX206" s="57">
        <f t="shared" si="22"/>
        <v>0</v>
      </c>
      <c r="AY206" s="57">
        <f t="shared" si="22"/>
        <v>0</v>
      </c>
      <c r="AZ206" s="57">
        <f t="shared" si="21"/>
        <v>0</v>
      </c>
      <c r="BA206" s="2565"/>
      <c r="BB206" s="2602"/>
      <c r="BC206" s="2602"/>
      <c r="BD206" s="2602"/>
      <c r="BE206" s="2602"/>
      <c r="BF206" s="2602"/>
      <c r="BG206" s="2602"/>
    </row>
    <row r="207" spans="2:59" ht="15.75" hidden="1" customHeight="1">
      <c r="B207" s="2603" t="s">
        <v>17881</v>
      </c>
      <c r="C207" s="2604" t="s">
        <v>6756</v>
      </c>
      <c r="D207" s="2604">
        <v>3</v>
      </c>
      <c r="E207" s="2605">
        <v>0</v>
      </c>
      <c r="F207" s="2605">
        <v>0</v>
      </c>
      <c r="G207" s="2605">
        <v>0</v>
      </c>
      <c r="H207" s="2605">
        <v>0</v>
      </c>
      <c r="I207" s="2605">
        <v>0</v>
      </c>
      <c r="J207" s="2605">
        <v>0</v>
      </c>
      <c r="K207" s="2606">
        <v>0</v>
      </c>
      <c r="L207" s="2610"/>
      <c r="M207" s="2607">
        <v>0</v>
      </c>
      <c r="N207" s="2605">
        <v>0</v>
      </c>
      <c r="O207" s="2605">
        <v>0</v>
      </c>
      <c r="P207" s="2605">
        <v>0</v>
      </c>
      <c r="Q207" s="2605">
        <v>0</v>
      </c>
      <c r="R207" s="2605">
        <v>0</v>
      </c>
      <c r="S207" s="2606">
        <v>0</v>
      </c>
      <c r="T207" s="2599"/>
      <c r="U207" s="2608" t="s">
        <v>15478</v>
      </c>
      <c r="V207" s="2605">
        <v>0</v>
      </c>
      <c r="W207" s="2605">
        <v>0</v>
      </c>
      <c r="X207" s="2605">
        <v>0</v>
      </c>
      <c r="Y207" s="2606">
        <v>0</v>
      </c>
      <c r="Z207" s="2576"/>
      <c r="AA207" s="2609" t="s">
        <v>17798</v>
      </c>
      <c r="AC207" s="2565"/>
      <c r="AD207" s="92">
        <f t="shared" si="23"/>
        <v>0</v>
      </c>
      <c r="AE207" s="2565"/>
      <c r="AF207" s="57">
        <f t="shared" si="20"/>
        <v>0</v>
      </c>
      <c r="AG207" s="57">
        <f t="shared" si="20"/>
        <v>0</v>
      </c>
      <c r="AH207" s="57">
        <f t="shared" si="20"/>
        <v>0</v>
      </c>
      <c r="AI207" s="57">
        <f t="shared" si="19"/>
        <v>0</v>
      </c>
      <c r="AJ207" s="57">
        <f t="shared" si="19"/>
        <v>0</v>
      </c>
      <c r="AK207" s="57">
        <f t="shared" si="19"/>
        <v>0</v>
      </c>
      <c r="AL207" s="57">
        <f t="shared" si="19"/>
        <v>0</v>
      </c>
      <c r="AN207" s="57">
        <f t="shared" si="18"/>
        <v>0</v>
      </c>
      <c r="AO207" s="57">
        <f t="shared" si="18"/>
        <v>0</v>
      </c>
      <c r="AP207" s="57">
        <f t="shared" si="18"/>
        <v>0</v>
      </c>
      <c r="AQ207" s="57">
        <f t="shared" si="17"/>
        <v>0</v>
      </c>
      <c r="AR207" s="57">
        <f t="shared" si="17"/>
        <v>0</v>
      </c>
      <c r="AS207" s="57">
        <f t="shared" si="17"/>
        <v>0</v>
      </c>
      <c r="AT207" s="57">
        <f t="shared" si="17"/>
        <v>0</v>
      </c>
      <c r="AW207" s="57">
        <f t="shared" si="22"/>
        <v>0</v>
      </c>
      <c r="AX207" s="57">
        <f t="shared" si="22"/>
        <v>0</v>
      </c>
      <c r="AY207" s="57">
        <f t="shared" si="22"/>
        <v>0</v>
      </c>
      <c r="AZ207" s="57">
        <f t="shared" si="21"/>
        <v>0</v>
      </c>
      <c r="BA207" s="2565"/>
      <c r="BB207" s="2602"/>
      <c r="BC207" s="2602"/>
      <c r="BD207" s="2602"/>
      <c r="BE207" s="2602"/>
      <c r="BF207" s="2602"/>
      <c r="BG207" s="2602"/>
    </row>
    <row r="208" spans="2:59" ht="15.75" hidden="1" customHeight="1" thickBot="1">
      <c r="B208" s="2603" t="s">
        <v>17882</v>
      </c>
      <c r="C208" s="2604" t="s">
        <v>6756</v>
      </c>
      <c r="D208" s="2604">
        <v>3</v>
      </c>
      <c r="E208" s="2605">
        <v>0</v>
      </c>
      <c r="F208" s="2605">
        <v>0</v>
      </c>
      <c r="G208" s="2605">
        <v>0</v>
      </c>
      <c r="H208" s="2605">
        <v>0</v>
      </c>
      <c r="I208" s="2605">
        <v>0</v>
      </c>
      <c r="J208" s="2605">
        <v>0</v>
      </c>
      <c r="K208" s="2606">
        <v>0</v>
      </c>
      <c r="L208" s="2610"/>
      <c r="M208" s="2607">
        <v>0</v>
      </c>
      <c r="N208" s="2605">
        <v>0</v>
      </c>
      <c r="O208" s="2605">
        <v>0</v>
      </c>
      <c r="P208" s="2605">
        <v>0</v>
      </c>
      <c r="Q208" s="2605">
        <v>0</v>
      </c>
      <c r="R208" s="2605">
        <v>0</v>
      </c>
      <c r="S208" s="2606">
        <v>0</v>
      </c>
      <c r="T208" s="2599"/>
      <c r="U208" s="2612" t="s">
        <v>15478</v>
      </c>
      <c r="V208" s="2613">
        <v>0</v>
      </c>
      <c r="W208" s="2613">
        <v>0</v>
      </c>
      <c r="X208" s="2613">
        <v>0</v>
      </c>
      <c r="Y208" s="2614">
        <v>0</v>
      </c>
      <c r="Z208" s="2576"/>
      <c r="AA208" s="2609" t="s">
        <v>17799</v>
      </c>
      <c r="AC208" s="2565"/>
      <c r="AD208" s="92">
        <f t="shared" si="23"/>
        <v>0</v>
      </c>
      <c r="AE208" s="2565"/>
      <c r="AF208" s="57">
        <f t="shared" si="20"/>
        <v>0</v>
      </c>
      <c r="AG208" s="57">
        <f t="shared" si="20"/>
        <v>0</v>
      </c>
      <c r="AH208" s="57">
        <f t="shared" si="20"/>
        <v>0</v>
      </c>
      <c r="AI208" s="57">
        <f t="shared" si="19"/>
        <v>0</v>
      </c>
      <c r="AJ208" s="57">
        <f t="shared" si="19"/>
        <v>0</v>
      </c>
      <c r="AK208" s="57">
        <f t="shared" si="19"/>
        <v>0</v>
      </c>
      <c r="AL208" s="57">
        <f t="shared" si="19"/>
        <v>0</v>
      </c>
      <c r="AN208" s="57">
        <f t="shared" si="18"/>
        <v>0</v>
      </c>
      <c r="AO208" s="57">
        <f t="shared" si="18"/>
        <v>0</v>
      </c>
      <c r="AP208" s="57">
        <f t="shared" si="18"/>
        <v>0</v>
      </c>
      <c r="AQ208" s="57">
        <f t="shared" si="17"/>
        <v>0</v>
      </c>
      <c r="AR208" s="57">
        <f t="shared" si="17"/>
        <v>0</v>
      </c>
      <c r="AS208" s="57">
        <f t="shared" si="17"/>
        <v>0</v>
      </c>
      <c r="AT208" s="57">
        <f t="shared" si="17"/>
        <v>0</v>
      </c>
      <c r="AW208" s="57">
        <f t="shared" si="22"/>
        <v>0</v>
      </c>
      <c r="AX208" s="57">
        <f t="shared" si="22"/>
        <v>0</v>
      </c>
      <c r="AY208" s="57">
        <f t="shared" si="22"/>
        <v>0</v>
      </c>
      <c r="AZ208" s="57">
        <f t="shared" si="21"/>
        <v>0</v>
      </c>
      <c r="BA208" s="2565"/>
      <c r="BB208" s="2602"/>
      <c r="BC208" s="2602"/>
      <c r="BD208" s="2602"/>
      <c r="BE208" s="2602"/>
      <c r="BF208" s="2602"/>
      <c r="BG208" s="2602"/>
    </row>
    <row r="209" spans="2:59" ht="15.75" customHeight="1" thickBot="1">
      <c r="B209" s="2615" t="s">
        <v>6962</v>
      </c>
      <c r="C209" s="2616" t="s">
        <v>6756</v>
      </c>
      <c r="D209" s="2616">
        <v>3</v>
      </c>
      <c r="E209" s="2617">
        <f>IFERROR(SUM(E9:E208),0)</f>
        <v>41.914999999999999</v>
      </c>
      <c r="F209" s="2617">
        <f t="shared" ref="F209:K209" si="24">IFERROR(SUM(F9:F208),0)</f>
        <v>26.094999999999995</v>
      </c>
      <c r="G209" s="2617">
        <f t="shared" si="24"/>
        <v>57.123999999999981</v>
      </c>
      <c r="H209" s="2617">
        <f t="shared" si="24"/>
        <v>90.069000000000003</v>
      </c>
      <c r="I209" s="2617">
        <f t="shared" si="24"/>
        <v>77.950999999999965</v>
      </c>
      <c r="J209" s="2617">
        <f t="shared" si="24"/>
        <v>7.2989999999999968</v>
      </c>
      <c r="K209" s="2618">
        <f t="shared" si="24"/>
        <v>0</v>
      </c>
      <c r="L209" s="2592"/>
      <c r="M209" s="2619">
        <f t="shared" ref="M209:S209" si="25">IFERROR(SUM(M9:M208),0)</f>
        <v>0</v>
      </c>
      <c r="N209" s="2617">
        <f t="shared" si="25"/>
        <v>0</v>
      </c>
      <c r="O209" s="2617">
        <f t="shared" si="25"/>
        <v>0</v>
      </c>
      <c r="P209" s="2617">
        <f t="shared" si="25"/>
        <v>1.5019999999999998</v>
      </c>
      <c r="Q209" s="2617">
        <f t="shared" si="25"/>
        <v>3.2979999999999983</v>
      </c>
      <c r="R209" s="2617">
        <f t="shared" si="25"/>
        <v>4.3519999999999968</v>
      </c>
      <c r="S209" s="2618">
        <f t="shared" si="25"/>
        <v>4.3069999999999986</v>
      </c>
      <c r="T209" s="2576"/>
      <c r="U209" s="2576"/>
      <c r="V209" s="2576"/>
      <c r="W209" s="2576"/>
      <c r="X209" s="2576"/>
      <c r="Y209" s="2576"/>
      <c r="Z209" s="2576"/>
      <c r="AA209" s="2620" t="s">
        <v>15604</v>
      </c>
      <c r="AC209" s="2565"/>
      <c r="AE209" s="2565"/>
      <c r="BA209" s="2565"/>
      <c r="BB209" s="2602"/>
      <c r="BC209" s="2602"/>
      <c r="BD209" s="2602"/>
      <c r="BE209" s="2602"/>
      <c r="BF209" s="2602"/>
      <c r="BG209" s="2602"/>
    </row>
    <row r="210" spans="2:59" ht="15.75" thickTop="1">
      <c r="B210" s="2621"/>
      <c r="C210" s="2592"/>
      <c r="D210" s="2592"/>
      <c r="E210" s="2622"/>
      <c r="F210" s="2622"/>
      <c r="G210" s="2622"/>
      <c r="H210" s="2622"/>
      <c r="I210" s="2622"/>
      <c r="J210" s="2622"/>
      <c r="K210" s="2588"/>
      <c r="L210" s="2622"/>
      <c r="M210" s="2566"/>
      <c r="N210" s="2566"/>
      <c r="O210" s="2566"/>
      <c r="P210" s="2566"/>
      <c r="Q210" s="2566"/>
      <c r="R210" s="2566"/>
      <c r="S210" s="2566"/>
      <c r="T210" s="3214"/>
      <c r="U210" s="3214"/>
      <c r="V210" s="2566"/>
      <c r="W210" s="2566"/>
      <c r="X210" s="2566"/>
      <c r="Y210" s="2566"/>
      <c r="Z210" s="3214"/>
      <c r="AA210" s="3214"/>
      <c r="BB210" s="2566"/>
      <c r="BC210" s="2566"/>
      <c r="BD210" s="2566"/>
      <c r="BE210" s="2566"/>
      <c r="BF210" s="2566"/>
      <c r="BG210" s="2566"/>
    </row>
    <row r="211" spans="2:59" ht="15">
      <c r="B211" s="2621"/>
    </row>
  </sheetData>
  <sheetProtection algorithmName="SHA-512" hashValue="kpUULCanYEfNLMJNwEXms+FC6Q10kxLYByg8c9IHoVdlYVJ4oLT9Se3QAQRuhsK0P5tUjXuCWnIvu4S/VWTtoQ==" saltValue="gtsC8gh3hXvg7wSbOr+HJQ==" spinCount="100000" sheet="1" objects="1" scenarios="1"/>
  <mergeCells count="19">
    <mergeCell ref="T210:U210"/>
    <mergeCell ref="Z210:AA210"/>
    <mergeCell ref="AF4:AZ4"/>
    <mergeCell ref="E5:K5"/>
    <mergeCell ref="M5:S5"/>
    <mergeCell ref="T5:U5"/>
    <mergeCell ref="AA5:AA6"/>
    <mergeCell ref="T6:U6"/>
    <mergeCell ref="C7:E7"/>
    <mergeCell ref="T7:U7"/>
    <mergeCell ref="Z7:AA7"/>
    <mergeCell ref="T8:U8"/>
    <mergeCell ref="Z8:AA8"/>
    <mergeCell ref="Z1:AA1"/>
    <mergeCell ref="Z2:AA2"/>
    <mergeCell ref="B3:Y3"/>
    <mergeCell ref="Z3:AA3"/>
    <mergeCell ref="T4:U4"/>
    <mergeCell ref="Z4:AA4"/>
  </mergeCells>
  <conditionalFormatting sqref="AD9">
    <cfRule type="cellIs" dxfId="54" priority="2" operator="equal">
      <formula>0</formula>
    </cfRule>
  </conditionalFormatting>
  <conditionalFormatting sqref="AD10:AD208">
    <cfRule type="cellIs" dxfId="53" priority="1" operator="equal">
      <formula>0</formula>
    </cfRule>
  </conditionalFormatting>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70" zoomScaleNormal="70" zoomScaleSheetLayoutView="80" workbookViewId="0">
      <selection activeCell="H55" sqref="H55"/>
    </sheetView>
  </sheetViews>
  <sheetFormatPr defaultColWidth="9" defaultRowHeight="14.25"/>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70" zoomScaleNormal="70" zoomScaleSheetLayoutView="100" workbookViewId="0">
      <selection sqref="A1:XFD1048576"/>
    </sheetView>
  </sheetViews>
  <sheetFormatPr defaultColWidth="9" defaultRowHeight="14.25"/>
  <cols>
    <col min="1" max="1" width="1.625" style="579" customWidth="1"/>
    <col min="2" max="2" width="85.625" style="579" bestFit="1" customWidth="1"/>
    <col min="3" max="3" width="12.125" style="579" bestFit="1" customWidth="1"/>
    <col min="4" max="4" width="4.75" style="579" bestFit="1" customWidth="1"/>
    <col min="5" max="5" width="11.375" style="579" customWidth="1"/>
    <col min="6" max="6" width="1.625" style="579" customWidth="1"/>
    <col min="7" max="7" width="11.75" style="579" customWidth="1"/>
    <col min="8" max="8" width="1.625" style="579" customWidth="1"/>
    <col min="9" max="9" width="29.5" style="579" customWidth="1"/>
    <col min="10" max="11" width="1.625" style="579" customWidth="1"/>
    <col min="12" max="12" width="25" style="579" customWidth="1"/>
    <col min="13" max="13" width="1.625" style="579" customWidth="1"/>
    <col min="14" max="14" width="25" style="579" hidden="1" customWidth="1"/>
    <col min="15" max="15" width="1.625" style="579" hidden="1" customWidth="1"/>
    <col min="16" max="16" width="1.625" style="579" customWidth="1"/>
    <col min="17" max="17" width="90.25" style="579" bestFit="1" customWidth="1"/>
    <col min="18" max="18" width="12.5" style="579" customWidth="1"/>
    <col min="19" max="19" width="1.625" style="579" customWidth="1"/>
    <col min="20" max="16384" width="9" style="579"/>
  </cols>
  <sheetData>
    <row r="1" spans="1:18" ht="30" customHeight="1">
      <c r="B1" s="580" t="s">
        <v>720</v>
      </c>
      <c r="C1" s="580"/>
      <c r="D1" s="580"/>
      <c r="E1" s="580"/>
      <c r="F1" s="1641"/>
      <c r="G1" s="581"/>
      <c r="K1" s="582"/>
      <c r="M1" s="582"/>
      <c r="O1" s="582"/>
      <c r="Q1" s="580" t="s">
        <v>6740</v>
      </c>
      <c r="R1" s="580"/>
    </row>
    <row r="2" spans="1:18" ht="30" customHeight="1">
      <c r="B2" s="580" t="s">
        <v>9</v>
      </c>
      <c r="C2" s="488"/>
      <c r="D2" s="488"/>
      <c r="E2" s="488"/>
      <c r="F2" s="917"/>
      <c r="G2" s="581"/>
      <c r="K2" s="582"/>
      <c r="M2" s="582"/>
      <c r="O2" s="582"/>
      <c r="Q2" s="580"/>
      <c r="R2" s="488"/>
    </row>
    <row r="3" spans="1:18" ht="45.75" customHeight="1">
      <c r="B3" s="3077" t="s">
        <v>721</v>
      </c>
      <c r="C3" s="3077"/>
      <c r="D3" s="3077"/>
      <c r="E3" s="3077"/>
      <c r="F3" s="3077"/>
      <c r="G3" s="3077"/>
      <c r="H3" s="3077"/>
      <c r="I3" s="3077"/>
      <c r="K3" s="582"/>
      <c r="L3" s="583" t="s">
        <v>6741</v>
      </c>
      <c r="M3" s="582"/>
      <c r="O3" s="582"/>
      <c r="Q3" s="3077" t="s">
        <v>721</v>
      </c>
      <c r="R3" s="3077"/>
    </row>
    <row r="4" spans="1:18" ht="15" customHeight="1" thickBot="1">
      <c r="B4" s="584"/>
      <c r="C4" s="584"/>
      <c r="D4" s="584"/>
      <c r="E4" s="584"/>
      <c r="F4" s="585"/>
      <c r="G4" s="581"/>
      <c r="K4" s="582"/>
      <c r="M4" s="582"/>
      <c r="N4" s="674" t="s">
        <v>6742</v>
      </c>
      <c r="O4" s="582"/>
      <c r="Q4" s="584"/>
      <c r="R4" s="584"/>
    </row>
    <row r="5" spans="1:18" ht="46.5" thickTop="1" thickBot="1">
      <c r="A5" s="526"/>
      <c r="B5" s="492" t="s">
        <v>6743</v>
      </c>
      <c r="C5" s="493" t="s">
        <v>6744</v>
      </c>
      <c r="D5" s="493" t="s">
        <v>6745</v>
      </c>
      <c r="E5" s="494" t="s">
        <v>6962</v>
      </c>
      <c r="F5" s="496"/>
      <c r="G5" s="497" t="s">
        <v>6749</v>
      </c>
      <c r="H5" s="526"/>
      <c r="I5" s="497" t="s">
        <v>6750</v>
      </c>
      <c r="J5" s="526"/>
      <c r="K5" s="582"/>
      <c r="M5" s="582"/>
      <c r="N5" s="502" t="s">
        <v>6751</v>
      </c>
      <c r="O5" s="582"/>
      <c r="Q5" s="492" t="s">
        <v>6743</v>
      </c>
      <c r="R5" s="494" t="s">
        <v>6962</v>
      </c>
    </row>
    <row r="6" spans="1:18" ht="15.75" customHeight="1" thickTop="1" thickBot="1">
      <c r="A6" s="526"/>
      <c r="B6" s="587"/>
      <c r="C6" s="562"/>
      <c r="D6" s="562"/>
      <c r="E6" s="588"/>
      <c r="F6" s="496"/>
      <c r="G6" s="581"/>
      <c r="H6" s="526"/>
      <c r="I6" s="526"/>
      <c r="J6" s="526"/>
      <c r="K6" s="582"/>
      <c r="M6" s="582"/>
      <c r="O6" s="582"/>
      <c r="Q6" s="587"/>
      <c r="R6" s="588"/>
    </row>
    <row r="7" spans="1:18" ht="15">
      <c r="A7" s="526"/>
      <c r="B7" s="503" t="s">
        <v>15605</v>
      </c>
      <c r="C7" s="504" t="s">
        <v>15606</v>
      </c>
      <c r="D7" s="504">
        <v>1</v>
      </c>
      <c r="E7" s="1645">
        <v>116.5959976</v>
      </c>
      <c r="F7" s="484"/>
      <c r="G7" s="509" t="s">
        <v>15607</v>
      </c>
      <c r="H7" s="526"/>
      <c r="I7" s="592"/>
      <c r="J7" s="526"/>
      <c r="K7" s="582"/>
      <c r="L7" s="593">
        <f>IF( SUM( N7:N7 ) = 0, 0, $N$5 )</f>
        <v>0</v>
      </c>
      <c r="M7" s="582"/>
      <c r="N7" s="511">
        <f xml:space="preserve"> IF( ISNUMBER(E7 ), 0, 1 )</f>
        <v>0</v>
      </c>
      <c r="O7" s="582"/>
      <c r="Q7" s="503" t="s">
        <v>15605</v>
      </c>
      <c r="R7" s="594" t="s">
        <v>15608</v>
      </c>
    </row>
    <row r="8" spans="1:18" ht="18">
      <c r="A8" s="526"/>
      <c r="B8" s="512" t="s">
        <v>15609</v>
      </c>
      <c r="C8" s="513" t="s">
        <v>15606</v>
      </c>
      <c r="D8" s="513">
        <v>1</v>
      </c>
      <c r="E8" s="1646">
        <v>0</v>
      </c>
      <c r="F8" s="484"/>
      <c r="G8" s="517" t="s">
        <v>15610</v>
      </c>
      <c r="H8" s="526"/>
      <c r="I8" s="596"/>
      <c r="J8" s="526"/>
      <c r="K8" s="582"/>
      <c r="L8" s="593">
        <f t="shared" ref="L8" si="0">IF( SUM( N8:N8 ) = 0, 0, $N$5 )</f>
        <v>0</v>
      </c>
      <c r="M8" s="582"/>
      <c r="N8" s="511">
        <f t="shared" ref="N8" si="1" xml:space="preserve"> IF( ISNUMBER(E8 ), 0, 1 )</f>
        <v>0</v>
      </c>
      <c r="O8" s="582"/>
      <c r="Q8" s="512" t="s">
        <v>15609</v>
      </c>
      <c r="R8" s="597" t="s">
        <v>15611</v>
      </c>
    </row>
    <row r="9" spans="1:18" ht="15">
      <c r="A9" s="526"/>
      <c r="B9" s="512" t="s">
        <v>15612</v>
      </c>
      <c r="C9" s="513" t="s">
        <v>15606</v>
      </c>
      <c r="D9" s="513">
        <v>1</v>
      </c>
      <c r="E9" s="1647">
        <f>IFERROR(E7 + E8, 0)</f>
        <v>116.5959976</v>
      </c>
      <c r="F9" s="484"/>
      <c r="G9" s="517" t="s">
        <v>15613</v>
      </c>
      <c r="H9" s="526"/>
      <c r="I9" s="596"/>
      <c r="J9" s="526"/>
      <c r="K9" s="582"/>
      <c r="M9" s="582"/>
      <c r="O9" s="582"/>
      <c r="Q9" s="512" t="s">
        <v>15612</v>
      </c>
      <c r="R9" s="1648" t="s">
        <v>15614</v>
      </c>
    </row>
    <row r="10" spans="1:18" ht="15.75" customHeight="1" thickBot="1">
      <c r="A10" s="526"/>
      <c r="B10" s="519" t="s">
        <v>15615</v>
      </c>
      <c r="C10" s="520" t="s">
        <v>15606</v>
      </c>
      <c r="D10" s="520">
        <v>1</v>
      </c>
      <c r="E10" s="1649">
        <v>5.0548381155414122</v>
      </c>
      <c r="F10" s="484"/>
      <c r="G10" s="523" t="s">
        <v>15616</v>
      </c>
      <c r="H10" s="526"/>
      <c r="I10" s="606"/>
      <c r="J10" s="526"/>
      <c r="K10" s="582"/>
      <c r="L10" s="593">
        <f>IF( SUM( N10:N10 ) = 0, 0, $N$5 )</f>
        <v>0</v>
      </c>
      <c r="M10" s="582"/>
      <c r="N10" s="511">
        <f xml:space="preserve"> IF( ISNUMBER(E10 ), 0, 1 )</f>
        <v>0</v>
      </c>
      <c r="O10" s="582"/>
      <c r="Q10" s="519" t="s">
        <v>15615</v>
      </c>
      <c r="R10" s="681" t="s">
        <v>15617</v>
      </c>
    </row>
    <row r="11" spans="1:18" ht="15.75" customHeight="1" thickTop="1" thickBot="1">
      <c r="A11" s="526"/>
      <c r="B11" s="682"/>
      <c r="C11" s="560"/>
      <c r="D11" s="560"/>
      <c r="E11" s="500"/>
      <c r="F11" s="484"/>
      <c r="G11" s="581"/>
      <c r="H11" s="526"/>
      <c r="I11" s="526"/>
      <c r="J11" s="526"/>
      <c r="K11" s="582"/>
      <c r="M11" s="582"/>
      <c r="O11" s="582"/>
      <c r="Q11" s="682"/>
      <c r="R11" s="500"/>
    </row>
    <row r="12" spans="1:18" ht="15.75" customHeight="1" thickTop="1" thickBot="1">
      <c r="A12" s="526"/>
      <c r="B12" s="876" t="s">
        <v>15618</v>
      </c>
      <c r="C12" s="832" t="s">
        <v>7339</v>
      </c>
      <c r="D12" s="832">
        <v>2</v>
      </c>
      <c r="E12" s="1650">
        <v>73.108793518587603</v>
      </c>
      <c r="F12" s="484"/>
      <c r="G12" s="835" t="s">
        <v>15619</v>
      </c>
      <c r="H12" s="526"/>
      <c r="I12" s="859"/>
      <c r="J12" s="526"/>
      <c r="K12" s="582"/>
      <c r="L12" s="593">
        <f>IF( SUM( N12:N12 ) = 0, 0, $N$5 )</f>
        <v>0</v>
      </c>
      <c r="M12" s="582"/>
      <c r="N12" s="511">
        <f xml:space="preserve"> IF( ISNUMBER(E12 ), 0, 1 )</f>
        <v>0</v>
      </c>
      <c r="O12" s="582"/>
      <c r="Q12" s="876" t="s">
        <v>15618</v>
      </c>
      <c r="R12" s="1651" t="s">
        <v>15620</v>
      </c>
    </row>
    <row r="13" spans="1:18" ht="15.75" customHeight="1" thickTop="1" thickBot="1">
      <c r="A13" s="526"/>
      <c r="B13" s="498"/>
      <c r="C13" s="500"/>
      <c r="D13" s="500"/>
      <c r="E13" s="500"/>
      <c r="F13" s="484"/>
      <c r="G13" s="581"/>
      <c r="H13" s="526"/>
      <c r="I13" s="526"/>
      <c r="J13" s="526"/>
      <c r="K13" s="582"/>
      <c r="M13" s="582"/>
      <c r="O13" s="582"/>
      <c r="Q13" s="498"/>
      <c r="R13" s="500"/>
    </row>
    <row r="14" spans="1:18" ht="15.75" customHeight="1" thickTop="1">
      <c r="A14" s="526"/>
      <c r="B14" s="503" t="s">
        <v>15621</v>
      </c>
      <c r="C14" s="504" t="s">
        <v>15606</v>
      </c>
      <c r="D14" s="504">
        <v>1</v>
      </c>
      <c r="E14" s="1645">
        <v>71.993899999999982</v>
      </c>
      <c r="F14" s="484"/>
      <c r="G14" s="509" t="s">
        <v>15622</v>
      </c>
      <c r="H14" s="526"/>
      <c r="I14" s="592"/>
      <c r="J14" s="526"/>
      <c r="K14" s="582"/>
      <c r="L14" s="593">
        <f>IF( SUM( N14:N14 ) = 0, 0, $N$5 )</f>
        <v>0</v>
      </c>
      <c r="M14" s="582"/>
      <c r="N14" s="511">
        <f t="shared" ref="N14:N15" si="2" xml:space="preserve"> IF( ISNUMBER(E14 ), 0, 1 )</f>
        <v>0</v>
      </c>
      <c r="O14" s="582"/>
      <c r="Q14" s="503" t="s">
        <v>15621</v>
      </c>
      <c r="R14" s="594" t="s">
        <v>15623</v>
      </c>
    </row>
    <row r="15" spans="1:18" ht="15.75" customHeight="1">
      <c r="A15" s="526"/>
      <c r="B15" s="512" t="s">
        <v>15624</v>
      </c>
      <c r="C15" s="513" t="s">
        <v>15606</v>
      </c>
      <c r="D15" s="513">
        <v>1</v>
      </c>
      <c r="E15" s="1646">
        <v>0</v>
      </c>
      <c r="F15" s="484"/>
      <c r="G15" s="517" t="s">
        <v>15625</v>
      </c>
      <c r="H15" s="526"/>
      <c r="I15" s="596"/>
      <c r="J15" s="526"/>
      <c r="K15" s="582"/>
      <c r="L15" s="593">
        <f>IF( SUM( N15:N15 ) = 0, 0, $N$5 )</f>
        <v>0</v>
      </c>
      <c r="M15" s="582"/>
      <c r="N15" s="511">
        <f t="shared" si="2"/>
        <v>0</v>
      </c>
      <c r="O15" s="582"/>
      <c r="Q15" s="512" t="s">
        <v>15624</v>
      </c>
      <c r="R15" s="597" t="s">
        <v>15626</v>
      </c>
    </row>
    <row r="16" spans="1:18" ht="15.75" customHeight="1" thickBot="1">
      <c r="A16" s="526"/>
      <c r="B16" s="519" t="s">
        <v>15627</v>
      </c>
      <c r="C16" s="520" t="s">
        <v>15606</v>
      </c>
      <c r="D16" s="520">
        <v>1</v>
      </c>
      <c r="E16" s="1652">
        <f>IFERROR(E14 + E15, 0)</f>
        <v>71.993899999999982</v>
      </c>
      <c r="F16" s="484"/>
      <c r="G16" s="523" t="s">
        <v>15628</v>
      </c>
      <c r="H16" s="526"/>
      <c r="I16" s="606"/>
      <c r="J16" s="526"/>
      <c r="K16" s="582"/>
      <c r="M16" s="582"/>
      <c r="O16" s="582"/>
      <c r="Q16" s="519" t="s">
        <v>15627</v>
      </c>
      <c r="R16" s="1653" t="s">
        <v>15629</v>
      </c>
    </row>
    <row r="17" spans="1:18" ht="15.75" customHeight="1" thickTop="1" thickBot="1">
      <c r="A17" s="526"/>
      <c r="B17" s="498"/>
      <c r="C17" s="498"/>
      <c r="D17" s="498"/>
      <c r="E17" s="500"/>
      <c r="F17" s="484"/>
      <c r="G17" s="581"/>
      <c r="H17" s="526"/>
      <c r="I17" s="526"/>
      <c r="J17" s="526"/>
      <c r="K17" s="582"/>
      <c r="M17" s="582"/>
      <c r="O17" s="582"/>
      <c r="Q17" s="498"/>
      <c r="R17" s="500"/>
    </row>
    <row r="18" spans="1:18" ht="15.75" customHeight="1" thickTop="1">
      <c r="A18" s="526"/>
      <c r="B18" s="503" t="s">
        <v>15630</v>
      </c>
      <c r="C18" s="504" t="s">
        <v>15631</v>
      </c>
      <c r="D18" s="504">
        <v>0</v>
      </c>
      <c r="E18" s="1594">
        <v>8.3724018682013526</v>
      </c>
      <c r="F18" s="484"/>
      <c r="G18" s="509" t="s">
        <v>15632</v>
      </c>
      <c r="H18" s="526"/>
      <c r="I18" s="592"/>
      <c r="J18" s="526"/>
      <c r="K18" s="582"/>
      <c r="L18" s="593">
        <f>IF( SUM( N18:N18 ) = 0, 0, $N$5 )</f>
        <v>0</v>
      </c>
      <c r="M18" s="582"/>
      <c r="N18" s="511">
        <f xml:space="preserve"> IF( ISNUMBER(E18 ), 0, 1 )</f>
        <v>0</v>
      </c>
      <c r="O18" s="582"/>
      <c r="Q18" s="503" t="s">
        <v>15630</v>
      </c>
      <c r="R18" s="594" t="s">
        <v>15633</v>
      </c>
    </row>
    <row r="19" spans="1:18" ht="15.75" customHeight="1">
      <c r="A19" s="526"/>
      <c r="B19" s="512" t="s">
        <v>15634</v>
      </c>
      <c r="C19" s="513" t="s">
        <v>15631</v>
      </c>
      <c r="D19" s="513">
        <v>0</v>
      </c>
      <c r="E19" s="1595">
        <v>973.71918025890886</v>
      </c>
      <c r="F19" s="484"/>
      <c r="G19" s="517" t="s">
        <v>15635</v>
      </c>
      <c r="H19" s="526"/>
      <c r="I19" s="596"/>
      <c r="J19" s="526"/>
      <c r="K19" s="582"/>
      <c r="L19" s="593">
        <f>IF( SUM( N19:N19 ) = 0, 0, $N$5 )</f>
        <v>0</v>
      </c>
      <c r="M19" s="582"/>
      <c r="N19" s="511">
        <f t="shared" ref="N19:N20" si="3" xml:space="preserve"> IF( ISNUMBER(E19 ), 0, 1 )</f>
        <v>0</v>
      </c>
      <c r="O19" s="582"/>
      <c r="Q19" s="512" t="s">
        <v>15634</v>
      </c>
      <c r="R19" s="597" t="s">
        <v>15636</v>
      </c>
    </row>
    <row r="20" spans="1:18" ht="15.75" customHeight="1">
      <c r="A20" s="526"/>
      <c r="B20" s="512" t="s">
        <v>15637</v>
      </c>
      <c r="C20" s="513" t="s">
        <v>15631</v>
      </c>
      <c r="D20" s="513">
        <v>0</v>
      </c>
      <c r="E20" s="1595">
        <v>1064.2704915788436</v>
      </c>
      <c r="F20" s="484"/>
      <c r="G20" s="517" t="s">
        <v>15638</v>
      </c>
      <c r="H20" s="526"/>
      <c r="I20" s="596"/>
      <c r="J20" s="526"/>
      <c r="K20" s="582"/>
      <c r="L20" s="593">
        <f>IF( SUM( N20:N20 ) = 0, 0, $N$5 )</f>
        <v>0</v>
      </c>
      <c r="M20" s="582"/>
      <c r="N20" s="511">
        <f t="shared" si="3"/>
        <v>0</v>
      </c>
      <c r="O20" s="582"/>
      <c r="Q20" s="512" t="s">
        <v>15637</v>
      </c>
      <c r="R20" s="597" t="s">
        <v>15639</v>
      </c>
    </row>
    <row r="21" spans="1:18" ht="15.75" customHeight="1" thickBot="1">
      <c r="A21" s="526"/>
      <c r="B21" s="519" t="s">
        <v>15640</v>
      </c>
      <c r="C21" s="520" t="s">
        <v>15631</v>
      </c>
      <c r="D21" s="520">
        <v>0</v>
      </c>
      <c r="E21" s="1637">
        <f>IFERROR(E18 + E19 + E20, 0)</f>
        <v>2046.3620737059537</v>
      </c>
      <c r="F21" s="484"/>
      <c r="G21" s="523" t="s">
        <v>15641</v>
      </c>
      <c r="H21" s="526"/>
      <c r="I21" s="606"/>
      <c r="J21" s="526"/>
      <c r="K21" s="582"/>
      <c r="M21" s="582"/>
      <c r="O21" s="582"/>
      <c r="Q21" s="519" t="s">
        <v>15640</v>
      </c>
      <c r="R21" s="1485" t="s">
        <v>15642</v>
      </c>
    </row>
    <row r="22" spans="1:18" ht="15.75" customHeight="1" thickTop="1" thickBot="1">
      <c r="A22" s="526"/>
      <c r="B22" s="682"/>
      <c r="C22" s="560"/>
      <c r="D22" s="560"/>
      <c r="E22" s="1588"/>
      <c r="F22" s="484"/>
      <c r="G22" s="581"/>
      <c r="H22" s="526"/>
      <c r="I22" s="526"/>
      <c r="J22" s="526"/>
      <c r="K22" s="582"/>
      <c r="M22" s="582"/>
      <c r="O22" s="582"/>
      <c r="Q22" s="682"/>
      <c r="R22" s="500"/>
    </row>
    <row r="23" spans="1:18" ht="15.75" customHeight="1" thickTop="1" thickBot="1">
      <c r="A23" s="526"/>
      <c r="B23" s="876" t="s">
        <v>15643</v>
      </c>
      <c r="C23" s="832" t="s">
        <v>15644</v>
      </c>
      <c r="D23" s="832">
        <v>0</v>
      </c>
      <c r="E23" s="1654">
        <v>26934070.220261235</v>
      </c>
      <c r="F23" s="484"/>
      <c r="G23" s="835" t="s">
        <v>15645</v>
      </c>
      <c r="H23" s="526"/>
      <c r="I23" s="859"/>
      <c r="J23" s="526"/>
      <c r="K23" s="582"/>
      <c r="L23" s="593">
        <f>IF( SUM( N23:N23 ) = 0, 0, $N$5 )</f>
        <v>0</v>
      </c>
      <c r="M23" s="582"/>
      <c r="N23" s="511">
        <f xml:space="preserve"> IF( ISNUMBER(E23 ), 0, 1 )</f>
        <v>0</v>
      </c>
      <c r="O23" s="582"/>
      <c r="Q23" s="876" t="s">
        <v>15646</v>
      </c>
      <c r="R23" s="1654" t="s">
        <v>15647</v>
      </c>
    </row>
    <row r="24" spans="1:18" ht="15.75" customHeight="1" thickTop="1" thickBot="1">
      <c r="A24" s="526"/>
      <c r="B24" s="682"/>
      <c r="C24" s="560"/>
      <c r="D24" s="560"/>
      <c r="E24" s="500"/>
      <c r="F24" s="484"/>
      <c r="G24" s="581"/>
      <c r="H24" s="526"/>
      <c r="I24" s="526"/>
      <c r="J24" s="526"/>
      <c r="K24" s="582"/>
      <c r="M24" s="582"/>
      <c r="O24" s="582"/>
      <c r="Q24" s="682"/>
      <c r="R24" s="500"/>
    </row>
    <row r="25" spans="1:18" ht="15.75" customHeight="1" thickTop="1">
      <c r="A25" s="526"/>
      <c r="B25" s="503" t="s">
        <v>6329</v>
      </c>
      <c r="C25" s="504" t="s">
        <v>15631</v>
      </c>
      <c r="D25" s="504">
        <v>0</v>
      </c>
      <c r="E25" s="1594">
        <v>0</v>
      </c>
      <c r="F25" s="484"/>
      <c r="G25" s="509" t="s">
        <v>15648</v>
      </c>
      <c r="H25" s="526"/>
      <c r="I25" s="592"/>
      <c r="J25" s="526"/>
      <c r="K25" s="582"/>
      <c r="L25" s="593">
        <f t="shared" ref="L25:L27" si="4">IF( SUM( N25:N25 ) = 0, 0, $N$5 )</f>
        <v>0</v>
      </c>
      <c r="M25" s="582"/>
      <c r="N25" s="511">
        <f t="shared" ref="N25:N27" si="5" xml:space="preserve"> IF( ISNUMBER(E25 ), 0, 1 )</f>
        <v>0</v>
      </c>
      <c r="O25" s="582"/>
      <c r="Q25" s="503" t="s">
        <v>6329</v>
      </c>
      <c r="R25" s="594" t="s">
        <v>15649</v>
      </c>
    </row>
    <row r="26" spans="1:18" ht="15.75" customHeight="1">
      <c r="A26" s="526"/>
      <c r="B26" s="512" t="s">
        <v>6330</v>
      </c>
      <c r="C26" s="513" t="s">
        <v>15631</v>
      </c>
      <c r="D26" s="513">
        <v>0</v>
      </c>
      <c r="E26" s="1595">
        <v>0</v>
      </c>
      <c r="F26" s="484"/>
      <c r="G26" s="517" t="s">
        <v>15650</v>
      </c>
      <c r="H26" s="526"/>
      <c r="I26" s="596"/>
      <c r="J26" s="526"/>
      <c r="K26" s="582"/>
      <c r="L26" s="593">
        <f t="shared" si="4"/>
        <v>0</v>
      </c>
      <c r="M26" s="582"/>
      <c r="N26" s="511">
        <f t="shared" si="5"/>
        <v>0</v>
      </c>
      <c r="O26" s="582"/>
      <c r="Q26" s="512" t="s">
        <v>6330</v>
      </c>
      <c r="R26" s="597" t="s">
        <v>15651</v>
      </c>
    </row>
    <row r="27" spans="1:18" ht="15.75" customHeight="1">
      <c r="A27" s="526"/>
      <c r="B27" s="512" t="s">
        <v>6331</v>
      </c>
      <c r="C27" s="513" t="s">
        <v>15631</v>
      </c>
      <c r="D27" s="513">
        <v>0</v>
      </c>
      <c r="E27" s="1595">
        <v>3430.4178265637111</v>
      </c>
      <c r="F27" s="484"/>
      <c r="G27" s="517" t="s">
        <v>15652</v>
      </c>
      <c r="H27" s="526"/>
      <c r="I27" s="596"/>
      <c r="J27" s="526"/>
      <c r="K27" s="582"/>
      <c r="L27" s="593">
        <f t="shared" si="4"/>
        <v>0</v>
      </c>
      <c r="M27" s="582"/>
      <c r="N27" s="511">
        <f t="shared" si="5"/>
        <v>0</v>
      </c>
      <c r="O27" s="582"/>
      <c r="Q27" s="512" t="s">
        <v>6331</v>
      </c>
      <c r="R27" s="597" t="s">
        <v>15653</v>
      </c>
    </row>
    <row r="28" spans="1:18" ht="15.75" customHeight="1" thickBot="1">
      <c r="A28" s="526"/>
      <c r="B28" s="519" t="s">
        <v>6332</v>
      </c>
      <c r="C28" s="520" t="s">
        <v>15631</v>
      </c>
      <c r="D28" s="520">
        <v>0</v>
      </c>
      <c r="E28" s="1637">
        <f>IFERROR(E25 + E26 + E27, 0)</f>
        <v>3430.4178265637111</v>
      </c>
      <c r="F28" s="484"/>
      <c r="G28" s="523" t="s">
        <v>15654</v>
      </c>
      <c r="H28" s="526"/>
      <c r="I28" s="606"/>
      <c r="J28" s="526"/>
      <c r="K28" s="582"/>
      <c r="M28" s="582"/>
      <c r="O28" s="582"/>
      <c r="Q28" s="519" t="s">
        <v>6332</v>
      </c>
      <c r="R28" s="1487" t="s">
        <v>15655</v>
      </c>
    </row>
    <row r="29" spans="1:18" ht="15.75" customHeight="1" thickTop="1" thickBot="1">
      <c r="A29" s="526"/>
      <c r="B29" s="682"/>
      <c r="C29" s="560"/>
      <c r="D29" s="560"/>
      <c r="E29" s="500"/>
      <c r="F29" s="484"/>
      <c r="G29" s="581"/>
      <c r="H29" s="526"/>
      <c r="I29" s="526"/>
      <c r="J29" s="526"/>
      <c r="K29" s="582"/>
      <c r="M29" s="582"/>
      <c r="O29" s="582"/>
      <c r="Q29" s="682"/>
      <c r="R29" s="500"/>
    </row>
    <row r="30" spans="1:18" ht="35.65" customHeight="1" thickTop="1">
      <c r="A30" s="526"/>
      <c r="B30" s="503" t="s">
        <v>6333</v>
      </c>
      <c r="C30" s="504" t="s">
        <v>15644</v>
      </c>
      <c r="D30" s="504">
        <v>0</v>
      </c>
      <c r="E30" s="1594">
        <v>0</v>
      </c>
      <c r="F30" s="484"/>
      <c r="G30" s="509" t="s">
        <v>15656</v>
      </c>
      <c r="H30" s="526"/>
      <c r="I30" s="592"/>
      <c r="J30" s="526"/>
      <c r="K30" s="582"/>
      <c r="L30" s="593">
        <f t="shared" ref="L30:L31" si="6">IF( SUM( N30:N30 ) = 0, 0, $N$5 )</f>
        <v>0</v>
      </c>
      <c r="M30" s="582"/>
      <c r="N30" s="511">
        <f t="shared" ref="N30:N31" si="7" xml:space="preserve"> IF( ISNUMBER(E30 ), 0, 1 )</f>
        <v>0</v>
      </c>
      <c r="O30" s="582"/>
      <c r="Q30" s="503" t="s">
        <v>6333</v>
      </c>
      <c r="R30" s="594" t="s">
        <v>15657</v>
      </c>
    </row>
    <row r="31" spans="1:18" ht="15.75" customHeight="1" thickBot="1">
      <c r="A31" s="526"/>
      <c r="B31" s="519" t="s">
        <v>15658</v>
      </c>
      <c r="C31" s="520" t="s">
        <v>7339</v>
      </c>
      <c r="D31" s="520">
        <v>2</v>
      </c>
      <c r="E31" s="1655">
        <v>26.280259373339</v>
      </c>
      <c r="F31" s="484"/>
      <c r="G31" s="523" t="s">
        <v>15659</v>
      </c>
      <c r="H31" s="526"/>
      <c r="I31" s="606"/>
      <c r="J31" s="526"/>
      <c r="K31" s="582"/>
      <c r="L31" s="593">
        <f t="shared" si="6"/>
        <v>0</v>
      </c>
      <c r="M31" s="582"/>
      <c r="N31" s="511">
        <f t="shared" si="7"/>
        <v>0</v>
      </c>
      <c r="O31" s="582"/>
      <c r="Q31" s="519" t="s">
        <v>15658</v>
      </c>
      <c r="R31" s="605" t="s">
        <v>15660</v>
      </c>
    </row>
    <row r="32" spans="1:18" ht="15.75" thickTop="1">
      <c r="A32" s="526"/>
      <c r="B32" s="526"/>
      <c r="C32" s="526"/>
      <c r="D32" s="526"/>
      <c r="E32" s="526"/>
      <c r="F32" s="526"/>
      <c r="G32" s="526"/>
      <c r="H32" s="526"/>
      <c r="I32" s="526"/>
      <c r="J32" s="526"/>
    </row>
    <row r="33" spans="1:10" ht="15">
      <c r="A33" s="526"/>
      <c r="B33" s="526"/>
      <c r="C33" s="526"/>
      <c r="D33" s="526"/>
      <c r="E33" s="526"/>
      <c r="F33" s="526"/>
      <c r="G33" s="526"/>
      <c r="H33" s="526"/>
      <c r="I33" s="526"/>
      <c r="J33" s="526"/>
    </row>
    <row r="34" spans="1:10" ht="15">
      <c r="A34" s="526"/>
      <c r="B34" s="526"/>
      <c r="C34" s="526"/>
      <c r="D34" s="526"/>
      <c r="E34" s="526"/>
      <c r="F34" s="526"/>
      <c r="G34" s="526"/>
      <c r="H34" s="526"/>
      <c r="I34" s="526"/>
      <c r="J34" s="526"/>
    </row>
    <row r="35" spans="1:10" ht="15">
      <c r="A35" s="526"/>
      <c r="B35" s="526"/>
      <c r="C35" s="526"/>
      <c r="D35" s="526"/>
      <c r="E35" s="526"/>
      <c r="F35" s="526"/>
      <c r="G35" s="526"/>
      <c r="H35" s="526"/>
      <c r="I35" s="526"/>
      <c r="J35" s="526"/>
    </row>
    <row r="36" spans="1:10" ht="15">
      <c r="A36" s="526"/>
      <c r="B36" s="526"/>
      <c r="C36" s="526"/>
      <c r="D36" s="526"/>
      <c r="E36" s="526"/>
      <c r="F36" s="526"/>
      <c r="G36" s="526"/>
      <c r="H36" s="526"/>
      <c r="I36" s="526"/>
      <c r="J36" s="526"/>
    </row>
    <row r="37" spans="1:10" ht="15">
      <c r="A37" s="526"/>
      <c r="B37" s="526"/>
      <c r="C37" s="526"/>
      <c r="D37" s="526"/>
      <c r="E37" s="526"/>
      <c r="F37" s="526"/>
      <c r="G37" s="526"/>
      <c r="H37" s="526"/>
      <c r="I37" s="526"/>
      <c r="J37" s="526"/>
    </row>
    <row r="38" spans="1:10" ht="15">
      <c r="A38" s="526"/>
      <c r="B38" s="526"/>
      <c r="C38" s="526"/>
      <c r="D38" s="526"/>
      <c r="E38" s="526"/>
      <c r="F38" s="526"/>
      <c r="G38" s="526"/>
      <c r="H38" s="526"/>
      <c r="I38" s="526"/>
      <c r="J38" s="526"/>
    </row>
    <row r="39" spans="1:10" ht="15">
      <c r="A39" s="526"/>
      <c r="B39" s="526"/>
      <c r="C39" s="526"/>
      <c r="D39" s="526"/>
      <c r="E39" s="526"/>
      <c r="F39" s="526"/>
      <c r="G39" s="526"/>
      <c r="H39" s="526"/>
      <c r="I39" s="526"/>
      <c r="J39" s="526"/>
    </row>
    <row r="40" spans="1:10" ht="15">
      <c r="A40" s="526"/>
      <c r="B40" s="526"/>
      <c r="C40" s="526"/>
      <c r="D40" s="526"/>
      <c r="E40" s="526"/>
      <c r="F40" s="526"/>
      <c r="G40" s="526"/>
      <c r="H40" s="526"/>
      <c r="I40" s="526"/>
      <c r="J40" s="526"/>
    </row>
  </sheetData>
  <sheetProtection algorithmName="SHA-512" hashValue="KNkbu6cYRme/PmYtN9Mz5D3fgIeWAXgL55/BMWZnHp/nyahIK6g3EYKfVGDwlSuqro2vUVlTdOKYlTAXY2pvkA==" saltValue="EJll2+jZTiybeuICHw2Atw==" spinCount="100000" sheet="1" objects="1" scenarios="1"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70" zoomScaleNormal="70" zoomScaleSheetLayoutView="100" workbookViewId="0">
      <selection sqref="A1:XFD1048576"/>
    </sheetView>
  </sheetViews>
  <sheetFormatPr defaultColWidth="9" defaultRowHeight="15.75"/>
  <cols>
    <col min="1" max="1" width="1.625" style="490" customWidth="1"/>
    <col min="2" max="2" width="45.125" style="490" bestFit="1" customWidth="1"/>
    <col min="3" max="3" width="7" style="490" customWidth="1"/>
    <col min="4" max="4" width="5.5" style="490" customWidth="1"/>
    <col min="5" max="5" width="11.125" style="490" bestFit="1" customWidth="1"/>
    <col min="6" max="6" width="12.25" style="490" bestFit="1" customWidth="1"/>
    <col min="7" max="7" width="12.125" style="490" bestFit="1" customWidth="1"/>
    <col min="8" max="8" width="11.25" style="490" customWidth="1"/>
    <col min="9" max="9" width="12.25" style="490" bestFit="1" customWidth="1"/>
    <col min="10" max="10" width="10" style="490" bestFit="1" customWidth="1"/>
    <col min="11" max="11" width="10.625" style="1082" customWidth="1"/>
    <col min="12" max="12" width="10.75" style="490" customWidth="1"/>
    <col min="13" max="13" width="12.5" style="490" customWidth="1"/>
    <col min="14" max="14" width="1.625" style="490" customWidth="1"/>
    <col min="15" max="15" width="12.5" style="1131" customWidth="1"/>
    <col min="16" max="16" width="1.625" style="1334" customWidth="1"/>
    <col min="17" max="17" width="27.625" style="1334" customWidth="1"/>
    <col min="18" max="18" width="1.625" style="1334" customWidth="1"/>
    <col min="19" max="19" width="1.625" style="579" customWidth="1"/>
    <col min="20" max="20" width="25.125" style="1082" customWidth="1"/>
    <col min="21" max="21" width="1.625" style="579" customWidth="1"/>
    <col min="22" max="29" width="6.125" style="490" hidden="1" customWidth="1"/>
    <col min="30" max="30" width="1.625" style="579" hidden="1" customWidth="1"/>
    <col min="31" max="31" width="1.625" style="579" customWidth="1"/>
    <col min="32" max="32" width="52.5" style="579" bestFit="1" customWidth="1"/>
    <col min="33" max="33" width="19.5" style="579" customWidth="1"/>
    <col min="34" max="34" width="19.25" style="579" bestFit="1" customWidth="1"/>
    <col min="35" max="36" width="15" style="579" customWidth="1"/>
    <col min="37" max="41" width="15" style="490" customWidth="1"/>
    <col min="42" max="42" width="1.625" style="490" customWidth="1"/>
    <col min="43" max="16384" width="9" style="490"/>
  </cols>
  <sheetData>
    <row r="1" spans="1:41" s="618" customFormat="1" ht="30" customHeight="1">
      <c r="B1" s="580" t="s">
        <v>722</v>
      </c>
      <c r="C1" s="580"/>
      <c r="D1" s="580"/>
      <c r="E1" s="580"/>
      <c r="F1" s="580"/>
      <c r="G1" s="1641"/>
      <c r="H1" s="581"/>
      <c r="I1" s="580"/>
      <c r="J1" s="580"/>
      <c r="K1" s="580"/>
      <c r="L1" s="1641"/>
      <c r="M1" s="581"/>
      <c r="N1" s="580"/>
      <c r="O1" s="580"/>
      <c r="P1" s="1656"/>
      <c r="Q1" s="1656"/>
      <c r="R1" s="1656"/>
      <c r="S1" s="582"/>
      <c r="T1" s="1657"/>
      <c r="U1" s="582"/>
      <c r="AC1" s="579"/>
      <c r="AD1" s="582"/>
      <c r="AE1" s="1658"/>
      <c r="AF1" s="580" t="s">
        <v>6740</v>
      </c>
      <c r="AG1" s="580"/>
      <c r="AH1" s="580"/>
      <c r="AI1" s="1641"/>
      <c r="AJ1" s="581"/>
      <c r="AK1" s="580"/>
      <c r="AL1" s="580"/>
      <c r="AM1" s="580"/>
      <c r="AN1" s="1641"/>
      <c r="AO1" s="581"/>
    </row>
    <row r="2" spans="1:41" s="618" customFormat="1" ht="30" customHeight="1">
      <c r="B2" s="580" t="s">
        <v>9</v>
      </c>
      <c r="C2" s="488"/>
      <c r="D2" s="488"/>
      <c r="E2" s="488"/>
      <c r="F2" s="488"/>
      <c r="G2" s="917"/>
      <c r="H2" s="581"/>
      <c r="I2" s="488"/>
      <c r="J2" s="488"/>
      <c r="K2" s="488"/>
      <c r="L2" s="917"/>
      <c r="M2" s="581"/>
      <c r="N2" s="1659"/>
      <c r="O2" s="1660"/>
      <c r="P2" s="1656"/>
      <c r="Q2" s="1656"/>
      <c r="R2" s="1656"/>
      <c r="S2" s="582"/>
      <c r="T2" s="1657"/>
      <c r="U2" s="582"/>
      <c r="AC2" s="579"/>
      <c r="AD2" s="582"/>
      <c r="AE2" s="1661"/>
      <c r="AF2" s="580"/>
      <c r="AG2" s="488"/>
      <c r="AH2" s="488"/>
      <c r="AI2" s="917"/>
      <c r="AJ2" s="581"/>
      <c r="AK2" s="488"/>
      <c r="AL2" s="488"/>
      <c r="AM2" s="488"/>
      <c r="AN2" s="917"/>
      <c r="AO2" s="581"/>
    </row>
    <row r="3" spans="1:41" ht="45" customHeight="1">
      <c r="B3" s="3077" t="s">
        <v>723</v>
      </c>
      <c r="C3" s="3077"/>
      <c r="D3" s="3077"/>
      <c r="E3" s="3077"/>
      <c r="F3" s="3077"/>
      <c r="G3" s="3077"/>
      <c r="H3" s="3077"/>
      <c r="I3" s="3077"/>
      <c r="J3" s="3077"/>
      <c r="K3" s="3077"/>
      <c r="L3" s="3077"/>
      <c r="M3" s="3077"/>
      <c r="N3" s="3077"/>
      <c r="O3" s="3077"/>
      <c r="P3" s="3077"/>
      <c r="Q3" s="3077"/>
      <c r="R3" s="798"/>
      <c r="S3" s="582"/>
      <c r="T3" s="583" t="s">
        <v>6741</v>
      </c>
      <c r="U3" s="582"/>
      <c r="AC3" s="579"/>
      <c r="AD3" s="582"/>
      <c r="AE3" s="1233"/>
      <c r="AF3" s="3077" t="s">
        <v>723</v>
      </c>
      <c r="AG3" s="3077"/>
      <c r="AH3" s="3077"/>
      <c r="AI3" s="3077"/>
      <c r="AJ3" s="3077"/>
      <c r="AK3" s="3077"/>
      <c r="AL3" s="3077"/>
      <c r="AM3" s="3077"/>
      <c r="AN3" s="3077"/>
      <c r="AO3" s="3077"/>
    </row>
    <row r="4" spans="1:41" ht="15" customHeight="1" thickBot="1">
      <c r="B4" s="584"/>
      <c r="C4" s="584"/>
      <c r="D4" s="584"/>
      <c r="E4" s="584"/>
      <c r="F4" s="584"/>
      <c r="G4" s="585"/>
      <c r="H4" s="581"/>
      <c r="I4" s="584"/>
      <c r="J4" s="584"/>
      <c r="K4" s="584"/>
      <c r="L4" s="585"/>
      <c r="M4" s="581"/>
      <c r="N4" s="1216"/>
      <c r="O4" s="1283"/>
      <c r="P4" s="490"/>
      <c r="Q4" s="490"/>
      <c r="R4" s="490"/>
      <c r="S4" s="582"/>
      <c r="U4" s="582"/>
      <c r="V4" s="3227" t="s">
        <v>6742</v>
      </c>
      <c r="W4" s="3227"/>
      <c r="X4" s="3227"/>
      <c r="Y4" s="3227"/>
      <c r="Z4" s="3227"/>
      <c r="AA4" s="3227"/>
      <c r="AB4" s="3227"/>
      <c r="AC4" s="3227"/>
      <c r="AD4" s="582"/>
      <c r="AF4" s="584"/>
      <c r="AG4" s="584"/>
      <c r="AH4" s="584"/>
      <c r="AI4" s="585"/>
      <c r="AJ4" s="581"/>
      <c r="AK4" s="584"/>
      <c r="AL4" s="584"/>
      <c r="AM4" s="584"/>
      <c r="AN4" s="585"/>
      <c r="AO4" s="581"/>
    </row>
    <row r="5" spans="1:41" ht="46.5" thickTop="1" thickBot="1">
      <c r="A5" s="496"/>
      <c r="B5" s="492" t="s">
        <v>6743</v>
      </c>
      <c r="C5" s="493" t="s">
        <v>6744</v>
      </c>
      <c r="D5" s="493" t="s">
        <v>6745</v>
      </c>
      <c r="E5" s="493" t="s">
        <v>15661</v>
      </c>
      <c r="F5" s="493" t="s">
        <v>15662</v>
      </c>
      <c r="G5" s="493" t="s">
        <v>15663</v>
      </c>
      <c r="H5" s="494" t="s">
        <v>6962</v>
      </c>
      <c r="I5" s="484"/>
      <c r="J5" s="484"/>
      <c r="K5" s="484"/>
      <c r="L5" s="484"/>
      <c r="M5" s="496"/>
      <c r="N5" s="484"/>
      <c r="O5" s="497" t="s">
        <v>6749</v>
      </c>
      <c r="P5" s="496"/>
      <c r="Q5" s="497" t="s">
        <v>6750</v>
      </c>
      <c r="R5" s="496"/>
      <c r="S5" s="582"/>
      <c r="U5" s="582"/>
      <c r="V5" s="502" t="s">
        <v>6751</v>
      </c>
      <c r="AC5" s="579"/>
      <c r="AD5" s="582"/>
      <c r="AF5" s="492" t="s">
        <v>6743</v>
      </c>
      <c r="AG5" s="493" t="s">
        <v>15661</v>
      </c>
      <c r="AH5" s="493" t="s">
        <v>15662</v>
      </c>
      <c r="AI5" s="493" t="s">
        <v>15663</v>
      </c>
      <c r="AJ5" s="494" t="s">
        <v>6962</v>
      </c>
      <c r="AK5" s="484"/>
      <c r="AL5" s="484"/>
      <c r="AM5" s="484"/>
      <c r="AN5" s="484"/>
      <c r="AO5" s="484"/>
    </row>
    <row r="6" spans="1:41" ht="15.75" customHeight="1" thickTop="1" thickBot="1">
      <c r="A6" s="496"/>
      <c r="B6" s="495"/>
      <c r="C6" s="495"/>
      <c r="D6" s="495"/>
      <c r="E6" s="495"/>
      <c r="F6" s="495"/>
      <c r="G6" s="495"/>
      <c r="H6" s="495"/>
      <c r="I6" s="484"/>
      <c r="J6" s="484"/>
      <c r="K6" s="484"/>
      <c r="L6" s="484"/>
      <c r="M6" s="496"/>
      <c r="N6" s="484"/>
      <c r="O6" s="560"/>
      <c r="P6" s="496"/>
      <c r="Q6" s="496"/>
      <c r="R6" s="496"/>
      <c r="S6" s="582"/>
      <c r="U6" s="582"/>
      <c r="AC6" s="579"/>
      <c r="AD6" s="582"/>
      <c r="AF6" s="495"/>
      <c r="AG6" s="495"/>
      <c r="AH6" s="495"/>
      <c r="AI6" s="495"/>
      <c r="AJ6" s="495"/>
      <c r="AK6" s="484"/>
      <c r="AL6" s="484"/>
      <c r="AM6" s="484"/>
      <c r="AN6" s="484"/>
      <c r="AO6" s="484"/>
    </row>
    <row r="7" spans="1:41" ht="15.75" customHeight="1" thickTop="1" thickBot="1">
      <c r="A7" s="496"/>
      <c r="B7" s="1662" t="s">
        <v>15664</v>
      </c>
      <c r="C7" s="526"/>
      <c r="D7" s="526"/>
      <c r="E7" s="495"/>
      <c r="F7" s="495"/>
      <c r="G7" s="495"/>
      <c r="H7" s="495"/>
      <c r="I7" s="484"/>
      <c r="J7" s="484"/>
      <c r="K7" s="484"/>
      <c r="L7" s="484"/>
      <c r="M7" s="496"/>
      <c r="N7" s="484"/>
      <c r="O7" s="560"/>
      <c r="P7" s="496"/>
      <c r="Q7" s="496"/>
      <c r="R7" s="496"/>
      <c r="S7" s="582"/>
      <c r="U7" s="582"/>
      <c r="AC7" s="794"/>
      <c r="AD7" s="582"/>
      <c r="AF7" s="1662" t="s">
        <v>15664</v>
      </c>
      <c r="AG7" s="495"/>
      <c r="AH7" s="495"/>
      <c r="AI7" s="495"/>
      <c r="AJ7" s="495"/>
      <c r="AK7" s="484"/>
      <c r="AL7" s="484"/>
      <c r="AM7" s="484"/>
      <c r="AN7" s="484"/>
      <c r="AO7" s="484"/>
    </row>
    <row r="8" spans="1:41" ht="15.75" customHeight="1" thickTop="1">
      <c r="A8" s="496"/>
      <c r="B8" s="503" t="s">
        <v>7772</v>
      </c>
      <c r="C8" s="504" t="s">
        <v>6756</v>
      </c>
      <c r="D8" s="504">
        <v>3</v>
      </c>
      <c r="E8" s="1071">
        <v>3.3000000000000002E-2</v>
      </c>
      <c r="F8" s="1071">
        <v>0</v>
      </c>
      <c r="G8" s="1071">
        <v>0</v>
      </c>
      <c r="H8" s="1255">
        <f>IFERROR(SUM(E8:G8), 0)</f>
        <v>3.3000000000000002E-2</v>
      </c>
      <c r="I8" s="560"/>
      <c r="J8" s="484"/>
      <c r="K8" s="484"/>
      <c r="L8" s="484"/>
      <c r="M8" s="496"/>
      <c r="N8" s="484"/>
      <c r="O8" s="509" t="s">
        <v>15665</v>
      </c>
      <c r="P8" s="496"/>
      <c r="Q8" s="509"/>
      <c r="R8" s="496"/>
      <c r="S8" s="582"/>
      <c r="T8" s="593">
        <f>IF( SUM( V8:AC8 ) = 0, 0, $V$5 )</f>
        <v>0</v>
      </c>
      <c r="U8" s="582"/>
      <c r="V8" s="511">
        <f xml:space="preserve"> IF( ISNUMBER(E8 ), 0, 1 )</f>
        <v>0</v>
      </c>
      <c r="W8" s="511">
        <f t="shared" ref="W8:W11" si="0" xml:space="preserve"> IF( ISNUMBER(F8 ), 0, 1 )</f>
        <v>0</v>
      </c>
      <c r="X8" s="511">
        <f t="shared" ref="X8:X11" si="1" xml:space="preserve"> IF( ISNUMBER(G8 ), 0, 1 )</f>
        <v>0</v>
      </c>
      <c r="AD8" s="582"/>
      <c r="AF8" s="503" t="s">
        <v>7772</v>
      </c>
      <c r="AG8" s="1273" t="s">
        <v>15666</v>
      </c>
      <c r="AH8" s="1273" t="s">
        <v>15667</v>
      </c>
      <c r="AI8" s="1273" t="s">
        <v>15668</v>
      </c>
      <c r="AJ8" s="720" t="s">
        <v>15669</v>
      </c>
      <c r="AK8" s="560"/>
      <c r="AL8" s="484"/>
      <c r="AM8" s="484"/>
      <c r="AN8" s="484"/>
      <c r="AO8" s="484"/>
    </row>
    <row r="9" spans="1:41" ht="15.75" customHeight="1">
      <c r="A9" s="496"/>
      <c r="B9" s="512" t="s">
        <v>7780</v>
      </c>
      <c r="C9" s="513" t="s">
        <v>6756</v>
      </c>
      <c r="D9" s="513">
        <v>3</v>
      </c>
      <c r="E9" s="1074">
        <v>0</v>
      </c>
      <c r="F9" s="1074">
        <v>0</v>
      </c>
      <c r="G9" s="1074">
        <v>0</v>
      </c>
      <c r="H9" s="1257">
        <f>IFERROR(SUM(E9:G9), 0)</f>
        <v>0</v>
      </c>
      <c r="I9" s="560"/>
      <c r="J9" s="484"/>
      <c r="K9" s="484"/>
      <c r="L9" s="484"/>
      <c r="M9" s="496"/>
      <c r="N9" s="484"/>
      <c r="O9" s="517" t="s">
        <v>15670</v>
      </c>
      <c r="P9" s="496"/>
      <c r="Q9" s="517"/>
      <c r="R9" s="496"/>
      <c r="S9" s="582"/>
      <c r="T9" s="593">
        <f t="shared" ref="T9:T11" si="2">IF( SUM( V9:AC9 ) = 0, 0, $V$5 )</f>
        <v>0</v>
      </c>
      <c r="U9" s="582"/>
      <c r="V9" s="511">
        <f t="shared" ref="V9:V11" si="3" xml:space="preserve"> IF( ISNUMBER(E9 ), 0, 1 )</f>
        <v>0</v>
      </c>
      <c r="W9" s="511">
        <f t="shared" si="0"/>
        <v>0</v>
      </c>
      <c r="X9" s="511">
        <f t="shared" si="1"/>
        <v>0</v>
      </c>
      <c r="AD9" s="582"/>
      <c r="AF9" s="512" t="s">
        <v>7780</v>
      </c>
      <c r="AG9" s="1274" t="s">
        <v>15671</v>
      </c>
      <c r="AH9" s="1274" t="s">
        <v>15672</v>
      </c>
      <c r="AI9" s="1274" t="s">
        <v>15673</v>
      </c>
      <c r="AJ9" s="1241" t="s">
        <v>15674</v>
      </c>
      <c r="AK9" s="560"/>
      <c r="AL9" s="484"/>
      <c r="AM9" s="484"/>
      <c r="AN9" s="484"/>
      <c r="AO9" s="484"/>
    </row>
    <row r="10" spans="1:41" ht="15.75" customHeight="1">
      <c r="A10" s="496"/>
      <c r="B10" s="512" t="s">
        <v>15675</v>
      </c>
      <c r="C10" s="513" t="s">
        <v>6756</v>
      </c>
      <c r="D10" s="513">
        <v>3</v>
      </c>
      <c r="E10" s="1074">
        <v>0</v>
      </c>
      <c r="F10" s="1074">
        <v>0</v>
      </c>
      <c r="G10" s="1074">
        <v>0</v>
      </c>
      <c r="H10" s="1257">
        <f>IFERROR(SUM(E10:G10), 0)</f>
        <v>0</v>
      </c>
      <c r="I10" s="560"/>
      <c r="J10" s="484"/>
      <c r="K10" s="484"/>
      <c r="L10" s="484"/>
      <c r="M10" s="496"/>
      <c r="N10" s="484"/>
      <c r="O10" s="517" t="s">
        <v>15676</v>
      </c>
      <c r="P10" s="496"/>
      <c r="Q10" s="517"/>
      <c r="R10" s="496"/>
      <c r="S10" s="582"/>
      <c r="T10" s="593">
        <f t="shared" si="2"/>
        <v>0</v>
      </c>
      <c r="U10" s="582"/>
      <c r="V10" s="511">
        <f t="shared" si="3"/>
        <v>0</v>
      </c>
      <c r="W10" s="511">
        <f t="shared" si="0"/>
        <v>0</v>
      </c>
      <c r="X10" s="511">
        <f t="shared" si="1"/>
        <v>0</v>
      </c>
      <c r="AD10" s="582"/>
      <c r="AF10" s="512" t="s">
        <v>15675</v>
      </c>
      <c r="AG10" s="1274" t="s">
        <v>15677</v>
      </c>
      <c r="AH10" s="1274" t="s">
        <v>15678</v>
      </c>
      <c r="AI10" s="1274" t="s">
        <v>15679</v>
      </c>
      <c r="AJ10" s="1241" t="s">
        <v>15680</v>
      </c>
      <c r="AK10" s="560"/>
      <c r="AL10" s="484"/>
      <c r="AM10" s="484"/>
      <c r="AN10" s="484"/>
      <c r="AO10" s="484"/>
    </row>
    <row r="11" spans="1:41" ht="15.75" customHeight="1" thickBot="1">
      <c r="A11" s="496"/>
      <c r="B11" s="519" t="s">
        <v>10966</v>
      </c>
      <c r="C11" s="520" t="s">
        <v>6756</v>
      </c>
      <c r="D11" s="520">
        <v>3</v>
      </c>
      <c r="E11" s="1354">
        <v>0</v>
      </c>
      <c r="F11" s="1354">
        <v>0</v>
      </c>
      <c r="G11" s="1354">
        <v>0</v>
      </c>
      <c r="H11" s="1258">
        <f t="shared" ref="H11" si="4">IFERROR(SUM(E11:G11), 0)</f>
        <v>0</v>
      </c>
      <c r="I11" s="560"/>
      <c r="J11" s="484"/>
      <c r="K11" s="484"/>
      <c r="L11" s="484"/>
      <c r="M11" s="496"/>
      <c r="N11" s="484"/>
      <c r="O11" s="523" t="s">
        <v>15681</v>
      </c>
      <c r="P11" s="496"/>
      <c r="Q11" s="523"/>
      <c r="R11" s="496"/>
      <c r="S11" s="582"/>
      <c r="T11" s="593">
        <f t="shared" si="2"/>
        <v>0</v>
      </c>
      <c r="U11" s="582"/>
      <c r="V11" s="511">
        <f t="shared" si="3"/>
        <v>0</v>
      </c>
      <c r="W11" s="511">
        <f t="shared" si="0"/>
        <v>0</v>
      </c>
      <c r="X11" s="511">
        <f t="shared" si="1"/>
        <v>0</v>
      </c>
      <c r="AD11" s="582"/>
      <c r="AF11" s="519" t="s">
        <v>10966</v>
      </c>
      <c r="AG11" s="1355" t="s">
        <v>15682</v>
      </c>
      <c r="AH11" s="1355" t="s">
        <v>15683</v>
      </c>
      <c r="AI11" s="1355" t="s">
        <v>15684</v>
      </c>
      <c r="AJ11" s="853" t="s">
        <v>15685</v>
      </c>
      <c r="AK11" s="560"/>
      <c r="AL11" s="484"/>
      <c r="AM11" s="484"/>
      <c r="AN11" s="484"/>
      <c r="AO11" s="484"/>
    </row>
    <row r="12" spans="1:41" ht="15.75" customHeight="1" thickTop="1" thickBot="1">
      <c r="A12" s="496"/>
      <c r="B12" s="561"/>
      <c r="C12" s="561"/>
      <c r="D12" s="561"/>
      <c r="E12" s="1319"/>
      <c r="F12" s="1319"/>
      <c r="G12" s="1319"/>
      <c r="H12" s="1319"/>
      <c r="I12" s="560"/>
      <c r="J12" s="484"/>
      <c r="K12" s="484"/>
      <c r="L12" s="484"/>
      <c r="M12" s="496"/>
      <c r="N12" s="484"/>
      <c r="O12" s="1315"/>
      <c r="P12" s="496"/>
      <c r="Q12" s="496"/>
      <c r="R12" s="496"/>
      <c r="S12" s="582"/>
      <c r="T12" s="593"/>
      <c r="U12" s="582"/>
      <c r="AD12" s="582"/>
      <c r="AF12" s="561"/>
      <c r="AG12" s="562"/>
      <c r="AH12" s="562"/>
      <c r="AI12" s="562"/>
      <c r="AJ12" s="562"/>
      <c r="AK12" s="560"/>
      <c r="AL12" s="484"/>
      <c r="AM12" s="484"/>
      <c r="AN12" s="484"/>
      <c r="AO12" s="484"/>
    </row>
    <row r="13" spans="1:41" ht="15.75" customHeight="1" thickTop="1" thickBot="1">
      <c r="A13" s="496"/>
      <c r="B13" s="499" t="s">
        <v>7823</v>
      </c>
      <c r="C13" s="526"/>
      <c r="D13" s="526"/>
      <c r="E13" s="1316"/>
      <c r="F13" s="1316"/>
      <c r="G13" s="1316"/>
      <c r="H13" s="1316"/>
      <c r="I13" s="560"/>
      <c r="J13" s="560"/>
      <c r="K13" s="560"/>
      <c r="L13" s="560"/>
      <c r="M13" s="496"/>
      <c r="N13" s="484"/>
      <c r="O13" s="1315"/>
      <c r="P13" s="496"/>
      <c r="Q13" s="496"/>
      <c r="R13" s="496"/>
      <c r="S13" s="582"/>
      <c r="T13" s="593"/>
      <c r="U13" s="582"/>
      <c r="AD13" s="582"/>
      <c r="AF13" s="499" t="s">
        <v>7823</v>
      </c>
      <c r="AG13" s="495"/>
      <c r="AH13" s="495"/>
      <c r="AI13" s="495"/>
      <c r="AJ13" s="495"/>
      <c r="AK13" s="560"/>
      <c r="AL13" s="560"/>
      <c r="AM13" s="560"/>
      <c r="AN13" s="560"/>
      <c r="AO13" s="560"/>
    </row>
    <row r="14" spans="1:41" ht="15.75" customHeight="1" thickTop="1">
      <c r="A14" s="496"/>
      <c r="B14" s="503" t="s">
        <v>7805</v>
      </c>
      <c r="C14" s="504" t="s">
        <v>6756</v>
      </c>
      <c r="D14" s="504">
        <v>3</v>
      </c>
      <c r="E14" s="1071">
        <v>0</v>
      </c>
      <c r="F14" s="1071">
        <v>0</v>
      </c>
      <c r="G14" s="1071">
        <v>0</v>
      </c>
      <c r="H14" s="1255">
        <f>IFERROR(SUM(E14:G14), 0)</f>
        <v>0</v>
      </c>
      <c r="I14" s="560"/>
      <c r="J14" s="560"/>
      <c r="K14" s="560"/>
      <c r="L14" s="560"/>
      <c r="M14" s="496"/>
      <c r="N14" s="484"/>
      <c r="O14" s="509" t="s">
        <v>15686</v>
      </c>
      <c r="P14" s="496"/>
      <c r="Q14" s="509"/>
      <c r="R14" s="496"/>
      <c r="S14" s="582"/>
      <c r="T14" s="593">
        <f t="shared" ref="T14:T16" si="5">IF( SUM( V14:AC14 ) = 0, 0, $V$5 )</f>
        <v>0</v>
      </c>
      <c r="U14" s="582"/>
      <c r="V14" s="511">
        <f t="shared" ref="V14:V16" si="6" xml:space="preserve"> IF( ISNUMBER(E14 ), 0, 1 )</f>
        <v>0</v>
      </c>
      <c r="W14" s="511">
        <f t="shared" ref="W14:W16" si="7" xml:space="preserve"> IF( ISNUMBER(F14 ), 0, 1 )</f>
        <v>0</v>
      </c>
      <c r="X14" s="511">
        <f t="shared" ref="X14:X16" si="8" xml:space="preserve"> IF( ISNUMBER(G14 ), 0, 1 )</f>
        <v>0</v>
      </c>
      <c r="AD14" s="582"/>
      <c r="AF14" s="503" t="s">
        <v>7805</v>
      </c>
      <c r="AG14" s="1273" t="s">
        <v>15687</v>
      </c>
      <c r="AH14" s="1273" t="s">
        <v>15688</v>
      </c>
      <c r="AI14" s="1273" t="s">
        <v>15689</v>
      </c>
      <c r="AJ14" s="720" t="s">
        <v>15690</v>
      </c>
      <c r="AK14" s="560"/>
      <c r="AL14" s="560"/>
      <c r="AM14" s="560"/>
      <c r="AN14" s="560"/>
      <c r="AO14" s="560"/>
    </row>
    <row r="15" spans="1:41" ht="15.75" customHeight="1">
      <c r="A15" s="496"/>
      <c r="B15" s="512" t="s">
        <v>7813</v>
      </c>
      <c r="C15" s="513" t="s">
        <v>6756</v>
      </c>
      <c r="D15" s="513">
        <v>3</v>
      </c>
      <c r="E15" s="1074">
        <v>0</v>
      </c>
      <c r="F15" s="1074">
        <v>0</v>
      </c>
      <c r="G15" s="1074">
        <v>0</v>
      </c>
      <c r="H15" s="1257">
        <f t="shared" ref="H15:H18" si="9">IFERROR(SUM(E15:G15), 0)</f>
        <v>0</v>
      </c>
      <c r="I15" s="560"/>
      <c r="J15" s="560"/>
      <c r="K15" s="560"/>
      <c r="L15" s="560"/>
      <c r="M15" s="496"/>
      <c r="N15" s="484"/>
      <c r="O15" s="517" t="s">
        <v>15691</v>
      </c>
      <c r="P15" s="496"/>
      <c r="Q15" s="517"/>
      <c r="R15" s="496"/>
      <c r="S15" s="582"/>
      <c r="T15" s="593">
        <f t="shared" si="5"/>
        <v>0</v>
      </c>
      <c r="U15" s="582"/>
      <c r="V15" s="511">
        <f t="shared" si="6"/>
        <v>0</v>
      </c>
      <c r="W15" s="511">
        <f t="shared" si="7"/>
        <v>0</v>
      </c>
      <c r="X15" s="511">
        <f t="shared" si="8"/>
        <v>0</v>
      </c>
      <c r="AD15" s="582"/>
      <c r="AF15" s="512" t="s">
        <v>7813</v>
      </c>
      <c r="AG15" s="1274" t="s">
        <v>15692</v>
      </c>
      <c r="AH15" s="1274" t="s">
        <v>15693</v>
      </c>
      <c r="AI15" s="1274" t="s">
        <v>15694</v>
      </c>
      <c r="AJ15" s="1241" t="s">
        <v>15695</v>
      </c>
      <c r="AK15" s="560"/>
      <c r="AL15" s="560"/>
      <c r="AM15" s="560"/>
      <c r="AN15" s="560"/>
      <c r="AO15" s="560"/>
    </row>
    <row r="16" spans="1:41" ht="15.75" customHeight="1">
      <c r="A16" s="496"/>
      <c r="B16" s="512" t="s">
        <v>14335</v>
      </c>
      <c r="C16" s="513" t="s">
        <v>6756</v>
      </c>
      <c r="D16" s="513">
        <v>3</v>
      </c>
      <c r="E16" s="1074">
        <v>0</v>
      </c>
      <c r="F16" s="1074">
        <v>4.6230000000000002</v>
      </c>
      <c r="G16" s="1074">
        <v>0</v>
      </c>
      <c r="H16" s="1257">
        <f t="shared" si="9"/>
        <v>4.6230000000000002</v>
      </c>
      <c r="I16" s="560"/>
      <c r="J16" s="560"/>
      <c r="K16" s="560"/>
      <c r="L16" s="560"/>
      <c r="M16" s="496"/>
      <c r="N16" s="484"/>
      <c r="O16" s="517" t="s">
        <v>15696</v>
      </c>
      <c r="P16" s="496"/>
      <c r="Q16" s="517"/>
      <c r="R16" s="496"/>
      <c r="S16" s="582"/>
      <c r="T16" s="593">
        <f t="shared" si="5"/>
        <v>0</v>
      </c>
      <c r="U16" s="582"/>
      <c r="V16" s="511">
        <f t="shared" si="6"/>
        <v>0</v>
      </c>
      <c r="W16" s="511">
        <f t="shared" si="7"/>
        <v>0</v>
      </c>
      <c r="X16" s="511">
        <f t="shared" si="8"/>
        <v>0</v>
      </c>
      <c r="AD16" s="582"/>
      <c r="AF16" s="512" t="s">
        <v>15697</v>
      </c>
      <c r="AG16" s="1274" t="s">
        <v>15698</v>
      </c>
      <c r="AH16" s="1274" t="s">
        <v>15699</v>
      </c>
      <c r="AI16" s="1274" t="s">
        <v>15700</v>
      </c>
      <c r="AJ16" s="1241" t="s">
        <v>15701</v>
      </c>
      <c r="AK16" s="560"/>
      <c r="AL16" s="560"/>
      <c r="AM16" s="560"/>
      <c r="AN16" s="560"/>
      <c r="AO16" s="560"/>
    </row>
    <row r="17" spans="1:41" ht="15.75" customHeight="1">
      <c r="A17" s="496"/>
      <c r="B17" s="512" t="s">
        <v>15702</v>
      </c>
      <c r="C17" s="513" t="s">
        <v>6756</v>
      </c>
      <c r="D17" s="513">
        <v>3</v>
      </c>
      <c r="E17" s="1256">
        <f>IFERROR(SUM(E8:E11,E14:E16), 0)</f>
        <v>3.3000000000000002E-2</v>
      </c>
      <c r="F17" s="1256">
        <f>IFERROR(SUM(F8:F11,F14:F16), 0)</f>
        <v>4.6230000000000002</v>
      </c>
      <c r="G17" s="1256">
        <f>IFERROR(SUM(G8:G11,G14:G16), 0)</f>
        <v>0</v>
      </c>
      <c r="H17" s="1257">
        <f t="shared" si="9"/>
        <v>4.6560000000000006</v>
      </c>
      <c r="I17" s="560"/>
      <c r="J17" s="560"/>
      <c r="K17" s="560"/>
      <c r="L17" s="560"/>
      <c r="M17" s="496"/>
      <c r="N17" s="484"/>
      <c r="O17" s="517" t="s">
        <v>15703</v>
      </c>
      <c r="P17" s="496"/>
      <c r="Q17" s="517"/>
      <c r="R17" s="496"/>
      <c r="S17" s="582"/>
      <c r="T17" s="593"/>
      <c r="U17" s="582"/>
      <c r="AD17" s="582"/>
      <c r="AE17" s="799"/>
      <c r="AF17" s="512" t="s">
        <v>15702</v>
      </c>
      <c r="AG17" s="1057" t="s">
        <v>15704</v>
      </c>
      <c r="AH17" s="1057" t="s">
        <v>15705</v>
      </c>
      <c r="AI17" s="1057" t="s">
        <v>15706</v>
      </c>
      <c r="AJ17" s="1241" t="s">
        <v>15707</v>
      </c>
      <c r="AK17" s="560"/>
      <c r="AL17" s="560"/>
      <c r="AM17" s="560"/>
      <c r="AN17" s="560"/>
      <c r="AO17" s="560"/>
    </row>
    <row r="18" spans="1:41" s="496" customFormat="1" ht="15.75" customHeight="1">
      <c r="B18" s="512" t="s">
        <v>7830</v>
      </c>
      <c r="C18" s="513" t="s">
        <v>6756</v>
      </c>
      <c r="D18" s="513">
        <v>3</v>
      </c>
      <c r="E18" s="1074">
        <v>0</v>
      </c>
      <c r="F18" s="1074">
        <v>0</v>
      </c>
      <c r="G18" s="1074">
        <v>0</v>
      </c>
      <c r="H18" s="1257">
        <f t="shared" si="9"/>
        <v>0</v>
      </c>
      <c r="I18" s="560"/>
      <c r="J18" s="560"/>
      <c r="K18" s="560"/>
      <c r="L18" s="560"/>
      <c r="N18" s="484"/>
      <c r="O18" s="517" t="s">
        <v>15708</v>
      </c>
      <c r="P18" s="484"/>
      <c r="Q18" s="517"/>
      <c r="R18" s="484"/>
      <c r="S18" s="582"/>
      <c r="T18" s="593">
        <f>IF( SUM( V18:AC18 ) = 0, 0, $V$5 )</f>
        <v>0</v>
      </c>
      <c r="U18" s="582"/>
      <c r="V18" s="511">
        <f t="shared" ref="V18" si="10" xml:space="preserve"> IF( ISNUMBER(E18 ), 0, 1 )</f>
        <v>0</v>
      </c>
      <c r="W18" s="511">
        <f t="shared" ref="W18" si="11" xml:space="preserve"> IF( ISNUMBER(F18 ), 0, 1 )</f>
        <v>0</v>
      </c>
      <c r="X18" s="511">
        <f t="shared" ref="X18" si="12" xml:space="preserve"> IF( ISNUMBER(G18 ), 0, 1 )</f>
        <v>0</v>
      </c>
      <c r="Y18" s="490"/>
      <c r="Z18" s="490"/>
      <c r="AA18" s="490"/>
      <c r="AB18" s="490"/>
      <c r="AC18" s="490"/>
      <c r="AD18" s="582"/>
      <c r="AE18" s="579"/>
      <c r="AF18" s="512" t="s">
        <v>7830</v>
      </c>
      <c r="AG18" s="1274" t="s">
        <v>15709</v>
      </c>
      <c r="AH18" s="1274" t="s">
        <v>15710</v>
      </c>
      <c r="AI18" s="1274" t="s">
        <v>15711</v>
      </c>
      <c r="AJ18" s="1241" t="s">
        <v>15712</v>
      </c>
      <c r="AK18" s="560"/>
      <c r="AL18" s="560"/>
      <c r="AM18" s="560"/>
      <c r="AN18" s="560"/>
      <c r="AO18" s="560"/>
    </row>
    <row r="19" spans="1:41" s="496" customFormat="1" ht="15.75" customHeight="1" thickBot="1">
      <c r="B19" s="519" t="s">
        <v>14355</v>
      </c>
      <c r="C19" s="520" t="s">
        <v>6756</v>
      </c>
      <c r="D19" s="520">
        <v>3</v>
      </c>
      <c r="E19" s="1207">
        <f>IFERROR(E17 + E18, 0)</f>
        <v>3.3000000000000002E-2</v>
      </c>
      <c r="F19" s="1207">
        <f>IFERROR(F17 + F18, 0)</f>
        <v>4.6230000000000002</v>
      </c>
      <c r="G19" s="1207">
        <f>IFERROR(G17 + G18, 0)</f>
        <v>0</v>
      </c>
      <c r="H19" s="1258">
        <f>IFERROR(SUM(E19:G19), 0)</f>
        <v>4.6560000000000006</v>
      </c>
      <c r="I19" s="560"/>
      <c r="J19" s="560"/>
      <c r="K19" s="560"/>
      <c r="L19" s="560"/>
      <c r="N19" s="484"/>
      <c r="O19" s="523" t="s">
        <v>15713</v>
      </c>
      <c r="P19" s="484"/>
      <c r="Q19" s="523"/>
      <c r="R19" s="484"/>
      <c r="S19" s="582"/>
      <c r="T19" s="593"/>
      <c r="U19" s="582"/>
      <c r="V19" s="490"/>
      <c r="W19" s="490"/>
      <c r="X19" s="490"/>
      <c r="Y19" s="490"/>
      <c r="Z19" s="490"/>
      <c r="AA19" s="490"/>
      <c r="AB19" s="490"/>
      <c r="AC19" s="490"/>
      <c r="AD19" s="582"/>
      <c r="AE19" s="579"/>
      <c r="AF19" s="519" t="s">
        <v>14355</v>
      </c>
      <c r="AG19" s="1058" t="s">
        <v>15714</v>
      </c>
      <c r="AH19" s="1058" t="s">
        <v>15715</v>
      </c>
      <c r="AI19" s="1058" t="s">
        <v>15716</v>
      </c>
      <c r="AJ19" s="853" t="s">
        <v>15717</v>
      </c>
      <c r="AK19" s="560"/>
      <c r="AL19" s="560"/>
      <c r="AM19" s="560"/>
      <c r="AN19" s="560"/>
      <c r="AO19" s="560"/>
    </row>
    <row r="20" spans="1:41" ht="15.75" customHeight="1" thickTop="1" thickBot="1">
      <c r="A20" s="496"/>
      <c r="B20" s="484"/>
      <c r="C20" s="484"/>
      <c r="D20" s="484"/>
      <c r="E20" s="500"/>
      <c r="F20" s="500"/>
      <c r="G20" s="500"/>
      <c r="H20" s="500"/>
      <c r="I20" s="500"/>
      <c r="J20" s="500"/>
      <c r="K20" s="500"/>
      <c r="L20" s="500"/>
      <c r="M20" s="496"/>
      <c r="N20" s="500"/>
      <c r="O20" s="1315"/>
      <c r="P20" s="1333"/>
      <c r="Q20" s="1333"/>
      <c r="R20" s="1333"/>
      <c r="S20" s="582"/>
      <c r="T20" s="593"/>
      <c r="U20" s="582"/>
      <c r="AD20" s="582"/>
      <c r="AF20" s="484"/>
      <c r="AG20" s="500"/>
      <c r="AH20" s="500"/>
      <c r="AI20" s="500"/>
      <c r="AJ20" s="500"/>
      <c r="AK20" s="500"/>
      <c r="AL20" s="500"/>
      <c r="AM20" s="500"/>
      <c r="AN20" s="500"/>
      <c r="AO20" s="1663"/>
    </row>
    <row r="21" spans="1:41" ht="56.25" customHeight="1" thickTop="1" thickBot="1">
      <c r="A21" s="496"/>
      <c r="B21" s="492" t="s">
        <v>6743</v>
      </c>
      <c r="C21" s="493" t="s">
        <v>6744</v>
      </c>
      <c r="D21" s="493" t="s">
        <v>6745</v>
      </c>
      <c r="E21" s="493" t="s">
        <v>15718</v>
      </c>
      <c r="F21" s="493" t="s">
        <v>15719</v>
      </c>
      <c r="G21" s="493" t="s">
        <v>15720</v>
      </c>
      <c r="H21" s="493" t="s">
        <v>15721</v>
      </c>
      <c r="I21" s="493" t="s">
        <v>15722</v>
      </c>
      <c r="J21" s="493" t="s">
        <v>15723</v>
      </c>
      <c r="K21" s="493" t="s">
        <v>7257</v>
      </c>
      <c r="L21" s="494" t="s">
        <v>6962</v>
      </c>
      <c r="M21" s="496"/>
      <c r="N21" s="500"/>
      <c r="O21" s="1315"/>
      <c r="P21" s="1333"/>
      <c r="Q21" s="1333"/>
      <c r="R21" s="1333"/>
      <c r="S21" s="582"/>
      <c r="T21" s="593"/>
      <c r="U21" s="582"/>
      <c r="AD21" s="582"/>
      <c r="AF21" s="492" t="s">
        <v>6743</v>
      </c>
      <c r="AG21" s="493" t="s">
        <v>15718</v>
      </c>
      <c r="AH21" s="493" t="s">
        <v>15719</v>
      </c>
      <c r="AI21" s="493" t="s">
        <v>15720</v>
      </c>
      <c r="AJ21" s="493" t="s">
        <v>15721</v>
      </c>
      <c r="AK21" s="493" t="s">
        <v>15722</v>
      </c>
      <c r="AL21" s="493" t="s">
        <v>15723</v>
      </c>
      <c r="AM21" s="493" t="s">
        <v>7257</v>
      </c>
      <c r="AN21" s="494" t="s">
        <v>6962</v>
      </c>
    </row>
    <row r="22" spans="1:41" ht="15.75" customHeight="1" thickTop="1" thickBot="1">
      <c r="A22" s="496"/>
      <c r="B22" s="495"/>
      <c r="C22" s="495"/>
      <c r="D22" s="495"/>
      <c r="E22" s="495"/>
      <c r="F22" s="495"/>
      <c r="G22" s="495"/>
      <c r="H22" s="495"/>
      <c r="I22" s="495"/>
      <c r="J22" s="495"/>
      <c r="K22" s="495"/>
      <c r="L22" s="495"/>
      <c r="M22" s="496"/>
      <c r="N22" s="500"/>
      <c r="O22" s="1315"/>
      <c r="P22" s="1333"/>
      <c r="Q22" s="1333"/>
      <c r="R22" s="1333"/>
      <c r="S22" s="582"/>
      <c r="T22" s="593"/>
      <c r="U22" s="582"/>
      <c r="AD22" s="582"/>
      <c r="AF22" s="495"/>
      <c r="AG22" s="495"/>
      <c r="AH22" s="495"/>
      <c r="AI22" s="495"/>
      <c r="AJ22" s="495"/>
      <c r="AK22" s="495"/>
      <c r="AL22" s="495"/>
      <c r="AM22" s="495"/>
      <c r="AN22" s="495"/>
    </row>
    <row r="23" spans="1:41" ht="15.75" customHeight="1" thickTop="1" thickBot="1">
      <c r="A23" s="496"/>
      <c r="B23" s="1662" t="s">
        <v>15724</v>
      </c>
      <c r="C23" s="526"/>
      <c r="D23" s="526"/>
      <c r="E23" s="495"/>
      <c r="F23" s="495"/>
      <c r="G23" s="495"/>
      <c r="H23" s="495"/>
      <c r="I23" s="484"/>
      <c r="J23" s="484"/>
      <c r="K23" s="484"/>
      <c r="L23" s="484"/>
      <c r="M23" s="496"/>
      <c r="N23" s="484"/>
      <c r="O23" s="560"/>
      <c r="P23" s="1333"/>
      <c r="Q23" s="1333"/>
      <c r="R23" s="1333"/>
      <c r="S23" s="582"/>
      <c r="T23" s="593"/>
      <c r="U23" s="582"/>
      <c r="AD23" s="582"/>
      <c r="AF23" s="1662" t="s">
        <v>15724</v>
      </c>
      <c r="AG23" s="495"/>
      <c r="AH23" s="495"/>
      <c r="AI23" s="495"/>
      <c r="AJ23" s="495"/>
      <c r="AK23" s="484"/>
      <c r="AL23" s="484"/>
      <c r="AM23" s="484"/>
      <c r="AN23" s="484"/>
    </row>
    <row r="24" spans="1:41" ht="15.75" customHeight="1" thickTop="1">
      <c r="A24" s="496"/>
      <c r="B24" s="503" t="s">
        <v>7772</v>
      </c>
      <c r="C24" s="504" t="s">
        <v>6756</v>
      </c>
      <c r="D24" s="504">
        <v>3</v>
      </c>
      <c r="E24" s="1071">
        <v>0</v>
      </c>
      <c r="F24" s="1071">
        <v>0</v>
      </c>
      <c r="G24" s="1071">
        <v>-3.2770000000000001</v>
      </c>
      <c r="H24" s="1071">
        <v>0</v>
      </c>
      <c r="I24" s="1071">
        <v>0</v>
      </c>
      <c r="J24" s="1071">
        <v>0</v>
      </c>
      <c r="K24" s="1071">
        <v>0</v>
      </c>
      <c r="L24" s="1255">
        <f>IFERROR(SUM(E24:K24), 0)</f>
        <v>-3.2770000000000001</v>
      </c>
      <c r="M24" s="496"/>
      <c r="N24" s="484"/>
      <c r="O24" s="509" t="s">
        <v>15725</v>
      </c>
      <c r="P24" s="1333"/>
      <c r="Q24" s="509"/>
      <c r="R24" s="1333"/>
      <c r="S24" s="582"/>
      <c r="T24" s="593">
        <f t="shared" ref="T24:T27" si="13">IF( SUM( V24:AC24 ) = 0, 0, $V$5 )</f>
        <v>0</v>
      </c>
      <c r="U24" s="582"/>
      <c r="V24" s="511">
        <f t="shared" ref="V24:V27" si="14" xml:space="preserve"> IF( ISNUMBER(E24 ), 0, 1 )</f>
        <v>0</v>
      </c>
      <c r="W24" s="511">
        <f t="shared" ref="W24:W27" si="15" xml:space="preserve"> IF( ISNUMBER(F24 ), 0, 1 )</f>
        <v>0</v>
      </c>
      <c r="X24" s="511">
        <f t="shared" ref="X24:X27" si="16" xml:space="preserve"> IF( ISNUMBER(G24 ), 0, 1 )</f>
        <v>0</v>
      </c>
      <c r="Y24" s="511">
        <f t="shared" ref="Y24:Y27" si="17" xml:space="preserve"> IF( ISNUMBER(H24 ), 0, 1 )</f>
        <v>0</v>
      </c>
      <c r="Z24" s="511">
        <f t="shared" ref="Z24:Z27" si="18" xml:space="preserve"> IF( ISNUMBER(I24 ), 0, 1 )</f>
        <v>0</v>
      </c>
      <c r="AA24" s="511">
        <f t="shared" ref="AA24:AA27" si="19" xml:space="preserve"> IF( ISNUMBER(J24 ), 0, 1 )</f>
        <v>0</v>
      </c>
      <c r="AB24" s="511">
        <f t="shared" ref="AB24:AB27" si="20" xml:space="preserve"> IF( ISNUMBER(K24 ), 0, 1 )</f>
        <v>0</v>
      </c>
      <c r="AD24" s="582"/>
      <c r="AF24" s="503" t="s">
        <v>7772</v>
      </c>
      <c r="AG24" s="1273" t="s">
        <v>15726</v>
      </c>
      <c r="AH24" s="1273" t="s">
        <v>15727</v>
      </c>
      <c r="AI24" s="1273" t="s">
        <v>15728</v>
      </c>
      <c r="AJ24" s="1273" t="s">
        <v>15729</v>
      </c>
      <c r="AK24" s="1273" t="s">
        <v>15730</v>
      </c>
      <c r="AL24" s="1273" t="s">
        <v>15731</v>
      </c>
      <c r="AM24" s="1273" t="s">
        <v>15732</v>
      </c>
      <c r="AN24" s="720" t="s">
        <v>15733</v>
      </c>
    </row>
    <row r="25" spans="1:41" ht="15.75" customHeight="1">
      <c r="A25" s="496"/>
      <c r="B25" s="512" t="s">
        <v>7780</v>
      </c>
      <c r="C25" s="513" t="s">
        <v>6756</v>
      </c>
      <c r="D25" s="513">
        <v>3</v>
      </c>
      <c r="E25" s="1074">
        <v>0</v>
      </c>
      <c r="F25" s="1074">
        <v>0</v>
      </c>
      <c r="G25" s="1074">
        <v>-3.6110000000000002</v>
      </c>
      <c r="H25" s="1074">
        <v>0</v>
      </c>
      <c r="I25" s="1074">
        <v>0</v>
      </c>
      <c r="J25" s="1074">
        <v>0</v>
      </c>
      <c r="K25" s="1074">
        <v>0</v>
      </c>
      <c r="L25" s="1257">
        <f>IFERROR(SUM(E25:K25), 0)</f>
        <v>-3.6110000000000002</v>
      </c>
      <c r="M25" s="496"/>
      <c r="N25" s="484"/>
      <c r="O25" s="517" t="s">
        <v>15734</v>
      </c>
      <c r="P25" s="1333"/>
      <c r="Q25" s="517"/>
      <c r="R25" s="1333"/>
      <c r="S25" s="582"/>
      <c r="T25" s="593">
        <f t="shared" si="13"/>
        <v>0</v>
      </c>
      <c r="U25" s="582"/>
      <c r="V25" s="511">
        <f t="shared" si="14"/>
        <v>0</v>
      </c>
      <c r="W25" s="511">
        <f t="shared" si="15"/>
        <v>0</v>
      </c>
      <c r="X25" s="511">
        <f t="shared" si="16"/>
        <v>0</v>
      </c>
      <c r="Y25" s="511">
        <f t="shared" si="17"/>
        <v>0</v>
      </c>
      <c r="Z25" s="511">
        <f t="shared" si="18"/>
        <v>0</v>
      </c>
      <c r="AA25" s="511">
        <f t="shared" si="19"/>
        <v>0</v>
      </c>
      <c r="AB25" s="511">
        <f t="shared" si="20"/>
        <v>0</v>
      </c>
      <c r="AD25" s="582"/>
      <c r="AF25" s="512" t="s">
        <v>7780</v>
      </c>
      <c r="AG25" s="1274" t="s">
        <v>15735</v>
      </c>
      <c r="AH25" s="1274" t="s">
        <v>15736</v>
      </c>
      <c r="AI25" s="1274" t="s">
        <v>15737</v>
      </c>
      <c r="AJ25" s="1274" t="s">
        <v>15738</v>
      </c>
      <c r="AK25" s="1274" t="s">
        <v>15739</v>
      </c>
      <c r="AL25" s="1274" t="s">
        <v>15740</v>
      </c>
      <c r="AM25" s="1274" t="s">
        <v>15741</v>
      </c>
      <c r="AN25" s="1241" t="s">
        <v>15742</v>
      </c>
    </row>
    <row r="26" spans="1:41" ht="15.75" customHeight="1">
      <c r="A26" s="496"/>
      <c r="B26" s="512" t="s">
        <v>15675</v>
      </c>
      <c r="C26" s="513" t="s">
        <v>6756</v>
      </c>
      <c r="D26" s="513">
        <v>3</v>
      </c>
      <c r="E26" s="1074">
        <v>0</v>
      </c>
      <c r="F26" s="1074">
        <v>0</v>
      </c>
      <c r="G26" s="1074">
        <v>0</v>
      </c>
      <c r="H26" s="1074">
        <v>0</v>
      </c>
      <c r="I26" s="1074">
        <v>0</v>
      </c>
      <c r="J26" s="1074">
        <v>0</v>
      </c>
      <c r="K26" s="1074">
        <v>0</v>
      </c>
      <c r="L26" s="1257">
        <f>IFERROR(SUM(E26:K26), 0)</f>
        <v>0</v>
      </c>
      <c r="M26" s="496"/>
      <c r="N26" s="484"/>
      <c r="O26" s="517" t="s">
        <v>15743</v>
      </c>
      <c r="P26" s="1333"/>
      <c r="Q26" s="517"/>
      <c r="R26" s="1333"/>
      <c r="S26" s="582"/>
      <c r="T26" s="593">
        <f t="shared" si="13"/>
        <v>0</v>
      </c>
      <c r="U26" s="582"/>
      <c r="V26" s="511">
        <f t="shared" si="14"/>
        <v>0</v>
      </c>
      <c r="W26" s="511">
        <f t="shared" si="15"/>
        <v>0</v>
      </c>
      <c r="X26" s="511">
        <f t="shared" si="16"/>
        <v>0</v>
      </c>
      <c r="Y26" s="511">
        <f t="shared" si="17"/>
        <v>0</v>
      </c>
      <c r="Z26" s="511">
        <f t="shared" si="18"/>
        <v>0</v>
      </c>
      <c r="AA26" s="511">
        <f t="shared" si="19"/>
        <v>0</v>
      </c>
      <c r="AB26" s="511">
        <f t="shared" si="20"/>
        <v>0</v>
      </c>
      <c r="AD26" s="582"/>
      <c r="AF26" s="512" t="s">
        <v>15675</v>
      </c>
      <c r="AG26" s="1274" t="s">
        <v>15744</v>
      </c>
      <c r="AH26" s="1274" t="s">
        <v>15745</v>
      </c>
      <c r="AI26" s="1274" t="s">
        <v>15746</v>
      </c>
      <c r="AJ26" s="1274" t="s">
        <v>15747</v>
      </c>
      <c r="AK26" s="1274" t="s">
        <v>15748</v>
      </c>
      <c r="AL26" s="1274" t="s">
        <v>15749</v>
      </c>
      <c r="AM26" s="1274" t="s">
        <v>15750</v>
      </c>
      <c r="AN26" s="1241" t="s">
        <v>15751</v>
      </c>
    </row>
    <row r="27" spans="1:41" ht="15.75" customHeight="1" thickBot="1">
      <c r="A27" s="496"/>
      <c r="B27" s="519" t="s">
        <v>10966</v>
      </c>
      <c r="C27" s="520" t="s">
        <v>6756</v>
      </c>
      <c r="D27" s="520">
        <v>3</v>
      </c>
      <c r="E27" s="1354">
        <v>0</v>
      </c>
      <c r="F27" s="1354">
        <v>0</v>
      </c>
      <c r="G27" s="1354">
        <v>0</v>
      </c>
      <c r="H27" s="1354">
        <v>0</v>
      </c>
      <c r="I27" s="1354">
        <v>0</v>
      </c>
      <c r="J27" s="1354">
        <v>0</v>
      </c>
      <c r="K27" s="1354">
        <v>0</v>
      </c>
      <c r="L27" s="1258">
        <f>IFERROR(SUM(E27:K27), 0)</f>
        <v>0</v>
      </c>
      <c r="M27" s="496"/>
      <c r="N27" s="484"/>
      <c r="O27" s="523" t="s">
        <v>15752</v>
      </c>
      <c r="P27" s="1333"/>
      <c r="Q27" s="523"/>
      <c r="R27" s="1333"/>
      <c r="S27" s="582"/>
      <c r="T27" s="593">
        <f t="shared" si="13"/>
        <v>0</v>
      </c>
      <c r="U27" s="582"/>
      <c r="V27" s="511">
        <f t="shared" si="14"/>
        <v>0</v>
      </c>
      <c r="W27" s="511">
        <f t="shared" si="15"/>
        <v>0</v>
      </c>
      <c r="X27" s="511">
        <f t="shared" si="16"/>
        <v>0</v>
      </c>
      <c r="Y27" s="511">
        <f t="shared" si="17"/>
        <v>0</v>
      </c>
      <c r="Z27" s="511">
        <f t="shared" si="18"/>
        <v>0</v>
      </c>
      <c r="AA27" s="511">
        <f t="shared" si="19"/>
        <v>0</v>
      </c>
      <c r="AB27" s="511">
        <f t="shared" si="20"/>
        <v>0</v>
      </c>
      <c r="AD27" s="582"/>
      <c r="AF27" s="519" t="s">
        <v>10966</v>
      </c>
      <c r="AG27" s="1355" t="s">
        <v>15753</v>
      </c>
      <c r="AH27" s="1355" t="s">
        <v>15754</v>
      </c>
      <c r="AI27" s="1355" t="s">
        <v>15755</v>
      </c>
      <c r="AJ27" s="1355" t="s">
        <v>15756</v>
      </c>
      <c r="AK27" s="1355" t="s">
        <v>15757</v>
      </c>
      <c r="AL27" s="1355" t="s">
        <v>15758</v>
      </c>
      <c r="AM27" s="1355" t="s">
        <v>15759</v>
      </c>
      <c r="AN27" s="853" t="s">
        <v>15760</v>
      </c>
    </row>
    <row r="28" spans="1:41" ht="15.75" customHeight="1" thickTop="1" thickBot="1">
      <c r="A28" s="496"/>
      <c r="B28" s="561"/>
      <c r="C28" s="561"/>
      <c r="D28" s="561"/>
      <c r="E28" s="1319"/>
      <c r="F28" s="1319"/>
      <c r="G28" s="1319"/>
      <c r="H28" s="1319"/>
      <c r="I28" s="1224"/>
      <c r="J28" s="1224"/>
      <c r="K28" s="1224"/>
      <c r="L28" s="1224"/>
      <c r="M28" s="496"/>
      <c r="N28" s="484"/>
      <c r="O28" s="1315"/>
      <c r="P28" s="1333"/>
      <c r="Q28" s="1333"/>
      <c r="R28" s="1333"/>
      <c r="S28" s="582"/>
      <c r="T28" s="593"/>
      <c r="U28" s="582"/>
      <c r="AD28" s="582"/>
      <c r="AF28" s="561"/>
      <c r="AG28" s="562"/>
      <c r="AH28" s="562"/>
      <c r="AI28" s="562"/>
      <c r="AJ28" s="562"/>
      <c r="AK28" s="484"/>
      <c r="AL28" s="484"/>
      <c r="AM28" s="484"/>
      <c r="AN28" s="484"/>
    </row>
    <row r="29" spans="1:41" ht="15.75" customHeight="1" thickTop="1" thickBot="1">
      <c r="A29" s="496"/>
      <c r="B29" s="499" t="s">
        <v>7823</v>
      </c>
      <c r="C29" s="526"/>
      <c r="D29" s="526"/>
      <c r="E29" s="1316"/>
      <c r="F29" s="1316"/>
      <c r="G29" s="1316"/>
      <c r="H29" s="1316"/>
      <c r="I29" s="1664"/>
      <c r="J29" s="1664"/>
      <c r="K29" s="1664"/>
      <c r="L29" s="1664"/>
      <c r="M29" s="496"/>
      <c r="N29" s="484"/>
      <c r="O29" s="1315"/>
      <c r="P29" s="1333"/>
      <c r="Q29" s="1333"/>
      <c r="R29" s="1333"/>
      <c r="S29" s="582"/>
      <c r="T29" s="593"/>
      <c r="U29" s="582"/>
      <c r="AD29" s="582"/>
      <c r="AF29" s="499" t="s">
        <v>7823</v>
      </c>
      <c r="AG29" s="495"/>
      <c r="AH29" s="495"/>
      <c r="AI29" s="495"/>
      <c r="AJ29" s="495"/>
      <c r="AK29" s="560"/>
      <c r="AL29" s="560"/>
      <c r="AM29" s="560"/>
      <c r="AN29" s="560"/>
    </row>
    <row r="30" spans="1:41" ht="15.75" customHeight="1" thickTop="1">
      <c r="A30" s="496"/>
      <c r="B30" s="503" t="s">
        <v>7805</v>
      </c>
      <c r="C30" s="504" t="s">
        <v>6756</v>
      </c>
      <c r="D30" s="504">
        <v>3</v>
      </c>
      <c r="E30" s="1071">
        <v>0</v>
      </c>
      <c r="F30" s="1071">
        <v>0</v>
      </c>
      <c r="G30" s="1071">
        <v>0</v>
      </c>
      <c r="H30" s="1071">
        <v>0</v>
      </c>
      <c r="I30" s="1071">
        <v>0</v>
      </c>
      <c r="J30" s="1071">
        <v>0</v>
      </c>
      <c r="K30" s="1071">
        <v>0</v>
      </c>
      <c r="L30" s="1255">
        <f t="shared" ref="L30:L35" si="21">IFERROR(SUM(E30:K30), 0)</f>
        <v>0</v>
      </c>
      <c r="M30" s="496"/>
      <c r="N30" s="484"/>
      <c r="O30" s="509" t="s">
        <v>15761</v>
      </c>
      <c r="P30" s="1333"/>
      <c r="Q30" s="509"/>
      <c r="R30" s="1333"/>
      <c r="S30" s="582"/>
      <c r="T30" s="593">
        <f t="shared" ref="T30:T34" si="22">IF( SUM( V30:AC30 ) = 0, 0, $V$5 )</f>
        <v>0</v>
      </c>
      <c r="U30" s="582"/>
      <c r="V30" s="511">
        <f t="shared" ref="V30:V34" si="23" xml:space="preserve"> IF( ISNUMBER(E30 ), 0, 1 )</f>
        <v>0</v>
      </c>
      <c r="W30" s="511">
        <f t="shared" ref="W30:W34" si="24" xml:space="preserve"> IF( ISNUMBER(F30 ), 0, 1 )</f>
        <v>0</v>
      </c>
      <c r="X30" s="511">
        <f t="shared" ref="X30:X34" si="25" xml:space="preserve"> IF( ISNUMBER(G30 ), 0, 1 )</f>
        <v>0</v>
      </c>
      <c r="Y30" s="511">
        <f t="shared" ref="Y30:Y34" si="26" xml:space="preserve"> IF( ISNUMBER(H30 ), 0, 1 )</f>
        <v>0</v>
      </c>
      <c r="Z30" s="511">
        <f t="shared" ref="Z30:Z34" si="27" xml:space="preserve"> IF( ISNUMBER(I30 ), 0, 1 )</f>
        <v>0</v>
      </c>
      <c r="AA30" s="511">
        <f t="shared" ref="AA30:AA34" si="28" xml:space="preserve"> IF( ISNUMBER(J30 ), 0, 1 )</f>
        <v>0</v>
      </c>
      <c r="AB30" s="511">
        <f t="shared" ref="AB30:AB34" si="29" xml:space="preserve"> IF( ISNUMBER(K30 ), 0, 1 )</f>
        <v>0</v>
      </c>
      <c r="AD30" s="582"/>
      <c r="AF30" s="503" t="s">
        <v>7805</v>
      </c>
      <c r="AG30" s="1273" t="s">
        <v>15762</v>
      </c>
      <c r="AH30" s="1273" t="s">
        <v>15763</v>
      </c>
      <c r="AI30" s="1273" t="s">
        <v>15764</v>
      </c>
      <c r="AJ30" s="1273" t="s">
        <v>15765</v>
      </c>
      <c r="AK30" s="1273" t="s">
        <v>15766</v>
      </c>
      <c r="AL30" s="1273" t="s">
        <v>15767</v>
      </c>
      <c r="AM30" s="1273" t="s">
        <v>15768</v>
      </c>
      <c r="AN30" s="720" t="s">
        <v>15769</v>
      </c>
    </row>
    <row r="31" spans="1:41" ht="15.75" customHeight="1">
      <c r="A31" s="496"/>
      <c r="B31" s="512" t="s">
        <v>7813</v>
      </c>
      <c r="C31" s="513" t="s">
        <v>6756</v>
      </c>
      <c r="D31" s="513">
        <v>3</v>
      </c>
      <c r="E31" s="1074">
        <v>0</v>
      </c>
      <c r="F31" s="1074">
        <v>0</v>
      </c>
      <c r="G31" s="1074">
        <v>0</v>
      </c>
      <c r="H31" s="1074">
        <v>0</v>
      </c>
      <c r="I31" s="1074">
        <v>0</v>
      </c>
      <c r="J31" s="1074">
        <v>0</v>
      </c>
      <c r="K31" s="1074">
        <v>0</v>
      </c>
      <c r="L31" s="1257">
        <f t="shared" si="21"/>
        <v>0</v>
      </c>
      <c r="M31" s="496"/>
      <c r="N31" s="484"/>
      <c r="O31" s="517" t="s">
        <v>15770</v>
      </c>
      <c r="P31" s="1333"/>
      <c r="Q31" s="517"/>
      <c r="R31" s="1333"/>
      <c r="S31" s="582"/>
      <c r="T31" s="593">
        <f t="shared" si="22"/>
        <v>0</v>
      </c>
      <c r="U31" s="582"/>
      <c r="V31" s="511">
        <f t="shared" si="23"/>
        <v>0</v>
      </c>
      <c r="W31" s="511">
        <f t="shared" si="24"/>
        <v>0</v>
      </c>
      <c r="X31" s="511">
        <f t="shared" si="25"/>
        <v>0</v>
      </c>
      <c r="Y31" s="511">
        <f t="shared" si="26"/>
        <v>0</v>
      </c>
      <c r="Z31" s="511">
        <f t="shared" si="27"/>
        <v>0</v>
      </c>
      <c r="AA31" s="511">
        <f t="shared" si="28"/>
        <v>0</v>
      </c>
      <c r="AB31" s="511">
        <f t="shared" si="29"/>
        <v>0</v>
      </c>
      <c r="AD31" s="582"/>
      <c r="AF31" s="512" t="s">
        <v>7813</v>
      </c>
      <c r="AG31" s="1274" t="s">
        <v>15771</v>
      </c>
      <c r="AH31" s="1274" t="s">
        <v>15772</v>
      </c>
      <c r="AI31" s="1274" t="s">
        <v>15773</v>
      </c>
      <c r="AJ31" s="1274" t="s">
        <v>15774</v>
      </c>
      <c r="AK31" s="1274" t="s">
        <v>15775</v>
      </c>
      <c r="AL31" s="1274" t="s">
        <v>15776</v>
      </c>
      <c r="AM31" s="1274" t="s">
        <v>15777</v>
      </c>
      <c r="AN31" s="1241" t="s">
        <v>15778</v>
      </c>
    </row>
    <row r="32" spans="1:41" ht="15.75" customHeight="1">
      <c r="A32" s="496"/>
      <c r="B32" s="512" t="s">
        <v>14335</v>
      </c>
      <c r="C32" s="513" t="s">
        <v>6756</v>
      </c>
      <c r="D32" s="513">
        <v>3</v>
      </c>
      <c r="E32" s="1074">
        <v>0</v>
      </c>
      <c r="F32" s="1074">
        <v>0</v>
      </c>
      <c r="G32" s="1074">
        <v>15.551</v>
      </c>
      <c r="H32" s="1074">
        <v>0</v>
      </c>
      <c r="I32" s="1074">
        <v>0</v>
      </c>
      <c r="J32" s="1074">
        <v>0</v>
      </c>
      <c r="K32" s="1074">
        <v>0</v>
      </c>
      <c r="L32" s="1257">
        <f t="shared" si="21"/>
        <v>15.551</v>
      </c>
      <c r="M32" s="496"/>
      <c r="N32" s="484"/>
      <c r="O32" s="517" t="s">
        <v>15779</v>
      </c>
      <c r="P32" s="1333"/>
      <c r="Q32" s="517"/>
      <c r="R32" s="1333"/>
      <c r="S32" s="582"/>
      <c r="T32" s="593">
        <f t="shared" si="22"/>
        <v>0</v>
      </c>
      <c r="U32" s="582"/>
      <c r="V32" s="511">
        <f t="shared" si="23"/>
        <v>0</v>
      </c>
      <c r="W32" s="511">
        <f t="shared" si="24"/>
        <v>0</v>
      </c>
      <c r="X32" s="511">
        <f t="shared" si="25"/>
        <v>0</v>
      </c>
      <c r="Y32" s="511">
        <f t="shared" si="26"/>
        <v>0</v>
      </c>
      <c r="Z32" s="511">
        <f t="shared" si="27"/>
        <v>0</v>
      </c>
      <c r="AA32" s="511">
        <f t="shared" si="28"/>
        <v>0</v>
      </c>
      <c r="AB32" s="511">
        <f t="shared" si="29"/>
        <v>0</v>
      </c>
      <c r="AD32" s="582"/>
      <c r="AF32" s="512" t="s">
        <v>15697</v>
      </c>
      <c r="AG32" s="1274" t="s">
        <v>15780</v>
      </c>
      <c r="AH32" s="1274" t="s">
        <v>15781</v>
      </c>
      <c r="AI32" s="1274" t="s">
        <v>15782</v>
      </c>
      <c r="AJ32" s="1274" t="s">
        <v>15783</v>
      </c>
      <c r="AK32" s="1274" t="s">
        <v>15784</v>
      </c>
      <c r="AL32" s="1274" t="s">
        <v>15785</v>
      </c>
      <c r="AM32" s="1274" t="s">
        <v>15786</v>
      </c>
      <c r="AN32" s="1241" t="s">
        <v>15787</v>
      </c>
    </row>
    <row r="33" spans="2:42" s="496" customFormat="1" ht="15.75" customHeight="1">
      <c r="B33" s="512" t="s">
        <v>15702</v>
      </c>
      <c r="C33" s="513" t="s">
        <v>6756</v>
      </c>
      <c r="D33" s="513">
        <v>3</v>
      </c>
      <c r="E33" s="1256">
        <f>IFERROR(SUM(E24:E27,E30:E32), 0)</f>
        <v>0</v>
      </c>
      <c r="F33" s="1256">
        <f t="shared" ref="F33:K33" si="30">IFERROR(SUM(F24:F27,F30:F32), 0)</f>
        <v>0</v>
      </c>
      <c r="G33" s="1256">
        <f t="shared" si="30"/>
        <v>8.6630000000000003</v>
      </c>
      <c r="H33" s="1256">
        <f t="shared" si="30"/>
        <v>0</v>
      </c>
      <c r="I33" s="1256">
        <f t="shared" si="30"/>
        <v>0</v>
      </c>
      <c r="J33" s="1256">
        <f t="shared" si="30"/>
        <v>0</v>
      </c>
      <c r="K33" s="1256">
        <f t="shared" si="30"/>
        <v>0</v>
      </c>
      <c r="L33" s="1257">
        <f t="shared" si="21"/>
        <v>8.6630000000000003</v>
      </c>
      <c r="N33" s="484"/>
      <c r="O33" s="517" t="s">
        <v>15788</v>
      </c>
      <c r="P33" s="1333"/>
      <c r="Q33" s="517"/>
      <c r="R33" s="1333"/>
      <c r="S33" s="582"/>
      <c r="T33" s="593">
        <f t="shared" si="22"/>
        <v>0</v>
      </c>
      <c r="U33" s="582"/>
      <c r="V33" s="511">
        <f t="shared" si="23"/>
        <v>0</v>
      </c>
      <c r="W33" s="511">
        <f t="shared" si="24"/>
        <v>0</v>
      </c>
      <c r="X33" s="511">
        <f t="shared" si="25"/>
        <v>0</v>
      </c>
      <c r="Y33" s="511">
        <f t="shared" si="26"/>
        <v>0</v>
      </c>
      <c r="Z33" s="511">
        <f t="shared" si="27"/>
        <v>0</v>
      </c>
      <c r="AA33" s="511">
        <f t="shared" si="28"/>
        <v>0</v>
      </c>
      <c r="AB33" s="511">
        <f t="shared" si="29"/>
        <v>0</v>
      </c>
      <c r="AC33" s="490"/>
      <c r="AD33" s="582"/>
      <c r="AE33" s="799"/>
      <c r="AF33" s="512" t="s">
        <v>14337</v>
      </c>
      <c r="AG33" s="1057" t="s">
        <v>15789</v>
      </c>
      <c r="AH33" s="1057" t="s">
        <v>15790</v>
      </c>
      <c r="AI33" s="1057" t="s">
        <v>15791</v>
      </c>
      <c r="AJ33" s="1057" t="s">
        <v>15792</v>
      </c>
      <c r="AK33" s="1057" t="s">
        <v>15793</v>
      </c>
      <c r="AL33" s="1057" t="s">
        <v>15794</v>
      </c>
      <c r="AM33" s="1057" t="s">
        <v>15795</v>
      </c>
      <c r="AN33" s="1241" t="s">
        <v>15796</v>
      </c>
    </row>
    <row r="34" spans="2:42" s="496" customFormat="1" ht="15.75" customHeight="1">
      <c r="B34" s="512" t="s">
        <v>7830</v>
      </c>
      <c r="C34" s="513" t="s">
        <v>6756</v>
      </c>
      <c r="D34" s="513">
        <v>3</v>
      </c>
      <c r="E34" s="1074">
        <v>0</v>
      </c>
      <c r="F34" s="1074">
        <v>0</v>
      </c>
      <c r="G34" s="1074">
        <v>1.758</v>
      </c>
      <c r="H34" s="1074">
        <v>0</v>
      </c>
      <c r="I34" s="1074">
        <v>0</v>
      </c>
      <c r="J34" s="1074">
        <v>0</v>
      </c>
      <c r="K34" s="1074">
        <v>0</v>
      </c>
      <c r="L34" s="1257">
        <f t="shared" si="21"/>
        <v>1.758</v>
      </c>
      <c r="N34" s="484"/>
      <c r="O34" s="517" t="s">
        <v>15797</v>
      </c>
      <c r="P34" s="1333"/>
      <c r="Q34" s="517"/>
      <c r="R34" s="1333"/>
      <c r="S34" s="582"/>
      <c r="T34" s="593">
        <f t="shared" si="22"/>
        <v>0</v>
      </c>
      <c r="U34" s="582"/>
      <c r="V34" s="511">
        <f t="shared" si="23"/>
        <v>0</v>
      </c>
      <c r="W34" s="511">
        <f t="shared" si="24"/>
        <v>0</v>
      </c>
      <c r="X34" s="511">
        <f t="shared" si="25"/>
        <v>0</v>
      </c>
      <c r="Y34" s="511">
        <f t="shared" si="26"/>
        <v>0</v>
      </c>
      <c r="Z34" s="511">
        <f t="shared" si="27"/>
        <v>0</v>
      </c>
      <c r="AA34" s="511">
        <f t="shared" si="28"/>
        <v>0</v>
      </c>
      <c r="AB34" s="511">
        <f t="shared" si="29"/>
        <v>0</v>
      </c>
      <c r="AC34" s="490"/>
      <c r="AD34" s="582"/>
      <c r="AE34" s="579"/>
      <c r="AF34" s="512" t="s">
        <v>7830</v>
      </c>
      <c r="AG34" s="1274" t="s">
        <v>15798</v>
      </c>
      <c r="AH34" s="1274" t="s">
        <v>15799</v>
      </c>
      <c r="AI34" s="1274" t="s">
        <v>15800</v>
      </c>
      <c r="AJ34" s="1274" t="s">
        <v>15801</v>
      </c>
      <c r="AK34" s="1274" t="s">
        <v>15802</v>
      </c>
      <c r="AL34" s="1274" t="s">
        <v>15803</v>
      </c>
      <c r="AM34" s="1274" t="s">
        <v>15804</v>
      </c>
      <c r="AN34" s="1241" t="s">
        <v>15805</v>
      </c>
    </row>
    <row r="35" spans="2:42" s="496" customFormat="1" ht="15.75" customHeight="1" thickBot="1">
      <c r="B35" s="519" t="s">
        <v>14355</v>
      </c>
      <c r="C35" s="520" t="s">
        <v>6756</v>
      </c>
      <c r="D35" s="520">
        <v>3</v>
      </c>
      <c r="E35" s="1207">
        <f>IFERROR(E33 + E34, 0)</f>
        <v>0</v>
      </c>
      <c r="F35" s="1207">
        <f t="shared" ref="F35:K35" si="31">IFERROR(F33 + F34, 0)</f>
        <v>0</v>
      </c>
      <c r="G35" s="1207">
        <f t="shared" si="31"/>
        <v>10.420999999999999</v>
      </c>
      <c r="H35" s="1207">
        <f t="shared" si="31"/>
        <v>0</v>
      </c>
      <c r="I35" s="1207">
        <f t="shared" si="31"/>
        <v>0</v>
      </c>
      <c r="J35" s="1207">
        <f t="shared" si="31"/>
        <v>0</v>
      </c>
      <c r="K35" s="1207">
        <f t="shared" si="31"/>
        <v>0</v>
      </c>
      <c r="L35" s="1258">
        <f t="shared" si="21"/>
        <v>10.420999999999999</v>
      </c>
      <c r="N35" s="484"/>
      <c r="O35" s="523" t="s">
        <v>15806</v>
      </c>
      <c r="P35" s="1333"/>
      <c r="Q35" s="523"/>
      <c r="R35" s="1333"/>
      <c r="S35" s="582"/>
      <c r="T35" s="593"/>
      <c r="U35" s="582"/>
      <c r="V35" s="490"/>
      <c r="W35" s="490"/>
      <c r="X35" s="490"/>
      <c r="Y35" s="490"/>
      <c r="Z35" s="490"/>
      <c r="AA35" s="490"/>
      <c r="AB35" s="490"/>
      <c r="AC35" s="490"/>
      <c r="AD35" s="582"/>
      <c r="AE35" s="579"/>
      <c r="AF35" s="519" t="s">
        <v>14355</v>
      </c>
      <c r="AG35" s="1058" t="s">
        <v>15807</v>
      </c>
      <c r="AH35" s="1058" t="s">
        <v>15808</v>
      </c>
      <c r="AI35" s="1058" t="s">
        <v>15809</v>
      </c>
      <c r="AJ35" s="1058" t="s">
        <v>15810</v>
      </c>
      <c r="AK35" s="1058" t="s">
        <v>15811</v>
      </c>
      <c r="AL35" s="1058" t="s">
        <v>15812</v>
      </c>
      <c r="AM35" s="1058" t="s">
        <v>15813</v>
      </c>
      <c r="AN35" s="853" t="s">
        <v>15814</v>
      </c>
    </row>
    <row r="36" spans="2:42" s="496" customFormat="1" ht="15.75" customHeight="1" thickTop="1" thickBot="1">
      <c r="B36" s="484"/>
      <c r="C36" s="484"/>
      <c r="D36" s="484"/>
      <c r="E36" s="500"/>
      <c r="F36" s="500"/>
      <c r="G36" s="500"/>
      <c r="H36" s="500"/>
      <c r="I36" s="500"/>
      <c r="J36" s="500"/>
      <c r="K36" s="500"/>
      <c r="L36" s="500"/>
      <c r="N36" s="500"/>
      <c r="O36" s="1315"/>
      <c r="P36" s="1333"/>
      <c r="Q36" s="1333"/>
      <c r="R36" s="1333"/>
      <c r="S36" s="582"/>
      <c r="T36" s="593"/>
      <c r="U36" s="582"/>
      <c r="V36" s="490"/>
      <c r="W36" s="490"/>
      <c r="X36" s="490"/>
      <c r="Y36" s="490"/>
      <c r="Z36" s="490"/>
      <c r="AA36" s="490"/>
      <c r="AB36" s="490"/>
      <c r="AC36" s="490"/>
      <c r="AD36" s="582"/>
      <c r="AE36" s="579"/>
      <c r="AF36" s="484"/>
      <c r="AG36" s="500"/>
      <c r="AH36" s="500"/>
      <c r="AI36" s="500"/>
      <c r="AJ36" s="500"/>
      <c r="AK36" s="500"/>
      <c r="AL36" s="500"/>
      <c r="AM36" s="500"/>
      <c r="AN36" s="500"/>
      <c r="AO36" s="500"/>
    </row>
    <row r="37" spans="2:42" s="496" customFormat="1" ht="56.25" customHeight="1" thickTop="1" thickBot="1">
      <c r="B37" s="492" t="s">
        <v>6743</v>
      </c>
      <c r="C37" s="493" t="s">
        <v>6744</v>
      </c>
      <c r="D37" s="493" t="s">
        <v>6745</v>
      </c>
      <c r="E37" s="493" t="s">
        <v>15815</v>
      </c>
      <c r="F37" s="493" t="s">
        <v>15816</v>
      </c>
      <c r="G37" s="493" t="s">
        <v>15817</v>
      </c>
      <c r="H37" s="493" t="s">
        <v>15818</v>
      </c>
      <c r="I37" s="493" t="s">
        <v>15819</v>
      </c>
      <c r="J37" s="493" t="s">
        <v>7257</v>
      </c>
      <c r="K37" s="494" t="s">
        <v>6962</v>
      </c>
      <c r="L37" s="500"/>
      <c r="M37" s="500"/>
      <c r="O37" s="500"/>
      <c r="P37" s="1315"/>
      <c r="Q37" s="1333"/>
      <c r="R37" s="1333"/>
      <c r="S37" s="582"/>
      <c r="T37" s="593"/>
      <c r="U37" s="582"/>
      <c r="V37" s="490"/>
      <c r="W37" s="490"/>
      <c r="X37" s="490"/>
      <c r="Y37" s="490"/>
      <c r="Z37" s="490"/>
      <c r="AA37" s="490"/>
      <c r="AB37" s="490"/>
      <c r="AC37" s="490"/>
      <c r="AD37" s="582"/>
      <c r="AE37" s="579"/>
      <c r="AF37" s="492" t="s">
        <v>6743</v>
      </c>
      <c r="AG37" s="493" t="s">
        <v>15820</v>
      </c>
      <c r="AH37" s="493" t="s">
        <v>15821</v>
      </c>
      <c r="AI37" s="493" t="s">
        <v>15822</v>
      </c>
      <c r="AJ37" s="493" t="s">
        <v>15823</v>
      </c>
      <c r="AK37" s="493" t="s">
        <v>15819</v>
      </c>
      <c r="AL37" s="493" t="s">
        <v>7257</v>
      </c>
      <c r="AM37" s="494" t="s">
        <v>6962</v>
      </c>
      <c r="AN37" s="500"/>
      <c r="AO37" s="500"/>
      <c r="AP37" s="500"/>
    </row>
    <row r="38" spans="2:42" s="496" customFormat="1" ht="15.75" customHeight="1" thickTop="1" thickBot="1">
      <c r="B38" s="589"/>
      <c r="C38" s="589"/>
      <c r="D38" s="589"/>
      <c r="E38" s="500"/>
      <c r="F38" s="500"/>
      <c r="G38" s="500"/>
      <c r="H38" s="500"/>
      <c r="J38" s="500"/>
      <c r="K38" s="500"/>
      <c r="L38" s="500"/>
      <c r="M38" s="500"/>
      <c r="O38" s="500"/>
      <c r="P38" s="1315"/>
      <c r="Q38" s="1333"/>
      <c r="R38" s="1333"/>
      <c r="S38" s="582"/>
      <c r="T38" s="593"/>
      <c r="U38" s="582"/>
      <c r="V38" s="490"/>
      <c r="W38" s="490"/>
      <c r="X38" s="490"/>
      <c r="Y38" s="490"/>
      <c r="Z38" s="490"/>
      <c r="AA38" s="490"/>
      <c r="AB38" s="490"/>
      <c r="AC38" s="490"/>
      <c r="AD38" s="582"/>
      <c r="AE38" s="579"/>
      <c r="AF38" s="589"/>
      <c r="AG38" s="500"/>
      <c r="AH38" s="500"/>
      <c r="AI38" s="500"/>
      <c r="AJ38" s="500"/>
      <c r="AL38" s="500"/>
      <c r="AM38" s="500"/>
      <c r="AN38" s="500"/>
      <c r="AO38" s="500"/>
      <c r="AP38" s="500"/>
    </row>
    <row r="39" spans="2:42" s="496" customFormat="1" ht="15.75" customHeight="1" thickTop="1" thickBot="1">
      <c r="B39" s="1662" t="s">
        <v>15824</v>
      </c>
      <c r="C39" s="526"/>
      <c r="D39" s="526"/>
      <c r="E39" s="495"/>
      <c r="F39" s="495"/>
      <c r="G39" s="495"/>
      <c r="H39" s="495"/>
      <c r="J39" s="484"/>
      <c r="K39" s="484"/>
      <c r="L39" s="484"/>
      <c r="M39" s="484"/>
      <c r="O39" s="484"/>
      <c r="P39" s="560"/>
      <c r="Q39" s="1333"/>
      <c r="R39" s="1333"/>
      <c r="S39" s="582"/>
      <c r="T39" s="593"/>
      <c r="U39" s="582"/>
      <c r="V39" s="490"/>
      <c r="W39" s="490"/>
      <c r="X39" s="490"/>
      <c r="Y39" s="490"/>
      <c r="Z39" s="490"/>
      <c r="AA39" s="490"/>
      <c r="AB39" s="490"/>
      <c r="AC39" s="490"/>
      <c r="AD39" s="582"/>
      <c r="AE39" s="579"/>
      <c r="AF39" s="1662" t="s">
        <v>15824</v>
      </c>
      <c r="AG39" s="495"/>
      <c r="AH39" s="495"/>
      <c r="AI39" s="495"/>
      <c r="AJ39" s="495"/>
      <c r="AL39" s="484"/>
      <c r="AM39" s="484"/>
      <c r="AN39" s="484"/>
      <c r="AO39" s="484"/>
      <c r="AP39" s="484"/>
    </row>
    <row r="40" spans="2:42" s="496" customFormat="1" ht="15.75" customHeight="1" thickTop="1">
      <c r="B40" s="503" t="s">
        <v>7772</v>
      </c>
      <c r="C40" s="504" t="s">
        <v>6756</v>
      </c>
      <c r="D40" s="504">
        <v>3</v>
      </c>
      <c r="E40" s="1071">
        <v>0</v>
      </c>
      <c r="F40" s="1071">
        <v>0</v>
      </c>
      <c r="G40" s="1071">
        <v>0</v>
      </c>
      <c r="H40" s="1071">
        <v>0</v>
      </c>
      <c r="I40" s="1071">
        <v>0</v>
      </c>
      <c r="J40" s="1071">
        <v>0</v>
      </c>
      <c r="K40" s="1255">
        <f>IFERROR(SUM(E40:J40), 0)</f>
        <v>0</v>
      </c>
      <c r="L40" s="484"/>
      <c r="M40" s="484"/>
      <c r="O40" s="509" t="s">
        <v>15825</v>
      </c>
      <c r="P40" s="1333"/>
      <c r="Q40" s="509"/>
      <c r="S40" s="582"/>
      <c r="T40" s="593">
        <f t="shared" ref="T40:T43" si="32">IF( SUM( V40:AC40 ) = 0, 0, $V$5 )</f>
        <v>0</v>
      </c>
      <c r="U40" s="582"/>
      <c r="V40" s="511">
        <f t="shared" ref="V40:V43" si="33" xml:space="preserve"> IF( ISNUMBER(E40 ), 0, 1 )</f>
        <v>0</v>
      </c>
      <c r="W40" s="511">
        <f t="shared" ref="W40:W43" si="34" xml:space="preserve"> IF( ISNUMBER(F40 ), 0, 1 )</f>
        <v>0</v>
      </c>
      <c r="X40" s="511">
        <f t="shared" ref="X40:X43" si="35" xml:space="preserve"> IF( ISNUMBER(G40 ), 0, 1 )</f>
        <v>0</v>
      </c>
      <c r="Y40" s="511">
        <f t="shared" ref="Y40:Y43" si="36" xml:space="preserve"> IF( ISNUMBER(H40 ), 0, 1 )</f>
        <v>0</v>
      </c>
      <c r="Z40" s="511">
        <f t="shared" ref="Z40:Z43" si="37" xml:space="preserve"> IF( ISNUMBER(I40 ), 0, 1 )</f>
        <v>0</v>
      </c>
      <c r="AA40" s="511">
        <f t="shared" ref="AA40:AA43" si="38" xml:space="preserve"> IF( ISNUMBER(J40 ), 0, 1 )</f>
        <v>0</v>
      </c>
      <c r="AB40" s="490"/>
      <c r="AC40" s="490"/>
      <c r="AD40" s="582"/>
      <c r="AE40" s="579"/>
      <c r="AF40" s="503" t="s">
        <v>7772</v>
      </c>
      <c r="AG40" s="1273" t="s">
        <v>15826</v>
      </c>
      <c r="AH40" s="1273" t="s">
        <v>15827</v>
      </c>
      <c r="AI40" s="1273" t="s">
        <v>15828</v>
      </c>
      <c r="AJ40" s="1273" t="s">
        <v>15829</v>
      </c>
      <c r="AK40" s="1273" t="s">
        <v>15830</v>
      </c>
      <c r="AL40" s="1273" t="s">
        <v>15831</v>
      </c>
      <c r="AM40" s="720" t="s">
        <v>15832</v>
      </c>
      <c r="AN40" s="484"/>
      <c r="AO40" s="484"/>
    </row>
    <row r="41" spans="2:42" s="496" customFormat="1" ht="15.75" customHeight="1">
      <c r="B41" s="512" t="s">
        <v>7780</v>
      </c>
      <c r="C41" s="513" t="s">
        <v>6756</v>
      </c>
      <c r="D41" s="513">
        <v>3</v>
      </c>
      <c r="E41" s="1074">
        <v>0</v>
      </c>
      <c r="F41" s="1074">
        <v>0</v>
      </c>
      <c r="G41" s="1074">
        <v>0</v>
      </c>
      <c r="H41" s="1074">
        <v>0</v>
      </c>
      <c r="I41" s="1074">
        <v>0</v>
      </c>
      <c r="J41" s="1074">
        <v>0</v>
      </c>
      <c r="K41" s="1257">
        <f>IFERROR(SUM(E41:J41), 0)</f>
        <v>0</v>
      </c>
      <c r="L41" s="484"/>
      <c r="M41" s="484"/>
      <c r="O41" s="517" t="s">
        <v>15833</v>
      </c>
      <c r="P41" s="1333"/>
      <c r="Q41" s="517"/>
      <c r="S41" s="582"/>
      <c r="T41" s="593">
        <f t="shared" si="32"/>
        <v>0</v>
      </c>
      <c r="U41" s="582"/>
      <c r="V41" s="511">
        <f t="shared" si="33"/>
        <v>0</v>
      </c>
      <c r="W41" s="511">
        <f t="shared" si="34"/>
        <v>0</v>
      </c>
      <c r="X41" s="511">
        <f t="shared" si="35"/>
        <v>0</v>
      </c>
      <c r="Y41" s="511">
        <f t="shared" si="36"/>
        <v>0</v>
      </c>
      <c r="Z41" s="511">
        <f t="shared" si="37"/>
        <v>0</v>
      </c>
      <c r="AA41" s="511">
        <f t="shared" si="38"/>
        <v>0</v>
      </c>
      <c r="AB41" s="490"/>
      <c r="AC41" s="490"/>
      <c r="AD41" s="582"/>
      <c r="AE41" s="579"/>
      <c r="AF41" s="512" t="s">
        <v>7780</v>
      </c>
      <c r="AG41" s="1274" t="s">
        <v>15834</v>
      </c>
      <c r="AH41" s="1274" t="s">
        <v>15835</v>
      </c>
      <c r="AI41" s="1274" t="s">
        <v>15836</v>
      </c>
      <c r="AJ41" s="1274" t="s">
        <v>15837</v>
      </c>
      <c r="AK41" s="1274" t="s">
        <v>15838</v>
      </c>
      <c r="AL41" s="1274" t="s">
        <v>15839</v>
      </c>
      <c r="AM41" s="1241" t="s">
        <v>15840</v>
      </c>
      <c r="AN41" s="484"/>
      <c r="AO41" s="484"/>
    </row>
    <row r="42" spans="2:42" s="496" customFormat="1" ht="15.75" customHeight="1">
      <c r="B42" s="512" t="s">
        <v>15675</v>
      </c>
      <c r="C42" s="513" t="s">
        <v>6756</v>
      </c>
      <c r="D42" s="513">
        <v>3</v>
      </c>
      <c r="E42" s="1074">
        <v>0</v>
      </c>
      <c r="F42" s="1074">
        <v>0</v>
      </c>
      <c r="G42" s="1074">
        <v>0</v>
      </c>
      <c r="H42" s="1074">
        <v>0</v>
      </c>
      <c r="I42" s="1074">
        <v>0</v>
      </c>
      <c r="J42" s="1074">
        <v>0</v>
      </c>
      <c r="K42" s="1257">
        <f>IFERROR(SUM(E42:J42), 0)</f>
        <v>0</v>
      </c>
      <c r="L42" s="484"/>
      <c r="M42" s="484"/>
      <c r="O42" s="517" t="s">
        <v>15841</v>
      </c>
      <c r="P42" s="1665"/>
      <c r="Q42" s="517"/>
      <c r="S42" s="582"/>
      <c r="T42" s="593">
        <f t="shared" si="32"/>
        <v>0</v>
      </c>
      <c r="U42" s="582"/>
      <c r="V42" s="511">
        <f t="shared" si="33"/>
        <v>0</v>
      </c>
      <c r="W42" s="511">
        <f t="shared" si="34"/>
        <v>0</v>
      </c>
      <c r="X42" s="511">
        <f t="shared" si="35"/>
        <v>0</v>
      </c>
      <c r="Y42" s="511">
        <f t="shared" si="36"/>
        <v>0</v>
      </c>
      <c r="Z42" s="511">
        <f t="shared" si="37"/>
        <v>0</v>
      </c>
      <c r="AA42" s="511">
        <f t="shared" si="38"/>
        <v>0</v>
      </c>
      <c r="AB42" s="490"/>
      <c r="AC42" s="490"/>
      <c r="AD42" s="582"/>
      <c r="AE42" s="579"/>
      <c r="AF42" s="512" t="s">
        <v>15675</v>
      </c>
      <c r="AG42" s="1274" t="s">
        <v>15842</v>
      </c>
      <c r="AH42" s="1274" t="s">
        <v>15843</v>
      </c>
      <c r="AI42" s="1274" t="s">
        <v>15844</v>
      </c>
      <c r="AJ42" s="1274" t="s">
        <v>15845</v>
      </c>
      <c r="AK42" s="1274" t="s">
        <v>15846</v>
      </c>
      <c r="AL42" s="1274" t="s">
        <v>15847</v>
      </c>
      <c r="AM42" s="1241" t="s">
        <v>15848</v>
      </c>
      <c r="AN42" s="484"/>
      <c r="AO42" s="484"/>
    </row>
    <row r="43" spans="2:42" s="496" customFormat="1" ht="15.75" customHeight="1" thickBot="1">
      <c r="B43" s="519" t="s">
        <v>10966</v>
      </c>
      <c r="C43" s="520" t="s">
        <v>6756</v>
      </c>
      <c r="D43" s="520">
        <v>3</v>
      </c>
      <c r="E43" s="1354">
        <v>0</v>
      </c>
      <c r="F43" s="1354">
        <v>0</v>
      </c>
      <c r="G43" s="1354">
        <v>0</v>
      </c>
      <c r="H43" s="1354">
        <v>0</v>
      </c>
      <c r="I43" s="1354">
        <v>0</v>
      </c>
      <c r="J43" s="1354">
        <v>0</v>
      </c>
      <c r="K43" s="1258">
        <f>IFERROR(SUM(E43:J43), 0)</f>
        <v>0</v>
      </c>
      <c r="L43" s="484"/>
      <c r="M43" s="484"/>
      <c r="O43" s="523" t="s">
        <v>15849</v>
      </c>
      <c r="P43" s="1333"/>
      <c r="Q43" s="523"/>
      <c r="S43" s="582"/>
      <c r="T43" s="593">
        <f t="shared" si="32"/>
        <v>0</v>
      </c>
      <c r="U43" s="582"/>
      <c r="V43" s="511">
        <f t="shared" si="33"/>
        <v>0</v>
      </c>
      <c r="W43" s="511">
        <f t="shared" si="34"/>
        <v>0</v>
      </c>
      <c r="X43" s="511">
        <f t="shared" si="35"/>
        <v>0</v>
      </c>
      <c r="Y43" s="511">
        <f t="shared" si="36"/>
        <v>0</v>
      </c>
      <c r="Z43" s="511">
        <f t="shared" si="37"/>
        <v>0</v>
      </c>
      <c r="AA43" s="511">
        <f t="shared" si="38"/>
        <v>0</v>
      </c>
      <c r="AB43" s="490"/>
      <c r="AC43" s="490"/>
      <c r="AD43" s="582"/>
      <c r="AE43" s="579"/>
      <c r="AF43" s="519" t="s">
        <v>10966</v>
      </c>
      <c r="AG43" s="1355" t="s">
        <v>15850</v>
      </c>
      <c r="AH43" s="1355" t="s">
        <v>15851</v>
      </c>
      <c r="AI43" s="1355" t="s">
        <v>15852</v>
      </c>
      <c r="AJ43" s="1355" t="s">
        <v>15853</v>
      </c>
      <c r="AK43" s="1355" t="s">
        <v>15854</v>
      </c>
      <c r="AL43" s="1355" t="s">
        <v>15855</v>
      </c>
      <c r="AM43" s="853" t="s">
        <v>15856</v>
      </c>
      <c r="AN43" s="484"/>
      <c r="AO43" s="484"/>
    </row>
    <row r="44" spans="2:42" s="496" customFormat="1" ht="15.75" customHeight="1" thickTop="1" thickBot="1">
      <c r="B44" s="682"/>
      <c r="C44" s="682"/>
      <c r="D44" s="500"/>
      <c r="E44" s="1220"/>
      <c r="F44" s="1220"/>
      <c r="G44" s="1220"/>
      <c r="H44" s="1220"/>
      <c r="I44" s="1096"/>
      <c r="J44" s="1220"/>
      <c r="K44" s="1664"/>
      <c r="L44" s="500"/>
      <c r="M44" s="500"/>
      <c r="O44" s="1315"/>
      <c r="P44" s="1333"/>
      <c r="Q44" s="1333"/>
      <c r="S44" s="582"/>
      <c r="T44" s="593"/>
      <c r="U44" s="582"/>
      <c r="V44" s="490"/>
      <c r="W44" s="490"/>
      <c r="X44" s="490"/>
      <c r="Y44" s="490"/>
      <c r="Z44" s="490"/>
      <c r="AA44" s="490"/>
      <c r="AB44" s="490"/>
      <c r="AC44" s="490"/>
      <c r="AD44" s="582"/>
      <c r="AE44" s="579"/>
      <c r="AF44" s="682"/>
      <c r="AG44" s="500"/>
      <c r="AH44" s="500"/>
      <c r="AI44" s="500"/>
      <c r="AJ44" s="500"/>
      <c r="AL44" s="500"/>
      <c r="AM44" s="560"/>
      <c r="AN44" s="500"/>
      <c r="AO44" s="500"/>
      <c r="AP44" s="500"/>
    </row>
    <row r="45" spans="2:42" s="496" customFormat="1" ht="15.75" customHeight="1" thickTop="1" thickBot="1">
      <c r="B45" s="499" t="s">
        <v>7823</v>
      </c>
      <c r="C45" s="526"/>
      <c r="D45" s="1559"/>
      <c r="E45" s="1316"/>
      <c r="F45" s="1316"/>
      <c r="G45" s="1316"/>
      <c r="H45" s="1316"/>
      <c r="I45" s="1096"/>
      <c r="J45" s="1664"/>
      <c r="K45" s="1664"/>
      <c r="L45" s="500"/>
      <c r="M45" s="500"/>
      <c r="O45" s="1315"/>
      <c r="P45" s="1333"/>
      <c r="Q45" s="1333"/>
      <c r="S45" s="582"/>
      <c r="T45" s="593"/>
      <c r="U45" s="582"/>
      <c r="V45" s="490"/>
      <c r="W45" s="490"/>
      <c r="X45" s="490"/>
      <c r="Y45" s="490"/>
      <c r="Z45" s="490"/>
      <c r="AA45" s="490"/>
      <c r="AB45" s="490"/>
      <c r="AC45" s="490"/>
      <c r="AD45" s="582"/>
      <c r="AE45" s="579"/>
      <c r="AF45" s="499" t="s">
        <v>7823</v>
      </c>
      <c r="AG45" s="495"/>
      <c r="AH45" s="495"/>
      <c r="AI45" s="495"/>
      <c r="AJ45" s="495"/>
      <c r="AL45" s="560"/>
      <c r="AM45" s="560"/>
      <c r="AN45" s="500"/>
      <c r="AO45" s="500"/>
      <c r="AP45" s="500"/>
    </row>
    <row r="46" spans="2:42" s="496" customFormat="1" ht="15.75" customHeight="1" thickTop="1">
      <c r="B46" s="503" t="s">
        <v>7805</v>
      </c>
      <c r="C46" s="504" t="s">
        <v>6756</v>
      </c>
      <c r="D46" s="504">
        <v>3</v>
      </c>
      <c r="E46" s="1071">
        <v>0</v>
      </c>
      <c r="F46" s="1071">
        <v>0</v>
      </c>
      <c r="G46" s="1071">
        <v>0</v>
      </c>
      <c r="H46" s="1071">
        <v>0</v>
      </c>
      <c r="I46" s="1071">
        <v>0</v>
      </c>
      <c r="J46" s="1071">
        <v>0</v>
      </c>
      <c r="K46" s="1255">
        <f t="shared" ref="K46:K51" si="39">IFERROR(SUM(E46:J46), 0)</f>
        <v>0</v>
      </c>
      <c r="L46" s="500"/>
      <c r="M46" s="500"/>
      <c r="O46" s="509" t="s">
        <v>15857</v>
      </c>
      <c r="P46" s="1333"/>
      <c r="Q46" s="509"/>
      <c r="S46" s="582"/>
      <c r="T46" s="593">
        <f t="shared" ref="T46:T48" si="40">IF( SUM( V46:AC46 ) = 0, 0, $V$5 )</f>
        <v>0</v>
      </c>
      <c r="U46" s="582"/>
      <c r="V46" s="511">
        <f t="shared" ref="V46:V48" si="41" xml:space="preserve"> IF( ISNUMBER(E46 ), 0, 1 )</f>
        <v>0</v>
      </c>
      <c r="W46" s="511">
        <f t="shared" ref="W46:W48" si="42" xml:space="preserve"> IF( ISNUMBER(F46 ), 0, 1 )</f>
        <v>0</v>
      </c>
      <c r="X46" s="511">
        <f t="shared" ref="X46:X48" si="43" xml:space="preserve"> IF( ISNUMBER(G46 ), 0, 1 )</f>
        <v>0</v>
      </c>
      <c r="Y46" s="511">
        <f t="shared" ref="Y46:Y48" si="44" xml:space="preserve"> IF( ISNUMBER(H46 ), 0, 1 )</f>
        <v>0</v>
      </c>
      <c r="Z46" s="511">
        <f t="shared" ref="Z46:Z48" si="45" xml:space="preserve"> IF( ISNUMBER(I46 ), 0, 1 )</f>
        <v>0</v>
      </c>
      <c r="AA46" s="511">
        <f t="shared" ref="AA46:AA48" si="46" xml:space="preserve"> IF( ISNUMBER(J46 ), 0, 1 )</f>
        <v>0</v>
      </c>
      <c r="AB46" s="490"/>
      <c r="AC46" s="490"/>
      <c r="AD46" s="582"/>
      <c r="AE46" s="579"/>
      <c r="AF46" s="503" t="s">
        <v>7805</v>
      </c>
      <c r="AG46" s="1273" t="s">
        <v>15858</v>
      </c>
      <c r="AH46" s="1273" t="s">
        <v>15859</v>
      </c>
      <c r="AI46" s="1273" t="s">
        <v>15860</v>
      </c>
      <c r="AJ46" s="1273" t="s">
        <v>15861</v>
      </c>
      <c r="AK46" s="1273" t="s">
        <v>15862</v>
      </c>
      <c r="AL46" s="1273" t="s">
        <v>15863</v>
      </c>
      <c r="AM46" s="720" t="s">
        <v>15864</v>
      </c>
      <c r="AN46" s="500"/>
      <c r="AO46" s="500"/>
      <c r="AP46" s="500"/>
    </row>
    <row r="47" spans="2:42" s="496" customFormat="1" ht="15.75" customHeight="1">
      <c r="B47" s="512" t="s">
        <v>7813</v>
      </c>
      <c r="C47" s="513" t="s">
        <v>6756</v>
      </c>
      <c r="D47" s="513">
        <v>3</v>
      </c>
      <c r="E47" s="1074">
        <v>0</v>
      </c>
      <c r="F47" s="1074">
        <v>0</v>
      </c>
      <c r="G47" s="1074">
        <v>0</v>
      </c>
      <c r="H47" s="1074">
        <v>0</v>
      </c>
      <c r="I47" s="1074">
        <v>0</v>
      </c>
      <c r="J47" s="1074">
        <v>0</v>
      </c>
      <c r="K47" s="1257">
        <f t="shared" si="39"/>
        <v>0</v>
      </c>
      <c r="L47" s="500"/>
      <c r="M47" s="500"/>
      <c r="O47" s="517" t="s">
        <v>15865</v>
      </c>
      <c r="P47" s="1333"/>
      <c r="Q47" s="517"/>
      <c r="S47" s="582"/>
      <c r="T47" s="593">
        <f t="shared" si="40"/>
        <v>0</v>
      </c>
      <c r="U47" s="582"/>
      <c r="V47" s="511">
        <f t="shared" si="41"/>
        <v>0</v>
      </c>
      <c r="W47" s="511">
        <f t="shared" si="42"/>
        <v>0</v>
      </c>
      <c r="X47" s="511">
        <f t="shared" si="43"/>
        <v>0</v>
      </c>
      <c r="Y47" s="511">
        <f t="shared" si="44"/>
        <v>0</v>
      </c>
      <c r="Z47" s="511">
        <f t="shared" si="45"/>
        <v>0</v>
      </c>
      <c r="AA47" s="511">
        <f t="shared" si="46"/>
        <v>0</v>
      </c>
      <c r="AB47" s="490"/>
      <c r="AC47" s="490"/>
      <c r="AD47" s="582"/>
      <c r="AE47" s="579"/>
      <c r="AF47" s="512" t="s">
        <v>7813</v>
      </c>
      <c r="AG47" s="1274" t="s">
        <v>15866</v>
      </c>
      <c r="AH47" s="1274" t="s">
        <v>15867</v>
      </c>
      <c r="AI47" s="1274" t="s">
        <v>15868</v>
      </c>
      <c r="AJ47" s="1274" t="s">
        <v>15869</v>
      </c>
      <c r="AK47" s="1274" t="s">
        <v>15870</v>
      </c>
      <c r="AL47" s="1274" t="s">
        <v>15871</v>
      </c>
      <c r="AM47" s="1241" t="s">
        <v>15872</v>
      </c>
      <c r="AN47" s="500"/>
      <c r="AO47" s="500"/>
      <c r="AP47" s="500"/>
    </row>
    <row r="48" spans="2:42" s="496" customFormat="1" ht="15.75" customHeight="1">
      <c r="B48" s="512" t="s">
        <v>14335</v>
      </c>
      <c r="C48" s="513" t="s">
        <v>6756</v>
      </c>
      <c r="D48" s="513">
        <v>3</v>
      </c>
      <c r="E48" s="1074">
        <v>0</v>
      </c>
      <c r="F48" s="1074">
        <v>0</v>
      </c>
      <c r="G48" s="1074">
        <v>0</v>
      </c>
      <c r="H48" s="1074">
        <v>6.2610000000000001</v>
      </c>
      <c r="I48" s="1074">
        <v>0</v>
      </c>
      <c r="J48" s="1074">
        <v>0</v>
      </c>
      <c r="K48" s="1257">
        <f t="shared" si="39"/>
        <v>6.2610000000000001</v>
      </c>
      <c r="L48" s="500"/>
      <c r="M48" s="500"/>
      <c r="O48" s="517" t="s">
        <v>15873</v>
      </c>
      <c r="P48" s="1333"/>
      <c r="Q48" s="517"/>
      <c r="S48" s="582"/>
      <c r="T48" s="593">
        <f t="shared" si="40"/>
        <v>0</v>
      </c>
      <c r="U48" s="582"/>
      <c r="V48" s="511">
        <f t="shared" si="41"/>
        <v>0</v>
      </c>
      <c r="W48" s="511">
        <f t="shared" si="42"/>
        <v>0</v>
      </c>
      <c r="X48" s="511">
        <f t="shared" si="43"/>
        <v>0</v>
      </c>
      <c r="Y48" s="511">
        <f t="shared" si="44"/>
        <v>0</v>
      </c>
      <c r="Z48" s="511">
        <f t="shared" si="45"/>
        <v>0</v>
      </c>
      <c r="AA48" s="511">
        <f t="shared" si="46"/>
        <v>0</v>
      </c>
      <c r="AB48" s="490"/>
      <c r="AC48" s="490"/>
      <c r="AD48" s="582"/>
      <c r="AE48" s="579"/>
      <c r="AF48" s="512" t="s">
        <v>15697</v>
      </c>
      <c r="AG48" s="1274" t="s">
        <v>15874</v>
      </c>
      <c r="AH48" s="1274" t="s">
        <v>15875</v>
      </c>
      <c r="AI48" s="1274" t="s">
        <v>15876</v>
      </c>
      <c r="AJ48" s="1274" t="s">
        <v>15877</v>
      </c>
      <c r="AK48" s="1274" t="s">
        <v>15878</v>
      </c>
      <c r="AL48" s="1274" t="s">
        <v>15879</v>
      </c>
      <c r="AM48" s="1241" t="s">
        <v>15880</v>
      </c>
      <c r="AN48" s="500"/>
      <c r="AO48" s="500"/>
      <c r="AP48" s="500"/>
    </row>
    <row r="49" spans="1:42" s="496" customFormat="1" ht="15.75" customHeight="1">
      <c r="B49" s="512" t="s">
        <v>15702</v>
      </c>
      <c r="C49" s="513" t="s">
        <v>6756</v>
      </c>
      <c r="D49" s="513">
        <v>3</v>
      </c>
      <c r="E49" s="1256">
        <f>IFERROR(SUM(E40:E43,E46:E48), 0)</f>
        <v>0</v>
      </c>
      <c r="F49" s="1256">
        <f>IFERROR(SUM(F40:F43,F46:F48), 0)</f>
        <v>0</v>
      </c>
      <c r="G49" s="1256">
        <f>IFERROR(SUM(G40:G43,G46:G48), 0)</f>
        <v>0</v>
      </c>
      <c r="H49" s="1256">
        <f>IFERROR(SUM(H40:H43,H46:H48), 0)</f>
        <v>6.2610000000000001</v>
      </c>
      <c r="I49" s="1256">
        <f t="shared" ref="I49" si="47">IFERROR(SUM(I40:I43,I46:I48), 0)</f>
        <v>0</v>
      </c>
      <c r="J49" s="1256">
        <f>IFERROR(SUM(J40:J43,J46:J48), 0)</f>
        <v>0</v>
      </c>
      <c r="K49" s="1257">
        <f t="shared" si="39"/>
        <v>6.2610000000000001</v>
      </c>
      <c r="L49" s="500"/>
      <c r="M49" s="500"/>
      <c r="O49" s="517" t="s">
        <v>15881</v>
      </c>
      <c r="P49" s="1333"/>
      <c r="Q49" s="517"/>
      <c r="S49" s="582"/>
      <c r="T49" s="593"/>
      <c r="U49" s="582"/>
      <c r="V49" s="490"/>
      <c r="W49" s="490"/>
      <c r="X49" s="490"/>
      <c r="Y49" s="490"/>
      <c r="Z49" s="490"/>
      <c r="AA49" s="490"/>
      <c r="AB49" s="490"/>
      <c r="AC49" s="490"/>
      <c r="AD49" s="582"/>
      <c r="AE49" s="579"/>
      <c r="AF49" s="512" t="s">
        <v>15702</v>
      </c>
      <c r="AG49" s="1057" t="s">
        <v>15882</v>
      </c>
      <c r="AH49" s="1057" t="s">
        <v>15883</v>
      </c>
      <c r="AI49" s="1057" t="s">
        <v>15884</v>
      </c>
      <c r="AJ49" s="1057" t="s">
        <v>15885</v>
      </c>
      <c r="AK49" s="1057" t="s">
        <v>15886</v>
      </c>
      <c r="AL49" s="1057" t="s">
        <v>15887</v>
      </c>
      <c r="AM49" s="1241" t="s">
        <v>15888</v>
      </c>
      <c r="AN49" s="500"/>
      <c r="AO49" s="500"/>
      <c r="AP49" s="500"/>
    </row>
    <row r="50" spans="1:42" s="496" customFormat="1" ht="15.75" customHeight="1">
      <c r="B50" s="512" t="s">
        <v>7830</v>
      </c>
      <c r="C50" s="513" t="s">
        <v>6756</v>
      </c>
      <c r="D50" s="513">
        <v>3</v>
      </c>
      <c r="E50" s="1074">
        <v>0</v>
      </c>
      <c r="F50" s="1074">
        <v>0</v>
      </c>
      <c r="G50" s="1074">
        <v>0</v>
      </c>
      <c r="H50" s="1074">
        <v>0</v>
      </c>
      <c r="I50" s="1074">
        <v>0</v>
      </c>
      <c r="J50" s="1074">
        <v>0</v>
      </c>
      <c r="K50" s="1257">
        <f t="shared" si="39"/>
        <v>0</v>
      </c>
      <c r="L50" s="500"/>
      <c r="M50" s="500"/>
      <c r="O50" s="517" t="s">
        <v>15889</v>
      </c>
      <c r="P50" s="1333"/>
      <c r="Q50" s="517"/>
      <c r="S50" s="582"/>
      <c r="T50" s="593">
        <f>IF( SUM( V50:AC50 ) = 0, 0, $V$5 )</f>
        <v>0</v>
      </c>
      <c r="U50" s="582"/>
      <c r="V50" s="511">
        <f t="shared" ref="V50" si="48" xml:space="preserve"> IF( ISNUMBER(E50 ), 0, 1 )</f>
        <v>0</v>
      </c>
      <c r="W50" s="511">
        <f t="shared" ref="W50" si="49" xml:space="preserve"> IF( ISNUMBER(F50 ), 0, 1 )</f>
        <v>0</v>
      </c>
      <c r="X50" s="511">
        <f t="shared" ref="X50" si="50" xml:space="preserve"> IF( ISNUMBER(G50 ), 0, 1 )</f>
        <v>0</v>
      </c>
      <c r="Y50" s="511">
        <f t="shared" ref="Y50" si="51" xml:space="preserve"> IF( ISNUMBER(H50 ), 0, 1 )</f>
        <v>0</v>
      </c>
      <c r="Z50" s="511">
        <f t="shared" ref="Z50" si="52" xml:space="preserve"> IF( ISNUMBER(I50 ), 0, 1 )</f>
        <v>0</v>
      </c>
      <c r="AA50" s="511">
        <f t="shared" ref="AA50" si="53" xml:space="preserve"> IF( ISNUMBER(J50 ), 0, 1 )</f>
        <v>0</v>
      </c>
      <c r="AB50" s="490"/>
      <c r="AC50" s="490"/>
      <c r="AD50" s="582"/>
      <c r="AE50" s="579"/>
      <c r="AF50" s="512" t="s">
        <v>7830</v>
      </c>
      <c r="AG50" s="1274" t="s">
        <v>15890</v>
      </c>
      <c r="AH50" s="1274" t="s">
        <v>15891</v>
      </c>
      <c r="AI50" s="1274" t="s">
        <v>15892</v>
      </c>
      <c r="AJ50" s="1274" t="s">
        <v>15893</v>
      </c>
      <c r="AK50" s="1274" t="s">
        <v>15894</v>
      </c>
      <c r="AL50" s="1274" t="s">
        <v>15895</v>
      </c>
      <c r="AM50" s="1241" t="s">
        <v>15896</v>
      </c>
      <c r="AN50" s="500"/>
      <c r="AO50" s="500"/>
      <c r="AP50" s="500"/>
    </row>
    <row r="51" spans="1:42" s="496" customFormat="1" ht="15.75" customHeight="1" thickBot="1">
      <c r="B51" s="519" t="s">
        <v>14355</v>
      </c>
      <c r="C51" s="520" t="s">
        <v>6756</v>
      </c>
      <c r="D51" s="520">
        <v>3</v>
      </c>
      <c r="E51" s="1207">
        <f>IFERROR(E49 + E50, 0)</f>
        <v>0</v>
      </c>
      <c r="F51" s="1207">
        <f t="shared" ref="F51:I51" si="54">IFERROR(F49 + F50, 0)</f>
        <v>0</v>
      </c>
      <c r="G51" s="1207">
        <f t="shared" si="54"/>
        <v>0</v>
      </c>
      <c r="H51" s="1207">
        <f t="shared" si="54"/>
        <v>6.2610000000000001</v>
      </c>
      <c r="I51" s="1207">
        <f t="shared" si="54"/>
        <v>0</v>
      </c>
      <c r="J51" s="1207">
        <f>IFERROR(J49 + J50, 0)</f>
        <v>0</v>
      </c>
      <c r="K51" s="1258">
        <f t="shared" si="39"/>
        <v>6.2610000000000001</v>
      </c>
      <c r="L51" s="500"/>
      <c r="M51" s="500"/>
      <c r="O51" s="523" t="s">
        <v>15897</v>
      </c>
      <c r="P51" s="1333"/>
      <c r="Q51" s="523"/>
      <c r="S51" s="582"/>
      <c r="T51" s="593"/>
      <c r="U51" s="582"/>
      <c r="V51" s="490"/>
      <c r="W51" s="490"/>
      <c r="X51" s="490"/>
      <c r="Y51" s="490"/>
      <c r="Z51" s="490"/>
      <c r="AA51" s="490"/>
      <c r="AB51" s="490"/>
      <c r="AC51" s="490"/>
      <c r="AD51" s="582"/>
      <c r="AE51" s="579"/>
      <c r="AF51" s="519" t="s">
        <v>14355</v>
      </c>
      <c r="AG51" s="1058" t="s">
        <v>15898</v>
      </c>
      <c r="AH51" s="1058" t="s">
        <v>15899</v>
      </c>
      <c r="AI51" s="1058" t="s">
        <v>15900</v>
      </c>
      <c r="AJ51" s="1058" t="s">
        <v>15901</v>
      </c>
      <c r="AK51" s="1058" t="s">
        <v>15902</v>
      </c>
      <c r="AL51" s="1058" t="s">
        <v>15903</v>
      </c>
      <c r="AM51" s="853" t="s">
        <v>15904</v>
      </c>
      <c r="AN51" s="500"/>
      <c r="AO51" s="500"/>
      <c r="AP51" s="500"/>
    </row>
    <row r="52" spans="1:42" ht="15.75" customHeight="1" thickTop="1">
      <c r="A52" s="496"/>
      <c r="B52" s="484"/>
      <c r="C52" s="484"/>
      <c r="D52" s="484"/>
      <c r="E52" s="500"/>
      <c r="F52" s="500"/>
      <c r="G52" s="500"/>
      <c r="H52" s="500"/>
      <c r="I52" s="500"/>
      <c r="J52" s="500"/>
      <c r="K52" s="500"/>
      <c r="L52" s="500"/>
      <c r="M52" s="500"/>
      <c r="N52" s="496"/>
      <c r="O52" s="500"/>
      <c r="P52" s="1348"/>
      <c r="Q52" s="1333"/>
      <c r="R52" s="1333"/>
      <c r="S52" s="1333"/>
      <c r="T52" s="490"/>
      <c r="AD52" s="490"/>
    </row>
    <row r="53" spans="1:42" ht="15.75" customHeight="1">
      <c r="A53" s="496"/>
      <c r="B53" s="484"/>
      <c r="C53" s="484"/>
      <c r="D53" s="484"/>
      <c r="E53" s="484"/>
      <c r="F53" s="484"/>
      <c r="G53" s="484"/>
      <c r="H53" s="484"/>
      <c r="I53" s="484"/>
      <c r="J53" s="484"/>
      <c r="K53" s="598"/>
      <c r="L53" s="484"/>
      <c r="M53" s="496"/>
      <c r="N53" s="484"/>
      <c r="O53" s="560"/>
      <c r="P53" s="1333"/>
      <c r="Q53" s="1333"/>
      <c r="R53" s="1333"/>
      <c r="S53" s="1082"/>
      <c r="T53" s="490"/>
      <c r="U53" s="490"/>
    </row>
    <row r="54" spans="1:42">
      <c r="A54" s="496"/>
      <c r="B54" s="496"/>
      <c r="C54" s="496"/>
      <c r="D54" s="496"/>
      <c r="E54" s="496"/>
      <c r="F54" s="496"/>
      <c r="G54" s="496"/>
      <c r="H54" s="496"/>
      <c r="I54" s="496"/>
      <c r="J54" s="496"/>
      <c r="K54" s="598"/>
      <c r="L54" s="496"/>
      <c r="M54" s="496"/>
      <c r="N54" s="496"/>
      <c r="O54" s="809"/>
      <c r="S54" s="1082"/>
      <c r="T54" s="490"/>
      <c r="U54" s="490"/>
    </row>
    <row r="55" spans="1:42">
      <c r="A55" s="496"/>
      <c r="B55" s="496"/>
      <c r="C55" s="496"/>
      <c r="D55" s="496"/>
      <c r="E55" s="496"/>
      <c r="F55" s="496"/>
      <c r="G55" s="496"/>
      <c r="H55" s="496"/>
      <c r="I55" s="496"/>
      <c r="J55" s="496"/>
      <c r="K55" s="598"/>
      <c r="L55" s="496"/>
      <c r="M55" s="496"/>
      <c r="N55" s="496"/>
      <c r="O55" s="809"/>
      <c r="S55" s="1082"/>
      <c r="T55" s="490"/>
      <c r="U55" s="490"/>
    </row>
  </sheetData>
  <sheetProtection algorithmName="SHA-512" hashValue="KjbLmZIVy+2OT3MHqsEnQ7V9LAknO3lqvLcPB0fQ5kaw8+1k3iP+6qj3TPg6s2+ItWqtKQaFeAE1MsRT8jIV1g==" saltValue="aul81MBUtA4pL26/RThRew==" spinCount="100000" sheet="1" objects="1" scenarios="1"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A10" zoomScale="70" zoomScaleNormal="70" zoomScaleSheetLayoutView="100" workbookViewId="0">
      <selection activeCell="D19" sqref="D19"/>
    </sheetView>
  </sheetViews>
  <sheetFormatPr defaultColWidth="9" defaultRowHeight="15.75"/>
  <cols>
    <col min="1" max="1" width="1.625" style="1082" customWidth="1"/>
    <col min="2" max="2" width="63.75" style="1082" customWidth="1"/>
    <col min="3" max="4" width="19.75" style="1560" bestFit="1" customWidth="1"/>
    <col min="5" max="12" width="12.5" style="1082" customWidth="1"/>
    <col min="13" max="13" width="1.625" style="1713" customWidth="1"/>
    <col min="14" max="14" width="12.5" style="1713" customWidth="1"/>
    <col min="15" max="15" width="1.625" style="1707" customWidth="1"/>
    <col min="16" max="16" width="33.625" style="1707" customWidth="1"/>
    <col min="17" max="17" width="1.625" style="1707" customWidth="1"/>
    <col min="18" max="18" width="1.625" style="579" customWidth="1"/>
    <col min="19" max="19" width="21.125" style="1082" customWidth="1"/>
    <col min="20" max="20" width="1.625" style="579" customWidth="1"/>
    <col min="21" max="28" width="9" style="1082" hidden="1" customWidth="1"/>
    <col min="29" max="29" width="1.625" style="579" hidden="1" customWidth="1"/>
    <col min="30" max="30" width="1.625" style="579" customWidth="1"/>
    <col min="31" max="31" width="36.125" style="579" customWidth="1"/>
    <col min="32" max="38" width="16.625" style="579" customWidth="1"/>
    <col min="39" max="39" width="16.625" style="1082" customWidth="1"/>
    <col min="40" max="40" width="1.625" style="1082" customWidth="1"/>
    <col min="41" max="16384" width="9" style="1082"/>
  </cols>
  <sheetData>
    <row r="1" spans="1:39" s="1657" customFormat="1" ht="30" customHeight="1">
      <c r="B1" s="580" t="s">
        <v>724</v>
      </c>
      <c r="C1" s="580"/>
      <c r="D1" s="580"/>
      <c r="E1" s="580"/>
      <c r="F1" s="580"/>
      <c r="G1" s="580"/>
      <c r="H1" s="580"/>
      <c r="I1" s="580"/>
      <c r="J1" s="580"/>
      <c r="K1" s="580"/>
      <c r="L1" s="1666"/>
      <c r="M1" s="1666"/>
      <c r="N1" s="1666"/>
      <c r="O1" s="1667"/>
      <c r="P1" s="1667"/>
      <c r="Q1" s="1667"/>
      <c r="R1" s="582"/>
      <c r="T1" s="582"/>
      <c r="AC1" s="582"/>
      <c r="AD1" s="1668"/>
      <c r="AE1" s="580" t="s">
        <v>6740</v>
      </c>
      <c r="AF1" s="580"/>
      <c r="AG1" s="580"/>
      <c r="AH1" s="580"/>
      <c r="AI1" s="580"/>
      <c r="AJ1" s="580"/>
      <c r="AK1" s="580"/>
      <c r="AL1" s="580"/>
      <c r="AM1" s="580"/>
    </row>
    <row r="2" spans="1:39" s="1657" customFormat="1" ht="30" customHeight="1">
      <c r="B2" s="580" t="s">
        <v>9</v>
      </c>
      <c r="C2" s="488"/>
      <c r="D2" s="488"/>
      <c r="E2" s="488"/>
      <c r="F2" s="488"/>
      <c r="G2" s="488"/>
      <c r="H2" s="488"/>
      <c r="I2" s="488"/>
      <c r="J2" s="488"/>
      <c r="K2" s="488"/>
      <c r="L2" s="1669"/>
      <c r="M2" s="1670"/>
      <c r="N2" s="1670"/>
      <c r="O2" s="1667"/>
      <c r="P2" s="1667"/>
      <c r="Q2" s="1667"/>
      <c r="R2" s="582"/>
      <c r="T2" s="582"/>
      <c r="AC2" s="582"/>
      <c r="AD2" s="1671"/>
      <c r="AE2" s="580"/>
      <c r="AF2" s="488"/>
      <c r="AG2" s="488"/>
      <c r="AH2" s="488"/>
      <c r="AI2" s="488"/>
      <c r="AJ2" s="488"/>
      <c r="AK2" s="488"/>
      <c r="AL2" s="488"/>
      <c r="AM2" s="488"/>
    </row>
    <row r="3" spans="1:39" ht="45" customHeight="1">
      <c r="B3" s="3077" t="s">
        <v>725</v>
      </c>
      <c r="C3" s="3077"/>
      <c r="D3" s="3077"/>
      <c r="E3" s="3077"/>
      <c r="F3" s="3077"/>
      <c r="G3" s="3077"/>
      <c r="H3" s="3077"/>
      <c r="I3" s="3077"/>
      <c r="J3" s="3077"/>
      <c r="K3" s="3077"/>
      <c r="L3" s="3077"/>
      <c r="M3" s="3077"/>
      <c r="N3" s="3077"/>
      <c r="O3" s="3077"/>
      <c r="P3" s="3077"/>
      <c r="Q3" s="1672"/>
      <c r="R3" s="582"/>
      <c r="S3" s="583" t="s">
        <v>6741</v>
      </c>
      <c r="T3" s="582"/>
      <c r="AC3" s="582"/>
      <c r="AD3" s="799"/>
      <c r="AE3" s="3077" t="s">
        <v>725</v>
      </c>
      <c r="AF3" s="3077"/>
      <c r="AG3" s="3077"/>
      <c r="AH3" s="3077"/>
      <c r="AI3" s="3077"/>
      <c r="AJ3" s="3077"/>
      <c r="AK3" s="3077"/>
      <c r="AL3" s="3077"/>
      <c r="AM3" s="3077"/>
    </row>
    <row r="4" spans="1:39" ht="15" customHeight="1" thickBot="1">
      <c r="B4" s="584"/>
      <c r="C4" s="584"/>
      <c r="D4" s="584"/>
      <c r="E4" s="584"/>
      <c r="F4" s="584"/>
      <c r="G4" s="584"/>
      <c r="H4" s="584"/>
      <c r="I4" s="584"/>
      <c r="J4" s="584"/>
      <c r="K4" s="584"/>
      <c r="L4" s="1673"/>
      <c r="M4" s="1674"/>
      <c r="N4" s="1674"/>
      <c r="O4" s="1672"/>
      <c r="P4" s="1672"/>
      <c r="Q4" s="1672"/>
      <c r="R4" s="582"/>
      <c r="T4" s="582"/>
      <c r="U4" s="3228" t="s">
        <v>6742</v>
      </c>
      <c r="V4" s="3228"/>
      <c r="W4" s="3228"/>
      <c r="X4" s="3228"/>
      <c r="Y4" s="3228"/>
      <c r="Z4" s="3228"/>
      <c r="AA4" s="3228"/>
      <c r="AB4" s="3228"/>
      <c r="AC4" s="582"/>
      <c r="AE4" s="584"/>
      <c r="AF4" s="584"/>
      <c r="AG4" s="584"/>
      <c r="AH4" s="584"/>
      <c r="AI4" s="584"/>
      <c r="AJ4" s="584"/>
      <c r="AK4" s="584"/>
      <c r="AL4" s="584"/>
      <c r="AM4" s="584"/>
    </row>
    <row r="5" spans="1:39" ht="30" customHeight="1" thickTop="1">
      <c r="A5" s="598"/>
      <c r="B5" s="2922" t="s">
        <v>6743</v>
      </c>
      <c r="C5" s="2923" t="s">
        <v>6744</v>
      </c>
      <c r="D5" s="2923" t="s">
        <v>6745</v>
      </c>
      <c r="E5" s="658" t="s">
        <v>15905</v>
      </c>
      <c r="F5" s="658" t="s">
        <v>15906</v>
      </c>
      <c r="G5" s="658" t="s">
        <v>15907</v>
      </c>
      <c r="H5" s="658" t="s">
        <v>6962</v>
      </c>
      <c r="I5" s="658" t="s">
        <v>15905</v>
      </c>
      <c r="J5" s="658" t="s">
        <v>15906</v>
      </c>
      <c r="K5" s="658" t="s">
        <v>15907</v>
      </c>
      <c r="L5" s="659" t="s">
        <v>6962</v>
      </c>
      <c r="M5" s="598"/>
      <c r="N5" s="3030" t="s">
        <v>6749</v>
      </c>
      <c r="O5" s="1211"/>
      <c r="P5" s="3030" t="s">
        <v>6750</v>
      </c>
      <c r="Q5" s="1211"/>
      <c r="R5" s="582"/>
      <c r="T5" s="582"/>
      <c r="U5" s="502" t="s">
        <v>6751</v>
      </c>
      <c r="AC5" s="582"/>
      <c r="AE5" s="2922" t="s">
        <v>6743</v>
      </c>
      <c r="AF5" s="658" t="s">
        <v>15905</v>
      </c>
      <c r="AG5" s="658" t="s">
        <v>15906</v>
      </c>
      <c r="AH5" s="658" t="s">
        <v>15907</v>
      </c>
      <c r="AI5" s="658" t="s">
        <v>6962</v>
      </c>
      <c r="AJ5" s="658" t="s">
        <v>15905</v>
      </c>
      <c r="AK5" s="658" t="s">
        <v>15906</v>
      </c>
      <c r="AL5" s="658" t="s">
        <v>15907</v>
      </c>
      <c r="AM5" s="659" t="s">
        <v>6962</v>
      </c>
    </row>
    <row r="6" spans="1:39" ht="30" customHeight="1" thickBot="1">
      <c r="A6" s="598"/>
      <c r="B6" s="2924"/>
      <c r="C6" s="2925"/>
      <c r="D6" s="2925"/>
      <c r="E6" s="529" t="s">
        <v>15908</v>
      </c>
      <c r="F6" s="529" t="s">
        <v>15908</v>
      </c>
      <c r="G6" s="529" t="s">
        <v>15908</v>
      </c>
      <c r="H6" s="529" t="s">
        <v>15908</v>
      </c>
      <c r="I6" s="529" t="s">
        <v>15909</v>
      </c>
      <c r="J6" s="529" t="s">
        <v>15909</v>
      </c>
      <c r="K6" s="529" t="s">
        <v>15909</v>
      </c>
      <c r="L6" s="530" t="s">
        <v>15909</v>
      </c>
      <c r="M6" s="598"/>
      <c r="N6" s="3032"/>
      <c r="O6" s="1211"/>
      <c r="P6" s="3032"/>
      <c r="Q6" s="1211"/>
      <c r="R6" s="582"/>
      <c r="T6" s="582"/>
      <c r="AC6" s="582"/>
      <c r="AE6" s="2924"/>
      <c r="AF6" s="529" t="s">
        <v>15908</v>
      </c>
      <c r="AG6" s="529" t="s">
        <v>15908</v>
      </c>
      <c r="AH6" s="529" t="s">
        <v>15908</v>
      </c>
      <c r="AI6" s="529" t="s">
        <v>15908</v>
      </c>
      <c r="AJ6" s="529" t="s">
        <v>15909</v>
      </c>
      <c r="AK6" s="529" t="s">
        <v>15909</v>
      </c>
      <c r="AL6" s="529" t="s">
        <v>15909</v>
      </c>
      <c r="AM6" s="530" t="s">
        <v>15909</v>
      </c>
    </row>
    <row r="7" spans="1:39" ht="15.75" customHeight="1" thickTop="1" thickBot="1">
      <c r="A7" s="598"/>
      <c r="B7" s="488"/>
      <c r="C7" s="526"/>
      <c r="D7" s="526"/>
      <c r="E7" s="488"/>
      <c r="F7" s="488"/>
      <c r="G7" s="488"/>
      <c r="H7" s="488"/>
      <c r="I7" s="488"/>
      <c r="J7" s="488"/>
      <c r="K7" s="488"/>
      <c r="L7" s="488"/>
      <c r="M7" s="598"/>
      <c r="N7" s="1147"/>
      <c r="O7" s="1211"/>
      <c r="P7" s="1211"/>
      <c r="Q7" s="1211"/>
      <c r="R7" s="582"/>
      <c r="T7" s="582"/>
      <c r="AC7" s="582"/>
      <c r="AE7" s="488"/>
      <c r="AF7" s="488"/>
      <c r="AG7" s="488"/>
      <c r="AH7" s="488"/>
      <c r="AI7" s="488"/>
      <c r="AJ7" s="488"/>
      <c r="AK7" s="488"/>
      <c r="AL7" s="488"/>
      <c r="AM7" s="488"/>
    </row>
    <row r="8" spans="1:39" ht="15.75" customHeight="1" thickTop="1" thickBot="1">
      <c r="A8" s="598"/>
      <c r="B8" s="499" t="s">
        <v>15910</v>
      </c>
      <c r="C8" s="526"/>
      <c r="D8" s="526"/>
      <c r="E8" s="495"/>
      <c r="F8" s="495"/>
      <c r="G8" s="495"/>
      <c r="H8" s="495"/>
      <c r="I8" s="495"/>
      <c r="J8" s="541"/>
      <c r="K8" s="541"/>
      <c r="L8" s="541"/>
      <c r="M8" s="1675"/>
      <c r="N8" s="1676"/>
      <c r="O8" s="1211"/>
      <c r="P8" s="1211"/>
      <c r="Q8" s="1211"/>
      <c r="R8" s="582"/>
      <c r="T8" s="582"/>
      <c r="AC8" s="582"/>
      <c r="AE8" s="499" t="s">
        <v>15910</v>
      </c>
      <c r="AF8" s="495"/>
      <c r="AG8" s="495"/>
      <c r="AH8" s="495"/>
      <c r="AI8" s="495"/>
      <c r="AJ8" s="495"/>
      <c r="AK8" s="541"/>
      <c r="AL8" s="541"/>
      <c r="AM8" s="541"/>
    </row>
    <row r="9" spans="1:39" ht="15.75" customHeight="1" thickTop="1">
      <c r="A9" s="598"/>
      <c r="B9" s="503" t="s">
        <v>15911</v>
      </c>
      <c r="C9" s="504" t="s">
        <v>15912</v>
      </c>
      <c r="D9" s="504" t="s">
        <v>15912</v>
      </c>
      <c r="E9" s="1677"/>
      <c r="F9" s="1677"/>
      <c r="G9" s="1677"/>
      <c r="H9" s="1677"/>
      <c r="I9" s="1439"/>
      <c r="J9" s="1439"/>
      <c r="K9" s="1439"/>
      <c r="L9" s="1094">
        <v>6.8170000000000002</v>
      </c>
      <c r="M9" s="1675"/>
      <c r="N9" s="509" t="s">
        <v>15913</v>
      </c>
      <c r="O9" s="1211"/>
      <c r="P9" s="509"/>
      <c r="Q9" s="1211"/>
      <c r="R9" s="582"/>
      <c r="S9" s="593">
        <f>IF( SUM( U9:AB9 ) = 0, 0, $U$5 )</f>
        <v>0</v>
      </c>
      <c r="T9" s="582"/>
      <c r="AB9" s="511">
        <f xml:space="preserve"> IF( ISNUMBER(L9 ), 0, 1 )</f>
        <v>0</v>
      </c>
      <c r="AC9" s="582"/>
      <c r="AE9" s="503" t="s">
        <v>15911</v>
      </c>
      <c r="AF9" s="1678"/>
      <c r="AG9" s="1678"/>
      <c r="AH9" s="1678"/>
      <c r="AI9" s="1678"/>
      <c r="AJ9" s="1678"/>
      <c r="AK9" s="1678"/>
      <c r="AL9" s="1678"/>
      <c r="AM9" s="1094" t="s">
        <v>15914</v>
      </c>
    </row>
    <row r="10" spans="1:39" ht="15.75" customHeight="1">
      <c r="A10" s="598"/>
      <c r="B10" s="512" t="s">
        <v>15915</v>
      </c>
      <c r="C10" s="513" t="s">
        <v>15912</v>
      </c>
      <c r="D10" s="513" t="s">
        <v>15912</v>
      </c>
      <c r="E10" s="1679">
        <v>21426</v>
      </c>
      <c r="F10" s="1679">
        <v>73772</v>
      </c>
      <c r="G10" s="1679">
        <v>0</v>
      </c>
      <c r="H10" s="1680">
        <f>IFERROR(SUM(E10:G10), 0)</f>
        <v>95198</v>
      </c>
      <c r="I10" s="804">
        <v>2.8959999999999999</v>
      </c>
      <c r="J10" s="804">
        <v>1.9359999999999999</v>
      </c>
      <c r="K10" s="804">
        <v>0</v>
      </c>
      <c r="L10" s="1257">
        <f>IFERROR(SUM(I10:K10), 0)</f>
        <v>4.8319999999999999</v>
      </c>
      <c r="M10" s="1675"/>
      <c r="N10" s="517" t="s">
        <v>15916</v>
      </c>
      <c r="O10" s="1211"/>
      <c r="P10" s="517"/>
      <c r="Q10" s="1211"/>
      <c r="R10" s="582"/>
      <c r="S10" s="593">
        <f t="shared" ref="S10:S14" si="0">IF( SUM( U10:AB10 ) = 0, 0, $U$5 )</f>
        <v>0</v>
      </c>
      <c r="T10" s="582"/>
      <c r="U10" s="511">
        <f t="shared" ref="U10" si="1" xml:space="preserve"> IF( ISNUMBER(E10 ), 0, 1 )</f>
        <v>0</v>
      </c>
      <c r="V10" s="511">
        <f t="shared" ref="V10" si="2" xml:space="preserve"> IF( ISNUMBER(F10 ), 0, 1 )</f>
        <v>0</v>
      </c>
      <c r="W10" s="511">
        <f t="shared" ref="W10" si="3" xml:space="preserve"> IF( ISNUMBER(G10 ), 0, 1 )</f>
        <v>0</v>
      </c>
      <c r="Y10" s="511">
        <f t="shared" ref="Y10:AA10" si="4" xml:space="preserve"> IF( ISNUMBER(I10 ), 0, 1 )</f>
        <v>0</v>
      </c>
      <c r="Z10" s="511">
        <f t="shared" si="4"/>
        <v>0</v>
      </c>
      <c r="AA10" s="511">
        <f t="shared" si="4"/>
        <v>0</v>
      </c>
      <c r="AC10" s="582"/>
      <c r="AE10" s="512" t="s">
        <v>15915</v>
      </c>
      <c r="AF10" s="1681" t="s">
        <v>15917</v>
      </c>
      <c r="AG10" s="1681" t="s">
        <v>15918</v>
      </c>
      <c r="AH10" s="1681" t="s">
        <v>15919</v>
      </c>
      <c r="AI10" s="1682" t="s">
        <v>15920</v>
      </c>
      <c r="AJ10" s="804" t="s">
        <v>15921</v>
      </c>
      <c r="AK10" s="804" t="s">
        <v>15922</v>
      </c>
      <c r="AL10" s="804" t="s">
        <v>15923</v>
      </c>
      <c r="AM10" s="1241" t="s">
        <v>15924</v>
      </c>
    </row>
    <row r="11" spans="1:39" ht="15.75" customHeight="1">
      <c r="A11" s="598"/>
      <c r="B11" s="512" t="s">
        <v>15925</v>
      </c>
      <c r="C11" s="513" t="s">
        <v>15912</v>
      </c>
      <c r="D11" s="513" t="s">
        <v>15912</v>
      </c>
      <c r="E11" s="1679">
        <v>39462</v>
      </c>
      <c r="F11" s="1679">
        <v>0</v>
      </c>
      <c r="G11" s="1679">
        <v>0</v>
      </c>
      <c r="H11" s="1680">
        <f>IFERROR(SUM(E11:G11), 0)</f>
        <v>39462</v>
      </c>
      <c r="I11" s="804">
        <v>5.2160000000000002</v>
      </c>
      <c r="J11" s="804">
        <v>0</v>
      </c>
      <c r="K11" s="804">
        <v>0</v>
      </c>
      <c r="L11" s="1257">
        <f>IFERROR(SUM(I11:K11), 0)</f>
        <v>5.2160000000000002</v>
      </c>
      <c r="M11" s="1675"/>
      <c r="N11" s="517" t="s">
        <v>15926</v>
      </c>
      <c r="O11" s="1211"/>
      <c r="P11" s="517"/>
      <c r="Q11" s="1211"/>
      <c r="R11" s="582"/>
      <c r="S11" s="593">
        <f t="shared" si="0"/>
        <v>0</v>
      </c>
      <c r="T11" s="582"/>
      <c r="U11" s="511">
        <f t="shared" ref="U11:U13" si="5" xml:space="preserve"> IF( ISNUMBER(E11 ), 0, 1 )</f>
        <v>0</v>
      </c>
      <c r="V11" s="511">
        <f t="shared" ref="V11:V13" si="6" xml:space="preserve"> IF( ISNUMBER(F11 ), 0, 1 )</f>
        <v>0</v>
      </c>
      <c r="W11" s="511">
        <f t="shared" ref="W11:W13" si="7" xml:space="preserve"> IF( ISNUMBER(G11 ), 0, 1 )</f>
        <v>0</v>
      </c>
      <c r="Y11" s="511">
        <f t="shared" ref="Y11:Y12" si="8" xml:space="preserve"> IF( ISNUMBER(I11 ), 0, 1 )</f>
        <v>0</v>
      </c>
      <c r="Z11" s="511">
        <f t="shared" ref="Z11:Z12" si="9" xml:space="preserve"> IF( ISNUMBER(J11 ), 0, 1 )</f>
        <v>0</v>
      </c>
      <c r="AA11" s="511">
        <f t="shared" ref="AA11:AA12" si="10" xml:space="preserve"> IF( ISNUMBER(K11 ), 0, 1 )</f>
        <v>0</v>
      </c>
      <c r="AC11" s="582"/>
      <c r="AE11" s="512" t="s">
        <v>15925</v>
      </c>
      <c r="AF11" s="1681" t="s">
        <v>15927</v>
      </c>
      <c r="AG11" s="1681" t="s">
        <v>15928</v>
      </c>
      <c r="AH11" s="1681" t="s">
        <v>15929</v>
      </c>
      <c r="AI11" s="1682" t="s">
        <v>15930</v>
      </c>
      <c r="AJ11" s="804" t="s">
        <v>15931</v>
      </c>
      <c r="AK11" s="804" t="s">
        <v>15932</v>
      </c>
      <c r="AL11" s="804" t="s">
        <v>15933</v>
      </c>
      <c r="AM11" s="1241" t="s">
        <v>15934</v>
      </c>
    </row>
    <row r="12" spans="1:39" ht="15.75" customHeight="1">
      <c r="A12" s="598"/>
      <c r="B12" s="512" t="s">
        <v>15935</v>
      </c>
      <c r="C12" s="513" t="s">
        <v>15912</v>
      </c>
      <c r="D12" s="513" t="s">
        <v>15912</v>
      </c>
      <c r="E12" s="1679">
        <v>10726</v>
      </c>
      <c r="F12" s="1679">
        <v>0</v>
      </c>
      <c r="G12" s="1679">
        <v>0</v>
      </c>
      <c r="H12" s="1680">
        <f>IFERROR(SUM(E12:G12), 0)</f>
        <v>10726</v>
      </c>
      <c r="I12" s="804">
        <v>0.52600000000000002</v>
      </c>
      <c r="J12" s="804">
        <v>0</v>
      </c>
      <c r="K12" s="804">
        <v>0</v>
      </c>
      <c r="L12" s="1257">
        <f>IFERROR(SUM(I12:K12), 0)</f>
        <v>0.52600000000000002</v>
      </c>
      <c r="M12" s="1675"/>
      <c r="N12" s="517" t="s">
        <v>15936</v>
      </c>
      <c r="O12" s="1211"/>
      <c r="P12" s="517"/>
      <c r="Q12" s="1211"/>
      <c r="R12" s="582"/>
      <c r="S12" s="593">
        <f t="shared" si="0"/>
        <v>0</v>
      </c>
      <c r="T12" s="582"/>
      <c r="U12" s="511">
        <f t="shared" si="5"/>
        <v>0</v>
      </c>
      <c r="V12" s="511">
        <f t="shared" si="6"/>
        <v>0</v>
      </c>
      <c r="W12" s="511">
        <f t="shared" si="7"/>
        <v>0</v>
      </c>
      <c r="Y12" s="511">
        <f t="shared" si="8"/>
        <v>0</v>
      </c>
      <c r="Z12" s="511">
        <f t="shared" si="9"/>
        <v>0</v>
      </c>
      <c r="AA12" s="511">
        <f t="shared" si="10"/>
        <v>0</v>
      </c>
      <c r="AC12" s="582"/>
      <c r="AE12" s="512" t="s">
        <v>15935</v>
      </c>
      <c r="AF12" s="1681" t="s">
        <v>15937</v>
      </c>
      <c r="AG12" s="1681" t="s">
        <v>15938</v>
      </c>
      <c r="AH12" s="1681" t="s">
        <v>15939</v>
      </c>
      <c r="AI12" s="1682" t="s">
        <v>15940</v>
      </c>
      <c r="AJ12" s="804" t="s">
        <v>15941</v>
      </c>
      <c r="AK12" s="804" t="s">
        <v>15942</v>
      </c>
      <c r="AL12" s="804" t="s">
        <v>15943</v>
      </c>
      <c r="AM12" s="1241" t="s">
        <v>15944</v>
      </c>
    </row>
    <row r="13" spans="1:39" ht="15.75" customHeight="1">
      <c r="A13" s="598"/>
      <c r="B13" s="512" t="s">
        <v>15945</v>
      </c>
      <c r="C13" s="513" t="s">
        <v>15912</v>
      </c>
      <c r="D13" s="513" t="s">
        <v>15912</v>
      </c>
      <c r="E13" s="1679">
        <v>0</v>
      </c>
      <c r="F13" s="1679">
        <v>20952</v>
      </c>
      <c r="G13" s="1679">
        <v>0</v>
      </c>
      <c r="H13" s="1680">
        <f>IFERROR(SUM(E13:G13), 0)</f>
        <v>20952</v>
      </c>
      <c r="I13" s="1683"/>
      <c r="J13" s="1684"/>
      <c r="K13" s="1684"/>
      <c r="L13" s="1685"/>
      <c r="M13" s="1675"/>
      <c r="N13" s="517" t="s">
        <v>15946</v>
      </c>
      <c r="O13" s="1211"/>
      <c r="P13" s="1686"/>
      <c r="Q13" s="1211"/>
      <c r="R13" s="582"/>
      <c r="S13" s="593">
        <f t="shared" si="0"/>
        <v>0</v>
      </c>
      <c r="T13" s="582"/>
      <c r="U13" s="511">
        <f t="shared" si="5"/>
        <v>0</v>
      </c>
      <c r="V13" s="511">
        <f t="shared" si="6"/>
        <v>0</v>
      </c>
      <c r="W13" s="511">
        <f t="shared" si="7"/>
        <v>0</v>
      </c>
      <c r="AC13" s="582"/>
      <c r="AE13" s="512" t="s">
        <v>15945</v>
      </c>
      <c r="AF13" s="1681" t="s">
        <v>15947</v>
      </c>
      <c r="AG13" s="1681" t="s">
        <v>15948</v>
      </c>
      <c r="AH13" s="1681" t="s">
        <v>15949</v>
      </c>
      <c r="AI13" s="1682" t="s">
        <v>15950</v>
      </c>
      <c r="AJ13" s="1687"/>
      <c r="AK13" s="1688"/>
      <c r="AL13" s="1688"/>
      <c r="AM13" s="1689"/>
    </row>
    <row r="14" spans="1:39" ht="15.75" customHeight="1" thickBot="1">
      <c r="A14" s="598"/>
      <c r="B14" s="519" t="s">
        <v>15951</v>
      </c>
      <c r="C14" s="520" t="s">
        <v>15912</v>
      </c>
      <c r="D14" s="520" t="s">
        <v>15912</v>
      </c>
      <c r="E14" s="1690">
        <v>15833</v>
      </c>
      <c r="F14" s="1690">
        <v>286</v>
      </c>
      <c r="G14" s="1690">
        <v>0</v>
      </c>
      <c r="H14" s="1691">
        <f>IFERROR(SUM(E14:G14), 0)</f>
        <v>16119</v>
      </c>
      <c r="I14" s="807">
        <v>1.905</v>
      </c>
      <c r="J14" s="807">
        <v>3.4000000000000002E-2</v>
      </c>
      <c r="K14" s="807">
        <v>0</v>
      </c>
      <c r="L14" s="1258">
        <f>IFERROR(SUM(I14:K14), 0)</f>
        <v>1.9390000000000001</v>
      </c>
      <c r="M14" s="1675"/>
      <c r="N14" s="523" t="s">
        <v>15952</v>
      </c>
      <c r="O14" s="1211"/>
      <c r="P14" s="523"/>
      <c r="Q14" s="1211"/>
      <c r="R14" s="582"/>
      <c r="S14" s="593">
        <f t="shared" si="0"/>
        <v>0</v>
      </c>
      <c r="T14" s="582"/>
      <c r="U14" s="511">
        <f t="shared" ref="U14" si="11" xml:space="preserve"> IF( ISNUMBER(E14 ), 0, 1 )</f>
        <v>0</v>
      </c>
      <c r="V14" s="511">
        <f t="shared" ref="V14" si="12" xml:space="preserve"> IF( ISNUMBER(F14 ), 0, 1 )</f>
        <v>0</v>
      </c>
      <c r="W14" s="511">
        <f t="shared" ref="W14" si="13" xml:space="preserve"> IF( ISNUMBER(G14 ), 0, 1 )</f>
        <v>0</v>
      </c>
      <c r="Y14" s="511">
        <f t="shared" ref="Y14" si="14" xml:space="preserve"> IF( ISNUMBER(I14 ), 0, 1 )</f>
        <v>0</v>
      </c>
      <c r="Z14" s="511">
        <f t="shared" ref="Z14" si="15" xml:space="preserve"> IF( ISNUMBER(J14 ), 0, 1 )</f>
        <v>0</v>
      </c>
      <c r="AA14" s="511">
        <f t="shared" ref="AA14" si="16" xml:space="preserve"> IF( ISNUMBER(K14 ), 0, 1 )</f>
        <v>0</v>
      </c>
      <c r="AC14" s="582"/>
      <c r="AE14" s="519" t="s">
        <v>15951</v>
      </c>
      <c r="AF14" s="1692" t="s">
        <v>15953</v>
      </c>
      <c r="AG14" s="1692" t="s">
        <v>15954</v>
      </c>
      <c r="AH14" s="1692" t="s">
        <v>15955</v>
      </c>
      <c r="AI14" s="1693" t="s">
        <v>15956</v>
      </c>
      <c r="AJ14" s="807" t="s">
        <v>15957</v>
      </c>
      <c r="AK14" s="807" t="s">
        <v>15958</v>
      </c>
      <c r="AL14" s="807" t="s">
        <v>15959</v>
      </c>
      <c r="AM14" s="853" t="s">
        <v>15960</v>
      </c>
    </row>
    <row r="15" spans="1:39" ht="15.75" customHeight="1" thickTop="1" thickBot="1">
      <c r="A15" s="598"/>
      <c r="B15" s="561"/>
      <c r="C15" s="562"/>
      <c r="D15" s="562"/>
      <c r="E15" s="562"/>
      <c r="F15" s="562"/>
      <c r="G15" s="562"/>
      <c r="H15" s="562"/>
      <c r="I15" s="562"/>
      <c r="J15" s="562"/>
      <c r="K15" s="562"/>
      <c r="L15" s="1675"/>
      <c r="M15" s="501"/>
      <c r="N15" s="501"/>
      <c r="O15" s="1211"/>
      <c r="P15" s="1276"/>
      <c r="Q15" s="1211"/>
      <c r="R15" s="582"/>
      <c r="T15" s="582"/>
      <c r="AC15" s="582"/>
      <c r="AE15" s="561"/>
      <c r="AF15" s="562"/>
      <c r="AG15" s="562"/>
      <c r="AH15" s="562"/>
      <c r="AI15" s="562"/>
      <c r="AJ15" s="562"/>
      <c r="AK15" s="562"/>
      <c r="AL15" s="562"/>
      <c r="AM15" s="1675"/>
    </row>
    <row r="16" spans="1:39" ht="15.75" customHeight="1" thickTop="1" thickBot="1">
      <c r="A16" s="598"/>
      <c r="B16" s="563" t="s">
        <v>15961</v>
      </c>
      <c r="C16" s="564" t="s">
        <v>734</v>
      </c>
      <c r="D16" s="564" t="s">
        <v>6745</v>
      </c>
      <c r="E16" s="1694" t="s">
        <v>15962</v>
      </c>
      <c r="F16" s="562"/>
      <c r="G16" s="562"/>
      <c r="H16" s="562"/>
      <c r="I16" s="562"/>
      <c r="J16" s="562"/>
      <c r="K16" s="562"/>
      <c r="L16" s="1675"/>
      <c r="M16" s="501"/>
      <c r="N16" s="501"/>
      <c r="O16" s="1211"/>
      <c r="P16" s="1276"/>
      <c r="Q16" s="1211"/>
      <c r="R16" s="582"/>
      <c r="T16" s="582"/>
      <c r="AC16" s="582"/>
      <c r="AE16" s="563" t="s">
        <v>15961</v>
      </c>
      <c r="AF16" s="1694" t="s">
        <v>15962</v>
      </c>
      <c r="AG16" s="562"/>
      <c r="AH16" s="562"/>
      <c r="AI16" s="562"/>
      <c r="AJ16" s="562"/>
      <c r="AK16" s="562"/>
      <c r="AL16" s="562"/>
      <c r="AM16" s="1675"/>
    </row>
    <row r="17" spans="1:39" ht="15.75" customHeight="1" thickTop="1" thickBot="1">
      <c r="A17" s="598"/>
      <c r="B17" s="503" t="s">
        <v>15963</v>
      </c>
      <c r="C17" s="504" t="s">
        <v>6756</v>
      </c>
      <c r="D17" s="504">
        <v>3</v>
      </c>
      <c r="E17" s="1094">
        <v>3.085</v>
      </c>
      <c r="F17" s="562"/>
      <c r="G17" s="562"/>
      <c r="H17" s="562"/>
      <c r="I17" s="562"/>
      <c r="J17" s="562"/>
      <c r="K17" s="562"/>
      <c r="L17" s="1675"/>
      <c r="M17" s="501"/>
      <c r="N17" s="509" t="s">
        <v>15964</v>
      </c>
      <c r="O17" s="1211"/>
      <c r="P17" s="509"/>
      <c r="Q17" s="1211"/>
      <c r="R17" s="582"/>
      <c r="S17" s="593">
        <f t="shared" ref="S17:S21" si="17">IF( SUM( U17:AB17 ) = 0, 0, $U$5 )</f>
        <v>0</v>
      </c>
      <c r="T17" s="582"/>
      <c r="U17" s="511">
        <f t="shared" ref="U17:U24" si="18" xml:space="preserve"> IF( ISNUMBER(E17 ), 0, 1 )</f>
        <v>0</v>
      </c>
      <c r="AC17" s="582"/>
      <c r="AE17" s="1695" t="s">
        <v>15963</v>
      </c>
      <c r="AF17" s="1696" t="s">
        <v>15965</v>
      </c>
      <c r="AG17" s="562"/>
      <c r="AH17" s="562"/>
      <c r="AI17" s="562"/>
      <c r="AJ17" s="562"/>
      <c r="AK17" s="562"/>
      <c r="AL17" s="562"/>
      <c r="AM17" s="1675"/>
    </row>
    <row r="18" spans="1:39" ht="15.75" customHeight="1" thickTop="1">
      <c r="A18" s="598"/>
      <c r="B18" s="512" t="s">
        <v>15966</v>
      </c>
      <c r="C18" s="513" t="s">
        <v>6756</v>
      </c>
      <c r="D18" s="513">
        <v>3</v>
      </c>
      <c r="E18" s="848">
        <v>0</v>
      </c>
      <c r="F18" s="562"/>
      <c r="G18" s="562"/>
      <c r="H18" s="562"/>
      <c r="I18" s="562"/>
      <c r="J18" s="562"/>
      <c r="K18" s="562"/>
      <c r="L18" s="1675"/>
      <c r="M18" s="501"/>
      <c r="N18" s="517" t="s">
        <v>15967</v>
      </c>
      <c r="O18" s="1211"/>
      <c r="P18" s="517"/>
      <c r="Q18" s="1211"/>
      <c r="R18" s="582"/>
      <c r="S18" s="593">
        <f t="shared" si="17"/>
        <v>0</v>
      </c>
      <c r="T18" s="582"/>
      <c r="U18" s="511">
        <f t="shared" si="18"/>
        <v>0</v>
      </c>
      <c r="AC18" s="582"/>
      <c r="AE18" s="503" t="s">
        <v>15966</v>
      </c>
      <c r="AF18" s="1094" t="s">
        <v>15968</v>
      </c>
      <c r="AG18" s="562"/>
      <c r="AH18" s="562"/>
      <c r="AI18" s="562"/>
      <c r="AJ18" s="562"/>
      <c r="AK18" s="562"/>
      <c r="AL18" s="562"/>
      <c r="AM18" s="1675"/>
    </row>
    <row r="19" spans="1:39" ht="15.75" customHeight="1">
      <c r="A19" s="598"/>
      <c r="B19" s="512" t="s">
        <v>15969</v>
      </c>
      <c r="C19" s="513" t="s">
        <v>6756</v>
      </c>
      <c r="D19" s="513">
        <v>3</v>
      </c>
      <c r="E19" s="848">
        <v>0</v>
      </c>
      <c r="F19" s="562"/>
      <c r="G19" s="562"/>
      <c r="H19" s="562"/>
      <c r="I19" s="562"/>
      <c r="J19" s="562"/>
      <c r="K19" s="562"/>
      <c r="L19" s="1675"/>
      <c r="M19" s="501"/>
      <c r="N19" s="517" t="s">
        <v>15970</v>
      </c>
      <c r="O19" s="1211"/>
      <c r="P19" s="517"/>
      <c r="Q19" s="1211"/>
      <c r="R19" s="582"/>
      <c r="S19" s="593">
        <f t="shared" si="17"/>
        <v>0</v>
      </c>
      <c r="T19" s="582"/>
      <c r="U19" s="511">
        <f t="shared" si="18"/>
        <v>0</v>
      </c>
      <c r="AC19" s="582"/>
      <c r="AE19" s="512" t="s">
        <v>15969</v>
      </c>
      <c r="AF19" s="848" t="s">
        <v>15971</v>
      </c>
      <c r="AG19" s="562"/>
      <c r="AH19" s="562"/>
      <c r="AI19" s="562"/>
      <c r="AJ19" s="562"/>
      <c r="AK19" s="562"/>
      <c r="AL19" s="562"/>
      <c r="AM19" s="1675"/>
    </row>
    <row r="20" spans="1:39" ht="15.75" customHeight="1">
      <c r="A20" s="598"/>
      <c r="B20" s="512" t="s">
        <v>15972</v>
      </c>
      <c r="C20" s="513" t="s">
        <v>6756</v>
      </c>
      <c r="D20" s="513">
        <v>3</v>
      </c>
      <c r="E20" s="848">
        <v>0</v>
      </c>
      <c r="F20" s="562"/>
      <c r="G20" s="562"/>
      <c r="H20" s="562"/>
      <c r="I20" s="562"/>
      <c r="J20" s="562"/>
      <c r="K20" s="562"/>
      <c r="L20" s="1675"/>
      <c r="M20" s="501"/>
      <c r="N20" s="517" t="s">
        <v>15973</v>
      </c>
      <c r="O20" s="1211"/>
      <c r="P20" s="517"/>
      <c r="Q20" s="1211"/>
      <c r="R20" s="582"/>
      <c r="S20" s="593">
        <f t="shared" si="17"/>
        <v>0</v>
      </c>
      <c r="T20" s="582"/>
      <c r="U20" s="511">
        <f t="shared" si="18"/>
        <v>0</v>
      </c>
      <c r="AC20" s="582"/>
      <c r="AE20" s="512" t="s">
        <v>15972</v>
      </c>
      <c r="AF20" s="848" t="s">
        <v>15974</v>
      </c>
      <c r="AG20" s="562"/>
      <c r="AH20" s="562"/>
      <c r="AI20" s="562"/>
      <c r="AJ20" s="562"/>
      <c r="AK20" s="562"/>
      <c r="AL20" s="562"/>
      <c r="AM20" s="1675"/>
    </row>
    <row r="21" spans="1:39" ht="15.75" customHeight="1">
      <c r="A21" s="598"/>
      <c r="B21" s="512" t="s">
        <v>15975</v>
      </c>
      <c r="C21" s="513" t="s">
        <v>6756</v>
      </c>
      <c r="D21" s="513">
        <v>3</v>
      </c>
      <c r="E21" s="848">
        <v>0</v>
      </c>
      <c r="F21" s="562"/>
      <c r="G21" s="562"/>
      <c r="H21" s="562"/>
      <c r="I21" s="562"/>
      <c r="J21" s="562"/>
      <c r="K21" s="562"/>
      <c r="L21" s="1675"/>
      <c r="M21" s="501"/>
      <c r="N21" s="517" t="s">
        <v>15976</v>
      </c>
      <c r="O21" s="1211"/>
      <c r="P21" s="517"/>
      <c r="Q21" s="1211"/>
      <c r="R21" s="582"/>
      <c r="S21" s="593">
        <f t="shared" si="17"/>
        <v>0</v>
      </c>
      <c r="T21" s="582"/>
      <c r="U21" s="511">
        <f t="shared" si="18"/>
        <v>0</v>
      </c>
      <c r="AC21" s="582"/>
      <c r="AD21" s="799"/>
      <c r="AE21" s="512" t="s">
        <v>15975</v>
      </c>
      <c r="AF21" s="848" t="s">
        <v>15977</v>
      </c>
      <c r="AG21" s="562"/>
      <c r="AH21" s="562"/>
      <c r="AI21" s="562"/>
      <c r="AJ21" s="562"/>
      <c r="AK21" s="562"/>
      <c r="AL21" s="562"/>
      <c r="AM21" s="1675"/>
    </row>
    <row r="22" spans="1:39" ht="15.75" customHeight="1">
      <c r="A22" s="598"/>
      <c r="B22" s="512" t="s">
        <v>15978</v>
      </c>
      <c r="C22" s="513" t="s">
        <v>6756</v>
      </c>
      <c r="D22" s="513">
        <v>3</v>
      </c>
      <c r="E22" s="1257">
        <f>IFERROR(SUM(E17:E21), 0)</f>
        <v>3.085</v>
      </c>
      <c r="F22" s="562"/>
      <c r="G22" s="562"/>
      <c r="H22" s="562"/>
      <c r="I22" s="562"/>
      <c r="J22" s="562"/>
      <c r="K22" s="562"/>
      <c r="L22" s="1675"/>
      <c r="M22" s="501"/>
      <c r="N22" s="517" t="s">
        <v>15979</v>
      </c>
      <c r="O22" s="1211"/>
      <c r="P22" s="517"/>
      <c r="Q22" s="1211"/>
      <c r="R22" s="582"/>
      <c r="T22" s="582"/>
      <c r="AC22" s="582"/>
      <c r="AD22" s="799"/>
      <c r="AE22" s="512" t="s">
        <v>15978</v>
      </c>
      <c r="AF22" s="1241" t="s">
        <v>15980</v>
      </c>
      <c r="AG22" s="562"/>
      <c r="AH22" s="562"/>
      <c r="AI22" s="562"/>
      <c r="AJ22" s="562"/>
      <c r="AK22" s="562"/>
      <c r="AL22" s="562"/>
      <c r="AM22" s="1675"/>
    </row>
    <row r="23" spans="1:39" ht="32.25" customHeight="1">
      <c r="A23" s="598"/>
      <c r="B23" s="512" t="s">
        <v>15981</v>
      </c>
      <c r="C23" s="513" t="s">
        <v>7339</v>
      </c>
      <c r="D23" s="513">
        <v>0</v>
      </c>
      <c r="E23" s="1697">
        <v>0.03</v>
      </c>
      <c r="F23" s="562"/>
      <c r="G23" s="562"/>
      <c r="H23" s="562"/>
      <c r="I23" s="562"/>
      <c r="J23" s="562"/>
      <c r="K23" s="562"/>
      <c r="L23" s="1675"/>
      <c r="M23" s="501"/>
      <c r="N23" s="517" t="s">
        <v>15982</v>
      </c>
      <c r="O23" s="1211"/>
      <c r="P23" s="517"/>
      <c r="Q23" s="1211"/>
      <c r="R23" s="582"/>
      <c r="S23" s="593">
        <f t="shared" ref="S23:S24" si="19">IF( SUM( U23:AB23 ) = 0, 0, $U$5 )</f>
        <v>0</v>
      </c>
      <c r="T23" s="582"/>
      <c r="U23" s="511">
        <f t="shared" si="18"/>
        <v>0</v>
      </c>
      <c r="AC23" s="582"/>
      <c r="AD23" s="799"/>
      <c r="AE23" s="512" t="s">
        <v>15981</v>
      </c>
      <c r="AF23" s="1697" t="s">
        <v>15983</v>
      </c>
      <c r="AG23" s="562"/>
      <c r="AH23" s="562"/>
      <c r="AI23" s="562"/>
      <c r="AJ23" s="562"/>
      <c r="AK23" s="562"/>
      <c r="AL23" s="562"/>
      <c r="AM23" s="1675"/>
    </row>
    <row r="24" spans="1:39" ht="32.25" customHeight="1" thickBot="1">
      <c r="A24" s="598"/>
      <c r="B24" s="519" t="s">
        <v>15984</v>
      </c>
      <c r="C24" s="520" t="s">
        <v>6756</v>
      </c>
      <c r="D24" s="520">
        <v>3</v>
      </c>
      <c r="E24" s="1095">
        <v>9.2999999999999999E-2</v>
      </c>
      <c r="F24" s="562"/>
      <c r="G24" s="562"/>
      <c r="H24" s="562"/>
      <c r="I24" s="562"/>
      <c r="J24" s="562"/>
      <c r="K24" s="562"/>
      <c r="L24" s="1675"/>
      <c r="M24" s="501"/>
      <c r="N24" s="523" t="s">
        <v>15985</v>
      </c>
      <c r="O24" s="1211"/>
      <c r="P24" s="523"/>
      <c r="Q24" s="1211"/>
      <c r="R24" s="582"/>
      <c r="S24" s="593">
        <f t="shared" si="19"/>
        <v>0</v>
      </c>
      <c r="T24" s="582"/>
      <c r="U24" s="511">
        <f t="shared" si="18"/>
        <v>0</v>
      </c>
      <c r="AC24" s="582"/>
      <c r="AD24" s="799"/>
      <c r="AE24" s="519" t="s">
        <v>15984</v>
      </c>
      <c r="AF24" s="1095" t="s">
        <v>15986</v>
      </c>
      <c r="AG24" s="562"/>
      <c r="AH24" s="562"/>
      <c r="AI24" s="562"/>
      <c r="AJ24" s="562"/>
      <c r="AK24" s="562"/>
      <c r="AL24" s="562"/>
      <c r="AM24" s="1675"/>
    </row>
    <row r="25" spans="1:39" ht="15.75" customHeight="1" thickTop="1" thickBot="1">
      <c r="A25" s="598"/>
      <c r="B25" s="1698"/>
      <c r="C25" s="1699"/>
      <c r="D25" s="1699"/>
      <c r="E25" s="1700"/>
      <c r="F25" s="1700"/>
      <c r="G25" s="1700"/>
      <c r="H25" s="1700"/>
      <c r="I25" s="1700"/>
      <c r="J25" s="1700"/>
      <c r="K25" s="1700"/>
      <c r="L25" s="1675"/>
      <c r="M25" s="526"/>
      <c r="N25" s="526"/>
      <c r="O25" s="1211"/>
      <c r="P25" s="1276"/>
      <c r="Q25" s="1211"/>
      <c r="R25" s="582"/>
      <c r="T25" s="582"/>
      <c r="AC25" s="582"/>
      <c r="AD25" s="799"/>
      <c r="AE25" s="1698"/>
      <c r="AF25" s="1700"/>
      <c r="AG25" s="1700"/>
      <c r="AH25" s="1700"/>
      <c r="AI25" s="1700"/>
      <c r="AJ25" s="1700"/>
      <c r="AK25" s="1700"/>
      <c r="AL25" s="1700"/>
      <c r="AM25" s="1675"/>
    </row>
    <row r="26" spans="1:39" ht="32.25" customHeight="1" thickTop="1" thickBot="1">
      <c r="A26" s="598"/>
      <c r="B26" s="1701" t="s">
        <v>15987</v>
      </c>
      <c r="C26" s="1699"/>
      <c r="D26" s="1699"/>
      <c r="E26" s="1700"/>
      <c r="F26" s="1700"/>
      <c r="G26" s="1700"/>
      <c r="H26" s="1700"/>
      <c r="I26" s="1700"/>
      <c r="J26" s="1700"/>
      <c r="K26" s="1700"/>
      <c r="L26" s="1675"/>
      <c r="M26" s="526"/>
      <c r="N26" s="526"/>
      <c r="O26" s="1211"/>
      <c r="P26" s="1276"/>
      <c r="Q26" s="1211"/>
      <c r="R26" s="582"/>
      <c r="T26" s="582"/>
      <c r="AC26" s="582"/>
      <c r="AD26" s="799"/>
      <c r="AE26" s="1701" t="s">
        <v>15988</v>
      </c>
      <c r="AF26" s="1700"/>
      <c r="AG26" s="1700"/>
      <c r="AH26" s="1700"/>
      <c r="AI26" s="1700"/>
      <c r="AJ26" s="1700"/>
      <c r="AK26" s="1700"/>
      <c r="AL26" s="1700"/>
      <c r="AM26" s="1675"/>
    </row>
    <row r="27" spans="1:39" ht="15.75" customHeight="1" thickTop="1" thickBot="1">
      <c r="A27" s="598"/>
      <c r="B27" s="1698"/>
      <c r="C27" s="526"/>
      <c r="D27" s="526"/>
      <c r="E27" s="526"/>
      <c r="F27" s="526"/>
      <c r="G27" s="526"/>
      <c r="H27" s="526"/>
      <c r="I27" s="1700"/>
      <c r="J27" s="1700"/>
      <c r="K27" s="1700"/>
      <c r="L27" s="1675"/>
      <c r="M27" s="1702"/>
      <c r="N27" s="1702"/>
      <c r="O27" s="1211"/>
      <c r="P27" s="1276"/>
      <c r="Q27" s="1211"/>
      <c r="R27" s="582"/>
      <c r="T27" s="582"/>
      <c r="AC27" s="582"/>
      <c r="AD27" s="799"/>
      <c r="AE27" s="1698"/>
      <c r="AF27" s="526"/>
      <c r="AG27" s="526"/>
      <c r="AH27" s="526"/>
      <c r="AI27" s="526"/>
      <c r="AJ27" s="1700"/>
      <c r="AK27" s="1700"/>
      <c r="AL27" s="1700"/>
      <c r="AM27" s="1675"/>
    </row>
    <row r="28" spans="1:39" ht="15.75" customHeight="1" thickTop="1" thickBot="1">
      <c r="A28" s="598"/>
      <c r="B28" s="563" t="s">
        <v>15989</v>
      </c>
      <c r="C28" s="564" t="s">
        <v>734</v>
      </c>
      <c r="D28" s="564" t="s">
        <v>6745</v>
      </c>
      <c r="E28" s="1694" t="s">
        <v>15962</v>
      </c>
      <c r="F28" s="495"/>
      <c r="G28" s="1700"/>
      <c r="H28" s="541"/>
      <c r="I28" s="541"/>
      <c r="J28" s="541"/>
      <c r="K28" s="541"/>
      <c r="L28" s="1675"/>
      <c r="M28" s="1702"/>
      <c r="N28" s="1702"/>
      <c r="O28" s="1211"/>
      <c r="P28" s="1276"/>
      <c r="Q28" s="1211"/>
      <c r="R28" s="582"/>
      <c r="T28" s="582"/>
      <c r="AC28" s="582"/>
      <c r="AE28" s="563" t="s">
        <v>15990</v>
      </c>
      <c r="AF28" s="1694" t="s">
        <v>15962</v>
      </c>
      <c r="AG28" s="495"/>
      <c r="AH28" s="1700"/>
      <c r="AI28" s="541"/>
      <c r="AJ28" s="541"/>
      <c r="AK28" s="541"/>
      <c r="AL28" s="541"/>
      <c r="AM28" s="1675"/>
    </row>
    <row r="29" spans="1:39" ht="32.25" customHeight="1" thickTop="1" thickBot="1">
      <c r="A29" s="598"/>
      <c r="B29" s="503" t="s">
        <v>15991</v>
      </c>
      <c r="C29" s="504" t="s">
        <v>15992</v>
      </c>
      <c r="D29" s="504">
        <v>0</v>
      </c>
      <c r="E29" s="1703">
        <v>19100.93</v>
      </c>
      <c r="F29" s="562"/>
      <c r="G29" s="1700"/>
      <c r="H29" s="1700"/>
      <c r="I29" s="1700"/>
      <c r="J29" s="1700"/>
      <c r="K29" s="1700"/>
      <c r="L29" s="1675"/>
      <c r="M29" s="803"/>
      <c r="N29" s="698" t="s">
        <v>15993</v>
      </c>
      <c r="O29" s="1211"/>
      <c r="P29" s="509"/>
      <c r="Q29" s="1211"/>
      <c r="R29" s="582"/>
      <c r="S29" s="593">
        <f t="shared" ref="S29:S31" si="20">IF( SUM( U29:AB29 ) = 0, 0, $U$5 )</f>
        <v>0</v>
      </c>
      <c r="T29" s="582"/>
      <c r="U29" s="511">
        <f t="shared" ref="U29:U31" si="21" xml:space="preserve"> IF( ISNUMBER(E29 ), 0, 1 )</f>
        <v>0</v>
      </c>
      <c r="AC29" s="582"/>
      <c r="AD29" s="799"/>
      <c r="AE29" s="1695" t="s">
        <v>15991</v>
      </c>
      <c r="AF29" s="1704" t="s">
        <v>15994</v>
      </c>
      <c r="AG29" s="562"/>
      <c r="AH29" s="1700"/>
      <c r="AI29" s="1700"/>
      <c r="AJ29" s="1700"/>
      <c r="AK29" s="1700"/>
      <c r="AL29" s="1700"/>
      <c r="AM29" s="1675"/>
    </row>
    <row r="30" spans="1:39" ht="32.25" customHeight="1" thickTop="1">
      <c r="A30" s="598"/>
      <c r="B30" s="512" t="s">
        <v>15995</v>
      </c>
      <c r="C30" s="513" t="s">
        <v>15996</v>
      </c>
      <c r="D30" s="513">
        <v>0</v>
      </c>
      <c r="E30" s="1705">
        <v>4973.75</v>
      </c>
      <c r="F30" s="562"/>
      <c r="G30" s="1700"/>
      <c r="H30" s="1700"/>
      <c r="I30" s="1700"/>
      <c r="J30" s="1700"/>
      <c r="K30" s="1700"/>
      <c r="L30" s="1675"/>
      <c r="M30" s="803"/>
      <c r="N30" s="702" t="s">
        <v>15997</v>
      </c>
      <c r="O30" s="1211"/>
      <c r="P30" s="517"/>
      <c r="Q30" s="1211"/>
      <c r="R30" s="582"/>
      <c r="S30" s="593">
        <f t="shared" si="20"/>
        <v>0</v>
      </c>
      <c r="T30" s="582"/>
      <c r="U30" s="511">
        <f t="shared" si="21"/>
        <v>0</v>
      </c>
      <c r="AC30" s="582"/>
      <c r="AD30" s="799"/>
      <c r="AE30" s="503" t="s">
        <v>15995</v>
      </c>
      <c r="AF30" s="1706" t="s">
        <v>15998</v>
      </c>
      <c r="AG30" s="562"/>
      <c r="AH30" s="1700"/>
      <c r="AI30" s="1700"/>
      <c r="AJ30" s="1700"/>
      <c r="AK30" s="1700"/>
      <c r="AL30" s="1700"/>
      <c r="AM30" s="1675"/>
    </row>
    <row r="31" spans="1:39" ht="32.25" customHeight="1" thickBot="1">
      <c r="A31" s="598"/>
      <c r="B31" s="519" t="s">
        <v>15999</v>
      </c>
      <c r="C31" s="520" t="s">
        <v>6756</v>
      </c>
      <c r="D31" s="520">
        <v>3</v>
      </c>
      <c r="E31" s="1095">
        <v>5.3360000000000003</v>
      </c>
      <c r="F31" s="562"/>
      <c r="G31" s="1700"/>
      <c r="H31" s="1700"/>
      <c r="I31" s="1700"/>
      <c r="J31" s="1700"/>
      <c r="K31" s="1700"/>
      <c r="L31" s="1675"/>
      <c r="M31" s="803"/>
      <c r="N31" s="706" t="s">
        <v>16000</v>
      </c>
      <c r="O31" s="1211"/>
      <c r="P31" s="523"/>
      <c r="Q31" s="1211"/>
      <c r="R31" s="582"/>
      <c r="S31" s="593">
        <f t="shared" si="20"/>
        <v>0</v>
      </c>
      <c r="T31" s="582"/>
      <c r="U31" s="511">
        <f t="shared" si="21"/>
        <v>0</v>
      </c>
      <c r="AC31" s="582"/>
      <c r="AD31" s="799"/>
      <c r="AE31" s="519" t="s">
        <v>15999</v>
      </c>
      <c r="AF31" s="1095" t="s">
        <v>16001</v>
      </c>
      <c r="AG31" s="562"/>
      <c r="AH31" s="1700"/>
      <c r="AI31" s="1700"/>
      <c r="AJ31" s="1700"/>
      <c r="AK31" s="1700"/>
      <c r="AL31" s="1700"/>
      <c r="AM31" s="1675"/>
    </row>
    <row r="32" spans="1:39" ht="15.75" customHeight="1" thickTop="1" thickBot="1">
      <c r="A32" s="598"/>
      <c r="B32" s="598"/>
      <c r="C32" s="1070"/>
      <c r="D32" s="1070"/>
      <c r="E32" s="598"/>
      <c r="F32" s="598"/>
      <c r="G32" s="598"/>
      <c r="H32" s="598"/>
      <c r="I32" s="598"/>
      <c r="J32" s="598"/>
      <c r="K32" s="598"/>
      <c r="L32" s="598"/>
      <c r="M32" s="1147"/>
      <c r="N32" s="1147"/>
      <c r="R32" s="582"/>
      <c r="T32" s="582"/>
      <c r="AC32" s="582"/>
      <c r="AD32" s="799"/>
      <c r="AE32" s="598"/>
      <c r="AF32" s="598"/>
      <c r="AG32" s="598"/>
      <c r="AH32" s="598"/>
      <c r="AI32" s="598"/>
      <c r="AJ32" s="598"/>
      <c r="AK32" s="598"/>
      <c r="AL32" s="598"/>
      <c r="AM32" s="598"/>
    </row>
    <row r="33" spans="1:39" ht="30" customHeight="1" thickTop="1">
      <c r="A33" s="598"/>
      <c r="B33" s="2922"/>
      <c r="C33" s="2923" t="s">
        <v>6744</v>
      </c>
      <c r="D33" s="2923" t="s">
        <v>6745</v>
      </c>
      <c r="E33" s="658" t="s">
        <v>15905</v>
      </c>
      <c r="F33" s="658" t="s">
        <v>15906</v>
      </c>
      <c r="G33" s="658" t="s">
        <v>15907</v>
      </c>
      <c r="H33" s="658" t="s">
        <v>6962</v>
      </c>
      <c r="I33" s="658" t="s">
        <v>15905</v>
      </c>
      <c r="J33" s="658" t="s">
        <v>15906</v>
      </c>
      <c r="K33" s="658" t="s">
        <v>15907</v>
      </c>
      <c r="L33" s="659" t="s">
        <v>6962</v>
      </c>
      <c r="M33" s="527"/>
      <c r="N33" s="527"/>
      <c r="R33" s="582"/>
      <c r="T33" s="582"/>
      <c r="AC33" s="582"/>
      <c r="AE33" s="2922"/>
      <c r="AF33" s="658" t="s">
        <v>15905</v>
      </c>
      <c r="AG33" s="658" t="s">
        <v>15906</v>
      </c>
      <c r="AH33" s="658" t="s">
        <v>15907</v>
      </c>
      <c r="AI33" s="658" t="s">
        <v>6962</v>
      </c>
      <c r="AJ33" s="658" t="s">
        <v>15905</v>
      </c>
      <c r="AK33" s="658" t="s">
        <v>15906</v>
      </c>
      <c r="AL33" s="658" t="s">
        <v>15907</v>
      </c>
      <c r="AM33" s="659" t="s">
        <v>6962</v>
      </c>
    </row>
    <row r="34" spans="1:39" ht="30.75" thickBot="1">
      <c r="A34" s="598"/>
      <c r="B34" s="2924"/>
      <c r="C34" s="2925"/>
      <c r="D34" s="2925"/>
      <c r="E34" s="529" t="s">
        <v>15908</v>
      </c>
      <c r="F34" s="529" t="s">
        <v>15908</v>
      </c>
      <c r="G34" s="529" t="s">
        <v>15908</v>
      </c>
      <c r="H34" s="529" t="s">
        <v>15908</v>
      </c>
      <c r="I34" s="529" t="s">
        <v>15909</v>
      </c>
      <c r="J34" s="529" t="s">
        <v>15909</v>
      </c>
      <c r="K34" s="529" t="s">
        <v>15909</v>
      </c>
      <c r="L34" s="530" t="s">
        <v>15909</v>
      </c>
      <c r="M34" s="1147"/>
      <c r="N34" s="1147"/>
      <c r="R34" s="582"/>
      <c r="T34" s="582"/>
      <c r="AC34" s="582"/>
      <c r="AE34" s="2924"/>
      <c r="AF34" s="529" t="s">
        <v>15908</v>
      </c>
      <c r="AG34" s="529" t="s">
        <v>15908</v>
      </c>
      <c r="AH34" s="529" t="s">
        <v>15908</v>
      </c>
      <c r="AI34" s="529" t="s">
        <v>15908</v>
      </c>
      <c r="AJ34" s="529" t="s">
        <v>15909</v>
      </c>
      <c r="AK34" s="529" t="s">
        <v>15909</v>
      </c>
      <c r="AL34" s="529" t="s">
        <v>15909</v>
      </c>
      <c r="AM34" s="530" t="s">
        <v>15909</v>
      </c>
    </row>
    <row r="35" spans="1:39" ht="15.75" customHeight="1" thickTop="1" thickBot="1">
      <c r="A35" s="598"/>
      <c r="B35" s="1708"/>
      <c r="C35" s="1070"/>
      <c r="D35" s="1070"/>
      <c r="E35" s="495"/>
      <c r="F35" s="495"/>
      <c r="G35" s="495"/>
      <c r="H35" s="495"/>
      <c r="I35" s="495"/>
      <c r="J35" s="495"/>
      <c r="K35" s="495"/>
      <c r="L35" s="495"/>
      <c r="M35" s="1147"/>
      <c r="N35" s="1147"/>
      <c r="R35" s="582"/>
      <c r="T35" s="582"/>
      <c r="AC35" s="582"/>
      <c r="AD35" s="799"/>
      <c r="AE35" s="1708"/>
      <c r="AF35" s="495"/>
      <c r="AG35" s="495"/>
      <c r="AH35" s="495"/>
      <c r="AI35" s="495"/>
      <c r="AJ35" s="495"/>
      <c r="AK35" s="495"/>
      <c r="AL35" s="495"/>
      <c r="AM35" s="495"/>
    </row>
    <row r="36" spans="1:39" ht="15.75" customHeight="1" thickTop="1" thickBot="1">
      <c r="A36" s="598"/>
      <c r="B36" s="499" t="s">
        <v>16002</v>
      </c>
      <c r="C36" s="1070"/>
      <c r="D36" s="1070"/>
      <c r="E36" s="495"/>
      <c r="F36" s="495"/>
      <c r="G36" s="495"/>
      <c r="H36" s="495"/>
      <c r="I36" s="495"/>
      <c r="J36" s="541"/>
      <c r="K36" s="541"/>
      <c r="L36" s="541"/>
      <c r="M36" s="1147"/>
      <c r="N36" s="1147"/>
      <c r="R36" s="582"/>
      <c r="T36" s="582"/>
      <c r="AC36" s="582"/>
      <c r="AD36" s="799"/>
      <c r="AE36" s="499" t="s">
        <v>16002</v>
      </c>
      <c r="AF36" s="495"/>
      <c r="AG36" s="495"/>
      <c r="AH36" s="495"/>
      <c r="AI36" s="495"/>
      <c r="AJ36" s="495"/>
      <c r="AK36" s="541"/>
      <c r="AL36" s="541"/>
      <c r="AM36" s="541"/>
    </row>
    <row r="37" spans="1:39" ht="15.75" customHeight="1" thickTop="1">
      <c r="A37" s="598"/>
      <c r="B37" s="503" t="s">
        <v>15911</v>
      </c>
      <c r="C37" s="504" t="s">
        <v>15912</v>
      </c>
      <c r="D37" s="504" t="s">
        <v>15912</v>
      </c>
      <c r="E37" s="1677"/>
      <c r="F37" s="1677"/>
      <c r="G37" s="1677"/>
      <c r="H37" s="1677"/>
      <c r="I37" s="1439"/>
      <c r="J37" s="1439"/>
      <c r="K37" s="1439"/>
      <c r="L37" s="1073">
        <v>6.5620000000000003</v>
      </c>
      <c r="M37" s="1147"/>
      <c r="N37" s="509" t="s">
        <v>16003</v>
      </c>
      <c r="P37" s="509"/>
      <c r="R37" s="582"/>
      <c r="S37" s="593">
        <f t="shared" ref="S37:S42" si="22">IF( SUM( U37:AB37 ) = 0, 0, $U$5 )</f>
        <v>0</v>
      </c>
      <c r="T37" s="582"/>
      <c r="AB37" s="511">
        <f t="shared" ref="AB37" si="23" xml:space="preserve"> IF( ISNUMBER(L37 ), 0, 1 )</f>
        <v>0</v>
      </c>
      <c r="AC37" s="582"/>
      <c r="AD37" s="799"/>
      <c r="AE37" s="503" t="s">
        <v>15911</v>
      </c>
      <c r="AF37" s="1709"/>
      <c r="AG37" s="1709"/>
      <c r="AH37" s="1709"/>
      <c r="AI37" s="1709"/>
      <c r="AJ37" s="1709"/>
      <c r="AK37" s="1709"/>
      <c r="AL37" s="1709"/>
      <c r="AM37" s="594" t="s">
        <v>16004</v>
      </c>
    </row>
    <row r="38" spans="1:39" ht="15.75" customHeight="1">
      <c r="A38" s="598"/>
      <c r="B38" s="512" t="s">
        <v>15915</v>
      </c>
      <c r="C38" s="513" t="s">
        <v>15912</v>
      </c>
      <c r="D38" s="513" t="s">
        <v>15912</v>
      </c>
      <c r="E38" s="1576">
        <v>21426</v>
      </c>
      <c r="F38" s="1576">
        <v>73086</v>
      </c>
      <c r="G38" s="1576">
        <v>0</v>
      </c>
      <c r="H38" s="1581">
        <f t="shared" ref="H38:H42" si="24">IFERROR(SUM(E38:G38), 0)</f>
        <v>94512</v>
      </c>
      <c r="I38" s="1074">
        <v>2.6110000000000002</v>
      </c>
      <c r="J38" s="1074">
        <v>1.966</v>
      </c>
      <c r="K38" s="1074">
        <v>0</v>
      </c>
      <c r="L38" s="1257">
        <f t="shared" ref="L38:L40" si="25">IFERROR(SUM(I38:K38), 0)</f>
        <v>4.577</v>
      </c>
      <c r="M38" s="1147"/>
      <c r="N38" s="517" t="s">
        <v>16005</v>
      </c>
      <c r="P38" s="517"/>
      <c r="R38" s="582"/>
      <c r="S38" s="593">
        <f t="shared" si="22"/>
        <v>0</v>
      </c>
      <c r="T38" s="582"/>
      <c r="U38" s="511">
        <f t="shared" ref="U38:U40" si="26" xml:space="preserve"> IF( ISNUMBER(E38 ), 0, 1 )</f>
        <v>0</v>
      </c>
      <c r="V38" s="511">
        <f t="shared" ref="V38:V42" si="27" xml:space="preserve"> IF( ISNUMBER(F38 ), 0, 1 )</f>
        <v>0</v>
      </c>
      <c r="W38" s="511">
        <f t="shared" ref="W38:W42" si="28" xml:space="preserve"> IF( ISNUMBER(G38 ), 0, 1 )</f>
        <v>0</v>
      </c>
      <c r="Y38" s="511">
        <f t="shared" ref="Y38:Y40" si="29" xml:space="preserve"> IF( ISNUMBER(I38 ), 0, 1 )</f>
        <v>0</v>
      </c>
      <c r="Z38" s="511">
        <f t="shared" ref="Z38:Z40" si="30" xml:space="preserve"> IF( ISNUMBER(J38 ), 0, 1 )</f>
        <v>0</v>
      </c>
      <c r="AA38" s="511">
        <f t="shared" ref="AA38:AA40" si="31" xml:space="preserve"> IF( ISNUMBER(K38 ), 0, 1 )</f>
        <v>0</v>
      </c>
      <c r="AC38" s="582"/>
      <c r="AD38" s="799"/>
      <c r="AE38" s="512" t="s">
        <v>15915</v>
      </c>
      <c r="AF38" s="1274" t="s">
        <v>16006</v>
      </c>
      <c r="AG38" s="1274" t="s">
        <v>16007</v>
      </c>
      <c r="AH38" s="1274" t="s">
        <v>16008</v>
      </c>
      <c r="AI38" s="1275" t="s">
        <v>16009</v>
      </c>
      <c r="AJ38" s="1274" t="s">
        <v>16010</v>
      </c>
      <c r="AK38" s="1274" t="s">
        <v>16011</v>
      </c>
      <c r="AL38" s="1274" t="s">
        <v>16012</v>
      </c>
      <c r="AM38" s="603" t="s">
        <v>16013</v>
      </c>
    </row>
    <row r="39" spans="1:39" ht="15.75" customHeight="1">
      <c r="A39" s="598"/>
      <c r="B39" s="512" t="s">
        <v>15925</v>
      </c>
      <c r="C39" s="513" t="s">
        <v>15912</v>
      </c>
      <c r="D39" s="513" t="s">
        <v>15912</v>
      </c>
      <c r="E39" s="1576">
        <v>39462</v>
      </c>
      <c r="F39" s="1576">
        <v>0</v>
      </c>
      <c r="G39" s="1576">
        <v>0</v>
      </c>
      <c r="H39" s="1581">
        <f t="shared" si="24"/>
        <v>39462</v>
      </c>
      <c r="I39" s="1074">
        <v>4.8079999999999998</v>
      </c>
      <c r="J39" s="1074">
        <v>0</v>
      </c>
      <c r="K39" s="1074">
        <v>0</v>
      </c>
      <c r="L39" s="1257">
        <f t="shared" si="25"/>
        <v>4.8079999999999998</v>
      </c>
      <c r="M39" s="1147"/>
      <c r="N39" s="517" t="s">
        <v>16014</v>
      </c>
      <c r="P39" s="517"/>
      <c r="R39" s="582"/>
      <c r="S39" s="593">
        <f t="shared" si="22"/>
        <v>0</v>
      </c>
      <c r="T39" s="582"/>
      <c r="U39" s="511">
        <f t="shared" si="26"/>
        <v>0</v>
      </c>
      <c r="V39" s="511">
        <f t="shared" si="27"/>
        <v>0</v>
      </c>
      <c r="W39" s="511">
        <f t="shared" si="28"/>
        <v>0</v>
      </c>
      <c r="Y39" s="511">
        <f t="shared" si="29"/>
        <v>0</v>
      </c>
      <c r="Z39" s="511">
        <f t="shared" si="30"/>
        <v>0</v>
      </c>
      <c r="AA39" s="511">
        <f t="shared" si="31"/>
        <v>0</v>
      </c>
      <c r="AC39" s="582"/>
      <c r="AD39" s="799"/>
      <c r="AE39" s="512" t="s">
        <v>15925</v>
      </c>
      <c r="AF39" s="1274" t="s">
        <v>16015</v>
      </c>
      <c r="AG39" s="1274" t="s">
        <v>16016</v>
      </c>
      <c r="AH39" s="1274" t="s">
        <v>16017</v>
      </c>
      <c r="AI39" s="1275" t="s">
        <v>16018</v>
      </c>
      <c r="AJ39" s="1274" t="s">
        <v>16019</v>
      </c>
      <c r="AK39" s="1274" t="s">
        <v>16020</v>
      </c>
      <c r="AL39" s="1274" t="s">
        <v>16021</v>
      </c>
      <c r="AM39" s="603" t="s">
        <v>16022</v>
      </c>
    </row>
    <row r="40" spans="1:39" ht="15.75" customHeight="1">
      <c r="A40" s="598"/>
      <c r="B40" s="512" t="s">
        <v>15935</v>
      </c>
      <c r="C40" s="513" t="s">
        <v>15912</v>
      </c>
      <c r="D40" s="513" t="s">
        <v>15912</v>
      </c>
      <c r="E40" s="1576">
        <v>10726</v>
      </c>
      <c r="F40" s="1576">
        <v>0</v>
      </c>
      <c r="G40" s="1576">
        <v>0</v>
      </c>
      <c r="H40" s="1581">
        <f t="shared" si="24"/>
        <v>10726</v>
      </c>
      <c r="I40" s="1074">
        <v>0.52600000000000002</v>
      </c>
      <c r="J40" s="1074">
        <v>0</v>
      </c>
      <c r="K40" s="1074">
        <v>0</v>
      </c>
      <c r="L40" s="1257">
        <f t="shared" si="25"/>
        <v>0.52600000000000002</v>
      </c>
      <c r="M40" s="1147"/>
      <c r="N40" s="517" t="s">
        <v>16023</v>
      </c>
      <c r="P40" s="517"/>
      <c r="R40" s="582"/>
      <c r="S40" s="593">
        <f t="shared" si="22"/>
        <v>0</v>
      </c>
      <c r="T40" s="582"/>
      <c r="U40" s="511">
        <f t="shared" si="26"/>
        <v>0</v>
      </c>
      <c r="V40" s="511">
        <f t="shared" si="27"/>
        <v>0</v>
      </c>
      <c r="W40" s="511">
        <f t="shared" si="28"/>
        <v>0</v>
      </c>
      <c r="Y40" s="511">
        <f t="shared" si="29"/>
        <v>0</v>
      </c>
      <c r="Z40" s="511">
        <f t="shared" si="30"/>
        <v>0</v>
      </c>
      <c r="AA40" s="511">
        <f t="shared" si="31"/>
        <v>0</v>
      </c>
      <c r="AC40" s="582"/>
      <c r="AD40" s="799"/>
      <c r="AE40" s="512" t="s">
        <v>15935</v>
      </c>
      <c r="AF40" s="1274" t="s">
        <v>16024</v>
      </c>
      <c r="AG40" s="1274" t="s">
        <v>16025</v>
      </c>
      <c r="AH40" s="1274" t="s">
        <v>16026</v>
      </c>
      <c r="AI40" s="1275" t="s">
        <v>16027</v>
      </c>
      <c r="AJ40" s="1274" t="s">
        <v>16028</v>
      </c>
      <c r="AK40" s="1274" t="s">
        <v>16029</v>
      </c>
      <c r="AL40" s="1274" t="s">
        <v>16030</v>
      </c>
      <c r="AM40" s="603" t="s">
        <v>16031</v>
      </c>
    </row>
    <row r="41" spans="1:39" ht="15.75" customHeight="1">
      <c r="A41" s="598"/>
      <c r="B41" s="512" t="s">
        <v>15945</v>
      </c>
      <c r="C41" s="513" t="s">
        <v>15912</v>
      </c>
      <c r="D41" s="513" t="s">
        <v>15912</v>
      </c>
      <c r="E41" s="1576">
        <v>0</v>
      </c>
      <c r="F41" s="1576">
        <v>20952</v>
      </c>
      <c r="G41" s="1576">
        <v>0</v>
      </c>
      <c r="H41" s="1581">
        <f t="shared" si="24"/>
        <v>20952</v>
      </c>
      <c r="I41" s="1710"/>
      <c r="J41" s="1684"/>
      <c r="K41" s="1684"/>
      <c r="L41" s="1685"/>
      <c r="M41" s="1147"/>
      <c r="N41" s="517" t="s">
        <v>16032</v>
      </c>
      <c r="P41" s="517"/>
      <c r="R41" s="582"/>
      <c r="S41" s="593">
        <f t="shared" si="22"/>
        <v>0</v>
      </c>
      <c r="T41" s="582"/>
      <c r="U41" s="511">
        <f t="shared" ref="U41:U42" si="32" xml:space="preserve"> IF( ISNUMBER(E41 ), 0, 1 )</f>
        <v>0</v>
      </c>
      <c r="V41" s="511">
        <f t="shared" si="27"/>
        <v>0</v>
      </c>
      <c r="W41" s="511">
        <f t="shared" si="28"/>
        <v>0</v>
      </c>
      <c r="AC41" s="582"/>
      <c r="AD41" s="799"/>
      <c r="AE41" s="512" t="s">
        <v>15945</v>
      </c>
      <c r="AF41" s="1274" t="s">
        <v>16033</v>
      </c>
      <c r="AG41" s="1274" t="s">
        <v>16034</v>
      </c>
      <c r="AH41" s="1274" t="s">
        <v>16035</v>
      </c>
      <c r="AI41" s="1275" t="s">
        <v>16036</v>
      </c>
      <c r="AJ41" s="1711"/>
      <c r="AK41" s="1688"/>
      <c r="AL41" s="1688"/>
      <c r="AM41" s="1689"/>
    </row>
    <row r="42" spans="1:39" ht="15.75" customHeight="1" thickBot="1">
      <c r="A42" s="598"/>
      <c r="B42" s="519" t="s">
        <v>15951</v>
      </c>
      <c r="C42" s="520" t="s">
        <v>15912</v>
      </c>
      <c r="D42" s="520" t="s">
        <v>15912</v>
      </c>
      <c r="E42" s="1582">
        <v>15833</v>
      </c>
      <c r="F42" s="1582">
        <v>286</v>
      </c>
      <c r="G42" s="1582">
        <v>0</v>
      </c>
      <c r="H42" s="1591">
        <f t="shared" si="24"/>
        <v>16119</v>
      </c>
      <c r="I42" s="1354">
        <v>1.905</v>
      </c>
      <c r="J42" s="1354">
        <v>3.4000000000000002E-2</v>
      </c>
      <c r="K42" s="1354">
        <v>0</v>
      </c>
      <c r="L42" s="1258">
        <f t="shared" ref="L42" si="33">IFERROR(SUM(I42:K42), 0)</f>
        <v>1.9390000000000001</v>
      </c>
      <c r="M42" s="1147"/>
      <c r="N42" s="523" t="s">
        <v>16037</v>
      </c>
      <c r="P42" s="523"/>
      <c r="R42" s="582"/>
      <c r="S42" s="593">
        <f t="shared" si="22"/>
        <v>0</v>
      </c>
      <c r="T42" s="582"/>
      <c r="U42" s="511">
        <f t="shared" si="32"/>
        <v>0</v>
      </c>
      <c r="V42" s="511">
        <f t="shared" si="27"/>
        <v>0</v>
      </c>
      <c r="W42" s="511">
        <f t="shared" si="28"/>
        <v>0</v>
      </c>
      <c r="Y42" s="511">
        <f t="shared" ref="Y42" si="34" xml:space="preserve"> IF( ISNUMBER(I42 ), 0, 1 )</f>
        <v>0</v>
      </c>
      <c r="Z42" s="511">
        <f t="shared" ref="Z42" si="35" xml:space="preserve"> IF( ISNUMBER(J42 ), 0, 1 )</f>
        <v>0</v>
      </c>
      <c r="AA42" s="511">
        <f t="shared" ref="AA42" si="36" xml:space="preserve"> IF( ISNUMBER(K42 ), 0, 1 )</f>
        <v>0</v>
      </c>
      <c r="AC42" s="582"/>
      <c r="AD42" s="799"/>
      <c r="AE42" s="519" t="s">
        <v>15951</v>
      </c>
      <c r="AF42" s="1355" t="s">
        <v>16038</v>
      </c>
      <c r="AG42" s="1355" t="s">
        <v>16039</v>
      </c>
      <c r="AH42" s="1355" t="s">
        <v>16040</v>
      </c>
      <c r="AI42" s="1486" t="s">
        <v>16041</v>
      </c>
      <c r="AJ42" s="1355" t="s">
        <v>16042</v>
      </c>
      <c r="AK42" s="1355" t="s">
        <v>16043</v>
      </c>
      <c r="AL42" s="1355" t="s">
        <v>16044</v>
      </c>
      <c r="AM42" s="1487" t="s">
        <v>16045</v>
      </c>
    </row>
    <row r="43" spans="1:39" ht="15.75" customHeight="1" thickTop="1" thickBot="1">
      <c r="A43" s="598"/>
      <c r="B43" s="911"/>
      <c r="C43" s="1069"/>
      <c r="D43" s="1069"/>
      <c r="E43" s="1069"/>
      <c r="F43" s="1069"/>
      <c r="G43" s="1069"/>
      <c r="H43" s="1069"/>
      <c r="I43" s="1069"/>
      <c r="J43" s="1069"/>
      <c r="K43" s="1069"/>
      <c r="L43" s="598"/>
      <c r="M43" s="1147"/>
      <c r="N43" s="527"/>
      <c r="R43" s="582"/>
      <c r="T43" s="582"/>
      <c r="AC43" s="582"/>
      <c r="AD43" s="799"/>
      <c r="AE43" s="911"/>
      <c r="AF43" s="1069"/>
      <c r="AG43" s="1069"/>
      <c r="AH43" s="1069"/>
      <c r="AI43" s="1069"/>
      <c r="AJ43" s="1069"/>
      <c r="AK43" s="1069"/>
      <c r="AL43" s="1069"/>
      <c r="AM43" s="598"/>
    </row>
    <row r="44" spans="1:39" ht="15.75" customHeight="1" thickTop="1" thickBot="1">
      <c r="A44" s="598"/>
      <c r="B44" s="492"/>
      <c r="C44" s="494" t="s">
        <v>7339</v>
      </c>
      <c r="D44" s="1069"/>
      <c r="E44" s="1069"/>
      <c r="F44" s="1069"/>
      <c r="G44" s="1069"/>
      <c r="H44" s="1069"/>
      <c r="I44" s="1069"/>
      <c r="J44" s="1069"/>
      <c r="K44" s="527"/>
      <c r="L44" s="598"/>
      <c r="M44" s="1147"/>
      <c r="N44" s="1707"/>
      <c r="R44" s="582"/>
      <c r="T44" s="582"/>
      <c r="AC44" s="582"/>
      <c r="AD44" s="799"/>
      <c r="AE44" s="492"/>
      <c r="AF44" s="494" t="s">
        <v>7339</v>
      </c>
      <c r="AG44" s="1069"/>
      <c r="AH44" s="1069"/>
      <c r="AI44" s="1069"/>
      <c r="AJ44" s="1069"/>
      <c r="AK44" s="1069"/>
      <c r="AL44" s="527"/>
      <c r="AM44" s="598"/>
    </row>
    <row r="45" spans="1:39" ht="15.75" customHeight="1" thickTop="1" thickBot="1">
      <c r="A45" s="598"/>
      <c r="B45" s="911"/>
      <c r="C45" s="1069"/>
      <c r="D45" s="1069"/>
      <c r="E45" s="1069"/>
      <c r="F45" s="1069"/>
      <c r="G45" s="1069"/>
      <c r="H45" s="1069"/>
      <c r="I45" s="1069"/>
      <c r="J45" s="1069"/>
      <c r="K45" s="527"/>
      <c r="L45" s="598"/>
      <c r="M45" s="1147"/>
      <c r="N45" s="1707"/>
      <c r="R45" s="582"/>
      <c r="T45" s="582"/>
      <c r="AC45" s="582"/>
      <c r="AD45" s="799"/>
      <c r="AE45" s="911"/>
      <c r="AF45" s="1069"/>
      <c r="AG45" s="1069"/>
      <c r="AH45" s="1069"/>
      <c r="AI45" s="1069"/>
      <c r="AJ45" s="1069"/>
      <c r="AK45" s="1069"/>
      <c r="AL45" s="527"/>
      <c r="AM45" s="598"/>
    </row>
    <row r="46" spans="1:39" ht="15.75" customHeight="1" thickTop="1" thickBot="1">
      <c r="A46" s="598"/>
      <c r="B46" s="876" t="s">
        <v>6552</v>
      </c>
      <c r="C46" s="1712">
        <v>0.36426999999999998</v>
      </c>
      <c r="D46" s="1069"/>
      <c r="E46" s="1069"/>
      <c r="F46" s="1069"/>
      <c r="G46" s="1069"/>
      <c r="H46" s="1069"/>
      <c r="I46" s="1069"/>
      <c r="J46" s="1069"/>
      <c r="K46" s="1069"/>
      <c r="L46" s="598"/>
      <c r="M46" s="1147"/>
      <c r="N46" s="835" t="s">
        <v>16046</v>
      </c>
      <c r="P46" s="835"/>
      <c r="R46" s="582"/>
      <c r="S46" s="593">
        <f>IF( SUM( U46:AB46 ) = 0, 0, $U$5 )</f>
        <v>0</v>
      </c>
      <c r="T46" s="582"/>
      <c r="U46" s="511">
        <f xml:space="preserve"> IF( ISNUMBER(C46 ), 0, 1 )</f>
        <v>0</v>
      </c>
      <c r="AC46" s="582"/>
      <c r="AD46" s="799"/>
      <c r="AE46" s="876" t="s">
        <v>6552</v>
      </c>
      <c r="AF46" s="1651" t="s">
        <v>16047</v>
      </c>
      <c r="AG46" s="1069"/>
      <c r="AH46" s="1069"/>
      <c r="AI46" s="1069"/>
      <c r="AJ46" s="1069"/>
      <c r="AK46" s="1069"/>
      <c r="AL46" s="1069"/>
      <c r="AM46" s="598"/>
    </row>
    <row r="47" spans="1:39" ht="16.5" thickTop="1">
      <c r="A47" s="598"/>
      <c r="B47" s="598"/>
      <c r="C47" s="1070"/>
      <c r="D47" s="1070"/>
      <c r="E47" s="598"/>
      <c r="F47" s="598"/>
      <c r="G47" s="598"/>
      <c r="H47" s="598"/>
      <c r="I47" s="598"/>
      <c r="J47" s="598"/>
      <c r="K47" s="598"/>
      <c r="L47" s="598"/>
      <c r="M47" s="1147"/>
      <c r="N47" s="1147"/>
      <c r="AD47" s="799"/>
      <c r="AE47" s="799"/>
      <c r="AF47" s="794"/>
    </row>
    <row r="48" spans="1:39">
      <c r="A48" s="598"/>
      <c r="B48" s="598"/>
      <c r="C48" s="1070"/>
      <c r="D48" s="1070"/>
      <c r="E48" s="598"/>
      <c r="F48" s="598"/>
      <c r="G48" s="598"/>
      <c r="H48" s="598"/>
      <c r="I48" s="598"/>
      <c r="J48" s="598"/>
      <c r="K48" s="598"/>
      <c r="L48" s="598"/>
      <c r="M48" s="1147"/>
      <c r="N48" s="1147"/>
      <c r="AD48" s="799"/>
      <c r="AE48" s="799"/>
      <c r="AF48" s="794"/>
      <c r="AL48" s="857"/>
    </row>
    <row r="49" spans="1:32">
      <c r="A49" s="598"/>
      <c r="B49" s="598"/>
      <c r="C49" s="1070"/>
      <c r="D49" s="1070"/>
      <c r="E49" s="598"/>
      <c r="F49" s="598"/>
      <c r="G49" s="598"/>
      <c r="H49" s="598"/>
      <c r="I49" s="598"/>
      <c r="J49" s="598"/>
      <c r="K49" s="598"/>
      <c r="L49" s="598"/>
      <c r="M49" s="1147"/>
      <c r="N49" s="1147"/>
    </row>
    <row r="50" spans="1:32">
      <c r="A50" s="598"/>
      <c r="B50" s="598"/>
      <c r="C50" s="1070"/>
      <c r="D50" s="1070"/>
      <c r="E50" s="598"/>
      <c r="F50" s="598"/>
      <c r="G50" s="598"/>
      <c r="H50" s="598"/>
      <c r="I50" s="598"/>
      <c r="J50" s="598"/>
      <c r="K50" s="598"/>
      <c r="L50" s="598"/>
      <c r="M50" s="1147"/>
      <c r="N50" s="1147"/>
    </row>
    <row r="51" spans="1:32">
      <c r="A51" s="598"/>
      <c r="B51" s="598"/>
      <c r="C51" s="1070"/>
      <c r="D51" s="1070"/>
      <c r="E51" s="598"/>
      <c r="F51" s="598"/>
      <c r="G51" s="598"/>
      <c r="H51" s="598"/>
      <c r="I51" s="598"/>
      <c r="J51" s="598"/>
      <c r="K51" s="598"/>
      <c r="L51" s="598"/>
      <c r="M51" s="1147"/>
      <c r="N51" s="1147"/>
    </row>
    <row r="52" spans="1:32">
      <c r="A52" s="598"/>
      <c r="B52" s="598"/>
      <c r="C52" s="1070"/>
      <c r="D52" s="1070"/>
      <c r="E52" s="598"/>
      <c r="F52" s="598"/>
      <c r="G52" s="598"/>
      <c r="H52" s="598"/>
      <c r="I52" s="598"/>
      <c r="J52" s="598"/>
      <c r="K52" s="598"/>
      <c r="L52" s="598"/>
      <c r="M52" s="1147"/>
      <c r="N52" s="1147"/>
    </row>
    <row r="53" spans="1:32">
      <c r="A53" s="598"/>
      <c r="B53" s="598"/>
      <c r="C53" s="1070"/>
      <c r="D53" s="1070"/>
      <c r="E53" s="598"/>
      <c r="F53" s="598"/>
      <c r="G53" s="598"/>
      <c r="H53" s="598"/>
      <c r="I53" s="598"/>
      <c r="J53" s="598"/>
      <c r="K53" s="598"/>
      <c r="L53" s="598"/>
      <c r="M53" s="1147"/>
      <c r="N53" s="1147"/>
    </row>
    <row r="54" spans="1:32">
      <c r="A54" s="598"/>
      <c r="B54" s="598"/>
      <c r="C54" s="1070"/>
      <c r="D54" s="1070"/>
      <c r="E54" s="598"/>
      <c r="F54" s="598"/>
      <c r="G54" s="598"/>
      <c r="H54" s="598"/>
      <c r="I54" s="598"/>
      <c r="J54" s="598"/>
      <c r="K54" s="598"/>
      <c r="L54" s="598"/>
      <c r="M54" s="1147"/>
      <c r="N54" s="1147"/>
    </row>
    <row r="55" spans="1:32">
      <c r="A55" s="598"/>
      <c r="B55" s="598"/>
      <c r="C55" s="1070"/>
      <c r="D55" s="1070"/>
      <c r="E55" s="598"/>
      <c r="F55" s="598"/>
      <c r="G55" s="598"/>
      <c r="H55" s="598"/>
      <c r="I55" s="598"/>
      <c r="J55" s="598"/>
      <c r="K55" s="598"/>
      <c r="L55" s="598"/>
      <c r="M55" s="1147"/>
      <c r="N55" s="1147"/>
      <c r="AD55" s="799"/>
      <c r="AE55" s="799"/>
      <c r="AF55" s="794"/>
    </row>
    <row r="56" spans="1:32">
      <c r="A56" s="598"/>
      <c r="B56" s="598"/>
      <c r="C56" s="1070"/>
      <c r="D56" s="1070"/>
      <c r="E56" s="598"/>
      <c r="F56" s="598"/>
      <c r="G56" s="598"/>
      <c r="H56" s="598"/>
      <c r="I56" s="598"/>
      <c r="J56" s="598"/>
      <c r="K56" s="598"/>
      <c r="L56" s="598"/>
      <c r="M56" s="1147"/>
      <c r="N56" s="1147"/>
      <c r="AD56" s="799"/>
      <c r="AE56" s="799"/>
      <c r="AF56" s="794"/>
    </row>
    <row r="57" spans="1:32">
      <c r="A57" s="598"/>
      <c r="B57" s="598"/>
      <c r="C57" s="1070"/>
      <c r="D57" s="1070"/>
      <c r="E57" s="598"/>
      <c r="F57" s="598"/>
      <c r="G57" s="598"/>
      <c r="H57" s="598"/>
      <c r="I57" s="598"/>
      <c r="J57" s="598"/>
      <c r="K57" s="598"/>
      <c r="L57" s="598"/>
      <c r="M57" s="1147"/>
      <c r="N57" s="1147"/>
      <c r="AD57" s="799"/>
      <c r="AE57" s="799"/>
      <c r="AF57" s="794"/>
    </row>
  </sheetData>
  <sheetProtection algorithmName="SHA-512" hashValue="tZIQp2UJT33c7lumlHfkzC/W2L3FQXkJETVTELgh3d6n2pqESG2+gFaLydUefq9shJG2DInBuJS3wq93FnJg1A==" saltValue="0i3NMyqB7oKU21BBS8UCkQ==" spinCount="100000" sheet="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70" zoomScaleNormal="70" zoomScaleSheetLayoutView="100" workbookViewId="0">
      <selection sqref="A1:XFD1048576"/>
    </sheetView>
  </sheetViews>
  <sheetFormatPr defaultColWidth="9" defaultRowHeight="14.25"/>
  <cols>
    <col min="1" max="1" width="1.625" style="579" customWidth="1"/>
    <col min="2" max="2" width="59" style="607" customWidth="1"/>
    <col min="3" max="3" width="5.5" style="579" bestFit="1" customWidth="1"/>
    <col min="4" max="4" width="4.625" style="579" bestFit="1" customWidth="1"/>
    <col min="5" max="5" width="10.25" style="579" bestFit="1" customWidth="1"/>
    <col min="6" max="6" width="19.625" style="579" customWidth="1"/>
    <col min="7" max="7" width="1.625" style="579" customWidth="1"/>
    <col min="8" max="8" width="9.25" style="1727" bestFit="1" customWidth="1"/>
    <col min="9" max="9" width="1.625" style="579" customWidth="1"/>
    <col min="10" max="10" width="29.5" style="579" bestFit="1" customWidth="1"/>
    <col min="11" max="12" width="1.625" style="579" customWidth="1"/>
    <col min="13" max="13" width="25" style="579" customWidth="1"/>
    <col min="14" max="14" width="1.625" style="579" customWidth="1"/>
    <col min="15" max="16" width="12.5" style="579" hidden="1" customWidth="1"/>
    <col min="17" max="17" width="1.625" style="579" hidden="1" customWidth="1"/>
    <col min="18" max="18" width="1.625" style="579" customWidth="1"/>
    <col min="19" max="19" width="36.125" style="579" customWidth="1"/>
    <col min="20" max="21" width="12.5" style="579" customWidth="1"/>
    <col min="22" max="22" width="1.625" style="579" customWidth="1"/>
    <col min="23" max="23" width="9" style="579"/>
    <col min="24" max="24" width="9.125" style="579" bestFit="1" customWidth="1"/>
    <col min="25" max="25" width="9" style="579" customWidth="1"/>
    <col min="26" max="16384" width="9" style="579"/>
  </cols>
  <sheetData>
    <row r="1" spans="1:21" ht="30" customHeight="1">
      <c r="B1" s="580" t="s">
        <v>726</v>
      </c>
      <c r="C1" s="580"/>
      <c r="D1" s="580"/>
      <c r="E1" s="580"/>
      <c r="F1" s="580"/>
      <c r="G1" s="580"/>
      <c r="H1" s="580"/>
      <c r="I1" s="580"/>
      <c r="J1" s="580"/>
      <c r="K1" s="580"/>
      <c r="L1" s="582"/>
      <c r="N1" s="582"/>
      <c r="Q1" s="582"/>
      <c r="S1" s="580" t="s">
        <v>6740</v>
      </c>
      <c r="T1" s="580"/>
      <c r="U1" s="580"/>
    </row>
    <row r="2" spans="1:21" ht="30" customHeight="1">
      <c r="B2" s="580" t="s">
        <v>9</v>
      </c>
      <c r="C2" s="488"/>
      <c r="D2" s="488"/>
      <c r="E2" s="488"/>
      <c r="F2" s="488"/>
      <c r="G2" s="488"/>
      <c r="H2" s="488"/>
      <c r="I2" s="488"/>
      <c r="J2" s="488"/>
      <c r="K2" s="488"/>
      <c r="L2" s="582"/>
      <c r="N2" s="582"/>
      <c r="Q2" s="582"/>
      <c r="S2" s="580"/>
      <c r="T2" s="488"/>
      <c r="U2" s="488"/>
    </row>
    <row r="3" spans="1:21" ht="45" customHeight="1">
      <c r="B3" s="3077" t="s">
        <v>727</v>
      </c>
      <c r="C3" s="3077"/>
      <c r="D3" s="3077"/>
      <c r="E3" s="3077"/>
      <c r="F3" s="3077"/>
      <c r="G3" s="3077"/>
      <c r="H3" s="3077"/>
      <c r="I3" s="3077"/>
      <c r="J3" s="3077"/>
      <c r="K3" s="1714"/>
      <c r="L3" s="582"/>
      <c r="M3" s="583" t="s">
        <v>6741</v>
      </c>
      <c r="N3" s="582"/>
      <c r="Q3" s="582"/>
      <c r="S3" s="3077" t="s">
        <v>727</v>
      </c>
      <c r="T3" s="3077"/>
      <c r="U3" s="3077"/>
    </row>
    <row r="4" spans="1:21" ht="14.25" customHeight="1" thickBot="1">
      <c r="B4" s="584"/>
      <c r="C4" s="584"/>
      <c r="D4" s="584"/>
      <c r="E4" s="584"/>
      <c r="F4" s="584"/>
      <c r="G4" s="584"/>
      <c r="H4" s="1714"/>
      <c r="L4" s="582"/>
      <c r="N4" s="582"/>
      <c r="O4" s="3199" t="s">
        <v>6742</v>
      </c>
      <c r="P4" s="3199"/>
      <c r="Q4" s="582"/>
      <c r="S4" s="584"/>
      <c r="T4" s="584"/>
      <c r="U4" s="584"/>
    </row>
    <row r="5" spans="1:21" ht="55.5" customHeight="1" thickTop="1" thickBot="1">
      <c r="A5" s="526"/>
      <c r="B5" s="492" t="s">
        <v>6743</v>
      </c>
      <c r="C5" s="493" t="s">
        <v>6744</v>
      </c>
      <c r="D5" s="493" t="s">
        <v>6745</v>
      </c>
      <c r="E5" s="493" t="s">
        <v>16048</v>
      </c>
      <c r="F5" s="494" t="s">
        <v>16049</v>
      </c>
      <c r="G5" s="1603"/>
      <c r="H5" s="497" t="s">
        <v>6749</v>
      </c>
      <c r="I5" s="526"/>
      <c r="J5" s="497" t="s">
        <v>6750</v>
      </c>
      <c r="K5" s="526"/>
      <c r="L5" s="582"/>
      <c r="N5" s="582"/>
      <c r="O5" s="502" t="s">
        <v>6751</v>
      </c>
      <c r="Q5" s="582"/>
      <c r="S5" s="492" t="s">
        <v>6743</v>
      </c>
      <c r="T5" s="493" t="s">
        <v>16048</v>
      </c>
      <c r="U5" s="494" t="s">
        <v>16049</v>
      </c>
    </row>
    <row r="6" spans="1:21" ht="15.75" customHeight="1" thickTop="1" thickBot="1">
      <c r="A6" s="526"/>
      <c r="B6" s="914"/>
      <c r="C6" s="588"/>
      <c r="D6" s="588"/>
      <c r="E6" s="588"/>
      <c r="F6" s="588"/>
      <c r="G6" s="1603"/>
      <c r="H6" s="1221"/>
      <c r="I6" s="526"/>
      <c r="J6" s="526"/>
      <c r="K6" s="526"/>
      <c r="L6" s="582"/>
      <c r="N6" s="582"/>
      <c r="Q6" s="582"/>
      <c r="S6" s="914"/>
      <c r="T6" s="588"/>
      <c r="U6" s="588"/>
    </row>
    <row r="7" spans="1:21" ht="15.75" customHeight="1" thickTop="1" thickBot="1">
      <c r="A7" s="526"/>
      <c r="B7" s="499" t="s">
        <v>16050</v>
      </c>
      <c r="C7" s="495"/>
      <c r="D7" s="495"/>
      <c r="E7" s="495"/>
      <c r="F7" s="1608"/>
      <c r="G7" s="1608"/>
      <c r="H7" s="1221"/>
      <c r="I7" s="526"/>
      <c r="J7" s="526"/>
      <c r="K7" s="526"/>
      <c r="L7" s="582"/>
      <c r="N7" s="582"/>
      <c r="Q7" s="582"/>
      <c r="S7" s="499" t="s">
        <v>16050</v>
      </c>
      <c r="T7" s="495"/>
      <c r="U7" s="1608"/>
    </row>
    <row r="8" spans="1:21" ht="15.75" customHeight="1" thickTop="1">
      <c r="A8" s="526"/>
      <c r="B8" s="503" t="s">
        <v>16051</v>
      </c>
      <c r="C8" s="504" t="s">
        <v>7339</v>
      </c>
      <c r="D8" s="504">
        <v>1</v>
      </c>
      <c r="E8" s="1715">
        <v>0</v>
      </c>
      <c r="F8" s="1716">
        <v>0</v>
      </c>
      <c r="G8" s="1608"/>
      <c r="H8" s="509" t="s">
        <v>16052</v>
      </c>
      <c r="I8" s="526"/>
      <c r="J8" s="592"/>
      <c r="K8" s="526"/>
      <c r="L8" s="582"/>
      <c r="M8" s="593">
        <f t="shared" ref="M8:M13" si="0">IF( SUM( O8:P8 ) = 0, 0, $O$5 )</f>
        <v>0</v>
      </c>
      <c r="N8" s="582"/>
      <c r="O8" s="511">
        <f t="shared" ref="O8" si="1" xml:space="preserve"> IF( ISNUMBER(E8 ), 0, 1 )</f>
        <v>0</v>
      </c>
      <c r="P8" s="511">
        <f t="shared" ref="P8:P13" si="2" xml:space="preserve"> IF( ISNUMBER(F8 ), 0, 1 )</f>
        <v>0</v>
      </c>
      <c r="Q8" s="582"/>
      <c r="S8" s="503" t="s">
        <v>16051</v>
      </c>
      <c r="T8" s="1717" t="s">
        <v>16053</v>
      </c>
      <c r="U8" s="683" t="s">
        <v>16054</v>
      </c>
    </row>
    <row r="9" spans="1:21" ht="15.75" customHeight="1">
      <c r="A9" s="526"/>
      <c r="B9" s="512" t="s">
        <v>16055</v>
      </c>
      <c r="C9" s="513" t="s">
        <v>7339</v>
      </c>
      <c r="D9" s="513">
        <v>1</v>
      </c>
      <c r="E9" s="1718">
        <v>0</v>
      </c>
      <c r="F9" s="1719">
        <v>0</v>
      </c>
      <c r="G9" s="1608"/>
      <c r="H9" s="517" t="s">
        <v>16056</v>
      </c>
      <c r="I9" s="526"/>
      <c r="J9" s="596"/>
      <c r="K9" s="526"/>
      <c r="L9" s="582"/>
      <c r="M9" s="593">
        <f t="shared" si="0"/>
        <v>0</v>
      </c>
      <c r="N9" s="582"/>
      <c r="O9" s="511">
        <f t="shared" ref="O9:O13" si="3" xml:space="preserve"> IF( ISNUMBER(E9 ), 0, 1 )</f>
        <v>0</v>
      </c>
      <c r="P9" s="511">
        <f t="shared" si="2"/>
        <v>0</v>
      </c>
      <c r="Q9" s="582"/>
      <c r="S9" s="512" t="s">
        <v>16055</v>
      </c>
      <c r="T9" s="1720" t="s">
        <v>16057</v>
      </c>
      <c r="U9" s="676" t="s">
        <v>16058</v>
      </c>
    </row>
    <row r="10" spans="1:21" ht="15.75" customHeight="1">
      <c r="A10" s="526"/>
      <c r="B10" s="512" t="s">
        <v>16059</v>
      </c>
      <c r="C10" s="513" t="s">
        <v>7339</v>
      </c>
      <c r="D10" s="513">
        <v>1</v>
      </c>
      <c r="E10" s="1718">
        <v>1</v>
      </c>
      <c r="F10" s="1719">
        <v>0</v>
      </c>
      <c r="G10" s="1608"/>
      <c r="H10" s="517" t="s">
        <v>16060</v>
      </c>
      <c r="I10" s="526"/>
      <c r="J10" s="596"/>
      <c r="K10" s="526"/>
      <c r="L10" s="582"/>
      <c r="M10" s="593">
        <f t="shared" si="0"/>
        <v>0</v>
      </c>
      <c r="N10" s="582"/>
      <c r="O10" s="511">
        <f t="shared" si="3"/>
        <v>0</v>
      </c>
      <c r="P10" s="511">
        <f t="shared" si="2"/>
        <v>0</v>
      </c>
      <c r="Q10" s="582"/>
      <c r="S10" s="512" t="s">
        <v>16059</v>
      </c>
      <c r="T10" s="714" t="s">
        <v>16061</v>
      </c>
      <c r="U10" s="676" t="s">
        <v>16062</v>
      </c>
    </row>
    <row r="11" spans="1:21" ht="15.75" customHeight="1">
      <c r="A11" s="526"/>
      <c r="B11" s="512" t="s">
        <v>16063</v>
      </c>
      <c r="C11" s="513" t="s">
        <v>7339</v>
      </c>
      <c r="D11" s="513">
        <v>1</v>
      </c>
      <c r="E11" s="1718">
        <v>0</v>
      </c>
      <c r="F11" s="1719">
        <v>0</v>
      </c>
      <c r="G11" s="1618"/>
      <c r="H11" s="517" t="s">
        <v>16064</v>
      </c>
      <c r="I11" s="526"/>
      <c r="J11" s="596"/>
      <c r="K11" s="526"/>
      <c r="L11" s="582"/>
      <c r="M11" s="593">
        <f t="shared" si="0"/>
        <v>0</v>
      </c>
      <c r="N11" s="582"/>
      <c r="O11" s="511">
        <f t="shared" si="3"/>
        <v>0</v>
      </c>
      <c r="P11" s="511">
        <f t="shared" si="2"/>
        <v>0</v>
      </c>
      <c r="Q11" s="582"/>
      <c r="S11" s="512" t="s">
        <v>16063</v>
      </c>
      <c r="T11" s="1720" t="s">
        <v>16065</v>
      </c>
      <c r="U11" s="676" t="s">
        <v>16066</v>
      </c>
    </row>
    <row r="12" spans="1:21" ht="15.75" customHeight="1">
      <c r="A12" s="526"/>
      <c r="B12" s="512" t="s">
        <v>16067</v>
      </c>
      <c r="C12" s="513" t="s">
        <v>7339</v>
      </c>
      <c r="D12" s="513">
        <v>1</v>
      </c>
      <c r="E12" s="1718">
        <v>0</v>
      </c>
      <c r="F12" s="1719">
        <v>0</v>
      </c>
      <c r="G12" s="1608"/>
      <c r="H12" s="517" t="s">
        <v>16068</v>
      </c>
      <c r="I12" s="526"/>
      <c r="J12" s="596"/>
      <c r="K12" s="526"/>
      <c r="L12" s="582"/>
      <c r="M12" s="593">
        <f t="shared" si="0"/>
        <v>0</v>
      </c>
      <c r="N12" s="582"/>
      <c r="O12" s="511">
        <f t="shared" si="3"/>
        <v>0</v>
      </c>
      <c r="P12" s="511">
        <f t="shared" si="2"/>
        <v>0</v>
      </c>
      <c r="Q12" s="582"/>
      <c r="S12" s="512" t="s">
        <v>16067</v>
      </c>
      <c r="T12" s="1720" t="s">
        <v>16069</v>
      </c>
      <c r="U12" s="676" t="s">
        <v>16070</v>
      </c>
    </row>
    <row r="13" spans="1:21" ht="15.75" customHeight="1">
      <c r="A13" s="526"/>
      <c r="B13" s="512" t="s">
        <v>16071</v>
      </c>
      <c r="C13" s="513" t="s">
        <v>7339</v>
      </c>
      <c r="D13" s="513">
        <v>1</v>
      </c>
      <c r="E13" s="1718">
        <v>0</v>
      </c>
      <c r="F13" s="1719">
        <v>0</v>
      </c>
      <c r="G13" s="709"/>
      <c r="H13" s="517" t="s">
        <v>16072</v>
      </c>
      <c r="I13" s="526"/>
      <c r="J13" s="596"/>
      <c r="K13" s="526"/>
      <c r="L13" s="582"/>
      <c r="M13" s="593">
        <f t="shared" si="0"/>
        <v>0</v>
      </c>
      <c r="N13" s="582"/>
      <c r="O13" s="511">
        <f t="shared" si="3"/>
        <v>0</v>
      </c>
      <c r="P13" s="511">
        <f t="shared" si="2"/>
        <v>0</v>
      </c>
      <c r="Q13" s="582"/>
      <c r="S13" s="512" t="s">
        <v>16071</v>
      </c>
      <c r="T13" s="1720" t="s">
        <v>16073</v>
      </c>
      <c r="U13" s="676" t="s">
        <v>16074</v>
      </c>
    </row>
    <row r="14" spans="1:21" ht="15.75" customHeight="1" thickBot="1">
      <c r="A14" s="526"/>
      <c r="B14" s="519" t="s">
        <v>16075</v>
      </c>
      <c r="C14" s="520" t="s">
        <v>7339</v>
      </c>
      <c r="D14" s="520">
        <v>1</v>
      </c>
      <c r="E14" s="1721">
        <f>IFERROR(SUM(E8:E13), 0)</f>
        <v>1</v>
      </c>
      <c r="F14" s="1722">
        <f>IFERROR(SUM(F8:F13), 0)</f>
        <v>0</v>
      </c>
      <c r="G14" s="709"/>
      <c r="H14" s="523" t="s">
        <v>16076</v>
      </c>
      <c r="I14" s="526"/>
      <c r="J14" s="606"/>
      <c r="K14" s="526"/>
      <c r="L14" s="582"/>
      <c r="N14" s="582"/>
      <c r="Q14" s="582"/>
      <c r="S14" s="519" t="s">
        <v>16075</v>
      </c>
      <c r="T14" s="1723" t="s">
        <v>16077</v>
      </c>
      <c r="U14" s="1653" t="s">
        <v>16078</v>
      </c>
    </row>
    <row r="15" spans="1:21" ht="15.75" customHeight="1" thickTop="1" thickBot="1">
      <c r="A15" s="526"/>
      <c r="B15" s="1724"/>
      <c r="C15" s="709"/>
      <c r="D15" s="709"/>
      <c r="E15" s="1725"/>
      <c r="F15" s="1725"/>
      <c r="G15" s="1608"/>
      <c r="H15" s="689"/>
      <c r="I15" s="526"/>
      <c r="J15" s="526"/>
      <c r="K15" s="526"/>
      <c r="L15" s="582"/>
      <c r="N15" s="582"/>
      <c r="Q15" s="582"/>
      <c r="S15" s="1724"/>
      <c r="T15" s="1608"/>
      <c r="U15" s="1608"/>
    </row>
    <row r="16" spans="1:21" ht="15.75" customHeight="1" thickTop="1" thickBot="1">
      <c r="A16" s="526"/>
      <c r="B16" s="499" t="s">
        <v>16079</v>
      </c>
      <c r="C16" s="495"/>
      <c r="D16" s="495"/>
      <c r="E16" s="1726"/>
      <c r="F16" s="1725"/>
      <c r="G16" s="1608"/>
      <c r="H16" s="1221"/>
      <c r="I16" s="526"/>
      <c r="J16" s="526"/>
      <c r="K16" s="526"/>
      <c r="L16" s="582"/>
      <c r="N16" s="582"/>
      <c r="Q16" s="582"/>
      <c r="S16" s="499" t="s">
        <v>16079</v>
      </c>
      <c r="T16" s="495"/>
      <c r="U16" s="1608"/>
    </row>
    <row r="17" spans="1:21" ht="15.75" customHeight="1" thickTop="1">
      <c r="A17" s="526"/>
      <c r="B17" s="503" t="s">
        <v>16080</v>
      </c>
      <c r="C17" s="504" t="s">
        <v>7339</v>
      </c>
      <c r="D17" s="504">
        <v>1</v>
      </c>
      <c r="E17" s="1715">
        <v>0</v>
      </c>
      <c r="F17" s="1716">
        <v>0</v>
      </c>
      <c r="G17" s="1608"/>
      <c r="H17" s="509" t="s">
        <v>16081</v>
      </c>
      <c r="I17" s="526"/>
      <c r="J17" s="592"/>
      <c r="K17" s="526"/>
      <c r="L17" s="582"/>
      <c r="M17" s="593">
        <f t="shared" ref="M17:M21" si="4">IF( SUM( O17:P17 ) = 0, 0, $O$5 )</f>
        <v>0</v>
      </c>
      <c r="N17" s="582"/>
      <c r="O17" s="511">
        <f t="shared" ref="O17:O21" si="5" xml:space="preserve"> IF( ISNUMBER(E17 ), 0, 1 )</f>
        <v>0</v>
      </c>
      <c r="P17" s="511">
        <f t="shared" ref="P17:P21" si="6" xml:space="preserve"> IF( ISNUMBER(F17 ), 0, 1 )</f>
        <v>0</v>
      </c>
      <c r="Q17" s="582"/>
      <c r="S17" s="503" t="s">
        <v>16080</v>
      </c>
      <c r="T17" s="1717" t="s">
        <v>16082</v>
      </c>
      <c r="U17" s="683" t="s">
        <v>16083</v>
      </c>
    </row>
    <row r="18" spans="1:21" ht="15.75" customHeight="1">
      <c r="A18" s="526"/>
      <c r="B18" s="512" t="s">
        <v>16084</v>
      </c>
      <c r="C18" s="513" t="s">
        <v>7339</v>
      </c>
      <c r="D18" s="513">
        <v>1</v>
      </c>
      <c r="E18" s="1718">
        <v>0</v>
      </c>
      <c r="F18" s="1719">
        <v>0</v>
      </c>
      <c r="G18" s="1608"/>
      <c r="H18" s="517" t="s">
        <v>16085</v>
      </c>
      <c r="I18" s="526"/>
      <c r="J18" s="596"/>
      <c r="K18" s="526"/>
      <c r="L18" s="582"/>
      <c r="M18" s="593">
        <f t="shared" si="4"/>
        <v>0</v>
      </c>
      <c r="N18" s="582"/>
      <c r="O18" s="511">
        <f t="shared" si="5"/>
        <v>0</v>
      </c>
      <c r="P18" s="511">
        <f t="shared" si="6"/>
        <v>0</v>
      </c>
      <c r="Q18" s="582"/>
      <c r="S18" s="512" t="s">
        <v>16084</v>
      </c>
      <c r="T18" s="1720" t="s">
        <v>16086</v>
      </c>
      <c r="U18" s="676" t="s">
        <v>16087</v>
      </c>
    </row>
    <row r="19" spans="1:21" ht="15.75" customHeight="1">
      <c r="A19" s="526"/>
      <c r="B19" s="512" t="s">
        <v>16088</v>
      </c>
      <c r="C19" s="513" t="s">
        <v>7339</v>
      </c>
      <c r="D19" s="513">
        <v>1</v>
      </c>
      <c r="E19" s="1718">
        <v>0</v>
      </c>
      <c r="F19" s="1719">
        <v>0</v>
      </c>
      <c r="G19" s="1608"/>
      <c r="H19" s="517" t="s">
        <v>16089</v>
      </c>
      <c r="I19" s="526"/>
      <c r="J19" s="596"/>
      <c r="K19" s="526"/>
      <c r="L19" s="582"/>
      <c r="M19" s="593">
        <f t="shared" si="4"/>
        <v>0</v>
      </c>
      <c r="N19" s="582"/>
      <c r="O19" s="511">
        <f t="shared" si="5"/>
        <v>0</v>
      </c>
      <c r="P19" s="511">
        <f t="shared" si="6"/>
        <v>0</v>
      </c>
      <c r="Q19" s="582"/>
      <c r="S19" s="512" t="s">
        <v>16088</v>
      </c>
      <c r="T19" s="1720" t="s">
        <v>16090</v>
      </c>
      <c r="U19" s="676" t="s">
        <v>16091</v>
      </c>
    </row>
    <row r="20" spans="1:21" ht="15.75" customHeight="1">
      <c r="A20" s="526"/>
      <c r="B20" s="512" t="s">
        <v>16092</v>
      </c>
      <c r="C20" s="513" t="s">
        <v>7339</v>
      </c>
      <c r="D20" s="513">
        <v>1</v>
      </c>
      <c r="E20" s="1718">
        <v>1</v>
      </c>
      <c r="F20" s="1719">
        <v>0</v>
      </c>
      <c r="G20" s="1618"/>
      <c r="H20" s="517" t="s">
        <v>16093</v>
      </c>
      <c r="I20" s="526"/>
      <c r="J20" s="596"/>
      <c r="K20" s="526"/>
      <c r="L20" s="582"/>
      <c r="M20" s="593">
        <f t="shared" si="4"/>
        <v>0</v>
      </c>
      <c r="N20" s="582"/>
      <c r="O20" s="511">
        <f t="shared" si="5"/>
        <v>0</v>
      </c>
      <c r="P20" s="511">
        <f t="shared" si="6"/>
        <v>0</v>
      </c>
      <c r="Q20" s="582"/>
      <c r="S20" s="512" t="s">
        <v>16092</v>
      </c>
      <c r="T20" s="1720" t="s">
        <v>16094</v>
      </c>
      <c r="U20" s="676" t="s">
        <v>16095</v>
      </c>
    </row>
    <row r="21" spans="1:21" ht="15.75" customHeight="1">
      <c r="A21" s="526"/>
      <c r="B21" s="512" t="s">
        <v>16096</v>
      </c>
      <c r="C21" s="513" t="s">
        <v>7339</v>
      </c>
      <c r="D21" s="513">
        <v>1</v>
      </c>
      <c r="E21" s="1718">
        <v>0</v>
      </c>
      <c r="F21" s="1719">
        <v>0</v>
      </c>
      <c r="G21" s="1608"/>
      <c r="H21" s="517" t="s">
        <v>16097</v>
      </c>
      <c r="I21" s="526"/>
      <c r="J21" s="596"/>
      <c r="K21" s="526"/>
      <c r="L21" s="582"/>
      <c r="M21" s="593">
        <f t="shared" si="4"/>
        <v>0</v>
      </c>
      <c r="N21" s="582"/>
      <c r="O21" s="511">
        <f t="shared" si="5"/>
        <v>0</v>
      </c>
      <c r="P21" s="511">
        <f t="shared" si="6"/>
        <v>0</v>
      </c>
      <c r="Q21" s="582"/>
      <c r="S21" s="512" t="s">
        <v>16096</v>
      </c>
      <c r="T21" s="1720" t="s">
        <v>16098</v>
      </c>
      <c r="U21" s="676" t="s">
        <v>16099</v>
      </c>
    </row>
    <row r="22" spans="1:21" ht="15.75" customHeight="1" thickBot="1">
      <c r="A22" s="526"/>
      <c r="B22" s="519" t="s">
        <v>16100</v>
      </c>
      <c r="C22" s="520" t="s">
        <v>7339</v>
      </c>
      <c r="D22" s="520">
        <v>1</v>
      </c>
      <c r="E22" s="1721">
        <f>IFERROR(SUM(E17:E21), 0)</f>
        <v>1</v>
      </c>
      <c r="F22" s="1722">
        <f>IFERROR(SUM(F17:F21), 0)</f>
        <v>0</v>
      </c>
      <c r="G22" s="709"/>
      <c r="H22" s="523" t="s">
        <v>16101</v>
      </c>
      <c r="I22" s="526"/>
      <c r="J22" s="606"/>
      <c r="K22" s="526"/>
      <c r="L22" s="582"/>
      <c r="N22" s="582"/>
      <c r="Q22" s="582"/>
      <c r="S22" s="519" t="s">
        <v>16100</v>
      </c>
      <c r="T22" s="1723" t="s">
        <v>16102</v>
      </c>
      <c r="U22" s="1653" t="s">
        <v>16103</v>
      </c>
    </row>
    <row r="23" spans="1:21" ht="33" customHeight="1" thickTop="1">
      <c r="A23" s="526"/>
      <c r="B23" s="656"/>
      <c r="C23" s="526"/>
      <c r="D23" s="526"/>
      <c r="E23" s="526"/>
      <c r="F23" s="526"/>
      <c r="G23" s="526"/>
      <c r="H23" s="1272"/>
      <c r="I23" s="526"/>
      <c r="J23" s="526"/>
      <c r="K23" s="526"/>
    </row>
    <row r="24" spans="1:21" ht="33" customHeight="1">
      <c r="A24" s="526"/>
      <c r="B24" s="656"/>
      <c r="C24" s="526"/>
      <c r="D24" s="526"/>
      <c r="E24" s="526"/>
      <c r="F24" s="526"/>
      <c r="G24" s="526"/>
      <c r="H24" s="1272"/>
      <c r="I24" s="526"/>
      <c r="J24" s="526"/>
      <c r="K24" s="526"/>
    </row>
    <row r="25" spans="1:21" ht="15">
      <c r="A25" s="526"/>
      <c r="B25" s="656"/>
      <c r="C25" s="526"/>
      <c r="D25" s="526"/>
      <c r="E25" s="526"/>
      <c r="F25" s="526"/>
      <c r="G25" s="526"/>
      <c r="H25" s="1272"/>
      <c r="I25" s="526"/>
      <c r="J25" s="526"/>
      <c r="K25" s="526"/>
    </row>
    <row r="26" spans="1:21" ht="15">
      <c r="A26" s="526"/>
      <c r="B26" s="656"/>
      <c r="C26" s="526"/>
      <c r="D26" s="526"/>
      <c r="E26" s="526"/>
      <c r="F26" s="526"/>
      <c r="G26" s="526"/>
      <c r="H26" s="1272"/>
      <c r="I26" s="526"/>
      <c r="J26" s="526"/>
      <c r="K26" s="526"/>
    </row>
  </sheetData>
  <sheetProtection algorithmName="SHA-512" hashValue="27kzR6t4lIpbn4SGinuE1aTA69u+fY0xim6B/ZbWJ69MeycygOrqWYnKYJtVbtWDo26aQ22ID6zuLl/oU0xAQQ==" saltValue="wT6BUmSXlfLIrlPHf8iqHw==" spinCount="100000" sheet="1" objects="1" scenarios="1"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70" zoomScaleNormal="70" zoomScaleSheetLayoutView="80" workbookViewId="0">
      <selection activeCell="H55" sqref="H55"/>
    </sheetView>
  </sheetViews>
  <sheetFormatPr defaultColWidth="9" defaultRowHeight="14.25"/>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showGridLines="0" zoomScale="70" zoomScaleNormal="70" zoomScaleSheetLayoutView="100" workbookViewId="0">
      <selection sqref="A1:XFD1048576"/>
    </sheetView>
  </sheetViews>
  <sheetFormatPr defaultColWidth="9" defaultRowHeight="14.25"/>
  <cols>
    <col min="1" max="1" width="1.625" style="1728" customWidth="1"/>
    <col min="2" max="2" width="80.625" style="1728" customWidth="1"/>
    <col min="3" max="3" width="19.25" style="1766" customWidth="1"/>
    <col min="4" max="4" width="19.5" style="1766" bestFit="1" customWidth="1"/>
    <col min="5" max="5" width="19.25" style="1728" customWidth="1"/>
    <col min="6" max="6" width="14.625" style="1728" bestFit="1" customWidth="1"/>
    <col min="7" max="8" width="21.75" style="1728" bestFit="1" customWidth="1"/>
    <col min="9" max="9" width="14.625" style="1728" bestFit="1" customWidth="1"/>
    <col min="10" max="11" width="14.75" style="1728" bestFit="1" customWidth="1"/>
    <col min="12" max="12" width="15.125" style="1728" customWidth="1"/>
    <col min="13" max="13" width="12.5" style="1728" customWidth="1"/>
    <col min="14" max="14" width="1.625" style="1728" customWidth="1"/>
    <col min="15" max="15" width="33.625" style="1728" customWidth="1"/>
    <col min="16" max="16" width="1.625" style="1728" customWidth="1"/>
    <col min="17" max="17" width="1.625" style="579" customWidth="1"/>
    <col min="18" max="18" width="20.625" style="579" customWidth="1"/>
    <col min="19" max="19" width="1.625" style="579" customWidth="1"/>
    <col min="20" max="20" width="6.125" style="579" hidden="1" customWidth="1"/>
    <col min="21" max="21" width="7.5" style="579" hidden="1" customWidth="1"/>
    <col min="22" max="22" width="10.125" style="579" hidden="1" customWidth="1"/>
    <col min="23" max="23" width="7.5" style="579" hidden="1" customWidth="1"/>
    <col min="24" max="24" width="9" style="579" hidden="1" customWidth="1"/>
    <col min="25" max="29" width="9.625" style="579" hidden="1" customWidth="1"/>
    <col min="30" max="30" width="1.625" style="579" hidden="1" customWidth="1"/>
    <col min="31" max="31" width="1.625" style="1728" customWidth="1"/>
    <col min="32" max="32" width="44.25" style="1728" customWidth="1"/>
    <col min="33" max="36" width="18.125" style="579" customWidth="1"/>
    <col min="37" max="37" width="19.375" style="579" bestFit="1" customWidth="1"/>
    <col min="38" max="39" width="18.125" style="579" customWidth="1"/>
    <col min="40" max="40" width="13.5" style="579" bestFit="1" customWidth="1"/>
    <col min="41" max="41" width="15.625" style="579" customWidth="1"/>
    <col min="42" max="42" width="17.125" style="579" customWidth="1"/>
    <col min="43" max="43" width="9" style="579"/>
    <col min="44" max="16384" width="9" style="1728"/>
  </cols>
  <sheetData>
    <row r="1" spans="1:43" ht="30.75" customHeight="1">
      <c r="B1" s="580" t="s">
        <v>728</v>
      </c>
      <c r="C1" s="1729"/>
      <c r="D1" s="1729"/>
      <c r="E1" s="580"/>
      <c r="F1" s="580"/>
      <c r="G1" s="580"/>
      <c r="Q1" s="582"/>
      <c r="S1" s="582"/>
      <c r="AD1" s="582"/>
      <c r="AF1" s="580" t="s">
        <v>6740</v>
      </c>
      <c r="AG1" s="580"/>
      <c r="AH1" s="580"/>
      <c r="AI1" s="580"/>
      <c r="AJ1" s="1728"/>
      <c r="AK1" s="1728"/>
      <c r="AL1" s="1728"/>
      <c r="AM1" s="1728"/>
    </row>
    <row r="2" spans="1:43" ht="30.75" customHeight="1">
      <c r="B2" s="580" t="s">
        <v>9</v>
      </c>
      <c r="C2" s="1660"/>
      <c r="D2" s="1660"/>
      <c r="E2" s="488"/>
      <c r="F2" s="488"/>
      <c r="G2" s="488"/>
      <c r="Q2" s="582"/>
      <c r="S2" s="582"/>
      <c r="AD2" s="582"/>
      <c r="AF2" s="488"/>
      <c r="AG2" s="488"/>
      <c r="AH2" s="488"/>
      <c r="AI2" s="488"/>
      <c r="AJ2" s="1728"/>
      <c r="AK2" s="1728"/>
      <c r="AL2" s="1728"/>
      <c r="AM2" s="1728"/>
    </row>
    <row r="3" spans="1:43" ht="45" customHeight="1">
      <c r="B3" s="3077" t="s">
        <v>729</v>
      </c>
      <c r="C3" s="3077"/>
      <c r="D3" s="3077"/>
      <c r="E3" s="3077"/>
      <c r="F3" s="3077"/>
      <c r="G3" s="3077"/>
      <c r="H3" s="3077"/>
      <c r="I3" s="3077"/>
      <c r="J3" s="3077"/>
      <c r="K3" s="3077"/>
      <c r="L3" s="3077"/>
      <c r="M3" s="3077"/>
      <c r="N3" s="3077"/>
      <c r="O3" s="3077"/>
      <c r="Q3" s="582"/>
      <c r="R3" s="583" t="s">
        <v>6741</v>
      </c>
      <c r="S3" s="582"/>
      <c r="AD3" s="582"/>
      <c r="AF3" s="3077" t="s">
        <v>729</v>
      </c>
      <c r="AG3" s="3077"/>
      <c r="AH3" s="3077"/>
      <c r="AI3" s="3077"/>
      <c r="AJ3" s="3077"/>
      <c r="AK3" s="3077"/>
      <c r="AL3" s="3077"/>
      <c r="AM3" s="3077"/>
      <c r="AN3" s="1728"/>
      <c r="AO3" s="1728"/>
      <c r="AP3" s="1728"/>
      <c r="AQ3" s="1728"/>
    </row>
    <row r="4" spans="1:43" ht="15.75" customHeight="1" thickBot="1">
      <c r="B4" s="584"/>
      <c r="C4" s="584"/>
      <c r="D4" s="584"/>
      <c r="E4" s="584"/>
      <c r="F4" s="584"/>
      <c r="G4" s="584"/>
      <c r="Q4" s="582"/>
      <c r="S4" s="582"/>
      <c r="T4" s="3229" t="s">
        <v>6742</v>
      </c>
      <c r="U4" s="3229"/>
      <c r="V4" s="3229"/>
      <c r="W4" s="3229"/>
      <c r="X4" s="3229"/>
      <c r="Y4" s="3229"/>
      <c r="Z4" s="3229"/>
      <c r="AA4" s="3229"/>
      <c r="AB4" s="3229"/>
      <c r="AC4" s="3229"/>
      <c r="AD4" s="582"/>
      <c r="AF4" s="584"/>
      <c r="AG4" s="584"/>
      <c r="AH4" s="584"/>
      <c r="AI4" s="584"/>
      <c r="AJ4" s="1728"/>
      <c r="AK4" s="1728"/>
      <c r="AL4" s="1728"/>
      <c r="AM4" s="1728"/>
      <c r="AN4" s="1728"/>
      <c r="AO4" s="1728"/>
      <c r="AP4" s="1728"/>
      <c r="AQ4" s="1728"/>
    </row>
    <row r="5" spans="1:43" ht="50.65" customHeight="1" thickTop="1" thickBot="1">
      <c r="A5" s="554"/>
      <c r="B5" s="492" t="s">
        <v>6743</v>
      </c>
      <c r="C5" s="493" t="s">
        <v>6744</v>
      </c>
      <c r="D5" s="493" t="s">
        <v>6745</v>
      </c>
      <c r="E5" s="494" t="s">
        <v>6862</v>
      </c>
      <c r="F5" s="554"/>
      <c r="G5" s="554"/>
      <c r="H5" s="554"/>
      <c r="I5" s="554"/>
      <c r="J5" s="554"/>
      <c r="K5" s="554"/>
      <c r="L5" s="554"/>
      <c r="M5" s="497" t="s">
        <v>6749</v>
      </c>
      <c r="N5" s="554"/>
      <c r="O5" s="497" t="s">
        <v>6750</v>
      </c>
      <c r="P5" s="554"/>
      <c r="Q5" s="582"/>
      <c r="S5" s="582"/>
      <c r="T5" s="502" t="s">
        <v>6751</v>
      </c>
      <c r="U5" s="502"/>
      <c r="V5" s="502"/>
      <c r="W5" s="502"/>
      <c r="X5" s="502"/>
      <c r="Y5" s="502"/>
      <c r="Z5" s="502"/>
      <c r="AA5" s="502"/>
      <c r="AB5" s="502"/>
      <c r="AC5" s="502"/>
      <c r="AD5" s="582"/>
      <c r="AF5" s="492" t="s">
        <v>6743</v>
      </c>
      <c r="AG5" s="494" t="s">
        <v>6862</v>
      </c>
      <c r="AH5" s="1728"/>
      <c r="AI5" s="1728"/>
      <c r="AJ5" s="1728"/>
      <c r="AK5" s="1728"/>
      <c r="AL5" s="1728"/>
      <c r="AM5" s="1728"/>
      <c r="AN5" s="1728"/>
      <c r="AO5" s="1728"/>
      <c r="AP5" s="1728"/>
      <c r="AQ5" s="1728"/>
    </row>
    <row r="6" spans="1:43" ht="15.75" customHeight="1" thickTop="1" thickBot="1">
      <c r="A6" s="554"/>
      <c r="B6" s="1730"/>
      <c r="C6" s="1731"/>
      <c r="D6" s="1731"/>
      <c r="E6" s="1730"/>
      <c r="F6" s="554"/>
      <c r="G6" s="554"/>
      <c r="H6" s="554"/>
      <c r="I6" s="554"/>
      <c r="J6" s="554"/>
      <c r="K6" s="554"/>
      <c r="L6" s="554"/>
      <c r="M6" s="1147"/>
      <c r="N6" s="554"/>
      <c r="O6" s="554"/>
      <c r="P6" s="554"/>
      <c r="Q6" s="582"/>
      <c r="S6" s="582"/>
      <c r="AD6" s="582"/>
      <c r="AF6" s="1730"/>
      <c r="AG6" s="1730"/>
      <c r="AH6" s="1728"/>
      <c r="AI6" s="1728"/>
      <c r="AJ6" s="1728"/>
      <c r="AK6" s="1728"/>
      <c r="AL6" s="1728"/>
      <c r="AM6" s="1728"/>
      <c r="AN6" s="1728"/>
      <c r="AO6" s="1728"/>
      <c r="AP6" s="1728"/>
      <c r="AQ6" s="1728"/>
    </row>
    <row r="7" spans="1:43" ht="15.75" customHeight="1" thickTop="1" thickBot="1">
      <c r="A7" s="554"/>
      <c r="B7" s="499" t="s">
        <v>16104</v>
      </c>
      <c r="C7" s="495"/>
      <c r="D7" s="495"/>
      <c r="E7" s="495"/>
      <c r="F7" s="554"/>
      <c r="G7" s="554"/>
      <c r="H7" s="554"/>
      <c r="I7" s="554"/>
      <c r="J7" s="554"/>
      <c r="K7" s="554"/>
      <c r="L7" s="554"/>
      <c r="M7" s="554"/>
      <c r="N7" s="554"/>
      <c r="O7" s="554"/>
      <c r="P7" s="554"/>
      <c r="Q7" s="582"/>
      <c r="S7" s="582"/>
      <c r="AD7" s="582"/>
      <c r="AF7" s="499" t="s">
        <v>16104</v>
      </c>
      <c r="AG7" s="495"/>
      <c r="AH7" s="1728"/>
      <c r="AI7" s="1728"/>
      <c r="AJ7" s="1728"/>
      <c r="AK7" s="1728"/>
      <c r="AL7" s="1728"/>
      <c r="AM7" s="1728"/>
      <c r="AN7" s="1728"/>
      <c r="AO7" s="1728"/>
      <c r="AP7" s="1728"/>
      <c r="AQ7" s="1728"/>
    </row>
    <row r="8" spans="1:43" ht="31.5" thickTop="1" thickBot="1">
      <c r="A8" s="554"/>
      <c r="B8" s="876" t="s">
        <v>16105</v>
      </c>
      <c r="C8" s="843" t="s">
        <v>6756</v>
      </c>
      <c r="D8" s="843">
        <v>3</v>
      </c>
      <c r="E8" s="1077">
        <v>2.9809999999999999</v>
      </c>
      <c r="F8" s="1732"/>
      <c r="G8" s="1733"/>
      <c r="H8" s="1733"/>
      <c r="I8" s="1733"/>
      <c r="J8" s="1733"/>
      <c r="K8" s="1733"/>
      <c r="L8" s="1733"/>
      <c r="M8" s="1734" t="s">
        <v>16106</v>
      </c>
      <c r="N8" s="554"/>
      <c r="O8" s="835"/>
      <c r="P8" s="554"/>
      <c r="Q8" s="582"/>
      <c r="R8" s="593">
        <f>IF( SUM( T8:AC8 ) = 0, 0, $T$5 )</f>
        <v>0</v>
      </c>
      <c r="S8" s="582"/>
      <c r="V8" s="511">
        <f xml:space="preserve"> IF( ISNUMBER(E8 ), 0, 1 )</f>
        <v>0</v>
      </c>
      <c r="AD8" s="582"/>
      <c r="AF8" s="876" t="s">
        <v>16107</v>
      </c>
      <c r="AG8" s="1651" t="s">
        <v>16108</v>
      </c>
      <c r="AH8" s="1735"/>
      <c r="AI8" s="1728"/>
      <c r="AJ8" s="1728"/>
      <c r="AK8" s="1728"/>
      <c r="AL8" s="1728"/>
      <c r="AM8" s="1728"/>
      <c r="AN8" s="1728"/>
      <c r="AO8" s="1728"/>
      <c r="AP8" s="1728"/>
      <c r="AQ8" s="1728"/>
    </row>
    <row r="9" spans="1:43" ht="15.75" customHeight="1" thickTop="1" thickBot="1">
      <c r="A9" s="554"/>
      <c r="B9" s="1698"/>
      <c r="C9" s="1699"/>
      <c r="D9" s="1699"/>
      <c r="E9" s="1736"/>
      <c r="F9" s="1735"/>
      <c r="G9" s="554"/>
      <c r="H9" s="554"/>
      <c r="I9" s="554"/>
      <c r="J9" s="554"/>
      <c r="K9" s="554"/>
      <c r="L9" s="554"/>
      <c r="M9" s="1737"/>
      <c r="N9" s="554"/>
      <c r="O9" s="554"/>
      <c r="P9" s="554"/>
      <c r="Q9" s="582"/>
      <c r="S9" s="582"/>
      <c r="AD9" s="582"/>
      <c r="AF9" s="1698"/>
      <c r="AG9" s="1699"/>
      <c r="AH9" s="1735"/>
      <c r="AI9" s="1728"/>
      <c r="AJ9" s="1728"/>
      <c r="AK9" s="1728"/>
      <c r="AL9" s="1728"/>
      <c r="AM9" s="1728"/>
      <c r="AN9" s="1728"/>
      <c r="AO9" s="1728"/>
      <c r="AP9" s="1728"/>
      <c r="AQ9" s="1728"/>
    </row>
    <row r="10" spans="1:43" ht="35.25" customHeight="1" thickTop="1" thickBot="1">
      <c r="A10" s="554"/>
      <c r="B10" s="499" t="s">
        <v>16109</v>
      </c>
      <c r="C10" s="495"/>
      <c r="D10" s="1608"/>
      <c r="E10" s="1738"/>
      <c r="F10" s="554"/>
      <c r="G10" s="554"/>
      <c r="H10" s="554"/>
      <c r="I10" s="554"/>
      <c r="J10" s="554"/>
      <c r="K10" s="554"/>
      <c r="L10" s="554"/>
      <c r="M10" s="554"/>
      <c r="N10" s="554"/>
      <c r="O10" s="554"/>
      <c r="P10" s="554"/>
      <c r="Q10" s="582"/>
      <c r="S10" s="582"/>
      <c r="AD10" s="582"/>
      <c r="AF10" s="499" t="s">
        <v>16109</v>
      </c>
      <c r="AG10" s="554"/>
      <c r="AH10" s="1608"/>
      <c r="AI10" s="1728"/>
      <c r="AJ10" s="1728"/>
      <c r="AK10" s="1728"/>
      <c r="AL10" s="1728"/>
      <c r="AM10" s="1728"/>
      <c r="AN10" s="1728"/>
      <c r="AO10" s="1728"/>
      <c r="AP10" s="1728"/>
      <c r="AQ10" s="1728"/>
    </row>
    <row r="11" spans="1:43" ht="15.75" customHeight="1" thickTop="1">
      <c r="A11" s="554"/>
      <c r="B11" s="503" t="s">
        <v>16110</v>
      </c>
      <c r="C11" s="1739" t="s">
        <v>6756</v>
      </c>
      <c r="D11" s="1739">
        <v>3</v>
      </c>
      <c r="E11" s="1071">
        <v>2.9809999999999999</v>
      </c>
      <c r="F11" s="1740"/>
      <c r="G11" s="1740"/>
      <c r="H11" s="1740"/>
      <c r="I11" s="1740"/>
      <c r="J11" s="1740"/>
      <c r="K11" s="1740"/>
      <c r="L11" s="1740"/>
      <c r="M11" s="1741" t="s">
        <v>16111</v>
      </c>
      <c r="N11" s="554"/>
      <c r="O11" s="509"/>
      <c r="P11" s="554"/>
      <c r="Q11" s="582"/>
      <c r="R11" s="593">
        <f t="shared" ref="R11:R15" si="0">IF( SUM( T11:AC11 ) = 0, 0, $T$5 )</f>
        <v>0</v>
      </c>
      <c r="S11" s="582"/>
      <c r="V11" s="511">
        <f t="shared" ref="V11:V15" si="1" xml:space="preserve"> IF( ISNUMBER(E11 ), 0, 1 )</f>
        <v>0</v>
      </c>
      <c r="AD11" s="582"/>
      <c r="AF11" s="503" t="s">
        <v>16110</v>
      </c>
      <c r="AG11" s="697" t="s">
        <v>16112</v>
      </c>
      <c r="AH11" s="1728"/>
      <c r="AI11" s="1728"/>
      <c r="AJ11" s="1728"/>
      <c r="AK11" s="1728"/>
      <c r="AL11" s="1728"/>
      <c r="AM11" s="1728"/>
      <c r="AN11" s="1728"/>
      <c r="AO11" s="1728"/>
      <c r="AP11" s="1728"/>
      <c r="AQ11" s="1728"/>
    </row>
    <row r="12" spans="1:43" ht="15.75" customHeight="1">
      <c r="A12" s="554"/>
      <c r="B12" s="512" t="s">
        <v>16113</v>
      </c>
      <c r="C12" s="1742" t="s">
        <v>6756</v>
      </c>
      <c r="D12" s="1742">
        <v>3</v>
      </c>
      <c r="E12" s="1074">
        <v>0</v>
      </c>
      <c r="F12" s="1743"/>
      <c r="G12" s="1743"/>
      <c r="H12" s="1743"/>
      <c r="I12" s="1743"/>
      <c r="J12" s="1743"/>
      <c r="K12" s="1743"/>
      <c r="L12" s="1743"/>
      <c r="M12" s="1744" t="s">
        <v>16114</v>
      </c>
      <c r="N12" s="554"/>
      <c r="O12" s="517"/>
      <c r="P12" s="554"/>
      <c r="Q12" s="582"/>
      <c r="R12" s="593">
        <f t="shared" si="0"/>
        <v>0</v>
      </c>
      <c r="S12" s="582"/>
      <c r="V12" s="511">
        <f t="shared" si="1"/>
        <v>0</v>
      </c>
      <c r="AD12" s="582"/>
      <c r="AF12" s="512" t="s">
        <v>16113</v>
      </c>
      <c r="AG12" s="677" t="s">
        <v>16115</v>
      </c>
      <c r="AH12" s="1728"/>
      <c r="AI12" s="1728"/>
      <c r="AJ12" s="1728"/>
      <c r="AK12" s="1728"/>
      <c r="AL12" s="1728"/>
      <c r="AM12" s="1728"/>
      <c r="AN12" s="1728"/>
      <c r="AO12" s="1728"/>
      <c r="AP12" s="1728"/>
      <c r="AQ12" s="1728"/>
    </row>
    <row r="13" spans="1:43" ht="15.75" customHeight="1">
      <c r="A13" s="554"/>
      <c r="B13" s="512" t="s">
        <v>16116</v>
      </c>
      <c r="C13" s="1742" t="s">
        <v>6756</v>
      </c>
      <c r="D13" s="1742">
        <v>3</v>
      </c>
      <c r="E13" s="1074">
        <v>0</v>
      </c>
      <c r="F13" s="1743"/>
      <c r="G13" s="1743"/>
      <c r="H13" s="1743"/>
      <c r="I13" s="1743"/>
      <c r="J13" s="1743"/>
      <c r="K13" s="1743"/>
      <c r="L13" s="1743"/>
      <c r="M13" s="1744" t="s">
        <v>16117</v>
      </c>
      <c r="N13" s="554"/>
      <c r="O13" s="517"/>
      <c r="P13" s="554"/>
      <c r="Q13" s="582"/>
      <c r="R13" s="593">
        <f t="shared" si="0"/>
        <v>0</v>
      </c>
      <c r="S13" s="582"/>
      <c r="V13" s="511">
        <f t="shared" si="1"/>
        <v>0</v>
      </c>
      <c r="AD13" s="582"/>
      <c r="AF13" s="512" t="s">
        <v>16116</v>
      </c>
      <c r="AG13" s="677" t="s">
        <v>16118</v>
      </c>
      <c r="AH13" s="1728"/>
      <c r="AI13" s="1728"/>
      <c r="AJ13" s="1728"/>
      <c r="AK13" s="1728"/>
      <c r="AL13" s="1728"/>
      <c r="AM13" s="1728"/>
      <c r="AN13" s="1728"/>
      <c r="AO13" s="1728"/>
      <c r="AP13" s="1728"/>
      <c r="AQ13" s="1728"/>
    </row>
    <row r="14" spans="1:43" ht="15.75" customHeight="1">
      <c r="A14" s="554"/>
      <c r="B14" s="512" t="s">
        <v>16119</v>
      </c>
      <c r="C14" s="1742" t="s">
        <v>6756</v>
      </c>
      <c r="D14" s="1742">
        <v>3</v>
      </c>
      <c r="E14" s="1074">
        <v>0.14399999999999999</v>
      </c>
      <c r="F14" s="1743"/>
      <c r="G14" s="1743"/>
      <c r="H14" s="1743"/>
      <c r="I14" s="1743"/>
      <c r="J14" s="1743"/>
      <c r="K14" s="1743"/>
      <c r="L14" s="1743"/>
      <c r="M14" s="1744" t="s">
        <v>16120</v>
      </c>
      <c r="N14" s="554"/>
      <c r="O14" s="517"/>
      <c r="P14" s="554"/>
      <c r="Q14" s="582"/>
      <c r="R14" s="593">
        <f t="shared" si="0"/>
        <v>0</v>
      </c>
      <c r="S14" s="582"/>
      <c r="V14" s="511">
        <f t="shared" si="1"/>
        <v>0</v>
      </c>
      <c r="AD14" s="582"/>
      <c r="AF14" s="512" t="s">
        <v>16119</v>
      </c>
      <c r="AG14" s="677" t="s">
        <v>16121</v>
      </c>
      <c r="AH14" s="1728"/>
      <c r="AI14" s="1728"/>
      <c r="AJ14" s="1728"/>
      <c r="AK14" s="1728"/>
      <c r="AL14" s="1728"/>
      <c r="AM14" s="1728"/>
      <c r="AN14" s="1728"/>
      <c r="AO14" s="1728"/>
      <c r="AP14" s="1728"/>
      <c r="AQ14" s="1728"/>
    </row>
    <row r="15" spans="1:43" ht="15.75" customHeight="1" thickBot="1">
      <c r="A15" s="554"/>
      <c r="B15" s="519" t="s">
        <v>16122</v>
      </c>
      <c r="C15" s="1745" t="s">
        <v>6756</v>
      </c>
      <c r="D15" s="1745">
        <v>3</v>
      </c>
      <c r="E15" s="1354">
        <v>0</v>
      </c>
      <c r="F15" s="1746"/>
      <c r="G15" s="1746"/>
      <c r="H15" s="1746"/>
      <c r="I15" s="1746"/>
      <c r="J15" s="1746"/>
      <c r="K15" s="1746"/>
      <c r="L15" s="1746"/>
      <c r="M15" s="1747" t="s">
        <v>16123</v>
      </c>
      <c r="N15" s="554"/>
      <c r="O15" s="523"/>
      <c r="P15" s="554"/>
      <c r="Q15" s="582"/>
      <c r="R15" s="593">
        <f t="shared" si="0"/>
        <v>0</v>
      </c>
      <c r="S15" s="582"/>
      <c r="V15" s="511">
        <f t="shared" si="1"/>
        <v>0</v>
      </c>
      <c r="AD15" s="582"/>
      <c r="AF15" s="519" t="s">
        <v>16122</v>
      </c>
      <c r="AG15" s="705" t="s">
        <v>16124</v>
      </c>
      <c r="AH15" s="1728"/>
      <c r="AI15" s="1728"/>
      <c r="AJ15" s="1728"/>
      <c r="AK15" s="1728"/>
      <c r="AL15" s="1728"/>
      <c r="AM15" s="1728"/>
      <c r="AN15" s="1728"/>
      <c r="AO15" s="1728"/>
      <c r="AP15" s="1728"/>
      <c r="AQ15" s="1728"/>
    </row>
    <row r="16" spans="1:43" ht="15.75" customHeight="1" thickTop="1" thickBot="1">
      <c r="A16" s="554"/>
      <c r="B16" s="554"/>
      <c r="C16" s="1748">
        <v>1</v>
      </c>
      <c r="D16" s="1748">
        <v>2</v>
      </c>
      <c r="E16" s="1748">
        <v>3</v>
      </c>
      <c r="F16" s="1748">
        <v>4</v>
      </c>
      <c r="G16" s="1748">
        <v>5</v>
      </c>
      <c r="H16" s="1748">
        <v>6</v>
      </c>
      <c r="I16" s="1748">
        <v>7</v>
      </c>
      <c r="J16" s="1748">
        <v>8</v>
      </c>
      <c r="K16" s="1748">
        <v>9</v>
      </c>
      <c r="L16" s="1748">
        <v>10</v>
      </c>
      <c r="M16" s="554"/>
      <c r="N16" s="554"/>
      <c r="O16" s="554"/>
      <c r="P16" s="554"/>
      <c r="Q16" s="582"/>
      <c r="S16" s="582"/>
      <c r="AD16" s="582"/>
      <c r="AF16" s="554"/>
      <c r="AG16" s="1749">
        <v>1</v>
      </c>
      <c r="AH16" s="1749">
        <v>2</v>
      </c>
      <c r="AI16" s="1749">
        <v>3</v>
      </c>
      <c r="AJ16" s="1749">
        <v>4</v>
      </c>
      <c r="AK16" s="1749">
        <v>5</v>
      </c>
      <c r="AL16" s="1749">
        <v>6</v>
      </c>
      <c r="AM16" s="1749">
        <v>7</v>
      </c>
      <c r="AN16" s="1749">
        <v>8</v>
      </c>
      <c r="AO16" s="1749">
        <v>9</v>
      </c>
      <c r="AP16" s="1749">
        <v>10</v>
      </c>
      <c r="AQ16" s="1728"/>
    </row>
    <row r="17" spans="1:43" ht="93.75" customHeight="1" thickTop="1" thickBot="1">
      <c r="A17" s="554"/>
      <c r="B17" s="554"/>
      <c r="C17" s="1750" t="s">
        <v>16125</v>
      </c>
      <c r="D17" s="1751" t="s">
        <v>16126</v>
      </c>
      <c r="E17" s="1751" t="s">
        <v>16127</v>
      </c>
      <c r="F17" s="1751" t="s">
        <v>16128</v>
      </c>
      <c r="G17" s="1751" t="s">
        <v>16129</v>
      </c>
      <c r="H17" s="1751" t="s">
        <v>16130</v>
      </c>
      <c r="I17" s="1751" t="s">
        <v>16128</v>
      </c>
      <c r="J17" s="1751" t="s">
        <v>16131</v>
      </c>
      <c r="K17" s="1751" t="s">
        <v>16132</v>
      </c>
      <c r="L17" s="1752" t="s">
        <v>16133</v>
      </c>
      <c r="M17" s="554"/>
      <c r="N17" s="554"/>
      <c r="O17" s="554"/>
      <c r="P17" s="554"/>
      <c r="Q17" s="582"/>
      <c r="S17" s="582"/>
      <c r="AD17" s="582"/>
      <c r="AF17" s="554"/>
      <c r="AG17" s="1750" t="s">
        <v>16125</v>
      </c>
      <c r="AH17" s="1751" t="s">
        <v>16126</v>
      </c>
      <c r="AI17" s="1751" t="s">
        <v>16127</v>
      </c>
      <c r="AJ17" s="1751" t="s">
        <v>16128</v>
      </c>
      <c r="AK17" s="1751" t="s">
        <v>16129</v>
      </c>
      <c r="AL17" s="1751" t="s">
        <v>16130</v>
      </c>
      <c r="AM17" s="1751" t="s">
        <v>16128</v>
      </c>
      <c r="AN17" s="1751" t="s">
        <v>16131</v>
      </c>
      <c r="AO17" s="1751" t="s">
        <v>16131</v>
      </c>
      <c r="AP17" s="1752" t="s">
        <v>16133</v>
      </c>
      <c r="AQ17" s="1728"/>
    </row>
    <row r="18" spans="1:43" ht="15.75" customHeight="1" thickTop="1">
      <c r="A18" s="554"/>
      <c r="B18" s="1753" t="s">
        <v>6744</v>
      </c>
      <c r="C18" s="1754" t="s">
        <v>6756</v>
      </c>
      <c r="D18" s="1754" t="s">
        <v>6756</v>
      </c>
      <c r="E18" s="1754" t="s">
        <v>6756</v>
      </c>
      <c r="F18" s="1754" t="s">
        <v>6756</v>
      </c>
      <c r="G18" s="1754" t="s">
        <v>6756</v>
      </c>
      <c r="H18" s="1754" t="s">
        <v>6756</v>
      </c>
      <c r="I18" s="1754" t="s">
        <v>6756</v>
      </c>
      <c r="J18" s="1754" t="s">
        <v>6756</v>
      </c>
      <c r="K18" s="1754" t="s">
        <v>6756</v>
      </c>
      <c r="L18" s="1755" t="s">
        <v>6756</v>
      </c>
      <c r="M18" s="554"/>
      <c r="N18" s="554"/>
      <c r="O18" s="554"/>
      <c r="P18" s="554"/>
      <c r="Q18" s="582"/>
      <c r="S18" s="582"/>
      <c r="AD18" s="582"/>
      <c r="AF18" s="1753" t="s">
        <v>6744</v>
      </c>
      <c r="AG18" s="1754" t="s">
        <v>6756</v>
      </c>
      <c r="AH18" s="1754" t="s">
        <v>6756</v>
      </c>
      <c r="AI18" s="1754" t="s">
        <v>6756</v>
      </c>
      <c r="AJ18" s="1754" t="s">
        <v>6756</v>
      </c>
      <c r="AK18" s="1754" t="s">
        <v>6756</v>
      </c>
      <c r="AL18" s="1754" t="s">
        <v>6756</v>
      </c>
      <c r="AM18" s="1754" t="s">
        <v>6756</v>
      </c>
      <c r="AN18" s="1754" t="s">
        <v>6756</v>
      </c>
      <c r="AO18" s="1754" t="s">
        <v>6756</v>
      </c>
      <c r="AP18" s="1755" t="s">
        <v>6756</v>
      </c>
      <c r="AQ18" s="1728"/>
    </row>
    <row r="19" spans="1:43" ht="15.75" customHeight="1" thickBot="1">
      <c r="A19" s="554"/>
      <c r="B19" s="1756" t="s">
        <v>6745</v>
      </c>
      <c r="C19" s="1757">
        <v>3</v>
      </c>
      <c r="D19" s="1757">
        <v>3</v>
      </c>
      <c r="E19" s="1757">
        <v>3</v>
      </c>
      <c r="F19" s="1757">
        <v>3</v>
      </c>
      <c r="G19" s="1757">
        <v>3</v>
      </c>
      <c r="H19" s="1757">
        <v>3</v>
      </c>
      <c r="I19" s="1757">
        <v>3</v>
      </c>
      <c r="J19" s="1757">
        <v>3</v>
      </c>
      <c r="K19" s="1757">
        <v>3</v>
      </c>
      <c r="L19" s="1758">
        <v>3</v>
      </c>
      <c r="M19" s="554"/>
      <c r="N19" s="554"/>
      <c r="O19" s="554"/>
      <c r="P19" s="554"/>
      <c r="Q19" s="582"/>
      <c r="S19" s="582"/>
      <c r="AD19" s="582"/>
      <c r="AF19" s="1756" t="s">
        <v>6745</v>
      </c>
      <c r="AG19" s="1757">
        <v>3</v>
      </c>
      <c r="AH19" s="1757">
        <v>3</v>
      </c>
      <c r="AI19" s="1757">
        <v>3</v>
      </c>
      <c r="AJ19" s="1757">
        <v>3</v>
      </c>
      <c r="AK19" s="1757">
        <v>3</v>
      </c>
      <c r="AL19" s="1757">
        <v>3</v>
      </c>
      <c r="AM19" s="1757">
        <v>3</v>
      </c>
      <c r="AN19" s="1757">
        <v>3</v>
      </c>
      <c r="AO19" s="1757">
        <v>3</v>
      </c>
      <c r="AP19" s="1758">
        <v>3</v>
      </c>
      <c r="AQ19" s="1728"/>
    </row>
    <row r="20" spans="1:43" ht="15.75" customHeight="1" thickTop="1">
      <c r="A20" s="554"/>
      <c r="B20" s="503" t="s">
        <v>16134</v>
      </c>
      <c r="C20" s="1071">
        <v>0</v>
      </c>
      <c r="D20" s="1071">
        <v>0</v>
      </c>
      <c r="E20" s="1071">
        <v>0</v>
      </c>
      <c r="F20" s="1254">
        <f t="shared" ref="F20:F34" si="2">IFERROR(E20-D20,0)</f>
        <v>0</v>
      </c>
      <c r="G20" s="1071">
        <v>0</v>
      </c>
      <c r="H20" s="1071">
        <v>0</v>
      </c>
      <c r="I20" s="1254">
        <f t="shared" ref="I20:I34" si="3">IFERROR(H20-G20,0)</f>
        <v>0</v>
      </c>
      <c r="J20" s="1071">
        <v>0</v>
      </c>
      <c r="K20" s="1071">
        <v>0</v>
      </c>
      <c r="L20" s="1071">
        <v>0</v>
      </c>
      <c r="M20" s="1741" t="s">
        <v>16135</v>
      </c>
      <c r="N20" s="554"/>
      <c r="O20" s="509"/>
      <c r="P20" s="554"/>
      <c r="Q20" s="582"/>
      <c r="R20" s="593">
        <f t="shared" ref="R20:R34" si="4">IF( SUM( T20:AC20 ) = 0, 0, $T$5 )</f>
        <v>0</v>
      </c>
      <c r="S20" s="582"/>
      <c r="T20" s="511">
        <f t="shared" ref="T20:V20" si="5" xml:space="preserve"> IF( ISNUMBER(C20 ), 0, 1 )</f>
        <v>0</v>
      </c>
      <c r="U20" s="511">
        <f t="shared" si="5"/>
        <v>0</v>
      </c>
      <c r="V20" s="511">
        <f t="shared" si="5"/>
        <v>0</v>
      </c>
      <c r="X20" s="511">
        <f t="shared" ref="X20" si="6" xml:space="preserve"> IF( ISNUMBER(G20 ), 0, 1 )</f>
        <v>0</v>
      </c>
      <c r="Y20" s="511">
        <f t="shared" ref="Y20" si="7" xml:space="preserve"> IF( ISNUMBER(H20 ), 0, 1 )</f>
        <v>0</v>
      </c>
      <c r="AA20" s="511">
        <f t="shared" ref="AA20" si="8" xml:space="preserve"> IF( ISNUMBER(J20 ), 0, 1 )</f>
        <v>0</v>
      </c>
      <c r="AB20" s="511">
        <f t="shared" ref="AB20" si="9" xml:space="preserve"> IF( ISNUMBER(K20 ), 0, 1 )</f>
        <v>0</v>
      </c>
      <c r="AC20" s="511">
        <f t="shared" ref="AC20" si="10" xml:space="preserve"> IF( ISNUMBER(L20 ), 0, 1 )</f>
        <v>0</v>
      </c>
      <c r="AD20" s="582"/>
      <c r="AF20" s="503" t="s">
        <v>16134</v>
      </c>
      <c r="AG20" s="696"/>
      <c r="AH20" s="696"/>
      <c r="AI20" s="696"/>
      <c r="AJ20" s="1056"/>
      <c r="AK20" s="696"/>
      <c r="AL20" s="696"/>
      <c r="AM20" s="1056"/>
      <c r="AN20" s="696"/>
      <c r="AO20" s="696"/>
      <c r="AP20" s="697"/>
      <c r="AQ20" s="1728"/>
    </row>
    <row r="21" spans="1:43" ht="15.75" customHeight="1">
      <c r="A21" s="554"/>
      <c r="B21" s="512" t="s">
        <v>16136</v>
      </c>
      <c r="C21" s="1074">
        <v>0</v>
      </c>
      <c r="D21" s="1074">
        <v>0</v>
      </c>
      <c r="E21" s="1074">
        <v>0</v>
      </c>
      <c r="F21" s="1256">
        <f t="shared" si="2"/>
        <v>0</v>
      </c>
      <c r="G21" s="1074">
        <v>0</v>
      </c>
      <c r="H21" s="1074">
        <v>0</v>
      </c>
      <c r="I21" s="1256">
        <f t="shared" si="3"/>
        <v>0</v>
      </c>
      <c r="J21" s="1074">
        <v>0</v>
      </c>
      <c r="K21" s="1074">
        <v>0</v>
      </c>
      <c r="L21" s="1074">
        <v>0</v>
      </c>
      <c r="M21" s="1744" t="s">
        <v>16137</v>
      </c>
      <c r="N21" s="554"/>
      <c r="O21" s="517"/>
      <c r="P21" s="554"/>
      <c r="Q21" s="582"/>
      <c r="R21" s="593">
        <f t="shared" si="4"/>
        <v>0</v>
      </c>
      <c r="S21" s="582"/>
      <c r="T21" s="511">
        <f t="shared" ref="T21:T34" si="11" xml:space="preserve"> IF( ISNUMBER(C21 ), 0, 1 )</f>
        <v>0</v>
      </c>
      <c r="U21" s="511">
        <f t="shared" ref="U21:U34" si="12" xml:space="preserve"> IF( ISNUMBER(D21 ), 0, 1 )</f>
        <v>0</v>
      </c>
      <c r="V21" s="511">
        <f t="shared" ref="V21:V34" si="13" xml:space="preserve"> IF( ISNUMBER(E21 ), 0, 1 )</f>
        <v>0</v>
      </c>
      <c r="X21" s="511">
        <f t="shared" ref="X21:X34" si="14" xml:space="preserve"> IF( ISNUMBER(G21 ), 0, 1 )</f>
        <v>0</v>
      </c>
      <c r="Y21" s="511">
        <f t="shared" ref="Y21:Y34" si="15" xml:space="preserve"> IF( ISNUMBER(H21 ), 0, 1 )</f>
        <v>0</v>
      </c>
      <c r="AA21" s="511">
        <f t="shared" ref="AA21:AA34" si="16" xml:space="preserve"> IF( ISNUMBER(J21 ), 0, 1 )</f>
        <v>0</v>
      </c>
      <c r="AB21" s="511">
        <f t="shared" ref="AB21:AB34" si="17" xml:space="preserve"> IF( ISNUMBER(K21 ), 0, 1 )</f>
        <v>0</v>
      </c>
      <c r="AC21" s="511">
        <f t="shared" ref="AC21:AC34" si="18" xml:space="preserve"> IF( ISNUMBER(L21 ), 0, 1 )</f>
        <v>0</v>
      </c>
      <c r="AD21" s="582"/>
      <c r="AF21" s="512" t="s">
        <v>16136</v>
      </c>
      <c r="AG21" s="701"/>
      <c r="AH21" s="701"/>
      <c r="AI21" s="701"/>
      <c r="AJ21" s="1057"/>
      <c r="AK21" s="701"/>
      <c r="AL21" s="701"/>
      <c r="AM21" s="1057"/>
      <c r="AN21" s="701"/>
      <c r="AO21" s="701"/>
      <c r="AP21" s="677"/>
      <c r="AQ21" s="1728"/>
    </row>
    <row r="22" spans="1:43" ht="15.75" customHeight="1">
      <c r="A22" s="554"/>
      <c r="B22" s="512" t="s">
        <v>16138</v>
      </c>
      <c r="C22" s="1074">
        <v>0</v>
      </c>
      <c r="D22" s="1074">
        <v>0</v>
      </c>
      <c r="E22" s="1074">
        <v>0</v>
      </c>
      <c r="F22" s="1256">
        <f t="shared" si="2"/>
        <v>0</v>
      </c>
      <c r="G22" s="1074">
        <v>0</v>
      </c>
      <c r="H22" s="1074">
        <v>0</v>
      </c>
      <c r="I22" s="1256">
        <f t="shared" si="3"/>
        <v>0</v>
      </c>
      <c r="J22" s="1074">
        <v>0</v>
      </c>
      <c r="K22" s="1074">
        <v>0</v>
      </c>
      <c r="L22" s="1074">
        <v>0</v>
      </c>
      <c r="M22" s="1744" t="s">
        <v>16139</v>
      </c>
      <c r="N22" s="554"/>
      <c r="O22" s="517"/>
      <c r="P22" s="554"/>
      <c r="Q22" s="582"/>
      <c r="R22" s="593">
        <f t="shared" si="4"/>
        <v>0</v>
      </c>
      <c r="S22" s="582"/>
      <c r="T22" s="511">
        <f t="shared" si="11"/>
        <v>0</v>
      </c>
      <c r="U22" s="511">
        <f t="shared" si="12"/>
        <v>0</v>
      </c>
      <c r="V22" s="511">
        <f t="shared" si="13"/>
        <v>0</v>
      </c>
      <c r="X22" s="511">
        <f t="shared" si="14"/>
        <v>0</v>
      </c>
      <c r="Y22" s="511">
        <f t="shared" si="15"/>
        <v>0</v>
      </c>
      <c r="AA22" s="511">
        <f t="shared" si="16"/>
        <v>0</v>
      </c>
      <c r="AB22" s="511">
        <f t="shared" si="17"/>
        <v>0</v>
      </c>
      <c r="AC22" s="511">
        <f t="shared" si="18"/>
        <v>0</v>
      </c>
      <c r="AD22" s="582"/>
      <c r="AF22" s="512" t="s">
        <v>16138</v>
      </c>
      <c r="AG22" s="701"/>
      <c r="AH22" s="701"/>
      <c r="AI22" s="701"/>
      <c r="AJ22" s="1057"/>
      <c r="AK22" s="701"/>
      <c r="AL22" s="701"/>
      <c r="AM22" s="1057"/>
      <c r="AN22" s="701"/>
      <c r="AO22" s="701"/>
      <c r="AP22" s="677"/>
      <c r="AQ22" s="1728"/>
    </row>
    <row r="23" spans="1:43" ht="15.75" customHeight="1">
      <c r="A23" s="554"/>
      <c r="B23" s="512" t="s">
        <v>16140</v>
      </c>
      <c r="C23" s="1074">
        <v>0</v>
      </c>
      <c r="D23" s="1074">
        <v>0</v>
      </c>
      <c r="E23" s="1074">
        <v>0</v>
      </c>
      <c r="F23" s="1256">
        <f t="shared" si="2"/>
        <v>0</v>
      </c>
      <c r="G23" s="1074">
        <v>0</v>
      </c>
      <c r="H23" s="1074">
        <v>0</v>
      </c>
      <c r="I23" s="1256">
        <f t="shared" si="3"/>
        <v>0</v>
      </c>
      <c r="J23" s="1074">
        <v>0</v>
      </c>
      <c r="K23" s="1074">
        <v>0</v>
      </c>
      <c r="L23" s="1074">
        <v>0</v>
      </c>
      <c r="M23" s="1744" t="s">
        <v>16141</v>
      </c>
      <c r="N23" s="554"/>
      <c r="O23" s="517"/>
      <c r="P23" s="554"/>
      <c r="Q23" s="582"/>
      <c r="R23" s="593">
        <f t="shared" si="4"/>
        <v>0</v>
      </c>
      <c r="S23" s="582"/>
      <c r="T23" s="511">
        <f t="shared" si="11"/>
        <v>0</v>
      </c>
      <c r="U23" s="511">
        <f t="shared" si="12"/>
        <v>0</v>
      </c>
      <c r="V23" s="511">
        <f t="shared" si="13"/>
        <v>0</v>
      </c>
      <c r="X23" s="511">
        <f t="shared" si="14"/>
        <v>0</v>
      </c>
      <c r="Y23" s="511">
        <f t="shared" si="15"/>
        <v>0</v>
      </c>
      <c r="AA23" s="511">
        <f t="shared" si="16"/>
        <v>0</v>
      </c>
      <c r="AB23" s="511">
        <f t="shared" si="17"/>
        <v>0</v>
      </c>
      <c r="AC23" s="511">
        <f t="shared" si="18"/>
        <v>0</v>
      </c>
      <c r="AD23" s="582"/>
      <c r="AF23" s="512" t="s">
        <v>16140</v>
      </c>
      <c r="AG23" s="701"/>
      <c r="AH23" s="701"/>
      <c r="AI23" s="701"/>
      <c r="AJ23" s="1057"/>
      <c r="AK23" s="701"/>
      <c r="AL23" s="701"/>
      <c r="AM23" s="1057"/>
      <c r="AN23" s="701"/>
      <c r="AO23" s="701"/>
      <c r="AP23" s="677"/>
      <c r="AQ23" s="1728"/>
    </row>
    <row r="24" spans="1:43" ht="15.75" customHeight="1">
      <c r="A24" s="554"/>
      <c r="B24" s="512" t="s">
        <v>16142</v>
      </c>
      <c r="C24" s="1074">
        <v>0</v>
      </c>
      <c r="D24" s="1074">
        <v>0</v>
      </c>
      <c r="E24" s="1074">
        <v>0</v>
      </c>
      <c r="F24" s="1256">
        <f t="shared" si="2"/>
        <v>0</v>
      </c>
      <c r="G24" s="1074">
        <v>0</v>
      </c>
      <c r="H24" s="1074">
        <v>0</v>
      </c>
      <c r="I24" s="1256">
        <f t="shared" si="3"/>
        <v>0</v>
      </c>
      <c r="J24" s="1074">
        <v>0</v>
      </c>
      <c r="K24" s="1074">
        <v>0</v>
      </c>
      <c r="L24" s="1074">
        <v>0</v>
      </c>
      <c r="M24" s="1744" t="s">
        <v>16143</v>
      </c>
      <c r="N24" s="554"/>
      <c r="O24" s="517"/>
      <c r="P24" s="554"/>
      <c r="Q24" s="582"/>
      <c r="R24" s="593">
        <f t="shared" si="4"/>
        <v>0</v>
      </c>
      <c r="S24" s="582"/>
      <c r="T24" s="511">
        <f t="shared" si="11"/>
        <v>0</v>
      </c>
      <c r="U24" s="511">
        <f t="shared" si="12"/>
        <v>0</v>
      </c>
      <c r="V24" s="511">
        <f t="shared" si="13"/>
        <v>0</v>
      </c>
      <c r="X24" s="511">
        <f t="shared" si="14"/>
        <v>0</v>
      </c>
      <c r="Y24" s="511">
        <f t="shared" si="15"/>
        <v>0</v>
      </c>
      <c r="AA24" s="511">
        <f t="shared" si="16"/>
        <v>0</v>
      </c>
      <c r="AB24" s="511">
        <f t="shared" si="17"/>
        <v>0</v>
      </c>
      <c r="AC24" s="511">
        <f t="shared" si="18"/>
        <v>0</v>
      </c>
      <c r="AD24" s="582"/>
      <c r="AF24" s="512" t="s">
        <v>16142</v>
      </c>
      <c r="AG24" s="701"/>
      <c r="AH24" s="701"/>
      <c r="AI24" s="701"/>
      <c r="AJ24" s="1057"/>
      <c r="AK24" s="701"/>
      <c r="AL24" s="701"/>
      <c r="AM24" s="1057"/>
      <c r="AN24" s="701"/>
      <c r="AO24" s="701"/>
      <c r="AP24" s="677"/>
      <c r="AQ24" s="1728"/>
    </row>
    <row r="25" spans="1:43" ht="15.75" customHeight="1">
      <c r="A25" s="554"/>
      <c r="B25" s="512" t="s">
        <v>16144</v>
      </c>
      <c r="C25" s="1074">
        <v>0</v>
      </c>
      <c r="D25" s="1074">
        <v>0</v>
      </c>
      <c r="E25" s="1074">
        <v>0</v>
      </c>
      <c r="F25" s="1256">
        <f t="shared" si="2"/>
        <v>0</v>
      </c>
      <c r="G25" s="1074">
        <v>0</v>
      </c>
      <c r="H25" s="1074">
        <v>0</v>
      </c>
      <c r="I25" s="1256">
        <f t="shared" si="3"/>
        <v>0</v>
      </c>
      <c r="J25" s="1074">
        <v>0</v>
      </c>
      <c r="K25" s="1074">
        <v>0</v>
      </c>
      <c r="L25" s="1074">
        <v>0</v>
      </c>
      <c r="M25" s="1744" t="s">
        <v>16145</v>
      </c>
      <c r="N25" s="554"/>
      <c r="O25" s="517"/>
      <c r="P25" s="554"/>
      <c r="Q25" s="582"/>
      <c r="R25" s="593">
        <f t="shared" si="4"/>
        <v>0</v>
      </c>
      <c r="S25" s="582"/>
      <c r="T25" s="511">
        <f t="shared" si="11"/>
        <v>0</v>
      </c>
      <c r="U25" s="511">
        <f t="shared" si="12"/>
        <v>0</v>
      </c>
      <c r="V25" s="511">
        <f t="shared" si="13"/>
        <v>0</v>
      </c>
      <c r="X25" s="511">
        <f t="shared" si="14"/>
        <v>0</v>
      </c>
      <c r="Y25" s="511">
        <f t="shared" si="15"/>
        <v>0</v>
      </c>
      <c r="AA25" s="511">
        <f t="shared" si="16"/>
        <v>0</v>
      </c>
      <c r="AB25" s="511">
        <f t="shared" si="17"/>
        <v>0</v>
      </c>
      <c r="AC25" s="511">
        <f t="shared" si="18"/>
        <v>0</v>
      </c>
      <c r="AD25" s="582"/>
      <c r="AF25" s="512" t="s">
        <v>16144</v>
      </c>
      <c r="AG25" s="701"/>
      <c r="AH25" s="701"/>
      <c r="AI25" s="701"/>
      <c r="AJ25" s="1057"/>
      <c r="AK25" s="701"/>
      <c r="AL25" s="701"/>
      <c r="AM25" s="1057"/>
      <c r="AN25" s="701"/>
      <c r="AO25" s="701"/>
      <c r="AP25" s="677"/>
      <c r="AQ25" s="1728"/>
    </row>
    <row r="26" spans="1:43" ht="15.75" customHeight="1">
      <c r="A26" s="554"/>
      <c r="B26" s="512" t="s">
        <v>16146</v>
      </c>
      <c r="C26" s="1074">
        <v>0</v>
      </c>
      <c r="D26" s="1074">
        <v>0</v>
      </c>
      <c r="E26" s="1074">
        <v>0</v>
      </c>
      <c r="F26" s="1256">
        <f t="shared" si="2"/>
        <v>0</v>
      </c>
      <c r="G26" s="1074">
        <v>0</v>
      </c>
      <c r="H26" s="1074">
        <v>0</v>
      </c>
      <c r="I26" s="1256">
        <f t="shared" si="3"/>
        <v>0</v>
      </c>
      <c r="J26" s="1074">
        <v>0</v>
      </c>
      <c r="K26" s="1074">
        <v>0</v>
      </c>
      <c r="L26" s="1074">
        <v>0</v>
      </c>
      <c r="M26" s="1744" t="s">
        <v>16147</v>
      </c>
      <c r="N26" s="554"/>
      <c r="O26" s="517"/>
      <c r="P26" s="554"/>
      <c r="Q26" s="582"/>
      <c r="R26" s="593">
        <f t="shared" si="4"/>
        <v>0</v>
      </c>
      <c r="S26" s="582"/>
      <c r="T26" s="511">
        <f t="shared" si="11"/>
        <v>0</v>
      </c>
      <c r="U26" s="511">
        <f t="shared" si="12"/>
        <v>0</v>
      </c>
      <c r="V26" s="511">
        <f t="shared" si="13"/>
        <v>0</v>
      </c>
      <c r="X26" s="511">
        <f t="shared" si="14"/>
        <v>0</v>
      </c>
      <c r="Y26" s="511">
        <f t="shared" si="15"/>
        <v>0</v>
      </c>
      <c r="AA26" s="511">
        <f t="shared" si="16"/>
        <v>0</v>
      </c>
      <c r="AB26" s="511">
        <f t="shared" si="17"/>
        <v>0</v>
      </c>
      <c r="AC26" s="511">
        <f t="shared" si="18"/>
        <v>0</v>
      </c>
      <c r="AD26" s="582"/>
      <c r="AF26" s="512" t="s">
        <v>16146</v>
      </c>
      <c r="AG26" s="701"/>
      <c r="AH26" s="701"/>
      <c r="AI26" s="701"/>
      <c r="AJ26" s="1057"/>
      <c r="AK26" s="701"/>
      <c r="AL26" s="701"/>
      <c r="AM26" s="1057"/>
      <c r="AN26" s="701"/>
      <c r="AO26" s="701"/>
      <c r="AP26" s="677"/>
      <c r="AQ26" s="1728"/>
    </row>
    <row r="27" spans="1:43" ht="15.75" customHeight="1">
      <c r="A27" s="554"/>
      <c r="B27" s="512" t="s">
        <v>16148</v>
      </c>
      <c r="C27" s="1074">
        <v>0</v>
      </c>
      <c r="D27" s="1074">
        <v>0</v>
      </c>
      <c r="E27" s="1074">
        <v>0</v>
      </c>
      <c r="F27" s="1256">
        <f t="shared" si="2"/>
        <v>0</v>
      </c>
      <c r="G27" s="1074">
        <v>0</v>
      </c>
      <c r="H27" s="1074">
        <v>0</v>
      </c>
      <c r="I27" s="1256">
        <f t="shared" si="3"/>
        <v>0</v>
      </c>
      <c r="J27" s="1074">
        <v>0</v>
      </c>
      <c r="K27" s="1074">
        <v>0</v>
      </c>
      <c r="L27" s="1074">
        <v>0</v>
      </c>
      <c r="M27" s="1744" t="s">
        <v>16149</v>
      </c>
      <c r="N27" s="554"/>
      <c r="O27" s="517"/>
      <c r="P27" s="554"/>
      <c r="Q27" s="582"/>
      <c r="R27" s="593">
        <f t="shared" si="4"/>
        <v>0</v>
      </c>
      <c r="S27" s="582"/>
      <c r="T27" s="511">
        <f t="shared" si="11"/>
        <v>0</v>
      </c>
      <c r="U27" s="511">
        <f t="shared" si="12"/>
        <v>0</v>
      </c>
      <c r="V27" s="511">
        <f t="shared" si="13"/>
        <v>0</v>
      </c>
      <c r="X27" s="511">
        <f t="shared" si="14"/>
        <v>0</v>
      </c>
      <c r="Y27" s="511">
        <f t="shared" si="15"/>
        <v>0</v>
      </c>
      <c r="AA27" s="511">
        <f t="shared" si="16"/>
        <v>0</v>
      </c>
      <c r="AB27" s="511">
        <f t="shared" si="17"/>
        <v>0</v>
      </c>
      <c r="AC27" s="511">
        <f t="shared" si="18"/>
        <v>0</v>
      </c>
      <c r="AD27" s="582"/>
      <c r="AF27" s="512" t="s">
        <v>16148</v>
      </c>
      <c r="AG27" s="701"/>
      <c r="AH27" s="701"/>
      <c r="AI27" s="701"/>
      <c r="AJ27" s="1057"/>
      <c r="AK27" s="701"/>
      <c r="AL27" s="701"/>
      <c r="AM27" s="1057"/>
      <c r="AN27" s="701"/>
      <c r="AO27" s="701"/>
      <c r="AP27" s="677"/>
      <c r="AQ27" s="1728"/>
    </row>
    <row r="28" spans="1:43" ht="15.75" customHeight="1">
      <c r="A28" s="554"/>
      <c r="B28" s="512" t="s">
        <v>16150</v>
      </c>
      <c r="C28" s="1074">
        <v>0</v>
      </c>
      <c r="D28" s="1074">
        <v>0</v>
      </c>
      <c r="E28" s="1074">
        <v>0</v>
      </c>
      <c r="F28" s="1256">
        <f t="shared" si="2"/>
        <v>0</v>
      </c>
      <c r="G28" s="1074">
        <v>0</v>
      </c>
      <c r="H28" s="1074">
        <v>0</v>
      </c>
      <c r="I28" s="1256">
        <f t="shared" si="3"/>
        <v>0</v>
      </c>
      <c r="J28" s="1074">
        <v>0</v>
      </c>
      <c r="K28" s="1074">
        <v>0</v>
      </c>
      <c r="L28" s="1074">
        <v>0</v>
      </c>
      <c r="M28" s="1744" t="s">
        <v>16151</v>
      </c>
      <c r="N28" s="554"/>
      <c r="O28" s="517"/>
      <c r="P28" s="554"/>
      <c r="Q28" s="582"/>
      <c r="R28" s="593">
        <f t="shared" si="4"/>
        <v>0</v>
      </c>
      <c r="S28" s="582"/>
      <c r="T28" s="511">
        <f t="shared" si="11"/>
        <v>0</v>
      </c>
      <c r="U28" s="511">
        <f t="shared" si="12"/>
        <v>0</v>
      </c>
      <c r="V28" s="511">
        <f t="shared" si="13"/>
        <v>0</v>
      </c>
      <c r="X28" s="511">
        <f t="shared" si="14"/>
        <v>0</v>
      </c>
      <c r="Y28" s="511">
        <f t="shared" si="15"/>
        <v>0</v>
      </c>
      <c r="AA28" s="511">
        <f t="shared" si="16"/>
        <v>0</v>
      </c>
      <c r="AB28" s="511">
        <f t="shared" si="17"/>
        <v>0</v>
      </c>
      <c r="AC28" s="511">
        <f t="shared" si="18"/>
        <v>0</v>
      </c>
      <c r="AD28" s="582"/>
      <c r="AF28" s="512" t="s">
        <v>16150</v>
      </c>
      <c r="AG28" s="701"/>
      <c r="AH28" s="701"/>
      <c r="AI28" s="701"/>
      <c r="AJ28" s="1057"/>
      <c r="AK28" s="701"/>
      <c r="AL28" s="701"/>
      <c r="AM28" s="1057"/>
      <c r="AN28" s="701"/>
      <c r="AO28" s="701"/>
      <c r="AP28" s="677"/>
      <c r="AQ28" s="1728"/>
    </row>
    <row r="29" spans="1:43" ht="15.75" customHeight="1">
      <c r="A29" s="554"/>
      <c r="B29" s="512" t="s">
        <v>16152</v>
      </c>
      <c r="C29" s="1074">
        <v>0</v>
      </c>
      <c r="D29" s="1074">
        <v>0</v>
      </c>
      <c r="E29" s="1074">
        <v>0</v>
      </c>
      <c r="F29" s="1256">
        <f t="shared" si="2"/>
        <v>0</v>
      </c>
      <c r="G29" s="1074">
        <v>0</v>
      </c>
      <c r="H29" s="1074">
        <v>0</v>
      </c>
      <c r="I29" s="1256">
        <f t="shared" si="3"/>
        <v>0</v>
      </c>
      <c r="J29" s="1074">
        <v>0</v>
      </c>
      <c r="K29" s="1074">
        <v>0</v>
      </c>
      <c r="L29" s="1074">
        <v>0</v>
      </c>
      <c r="M29" s="1744" t="s">
        <v>16153</v>
      </c>
      <c r="N29" s="554"/>
      <c r="O29" s="517"/>
      <c r="P29" s="554"/>
      <c r="Q29" s="582"/>
      <c r="R29" s="593">
        <f t="shared" si="4"/>
        <v>0</v>
      </c>
      <c r="S29" s="582"/>
      <c r="T29" s="511">
        <f t="shared" si="11"/>
        <v>0</v>
      </c>
      <c r="U29" s="511">
        <f t="shared" si="12"/>
        <v>0</v>
      </c>
      <c r="V29" s="511">
        <f t="shared" si="13"/>
        <v>0</v>
      </c>
      <c r="X29" s="511">
        <f t="shared" si="14"/>
        <v>0</v>
      </c>
      <c r="Y29" s="511">
        <f t="shared" si="15"/>
        <v>0</v>
      </c>
      <c r="AA29" s="511">
        <f t="shared" si="16"/>
        <v>0</v>
      </c>
      <c r="AB29" s="511">
        <f t="shared" si="17"/>
        <v>0</v>
      </c>
      <c r="AC29" s="511">
        <f t="shared" si="18"/>
        <v>0</v>
      </c>
      <c r="AD29" s="582"/>
      <c r="AF29" s="512" t="s">
        <v>16152</v>
      </c>
      <c r="AG29" s="701"/>
      <c r="AH29" s="701"/>
      <c r="AI29" s="701"/>
      <c r="AJ29" s="1057"/>
      <c r="AK29" s="701"/>
      <c r="AL29" s="701"/>
      <c r="AM29" s="1057"/>
      <c r="AN29" s="701"/>
      <c r="AO29" s="701"/>
      <c r="AP29" s="677"/>
      <c r="AQ29" s="1728"/>
    </row>
    <row r="30" spans="1:43" ht="15.75" customHeight="1">
      <c r="A30" s="554"/>
      <c r="B30" s="512" t="s">
        <v>16154</v>
      </c>
      <c r="C30" s="1074">
        <v>0</v>
      </c>
      <c r="D30" s="1074">
        <v>0</v>
      </c>
      <c r="E30" s="1074">
        <v>0</v>
      </c>
      <c r="F30" s="1256">
        <f t="shared" si="2"/>
        <v>0</v>
      </c>
      <c r="G30" s="1074">
        <v>0</v>
      </c>
      <c r="H30" s="1074">
        <v>0</v>
      </c>
      <c r="I30" s="1256">
        <f t="shared" si="3"/>
        <v>0</v>
      </c>
      <c r="J30" s="1074">
        <v>0</v>
      </c>
      <c r="K30" s="1074">
        <v>0</v>
      </c>
      <c r="L30" s="1074">
        <v>0</v>
      </c>
      <c r="M30" s="1744" t="s">
        <v>16155</v>
      </c>
      <c r="N30" s="554"/>
      <c r="O30" s="517"/>
      <c r="P30" s="554"/>
      <c r="Q30" s="582"/>
      <c r="R30" s="593">
        <f t="shared" si="4"/>
        <v>0</v>
      </c>
      <c r="S30" s="582"/>
      <c r="T30" s="511">
        <f t="shared" si="11"/>
        <v>0</v>
      </c>
      <c r="U30" s="511">
        <f t="shared" si="12"/>
        <v>0</v>
      </c>
      <c r="V30" s="511">
        <f t="shared" si="13"/>
        <v>0</v>
      </c>
      <c r="X30" s="511">
        <f t="shared" si="14"/>
        <v>0</v>
      </c>
      <c r="Y30" s="511">
        <f t="shared" si="15"/>
        <v>0</v>
      </c>
      <c r="AA30" s="511">
        <f t="shared" si="16"/>
        <v>0</v>
      </c>
      <c r="AB30" s="511">
        <f t="shared" si="17"/>
        <v>0</v>
      </c>
      <c r="AC30" s="511">
        <f t="shared" si="18"/>
        <v>0</v>
      </c>
      <c r="AD30" s="582"/>
      <c r="AF30" s="512" t="s">
        <v>16154</v>
      </c>
      <c r="AG30" s="701"/>
      <c r="AH30" s="701"/>
      <c r="AI30" s="701"/>
      <c r="AJ30" s="1057"/>
      <c r="AK30" s="701"/>
      <c r="AL30" s="701"/>
      <c r="AM30" s="1057"/>
      <c r="AN30" s="701"/>
      <c r="AO30" s="701"/>
      <c r="AP30" s="677"/>
      <c r="AQ30" s="1728"/>
    </row>
    <row r="31" spans="1:43" ht="15.75" customHeight="1">
      <c r="A31" s="554"/>
      <c r="B31" s="512" t="s">
        <v>16156</v>
      </c>
      <c r="C31" s="1074">
        <v>0</v>
      </c>
      <c r="D31" s="1074">
        <v>0</v>
      </c>
      <c r="E31" s="1074">
        <v>0</v>
      </c>
      <c r="F31" s="1256">
        <f t="shared" si="2"/>
        <v>0</v>
      </c>
      <c r="G31" s="1074">
        <v>0</v>
      </c>
      <c r="H31" s="1074">
        <v>0</v>
      </c>
      <c r="I31" s="1256">
        <f t="shared" si="3"/>
        <v>0</v>
      </c>
      <c r="J31" s="1074">
        <v>0</v>
      </c>
      <c r="K31" s="1074">
        <v>0</v>
      </c>
      <c r="L31" s="1074">
        <v>0</v>
      </c>
      <c r="M31" s="1744" t="s">
        <v>16157</v>
      </c>
      <c r="N31" s="554"/>
      <c r="O31" s="517"/>
      <c r="P31" s="554"/>
      <c r="Q31" s="582"/>
      <c r="R31" s="593">
        <f t="shared" si="4"/>
        <v>0</v>
      </c>
      <c r="S31" s="582"/>
      <c r="T31" s="511">
        <f t="shared" si="11"/>
        <v>0</v>
      </c>
      <c r="U31" s="511">
        <f t="shared" si="12"/>
        <v>0</v>
      </c>
      <c r="V31" s="511">
        <f t="shared" si="13"/>
        <v>0</v>
      </c>
      <c r="X31" s="511">
        <f t="shared" si="14"/>
        <v>0</v>
      </c>
      <c r="Y31" s="511">
        <f t="shared" si="15"/>
        <v>0</v>
      </c>
      <c r="AA31" s="511">
        <f t="shared" si="16"/>
        <v>0</v>
      </c>
      <c r="AB31" s="511">
        <f t="shared" si="17"/>
        <v>0</v>
      </c>
      <c r="AC31" s="511">
        <f t="shared" si="18"/>
        <v>0</v>
      </c>
      <c r="AD31" s="582"/>
      <c r="AF31" s="512" t="s">
        <v>16156</v>
      </c>
      <c r="AG31" s="701"/>
      <c r="AH31" s="701"/>
      <c r="AI31" s="701"/>
      <c r="AJ31" s="1057"/>
      <c r="AK31" s="701"/>
      <c r="AL31" s="701"/>
      <c r="AM31" s="1057"/>
      <c r="AN31" s="701"/>
      <c r="AO31" s="701"/>
      <c r="AP31" s="677"/>
      <c r="AQ31" s="1728"/>
    </row>
    <row r="32" spans="1:43" ht="15.75" customHeight="1">
      <c r="A32" s="554"/>
      <c r="B32" s="512" t="s">
        <v>16158</v>
      </c>
      <c r="C32" s="1074">
        <v>0</v>
      </c>
      <c r="D32" s="1074">
        <v>0</v>
      </c>
      <c r="E32" s="1074">
        <v>0</v>
      </c>
      <c r="F32" s="1256">
        <f t="shared" si="2"/>
        <v>0</v>
      </c>
      <c r="G32" s="1074">
        <v>0</v>
      </c>
      <c r="H32" s="1074">
        <v>0</v>
      </c>
      <c r="I32" s="1256">
        <f t="shared" si="3"/>
        <v>0</v>
      </c>
      <c r="J32" s="1074">
        <v>0</v>
      </c>
      <c r="K32" s="1074">
        <v>0</v>
      </c>
      <c r="L32" s="1074">
        <v>0</v>
      </c>
      <c r="M32" s="1744" t="s">
        <v>16159</v>
      </c>
      <c r="N32" s="554"/>
      <c r="O32" s="517"/>
      <c r="P32" s="554"/>
      <c r="Q32" s="582"/>
      <c r="R32" s="593">
        <f t="shared" si="4"/>
        <v>0</v>
      </c>
      <c r="S32" s="582"/>
      <c r="T32" s="511">
        <f t="shared" si="11"/>
        <v>0</v>
      </c>
      <c r="U32" s="511">
        <f t="shared" si="12"/>
        <v>0</v>
      </c>
      <c r="V32" s="511">
        <f t="shared" si="13"/>
        <v>0</v>
      </c>
      <c r="X32" s="511">
        <f t="shared" si="14"/>
        <v>0</v>
      </c>
      <c r="Y32" s="511">
        <f t="shared" si="15"/>
        <v>0</v>
      </c>
      <c r="AA32" s="511">
        <f t="shared" si="16"/>
        <v>0</v>
      </c>
      <c r="AB32" s="511">
        <f t="shared" si="17"/>
        <v>0</v>
      </c>
      <c r="AC32" s="511">
        <f t="shared" si="18"/>
        <v>0</v>
      </c>
      <c r="AD32" s="582"/>
      <c r="AF32" s="512" t="s">
        <v>16158</v>
      </c>
      <c r="AG32" s="701"/>
      <c r="AH32" s="701"/>
      <c r="AI32" s="701"/>
      <c r="AJ32" s="1057"/>
      <c r="AK32" s="701"/>
      <c r="AL32" s="701"/>
      <c r="AM32" s="1057"/>
      <c r="AN32" s="701"/>
      <c r="AO32" s="701"/>
      <c r="AP32" s="677"/>
      <c r="AQ32" s="1728"/>
    </row>
    <row r="33" spans="1:43" ht="15.75" customHeight="1">
      <c r="A33" s="554"/>
      <c r="B33" s="512" t="s">
        <v>16160</v>
      </c>
      <c r="C33" s="1074">
        <v>0</v>
      </c>
      <c r="D33" s="1074">
        <v>0</v>
      </c>
      <c r="E33" s="1074">
        <v>0</v>
      </c>
      <c r="F33" s="1256">
        <f t="shared" si="2"/>
        <v>0</v>
      </c>
      <c r="G33" s="1074">
        <v>0</v>
      </c>
      <c r="H33" s="1074">
        <v>0</v>
      </c>
      <c r="I33" s="1256">
        <f t="shared" si="3"/>
        <v>0</v>
      </c>
      <c r="J33" s="1074">
        <v>0</v>
      </c>
      <c r="K33" s="1074">
        <v>0</v>
      </c>
      <c r="L33" s="1074">
        <v>0</v>
      </c>
      <c r="M33" s="1744" t="s">
        <v>16161</v>
      </c>
      <c r="N33" s="554"/>
      <c r="O33" s="517"/>
      <c r="P33" s="554"/>
      <c r="Q33" s="582"/>
      <c r="R33" s="593">
        <f t="shared" si="4"/>
        <v>0</v>
      </c>
      <c r="S33" s="582"/>
      <c r="T33" s="511">
        <f t="shared" si="11"/>
        <v>0</v>
      </c>
      <c r="U33" s="511">
        <f t="shared" si="12"/>
        <v>0</v>
      </c>
      <c r="V33" s="511">
        <f t="shared" si="13"/>
        <v>0</v>
      </c>
      <c r="X33" s="511">
        <f t="shared" si="14"/>
        <v>0</v>
      </c>
      <c r="Y33" s="511">
        <f t="shared" si="15"/>
        <v>0</v>
      </c>
      <c r="AA33" s="511">
        <f t="shared" si="16"/>
        <v>0</v>
      </c>
      <c r="AB33" s="511">
        <f t="shared" si="17"/>
        <v>0</v>
      </c>
      <c r="AC33" s="511">
        <f t="shared" si="18"/>
        <v>0</v>
      </c>
      <c r="AD33" s="582"/>
      <c r="AF33" s="512" t="s">
        <v>16160</v>
      </c>
      <c r="AG33" s="701"/>
      <c r="AH33" s="701"/>
      <c r="AI33" s="701"/>
      <c r="AJ33" s="1057"/>
      <c r="AK33" s="701"/>
      <c r="AL33" s="701"/>
      <c r="AM33" s="1057"/>
      <c r="AN33" s="701"/>
      <c r="AO33" s="701"/>
      <c r="AP33" s="677"/>
      <c r="AQ33" s="1728"/>
    </row>
    <row r="34" spans="1:43" ht="15.75" customHeight="1">
      <c r="A34" s="554"/>
      <c r="B34" s="512" t="s">
        <v>16162</v>
      </c>
      <c r="C34" s="1074">
        <v>0</v>
      </c>
      <c r="D34" s="1074">
        <v>0</v>
      </c>
      <c r="E34" s="1074">
        <v>0</v>
      </c>
      <c r="F34" s="1256">
        <f t="shared" si="2"/>
        <v>0</v>
      </c>
      <c r="G34" s="1074">
        <v>0</v>
      </c>
      <c r="H34" s="1074">
        <v>0</v>
      </c>
      <c r="I34" s="1256">
        <f t="shared" si="3"/>
        <v>0</v>
      </c>
      <c r="J34" s="1074">
        <v>0</v>
      </c>
      <c r="K34" s="1074">
        <v>0</v>
      </c>
      <c r="L34" s="1074">
        <v>0</v>
      </c>
      <c r="M34" s="1744" t="s">
        <v>16163</v>
      </c>
      <c r="N34" s="554"/>
      <c r="O34" s="517"/>
      <c r="P34" s="554"/>
      <c r="Q34" s="582"/>
      <c r="R34" s="593">
        <f t="shared" si="4"/>
        <v>0</v>
      </c>
      <c r="S34" s="582"/>
      <c r="T34" s="511">
        <f t="shared" si="11"/>
        <v>0</v>
      </c>
      <c r="U34" s="511">
        <f t="shared" si="12"/>
        <v>0</v>
      </c>
      <c r="V34" s="511">
        <f t="shared" si="13"/>
        <v>0</v>
      </c>
      <c r="X34" s="511">
        <f t="shared" si="14"/>
        <v>0</v>
      </c>
      <c r="Y34" s="511">
        <f t="shared" si="15"/>
        <v>0</v>
      </c>
      <c r="AA34" s="511">
        <f t="shared" si="16"/>
        <v>0</v>
      </c>
      <c r="AB34" s="511">
        <f t="shared" si="17"/>
        <v>0</v>
      </c>
      <c r="AC34" s="511">
        <f t="shared" si="18"/>
        <v>0</v>
      </c>
      <c r="AD34" s="582"/>
      <c r="AF34" s="512" t="s">
        <v>16162</v>
      </c>
      <c r="AG34" s="701"/>
      <c r="AH34" s="701"/>
      <c r="AI34" s="701"/>
      <c r="AJ34" s="1057"/>
      <c r="AK34" s="701"/>
      <c r="AL34" s="701"/>
      <c r="AM34" s="1057"/>
      <c r="AN34" s="701"/>
      <c r="AO34" s="701"/>
      <c r="AP34" s="677"/>
      <c r="AQ34" s="1728"/>
    </row>
    <row r="35" spans="1:43" ht="15.75" customHeight="1" thickBot="1">
      <c r="A35" s="554"/>
      <c r="B35" s="519" t="s">
        <v>6962</v>
      </c>
      <c r="C35" s="1207">
        <f t="shared" ref="C35:L35" si="19">IFERROR(SUM(C20:C34),0)</f>
        <v>0</v>
      </c>
      <c r="D35" s="1207">
        <f t="shared" si="19"/>
        <v>0</v>
      </c>
      <c r="E35" s="1207">
        <f t="shared" si="19"/>
        <v>0</v>
      </c>
      <c r="F35" s="1207">
        <f t="shared" si="19"/>
        <v>0</v>
      </c>
      <c r="G35" s="1207">
        <f t="shared" si="19"/>
        <v>0</v>
      </c>
      <c r="H35" s="1207">
        <f t="shared" si="19"/>
        <v>0</v>
      </c>
      <c r="I35" s="1207">
        <f t="shared" si="19"/>
        <v>0</v>
      </c>
      <c r="J35" s="1207">
        <f t="shared" si="19"/>
        <v>0</v>
      </c>
      <c r="K35" s="1207">
        <f t="shared" si="19"/>
        <v>0</v>
      </c>
      <c r="L35" s="1207">
        <f t="shared" si="19"/>
        <v>0</v>
      </c>
      <c r="M35" s="1747" t="s">
        <v>16164</v>
      </c>
      <c r="N35" s="554"/>
      <c r="O35" s="523"/>
      <c r="P35" s="554"/>
      <c r="Q35" s="582"/>
      <c r="S35" s="582"/>
      <c r="AD35" s="582"/>
      <c r="AF35" s="519" t="s">
        <v>6962</v>
      </c>
      <c r="AG35" s="1058"/>
      <c r="AH35" s="1058"/>
      <c r="AI35" s="1058"/>
      <c r="AJ35" s="1058"/>
      <c r="AK35" s="1058"/>
      <c r="AL35" s="1058"/>
      <c r="AM35" s="1058"/>
      <c r="AN35" s="1058"/>
      <c r="AO35" s="1058"/>
      <c r="AP35" s="853"/>
      <c r="AQ35" s="1728"/>
    </row>
    <row r="36" spans="1:43" ht="15.75" customHeight="1" thickTop="1" thickBot="1">
      <c r="A36" s="554"/>
      <c r="B36" s="1759"/>
      <c r="C36" s="1736"/>
      <c r="D36" s="1760"/>
      <c r="E36" s="1738"/>
      <c r="F36" s="1738"/>
      <c r="G36" s="1738"/>
      <c r="H36" s="1738"/>
      <c r="I36" s="1738"/>
      <c r="J36" s="1738"/>
      <c r="K36" s="1738"/>
      <c r="L36" s="1738"/>
      <c r="M36" s="1737"/>
      <c r="N36" s="554"/>
      <c r="O36" s="554"/>
      <c r="P36" s="554"/>
      <c r="Q36" s="582"/>
      <c r="S36" s="582"/>
      <c r="AD36" s="582"/>
      <c r="AF36" s="1759"/>
      <c r="AG36" s="1699"/>
      <c r="AH36" s="1735"/>
      <c r="AI36" s="1728"/>
      <c r="AJ36" s="1728"/>
      <c r="AK36" s="1728"/>
      <c r="AL36" s="1728"/>
      <c r="AM36" s="1728"/>
      <c r="AN36" s="1728"/>
      <c r="AO36" s="1728"/>
      <c r="AP36" s="1728"/>
      <c r="AQ36" s="1728"/>
    </row>
    <row r="37" spans="1:43" ht="15.75" customHeight="1" thickTop="1" thickBot="1">
      <c r="A37" s="554"/>
      <c r="B37" s="499" t="s">
        <v>16165</v>
      </c>
      <c r="C37" s="1316"/>
      <c r="D37" s="1738"/>
      <c r="E37" s="1738"/>
      <c r="F37" s="1738"/>
      <c r="G37" s="1738"/>
      <c r="H37" s="1738"/>
      <c r="I37" s="1738"/>
      <c r="J37" s="1738"/>
      <c r="K37" s="1738"/>
      <c r="L37" s="1738"/>
      <c r="M37" s="554"/>
      <c r="N37" s="554"/>
      <c r="O37" s="554"/>
      <c r="P37" s="554"/>
      <c r="Q37" s="582"/>
      <c r="S37" s="582"/>
      <c r="AD37" s="582"/>
      <c r="AF37" s="499" t="s">
        <v>16165</v>
      </c>
      <c r="AG37" s="495"/>
      <c r="AH37" s="554"/>
      <c r="AI37" s="554"/>
      <c r="AJ37" s="554"/>
      <c r="AK37" s="554"/>
      <c r="AL37" s="554"/>
      <c r="AM37" s="554"/>
      <c r="AN37" s="554"/>
      <c r="AO37" s="554"/>
      <c r="AP37" s="554"/>
      <c r="AQ37" s="1728"/>
    </row>
    <row r="38" spans="1:43" ht="15.75" customHeight="1" thickTop="1" thickBot="1">
      <c r="A38" s="554"/>
      <c r="B38" s="876" t="s">
        <v>16166</v>
      </c>
      <c r="C38" s="1077">
        <v>0.13100000000000001</v>
      </c>
      <c r="D38" s="1761"/>
      <c r="E38" s="1762"/>
      <c r="F38" s="1762"/>
      <c r="G38" s="1762"/>
      <c r="H38" s="1762"/>
      <c r="I38" s="1762"/>
      <c r="J38" s="1762"/>
      <c r="K38" s="1762"/>
      <c r="L38" s="1762"/>
      <c r="M38" s="1734" t="s">
        <v>16167</v>
      </c>
      <c r="N38" s="554"/>
      <c r="O38" s="1763"/>
      <c r="P38" s="554"/>
      <c r="Q38" s="582"/>
      <c r="R38" s="593">
        <f>IF( SUM( T38:AC38 ) = 0, 0, $T$5 )</f>
        <v>0</v>
      </c>
      <c r="S38" s="582"/>
      <c r="T38" s="511">
        <f t="shared" ref="T38" si="20" xml:space="preserve"> IF( ISNUMBER(C38 ), 0, 1 )</f>
        <v>0</v>
      </c>
      <c r="AD38" s="582"/>
      <c r="AF38" s="876" t="s">
        <v>16166</v>
      </c>
      <c r="AG38" s="1060"/>
      <c r="AH38" s="1732"/>
      <c r="AI38" s="1733"/>
      <c r="AJ38" s="1733"/>
      <c r="AK38" s="1733"/>
      <c r="AL38" s="1733"/>
      <c r="AM38" s="1733"/>
      <c r="AN38" s="1733"/>
      <c r="AO38" s="1733"/>
      <c r="AP38" s="1764"/>
      <c r="AQ38" s="1728"/>
    </row>
    <row r="39" spans="1:43" ht="19.5" customHeight="1" thickTop="1">
      <c r="A39" s="554"/>
      <c r="B39" s="554"/>
      <c r="C39" s="554"/>
      <c r="D39" s="554"/>
      <c r="E39" s="554"/>
      <c r="F39" s="554"/>
      <c r="G39" s="554"/>
      <c r="H39" s="554"/>
      <c r="I39" s="554"/>
      <c r="J39" s="554"/>
      <c r="K39" s="554"/>
      <c r="L39" s="554"/>
      <c r="M39" s="554"/>
      <c r="N39" s="554"/>
      <c r="O39" s="554"/>
      <c r="P39" s="554"/>
      <c r="Q39" s="582"/>
      <c r="S39" s="582"/>
      <c r="AD39" s="582"/>
      <c r="AF39" s="1208"/>
      <c r="AG39" s="700"/>
      <c r="AH39" s="1735"/>
      <c r="AI39" s="1728"/>
      <c r="AJ39" s="1728"/>
      <c r="AK39" s="1728"/>
      <c r="AL39" s="1728"/>
      <c r="AM39" s="1728"/>
      <c r="AN39" s="1728"/>
      <c r="AO39" s="1728"/>
      <c r="AP39" s="1728"/>
      <c r="AQ39" s="1728"/>
    </row>
    <row r="40" spans="1:43" ht="4.5" customHeight="1">
      <c r="A40" s="554"/>
      <c r="B40" s="554"/>
      <c r="C40" s="1765"/>
      <c r="D40" s="1765"/>
      <c r="E40" s="554"/>
      <c r="F40" s="554"/>
      <c r="G40" s="554"/>
      <c r="H40" s="554"/>
      <c r="I40" s="554"/>
      <c r="J40" s="554"/>
      <c r="K40" s="554"/>
      <c r="L40" s="554"/>
      <c r="M40" s="554"/>
      <c r="N40" s="554"/>
      <c r="O40" s="554"/>
      <c r="P40" s="554"/>
      <c r="Q40" s="582"/>
      <c r="S40" s="582"/>
      <c r="AD40" s="582"/>
      <c r="AF40" s="579"/>
      <c r="AG40" s="1728"/>
      <c r="AH40" s="1728"/>
      <c r="AI40" s="1728"/>
      <c r="AJ40" s="1728"/>
      <c r="AK40" s="1728"/>
      <c r="AL40" s="1728"/>
      <c r="AM40" s="1728"/>
      <c r="AN40" s="1728"/>
      <c r="AO40" s="1728"/>
      <c r="AP40" s="1728"/>
      <c r="AQ40" s="1728"/>
    </row>
    <row r="41" spans="1:43" ht="19.5" customHeight="1">
      <c r="A41" s="554"/>
      <c r="B41" s="554"/>
      <c r="C41" s="1765"/>
      <c r="D41" s="1765"/>
      <c r="E41" s="554"/>
      <c r="F41" s="554"/>
      <c r="G41" s="554"/>
      <c r="H41" s="554"/>
      <c r="I41" s="554"/>
      <c r="J41" s="554"/>
      <c r="K41" s="554"/>
      <c r="L41" s="554"/>
      <c r="M41" s="554"/>
      <c r="N41" s="554"/>
      <c r="O41" s="554"/>
      <c r="P41" s="554"/>
      <c r="AF41" s="579"/>
      <c r="AG41" s="1728"/>
      <c r="AH41" s="1728"/>
      <c r="AI41" s="1728"/>
      <c r="AJ41" s="1728"/>
      <c r="AK41" s="1728"/>
      <c r="AL41" s="1728"/>
      <c r="AM41" s="1728"/>
      <c r="AN41" s="1728"/>
      <c r="AO41" s="1728"/>
      <c r="AP41" s="1728"/>
      <c r="AQ41" s="1728"/>
    </row>
    <row r="42" spans="1:43" ht="15">
      <c r="A42" s="554"/>
      <c r="B42" s="554"/>
      <c r="C42" s="1765"/>
      <c r="D42" s="1765"/>
      <c r="E42" s="554"/>
      <c r="F42" s="554"/>
      <c r="G42" s="554"/>
      <c r="H42" s="554"/>
      <c r="I42" s="554"/>
      <c r="J42" s="554"/>
      <c r="K42" s="554"/>
      <c r="L42" s="554"/>
      <c r="M42" s="554"/>
      <c r="N42" s="554"/>
      <c r="O42" s="554"/>
      <c r="P42" s="554"/>
      <c r="AF42" s="579"/>
    </row>
    <row r="43" spans="1:43" ht="15">
      <c r="A43" s="554"/>
      <c r="B43" s="554"/>
      <c r="C43" s="1765"/>
      <c r="D43" s="1765"/>
      <c r="E43" s="554"/>
      <c r="F43" s="554"/>
      <c r="G43" s="554"/>
      <c r="H43" s="554"/>
      <c r="I43" s="554"/>
      <c r="J43" s="554"/>
      <c r="K43" s="554"/>
      <c r="L43" s="554"/>
      <c r="M43" s="554"/>
      <c r="N43" s="554"/>
      <c r="O43" s="554"/>
      <c r="P43" s="554"/>
      <c r="AF43" s="579"/>
    </row>
    <row r="44" spans="1:43" ht="15">
      <c r="A44" s="554"/>
      <c r="B44" s="554"/>
      <c r="C44" s="1765"/>
      <c r="D44" s="1765"/>
      <c r="E44" s="554"/>
      <c r="F44" s="554"/>
      <c r="G44" s="554"/>
      <c r="H44" s="554"/>
      <c r="I44" s="554"/>
      <c r="J44" s="554"/>
      <c r="K44" s="554"/>
      <c r="L44" s="554"/>
      <c r="M44" s="554"/>
      <c r="N44" s="554"/>
      <c r="O44" s="554"/>
      <c r="P44" s="554"/>
      <c r="AF44" s="579"/>
    </row>
    <row r="45" spans="1:43" ht="15">
      <c r="A45" s="554"/>
      <c r="B45" s="554"/>
      <c r="C45" s="1765"/>
      <c r="D45" s="1765"/>
      <c r="E45" s="554"/>
      <c r="F45" s="554"/>
      <c r="G45" s="554"/>
      <c r="H45" s="554"/>
      <c r="I45" s="554"/>
      <c r="J45" s="554"/>
      <c r="K45" s="554"/>
      <c r="L45" s="554"/>
      <c r="M45" s="554"/>
      <c r="N45" s="554"/>
      <c r="O45" s="554"/>
      <c r="P45" s="554"/>
      <c r="AF45" s="579"/>
    </row>
    <row r="46" spans="1:43" ht="15">
      <c r="A46" s="554"/>
      <c r="B46" s="554"/>
      <c r="C46" s="1765"/>
      <c r="D46" s="1765"/>
      <c r="E46" s="554"/>
      <c r="F46" s="554"/>
      <c r="G46" s="554"/>
      <c r="H46" s="554"/>
      <c r="I46" s="554"/>
      <c r="J46" s="554"/>
      <c r="K46" s="554"/>
      <c r="L46" s="554"/>
      <c r="M46" s="554"/>
      <c r="N46" s="554"/>
      <c r="O46" s="554"/>
      <c r="P46" s="554"/>
      <c r="AF46" s="579"/>
    </row>
    <row r="47" spans="1:43" ht="15">
      <c r="A47" s="554"/>
      <c r="B47" s="554"/>
      <c r="C47" s="1765"/>
      <c r="D47" s="1765"/>
      <c r="E47" s="554"/>
      <c r="F47" s="554"/>
      <c r="G47" s="554"/>
      <c r="H47" s="554"/>
      <c r="I47" s="554"/>
      <c r="J47" s="554"/>
      <c r="K47" s="554"/>
      <c r="L47" s="554"/>
      <c r="M47" s="554"/>
      <c r="N47" s="554"/>
      <c r="O47" s="554"/>
      <c r="P47" s="554"/>
      <c r="AF47" s="579"/>
    </row>
  </sheetData>
  <sheetProtection algorithmName="SHA-512" hashValue="0uCZMTCEQYxxbcLS0TMKmHTgjVktl/NS9F4ERDOAjaOjkHpkdwQ/ZJOumov4ZoFK8kYDcpvC2wUWVVwQRcAq6Q==" saltValue="sYx6DixFO6w5tpgO6snITg==" spinCount="100000" sheet="1" formatColumns="0" formatRows="0"/>
  <mergeCells count="3">
    <mergeCell ref="B3:O3"/>
    <mergeCell ref="AF3:AM3"/>
    <mergeCell ref="T4:AC4"/>
  </mergeCells>
  <phoneticPr fontId="39"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E8 F21:G35 AI21:AK35 E39 AI11:AI13 AM21:AO35 E35 E21 I21:K35"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zoomScale="70" zoomScaleNormal="70" workbookViewId="0"/>
  </sheetViews>
  <sheetFormatPr defaultColWidth="9" defaultRowHeight="14.25"/>
  <cols>
    <col min="1" max="1" width="9" style="14"/>
    <col min="2" max="2" width="19.25" style="14" bestFit="1" customWidth="1"/>
    <col min="3" max="3" width="166.5" style="14" bestFit="1" customWidth="1"/>
    <col min="4" max="4" width="10.75" style="14" bestFit="1" customWidth="1"/>
    <col min="5" max="5" width="16.75" style="14" bestFit="1" customWidth="1"/>
    <col min="6" max="16384" width="9" style="14"/>
  </cols>
  <sheetData>
    <row r="1" spans="1:6">
      <c r="C1" s="14" t="e">
        <f>CONCATENATE(Lists!$B$59,"_APR2022_F9")</f>
        <v>#REF!</v>
      </c>
    </row>
    <row r="2" spans="1:6">
      <c r="A2" s="14" t="s">
        <v>3</v>
      </c>
      <c r="B2" s="14" t="s">
        <v>732</v>
      </c>
      <c r="C2" s="14" t="s">
        <v>733</v>
      </c>
      <c r="D2" s="14" t="s">
        <v>734</v>
      </c>
      <c r="E2" s="14" t="s">
        <v>735</v>
      </c>
      <c r="F2" s="14" t="s">
        <v>736</v>
      </c>
    </row>
    <row r="3" spans="1:6" ht="15">
      <c r="B3" s="34"/>
      <c r="C3" s="39"/>
      <c r="D3" s="38"/>
      <c r="E3" s="38"/>
    </row>
    <row r="4" spans="1:6">
      <c r="B4" s="14" t="str">
        <f>'9A'!AG8</f>
        <v>IC5001CYA</v>
      </c>
      <c r="C4" s="14" t="s">
        <v>6579</v>
      </c>
      <c r="E4" s="38" t="s">
        <v>738</v>
      </c>
      <c r="F4" s="44">
        <f>IF(ISBLANK('9A'!E8),"##BLANK",'9A'!E8)</f>
        <v>2.9809999999999999</v>
      </c>
    </row>
    <row r="5" spans="1:6">
      <c r="B5" s="14" t="str">
        <f>'9A'!AG11</f>
        <v>IC5002CYA</v>
      </c>
      <c r="C5" s="14" t="s">
        <v>6580</v>
      </c>
      <c r="E5" s="38" t="s">
        <v>738</v>
      </c>
      <c r="F5" s="44">
        <f>IF(ISBLANK('9A'!E11),"##BLANK",'9A'!E11)</f>
        <v>2.9809999999999999</v>
      </c>
    </row>
    <row r="6" spans="1:6">
      <c r="B6" s="14" t="str">
        <f>'9A'!AG12</f>
        <v>IC5003CYA</v>
      </c>
      <c r="C6" s="14" t="s">
        <v>6581</v>
      </c>
      <c r="E6" s="38" t="s">
        <v>738</v>
      </c>
      <c r="F6" s="44">
        <f>IF(ISBLANK('9A'!E12),"##BLANK",'9A'!E12)</f>
        <v>0</v>
      </c>
    </row>
    <row r="7" spans="1:6">
      <c r="B7" s="14" t="str">
        <f>'9A'!AG13</f>
        <v>IC5004CYA</v>
      </c>
      <c r="C7" s="14" t="s">
        <v>6582</v>
      </c>
      <c r="E7" s="38" t="s">
        <v>738</v>
      </c>
      <c r="F7" s="44">
        <f>IF(ISBLANK('9A'!E13),"##BLANK",'9A'!E13)</f>
        <v>0</v>
      </c>
    </row>
    <row r="8" spans="1:6">
      <c r="B8" s="14" t="str">
        <f>'9A'!AG14</f>
        <v>IC5005CYA</v>
      </c>
      <c r="C8" s="14" t="s">
        <v>6583</v>
      </c>
      <c r="E8" s="38" t="s">
        <v>738</v>
      </c>
      <c r="F8" s="44">
        <f>IF(ISBLANK('9A'!E14),"##BLANK",'9A'!E14)</f>
        <v>0.14399999999999999</v>
      </c>
    </row>
    <row r="9" spans="1:6">
      <c r="B9" s="14" t="str">
        <f>'9A'!AG15</f>
        <v>IC5006CYA</v>
      </c>
      <c r="C9" s="14" t="s">
        <v>6584</v>
      </c>
      <c r="E9" s="38" t="s">
        <v>738</v>
      </c>
      <c r="F9" s="44">
        <f>IF(ISBLANK('9A'!E15),"##BLANK",'9A'!E15)</f>
        <v>0</v>
      </c>
    </row>
  </sheetData>
  <sheetProtection sort="0"/>
  <conditionalFormatting sqref="E4:E9">
    <cfRule type="expression" dxfId="636" priority="1">
      <formula>$C4="New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70" zoomScaleNormal="70" zoomScaleSheetLayoutView="80" workbookViewId="0">
      <selection activeCell="H55" sqref="H55"/>
    </sheetView>
  </sheetViews>
  <sheetFormatPr defaultColWidth="9" defaultRowHeight="14.25"/>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showGridLines="0" zoomScale="70" zoomScaleNormal="70" zoomScaleSheetLayoutView="100" workbookViewId="0">
      <selection sqref="A1:XFD1048576"/>
    </sheetView>
  </sheetViews>
  <sheetFormatPr defaultColWidth="9" defaultRowHeight="14.25"/>
  <cols>
    <col min="1" max="1" width="6" style="1768" customWidth="1"/>
    <col min="2" max="2" width="83.125" style="1768" bestFit="1" customWidth="1"/>
    <col min="3" max="3" width="5.5" style="1768" bestFit="1" customWidth="1"/>
    <col min="4" max="4" width="3.75" style="1768" bestFit="1" customWidth="1"/>
    <col min="5" max="5" width="11.25" style="1768" bestFit="1" customWidth="1"/>
    <col min="6" max="6" width="10.75" style="1768" bestFit="1" customWidth="1"/>
    <col min="7" max="7" width="10" style="1768" bestFit="1" customWidth="1"/>
    <col min="8" max="8" width="1.75" style="1768" customWidth="1"/>
    <col min="9" max="9" width="9.5" style="1768" bestFit="1" customWidth="1"/>
    <col min="10" max="10" width="1.75" style="1768" customWidth="1"/>
    <col min="11" max="11" width="10.125" style="1768" customWidth="1"/>
    <col min="12" max="12" width="3.5" style="1768" customWidth="1"/>
    <col min="13" max="13" width="1.625" style="579" customWidth="1"/>
    <col min="14" max="14" width="20.625" style="579" customWidth="1"/>
    <col min="15" max="15" width="1.625" style="579" customWidth="1"/>
    <col min="16" max="16" width="7.25" style="579" hidden="1" customWidth="1"/>
    <col min="17" max="17" width="8.25" style="579" hidden="1" customWidth="1"/>
    <col min="18" max="18" width="10.625" style="579" hidden="1" customWidth="1"/>
    <col min="19" max="19" width="1.625" style="579" hidden="1" customWidth="1"/>
    <col min="20" max="20" width="2" style="1768" customWidth="1"/>
    <col min="21" max="21" width="81.875" style="1768" bestFit="1" customWidth="1"/>
    <col min="22" max="22" width="13.125" style="1768" customWidth="1"/>
    <col min="23" max="23" width="9" style="1768"/>
    <col min="24" max="24" width="19.875" style="1768" bestFit="1" customWidth="1"/>
    <col min="25" max="16384" width="9" style="1768"/>
  </cols>
  <sheetData>
    <row r="1" spans="2:24" ht="35.25" customHeight="1">
      <c r="B1" s="580" t="s">
        <v>16168</v>
      </c>
      <c r="C1" s="1767"/>
      <c r="D1" s="1767"/>
      <c r="E1" s="1767"/>
      <c r="F1" s="1767"/>
      <c r="G1" s="1767"/>
      <c r="H1" s="1767"/>
      <c r="I1" s="1767"/>
      <c r="M1" s="582"/>
      <c r="O1" s="582"/>
      <c r="S1" s="582"/>
      <c r="U1" s="580" t="s">
        <v>6740</v>
      </c>
    </row>
    <row r="2" spans="2:24" ht="35.25" customHeight="1">
      <c r="B2" s="580" t="s">
        <v>9</v>
      </c>
      <c r="C2" s="1767"/>
      <c r="D2" s="1767"/>
      <c r="E2" s="1767"/>
      <c r="F2" s="1767"/>
      <c r="G2" s="1767"/>
      <c r="H2" s="1767"/>
      <c r="I2" s="1767"/>
      <c r="M2" s="582"/>
      <c r="O2" s="582"/>
      <c r="S2" s="582"/>
      <c r="U2" s="1767"/>
    </row>
    <row r="3" spans="2:24" ht="48.75" customHeight="1">
      <c r="B3" s="3077" t="s">
        <v>16169</v>
      </c>
      <c r="C3" s="3077"/>
      <c r="D3" s="3077"/>
      <c r="E3" s="3077"/>
      <c r="F3" s="3077"/>
      <c r="G3" s="3077"/>
      <c r="M3" s="582"/>
      <c r="N3" s="583" t="s">
        <v>6741</v>
      </c>
      <c r="O3" s="582"/>
      <c r="S3" s="582"/>
      <c r="U3" s="3077" t="s">
        <v>16169</v>
      </c>
      <c r="V3" s="3077"/>
      <c r="W3" s="3077"/>
      <c r="X3" s="3077"/>
    </row>
    <row r="4" spans="2:24" ht="18.75" customHeight="1">
      <c r="H4" s="1769"/>
      <c r="I4" s="1334"/>
      <c r="J4" s="1334"/>
      <c r="K4" s="1334"/>
      <c r="M4" s="582"/>
      <c r="O4" s="582"/>
      <c r="P4" s="3199" t="s">
        <v>6742</v>
      </c>
      <c r="Q4" s="3199"/>
      <c r="R4" s="3199"/>
      <c r="S4" s="582"/>
    </row>
    <row r="5" spans="2:24" ht="34.5" customHeight="1" thickBot="1">
      <c r="B5" s="3230" t="s">
        <v>16170</v>
      </c>
      <c r="C5" s="3230"/>
      <c r="D5" s="3230"/>
      <c r="E5" s="3230"/>
      <c r="F5" s="3230"/>
      <c r="G5" s="3230"/>
      <c r="H5" s="1769"/>
      <c r="I5" s="1334"/>
      <c r="J5" s="1334"/>
      <c r="K5" s="1334"/>
      <c r="M5" s="582"/>
      <c r="O5" s="582"/>
      <c r="P5" s="579" t="s">
        <v>6751</v>
      </c>
      <c r="S5" s="582"/>
      <c r="U5" s="3230" t="s">
        <v>16170</v>
      </c>
      <c r="V5" s="3230"/>
      <c r="W5" s="3230"/>
      <c r="X5" s="3230"/>
    </row>
    <row r="6" spans="2:24" ht="31.5" thickTop="1" thickBot="1">
      <c r="B6" s="1770"/>
      <c r="C6" s="1770"/>
      <c r="D6" s="1770"/>
      <c r="E6" s="1770"/>
      <c r="F6" s="1770"/>
      <c r="G6" s="1770"/>
      <c r="H6" s="1769"/>
      <c r="I6" s="1771" t="s">
        <v>6749</v>
      </c>
      <c r="J6" s="1334"/>
      <c r="K6" s="1771" t="s">
        <v>16171</v>
      </c>
      <c r="M6" s="582"/>
      <c r="O6" s="582"/>
      <c r="S6" s="582"/>
      <c r="U6" s="1770"/>
      <c r="V6" s="1770"/>
      <c r="W6" s="1770"/>
      <c r="X6" s="1770"/>
    </row>
    <row r="7" spans="2:24" ht="15.75" customHeight="1" thickTop="1" thickBot="1">
      <c r="B7" s="1772" t="s">
        <v>16172</v>
      </c>
      <c r="J7" s="1334"/>
      <c r="K7" s="1334"/>
      <c r="M7" s="582"/>
      <c r="O7" s="582"/>
      <c r="S7" s="582"/>
      <c r="U7" s="1772" t="s">
        <v>16172</v>
      </c>
    </row>
    <row r="8" spans="2:24" ht="15.75" customHeight="1" thickTop="1" thickBot="1">
      <c r="B8" s="1773" t="s">
        <v>7257</v>
      </c>
      <c r="C8" s="1774" t="s">
        <v>16173</v>
      </c>
      <c r="D8" s="1774" t="s">
        <v>16174</v>
      </c>
      <c r="E8" s="1775" t="s">
        <v>14177</v>
      </c>
      <c r="F8" s="1776"/>
      <c r="G8" s="1777"/>
      <c r="H8" s="1777"/>
      <c r="I8" s="1777"/>
      <c r="J8" s="1777"/>
      <c r="K8" s="1777"/>
      <c r="M8" s="582"/>
      <c r="O8" s="582"/>
      <c r="S8" s="582"/>
      <c r="U8" s="1773" t="s">
        <v>7257</v>
      </c>
      <c r="V8" s="1775" t="s">
        <v>14177</v>
      </c>
      <c r="W8" s="1776"/>
    </row>
    <row r="9" spans="2:24" ht="15.75" customHeight="1" thickTop="1">
      <c r="B9" s="1778" t="s">
        <v>14635</v>
      </c>
      <c r="C9" s="1779" t="s">
        <v>14246</v>
      </c>
      <c r="D9" s="1779">
        <v>1</v>
      </c>
      <c r="E9" s="1780"/>
      <c r="F9" s="1781"/>
      <c r="G9" s="1777"/>
      <c r="H9" s="1777"/>
      <c r="I9" s="1153" t="s">
        <v>16175</v>
      </c>
      <c r="J9" s="1334"/>
      <c r="K9" s="1153" t="s">
        <v>14636</v>
      </c>
      <c r="M9" s="582"/>
      <c r="N9" s="593" t="str">
        <f>IF( SUM( P9:R9 ) = 0, 0, $P$5 )</f>
        <v>Please complete all cells in row</v>
      </c>
      <c r="O9" s="582"/>
      <c r="P9" s="1782">
        <f xml:space="preserve"> IF( ISNUMBER(E9 ), 0, 1 )</f>
        <v>1</v>
      </c>
      <c r="S9" s="582"/>
      <c r="U9" s="1778" t="s">
        <v>14635</v>
      </c>
      <c r="V9" s="1780" t="s">
        <v>16176</v>
      </c>
      <c r="W9" s="1781"/>
    </row>
    <row r="10" spans="2:24" ht="15.75" customHeight="1" thickBot="1">
      <c r="B10" s="1307" t="s">
        <v>14692</v>
      </c>
      <c r="C10" s="1271" t="s">
        <v>7377</v>
      </c>
      <c r="D10" s="1271">
        <v>0</v>
      </c>
      <c r="E10" s="1783"/>
      <c r="F10" s="484"/>
      <c r="G10" s="1777"/>
      <c r="H10" s="1777"/>
      <c r="I10" s="1155" t="s">
        <v>16177</v>
      </c>
      <c r="J10" s="1334"/>
      <c r="K10" s="1155" t="s">
        <v>14693</v>
      </c>
      <c r="M10" s="582"/>
      <c r="N10" s="593" t="str">
        <f>IF( SUM( P10:R10 ) = 0, 0, $P$5 )</f>
        <v>Please complete all cells in row</v>
      </c>
      <c r="O10" s="582"/>
      <c r="P10" s="1782">
        <f xml:space="preserve"> IF( ISNUMBER(E10 ), 0, 1 )</f>
        <v>1</v>
      </c>
      <c r="S10" s="582"/>
      <c r="U10" s="1307" t="s">
        <v>14692</v>
      </c>
      <c r="V10" s="1784" t="s">
        <v>16178</v>
      </c>
      <c r="W10" s="484"/>
    </row>
    <row r="11" spans="2:24" ht="15.75" customHeight="1" thickTop="1">
      <c r="B11" s="1777"/>
      <c r="C11" s="1777"/>
      <c r="D11" s="1777"/>
      <c r="E11" s="1777"/>
      <c r="F11" s="1777"/>
      <c r="G11" s="1777"/>
      <c r="H11" s="1777"/>
      <c r="I11" s="1777"/>
      <c r="J11" s="1777"/>
      <c r="K11" s="1777"/>
      <c r="M11" s="582"/>
      <c r="O11" s="582"/>
      <c r="S11" s="582"/>
      <c r="U11" s="1777"/>
    </row>
    <row r="12" spans="2:24" ht="15.75" customHeight="1" thickBot="1">
      <c r="B12" s="1772" t="s">
        <v>16179</v>
      </c>
      <c r="C12" s="1777"/>
      <c r="D12" s="1777"/>
      <c r="E12" s="1777"/>
      <c r="F12" s="1777"/>
      <c r="G12" s="1777"/>
      <c r="H12" s="1777"/>
      <c r="I12" s="1777"/>
      <c r="J12" s="1777"/>
      <c r="K12" s="1777"/>
      <c r="M12" s="582"/>
      <c r="O12" s="582"/>
      <c r="S12" s="582"/>
      <c r="U12" s="1772" t="s">
        <v>16179</v>
      </c>
    </row>
    <row r="13" spans="2:24" ht="15.75" customHeight="1" thickTop="1" thickBot="1">
      <c r="B13" s="1785"/>
      <c r="C13" s="1786" t="s">
        <v>6744</v>
      </c>
      <c r="D13" s="1262" t="s">
        <v>16174</v>
      </c>
      <c r="E13" s="1786" t="s">
        <v>13413</v>
      </c>
      <c r="F13" s="1262" t="s">
        <v>13414</v>
      </c>
      <c r="G13" s="1263" t="s">
        <v>14701</v>
      </c>
      <c r="H13" s="1334"/>
      <c r="I13" s="1777"/>
      <c r="J13" s="1777"/>
      <c r="K13" s="1777"/>
      <c r="M13" s="582"/>
      <c r="O13" s="582"/>
      <c r="S13" s="582"/>
      <c r="U13" s="1785"/>
      <c r="V13" s="1786" t="s">
        <v>13413</v>
      </c>
      <c r="W13" s="1262" t="s">
        <v>13414</v>
      </c>
      <c r="X13" s="1263" t="s">
        <v>14701</v>
      </c>
    </row>
    <row r="14" spans="2:24" ht="15.75" customHeight="1" thickTop="1" thickBot="1">
      <c r="B14" s="1787"/>
      <c r="C14" s="1787"/>
      <c r="D14" s="1787"/>
      <c r="E14" s="1787"/>
      <c r="F14" s="1777"/>
      <c r="G14" s="1777"/>
      <c r="H14" s="1334"/>
      <c r="I14" s="1777"/>
      <c r="J14" s="1334"/>
      <c r="K14" s="1334"/>
      <c r="M14" s="582"/>
      <c r="O14" s="582"/>
      <c r="S14" s="582"/>
      <c r="U14" s="1787"/>
      <c r="V14" s="1787"/>
      <c r="W14" s="1777"/>
      <c r="X14" s="1777"/>
    </row>
    <row r="15" spans="2:24" ht="15.75" customHeight="1" thickTop="1" thickBot="1">
      <c r="B15" s="1788" t="s">
        <v>14702</v>
      </c>
      <c r="C15" s="1789"/>
      <c r="D15" s="1789"/>
      <c r="E15" s="1790"/>
      <c r="F15" s="1790"/>
      <c r="G15" s="1790"/>
      <c r="H15" s="1334"/>
      <c r="I15" s="1777"/>
      <c r="J15" s="1334"/>
      <c r="K15" s="1334"/>
      <c r="M15" s="582"/>
      <c r="O15" s="582"/>
      <c r="S15" s="582"/>
      <c r="U15" s="1788" t="s">
        <v>14702</v>
      </c>
      <c r="V15" s="1790"/>
      <c r="W15" s="1790"/>
      <c r="X15" s="1790"/>
    </row>
    <row r="16" spans="2:24" ht="15.75" customHeight="1" thickTop="1">
      <c r="B16" s="1791" t="s">
        <v>14708</v>
      </c>
      <c r="C16" s="1792" t="s">
        <v>6756</v>
      </c>
      <c r="D16" s="1792">
        <v>3</v>
      </c>
      <c r="E16" s="1793"/>
      <c r="F16" s="1793"/>
      <c r="G16" s="749"/>
      <c r="H16" s="1334"/>
      <c r="I16" s="1794" t="s">
        <v>16180</v>
      </c>
      <c r="J16" s="1334"/>
      <c r="K16" s="1794" t="s">
        <v>14709</v>
      </c>
      <c r="M16" s="582"/>
      <c r="N16" s="593" t="str">
        <f t="shared" ref="N16:N19" si="0">IF( SUM( P16:R16 ) = 0, 0, $P$5 )</f>
        <v>Please complete all cells in row</v>
      </c>
      <c r="O16" s="582"/>
      <c r="R16" s="1782">
        <f t="shared" ref="R16:R19" si="1" xml:space="preserve"> IF( ISNUMBER(G16 ), 0, 1 )</f>
        <v>1</v>
      </c>
      <c r="S16" s="582"/>
      <c r="U16" s="1791" t="s">
        <v>16181</v>
      </c>
      <c r="V16" s="1793"/>
      <c r="W16" s="1793"/>
      <c r="X16" s="1795" t="s">
        <v>16182</v>
      </c>
    </row>
    <row r="17" spans="2:24" ht="15.75" customHeight="1">
      <c r="B17" s="1796" t="s">
        <v>14713</v>
      </c>
      <c r="C17" s="1797" t="s">
        <v>6756</v>
      </c>
      <c r="D17" s="1797">
        <v>3</v>
      </c>
      <c r="E17" s="1798"/>
      <c r="F17" s="1798"/>
      <c r="G17" s="764"/>
      <c r="H17" s="1334"/>
      <c r="I17" s="1799" t="s">
        <v>16183</v>
      </c>
      <c r="J17" s="1334"/>
      <c r="K17" s="1799" t="s">
        <v>14714</v>
      </c>
      <c r="M17" s="582"/>
      <c r="N17" s="593" t="str">
        <f t="shared" si="0"/>
        <v>Please complete all cells in row</v>
      </c>
      <c r="O17" s="582"/>
      <c r="R17" s="1782">
        <f t="shared" si="1"/>
        <v>1</v>
      </c>
      <c r="S17" s="582"/>
      <c r="U17" s="1796" t="s">
        <v>16184</v>
      </c>
      <c r="V17" s="1798"/>
      <c r="W17" s="1798"/>
      <c r="X17" s="1800" t="s">
        <v>16185</v>
      </c>
    </row>
    <row r="18" spans="2:24" ht="15.75" customHeight="1">
      <c r="B18" s="1796" t="s">
        <v>14718</v>
      </c>
      <c r="C18" s="1797" t="s">
        <v>6756</v>
      </c>
      <c r="D18" s="1797">
        <v>3</v>
      </c>
      <c r="E18" s="1798"/>
      <c r="F18" s="1798"/>
      <c r="G18" s="764"/>
      <c r="H18" s="1334"/>
      <c r="I18" s="1799" t="s">
        <v>16186</v>
      </c>
      <c r="J18" s="1334"/>
      <c r="K18" s="1799" t="s">
        <v>14719</v>
      </c>
      <c r="M18" s="582"/>
      <c r="N18" s="593" t="str">
        <f t="shared" si="0"/>
        <v>Please complete all cells in row</v>
      </c>
      <c r="O18" s="582"/>
      <c r="R18" s="1782">
        <f t="shared" si="1"/>
        <v>1</v>
      </c>
      <c r="S18" s="582"/>
      <c r="U18" s="1796" t="s">
        <v>14718</v>
      </c>
      <c r="V18" s="1798"/>
      <c r="W18" s="1798"/>
      <c r="X18" s="1800" t="s">
        <v>16187</v>
      </c>
    </row>
    <row r="19" spans="2:24" ht="15.75" customHeight="1" thickBot="1">
      <c r="B19" s="1801" t="s">
        <v>14723</v>
      </c>
      <c r="C19" s="1802" t="s">
        <v>6756</v>
      </c>
      <c r="D19" s="1802">
        <v>3</v>
      </c>
      <c r="E19" s="1803"/>
      <c r="F19" s="1803"/>
      <c r="G19" s="1804"/>
      <c r="H19" s="1334"/>
      <c r="I19" s="1805" t="s">
        <v>16188</v>
      </c>
      <c r="J19" s="1334"/>
      <c r="K19" s="1805" t="s">
        <v>14724</v>
      </c>
      <c r="M19" s="582"/>
      <c r="N19" s="593" t="str">
        <f t="shared" si="0"/>
        <v>Please complete all cells in row</v>
      </c>
      <c r="O19" s="582"/>
      <c r="R19" s="1782">
        <f t="shared" si="1"/>
        <v>1</v>
      </c>
      <c r="S19" s="582"/>
      <c r="U19" s="1801" t="s">
        <v>14723</v>
      </c>
      <c r="V19" s="1803"/>
      <c r="W19" s="1803"/>
      <c r="X19" s="1806" t="s">
        <v>16189</v>
      </c>
    </row>
    <row r="20" spans="2:24" ht="15.75" customHeight="1" thickTop="1" thickBot="1">
      <c r="B20" s="1807"/>
      <c r="C20" s="709"/>
      <c r="D20" s="709"/>
      <c r="E20" s="1808"/>
      <c r="F20" s="1808"/>
      <c r="G20" s="1809"/>
      <c r="H20" s="1334"/>
      <c r="I20" s="1334"/>
      <c r="J20" s="1334"/>
      <c r="K20" s="1334"/>
      <c r="M20" s="582"/>
      <c r="O20" s="582"/>
      <c r="S20" s="582"/>
      <c r="U20" s="1807"/>
      <c r="V20" s="1808"/>
      <c r="W20" s="1808"/>
      <c r="X20" s="1808"/>
    </row>
    <row r="21" spans="2:24" ht="15.75" customHeight="1" thickTop="1" thickBot="1">
      <c r="B21" s="1810" t="s">
        <v>14728</v>
      </c>
      <c r="C21" s="1811" t="s">
        <v>6744</v>
      </c>
      <c r="D21" s="1812" t="s">
        <v>16174</v>
      </c>
      <c r="E21" s="1790"/>
      <c r="F21" s="1790"/>
      <c r="G21" s="1813"/>
      <c r="H21" s="1777"/>
      <c r="I21" s="1777"/>
      <c r="J21" s="1777"/>
      <c r="K21" s="1777"/>
      <c r="M21" s="582"/>
      <c r="O21" s="582"/>
      <c r="S21" s="582"/>
      <c r="U21" s="1810" t="s">
        <v>14728</v>
      </c>
      <c r="V21" s="1790"/>
      <c r="W21" s="1790"/>
      <c r="X21" s="1790"/>
    </row>
    <row r="22" spans="2:24" ht="15.75" customHeight="1" thickTop="1">
      <c r="B22" s="1791" t="s">
        <v>14734</v>
      </c>
      <c r="C22" s="1792" t="s">
        <v>8502</v>
      </c>
      <c r="D22" s="1792">
        <v>3</v>
      </c>
      <c r="E22" s="1793"/>
      <c r="F22" s="1793"/>
      <c r="G22" s="749"/>
      <c r="H22" s="1777"/>
      <c r="I22" s="1794" t="s">
        <v>16190</v>
      </c>
      <c r="J22" s="1814"/>
      <c r="K22" s="1794" t="s">
        <v>14735</v>
      </c>
      <c r="M22" s="582"/>
      <c r="N22" s="593" t="str">
        <f t="shared" ref="N22:N29" si="2">IF( SUM( P22:R22 ) = 0, 0, $P$5 )</f>
        <v>Please complete all cells in row</v>
      </c>
      <c r="O22" s="582"/>
      <c r="R22" s="1782">
        <f t="shared" ref="R22:R29" si="3" xml:space="preserve"> IF( ISNUMBER(G22 ), 0, 1 )</f>
        <v>1</v>
      </c>
      <c r="S22" s="582"/>
      <c r="U22" s="1791" t="s">
        <v>14734</v>
      </c>
      <c r="V22" s="1793"/>
      <c r="W22" s="1793"/>
      <c r="X22" s="1795" t="s">
        <v>16191</v>
      </c>
    </row>
    <row r="23" spans="2:24" ht="15.75" customHeight="1">
      <c r="B23" s="1796" t="s">
        <v>14739</v>
      </c>
      <c r="C23" s="1797" t="s">
        <v>8502</v>
      </c>
      <c r="D23" s="1797">
        <v>3</v>
      </c>
      <c r="E23" s="1798"/>
      <c r="F23" s="1798"/>
      <c r="G23" s="764"/>
      <c r="H23" s="1777"/>
      <c r="I23" s="1799" t="s">
        <v>16192</v>
      </c>
      <c r="J23" s="1814"/>
      <c r="K23" s="1799" t="s">
        <v>14740</v>
      </c>
      <c r="M23" s="582"/>
      <c r="N23" s="593" t="str">
        <f t="shared" si="2"/>
        <v>Please complete all cells in row</v>
      </c>
      <c r="O23" s="582"/>
      <c r="R23" s="1782">
        <f t="shared" si="3"/>
        <v>1</v>
      </c>
      <c r="S23" s="582"/>
      <c r="U23" s="1796" t="s">
        <v>14739</v>
      </c>
      <c r="V23" s="1798"/>
      <c r="W23" s="1798"/>
      <c r="X23" s="1800" t="s">
        <v>16193</v>
      </c>
    </row>
    <row r="24" spans="2:24" ht="15.75" customHeight="1">
      <c r="B24" s="1796" t="s">
        <v>14744</v>
      </c>
      <c r="C24" s="1797" t="s">
        <v>8502</v>
      </c>
      <c r="D24" s="1797">
        <v>3</v>
      </c>
      <c r="E24" s="1798"/>
      <c r="F24" s="1798"/>
      <c r="G24" s="764"/>
      <c r="H24" s="1777"/>
      <c r="I24" s="1799" t="s">
        <v>16194</v>
      </c>
      <c r="J24" s="1814"/>
      <c r="K24" s="1799" t="s">
        <v>14745</v>
      </c>
      <c r="M24" s="582"/>
      <c r="N24" s="593" t="str">
        <f t="shared" si="2"/>
        <v>Please complete all cells in row</v>
      </c>
      <c r="O24" s="582"/>
      <c r="R24" s="1782">
        <f t="shared" si="3"/>
        <v>1</v>
      </c>
      <c r="S24" s="582"/>
      <c r="U24" s="1796" t="s">
        <v>14744</v>
      </c>
      <c r="V24" s="1798"/>
      <c r="W24" s="1798"/>
      <c r="X24" s="1800" t="s">
        <v>16195</v>
      </c>
    </row>
    <row r="25" spans="2:24" ht="15.75" customHeight="1">
      <c r="B25" s="1796" t="s">
        <v>14749</v>
      </c>
      <c r="C25" s="1797" t="s">
        <v>8502</v>
      </c>
      <c r="D25" s="1797">
        <v>3</v>
      </c>
      <c r="E25" s="1798"/>
      <c r="F25" s="1798"/>
      <c r="G25" s="764"/>
      <c r="H25" s="1777"/>
      <c r="I25" s="1799" t="s">
        <v>16196</v>
      </c>
      <c r="J25" s="1814"/>
      <c r="K25" s="1799" t="s">
        <v>14750</v>
      </c>
      <c r="M25" s="582"/>
      <c r="N25" s="593" t="str">
        <f t="shared" si="2"/>
        <v>Please complete all cells in row</v>
      </c>
      <c r="O25" s="582"/>
      <c r="R25" s="1782">
        <f t="shared" si="3"/>
        <v>1</v>
      </c>
      <c r="S25" s="582"/>
      <c r="U25" s="1796" t="s">
        <v>14749</v>
      </c>
      <c r="V25" s="1798"/>
      <c r="W25" s="1798"/>
      <c r="X25" s="1800" t="s">
        <v>16197</v>
      </c>
    </row>
    <row r="26" spans="2:24" ht="15.75" customHeight="1">
      <c r="B26" s="1796" t="s">
        <v>16198</v>
      </c>
      <c r="C26" s="1797" t="s">
        <v>14180</v>
      </c>
      <c r="D26" s="1797">
        <v>2</v>
      </c>
      <c r="E26" s="1798"/>
      <c r="F26" s="1798"/>
      <c r="G26" s="1815"/>
      <c r="H26" s="1777"/>
      <c r="I26" s="1799" t="s">
        <v>16199</v>
      </c>
      <c r="J26" s="1814"/>
      <c r="K26" s="1799" t="s">
        <v>14755</v>
      </c>
      <c r="M26" s="582"/>
      <c r="N26" s="593" t="str">
        <f t="shared" si="2"/>
        <v>Please complete all cells in row</v>
      </c>
      <c r="O26" s="582"/>
      <c r="R26" s="1782">
        <f t="shared" si="3"/>
        <v>1</v>
      </c>
      <c r="S26" s="582"/>
      <c r="U26" s="1796" t="s">
        <v>16198</v>
      </c>
      <c r="V26" s="1798"/>
      <c r="W26" s="1798"/>
      <c r="X26" s="1815" t="s">
        <v>16200</v>
      </c>
    </row>
    <row r="27" spans="2:24" ht="15.75" customHeight="1">
      <c r="B27" s="1796" t="s">
        <v>16201</v>
      </c>
      <c r="C27" s="1797" t="s">
        <v>14180</v>
      </c>
      <c r="D27" s="1797">
        <v>2</v>
      </c>
      <c r="E27" s="1798"/>
      <c r="F27" s="1798"/>
      <c r="G27" s="1815"/>
      <c r="H27" s="1777"/>
      <c r="I27" s="1799" t="s">
        <v>16202</v>
      </c>
      <c r="J27" s="1814"/>
      <c r="K27" s="1799" t="s">
        <v>14761</v>
      </c>
      <c r="M27" s="582"/>
      <c r="N27" s="593" t="str">
        <f t="shared" si="2"/>
        <v>Please complete all cells in row</v>
      </c>
      <c r="O27" s="582"/>
      <c r="R27" s="1782">
        <f t="shared" si="3"/>
        <v>1</v>
      </c>
      <c r="S27" s="582"/>
      <c r="U27" s="1796" t="s">
        <v>16201</v>
      </c>
      <c r="V27" s="1798"/>
      <c r="W27" s="1798"/>
      <c r="X27" s="1815" t="s">
        <v>16203</v>
      </c>
    </row>
    <row r="28" spans="2:24" ht="15.75" customHeight="1">
      <c r="B28" s="1796" t="s">
        <v>14766</v>
      </c>
      <c r="C28" s="1797" t="s">
        <v>14180</v>
      </c>
      <c r="D28" s="1797">
        <v>2</v>
      </c>
      <c r="E28" s="1798"/>
      <c r="F28" s="1798"/>
      <c r="G28" s="1815"/>
      <c r="H28" s="1777"/>
      <c r="I28" s="1799" t="s">
        <v>16204</v>
      </c>
      <c r="J28" s="1814"/>
      <c r="K28" s="1799" t="s">
        <v>14767</v>
      </c>
      <c r="M28" s="582"/>
      <c r="N28" s="593" t="str">
        <f t="shared" si="2"/>
        <v>Please complete all cells in row</v>
      </c>
      <c r="O28" s="582"/>
      <c r="R28" s="1782">
        <f t="shared" si="3"/>
        <v>1</v>
      </c>
      <c r="S28" s="582"/>
      <c r="U28" s="1796" t="s">
        <v>14766</v>
      </c>
      <c r="V28" s="1798"/>
      <c r="W28" s="1798"/>
      <c r="X28" s="1815" t="s">
        <v>16205</v>
      </c>
    </row>
    <row r="29" spans="2:24" ht="15.75" customHeight="1" thickBot="1">
      <c r="B29" s="1801" t="s">
        <v>14770</v>
      </c>
      <c r="C29" s="1802" t="s">
        <v>14180</v>
      </c>
      <c r="D29" s="1802">
        <v>2</v>
      </c>
      <c r="E29" s="1803"/>
      <c r="F29" s="1803"/>
      <c r="G29" s="1816"/>
      <c r="H29" s="1777"/>
      <c r="I29" s="1805" t="s">
        <v>16206</v>
      </c>
      <c r="J29" s="1814"/>
      <c r="K29" s="1805" t="s">
        <v>14771</v>
      </c>
      <c r="M29" s="582"/>
      <c r="N29" s="593" t="str">
        <f t="shared" si="2"/>
        <v>Please complete all cells in row</v>
      </c>
      <c r="O29" s="582"/>
      <c r="R29" s="1782">
        <f t="shared" si="3"/>
        <v>1</v>
      </c>
      <c r="S29" s="582"/>
      <c r="U29" s="1801" t="s">
        <v>14770</v>
      </c>
      <c r="V29" s="1803"/>
      <c r="W29" s="1803"/>
      <c r="X29" s="1816" t="s">
        <v>16207</v>
      </c>
    </row>
    <row r="30" spans="2:24" ht="15.75" customHeight="1" thickTop="1" thickBot="1">
      <c r="B30" s="1807"/>
      <c r="C30" s="709"/>
      <c r="D30" s="709"/>
      <c r="E30" s="1808"/>
      <c r="F30" s="1808"/>
      <c r="G30" s="1808"/>
      <c r="H30" s="1777"/>
      <c r="I30" s="1814"/>
      <c r="J30" s="1814"/>
      <c r="K30" s="1814"/>
      <c r="M30" s="582"/>
      <c r="O30" s="582"/>
      <c r="S30" s="582"/>
      <c r="U30" s="1807"/>
      <c r="V30" s="1808"/>
      <c r="W30" s="1808"/>
      <c r="X30" s="1808"/>
    </row>
    <row r="31" spans="2:24" ht="15.75" customHeight="1" thickTop="1" thickBot="1">
      <c r="B31" s="1810" t="s">
        <v>14779</v>
      </c>
      <c r="C31" s="1811" t="s">
        <v>6744</v>
      </c>
      <c r="D31" s="1812" t="s">
        <v>16174</v>
      </c>
      <c r="E31" s="1808"/>
      <c r="F31" s="1808"/>
      <c r="G31" s="1808"/>
      <c r="H31" s="1777"/>
      <c r="I31" s="1814"/>
      <c r="J31" s="1814"/>
      <c r="K31" s="1814"/>
      <c r="M31" s="582"/>
      <c r="O31" s="582"/>
      <c r="S31" s="582"/>
      <c r="U31" s="1810" t="s">
        <v>14779</v>
      </c>
      <c r="V31" s="1808"/>
      <c r="W31" s="1808"/>
      <c r="X31" s="1808"/>
    </row>
    <row r="32" spans="2:24" ht="15.75" customHeight="1" thickTop="1" thickBot="1">
      <c r="B32" s="1817" t="s">
        <v>14789</v>
      </c>
      <c r="C32" s="1818" t="s">
        <v>14180</v>
      </c>
      <c r="D32" s="1818">
        <v>2</v>
      </c>
      <c r="E32" s="1819"/>
      <c r="F32" s="1781"/>
      <c r="G32" s="1777"/>
      <c r="H32" s="1777"/>
      <c r="I32" s="1820" t="s">
        <v>16208</v>
      </c>
      <c r="J32" s="1334"/>
      <c r="K32" s="1820" t="s">
        <v>14790</v>
      </c>
      <c r="M32" s="582"/>
      <c r="N32" s="593" t="str">
        <f t="shared" ref="N32" si="4">IF( SUM( P32:R32 ) = 0, 0, $P$5 )</f>
        <v>Please complete all cells in row</v>
      </c>
      <c r="O32" s="582"/>
      <c r="P32" s="1782">
        <f t="shared" ref="P32" si="5" xml:space="preserve"> IF( ISNUMBER(E32 ), 0, 1 )</f>
        <v>1</v>
      </c>
      <c r="S32" s="582"/>
      <c r="U32" s="1817" t="s">
        <v>14789</v>
      </c>
      <c r="V32" s="1819" t="s">
        <v>16209</v>
      </c>
      <c r="W32" s="1781"/>
    </row>
    <row r="33" spans="2:31" ht="15.75" customHeight="1" thickTop="1">
      <c r="B33" s="1808"/>
      <c r="C33" s="1808"/>
      <c r="D33" s="1808"/>
      <c r="E33" s="1808"/>
      <c r="F33" s="1808"/>
      <c r="G33" s="1808"/>
      <c r="H33" s="1777"/>
      <c r="I33" s="1814"/>
      <c r="J33" s="1814"/>
      <c r="K33" s="1814"/>
      <c r="M33" s="582"/>
      <c r="O33" s="582"/>
      <c r="S33" s="582"/>
      <c r="U33" s="1808"/>
      <c r="V33" s="1808"/>
      <c r="W33" s="1808"/>
      <c r="X33" s="1808"/>
    </row>
    <row r="34" spans="2:31" ht="21" customHeight="1">
      <c r="B34" s="3231" t="s">
        <v>16210</v>
      </c>
      <c r="C34" s="3231"/>
      <c r="D34" s="3231"/>
      <c r="E34" s="3231"/>
      <c r="F34" s="3231"/>
      <c r="G34" s="1808"/>
      <c r="H34" s="1777"/>
      <c r="I34" s="1777"/>
      <c r="J34" s="1777"/>
      <c r="K34" s="1777"/>
      <c r="M34" s="582"/>
      <c r="O34" s="582"/>
      <c r="S34" s="582"/>
      <c r="U34" s="3231" t="s">
        <v>16210</v>
      </c>
      <c r="V34" s="3231"/>
      <c r="W34" s="3231"/>
      <c r="X34" s="1808"/>
    </row>
    <row r="35" spans="2:31" ht="16.5" thickBot="1">
      <c r="B35" s="1772" t="s">
        <v>16211</v>
      </c>
      <c r="C35" s="1777"/>
      <c r="D35" s="1777"/>
      <c r="E35" s="1777"/>
      <c r="F35" s="1777"/>
      <c r="G35" s="1777"/>
      <c r="H35" s="1777"/>
      <c r="I35" s="1777"/>
      <c r="J35" s="1777"/>
      <c r="K35" s="1777"/>
      <c r="M35" s="582"/>
      <c r="O35" s="582"/>
      <c r="S35" s="582"/>
      <c r="U35" s="1772" t="s">
        <v>16211</v>
      </c>
      <c r="V35" s="1777"/>
      <c r="W35" s="1777"/>
    </row>
    <row r="36" spans="2:31" ht="15.75" customHeight="1" thickTop="1" thickBot="1">
      <c r="B36" s="1810"/>
      <c r="C36" s="1811" t="s">
        <v>6744</v>
      </c>
      <c r="D36" s="1812" t="s">
        <v>16174</v>
      </c>
      <c r="E36" s="1777"/>
      <c r="F36" s="1777"/>
      <c r="G36" s="1777"/>
      <c r="H36" s="1777"/>
      <c r="I36" s="1777"/>
      <c r="J36" s="1777"/>
      <c r="K36" s="1777"/>
      <c r="M36" s="582"/>
      <c r="O36" s="582"/>
      <c r="S36" s="582"/>
      <c r="U36" s="1788"/>
    </row>
    <row r="37" spans="2:31" ht="15.75" customHeight="1" thickTop="1">
      <c r="B37" s="1791" t="s">
        <v>15441</v>
      </c>
      <c r="C37" s="1792" t="s">
        <v>14820</v>
      </c>
      <c r="D37" s="1792">
        <v>3</v>
      </c>
      <c r="E37" s="1821"/>
      <c r="F37" s="1777"/>
      <c r="G37" s="1608"/>
      <c r="H37" s="1608"/>
      <c r="I37" s="1794" t="s">
        <v>16212</v>
      </c>
      <c r="J37" s="1608"/>
      <c r="K37" s="1153" t="s">
        <v>15442</v>
      </c>
      <c r="L37" s="1608"/>
      <c r="M37" s="582"/>
      <c r="N37" s="593" t="str">
        <f t="shared" ref="N37:N38" si="6">IF( SUM( P37:R37 ) = 0, 0, $P$5 )</f>
        <v>Please complete all cells in row</v>
      </c>
      <c r="O37" s="582"/>
      <c r="P37" s="1782">
        <f t="shared" ref="P37:P38" si="7" xml:space="preserve"> IF( ISNUMBER(E37 ), 0, 1 )</f>
        <v>1</v>
      </c>
      <c r="S37" s="582"/>
      <c r="T37" s="1608"/>
      <c r="U37" s="1791" t="s">
        <v>15441</v>
      </c>
      <c r="V37" s="1822" t="s">
        <v>16213</v>
      </c>
      <c r="X37" s="1608"/>
      <c r="Y37" s="1608"/>
      <c r="Z37" s="1608"/>
      <c r="AA37" s="1608"/>
      <c r="AB37" s="1608"/>
      <c r="AC37" s="1608"/>
      <c r="AD37" s="1608"/>
      <c r="AE37" s="496"/>
    </row>
    <row r="38" spans="2:31" ht="15.75" customHeight="1" thickBot="1">
      <c r="B38" s="1801" t="s">
        <v>15444</v>
      </c>
      <c r="C38" s="1802" t="s">
        <v>14820</v>
      </c>
      <c r="D38" s="1802">
        <v>3</v>
      </c>
      <c r="E38" s="1804"/>
      <c r="F38" s="1777"/>
      <c r="G38" s="1777"/>
      <c r="H38" s="1777"/>
      <c r="I38" s="1805" t="s">
        <v>16214</v>
      </c>
      <c r="J38" s="1777"/>
      <c r="K38" s="1805" t="s">
        <v>15445</v>
      </c>
      <c r="M38" s="582"/>
      <c r="N38" s="593" t="str">
        <f t="shared" si="6"/>
        <v>Please complete all cells in row</v>
      </c>
      <c r="O38" s="582"/>
      <c r="P38" s="1782">
        <f t="shared" si="7"/>
        <v>1</v>
      </c>
      <c r="S38" s="582"/>
      <c r="U38" s="1801" t="s">
        <v>15444</v>
      </c>
      <c r="V38" s="1823" t="s">
        <v>16215</v>
      </c>
    </row>
    <row r="39" spans="2:31" ht="15.75" thickTop="1">
      <c r="B39" s="1777"/>
      <c r="C39" s="1777"/>
      <c r="D39" s="1777"/>
      <c r="E39" s="1777"/>
      <c r="F39" s="1777"/>
      <c r="G39" s="1777"/>
      <c r="H39" s="1777"/>
      <c r="I39" s="1777"/>
      <c r="J39" s="1777"/>
      <c r="K39" s="1777"/>
    </row>
    <row r="40" spans="2:31" ht="15">
      <c r="B40" s="1777"/>
      <c r="C40" s="1777"/>
      <c r="D40" s="1777"/>
      <c r="E40" s="1777"/>
      <c r="F40" s="1777"/>
      <c r="G40" s="1777"/>
      <c r="H40" s="1777"/>
      <c r="I40" s="1777"/>
      <c r="J40" s="1777"/>
      <c r="K40" s="1777"/>
    </row>
    <row r="41" spans="2:31" ht="15">
      <c r="B41" s="1777"/>
      <c r="C41" s="1777"/>
      <c r="D41" s="1777"/>
      <c r="E41" s="1777"/>
      <c r="F41" s="1777"/>
      <c r="G41" s="1777"/>
      <c r="H41" s="1777"/>
      <c r="I41" s="1777"/>
      <c r="J41" s="1777"/>
      <c r="K41" s="1777"/>
      <c r="N41" s="1824"/>
    </row>
    <row r="42" spans="2:31" ht="15">
      <c r="B42" s="1777"/>
      <c r="C42" s="1777"/>
      <c r="D42" s="1777"/>
      <c r="E42" s="1777"/>
      <c r="F42" s="1777"/>
      <c r="G42" s="1777"/>
      <c r="H42" s="1777"/>
      <c r="I42" s="1777"/>
      <c r="J42" s="1777"/>
      <c r="K42" s="1777"/>
      <c r="N42" s="1824"/>
    </row>
    <row r="43" spans="2:31" ht="15">
      <c r="B43" s="1777"/>
      <c r="C43" s="1777"/>
      <c r="D43" s="1777"/>
      <c r="E43" s="1777"/>
      <c r="F43" s="1777"/>
      <c r="G43" s="1777"/>
      <c r="H43" s="1777"/>
      <c r="I43" s="1777"/>
      <c r="J43" s="1777"/>
      <c r="K43" s="1777"/>
      <c r="N43" s="1824"/>
    </row>
    <row r="44" spans="2:31" ht="15">
      <c r="B44" s="1777"/>
      <c r="C44" s="1777"/>
      <c r="D44" s="1777"/>
      <c r="E44" s="1777"/>
      <c r="F44" s="1777"/>
      <c r="G44" s="1777"/>
      <c r="H44" s="1777"/>
      <c r="I44" s="1777"/>
      <c r="J44" s="1777"/>
      <c r="K44" s="1777"/>
    </row>
    <row r="45" spans="2:31" ht="15">
      <c r="B45" s="1777"/>
      <c r="C45" s="1777"/>
      <c r="D45" s="1777"/>
      <c r="E45" s="1777"/>
      <c r="F45" s="1777"/>
      <c r="G45" s="1777"/>
      <c r="H45" s="1777"/>
      <c r="I45" s="1777"/>
      <c r="J45" s="1777"/>
      <c r="K45" s="1777"/>
    </row>
    <row r="46" spans="2:31" ht="15">
      <c r="B46" s="1777"/>
      <c r="C46" s="1777"/>
      <c r="D46" s="1777"/>
      <c r="E46" s="1777"/>
      <c r="F46" s="1777"/>
      <c r="G46" s="1777"/>
      <c r="H46" s="1777"/>
      <c r="I46" s="1777"/>
      <c r="J46" s="1777"/>
      <c r="K46" s="1777"/>
    </row>
  </sheetData>
  <sheetProtection algorithmName="SHA-512" hashValue="WmAfZrY0UnYQC+GvQ0ZjR8WYdisl+mbV4haAL6dfL42b8bZS/wm6AZad865GGeXtQBMznV8O3rNMsxbzu4TCTQ==" saltValue="8nrsxVkb3aTfxHR+r1VUIw==" spinCount="100000" sheet="1" objects="1" scenarios="1" formatColumns="0" formatRows="0"/>
  <mergeCells count="7">
    <mergeCell ref="B3:G3"/>
    <mergeCell ref="B5:G5"/>
    <mergeCell ref="B34:F34"/>
    <mergeCell ref="U3:X3"/>
    <mergeCell ref="U5:X5"/>
    <mergeCell ref="U34:W34"/>
    <mergeCell ref="P4:R4"/>
  </mergeCells>
  <phoneticPr fontId="39"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40" zoomScaleNormal="40" zoomScaleSheetLayoutView="70" workbookViewId="0">
      <selection sqref="A1:XFD1048576"/>
    </sheetView>
  </sheetViews>
  <sheetFormatPr defaultColWidth="24" defaultRowHeight="14.25" zeroHeight="1"/>
  <cols>
    <col min="1" max="1" width="4.25" style="1826" customWidth="1"/>
    <col min="2" max="2" width="83.25" style="1826" customWidth="1"/>
    <col min="3" max="3" width="15.25" style="1826" customWidth="1"/>
    <col min="4" max="4" width="4.75" style="1826" bestFit="1" customWidth="1"/>
    <col min="5" max="5" width="25.25" style="1826" customWidth="1"/>
    <col min="6" max="6" width="15.5" style="1826" customWidth="1"/>
    <col min="7" max="7" width="28.75" style="1826" customWidth="1"/>
    <col min="8" max="8" width="24.125" style="1826" customWidth="1"/>
    <col min="9" max="9" width="15.125" style="1826" customWidth="1"/>
    <col min="10" max="15" width="9.5" style="1826" customWidth="1"/>
    <col min="16" max="16" width="2.25" style="1826" customWidth="1"/>
    <col min="17" max="17" width="10.625" style="1826" customWidth="1"/>
    <col min="18" max="18" width="1.5" style="1826" customWidth="1"/>
    <col min="19" max="19" width="11.75" style="1826" customWidth="1"/>
    <col min="20" max="20" width="1.25" style="1826" customWidth="1"/>
    <col min="21" max="21" width="1.625" style="579" customWidth="1"/>
    <col min="22" max="22" width="20.625" style="579" customWidth="1"/>
    <col min="23" max="23" width="1.625" style="579" customWidth="1"/>
    <col min="24" max="35" width="8" style="579" hidden="1" customWidth="1"/>
    <col min="36" max="36" width="3.125" style="1826" customWidth="1"/>
    <col min="37" max="37" width="90.5" style="1826" bestFit="1" customWidth="1"/>
    <col min="38" max="44" width="26" style="1826" customWidth="1"/>
    <col min="45" max="51" width="9.25" style="1826" customWidth="1"/>
    <col min="52" max="16384" width="24" style="1826"/>
  </cols>
  <sheetData>
    <row r="1" spans="2:50" s="1781" customFormat="1" ht="23.25">
      <c r="B1" s="580" t="s">
        <v>16216</v>
      </c>
      <c r="C1" s="1825"/>
      <c r="D1" s="1825"/>
      <c r="E1" s="1825"/>
      <c r="F1" s="1825"/>
      <c r="G1" s="1825"/>
      <c r="H1" s="1825"/>
      <c r="I1" s="1825"/>
      <c r="J1" s="1825"/>
      <c r="K1" s="1825"/>
      <c r="L1" s="1826"/>
      <c r="M1" s="1826"/>
      <c r="N1" s="1826"/>
      <c r="O1" s="1826"/>
      <c r="P1" s="1826"/>
      <c r="Q1" s="1826"/>
      <c r="R1" s="1826"/>
      <c r="U1" s="582"/>
      <c r="V1" s="579"/>
      <c r="W1" s="582"/>
      <c r="X1" s="579"/>
      <c r="Y1" s="579"/>
      <c r="Z1" s="579"/>
      <c r="AA1" s="579"/>
      <c r="AB1" s="579"/>
      <c r="AC1" s="579"/>
      <c r="AD1" s="579"/>
      <c r="AE1" s="579"/>
      <c r="AF1" s="579"/>
      <c r="AG1" s="579"/>
      <c r="AH1" s="579"/>
      <c r="AI1" s="582"/>
      <c r="AK1" s="580" t="s">
        <v>6740</v>
      </c>
    </row>
    <row r="2" spans="2:50" s="1781" customFormat="1" ht="23.25">
      <c r="B2" s="580" t="s">
        <v>9</v>
      </c>
      <c r="C2" s="1825"/>
      <c r="D2" s="1825"/>
      <c r="E2" s="1825"/>
      <c r="F2" s="1825"/>
      <c r="G2" s="1825"/>
      <c r="H2" s="1825"/>
      <c r="I2" s="1825"/>
      <c r="J2" s="1825"/>
      <c r="K2" s="1825"/>
      <c r="L2" s="1826"/>
      <c r="M2" s="1826"/>
      <c r="N2" s="1826"/>
      <c r="O2" s="1826"/>
      <c r="P2" s="1826"/>
      <c r="Q2" s="1826"/>
      <c r="R2" s="1826"/>
      <c r="U2" s="582"/>
      <c r="V2" s="579"/>
      <c r="W2" s="582"/>
      <c r="X2" s="579"/>
      <c r="Y2" s="579"/>
      <c r="Z2" s="579"/>
      <c r="AA2" s="579"/>
      <c r="AB2" s="579"/>
      <c r="AC2" s="579"/>
      <c r="AD2" s="579"/>
      <c r="AE2" s="579"/>
      <c r="AF2" s="579"/>
      <c r="AG2" s="579"/>
      <c r="AH2" s="579"/>
      <c r="AI2" s="582"/>
      <c r="AK2" s="1827"/>
    </row>
    <row r="3" spans="2:50" ht="26.25" customHeight="1">
      <c r="B3" s="3077" t="s">
        <v>16217</v>
      </c>
      <c r="C3" s="3077"/>
      <c r="D3" s="3077"/>
      <c r="E3" s="3077"/>
      <c r="F3" s="3077"/>
      <c r="G3" s="3077"/>
      <c r="H3" s="3077"/>
      <c r="I3" s="3077"/>
      <c r="J3" s="3077"/>
      <c r="K3" s="3077"/>
      <c r="L3" s="3077"/>
      <c r="M3" s="3077"/>
      <c r="N3" s="3077"/>
      <c r="O3" s="3077"/>
      <c r="U3" s="582"/>
      <c r="V3" s="583" t="s">
        <v>6741</v>
      </c>
      <c r="W3" s="582"/>
      <c r="AI3" s="582"/>
      <c r="AK3" s="3077" t="s">
        <v>16217</v>
      </c>
      <c r="AL3" s="3077"/>
      <c r="AM3" s="3077"/>
      <c r="AN3" s="3077"/>
      <c r="AO3" s="3077"/>
      <c r="AP3" s="3077"/>
      <c r="AQ3" s="3077"/>
      <c r="AR3" s="3077"/>
      <c r="AS3" s="3077"/>
      <c r="AT3" s="3077"/>
      <c r="AU3" s="3077"/>
      <c r="AV3" s="3077"/>
      <c r="AW3" s="3077"/>
      <c r="AX3" s="3077"/>
    </row>
    <row r="4" spans="2:50" ht="28.5" customHeight="1">
      <c r="U4" s="582"/>
      <c r="W4" s="582"/>
      <c r="X4" s="3199" t="s">
        <v>6742</v>
      </c>
      <c r="Y4" s="3199"/>
      <c r="Z4" s="3199"/>
      <c r="AA4" s="3199"/>
      <c r="AB4" s="3199"/>
      <c r="AC4" s="3199"/>
      <c r="AD4" s="3199"/>
      <c r="AE4" s="3199"/>
      <c r="AF4" s="3199"/>
      <c r="AG4" s="3199"/>
      <c r="AH4" s="3199"/>
      <c r="AI4" s="582"/>
    </row>
    <row r="5" spans="2:50" ht="26.25" customHeight="1">
      <c r="B5" s="3077" t="s">
        <v>16218</v>
      </c>
      <c r="C5" s="3077"/>
      <c r="D5" s="3077"/>
      <c r="E5" s="3077"/>
      <c r="F5" s="3077"/>
      <c r="G5" s="3077"/>
      <c r="H5" s="3077"/>
      <c r="I5" s="3077"/>
      <c r="J5" s="3077"/>
      <c r="K5" s="3077"/>
      <c r="L5" s="3077"/>
      <c r="M5" s="3077"/>
      <c r="N5" s="3077"/>
      <c r="O5" s="3077"/>
      <c r="U5" s="582"/>
      <c r="W5" s="582"/>
      <c r="X5" s="579" t="s">
        <v>6751</v>
      </c>
      <c r="Y5" s="1826"/>
      <c r="Z5" s="1826"/>
      <c r="AA5" s="1826"/>
      <c r="AB5" s="1826"/>
      <c r="AC5" s="1826"/>
      <c r="AD5" s="1826"/>
      <c r="AE5" s="1826"/>
      <c r="AF5" s="1826"/>
      <c r="AG5" s="1826"/>
      <c r="AH5" s="1826"/>
      <c r="AI5" s="582"/>
      <c r="AK5" s="3077" t="s">
        <v>16218</v>
      </c>
      <c r="AL5" s="3077"/>
      <c r="AM5" s="3077"/>
      <c r="AN5" s="3077"/>
      <c r="AO5" s="3077"/>
      <c r="AP5" s="3077"/>
      <c r="AQ5" s="3077"/>
      <c r="AR5" s="3077"/>
      <c r="AS5" s="3077"/>
      <c r="AT5" s="3077"/>
      <c r="AU5" s="3077"/>
      <c r="AV5" s="3077"/>
      <c r="AW5" s="3077"/>
      <c r="AX5" s="3077"/>
    </row>
    <row r="6" spans="2:50" ht="12" customHeight="1" thickBot="1">
      <c r="C6" s="1828"/>
      <c r="D6" s="1828"/>
      <c r="E6" s="1828"/>
      <c r="F6" s="1828"/>
      <c r="G6" s="1828"/>
      <c r="H6" s="1828"/>
      <c r="I6" s="1828"/>
      <c r="K6" s="1829"/>
      <c r="L6" s="1829"/>
      <c r="M6" s="1829"/>
      <c r="N6" s="1829"/>
      <c r="O6" s="1829"/>
      <c r="P6" s="1829"/>
      <c r="U6" s="582"/>
      <c r="W6" s="582"/>
      <c r="X6" s="1826"/>
      <c r="AI6" s="582"/>
      <c r="AL6" s="1828"/>
      <c r="AM6" s="1828"/>
      <c r="AN6" s="1828"/>
      <c r="AO6" s="1828"/>
      <c r="AP6" s="1828"/>
      <c r="AQ6" s="1828"/>
      <c r="AR6" s="1828"/>
      <c r="AT6" s="1829"/>
      <c r="AU6" s="1829"/>
      <c r="AV6" s="1829"/>
      <c r="AW6" s="1829"/>
      <c r="AX6" s="1829"/>
    </row>
    <row r="7" spans="2:50" ht="137.1" customHeight="1" thickTop="1" thickBot="1">
      <c r="B7" s="1830" t="s">
        <v>6743</v>
      </c>
      <c r="C7" s="1831" t="s">
        <v>16219</v>
      </c>
      <c r="D7" s="1831" t="s">
        <v>734</v>
      </c>
      <c r="E7" s="1831" t="s">
        <v>16220</v>
      </c>
      <c r="F7" s="1831" t="s">
        <v>16221</v>
      </c>
      <c r="G7" s="1831" t="s">
        <v>16222</v>
      </c>
      <c r="H7" s="1832" t="s">
        <v>16223</v>
      </c>
      <c r="I7" s="1833"/>
      <c r="J7" s="1833"/>
      <c r="K7" s="1833"/>
      <c r="L7" s="1833"/>
      <c r="M7" s="732"/>
      <c r="N7" s="1834"/>
      <c r="O7" s="1834"/>
      <c r="P7" s="1834"/>
      <c r="Q7" s="1771" t="s">
        <v>6749</v>
      </c>
      <c r="R7" s="1334"/>
      <c r="S7" s="1771" t="s">
        <v>16171</v>
      </c>
      <c r="U7" s="582"/>
      <c r="W7" s="582"/>
      <c r="AI7" s="582"/>
      <c r="AK7" s="1830" t="s">
        <v>6743</v>
      </c>
      <c r="AL7" s="1831" t="s">
        <v>16219</v>
      </c>
      <c r="AM7" s="1831" t="s">
        <v>734</v>
      </c>
      <c r="AN7" s="1831" t="s">
        <v>16220</v>
      </c>
      <c r="AO7" s="1831" t="s">
        <v>16221</v>
      </c>
      <c r="AP7" s="1831" t="s">
        <v>16222</v>
      </c>
      <c r="AQ7" s="1832" t="s">
        <v>16223</v>
      </c>
      <c r="AR7" s="1833"/>
      <c r="AS7" s="1829"/>
      <c r="AT7" s="1829"/>
      <c r="AU7" s="1829"/>
      <c r="AV7" s="728"/>
    </row>
    <row r="8" spans="2:50" ht="17.25" thickTop="1" thickBot="1">
      <c r="B8" s="1265"/>
      <c r="C8" s="1265"/>
      <c r="D8" s="1265"/>
      <c r="E8" s="1265"/>
      <c r="F8" s="1265"/>
      <c r="G8" s="1265"/>
      <c r="H8" s="1265"/>
      <c r="I8" s="1833"/>
      <c r="J8" s="1833"/>
      <c r="K8" s="1833"/>
      <c r="L8" s="1833"/>
      <c r="M8" s="732"/>
      <c r="N8" s="1834"/>
      <c r="O8" s="1834"/>
      <c r="P8" s="1834"/>
      <c r="Q8" s="1834"/>
      <c r="R8" s="1834"/>
      <c r="S8" s="1834"/>
      <c r="U8" s="582"/>
      <c r="V8" s="593"/>
      <c r="W8" s="582"/>
      <c r="AI8" s="582"/>
      <c r="AK8" s="1265"/>
      <c r="AL8" s="1265"/>
      <c r="AM8" s="1265"/>
      <c r="AN8" s="1265"/>
      <c r="AO8" s="1265"/>
      <c r="AP8" s="1265"/>
      <c r="AQ8" s="1265"/>
      <c r="AR8" s="1833"/>
      <c r="AS8" s="1829"/>
      <c r="AT8" s="1829"/>
      <c r="AU8" s="1829"/>
      <c r="AV8" s="728"/>
    </row>
    <row r="9" spans="2:50" s="1829" customFormat="1" ht="15.75" customHeight="1" thickTop="1" thickBot="1">
      <c r="B9" s="1835" t="s">
        <v>16224</v>
      </c>
      <c r="C9" s="1265"/>
      <c r="D9" s="1265"/>
      <c r="E9" s="1265"/>
      <c r="F9" s="1265"/>
      <c r="G9" s="1265"/>
      <c r="H9" s="1265"/>
      <c r="I9" s="1833"/>
      <c r="J9" s="1833"/>
      <c r="K9" s="1833"/>
      <c r="L9" s="1833"/>
      <c r="M9" s="1836"/>
      <c r="N9" s="1833"/>
      <c r="O9" s="1834"/>
      <c r="P9" s="1834"/>
      <c r="Q9" s="1834"/>
      <c r="R9" s="1833"/>
      <c r="S9" s="1833"/>
      <c r="U9" s="582"/>
      <c r="W9" s="582"/>
      <c r="X9" s="579"/>
      <c r="Y9" s="579"/>
      <c r="Z9" s="579"/>
      <c r="AA9" s="579"/>
      <c r="AB9" s="579"/>
      <c r="AC9" s="579"/>
      <c r="AD9" s="579"/>
      <c r="AE9" s="579"/>
      <c r="AF9" s="579"/>
      <c r="AG9" s="579"/>
      <c r="AH9" s="579"/>
      <c r="AI9" s="582"/>
      <c r="AK9" s="1835" t="s">
        <v>16224</v>
      </c>
      <c r="AL9" s="1265"/>
      <c r="AM9" s="1265"/>
      <c r="AN9" s="1265"/>
      <c r="AO9" s="1265"/>
      <c r="AP9" s="1265"/>
      <c r="AQ9" s="1265"/>
      <c r="AR9" s="1833"/>
      <c r="AV9" s="1837"/>
      <c r="AX9" s="1826"/>
    </row>
    <row r="10" spans="2:50" s="1829" customFormat="1" ht="45.6" customHeight="1" thickTop="1" thickBot="1">
      <c r="B10" s="1838" t="s">
        <v>16225</v>
      </c>
      <c r="C10" s="1839"/>
      <c r="D10" s="1840" t="s">
        <v>16226</v>
      </c>
      <c r="E10" s="1840" t="s">
        <v>16227</v>
      </c>
      <c r="F10" s="1841" t="s">
        <v>16228</v>
      </c>
      <c r="G10" s="1842"/>
      <c r="H10" s="1843">
        <f>IFERROR(G10/F10*1000,0)</f>
        <v>0</v>
      </c>
      <c r="I10" s="1833"/>
      <c r="J10" s="1836"/>
      <c r="K10" s="1836"/>
      <c r="L10" s="1836"/>
      <c r="M10" s="1836"/>
      <c r="N10" s="1833"/>
      <c r="O10" s="1833"/>
      <c r="P10" s="1833"/>
      <c r="Q10" s="1844" t="s">
        <v>16229</v>
      </c>
      <c r="R10" s="1845"/>
      <c r="S10" s="1844" t="s">
        <v>16230</v>
      </c>
      <c r="U10" s="582"/>
      <c r="V10" s="593" t="str">
        <f xml:space="preserve"> IF( SUM( X10:AH10 ) = 0, 0,$X$5 )</f>
        <v>Please complete all cells in row</v>
      </c>
      <c r="W10" s="582"/>
      <c r="X10" s="579"/>
      <c r="Y10" s="579"/>
      <c r="Z10" s="1782">
        <f xml:space="preserve"> IF( ISNUMBER(G10 ), 0, 1 )</f>
        <v>1</v>
      </c>
      <c r="AA10" s="579"/>
      <c r="AB10" s="579"/>
      <c r="AC10" s="579"/>
      <c r="AD10" s="579"/>
      <c r="AE10" s="579"/>
      <c r="AF10" s="579"/>
      <c r="AG10" s="579"/>
      <c r="AH10" s="579"/>
      <c r="AI10" s="582"/>
      <c r="AK10" s="1838" t="s">
        <v>16225</v>
      </c>
      <c r="AL10" s="1842" t="s">
        <v>16231</v>
      </c>
      <c r="AM10" s="1840" t="s">
        <v>16226</v>
      </c>
      <c r="AN10" s="1840" t="s">
        <v>16227</v>
      </c>
      <c r="AO10" s="1841"/>
      <c r="AP10" s="1842" t="s">
        <v>16232</v>
      </c>
      <c r="AQ10" s="1846" t="s">
        <v>16233</v>
      </c>
      <c r="AR10" s="1833"/>
      <c r="AS10" s="1837"/>
      <c r="AT10" s="1837"/>
      <c r="AU10" s="1837"/>
      <c r="AV10" s="1837"/>
    </row>
    <row r="11" spans="2:50" s="1829" customFormat="1" ht="15.75" customHeight="1" thickTop="1" thickBot="1">
      <c r="B11" s="1847"/>
      <c r="C11" s="1847"/>
      <c r="D11" s="1847"/>
      <c r="E11" s="1847"/>
      <c r="F11" s="1848"/>
      <c r="G11" s="1848"/>
      <c r="H11" s="1848"/>
      <c r="I11" s="1836"/>
      <c r="J11" s="1836"/>
      <c r="K11" s="1836"/>
      <c r="L11" s="1833"/>
      <c r="M11" s="1833"/>
      <c r="N11" s="1833"/>
      <c r="O11" s="1833"/>
      <c r="P11" s="1833"/>
      <c r="Q11" s="1845"/>
      <c r="R11" s="1845"/>
      <c r="S11" s="1845"/>
      <c r="U11" s="582"/>
      <c r="V11" s="579"/>
      <c r="W11" s="582"/>
      <c r="X11" s="579"/>
      <c r="Y11" s="579"/>
      <c r="Z11" s="579"/>
      <c r="AA11" s="579"/>
      <c r="AB11" s="579"/>
      <c r="AC11" s="579"/>
      <c r="AD11" s="579"/>
      <c r="AE11" s="579"/>
      <c r="AF11" s="579"/>
      <c r="AG11" s="579"/>
      <c r="AH11" s="579"/>
      <c r="AI11" s="582"/>
      <c r="AK11" s="1847"/>
      <c r="AL11" s="1847"/>
      <c r="AM11" s="1847"/>
      <c r="AN11" s="1847"/>
      <c r="AO11" s="1848"/>
      <c r="AP11" s="1848"/>
      <c r="AQ11" s="1848"/>
      <c r="AR11" s="1836"/>
      <c r="AS11" s="1837"/>
      <c r="AT11" s="1837"/>
    </row>
    <row r="12" spans="2:50" ht="46.5" thickTop="1" thickBot="1">
      <c r="B12" s="1830" t="s">
        <v>6743</v>
      </c>
      <c r="C12" s="1831" t="s">
        <v>16219</v>
      </c>
      <c r="D12" s="1831" t="s">
        <v>734</v>
      </c>
      <c r="E12" s="1831" t="s">
        <v>16234</v>
      </c>
      <c r="F12" s="1831" t="s">
        <v>16235</v>
      </c>
      <c r="G12" s="1831" t="s">
        <v>16236</v>
      </c>
      <c r="H12" s="1831" t="s">
        <v>16237</v>
      </c>
      <c r="I12" s="1832" t="s">
        <v>16238</v>
      </c>
      <c r="J12" s="1849"/>
      <c r="K12" s="1849"/>
      <c r="L12" s="1849"/>
      <c r="M12" s="1849"/>
      <c r="N12" s="1849"/>
      <c r="O12" s="1849"/>
      <c r="P12" s="1834"/>
      <c r="Q12" s="1845"/>
      <c r="R12" s="1845"/>
      <c r="S12" s="1845"/>
      <c r="U12" s="582"/>
      <c r="W12" s="582"/>
      <c r="AI12" s="582"/>
      <c r="AK12" s="1830" t="s">
        <v>6743</v>
      </c>
      <c r="AL12" s="1831" t="s">
        <v>16219</v>
      </c>
      <c r="AM12" s="1831" t="s">
        <v>734</v>
      </c>
      <c r="AN12" s="1831" t="s">
        <v>16234</v>
      </c>
      <c r="AO12" s="1831" t="s">
        <v>16235</v>
      </c>
      <c r="AP12" s="1831" t="s">
        <v>16236</v>
      </c>
      <c r="AQ12" s="1831" t="s">
        <v>16237</v>
      </c>
      <c r="AR12" s="1832" t="s">
        <v>16238</v>
      </c>
      <c r="AS12" s="1850"/>
      <c r="AT12" s="1850"/>
      <c r="AU12" s="1850"/>
      <c r="AV12" s="1850"/>
      <c r="AW12" s="1850"/>
      <c r="AX12" s="1850"/>
    </row>
    <row r="13" spans="2:50" ht="15.75" customHeight="1" thickTop="1" thickBot="1">
      <c r="B13" s="1265"/>
      <c r="C13" s="1265"/>
      <c r="D13" s="1265"/>
      <c r="E13" s="1265"/>
      <c r="F13" s="1265"/>
      <c r="G13" s="1265"/>
      <c r="H13" s="1851"/>
      <c r="I13" s="1851"/>
      <c r="J13" s="1265"/>
      <c r="K13" s="1265"/>
      <c r="L13" s="1851"/>
      <c r="M13" s="1851"/>
      <c r="N13" s="1265"/>
      <c r="O13" s="1265"/>
      <c r="P13" s="1834"/>
      <c r="Q13" s="1845"/>
      <c r="R13" s="1845"/>
      <c r="S13" s="1845"/>
      <c r="U13" s="582"/>
      <c r="W13" s="582"/>
      <c r="AI13" s="582"/>
      <c r="AK13" s="1265"/>
      <c r="AL13" s="1265"/>
      <c r="AM13" s="1265"/>
      <c r="AN13" s="1265"/>
      <c r="AO13" s="1265"/>
      <c r="AP13" s="1265"/>
      <c r="AQ13" s="1851"/>
      <c r="AR13" s="1851"/>
      <c r="AS13" s="1265"/>
      <c r="AT13" s="1265"/>
      <c r="AU13" s="1852"/>
      <c r="AV13" s="1852"/>
      <c r="AW13" s="1265"/>
      <c r="AX13" s="1265"/>
    </row>
    <row r="14" spans="2:50" s="1829" customFormat="1" ht="15.75" customHeight="1" thickTop="1" thickBot="1">
      <c r="B14" s="1788" t="s">
        <v>16239</v>
      </c>
      <c r="C14" s="1265"/>
      <c r="D14" s="1265"/>
      <c r="E14" s="1851"/>
      <c r="F14" s="1851"/>
      <c r="G14" s="1851"/>
      <c r="H14" s="1833"/>
      <c r="I14" s="1833"/>
      <c r="J14" s="1851"/>
      <c r="K14" s="1851"/>
      <c r="L14" s="1833"/>
      <c r="M14" s="1833"/>
      <c r="N14" s="1833"/>
      <c r="O14" s="1833"/>
      <c r="P14" s="1833"/>
      <c r="Q14" s="1845"/>
      <c r="R14" s="1845"/>
      <c r="S14" s="1845"/>
      <c r="U14" s="582"/>
      <c r="V14" s="579"/>
      <c r="W14" s="582"/>
      <c r="X14" s="579"/>
      <c r="Y14" s="579"/>
      <c r="Z14" s="579"/>
      <c r="AA14" s="579"/>
      <c r="AB14" s="579"/>
      <c r="AC14" s="579"/>
      <c r="AD14" s="579"/>
      <c r="AE14" s="579"/>
      <c r="AF14" s="579"/>
      <c r="AG14" s="579"/>
      <c r="AH14" s="579"/>
      <c r="AI14" s="582"/>
      <c r="AK14" s="1788" t="s">
        <v>16239</v>
      </c>
      <c r="AL14" s="1265"/>
      <c r="AM14" s="1265"/>
      <c r="AN14" s="1851"/>
      <c r="AO14" s="1851"/>
      <c r="AP14" s="1851"/>
      <c r="AQ14" s="1833"/>
      <c r="AR14" s="1833"/>
      <c r="AS14" s="1852"/>
      <c r="AT14" s="1852"/>
    </row>
    <row r="15" spans="2:50" s="1829" customFormat="1" ht="36.75" customHeight="1" thickTop="1">
      <c r="B15" s="1853" t="s">
        <v>16240</v>
      </c>
      <c r="C15" s="1854"/>
      <c r="D15" s="1855" t="s">
        <v>14180</v>
      </c>
      <c r="E15" s="1856"/>
      <c r="F15" s="1856"/>
      <c r="G15" s="1857"/>
      <c r="H15" s="1857"/>
      <c r="I15" s="1858"/>
      <c r="J15" s="1859"/>
      <c r="K15" s="1859"/>
      <c r="L15" s="1859"/>
      <c r="M15" s="1859"/>
      <c r="N15" s="1859"/>
      <c r="O15" s="1859"/>
      <c r="P15" s="1833"/>
      <c r="Q15" s="1266" t="s">
        <v>16241</v>
      </c>
      <c r="R15" s="1845"/>
      <c r="S15" s="1266" t="s">
        <v>16242</v>
      </c>
      <c r="U15" s="582"/>
      <c r="V15" s="593" t="str">
        <f t="shared" ref="V15:V17" si="0" xml:space="preserve"> IF( SUM( X15:AH15 ) = 0, 0,$X$5 )</f>
        <v>Please complete all cells in row</v>
      </c>
      <c r="W15" s="582"/>
      <c r="X15" s="1782">
        <f t="shared" ref="X15" si="1" xml:space="preserve"> IF( ISNUMBER(E15 ), 0, 1 )</f>
        <v>1</v>
      </c>
      <c r="Y15" s="1782">
        <f t="shared" ref="Y15" si="2" xml:space="preserve"> IF( ISNUMBER(F15 ), 0, 1 )</f>
        <v>1</v>
      </c>
      <c r="Z15" s="579"/>
      <c r="AA15" s="579"/>
      <c r="AB15" s="579"/>
      <c r="AC15" s="579"/>
      <c r="AD15" s="579"/>
      <c r="AE15" s="579"/>
      <c r="AF15" s="579"/>
      <c r="AG15" s="579"/>
      <c r="AH15" s="579"/>
      <c r="AI15" s="582"/>
      <c r="AK15" s="1853" t="s">
        <v>16240</v>
      </c>
      <c r="AL15" s="1856" t="s">
        <v>16243</v>
      </c>
      <c r="AM15" s="1855" t="s">
        <v>14180</v>
      </c>
      <c r="AN15" s="1856" t="s">
        <v>16244</v>
      </c>
      <c r="AO15" s="1856"/>
      <c r="AP15" s="1857"/>
      <c r="AQ15" s="1857"/>
      <c r="AR15" s="1858"/>
      <c r="AS15" s="1860"/>
      <c r="AT15" s="1860"/>
      <c r="AU15" s="1860"/>
      <c r="AV15" s="1860"/>
      <c r="AW15" s="1860"/>
      <c r="AX15" s="1860"/>
    </row>
    <row r="16" spans="2:50" s="1829" customFormat="1" ht="36.75" customHeight="1">
      <c r="B16" s="1861" t="s">
        <v>16245</v>
      </c>
      <c r="C16" s="1862"/>
      <c r="D16" s="1863" t="s">
        <v>14180</v>
      </c>
      <c r="E16" s="1864"/>
      <c r="F16" s="1864"/>
      <c r="G16" s="1865"/>
      <c r="H16" s="1865"/>
      <c r="I16" s="1866"/>
      <c r="J16" s="1859"/>
      <c r="K16" s="1859"/>
      <c r="L16" s="1859"/>
      <c r="M16" s="1859"/>
      <c r="N16" s="1859"/>
      <c r="O16" s="1859"/>
      <c r="P16" s="1833"/>
      <c r="Q16" s="1267" t="s">
        <v>16241</v>
      </c>
      <c r="R16" s="1845"/>
      <c r="S16" s="1267" t="s">
        <v>16242</v>
      </c>
      <c r="U16" s="582"/>
      <c r="V16" s="593" t="str">
        <f t="shared" si="0"/>
        <v>Please complete all cells in row</v>
      </c>
      <c r="W16" s="582"/>
      <c r="X16" s="1782">
        <f t="shared" ref="X16:X17" si="3" xml:space="preserve"> IF( ISNUMBER(E16 ), 0, 1 )</f>
        <v>1</v>
      </c>
      <c r="Y16" s="1782">
        <f t="shared" ref="Y16:Y17" si="4" xml:space="preserve"> IF( ISNUMBER(F16 ), 0, 1 )</f>
        <v>1</v>
      </c>
      <c r="Z16" s="579"/>
      <c r="AA16" s="579"/>
      <c r="AB16" s="579"/>
      <c r="AC16" s="579"/>
      <c r="AD16" s="579"/>
      <c r="AE16" s="579"/>
      <c r="AF16" s="579"/>
      <c r="AG16" s="579"/>
      <c r="AH16" s="579"/>
      <c r="AI16" s="582"/>
      <c r="AK16" s="1861" t="s">
        <v>16245</v>
      </c>
      <c r="AL16" s="1864" t="s">
        <v>16246</v>
      </c>
      <c r="AM16" s="1863" t="s">
        <v>14180</v>
      </c>
      <c r="AN16" s="1864" t="s">
        <v>16247</v>
      </c>
      <c r="AO16" s="1864"/>
      <c r="AP16" s="1865"/>
      <c r="AQ16" s="1865"/>
      <c r="AR16" s="1866"/>
      <c r="AS16" s="1860"/>
      <c r="AT16" s="1860"/>
      <c r="AU16" s="1860"/>
      <c r="AV16" s="1860"/>
      <c r="AW16" s="1860"/>
      <c r="AX16" s="1860"/>
    </row>
    <row r="17" spans="2:51" ht="36.75" customHeight="1" thickBot="1">
      <c r="B17" s="1867" t="s">
        <v>16248</v>
      </c>
      <c r="C17" s="1868"/>
      <c r="D17" s="1869" t="s">
        <v>16226</v>
      </c>
      <c r="E17" s="1870"/>
      <c r="F17" s="1870"/>
      <c r="G17" s="1871"/>
      <c r="H17" s="1871"/>
      <c r="I17" s="1872"/>
      <c r="J17" s="1859"/>
      <c r="K17" s="1859"/>
      <c r="L17" s="1859"/>
      <c r="M17" s="1859"/>
      <c r="N17" s="1859"/>
      <c r="O17" s="803"/>
      <c r="P17" s="1833"/>
      <c r="Q17" s="1268" t="s">
        <v>16249</v>
      </c>
      <c r="R17" s="1845"/>
      <c r="S17" s="1268" t="s">
        <v>16250</v>
      </c>
      <c r="U17" s="582"/>
      <c r="V17" s="593" t="str">
        <f t="shared" si="0"/>
        <v>Please complete all cells in row</v>
      </c>
      <c r="W17" s="582"/>
      <c r="X17" s="1782">
        <f t="shared" si="3"/>
        <v>1</v>
      </c>
      <c r="Y17" s="1782">
        <f t="shared" si="4"/>
        <v>1</v>
      </c>
      <c r="AI17" s="582"/>
      <c r="AK17" s="1867" t="s">
        <v>16248</v>
      </c>
      <c r="AL17" s="1870" t="s">
        <v>16251</v>
      </c>
      <c r="AM17" s="1869" t="s">
        <v>16226</v>
      </c>
      <c r="AN17" s="1870" t="s">
        <v>16252</v>
      </c>
      <c r="AO17" s="1870"/>
      <c r="AP17" s="1871"/>
      <c r="AQ17" s="1871"/>
      <c r="AR17" s="1872"/>
      <c r="AS17" s="1860"/>
      <c r="AT17" s="1860"/>
      <c r="AU17" s="1860"/>
      <c r="AV17" s="1860"/>
      <c r="AW17" s="1860"/>
      <c r="AX17" s="1873"/>
      <c r="AY17" s="1829"/>
    </row>
    <row r="18" spans="2:51" s="1829" customFormat="1" ht="15.75" thickTop="1">
      <c r="B18" s="1874"/>
      <c r="C18" s="1875"/>
      <c r="D18" s="1875"/>
      <c r="E18" s="1875"/>
      <c r="F18" s="1875"/>
      <c r="G18" s="1875"/>
      <c r="H18" s="1875"/>
      <c r="I18" s="1875"/>
      <c r="J18" s="1875"/>
      <c r="K18" s="1836"/>
      <c r="L18" s="1836"/>
      <c r="M18" s="1836"/>
      <c r="N18" s="1836"/>
      <c r="O18" s="1833"/>
      <c r="P18" s="1833"/>
      <c r="Q18" s="1833"/>
      <c r="R18" s="1833"/>
      <c r="S18" s="1833"/>
      <c r="U18" s="579"/>
      <c r="V18" s="579"/>
      <c r="W18" s="579"/>
      <c r="X18" s="579"/>
      <c r="Y18" s="579"/>
      <c r="Z18" s="579"/>
      <c r="AA18" s="579"/>
      <c r="AB18" s="579"/>
      <c r="AC18" s="579"/>
      <c r="AD18" s="579"/>
      <c r="AE18" s="579"/>
      <c r="AF18" s="579"/>
      <c r="AG18" s="579"/>
      <c r="AH18" s="579"/>
      <c r="AI18" s="579"/>
    </row>
    <row r="19" spans="2:51" ht="15">
      <c r="B19" s="1834"/>
      <c r="C19" s="1834"/>
      <c r="D19" s="1834"/>
      <c r="E19" s="1834"/>
      <c r="F19" s="1834"/>
      <c r="G19" s="1834"/>
      <c r="H19" s="1834"/>
      <c r="I19" s="1834"/>
      <c r="J19" s="1834"/>
      <c r="K19" s="1834"/>
      <c r="L19" s="1834"/>
      <c r="M19" s="1834"/>
      <c r="N19" s="1834"/>
      <c r="O19" s="1834"/>
      <c r="P19" s="1834"/>
      <c r="Q19" s="1834"/>
      <c r="R19" s="1834"/>
      <c r="S19" s="1876"/>
    </row>
    <row r="20" spans="2:51" ht="15">
      <c r="B20" s="1834"/>
      <c r="C20" s="1834"/>
      <c r="D20" s="1834"/>
      <c r="E20" s="1834"/>
      <c r="F20" s="1834"/>
      <c r="G20" s="1834"/>
      <c r="H20" s="1834"/>
      <c r="I20" s="1834"/>
      <c r="J20" s="1834"/>
      <c r="K20" s="1834"/>
      <c r="L20" s="1834"/>
      <c r="M20" s="1834"/>
      <c r="N20" s="1834"/>
      <c r="O20" s="1834"/>
      <c r="P20" s="1834"/>
      <c r="Q20" s="1834"/>
      <c r="R20" s="1834"/>
      <c r="S20" s="1834"/>
    </row>
    <row r="21" spans="2:51" ht="15">
      <c r="B21" s="1834"/>
      <c r="C21" s="1834"/>
      <c r="D21" s="1834"/>
      <c r="E21" s="1834"/>
      <c r="F21" s="1834"/>
      <c r="G21" s="1834"/>
      <c r="H21" s="1834"/>
      <c r="I21" s="1834"/>
      <c r="J21" s="1834"/>
      <c r="K21" s="1834"/>
      <c r="L21" s="1834"/>
      <c r="M21" s="1834"/>
      <c r="N21" s="1834"/>
      <c r="O21" s="1834"/>
      <c r="P21" s="1834"/>
      <c r="Q21" s="1834"/>
      <c r="R21" s="1834"/>
      <c r="S21" s="1834"/>
    </row>
    <row r="22" spans="2:51" ht="15">
      <c r="B22" s="1834"/>
      <c r="C22" s="1834"/>
      <c r="D22" s="1834"/>
      <c r="E22" s="1834"/>
      <c r="F22" s="1834"/>
      <c r="G22" s="1834"/>
      <c r="H22" s="1834"/>
      <c r="I22" s="1834"/>
      <c r="J22" s="1834"/>
      <c r="K22" s="1834"/>
      <c r="L22" s="1834"/>
      <c r="M22" s="1834"/>
      <c r="N22" s="1834"/>
      <c r="O22" s="1834"/>
      <c r="P22" s="1834"/>
      <c r="Q22" s="1834"/>
      <c r="R22" s="1834"/>
      <c r="S22" s="1834"/>
    </row>
    <row r="23" spans="2:51" ht="15">
      <c r="B23" s="1834"/>
      <c r="C23" s="1834"/>
      <c r="D23" s="1834"/>
      <c r="E23" s="1834"/>
      <c r="F23" s="1834"/>
      <c r="G23" s="1834"/>
      <c r="H23" s="1834"/>
      <c r="I23" s="1834"/>
      <c r="J23" s="1834"/>
      <c r="K23" s="1834"/>
      <c r="L23" s="1834"/>
      <c r="M23" s="1834"/>
      <c r="N23" s="1834"/>
      <c r="O23" s="1834"/>
      <c r="P23" s="1834"/>
      <c r="Q23" s="1834"/>
      <c r="R23" s="1834"/>
      <c r="S23" s="1834"/>
    </row>
    <row r="24" spans="2:51" ht="15">
      <c r="B24" s="1834"/>
      <c r="C24" s="1834"/>
      <c r="D24" s="1834"/>
      <c r="E24" s="1834"/>
      <c r="F24" s="1834"/>
      <c r="G24" s="1834"/>
      <c r="H24" s="1834"/>
      <c r="I24" s="1834"/>
      <c r="J24" s="1834"/>
      <c r="K24" s="1834"/>
      <c r="L24" s="1834"/>
      <c r="M24" s="1834"/>
      <c r="N24" s="1834"/>
      <c r="O24" s="1834"/>
      <c r="P24" s="1834"/>
      <c r="Q24" s="1834"/>
      <c r="R24" s="1834"/>
      <c r="S24" s="1834"/>
    </row>
    <row r="25" spans="2:51" ht="15">
      <c r="B25" s="1834"/>
      <c r="C25" s="1834"/>
      <c r="D25" s="1834"/>
      <c r="E25" s="1834"/>
      <c r="F25" s="1834"/>
      <c r="G25" s="1834"/>
      <c r="H25" s="1834"/>
      <c r="I25" s="1834"/>
      <c r="J25" s="1834"/>
      <c r="K25" s="1834"/>
      <c r="L25" s="1834"/>
      <c r="M25" s="1834"/>
      <c r="N25" s="1834"/>
      <c r="O25" s="1834"/>
      <c r="P25" s="1834"/>
      <c r="Q25" s="1834"/>
      <c r="R25" s="1834"/>
      <c r="S25" s="1834"/>
    </row>
    <row r="26" spans="2:51" ht="15" hidden="1">
      <c r="B26" s="1834"/>
      <c r="C26" s="1834"/>
      <c r="D26" s="1834"/>
      <c r="E26" s="1834"/>
      <c r="F26" s="1834"/>
      <c r="G26" s="1834"/>
      <c r="H26" s="1834"/>
      <c r="I26" s="1834"/>
      <c r="J26" s="1834"/>
      <c r="K26" s="1834"/>
      <c r="L26" s="1834"/>
      <c r="M26" s="1834"/>
      <c r="N26" s="1834"/>
      <c r="O26" s="1834"/>
      <c r="P26" s="1834"/>
      <c r="Q26" s="1834"/>
      <c r="R26" s="1834"/>
      <c r="S26" s="1834"/>
    </row>
    <row r="27" spans="2:51" ht="15">
      <c r="B27" s="1834"/>
      <c r="C27" s="1834"/>
      <c r="D27" s="1834"/>
      <c r="E27" s="1834"/>
      <c r="F27" s="1834"/>
      <c r="G27" s="1834"/>
      <c r="H27" s="1834"/>
      <c r="I27" s="1834"/>
      <c r="J27" s="1834"/>
      <c r="K27" s="1834"/>
      <c r="L27" s="1834"/>
      <c r="M27" s="1834"/>
      <c r="N27" s="1834"/>
      <c r="O27" s="1834"/>
      <c r="P27" s="1834"/>
      <c r="Q27" s="1834"/>
      <c r="R27" s="1834"/>
      <c r="S27" s="1834"/>
    </row>
    <row r="28" spans="2:51" ht="15">
      <c r="B28" s="1834"/>
      <c r="C28" s="1834"/>
      <c r="D28" s="1834"/>
      <c r="E28" s="1834"/>
      <c r="F28" s="1834"/>
      <c r="G28" s="1834"/>
      <c r="H28" s="1834"/>
      <c r="I28" s="1834"/>
      <c r="J28" s="1834"/>
      <c r="K28" s="1834"/>
      <c r="L28" s="1834"/>
      <c r="M28" s="1834"/>
      <c r="N28" s="1834"/>
      <c r="O28" s="1834"/>
      <c r="P28" s="1834"/>
      <c r="Q28" s="1834"/>
      <c r="R28" s="1834"/>
      <c r="S28" s="1834"/>
    </row>
    <row r="29" spans="2:51" ht="15">
      <c r="B29" s="1834"/>
      <c r="C29" s="1834"/>
      <c r="D29" s="1834"/>
      <c r="E29" s="1834"/>
      <c r="F29" s="1834"/>
      <c r="G29" s="1834"/>
      <c r="H29" s="1834"/>
      <c r="I29" s="1834"/>
      <c r="J29" s="1834"/>
      <c r="K29" s="1834"/>
      <c r="L29" s="1834"/>
      <c r="M29" s="1834"/>
      <c r="N29" s="1834"/>
      <c r="O29" s="1834"/>
      <c r="P29" s="1834"/>
      <c r="Q29" s="1834"/>
      <c r="R29" s="1834"/>
      <c r="S29" s="1834"/>
    </row>
    <row r="30" spans="2:51" ht="15">
      <c r="B30" s="1834"/>
      <c r="C30" s="1834"/>
      <c r="D30" s="1834"/>
      <c r="E30" s="1834"/>
      <c r="F30" s="1834"/>
      <c r="G30" s="1834"/>
      <c r="H30" s="1834"/>
      <c r="I30" s="1834"/>
      <c r="J30" s="1834"/>
      <c r="K30" s="1834"/>
      <c r="L30" s="1834"/>
      <c r="M30" s="1834"/>
      <c r="N30" s="1834"/>
      <c r="O30" s="1834"/>
      <c r="P30" s="1834"/>
      <c r="Q30" s="1834"/>
      <c r="R30" s="1834"/>
      <c r="S30" s="1834"/>
    </row>
    <row r="31" spans="2:51" ht="15">
      <c r="B31" s="1834"/>
      <c r="C31" s="1834"/>
      <c r="D31" s="1834"/>
      <c r="E31" s="1834"/>
      <c r="F31" s="1834"/>
      <c r="G31" s="1834"/>
      <c r="H31" s="1834"/>
      <c r="I31" s="1834"/>
      <c r="J31" s="1834"/>
      <c r="K31" s="1834"/>
      <c r="L31" s="1834"/>
      <c r="M31" s="1834"/>
      <c r="N31" s="1834"/>
      <c r="O31" s="1834"/>
      <c r="P31" s="1834"/>
      <c r="Q31" s="1834"/>
      <c r="R31" s="1834"/>
      <c r="S31" s="1834"/>
    </row>
    <row r="32" spans="2:51" ht="15">
      <c r="B32" s="1834"/>
      <c r="C32" s="1834"/>
      <c r="D32" s="1834"/>
      <c r="E32" s="1834"/>
      <c r="F32" s="1834"/>
      <c r="G32" s="1834"/>
      <c r="H32" s="1834"/>
      <c r="I32" s="1834"/>
      <c r="J32" s="1834"/>
      <c r="K32" s="1834"/>
      <c r="L32" s="1834"/>
      <c r="M32" s="1834"/>
      <c r="N32" s="1834"/>
      <c r="O32" s="1834"/>
      <c r="P32" s="1834"/>
      <c r="Q32" s="1834"/>
      <c r="R32" s="1834"/>
      <c r="S32" s="1834"/>
    </row>
    <row r="35"/>
    <row r="36"/>
    <row r="37"/>
    <row r="38"/>
    <row r="39"/>
    <row r="40"/>
    <row r="41"/>
    <row r="42"/>
    <row r="43"/>
    <row r="44"/>
    <row r="45"/>
    <row r="46"/>
    <row r="47"/>
    <row r="48"/>
    <row r="49"/>
    <row r="50"/>
    <row r="51"/>
    <row r="52"/>
    <row r="53"/>
    <row r="54"/>
    <row r="55"/>
    <row r="56"/>
    <row r="57"/>
    <row r="58"/>
    <row r="59"/>
  </sheetData>
  <sheetProtection algorithmName="SHA-512" hashValue="bxQNcorviCUQC/wrroubuUBmRH90o3JlGC0j8D/ZlR0BPucO4iZLA4Bj0gYsWv8rSAxrUs/vCYNzdvl+GS7dSw==" saltValue="yjxVT5obGiAqvbATHJB5fg==" spinCount="100000" sheet="1" objects="1" scenarios="1"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55" zoomScaleNormal="55" zoomScaleSheetLayoutView="85" workbookViewId="0">
      <selection sqref="A1:XFD1048576"/>
    </sheetView>
  </sheetViews>
  <sheetFormatPr defaultColWidth="9" defaultRowHeight="14.25"/>
  <cols>
    <col min="1" max="1" width="9" style="728"/>
    <col min="2" max="2" width="38.25" style="1826" customWidth="1"/>
    <col min="3" max="3" width="17.125" style="1826" bestFit="1" customWidth="1"/>
    <col min="4" max="4" width="30.125" style="1826" bestFit="1" customWidth="1"/>
    <col min="5" max="5" width="42.75" style="1826" bestFit="1" customWidth="1"/>
    <col min="6" max="6" width="20" style="1826" customWidth="1"/>
    <col min="7" max="7" width="35.125" style="1826" customWidth="1"/>
    <col min="8" max="8" width="29.75" style="1826" bestFit="1" customWidth="1"/>
    <col min="9" max="9" width="17.125" style="1826" bestFit="1" customWidth="1"/>
    <col min="10" max="10" width="29.75" style="1826" bestFit="1" customWidth="1"/>
    <col min="11" max="13" width="13.25" style="1826" customWidth="1"/>
    <col min="14" max="14" width="1.625" style="1826" customWidth="1"/>
    <col min="15" max="15" width="12.5" style="1826" customWidth="1"/>
    <col min="16" max="16" width="1.75" style="728" customWidth="1"/>
    <col min="17" max="17" width="14.625" style="728" customWidth="1"/>
    <col min="18" max="18" width="2.75" style="728" customWidth="1"/>
    <col min="19" max="19" width="1.625" style="579" customWidth="1"/>
    <col min="20" max="20" width="20.625" style="579" bestFit="1" customWidth="1"/>
    <col min="21" max="21" width="1.625" style="579" customWidth="1"/>
    <col min="22" max="22" width="28" style="728" hidden="1" customWidth="1"/>
    <col min="23" max="24" width="9" style="728" hidden="1" customWidth="1"/>
    <col min="25" max="26" width="2.125" style="728" hidden="1" customWidth="1"/>
    <col min="27" max="27" width="9" style="728" hidden="1" customWidth="1"/>
    <col min="28" max="28" width="2.125" style="728" hidden="1" customWidth="1"/>
    <col min="29" max="29" width="9" style="728" hidden="1" customWidth="1"/>
    <col min="30" max="32" width="2.125" style="728" hidden="1" customWidth="1"/>
    <col min="33" max="33" width="4.75" style="728" hidden="1" customWidth="1"/>
    <col min="34" max="34" width="9" style="728"/>
    <col min="35" max="35" width="30.25" style="728" bestFit="1" customWidth="1"/>
    <col min="36" max="36" width="14.25" style="728" bestFit="1" customWidth="1"/>
    <col min="37" max="37" width="30.125" style="728" bestFit="1" customWidth="1"/>
    <col min="38" max="38" width="42.75" style="728" bestFit="1" customWidth="1"/>
    <col min="39" max="39" width="8.75" style="728" bestFit="1" customWidth="1"/>
    <col min="40" max="40" width="17.125" style="728" bestFit="1" customWidth="1"/>
    <col min="41" max="41" width="21.25" style="728" customWidth="1"/>
    <col min="42" max="42" width="17.125" style="728" bestFit="1" customWidth="1"/>
    <col min="43" max="43" width="29.75" style="728" bestFit="1" customWidth="1"/>
    <col min="44" max="44" width="4.5" style="728" bestFit="1" customWidth="1"/>
    <col min="45" max="45" width="8" style="728" bestFit="1" customWidth="1"/>
    <col min="46" max="46" width="5.125" style="728" bestFit="1" customWidth="1"/>
    <col min="47" max="51" width="9" style="728"/>
    <col min="52" max="52" width="9" style="728" customWidth="1"/>
    <col min="53" max="16384" width="9" style="728"/>
  </cols>
  <sheetData>
    <row r="1" spans="2:46" s="1781" customFormat="1" ht="23.25">
      <c r="B1" s="3183" t="s">
        <v>16253</v>
      </c>
      <c r="C1" s="3183"/>
      <c r="D1" s="3183"/>
      <c r="E1" s="3183"/>
      <c r="F1" s="1825"/>
      <c r="G1" s="1825"/>
      <c r="H1" s="1825"/>
      <c r="I1" s="1825"/>
      <c r="J1" s="1825"/>
      <c r="K1" s="1825"/>
      <c r="L1" s="1826"/>
      <c r="M1" s="1826"/>
      <c r="N1" s="1826"/>
      <c r="O1" s="1826"/>
      <c r="S1" s="582"/>
      <c r="T1" s="579"/>
      <c r="U1" s="582"/>
      <c r="AG1" s="1877"/>
      <c r="AI1" s="580" t="s">
        <v>6740</v>
      </c>
    </row>
    <row r="2" spans="2:46" s="1781" customFormat="1" ht="23.25">
      <c r="B2" s="580" t="s">
        <v>9</v>
      </c>
      <c r="C2" s="1825"/>
      <c r="D2" s="1825"/>
      <c r="E2" s="1825"/>
      <c r="F2" s="1825"/>
      <c r="G2" s="1825"/>
      <c r="H2" s="1825"/>
      <c r="I2" s="1825"/>
      <c r="J2" s="1825"/>
      <c r="K2" s="1825"/>
      <c r="L2" s="1826"/>
      <c r="M2" s="1826"/>
      <c r="N2" s="1826"/>
      <c r="O2" s="1826"/>
      <c r="S2" s="582"/>
      <c r="T2" s="579"/>
      <c r="U2" s="582"/>
      <c r="AG2" s="1877"/>
      <c r="AI2" s="1827"/>
    </row>
    <row r="3" spans="2:46" s="1826" customFormat="1" ht="19.149999999999999" customHeight="1">
      <c r="B3" s="3077" t="s">
        <v>16254</v>
      </c>
      <c r="C3" s="3077"/>
      <c r="D3" s="3077"/>
      <c r="E3" s="3077"/>
      <c r="F3" s="3077"/>
      <c r="G3" s="3077"/>
      <c r="H3" s="3077"/>
      <c r="I3" s="3077"/>
      <c r="J3" s="3077"/>
      <c r="K3" s="3077"/>
      <c r="L3" s="3077"/>
      <c r="M3" s="3077"/>
      <c r="P3" s="1781"/>
      <c r="Q3" s="1781"/>
      <c r="R3" s="728"/>
      <c r="S3" s="582"/>
      <c r="T3" s="583" t="s">
        <v>6741</v>
      </c>
      <c r="U3" s="582"/>
      <c r="V3" s="728"/>
      <c r="W3" s="728"/>
      <c r="X3" s="728"/>
      <c r="Y3" s="728"/>
      <c r="Z3" s="728"/>
      <c r="AA3" s="728"/>
      <c r="AB3" s="728"/>
      <c r="AC3" s="728"/>
      <c r="AD3" s="728"/>
      <c r="AE3" s="728"/>
      <c r="AF3" s="728"/>
      <c r="AG3" s="1878"/>
      <c r="AH3" s="728"/>
      <c r="AI3" s="3077" t="s">
        <v>16255</v>
      </c>
      <c r="AJ3" s="3077"/>
      <c r="AK3" s="3077"/>
      <c r="AL3" s="3077"/>
      <c r="AM3" s="3077"/>
      <c r="AN3" s="3077"/>
      <c r="AO3" s="3077"/>
      <c r="AP3" s="3077"/>
      <c r="AQ3" s="3077"/>
      <c r="AR3" s="3077"/>
      <c r="AS3" s="3077"/>
      <c r="AT3" s="3077"/>
    </row>
    <row r="4" spans="2:46" s="1826" customFormat="1" ht="23.25">
      <c r="K4" s="1879"/>
      <c r="L4" s="1879"/>
      <c r="M4" s="1879"/>
      <c r="P4" s="1781"/>
      <c r="Q4" s="1781"/>
      <c r="R4" s="728"/>
      <c r="S4" s="582"/>
      <c r="T4" s="579"/>
      <c r="U4" s="582"/>
      <c r="V4" s="3199" t="s">
        <v>6742</v>
      </c>
      <c r="W4" s="3199"/>
      <c r="X4" s="3199"/>
      <c r="Y4" s="3199"/>
      <c r="Z4" s="3199"/>
      <c r="AA4" s="3199"/>
      <c r="AB4" s="3199"/>
      <c r="AC4" s="3199"/>
      <c r="AD4" s="3199"/>
      <c r="AE4" s="3199"/>
      <c r="AF4" s="3199"/>
      <c r="AG4" s="1878"/>
      <c r="AH4" s="728"/>
      <c r="AI4" s="728"/>
      <c r="AJ4" s="728"/>
      <c r="AK4" s="728"/>
      <c r="AL4" s="728"/>
    </row>
    <row r="5" spans="2:46" s="1826" customFormat="1" ht="19.149999999999999" customHeight="1">
      <c r="B5" s="3077" t="s">
        <v>16256</v>
      </c>
      <c r="C5" s="3077"/>
      <c r="D5" s="3077"/>
      <c r="E5" s="3077"/>
      <c r="F5" s="3077"/>
      <c r="G5" s="3077"/>
      <c r="H5" s="3077"/>
      <c r="I5" s="3077"/>
      <c r="J5" s="3077"/>
      <c r="K5" s="3077"/>
      <c r="L5" s="3077"/>
      <c r="M5" s="3077"/>
      <c r="P5" s="1781"/>
      <c r="Q5" s="1781"/>
      <c r="R5" s="728"/>
      <c r="S5" s="582"/>
      <c r="T5" s="579"/>
      <c r="U5" s="582"/>
      <c r="V5" s="579" t="s">
        <v>6751</v>
      </c>
      <c r="W5" s="728"/>
      <c r="X5" s="728"/>
      <c r="Y5" s="728"/>
      <c r="Z5" s="728"/>
      <c r="AA5" s="728"/>
      <c r="AB5" s="728"/>
      <c r="AC5" s="728"/>
      <c r="AD5" s="728"/>
      <c r="AE5" s="728"/>
      <c r="AF5" s="728"/>
      <c r="AG5" s="1878"/>
      <c r="AH5" s="728"/>
      <c r="AI5" s="3077" t="s">
        <v>16256</v>
      </c>
      <c r="AJ5" s="3077"/>
      <c r="AK5" s="3077"/>
      <c r="AL5" s="3077"/>
      <c r="AM5" s="3077"/>
      <c r="AN5" s="3077"/>
      <c r="AO5" s="3077"/>
      <c r="AP5" s="3077"/>
      <c r="AQ5" s="3077"/>
      <c r="AR5" s="3077"/>
      <c r="AS5" s="3077"/>
      <c r="AT5" s="3077"/>
    </row>
    <row r="6" spans="2:46" ht="16.5" thickBot="1">
      <c r="C6" s="1828"/>
      <c r="D6" s="1828"/>
      <c r="E6" s="1828"/>
      <c r="F6" s="1828"/>
      <c r="G6" s="1828"/>
      <c r="H6" s="1828"/>
      <c r="I6" s="1828"/>
      <c r="J6" s="1828"/>
      <c r="P6" s="1781"/>
      <c r="Q6" s="1781"/>
      <c r="S6" s="582"/>
      <c r="U6" s="582"/>
      <c r="AG6" s="1878"/>
      <c r="AI6" s="1826"/>
      <c r="AJ6" s="1828"/>
      <c r="AK6" s="1828"/>
      <c r="AL6" s="1828"/>
      <c r="AM6" s="1828"/>
      <c r="AN6" s="1828"/>
      <c r="AO6" s="1828"/>
      <c r="AP6" s="1828"/>
      <c r="AQ6" s="1828"/>
      <c r="AR6" s="1826"/>
      <c r="AS6" s="1826"/>
      <c r="AT6" s="1826"/>
    </row>
    <row r="7" spans="2:46" ht="121.5" thickTop="1" thickBot="1">
      <c r="B7" s="1880" t="s">
        <v>6743</v>
      </c>
      <c r="C7" s="1831" t="s">
        <v>16219</v>
      </c>
      <c r="D7" s="1831" t="s">
        <v>734</v>
      </c>
      <c r="E7" s="1831" t="s">
        <v>16220</v>
      </c>
      <c r="F7" s="1831" t="s">
        <v>16257</v>
      </c>
      <c r="G7" s="1831" t="s">
        <v>16222</v>
      </c>
      <c r="H7" s="1832" t="s">
        <v>16223</v>
      </c>
      <c r="I7" s="1833"/>
      <c r="J7" s="1834"/>
      <c r="K7" s="1334"/>
      <c r="L7" s="1834"/>
      <c r="M7" s="1834"/>
      <c r="N7" s="1834"/>
      <c r="O7" s="1771" t="s">
        <v>6749</v>
      </c>
      <c r="P7" s="732"/>
      <c r="Q7" s="1771" t="s">
        <v>16171</v>
      </c>
      <c r="S7" s="582"/>
      <c r="U7" s="582"/>
      <c r="AG7" s="1878"/>
      <c r="AI7" s="1880" t="s">
        <v>6743</v>
      </c>
      <c r="AJ7" s="1831" t="s">
        <v>16219</v>
      </c>
      <c r="AK7" s="1831" t="s">
        <v>734</v>
      </c>
      <c r="AL7" s="1831" t="s">
        <v>16220</v>
      </c>
      <c r="AM7" s="1831" t="s">
        <v>16257</v>
      </c>
      <c r="AN7" s="1831" t="s">
        <v>16222</v>
      </c>
      <c r="AO7" s="1832" t="s">
        <v>16223</v>
      </c>
      <c r="AP7" s="1833"/>
      <c r="AQ7" s="1834"/>
      <c r="AR7" s="1334"/>
      <c r="AS7" s="1834"/>
      <c r="AT7" s="1834"/>
    </row>
    <row r="8" spans="2:46" ht="16.5" thickTop="1" thickBot="1">
      <c r="B8" s="1833"/>
      <c r="C8" s="1833"/>
      <c r="D8" s="1833"/>
      <c r="E8" s="1833"/>
      <c r="F8" s="1833"/>
      <c r="G8" s="1833"/>
      <c r="H8" s="1833"/>
      <c r="I8" s="1833"/>
      <c r="J8" s="1834"/>
      <c r="K8" s="1834"/>
      <c r="L8" s="1834"/>
      <c r="M8" s="1834"/>
      <c r="N8" s="1834"/>
      <c r="O8" s="1881"/>
      <c r="P8" s="732"/>
      <c r="Q8" s="1881"/>
      <c r="S8" s="582"/>
      <c r="U8" s="582"/>
      <c r="AG8" s="1878"/>
      <c r="AI8" s="1833"/>
      <c r="AJ8" s="1833"/>
      <c r="AK8" s="1833"/>
      <c r="AL8" s="1833"/>
      <c r="AM8" s="1833"/>
      <c r="AN8" s="1833"/>
      <c r="AO8" s="1833"/>
      <c r="AP8" s="1833"/>
      <c r="AQ8" s="1834"/>
      <c r="AR8" s="1834"/>
      <c r="AS8" s="1834"/>
      <c r="AT8" s="1834"/>
    </row>
    <row r="9" spans="2:46" ht="31.5" thickTop="1" thickBot="1">
      <c r="B9" s="1788" t="s">
        <v>16258</v>
      </c>
      <c r="C9" s="1833"/>
      <c r="D9" s="1833"/>
      <c r="E9" s="1833"/>
      <c r="F9" s="1833"/>
      <c r="G9" s="1833"/>
      <c r="H9" s="1833"/>
      <c r="I9" s="1833"/>
      <c r="J9" s="1834"/>
      <c r="K9" s="1834"/>
      <c r="L9" s="1834"/>
      <c r="M9" s="1834"/>
      <c r="N9" s="1834"/>
      <c r="O9" s="1881"/>
      <c r="P9" s="732"/>
      <c r="Q9" s="1881"/>
      <c r="S9" s="582"/>
      <c r="U9" s="582"/>
      <c r="AG9" s="1878"/>
      <c r="AI9" s="1788" t="s">
        <v>16258</v>
      </c>
      <c r="AJ9" s="1833"/>
      <c r="AK9" s="1833"/>
      <c r="AL9" s="1833"/>
      <c r="AM9" s="1833"/>
      <c r="AN9" s="1833"/>
      <c r="AO9" s="1833"/>
      <c r="AP9" s="1833"/>
      <c r="AQ9" s="1834"/>
      <c r="AR9" s="1834"/>
      <c r="AS9" s="1834"/>
      <c r="AT9" s="1834"/>
    </row>
    <row r="10" spans="2:46" ht="65.650000000000006" customHeight="1" thickTop="1">
      <c r="B10" s="1853" t="s">
        <v>16259</v>
      </c>
      <c r="C10" s="1856"/>
      <c r="D10" s="1855" t="s">
        <v>16260</v>
      </c>
      <c r="E10" s="1855" t="s">
        <v>16261</v>
      </c>
      <c r="F10" s="1882" t="s">
        <v>16262</v>
      </c>
      <c r="G10" s="1856"/>
      <c r="H10" s="1883">
        <f>IFERROR(G10/(F10*1000)*10000,0)</f>
        <v>0</v>
      </c>
      <c r="I10" s="1833"/>
      <c r="J10" s="1834"/>
      <c r="K10" s="1833"/>
      <c r="L10" s="1834"/>
      <c r="M10" s="1833"/>
      <c r="N10" s="1834"/>
      <c r="O10" s="1153" t="s">
        <v>16263</v>
      </c>
      <c r="P10" s="732"/>
      <c r="Q10" s="1153" t="s">
        <v>16264</v>
      </c>
      <c r="S10" s="582"/>
      <c r="T10" s="593" t="str">
        <f xml:space="preserve"> IF( SUM( V10:AF10 ) = 0, 0,$V$5 )</f>
        <v>Please complete all cells in row</v>
      </c>
      <c r="U10" s="582"/>
      <c r="Z10" s="1884">
        <f xml:space="preserve"> IF( ISNUMBER(G10 ), 0, 1 )</f>
        <v>1</v>
      </c>
      <c r="AG10" s="1878"/>
      <c r="AI10" s="1853" t="s">
        <v>16259</v>
      </c>
      <c r="AJ10" s="1856" t="s">
        <v>16265</v>
      </c>
      <c r="AK10" s="1855" t="s">
        <v>16260</v>
      </c>
      <c r="AL10" s="1855" t="s">
        <v>16261</v>
      </c>
      <c r="AM10" s="1882"/>
      <c r="AN10" s="1856" t="s">
        <v>16266</v>
      </c>
      <c r="AO10" s="1883" t="s">
        <v>16267</v>
      </c>
      <c r="AP10" s="1833"/>
      <c r="AQ10" s="1834"/>
      <c r="AR10" s="1833"/>
      <c r="AS10" s="1834"/>
      <c r="AT10" s="1833"/>
    </row>
    <row r="11" spans="2:46" ht="65.650000000000006" customHeight="1">
      <c r="B11" s="1861" t="s">
        <v>16268</v>
      </c>
      <c r="C11" s="1864"/>
      <c r="D11" s="1863" t="s">
        <v>16260</v>
      </c>
      <c r="E11" s="1863" t="s">
        <v>16261</v>
      </c>
      <c r="F11" s="1885" t="s">
        <v>16269</v>
      </c>
      <c r="G11" s="1864"/>
      <c r="H11" s="1886">
        <f>IFERROR(G11/(F11*1000)*10000,0)</f>
        <v>0</v>
      </c>
      <c r="I11" s="1833"/>
      <c r="J11" s="1834"/>
      <c r="K11" s="1833"/>
      <c r="L11" s="1834"/>
      <c r="M11" s="1833"/>
      <c r="N11" s="1834"/>
      <c r="O11" s="1154" t="s">
        <v>16270</v>
      </c>
      <c r="P11" s="732"/>
      <c r="Q11" s="1154" t="s">
        <v>16271</v>
      </c>
      <c r="S11" s="582"/>
      <c r="T11" s="593" t="str">
        <f t="shared" ref="T11:T13" si="0" xml:space="preserve"> IF( SUM( V11:AF11 ) = 0, 0,$V$5 )</f>
        <v>Please complete all cells in row</v>
      </c>
      <c r="U11" s="582"/>
      <c r="Z11" s="1884">
        <f t="shared" ref="Z11:Z13" si="1" xml:space="preserve"> IF( ISNUMBER(G11 ), 0, 1 )</f>
        <v>1</v>
      </c>
      <c r="AG11" s="1878"/>
      <c r="AI11" s="1861" t="s">
        <v>16268</v>
      </c>
      <c r="AJ11" s="1864" t="s">
        <v>16272</v>
      </c>
      <c r="AK11" s="1863" t="s">
        <v>16260</v>
      </c>
      <c r="AL11" s="1863" t="s">
        <v>16261</v>
      </c>
      <c r="AM11" s="1885"/>
      <c r="AN11" s="1864" t="s">
        <v>16273</v>
      </c>
      <c r="AO11" s="1886" t="s">
        <v>16274</v>
      </c>
      <c r="AP11" s="1833"/>
      <c r="AQ11" s="1834"/>
      <c r="AR11" s="1833"/>
      <c r="AS11" s="1834"/>
      <c r="AT11" s="1833"/>
    </row>
    <row r="12" spans="2:46" ht="65.650000000000006" customHeight="1">
      <c r="B12" s="1861" t="s">
        <v>16275</v>
      </c>
      <c r="C12" s="1864"/>
      <c r="D12" s="1863" t="s">
        <v>16260</v>
      </c>
      <c r="E12" s="1863" t="s">
        <v>16261</v>
      </c>
      <c r="F12" s="1885" t="s">
        <v>16276</v>
      </c>
      <c r="G12" s="1864"/>
      <c r="H12" s="1886">
        <f>IFERROR(G12/(F12*1000)*10000,0)</f>
        <v>0</v>
      </c>
      <c r="I12" s="1833"/>
      <c r="J12" s="1834"/>
      <c r="K12" s="1833"/>
      <c r="L12" s="1834"/>
      <c r="M12" s="1833"/>
      <c r="N12" s="1834"/>
      <c r="O12" s="1154" t="s">
        <v>16277</v>
      </c>
      <c r="P12" s="732"/>
      <c r="Q12" s="1154" t="s">
        <v>16278</v>
      </c>
      <c r="S12" s="582"/>
      <c r="T12" s="593" t="str">
        <f t="shared" si="0"/>
        <v>Please complete all cells in row</v>
      </c>
      <c r="U12" s="582"/>
      <c r="Z12" s="1884">
        <f t="shared" si="1"/>
        <v>1</v>
      </c>
      <c r="AG12" s="1878"/>
      <c r="AI12" s="1861" t="s">
        <v>16275</v>
      </c>
      <c r="AJ12" s="1864" t="s">
        <v>16279</v>
      </c>
      <c r="AK12" s="1863" t="s">
        <v>16260</v>
      </c>
      <c r="AL12" s="1863" t="s">
        <v>16261</v>
      </c>
      <c r="AM12" s="1885"/>
      <c r="AN12" s="1864" t="s">
        <v>16280</v>
      </c>
      <c r="AO12" s="1886" t="s">
        <v>16281</v>
      </c>
      <c r="AP12" s="1833"/>
      <c r="AQ12" s="1834"/>
      <c r="AR12" s="1833"/>
      <c r="AS12" s="1834"/>
      <c r="AT12" s="1833"/>
    </row>
    <row r="13" spans="2:46" ht="65.650000000000006" customHeight="1" thickBot="1">
      <c r="B13" s="1867" t="s">
        <v>16282</v>
      </c>
      <c r="C13" s="1870"/>
      <c r="D13" s="1869" t="s">
        <v>16283</v>
      </c>
      <c r="E13" s="1869" t="s">
        <v>16284</v>
      </c>
      <c r="F13" s="1887" t="s">
        <v>16285</v>
      </c>
      <c r="G13" s="1870"/>
      <c r="H13" s="1888">
        <f>IFERROR(G13/F13*10000,0)</f>
        <v>0</v>
      </c>
      <c r="I13" s="1833"/>
      <c r="J13" s="1834"/>
      <c r="K13" s="1833"/>
      <c r="L13" s="1834"/>
      <c r="M13" s="1833"/>
      <c r="N13" s="1834"/>
      <c r="O13" s="1155" t="s">
        <v>16286</v>
      </c>
      <c r="P13" s="732"/>
      <c r="Q13" s="1155" t="s">
        <v>16287</v>
      </c>
      <c r="S13" s="582"/>
      <c r="T13" s="593" t="str">
        <f t="shared" si="0"/>
        <v>Please complete all cells in row</v>
      </c>
      <c r="U13" s="582"/>
      <c r="Z13" s="1884">
        <f t="shared" si="1"/>
        <v>1</v>
      </c>
      <c r="AG13" s="1878"/>
      <c r="AI13" s="1867" t="s">
        <v>16282</v>
      </c>
      <c r="AJ13" s="1870" t="s">
        <v>16288</v>
      </c>
      <c r="AK13" s="1869" t="s">
        <v>16283</v>
      </c>
      <c r="AL13" s="1869" t="s">
        <v>16284</v>
      </c>
      <c r="AM13" s="1887"/>
      <c r="AN13" s="1870" t="s">
        <v>16289</v>
      </c>
      <c r="AO13" s="1888" t="s">
        <v>16290</v>
      </c>
      <c r="AP13" s="1833"/>
      <c r="AQ13" s="1834"/>
      <c r="AR13" s="1833"/>
      <c r="AS13" s="1834"/>
      <c r="AT13" s="1833"/>
    </row>
    <row r="14" spans="2:46" ht="16.5" thickTop="1" thickBot="1">
      <c r="B14" s="1834"/>
      <c r="C14" s="1834"/>
      <c r="D14" s="1834"/>
      <c r="E14" s="1834"/>
      <c r="F14" s="1834"/>
      <c r="G14" s="1834"/>
      <c r="H14" s="1834"/>
      <c r="I14" s="1834"/>
      <c r="J14" s="1834"/>
      <c r="K14" s="1834"/>
      <c r="L14" s="1834"/>
      <c r="M14" s="1834"/>
      <c r="N14" s="1834"/>
      <c r="O14" s="732"/>
      <c r="P14" s="732"/>
      <c r="Q14" s="1834"/>
      <c r="S14" s="582"/>
      <c r="T14" s="728"/>
      <c r="U14" s="582"/>
      <c r="AG14" s="1878"/>
      <c r="AI14" s="1834"/>
      <c r="AJ14" s="1834"/>
      <c r="AK14" s="1834"/>
      <c r="AL14" s="1834"/>
      <c r="AM14" s="1834"/>
      <c r="AN14" s="1834"/>
      <c r="AO14" s="1834"/>
      <c r="AP14" s="1834"/>
      <c r="AQ14" s="1834"/>
      <c r="AR14" s="1834"/>
      <c r="AS14" s="1834"/>
      <c r="AT14" s="1834"/>
    </row>
    <row r="15" spans="2:46" ht="107.25" customHeight="1" thickTop="1" thickBot="1">
      <c r="B15" s="1889"/>
      <c r="C15" s="1262" t="s">
        <v>16219</v>
      </c>
      <c r="D15" s="1262" t="s">
        <v>734</v>
      </c>
      <c r="E15" s="1262" t="s">
        <v>16291</v>
      </c>
      <c r="F15" s="1832" t="s">
        <v>16222</v>
      </c>
      <c r="G15" s="1849"/>
      <c r="H15" s="1834"/>
      <c r="I15" s="1834"/>
      <c r="J15" s="1834"/>
      <c r="K15" s="1834"/>
      <c r="L15" s="1834"/>
      <c r="M15" s="1834"/>
      <c r="N15" s="1834"/>
      <c r="O15" s="1834"/>
      <c r="P15" s="732"/>
      <c r="Q15" s="1834"/>
      <c r="S15" s="582"/>
      <c r="T15" s="728"/>
      <c r="U15" s="582"/>
      <c r="AG15" s="1878"/>
      <c r="AI15" s="1889"/>
      <c r="AJ15" s="1262" t="s">
        <v>16219</v>
      </c>
      <c r="AK15" s="1262" t="s">
        <v>734</v>
      </c>
      <c r="AL15" s="1262" t="s">
        <v>16291</v>
      </c>
      <c r="AM15" s="1832" t="s">
        <v>16222</v>
      </c>
      <c r="AN15" s="1849"/>
      <c r="AO15" s="1834"/>
      <c r="AP15" s="1834"/>
      <c r="AQ15" s="1834"/>
      <c r="AR15" s="1834"/>
      <c r="AS15" s="1834"/>
      <c r="AT15" s="1834"/>
    </row>
    <row r="16" spans="2:46" ht="31.5" thickTop="1" thickBot="1">
      <c r="B16" s="1320" t="s">
        <v>16292</v>
      </c>
      <c r="C16" s="1841" t="s">
        <v>16293</v>
      </c>
      <c r="D16" s="1841" t="s">
        <v>16294</v>
      </c>
      <c r="E16" s="1841" t="s">
        <v>16295</v>
      </c>
      <c r="F16" s="1890"/>
      <c r="G16" s="562"/>
      <c r="H16" s="809"/>
      <c r="I16" s="1834"/>
      <c r="J16" s="1834"/>
      <c r="K16" s="1834"/>
      <c r="L16" s="1834"/>
      <c r="M16" s="1834"/>
      <c r="N16" s="1834"/>
      <c r="O16" s="1891" t="s">
        <v>16296</v>
      </c>
      <c r="P16" s="732"/>
      <c r="Q16" s="1891" t="s">
        <v>16297</v>
      </c>
      <c r="S16" s="582"/>
      <c r="T16" s="593" t="str">
        <f xml:space="preserve"> IF( SUM( V16:AF16 ) = 0, 0,$V$5 )</f>
        <v>Please complete all cells in row</v>
      </c>
      <c r="U16" s="582"/>
      <c r="Y16" s="1884">
        <f t="shared" ref="Y16" si="2" xml:space="preserve"> IF( ISNUMBER(F16 ), 0, 1 )</f>
        <v>1</v>
      </c>
      <c r="AG16" s="1878"/>
      <c r="AI16" s="1320" t="s">
        <v>16292</v>
      </c>
      <c r="AJ16" s="1841"/>
      <c r="AK16" s="1841"/>
      <c r="AL16" s="1841"/>
      <c r="AM16" s="1890" t="s">
        <v>16298</v>
      </c>
      <c r="AN16" s="562"/>
      <c r="AO16" s="809"/>
      <c r="AP16" s="1834"/>
      <c r="AQ16" s="1834"/>
      <c r="AR16" s="1834"/>
      <c r="AS16" s="1834"/>
      <c r="AT16" s="1834"/>
    </row>
    <row r="17" spans="2:46" ht="16.5" thickTop="1" thickBot="1">
      <c r="B17" s="1834"/>
      <c r="C17" s="1834"/>
      <c r="D17" s="1834"/>
      <c r="E17" s="1834"/>
      <c r="F17" s="1834"/>
      <c r="G17" s="1834"/>
      <c r="H17" s="1834"/>
      <c r="I17" s="1834"/>
      <c r="J17" s="1834"/>
      <c r="K17" s="1834"/>
      <c r="L17" s="1834"/>
      <c r="M17" s="1834"/>
      <c r="N17" s="1834"/>
      <c r="O17" s="1834"/>
      <c r="P17" s="732"/>
      <c r="Q17" s="732"/>
      <c r="S17" s="582"/>
      <c r="T17" s="728"/>
      <c r="U17" s="582"/>
      <c r="AG17" s="1878"/>
      <c r="AI17" s="1834"/>
      <c r="AJ17" s="1834"/>
      <c r="AK17" s="1834"/>
      <c r="AL17" s="1834"/>
      <c r="AM17" s="1834"/>
      <c r="AN17" s="1834"/>
      <c r="AO17" s="1834"/>
      <c r="AP17" s="1834"/>
      <c r="AQ17" s="1834"/>
      <c r="AR17" s="1834"/>
      <c r="AS17" s="1834"/>
      <c r="AT17" s="1834"/>
    </row>
    <row r="18" spans="2:46" ht="16.5" thickTop="1" thickBot="1">
      <c r="B18" s="914"/>
      <c r="C18" s="1892"/>
      <c r="D18" s="1892"/>
      <c r="E18" s="1892"/>
      <c r="F18" s="496"/>
      <c r="G18" s="3232" t="s">
        <v>16299</v>
      </c>
      <c r="H18" s="3233"/>
      <c r="I18" s="3233"/>
      <c r="J18" s="3233"/>
      <c r="K18" s="3233"/>
      <c r="L18" s="3233"/>
      <c r="M18" s="3234"/>
      <c r="N18" s="732"/>
      <c r="O18" s="732"/>
      <c r="P18" s="732"/>
      <c r="Q18" s="496"/>
      <c r="S18" s="582"/>
      <c r="T18" s="728"/>
      <c r="U18" s="582"/>
      <c r="AG18" s="1878"/>
      <c r="AI18" s="914"/>
      <c r="AJ18" s="1892"/>
      <c r="AK18" s="1892"/>
      <c r="AL18" s="1892"/>
      <c r="AM18" s="496"/>
      <c r="AN18" s="3232" t="s">
        <v>16299</v>
      </c>
      <c r="AO18" s="3233"/>
      <c r="AP18" s="3233"/>
      <c r="AQ18" s="3233"/>
      <c r="AR18" s="3233"/>
      <c r="AS18" s="3233"/>
      <c r="AT18" s="3234"/>
    </row>
    <row r="19" spans="2:46" ht="15.75" thickTop="1">
      <c r="B19" s="3121"/>
      <c r="C19" s="3123" t="s">
        <v>16300</v>
      </c>
      <c r="D19" s="3123" t="s">
        <v>16301</v>
      </c>
      <c r="E19" s="3238" t="s">
        <v>16302</v>
      </c>
      <c r="F19" s="496"/>
      <c r="G19" s="3235" t="s">
        <v>16303</v>
      </c>
      <c r="H19" s="3237" t="s">
        <v>16304</v>
      </c>
      <c r="I19" s="3237" t="s">
        <v>16305</v>
      </c>
      <c r="J19" s="3237" t="s">
        <v>16306</v>
      </c>
      <c r="K19" s="3237" t="s">
        <v>16307</v>
      </c>
      <c r="L19" s="3237"/>
      <c r="M19" s="3239"/>
      <c r="N19" s="732"/>
      <c r="O19" s="732"/>
      <c r="P19" s="732"/>
      <c r="Q19" s="496"/>
      <c r="S19" s="582"/>
      <c r="T19" s="728"/>
      <c r="U19" s="582"/>
      <c r="AG19" s="1878"/>
      <c r="AI19" s="3121"/>
      <c r="AJ19" s="3123" t="s">
        <v>16300</v>
      </c>
      <c r="AK19" s="3123" t="s">
        <v>16301</v>
      </c>
      <c r="AL19" s="3238" t="s">
        <v>16302</v>
      </c>
      <c r="AM19" s="496"/>
      <c r="AN19" s="3235" t="s">
        <v>16303</v>
      </c>
      <c r="AO19" s="3237" t="s">
        <v>16304</v>
      </c>
      <c r="AP19" s="3237" t="s">
        <v>16305</v>
      </c>
      <c r="AQ19" s="3237" t="s">
        <v>16306</v>
      </c>
      <c r="AR19" s="3237" t="s">
        <v>16307</v>
      </c>
      <c r="AS19" s="3237"/>
      <c r="AT19" s="3239"/>
    </row>
    <row r="20" spans="2:46" ht="30">
      <c r="B20" s="3235"/>
      <c r="C20" s="3237"/>
      <c r="D20" s="3237"/>
      <c r="E20" s="3239"/>
      <c r="F20" s="496"/>
      <c r="G20" s="3235"/>
      <c r="H20" s="3237"/>
      <c r="I20" s="3237"/>
      <c r="J20" s="3237"/>
      <c r="K20" s="1893" t="s">
        <v>16308</v>
      </c>
      <c r="L20" s="1893" t="s">
        <v>16309</v>
      </c>
      <c r="M20" s="1894" t="s">
        <v>16310</v>
      </c>
      <c r="N20" s="732"/>
      <c r="O20" s="732"/>
      <c r="P20" s="732"/>
      <c r="Q20" s="496"/>
      <c r="S20" s="582"/>
      <c r="T20" s="728"/>
      <c r="U20" s="582"/>
      <c r="AG20" s="1878"/>
      <c r="AI20" s="3235"/>
      <c r="AJ20" s="3237"/>
      <c r="AK20" s="3237"/>
      <c r="AL20" s="3239"/>
      <c r="AM20" s="496"/>
      <c r="AN20" s="3235"/>
      <c r="AO20" s="3237"/>
      <c r="AP20" s="3237"/>
      <c r="AQ20" s="3237"/>
      <c r="AR20" s="1893" t="s">
        <v>16308</v>
      </c>
      <c r="AS20" s="1893" t="s">
        <v>16309</v>
      </c>
      <c r="AT20" s="1894" t="s">
        <v>16310</v>
      </c>
    </row>
    <row r="21" spans="2:46" ht="56.1" customHeight="1" thickBot="1">
      <c r="B21" s="3236"/>
      <c r="C21" s="3125"/>
      <c r="D21" s="3125"/>
      <c r="E21" s="3240"/>
      <c r="F21" s="496"/>
      <c r="G21" s="3236"/>
      <c r="H21" s="3125"/>
      <c r="I21" s="3125"/>
      <c r="J21" s="3125"/>
      <c r="K21" s="3125" t="s">
        <v>16311</v>
      </c>
      <c r="L21" s="3125"/>
      <c r="M21" s="3240"/>
      <c r="N21" s="732"/>
      <c r="O21" s="732"/>
      <c r="P21" s="732"/>
      <c r="Q21" s="496"/>
      <c r="S21" s="582"/>
      <c r="T21" s="728"/>
      <c r="U21" s="582"/>
      <c r="AG21" s="1878"/>
      <c r="AI21" s="3236"/>
      <c r="AJ21" s="3125"/>
      <c r="AK21" s="3125"/>
      <c r="AL21" s="3240"/>
      <c r="AM21" s="496"/>
      <c r="AN21" s="3236"/>
      <c r="AO21" s="3125"/>
      <c r="AP21" s="3125"/>
      <c r="AQ21" s="3125"/>
      <c r="AR21" s="3125" t="s">
        <v>16311</v>
      </c>
      <c r="AS21" s="3125"/>
      <c r="AT21" s="3240"/>
    </row>
    <row r="22" spans="2:46" ht="17.25" thickTop="1" thickBot="1">
      <c r="B22" s="1265"/>
      <c r="C22" s="1265"/>
      <c r="D22" s="1265"/>
      <c r="E22" s="1265"/>
      <c r="F22" s="496"/>
      <c r="G22" s="1834"/>
      <c r="H22" s="1834"/>
      <c r="I22" s="732"/>
      <c r="J22" s="732"/>
      <c r="K22" s="732"/>
      <c r="L22" s="732"/>
      <c r="M22" s="732"/>
      <c r="N22" s="732"/>
      <c r="O22" s="732"/>
      <c r="P22" s="732"/>
      <c r="Q22" s="496"/>
      <c r="S22" s="582"/>
      <c r="T22" s="728"/>
      <c r="U22" s="582"/>
      <c r="AG22" s="1878"/>
      <c r="AI22" s="1265"/>
      <c r="AJ22" s="1265"/>
      <c r="AK22" s="1265"/>
      <c r="AL22" s="1265"/>
      <c r="AM22" s="496"/>
      <c r="AN22" s="1834"/>
      <c r="AO22" s="1834"/>
      <c r="AP22" s="732"/>
      <c r="AQ22" s="732"/>
      <c r="AR22" s="732"/>
      <c r="AS22" s="732"/>
      <c r="AT22" s="732"/>
    </row>
    <row r="23" spans="2:46" ht="55.5" customHeight="1" thickTop="1" thickBot="1">
      <c r="B23" s="613" t="s">
        <v>16292</v>
      </c>
      <c r="C23" s="1265"/>
      <c r="D23" s="1265"/>
      <c r="E23" s="1265"/>
      <c r="F23" s="496"/>
      <c r="G23" s="1834"/>
      <c r="H23" s="1834"/>
      <c r="I23" s="732"/>
      <c r="J23" s="732"/>
      <c r="K23" s="732"/>
      <c r="L23" s="732"/>
      <c r="M23" s="732"/>
      <c r="N23" s="732"/>
      <c r="O23" s="732"/>
      <c r="P23" s="732"/>
      <c r="Q23" s="496"/>
      <c r="S23" s="582"/>
      <c r="T23" s="728"/>
      <c r="U23" s="582"/>
      <c r="AG23" s="1878"/>
      <c r="AI23" s="613" t="s">
        <v>16292</v>
      </c>
      <c r="AJ23" s="1265"/>
      <c r="AK23" s="1265"/>
      <c r="AL23" s="1265"/>
      <c r="AM23" s="496"/>
      <c r="AN23" s="1834"/>
      <c r="AO23" s="1834"/>
      <c r="AP23" s="732"/>
      <c r="AQ23" s="732"/>
      <c r="AR23" s="732"/>
      <c r="AS23" s="732"/>
      <c r="AT23" s="732"/>
    </row>
    <row r="24" spans="2:46" ht="76.5" thickTop="1" thickBot="1">
      <c r="B24" s="1895" t="s">
        <v>16292</v>
      </c>
      <c r="C24" s="1841" t="s">
        <v>16312</v>
      </c>
      <c r="D24" s="1841" t="s">
        <v>16313</v>
      </c>
      <c r="E24" s="1896" t="s">
        <v>16314</v>
      </c>
      <c r="F24" s="598"/>
      <c r="G24" s="1897"/>
      <c r="H24" s="1898">
        <f>IFERROR(G24/D24,0)</f>
        <v>0</v>
      </c>
      <c r="I24" s="1331"/>
      <c r="J24" s="1898">
        <f>IFERROR(I24/D24,0)</f>
        <v>0</v>
      </c>
      <c r="K24" s="1899"/>
      <c r="L24" s="1899"/>
      <c r="M24" s="1900"/>
      <c r="N24" s="732"/>
      <c r="O24" s="1156" t="s">
        <v>16315</v>
      </c>
      <c r="P24" s="732"/>
      <c r="Q24" s="1156" t="s">
        <v>16316</v>
      </c>
      <c r="S24" s="582"/>
      <c r="T24" s="593" t="str">
        <f xml:space="preserve"> IF( SUM( V24:AF24 ) = 0, 0,$V$5 )</f>
        <v>Please complete all cells in row</v>
      </c>
      <c r="U24" s="582"/>
      <c r="Z24" s="1884">
        <f t="shared" ref="Z24" si="3" xml:space="preserve"> IF( ISNUMBER(G24 ), 0, 1 )</f>
        <v>1</v>
      </c>
      <c r="AB24" s="1884">
        <f t="shared" ref="AB24" si="4" xml:space="preserve"> IF( ISNUMBER(I24 ), 0, 1 )</f>
        <v>1</v>
      </c>
      <c r="AD24" s="1884">
        <f t="shared" ref="AD24" si="5" xml:space="preserve"> IF( ISNUMBER(K24 ), 0, 1 )</f>
        <v>1</v>
      </c>
      <c r="AE24" s="1884">
        <f t="shared" ref="AE24" si="6" xml:space="preserve"> IF( ISNUMBER(L24 ), 0, 1 )</f>
        <v>1</v>
      </c>
      <c r="AF24" s="1884">
        <f t="shared" ref="AF24" si="7" xml:space="preserve"> IF( ISNUMBER(M24 ), 0, 1 )</f>
        <v>1</v>
      </c>
      <c r="AG24" s="1878"/>
      <c r="AI24" s="1895" t="s">
        <v>16292</v>
      </c>
      <c r="AJ24" s="1841"/>
      <c r="AK24" s="1841"/>
      <c r="AL24" s="1896"/>
      <c r="AM24" s="598"/>
      <c r="AN24" s="1897" t="s">
        <v>16317</v>
      </c>
      <c r="AO24" s="1898" t="s">
        <v>16318</v>
      </c>
      <c r="AP24" s="1331" t="s">
        <v>16319</v>
      </c>
      <c r="AQ24" s="1898" t="s">
        <v>16320</v>
      </c>
      <c r="AR24" s="1899" t="s">
        <v>16321</v>
      </c>
      <c r="AS24" s="1899" t="s">
        <v>16322</v>
      </c>
      <c r="AT24" s="1900" t="s">
        <v>16323</v>
      </c>
    </row>
    <row r="25" spans="2:46" ht="15" thickTop="1">
      <c r="T25" s="728"/>
    </row>
    <row r="26" spans="2:46">
      <c r="T26" s="728"/>
    </row>
    <row r="27" spans="2:46">
      <c r="T27" s="728"/>
    </row>
    <row r="28" spans="2:46">
      <c r="T28" s="728"/>
    </row>
    <row r="29" spans="2:46">
      <c r="T29" s="728"/>
    </row>
    <row r="30" spans="2:46">
      <c r="T30" s="728"/>
    </row>
    <row r="31" spans="2:46">
      <c r="T31" s="728"/>
    </row>
    <row r="32" spans="2:46">
      <c r="T32" s="728"/>
    </row>
    <row r="33" spans="20:20">
      <c r="T33" s="728"/>
    </row>
    <row r="34" spans="20:20">
      <c r="T34" s="728"/>
    </row>
    <row r="35" spans="20:20">
      <c r="T35" s="728"/>
    </row>
    <row r="36" spans="20:20">
      <c r="T36" s="728"/>
    </row>
  </sheetData>
  <sheetProtection algorithmName="SHA-512" hashValue="U2W2Pa9n5Ayr5rUZCyEP34rW5D6/BNQJMO2jX9aJhQdg2EGKEnCBMm3kgdYm4olO7GUsPNDe2VIPeIo3I2AgkA==" saltValue="0LZPGQEss3XYM1bG14B5sg==" spinCount="100000" sheet="1" objects="1" scenarios="1"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55" zoomScaleNormal="55" zoomScaleSheetLayoutView="85" workbookViewId="0">
      <selection sqref="A1:XFD1048576"/>
    </sheetView>
  </sheetViews>
  <sheetFormatPr defaultColWidth="9" defaultRowHeight="14.25"/>
  <cols>
    <col min="1" max="1" width="9" style="579"/>
    <col min="2" max="2" width="31.5" style="579" bestFit="1" customWidth="1"/>
    <col min="3" max="3" width="16.25" style="579" bestFit="1" customWidth="1"/>
    <col min="4" max="4" width="9" style="579" customWidth="1"/>
    <col min="5" max="5" width="14.25" style="579" bestFit="1" customWidth="1"/>
    <col min="6" max="6" width="13.75" style="579" customWidth="1"/>
    <col min="7" max="7" width="56.5" style="579" customWidth="1"/>
    <col min="8" max="8" width="2.25" style="579" customWidth="1"/>
    <col min="9" max="9" width="15.75" style="579" bestFit="1" customWidth="1"/>
    <col min="10" max="10" width="1.75" style="579" customWidth="1"/>
    <col min="11" max="11" width="47.75" style="579" bestFit="1" customWidth="1"/>
    <col min="12" max="12" width="2.125" style="579" customWidth="1"/>
    <col min="13" max="13" width="1.625" style="579" customWidth="1"/>
    <col min="14" max="14" width="20.875" style="579" customWidth="1"/>
    <col min="15" max="15" width="1.625" style="579" customWidth="1"/>
    <col min="16" max="16" width="25.75" style="579" hidden="1" customWidth="1"/>
    <col min="17" max="19" width="1.75" style="579" hidden="1" customWidth="1"/>
    <col min="20" max="20" width="3.625" style="579" hidden="1" customWidth="1"/>
    <col min="21" max="21" width="31.5" style="579" bestFit="1" customWidth="1"/>
    <col min="22" max="22" width="18.25" style="579" bestFit="1" customWidth="1"/>
    <col min="23" max="23" width="4.5" style="579" bestFit="1" customWidth="1"/>
    <col min="24" max="24" width="14.25" style="579" bestFit="1" customWidth="1"/>
    <col min="25" max="25" width="8.75" style="579" bestFit="1" customWidth="1"/>
    <col min="26" max="26" width="16.25" style="579" bestFit="1" customWidth="1"/>
    <col min="27" max="16384" width="9" style="579"/>
  </cols>
  <sheetData>
    <row r="1" spans="2:26" ht="34.15" customHeight="1">
      <c r="B1" s="3183" t="s">
        <v>16324</v>
      </c>
      <c r="C1" s="3183"/>
      <c r="D1" s="3183"/>
      <c r="E1" s="3183"/>
      <c r="F1" s="3183"/>
      <c r="G1" s="3183"/>
      <c r="M1" s="582"/>
      <c r="O1" s="582"/>
      <c r="T1" s="582"/>
      <c r="U1" s="580" t="s">
        <v>6740</v>
      </c>
    </row>
    <row r="2" spans="2:26" ht="23.25">
      <c r="B2" s="580" t="s">
        <v>9</v>
      </c>
      <c r="M2" s="582"/>
      <c r="O2" s="582"/>
      <c r="T2" s="582"/>
      <c r="U2" s="1901"/>
    </row>
    <row r="3" spans="2:26" ht="19.149999999999999" customHeight="1">
      <c r="B3" s="3077" t="s">
        <v>16325</v>
      </c>
      <c r="C3" s="3077"/>
      <c r="D3" s="3077"/>
      <c r="E3" s="3077"/>
      <c r="F3" s="3077"/>
      <c r="G3" s="3077"/>
      <c r="M3" s="582"/>
      <c r="N3" s="583" t="s">
        <v>6741</v>
      </c>
      <c r="O3" s="582"/>
      <c r="T3" s="582"/>
      <c r="U3" s="3077" t="s">
        <v>16326</v>
      </c>
      <c r="V3" s="3077"/>
      <c r="W3" s="3077"/>
      <c r="X3" s="3077"/>
      <c r="Y3" s="3077"/>
      <c r="Z3" s="3077"/>
    </row>
    <row r="4" spans="2:26" ht="23.25">
      <c r="B4" s="1901"/>
      <c r="M4" s="582"/>
      <c r="O4" s="582"/>
      <c r="P4" s="3199" t="s">
        <v>6742</v>
      </c>
      <c r="Q4" s="3199"/>
      <c r="R4" s="3199"/>
      <c r="S4" s="3199"/>
      <c r="T4" s="582"/>
      <c r="U4" s="1901"/>
    </row>
    <row r="5" spans="2:26" ht="19.149999999999999" customHeight="1">
      <c r="B5" s="3077" t="s">
        <v>16327</v>
      </c>
      <c r="C5" s="3077"/>
      <c r="D5" s="3077"/>
      <c r="E5" s="3077"/>
      <c r="F5" s="3077"/>
      <c r="G5" s="3077"/>
      <c r="M5" s="582"/>
      <c r="O5" s="582"/>
      <c r="P5" s="579" t="s">
        <v>6751</v>
      </c>
      <c r="T5" s="582"/>
      <c r="U5" s="3077" t="s">
        <v>16327</v>
      </c>
      <c r="V5" s="3077"/>
      <c r="W5" s="3077"/>
      <c r="X5" s="3077"/>
      <c r="Y5" s="3077"/>
      <c r="Z5" s="3077"/>
    </row>
    <row r="6" spans="2:26" ht="19.5" thickBot="1">
      <c r="B6" s="1902"/>
      <c r="C6" s="1902"/>
      <c r="D6" s="1902"/>
      <c r="E6" s="1902"/>
      <c r="F6" s="1902"/>
      <c r="G6" s="1902"/>
      <c r="H6" s="1902"/>
      <c r="I6" s="1902"/>
      <c r="J6" s="1902"/>
      <c r="K6" s="1826"/>
      <c r="L6" s="1826"/>
      <c r="M6" s="582"/>
      <c r="O6" s="582"/>
      <c r="T6" s="582"/>
      <c r="U6" s="1902"/>
      <c r="V6" s="1902"/>
      <c r="W6" s="1902"/>
      <c r="X6" s="1902"/>
      <c r="Y6" s="1902"/>
      <c r="Z6" s="1902"/>
    </row>
    <row r="7" spans="2:26" ht="15.75" thickTop="1">
      <c r="B7" s="3241"/>
      <c r="C7" s="3243" t="s">
        <v>16219</v>
      </c>
      <c r="D7" s="3243" t="s">
        <v>734</v>
      </c>
      <c r="E7" s="3243" t="s">
        <v>16291</v>
      </c>
      <c r="F7" s="3243" t="s">
        <v>16328</v>
      </c>
      <c r="G7" s="3245"/>
      <c r="H7" s="858"/>
      <c r="I7" s="3246" t="s">
        <v>6749</v>
      </c>
      <c r="J7" s="1608"/>
      <c r="K7" s="3246" t="s">
        <v>16329</v>
      </c>
      <c r="M7" s="582"/>
      <c r="O7" s="582"/>
      <c r="T7" s="582"/>
      <c r="U7" s="3241"/>
      <c r="V7" s="3243" t="s">
        <v>16219</v>
      </c>
      <c r="W7" s="3243" t="s">
        <v>734</v>
      </c>
      <c r="X7" s="3243" t="s">
        <v>16291</v>
      </c>
      <c r="Y7" s="3243" t="s">
        <v>16328</v>
      </c>
      <c r="Z7" s="3245"/>
    </row>
    <row r="8" spans="2:26" ht="60.75" thickBot="1">
      <c r="B8" s="3242"/>
      <c r="C8" s="3244"/>
      <c r="D8" s="3244"/>
      <c r="E8" s="3244"/>
      <c r="F8" s="1903" t="s">
        <v>16330</v>
      </c>
      <c r="G8" s="1904" t="s">
        <v>16331</v>
      </c>
      <c r="H8" s="858"/>
      <c r="I8" s="3247"/>
      <c r="J8" s="1608"/>
      <c r="K8" s="3247"/>
      <c r="M8" s="582"/>
      <c r="N8" s="593"/>
      <c r="O8" s="582"/>
      <c r="T8" s="582"/>
      <c r="U8" s="3242"/>
      <c r="V8" s="3244"/>
      <c r="W8" s="3244"/>
      <c r="X8" s="3244"/>
      <c r="Y8" s="1903" t="s">
        <v>16330</v>
      </c>
      <c r="Z8" s="1904" t="s">
        <v>16331</v>
      </c>
    </row>
    <row r="9" spans="2:26" ht="15.75" customHeight="1" thickTop="1" thickBot="1">
      <c r="B9" s="1834"/>
      <c r="C9" s="1834"/>
      <c r="D9" s="1834"/>
      <c r="E9" s="1834"/>
      <c r="F9" s="1834"/>
      <c r="G9" s="1834"/>
      <c r="H9" s="1834"/>
      <c r="I9" s="1834"/>
      <c r="J9" s="1834"/>
      <c r="K9" s="1834"/>
      <c r="M9" s="582"/>
      <c r="N9" s="593"/>
      <c r="O9" s="582"/>
      <c r="T9" s="582"/>
      <c r="U9" s="1834"/>
      <c r="V9" s="1834"/>
      <c r="W9" s="1834"/>
      <c r="X9" s="1834"/>
      <c r="Y9" s="1834"/>
      <c r="Z9" s="1834"/>
    </row>
    <row r="10" spans="2:26" ht="15.75" thickTop="1">
      <c r="B10" s="1853" t="s">
        <v>16332</v>
      </c>
      <c r="C10" s="1856"/>
      <c r="D10" s="1856"/>
      <c r="E10" s="1856"/>
      <c r="F10" s="1856"/>
      <c r="G10" s="1905"/>
      <c r="H10" s="858"/>
      <c r="I10" s="1153" t="s">
        <v>16333</v>
      </c>
      <c r="J10" s="858"/>
      <c r="K10" s="1153" t="s">
        <v>16334</v>
      </c>
      <c r="M10" s="582"/>
      <c r="N10" s="593" t="str">
        <f xml:space="preserve"> IF( SUM( P10:S10 ) = 0, 0,$P$5 )</f>
        <v>Please complete all cells in row</v>
      </c>
      <c r="O10" s="582"/>
      <c r="P10" s="1884"/>
      <c r="Q10" s="1884"/>
      <c r="R10" s="1884">
        <f t="shared" ref="R10:R17" si="0" xml:space="preserve"> IF( ISNUMBER(F10), 0, 1 )</f>
        <v>1</v>
      </c>
      <c r="S10" s="1884">
        <f t="shared" ref="S10:S17" si="1" xml:space="preserve"> IF( ISNUMBER(G10), 0, 1 )</f>
        <v>1</v>
      </c>
      <c r="T10" s="582"/>
      <c r="U10" s="1853" t="s">
        <v>16332</v>
      </c>
      <c r="V10" s="1906" t="s">
        <v>16335</v>
      </c>
      <c r="W10" s="1856" t="s">
        <v>16336</v>
      </c>
      <c r="X10" s="1856" t="s">
        <v>16336</v>
      </c>
      <c r="Y10" s="1856" t="s">
        <v>16336</v>
      </c>
      <c r="Z10" s="1905" t="s">
        <v>16336</v>
      </c>
    </row>
    <row r="11" spans="2:26" ht="15.75" customHeight="1">
      <c r="B11" s="1861" t="s">
        <v>16332</v>
      </c>
      <c r="C11" s="1864"/>
      <c r="D11" s="1864"/>
      <c r="E11" s="1864"/>
      <c r="F11" s="1864"/>
      <c r="G11" s="1907"/>
      <c r="H11" s="858"/>
      <c r="I11" s="1154" t="s">
        <v>16337</v>
      </c>
      <c r="J11" s="858"/>
      <c r="K11" s="1154" t="s">
        <v>16334</v>
      </c>
      <c r="M11" s="582"/>
      <c r="N11" s="593" t="str">
        <f t="shared" ref="N11:N17" si="2" xml:space="preserve"> IF( SUM( P11:S11 ) = 0, 0,$P$5 )</f>
        <v>Please complete all cells in row</v>
      </c>
      <c r="O11" s="582"/>
      <c r="P11" s="1884"/>
      <c r="Q11" s="1884"/>
      <c r="R11" s="1884">
        <f t="shared" si="0"/>
        <v>1</v>
      </c>
      <c r="S11" s="1884">
        <f t="shared" si="1"/>
        <v>1</v>
      </c>
      <c r="T11" s="582"/>
      <c r="U11" s="1861" t="s">
        <v>16332</v>
      </c>
      <c r="V11" s="1908" t="s">
        <v>16335</v>
      </c>
      <c r="W11" s="1864" t="s">
        <v>16336</v>
      </c>
      <c r="X11" s="1864" t="s">
        <v>16336</v>
      </c>
      <c r="Y11" s="1864" t="s">
        <v>16336</v>
      </c>
      <c r="Z11" s="1907" t="s">
        <v>16336</v>
      </c>
    </row>
    <row r="12" spans="2:26" ht="15.75" customHeight="1">
      <c r="B12" s="1861" t="s">
        <v>16332</v>
      </c>
      <c r="C12" s="1864"/>
      <c r="D12" s="1864"/>
      <c r="E12" s="1864"/>
      <c r="F12" s="1864"/>
      <c r="G12" s="1907"/>
      <c r="H12" s="858"/>
      <c r="I12" s="1154" t="s">
        <v>16338</v>
      </c>
      <c r="J12" s="858"/>
      <c r="K12" s="1154" t="s">
        <v>16334</v>
      </c>
      <c r="M12" s="582"/>
      <c r="N12" s="593" t="str">
        <f t="shared" si="2"/>
        <v>Please complete all cells in row</v>
      </c>
      <c r="O12" s="582"/>
      <c r="P12" s="1884"/>
      <c r="Q12" s="1884"/>
      <c r="R12" s="1884">
        <f t="shared" si="0"/>
        <v>1</v>
      </c>
      <c r="S12" s="1884">
        <f t="shared" si="1"/>
        <v>1</v>
      </c>
      <c r="T12" s="582"/>
      <c r="U12" s="1861" t="s">
        <v>16332</v>
      </c>
      <c r="V12" s="1908" t="s">
        <v>16335</v>
      </c>
      <c r="W12" s="1864" t="s">
        <v>16336</v>
      </c>
      <c r="X12" s="1864" t="s">
        <v>16336</v>
      </c>
      <c r="Y12" s="1864" t="s">
        <v>16336</v>
      </c>
      <c r="Z12" s="1907" t="s">
        <v>16336</v>
      </c>
    </row>
    <row r="13" spans="2:26" ht="15.75" customHeight="1">
      <c r="B13" s="1861" t="s">
        <v>16332</v>
      </c>
      <c r="C13" s="1864"/>
      <c r="D13" s="1864"/>
      <c r="E13" s="1864"/>
      <c r="F13" s="1864"/>
      <c r="G13" s="1907"/>
      <c r="H13" s="858"/>
      <c r="I13" s="1154" t="s">
        <v>16339</v>
      </c>
      <c r="J13" s="858"/>
      <c r="K13" s="1154" t="s">
        <v>16334</v>
      </c>
      <c r="M13" s="582"/>
      <c r="N13" s="593" t="str">
        <f t="shared" si="2"/>
        <v>Please complete all cells in row</v>
      </c>
      <c r="O13" s="582"/>
      <c r="P13" s="1884"/>
      <c r="Q13" s="1884"/>
      <c r="R13" s="1884">
        <f t="shared" si="0"/>
        <v>1</v>
      </c>
      <c r="S13" s="1884">
        <f t="shared" si="1"/>
        <v>1</v>
      </c>
      <c r="T13" s="582"/>
      <c r="U13" s="1861" t="s">
        <v>16332</v>
      </c>
      <c r="V13" s="1908" t="s">
        <v>16335</v>
      </c>
      <c r="W13" s="1864" t="s">
        <v>16336</v>
      </c>
      <c r="X13" s="1864" t="s">
        <v>16336</v>
      </c>
      <c r="Y13" s="1864" t="s">
        <v>16336</v>
      </c>
      <c r="Z13" s="1907" t="s">
        <v>16336</v>
      </c>
    </row>
    <row r="14" spans="2:26" ht="15.75" customHeight="1">
      <c r="B14" s="1861" t="s">
        <v>16332</v>
      </c>
      <c r="C14" s="1864"/>
      <c r="D14" s="1864"/>
      <c r="E14" s="1864"/>
      <c r="F14" s="1864"/>
      <c r="G14" s="1907"/>
      <c r="H14" s="858"/>
      <c r="I14" s="1154" t="s">
        <v>16340</v>
      </c>
      <c r="J14" s="858"/>
      <c r="K14" s="1154" t="s">
        <v>16334</v>
      </c>
      <c r="M14" s="582"/>
      <c r="N14" s="593" t="str">
        <f t="shared" si="2"/>
        <v>Please complete all cells in row</v>
      </c>
      <c r="O14" s="582"/>
      <c r="P14" s="1884"/>
      <c r="Q14" s="1884"/>
      <c r="R14" s="1884">
        <f t="shared" si="0"/>
        <v>1</v>
      </c>
      <c r="S14" s="1884">
        <f t="shared" si="1"/>
        <v>1</v>
      </c>
      <c r="T14" s="582"/>
      <c r="U14" s="1861" t="s">
        <v>16332</v>
      </c>
      <c r="V14" s="1908" t="s">
        <v>16335</v>
      </c>
      <c r="W14" s="1864" t="s">
        <v>16336</v>
      </c>
      <c r="X14" s="1864" t="s">
        <v>16336</v>
      </c>
      <c r="Y14" s="1864" t="s">
        <v>16336</v>
      </c>
      <c r="Z14" s="1907" t="s">
        <v>16336</v>
      </c>
    </row>
    <row r="15" spans="2:26" ht="15.75" customHeight="1">
      <c r="B15" s="1861" t="s">
        <v>16332</v>
      </c>
      <c r="C15" s="1864"/>
      <c r="D15" s="1864"/>
      <c r="E15" s="1864"/>
      <c r="F15" s="1864"/>
      <c r="G15" s="1907"/>
      <c r="H15" s="858"/>
      <c r="I15" s="1154" t="s">
        <v>16341</v>
      </c>
      <c r="J15" s="858"/>
      <c r="K15" s="1154" t="s">
        <v>16334</v>
      </c>
      <c r="M15" s="582"/>
      <c r="N15" s="593" t="str">
        <f t="shared" si="2"/>
        <v>Please complete all cells in row</v>
      </c>
      <c r="O15" s="582"/>
      <c r="P15" s="1884"/>
      <c r="Q15" s="1884"/>
      <c r="R15" s="1884">
        <f t="shared" si="0"/>
        <v>1</v>
      </c>
      <c r="S15" s="1884">
        <f t="shared" si="1"/>
        <v>1</v>
      </c>
      <c r="T15" s="582"/>
      <c r="U15" s="1861" t="s">
        <v>16332</v>
      </c>
      <c r="V15" s="1908" t="s">
        <v>16335</v>
      </c>
      <c r="W15" s="1864" t="s">
        <v>16336</v>
      </c>
      <c r="X15" s="1864" t="s">
        <v>16336</v>
      </c>
      <c r="Y15" s="1864" t="s">
        <v>16336</v>
      </c>
      <c r="Z15" s="1907" t="s">
        <v>16336</v>
      </c>
    </row>
    <row r="16" spans="2:26" ht="15.75" customHeight="1">
      <c r="B16" s="1861" t="s">
        <v>16332</v>
      </c>
      <c r="C16" s="1864"/>
      <c r="D16" s="1864"/>
      <c r="E16" s="1864"/>
      <c r="F16" s="1864"/>
      <c r="G16" s="1907"/>
      <c r="H16" s="858"/>
      <c r="I16" s="1154" t="s">
        <v>16342</v>
      </c>
      <c r="J16" s="858"/>
      <c r="K16" s="1154" t="s">
        <v>16334</v>
      </c>
      <c r="M16" s="582"/>
      <c r="N16" s="593" t="str">
        <f t="shared" si="2"/>
        <v>Please complete all cells in row</v>
      </c>
      <c r="O16" s="582"/>
      <c r="P16" s="1884"/>
      <c r="Q16" s="1884"/>
      <c r="R16" s="1884">
        <f t="shared" si="0"/>
        <v>1</v>
      </c>
      <c r="S16" s="1884">
        <f t="shared" si="1"/>
        <v>1</v>
      </c>
      <c r="T16" s="582"/>
      <c r="U16" s="1861" t="s">
        <v>16332</v>
      </c>
      <c r="V16" s="1908" t="s">
        <v>16335</v>
      </c>
      <c r="W16" s="1864" t="s">
        <v>16336</v>
      </c>
      <c r="X16" s="1864" t="s">
        <v>16336</v>
      </c>
      <c r="Y16" s="1864" t="s">
        <v>16336</v>
      </c>
      <c r="Z16" s="1907" t="s">
        <v>16336</v>
      </c>
    </row>
    <row r="17" spans="2:26" ht="15.75" customHeight="1" thickBot="1">
      <c r="B17" s="1867" t="s">
        <v>16332</v>
      </c>
      <c r="C17" s="1870"/>
      <c r="D17" s="1870"/>
      <c r="E17" s="1870"/>
      <c r="F17" s="1870"/>
      <c r="G17" s="1909"/>
      <c r="H17" s="858"/>
      <c r="I17" s="1155" t="s">
        <v>16343</v>
      </c>
      <c r="J17" s="858"/>
      <c r="K17" s="1155" t="s">
        <v>16334</v>
      </c>
      <c r="M17" s="582"/>
      <c r="N17" s="593" t="str">
        <f t="shared" si="2"/>
        <v>Please complete all cells in row</v>
      </c>
      <c r="O17" s="582"/>
      <c r="P17" s="1884"/>
      <c r="Q17" s="1884"/>
      <c r="R17" s="1884">
        <f t="shared" si="0"/>
        <v>1</v>
      </c>
      <c r="S17" s="1884">
        <f t="shared" si="1"/>
        <v>1</v>
      </c>
      <c r="T17" s="582"/>
      <c r="U17" s="1867" t="s">
        <v>16332</v>
      </c>
      <c r="V17" s="1910" t="s">
        <v>16335</v>
      </c>
      <c r="W17" s="1870" t="s">
        <v>16336</v>
      </c>
      <c r="X17" s="1870" t="s">
        <v>16336</v>
      </c>
      <c r="Y17" s="1870" t="s">
        <v>16336</v>
      </c>
      <c r="Z17" s="1909" t="s">
        <v>16336</v>
      </c>
    </row>
    <row r="18" spans="2:26" ht="15" thickTop="1"/>
  </sheetData>
  <sheetProtection algorithmName="SHA-512" hashValue="nLgzmNGbQ6Fy/iO2HBo5wOyHj4sCsHzYnT+wWESQS1jKvDVBwGDma8qx8awi6j4hPKNG5+QnwS6Z+U73BZmf3A==" saltValue="oe7v3LsbNSuC6ScIJaDiUA==" spinCount="100000" sheet="1"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55" zoomScaleNormal="55" zoomScaleSheetLayoutView="70" workbookViewId="0">
      <selection activeCell="J6" sqref="J6"/>
    </sheetView>
  </sheetViews>
  <sheetFormatPr defaultColWidth="9" defaultRowHeight="14.25"/>
  <cols>
    <col min="1" max="1" width="9" style="579"/>
    <col min="2" max="2" width="25.75" style="579" customWidth="1"/>
    <col min="3" max="3" width="20.5" style="579" customWidth="1"/>
    <col min="4" max="4" width="13.75" style="579" customWidth="1"/>
    <col min="5" max="6" width="9" style="579"/>
    <col min="7" max="7" width="11.125" style="579" bestFit="1" customWidth="1"/>
    <col min="8" max="8" width="2.125" style="579" customWidth="1"/>
    <col min="9" max="9" width="9" style="579"/>
    <col min="10" max="10" width="10.625" style="579" bestFit="1" customWidth="1"/>
    <col min="11" max="11" width="2.125" style="579" customWidth="1"/>
    <col min="12" max="13" width="9" style="579"/>
    <col min="14" max="14" width="2.125" style="579" customWidth="1"/>
    <col min="15" max="16" width="9" style="579"/>
    <col min="17" max="17" width="2.125" style="579" customWidth="1"/>
    <col min="18" max="19" width="9" style="579"/>
    <col min="20" max="20" width="2.125" style="579" customWidth="1"/>
    <col min="21" max="22" width="9" style="579"/>
    <col min="23" max="23" width="2.25" style="579" customWidth="1"/>
    <col min="24" max="24" width="9" style="579"/>
    <col min="25" max="25" width="1.5" style="579" customWidth="1"/>
    <col min="26" max="26" width="1.625" style="579" customWidth="1"/>
    <col min="27" max="27" width="20.625" style="579" customWidth="1"/>
    <col min="28" max="28" width="1.625" style="579" customWidth="1"/>
    <col min="29" max="16384" width="9" style="579"/>
  </cols>
  <sheetData>
    <row r="1" spans="2:28" ht="32.25" customHeight="1">
      <c r="B1" s="3183" t="s">
        <v>16344</v>
      </c>
      <c r="C1" s="3183"/>
      <c r="D1" s="3183"/>
      <c r="E1" s="3183"/>
      <c r="F1" s="3183"/>
      <c r="G1" s="3183"/>
      <c r="H1" s="3183"/>
      <c r="I1" s="3183"/>
      <c r="J1" s="3183"/>
      <c r="K1" s="3183"/>
      <c r="L1" s="1911"/>
      <c r="M1" s="1911"/>
      <c r="N1" s="1911"/>
      <c r="O1" s="1911"/>
      <c r="P1" s="1911"/>
      <c r="Q1" s="1911"/>
      <c r="R1" s="1911"/>
      <c r="S1" s="1911"/>
      <c r="T1" s="1911"/>
      <c r="U1" s="1911"/>
      <c r="V1" s="1911"/>
      <c r="W1" s="1911"/>
      <c r="Z1" s="582"/>
      <c r="AB1" s="582"/>
    </row>
    <row r="2" spans="2:28" ht="32.25" customHeight="1">
      <c r="B2" s="580" t="s">
        <v>9</v>
      </c>
      <c r="C2" s="1901"/>
      <c r="L2" s="1911"/>
      <c r="M2" s="1911"/>
      <c r="N2" s="1911"/>
      <c r="O2" s="1911"/>
      <c r="P2" s="1911"/>
      <c r="Q2" s="1911"/>
      <c r="R2" s="1911"/>
      <c r="S2" s="1911"/>
      <c r="T2" s="1911"/>
      <c r="U2" s="1911"/>
      <c r="V2" s="1911"/>
      <c r="W2" s="1911"/>
      <c r="Z2" s="582"/>
      <c r="AB2" s="582"/>
    </row>
    <row r="3" spans="2:28" ht="13.5" customHeight="1">
      <c r="B3" s="1901"/>
      <c r="C3" s="1901"/>
      <c r="L3" s="1911"/>
      <c r="M3" s="1911"/>
      <c r="N3" s="1911"/>
      <c r="O3" s="1911"/>
      <c r="P3" s="1911"/>
      <c r="Q3" s="1911"/>
      <c r="R3" s="1911"/>
      <c r="S3" s="1911"/>
      <c r="T3" s="1911"/>
      <c r="U3" s="1911"/>
      <c r="V3" s="1911"/>
      <c r="W3" s="1911"/>
      <c r="Z3" s="582"/>
      <c r="AB3" s="582"/>
    </row>
    <row r="4" spans="2:28" ht="37.5" customHeight="1">
      <c r="B4" s="3077" t="s">
        <v>16345</v>
      </c>
      <c r="C4" s="3077"/>
      <c r="D4" s="3077"/>
      <c r="E4" s="3077"/>
      <c r="F4" s="3077"/>
      <c r="G4" s="3077"/>
      <c r="H4" s="3077"/>
      <c r="I4" s="3077"/>
      <c r="J4" s="3077"/>
      <c r="K4" s="3077"/>
      <c r="L4" s="3077"/>
      <c r="M4" s="3077"/>
      <c r="N4" s="3077"/>
      <c r="O4" s="3077"/>
      <c r="P4" s="3077"/>
      <c r="Q4" s="3077"/>
      <c r="R4" s="3077"/>
      <c r="S4" s="3077"/>
      <c r="T4" s="3077"/>
      <c r="U4" s="3077"/>
      <c r="V4" s="3077"/>
      <c r="W4" s="1911"/>
      <c r="Z4" s="582"/>
      <c r="AA4" s="583" t="s">
        <v>6741</v>
      </c>
      <c r="AB4" s="582"/>
    </row>
    <row r="5" spans="2:28" ht="16.5" customHeight="1">
      <c r="B5" s="1901"/>
      <c r="C5" s="1901"/>
      <c r="L5" s="1911"/>
      <c r="M5" s="1911"/>
      <c r="N5" s="1911"/>
      <c r="O5" s="1911"/>
      <c r="P5" s="1911"/>
      <c r="Q5" s="1911"/>
      <c r="R5" s="1911"/>
      <c r="S5" s="1911"/>
      <c r="T5" s="1911"/>
      <c r="U5" s="1911"/>
      <c r="V5" s="1911"/>
      <c r="W5" s="1911"/>
      <c r="Z5" s="582"/>
      <c r="AB5" s="582"/>
    </row>
    <row r="6" spans="2:28" ht="27" customHeight="1">
      <c r="B6" s="1912" t="s">
        <v>139</v>
      </c>
      <c r="L6" s="1911"/>
      <c r="M6" s="1911"/>
      <c r="N6" s="1911"/>
      <c r="O6" s="1911"/>
      <c r="P6" s="1911"/>
      <c r="Q6" s="1911"/>
      <c r="R6" s="1911"/>
      <c r="S6" s="1911"/>
      <c r="T6" s="1911"/>
      <c r="U6" s="1911"/>
      <c r="V6" s="1911"/>
      <c r="W6" s="1911"/>
      <c r="Z6" s="582"/>
      <c r="AB6" s="582"/>
    </row>
    <row r="7" spans="2:28" ht="10.5" customHeight="1" thickBot="1">
      <c r="G7" s="1902"/>
      <c r="H7" s="1902"/>
      <c r="I7" s="1902"/>
      <c r="J7" s="1902"/>
      <c r="K7" s="1902"/>
      <c r="L7" s="1913"/>
      <c r="M7" s="1913"/>
      <c r="N7" s="1913"/>
      <c r="O7" s="1913"/>
      <c r="P7" s="1913"/>
      <c r="Q7" s="1913"/>
      <c r="R7" s="1913"/>
      <c r="S7" s="1913"/>
      <c r="T7" s="1913"/>
      <c r="U7" s="1913"/>
      <c r="V7" s="1913"/>
      <c r="W7" s="1914"/>
      <c r="X7" s="1826"/>
      <c r="Y7" s="1826"/>
      <c r="Z7" s="582"/>
      <c r="AB7" s="582"/>
    </row>
    <row r="8" spans="2:28" ht="42" customHeight="1" thickTop="1">
      <c r="B8" s="1915" t="s">
        <v>16346</v>
      </c>
      <c r="C8" s="1916" t="s">
        <v>16347</v>
      </c>
      <c r="G8" s="1902"/>
      <c r="H8" s="1902"/>
      <c r="I8" s="1902"/>
      <c r="J8" s="1902"/>
      <c r="K8" s="1902"/>
      <c r="L8" s="1913"/>
      <c r="M8" s="1913"/>
      <c r="N8" s="1913"/>
      <c r="O8" s="1913"/>
      <c r="P8" s="1913"/>
      <c r="Q8" s="1913"/>
      <c r="R8" s="1913"/>
      <c r="S8" s="1913"/>
      <c r="T8" s="1913"/>
      <c r="U8" s="1913"/>
      <c r="V8" s="1913"/>
      <c r="W8" s="1914"/>
      <c r="X8" s="1826"/>
      <c r="Y8" s="1826"/>
      <c r="Z8" s="582"/>
      <c r="AB8" s="582"/>
    </row>
    <row r="9" spans="2:28" ht="26.25" thickBot="1">
      <c r="B9" s="1917" t="s">
        <v>16348</v>
      </c>
      <c r="C9" s="1918">
        <v>168.87200000000001</v>
      </c>
      <c r="D9" s="1919"/>
      <c r="E9" s="1919"/>
      <c r="F9" s="1919"/>
      <c r="G9" s="1902"/>
      <c r="H9" s="1902"/>
      <c r="I9" s="1902"/>
      <c r="J9" s="1902"/>
      <c r="K9" s="1902"/>
      <c r="L9" s="1913"/>
      <c r="M9" s="1913"/>
      <c r="N9" s="1913"/>
      <c r="O9" s="1913"/>
      <c r="P9" s="1913"/>
      <c r="Q9" s="1913"/>
      <c r="R9" s="1913"/>
      <c r="S9" s="1913"/>
      <c r="T9" s="1913"/>
      <c r="U9" s="1913"/>
      <c r="V9" s="1913"/>
      <c r="W9" s="1911"/>
      <c r="Z9" s="582"/>
      <c r="AA9" s="593">
        <f>IF( SUM( AC9:AC9 ) = 0, 0, $S$6 )</f>
        <v>0</v>
      </c>
      <c r="AB9" s="582"/>
    </row>
    <row r="10" spans="2:28" ht="8.25" customHeight="1" thickTop="1" thickBot="1">
      <c r="B10" s="1919"/>
      <c r="D10" s="1919"/>
      <c r="E10" s="1919"/>
      <c r="F10" s="1919"/>
      <c r="G10" s="1902"/>
      <c r="H10" s="1902"/>
      <c r="I10" s="1902"/>
      <c r="J10" s="1902"/>
      <c r="K10" s="1902"/>
      <c r="L10" s="1913"/>
      <c r="M10" s="1913"/>
      <c r="N10" s="1913"/>
      <c r="O10" s="1913"/>
      <c r="P10" s="1913"/>
      <c r="Q10" s="1913"/>
      <c r="R10" s="1913"/>
      <c r="S10" s="1913"/>
      <c r="T10" s="1913"/>
      <c r="U10" s="1913"/>
      <c r="V10" s="1913"/>
      <c r="W10" s="1911"/>
      <c r="Z10" s="582"/>
      <c r="AA10" s="593">
        <f xml:space="preserve"> IF( SUM( AC10:AC10 ) = 0, 0,#REF! )</f>
        <v>0</v>
      </c>
      <c r="AB10" s="582"/>
    </row>
    <row r="11" spans="2:28" ht="20.25" customHeight="1" thickTop="1" thickBot="1">
      <c r="C11" s="1902"/>
      <c r="D11" s="1902"/>
      <c r="E11" s="1902"/>
      <c r="F11" s="1902"/>
      <c r="G11" s="1902"/>
      <c r="H11" s="1902"/>
      <c r="I11" s="3248" t="s">
        <v>736</v>
      </c>
      <c r="J11" s="3249"/>
      <c r="K11" s="1902"/>
      <c r="L11" s="3250" t="s">
        <v>14809</v>
      </c>
      <c r="M11" s="3251"/>
      <c r="N11" s="1913"/>
      <c r="O11" s="3250" t="s">
        <v>14810</v>
      </c>
      <c r="P11" s="3251"/>
      <c r="Q11" s="1913"/>
      <c r="R11" s="3250" t="s">
        <v>14811</v>
      </c>
      <c r="S11" s="3251"/>
      <c r="T11" s="1913"/>
      <c r="U11" s="3250" t="s">
        <v>16349</v>
      </c>
      <c r="V11" s="3251"/>
      <c r="W11" s="1911"/>
      <c r="Z11" s="582"/>
      <c r="AA11" s="593">
        <f xml:space="preserve"> IF( SUM( AC11:AE11 ) = 0, 0,#REF! )</f>
        <v>0</v>
      </c>
      <c r="AB11" s="582"/>
    </row>
    <row r="12" spans="2:28" ht="52.5" customHeight="1" thickTop="1" thickBot="1">
      <c r="C12" s="1920" t="s">
        <v>2</v>
      </c>
      <c r="D12" s="1921" t="s">
        <v>16350</v>
      </c>
      <c r="E12" s="1921" t="s">
        <v>734</v>
      </c>
      <c r="F12" s="1921" t="s">
        <v>16291</v>
      </c>
      <c r="G12" s="1922" t="s">
        <v>16351</v>
      </c>
      <c r="H12" s="1902"/>
      <c r="I12" s="1923" t="s">
        <v>16352</v>
      </c>
      <c r="J12" s="1924" t="s">
        <v>16353</v>
      </c>
      <c r="K12" s="1902"/>
      <c r="L12" s="1925" t="s">
        <v>16352</v>
      </c>
      <c r="M12" s="1926" t="s">
        <v>16353</v>
      </c>
      <c r="N12" s="1913"/>
      <c r="O12" s="1925" t="s">
        <v>16352</v>
      </c>
      <c r="P12" s="1926" t="s">
        <v>16353</v>
      </c>
      <c r="Q12" s="1913"/>
      <c r="R12" s="1925" t="s">
        <v>16352</v>
      </c>
      <c r="S12" s="1926" t="s">
        <v>16353</v>
      </c>
      <c r="T12" s="1913"/>
      <c r="U12" s="1925" t="s">
        <v>16352</v>
      </c>
      <c r="V12" s="1926" t="s">
        <v>16353</v>
      </c>
      <c r="W12" s="1911"/>
      <c r="X12" s="1927" t="s">
        <v>6749</v>
      </c>
      <c r="Z12" s="582"/>
      <c r="AA12" s="593">
        <f>IF( SUM( AC12:AC12 ) = 0, 0, $S$6 )</f>
        <v>0</v>
      </c>
      <c r="AB12" s="582"/>
    </row>
    <row r="13" spans="2:28" ht="26.25" thickTop="1">
      <c r="B13" s="1928" t="s">
        <v>16354</v>
      </c>
      <c r="C13" s="1929" t="s">
        <v>16355</v>
      </c>
      <c r="D13" s="1930">
        <f>150+5.874</f>
        <v>155.874</v>
      </c>
      <c r="E13" s="1929" t="s">
        <v>16356</v>
      </c>
      <c r="F13" s="1929">
        <v>0</v>
      </c>
      <c r="G13" s="1931">
        <v>48</v>
      </c>
      <c r="H13" s="1902"/>
      <c r="I13" s="1932">
        <v>0</v>
      </c>
      <c r="J13" s="1933">
        <f t="shared" ref="J13:J21" si="0">IFERROR(I13/$G13,0)</f>
        <v>0</v>
      </c>
      <c r="K13" s="1902"/>
      <c r="L13" s="1934">
        <v>0</v>
      </c>
      <c r="M13" s="1935">
        <f>L13/$G13</f>
        <v>0</v>
      </c>
      <c r="N13" s="1913"/>
      <c r="O13" s="1934">
        <v>0</v>
      </c>
      <c r="P13" s="1935">
        <f>O13/$G13</f>
        <v>0</v>
      </c>
      <c r="Q13" s="1913"/>
      <c r="R13" s="1934">
        <v>0</v>
      </c>
      <c r="S13" s="1935">
        <f>R13/$G13</f>
        <v>0</v>
      </c>
      <c r="T13" s="1913"/>
      <c r="U13" s="1934"/>
      <c r="V13" s="1935"/>
      <c r="W13" s="1911"/>
      <c r="X13" s="1936" t="s">
        <v>16357</v>
      </c>
      <c r="Z13" s="582"/>
      <c r="AA13" s="593">
        <f>IF( SUM( AC13:AC13 ) = 0, 0, $S$6 )</f>
        <v>0</v>
      </c>
      <c r="AB13" s="582"/>
    </row>
    <row r="14" spans="2:28" ht="25.5">
      <c r="B14" s="1937" t="s">
        <v>16358</v>
      </c>
      <c r="C14" s="1938" t="s">
        <v>16359</v>
      </c>
      <c r="D14" s="1939">
        <f>3188*220/1000000</f>
        <v>0.70135999999999998</v>
      </c>
      <c r="E14" s="1938" t="s">
        <v>16356</v>
      </c>
      <c r="F14" s="1938">
        <v>0</v>
      </c>
      <c r="G14" s="1940">
        <v>220</v>
      </c>
      <c r="H14" s="1902"/>
      <c r="I14" s="1941">
        <v>0</v>
      </c>
      <c r="J14" s="1942">
        <f t="shared" si="0"/>
        <v>0</v>
      </c>
      <c r="K14" s="1902"/>
      <c r="L14" s="1943">
        <v>0</v>
      </c>
      <c r="M14" s="1944">
        <f>L14/$G14</f>
        <v>0</v>
      </c>
      <c r="N14" s="1913"/>
      <c r="O14" s="1943">
        <v>0</v>
      </c>
      <c r="P14" s="1944">
        <f>O14/$G14</f>
        <v>0</v>
      </c>
      <c r="Q14" s="1913"/>
      <c r="R14" s="1943">
        <v>0</v>
      </c>
      <c r="S14" s="1944">
        <f>R14/$G14</f>
        <v>0</v>
      </c>
      <c r="T14" s="1913"/>
      <c r="U14" s="1943"/>
      <c r="V14" s="1944"/>
      <c r="W14" s="1911"/>
      <c r="X14" s="1945" t="s">
        <v>16360</v>
      </c>
      <c r="Z14" s="582"/>
      <c r="AA14" s="593">
        <f>IF( SUM( AC14:AC14 ) = 0, 0, $S$6 )</f>
        <v>0</v>
      </c>
      <c r="AB14" s="582"/>
    </row>
    <row r="15" spans="2:28" ht="25.5">
      <c r="B15" s="1937" t="s">
        <v>16361</v>
      </c>
      <c r="C15" s="1938" t="s">
        <v>16362</v>
      </c>
      <c r="D15" s="1939">
        <f>2978*120/1000000</f>
        <v>0.35736000000000001</v>
      </c>
      <c r="E15" s="1938" t="s">
        <v>16356</v>
      </c>
      <c r="F15" s="1938">
        <v>0</v>
      </c>
      <c r="G15" s="1940">
        <v>120</v>
      </c>
      <c r="H15" s="1902"/>
      <c r="I15" s="1941">
        <v>0</v>
      </c>
      <c r="J15" s="1942">
        <f t="shared" si="0"/>
        <v>0</v>
      </c>
      <c r="K15" s="1902"/>
      <c r="L15" s="1943">
        <v>0</v>
      </c>
      <c r="M15" s="1944">
        <f t="shared" ref="M15:M20" si="1">L15/$G15</f>
        <v>0</v>
      </c>
      <c r="N15" s="1913"/>
      <c r="O15" s="1943">
        <v>0</v>
      </c>
      <c r="P15" s="1944">
        <f t="shared" ref="P15:P20" si="2">O15/$G15</f>
        <v>0</v>
      </c>
      <c r="Q15" s="1913"/>
      <c r="R15" s="1943">
        <v>0</v>
      </c>
      <c r="S15" s="1944">
        <f t="shared" ref="S15:S20" si="3">R15/$G15</f>
        <v>0</v>
      </c>
      <c r="T15" s="1913"/>
      <c r="U15" s="1943"/>
      <c r="V15" s="1944"/>
      <c r="W15" s="1911"/>
      <c r="X15" s="1945" t="s">
        <v>16363</v>
      </c>
      <c r="Z15" s="582"/>
      <c r="AA15" s="593">
        <f xml:space="preserve"> IF( SUM( AC15:AE15 ) = 0, 0,#REF! )</f>
        <v>0</v>
      </c>
      <c r="AB15" s="582"/>
    </row>
    <row r="16" spans="2:28" ht="25.5">
      <c r="B16" s="1937" t="s">
        <v>16364</v>
      </c>
      <c r="C16" s="1938" t="s">
        <v>16365</v>
      </c>
      <c r="D16" s="1939">
        <f>8590*92/1000000</f>
        <v>0.79027999999999998</v>
      </c>
      <c r="E16" s="1938" t="s">
        <v>16356</v>
      </c>
      <c r="F16" s="1938">
        <v>0</v>
      </c>
      <c r="G16" s="1940">
        <v>92</v>
      </c>
      <c r="H16" s="1902"/>
      <c r="I16" s="1941">
        <v>0</v>
      </c>
      <c r="J16" s="1942">
        <f t="shared" si="0"/>
        <v>0</v>
      </c>
      <c r="K16" s="1902"/>
      <c r="L16" s="1943">
        <v>0</v>
      </c>
      <c r="M16" s="1944">
        <f t="shared" si="1"/>
        <v>0</v>
      </c>
      <c r="N16" s="1913"/>
      <c r="O16" s="1943">
        <v>0</v>
      </c>
      <c r="P16" s="1944">
        <f t="shared" si="2"/>
        <v>0</v>
      </c>
      <c r="Q16" s="1913"/>
      <c r="R16" s="1943">
        <v>0</v>
      </c>
      <c r="S16" s="1944">
        <f t="shared" si="3"/>
        <v>0</v>
      </c>
      <c r="T16" s="1913"/>
      <c r="U16" s="1943"/>
      <c r="V16" s="1944"/>
      <c r="W16" s="1911"/>
      <c r="X16" s="1945" t="s">
        <v>16366</v>
      </c>
      <c r="Z16" s="582"/>
      <c r="AA16" s="593">
        <f xml:space="preserve"> IF( SUM( AC16:AE16 ) = 0, 0,#REF! )</f>
        <v>0</v>
      </c>
      <c r="AB16" s="582"/>
    </row>
    <row r="17" spans="2:28" ht="25.5">
      <c r="B17" s="1937" t="s">
        <v>16367</v>
      </c>
      <c r="C17" s="1938" t="s">
        <v>16368</v>
      </c>
      <c r="D17" s="1939">
        <f>91590*30/1000000</f>
        <v>2.7477</v>
      </c>
      <c r="E17" s="1938" t="s">
        <v>16356</v>
      </c>
      <c r="F17" s="1938">
        <v>0</v>
      </c>
      <c r="G17" s="1940">
        <v>30</v>
      </c>
      <c r="H17" s="1902"/>
      <c r="I17" s="1941">
        <v>0</v>
      </c>
      <c r="J17" s="1942">
        <f t="shared" si="0"/>
        <v>0</v>
      </c>
      <c r="K17" s="1902"/>
      <c r="L17" s="1943">
        <v>0</v>
      </c>
      <c r="M17" s="1944">
        <f t="shared" si="1"/>
        <v>0</v>
      </c>
      <c r="N17" s="1913"/>
      <c r="O17" s="1943">
        <v>0</v>
      </c>
      <c r="P17" s="1944">
        <f t="shared" si="2"/>
        <v>0</v>
      </c>
      <c r="Q17" s="1913"/>
      <c r="R17" s="1943">
        <v>0</v>
      </c>
      <c r="S17" s="1944">
        <f t="shared" si="3"/>
        <v>0</v>
      </c>
      <c r="T17" s="1913"/>
      <c r="U17" s="1943"/>
      <c r="V17" s="1944"/>
      <c r="W17" s="1911"/>
      <c r="X17" s="1945" t="s">
        <v>16369</v>
      </c>
      <c r="Z17" s="582"/>
      <c r="AA17" s="593"/>
      <c r="AB17" s="582"/>
    </row>
    <row r="18" spans="2:28" ht="25.5">
      <c r="B18" s="1937" t="s">
        <v>16370</v>
      </c>
      <c r="C18" s="1938" t="s">
        <v>16371</v>
      </c>
      <c r="D18" s="1939">
        <f>0.05*100</f>
        <v>5</v>
      </c>
      <c r="E18" s="1938" t="s">
        <v>16356</v>
      </c>
      <c r="F18" s="1938">
        <v>0</v>
      </c>
      <c r="G18" s="1940">
        <v>100</v>
      </c>
      <c r="H18" s="1902"/>
      <c r="I18" s="1941">
        <v>0</v>
      </c>
      <c r="J18" s="1942">
        <f t="shared" si="0"/>
        <v>0</v>
      </c>
      <c r="K18" s="1902"/>
      <c r="L18" s="1943">
        <v>0</v>
      </c>
      <c r="M18" s="1944">
        <f t="shared" si="1"/>
        <v>0</v>
      </c>
      <c r="N18" s="1913"/>
      <c r="O18" s="1943">
        <v>0</v>
      </c>
      <c r="P18" s="1944">
        <f t="shared" si="2"/>
        <v>0</v>
      </c>
      <c r="Q18" s="1913"/>
      <c r="R18" s="1943">
        <v>0</v>
      </c>
      <c r="S18" s="1944">
        <f t="shared" si="3"/>
        <v>0</v>
      </c>
      <c r="T18" s="1913"/>
      <c r="U18" s="1943"/>
      <c r="V18" s="1944"/>
      <c r="W18" s="1911"/>
      <c r="X18" s="1945" t="s">
        <v>16372</v>
      </c>
      <c r="Z18" s="582"/>
      <c r="AA18" s="593"/>
      <c r="AB18" s="582"/>
    </row>
    <row r="19" spans="2:28" ht="25.5">
      <c r="B19" s="1937" t="s">
        <v>16373</v>
      </c>
      <c r="C19" s="1938" t="s">
        <v>16374</v>
      </c>
      <c r="D19" s="1939">
        <f>0.02*25</f>
        <v>0.5</v>
      </c>
      <c r="E19" s="1938" t="s">
        <v>16356</v>
      </c>
      <c r="F19" s="1938">
        <v>0</v>
      </c>
      <c r="G19" s="1940">
        <v>25</v>
      </c>
      <c r="H19" s="1902"/>
      <c r="I19" s="1941">
        <v>0</v>
      </c>
      <c r="J19" s="1942">
        <f t="shared" si="0"/>
        <v>0</v>
      </c>
      <c r="K19" s="1902"/>
      <c r="L19" s="1943">
        <v>0</v>
      </c>
      <c r="M19" s="1944">
        <f t="shared" si="1"/>
        <v>0</v>
      </c>
      <c r="N19" s="1913"/>
      <c r="O19" s="1943">
        <v>0</v>
      </c>
      <c r="P19" s="1944">
        <f t="shared" si="2"/>
        <v>0</v>
      </c>
      <c r="Q19" s="1913"/>
      <c r="R19" s="1943">
        <v>0</v>
      </c>
      <c r="S19" s="1944">
        <f t="shared" si="3"/>
        <v>0</v>
      </c>
      <c r="T19" s="1913"/>
      <c r="U19" s="1943"/>
      <c r="V19" s="1944"/>
      <c r="W19" s="1911"/>
      <c r="X19" s="1945" t="s">
        <v>16375</v>
      </c>
      <c r="Z19" s="582"/>
      <c r="AA19" s="593"/>
      <c r="AB19" s="582"/>
    </row>
    <row r="20" spans="2:28" ht="25.5">
      <c r="B20" s="1937" t="s">
        <v>16376</v>
      </c>
      <c r="C20" s="1938" t="s">
        <v>16377</v>
      </c>
      <c r="D20" s="1939">
        <f>1.25*2</f>
        <v>2.5</v>
      </c>
      <c r="E20" s="1938" t="s">
        <v>16356</v>
      </c>
      <c r="F20" s="1938">
        <v>0</v>
      </c>
      <c r="G20" s="1940">
        <v>2</v>
      </c>
      <c r="H20" s="1902"/>
      <c r="I20" s="1941">
        <v>0</v>
      </c>
      <c r="J20" s="1942">
        <f t="shared" si="0"/>
        <v>0</v>
      </c>
      <c r="K20" s="1902"/>
      <c r="L20" s="1943">
        <v>0</v>
      </c>
      <c r="M20" s="1944">
        <f t="shared" si="1"/>
        <v>0</v>
      </c>
      <c r="N20" s="1913"/>
      <c r="O20" s="1943">
        <v>0</v>
      </c>
      <c r="P20" s="1944">
        <f t="shared" si="2"/>
        <v>0</v>
      </c>
      <c r="Q20" s="1913"/>
      <c r="R20" s="1943">
        <v>0</v>
      </c>
      <c r="S20" s="1944">
        <f t="shared" si="3"/>
        <v>0</v>
      </c>
      <c r="T20" s="1913"/>
      <c r="U20" s="1943"/>
      <c r="V20" s="1944"/>
      <c r="W20" s="1911"/>
      <c r="X20" s="1945" t="s">
        <v>16378</v>
      </c>
      <c r="Z20" s="582"/>
      <c r="AA20" s="593"/>
      <c r="AB20" s="582"/>
    </row>
    <row r="21" spans="2:28" ht="19.5" thickBot="1">
      <c r="B21" s="1917" t="s">
        <v>16379</v>
      </c>
      <c r="C21" s="1946" t="s">
        <v>16380</v>
      </c>
      <c r="D21" s="1947">
        <v>0.4</v>
      </c>
      <c r="E21" s="1946" t="s">
        <v>16356</v>
      </c>
      <c r="F21" s="1946">
        <v>0</v>
      </c>
      <c r="G21" s="1918">
        <v>1</v>
      </c>
      <c r="H21" s="1902"/>
      <c r="I21" s="1948">
        <v>0</v>
      </c>
      <c r="J21" s="1949">
        <f t="shared" si="0"/>
        <v>0</v>
      </c>
      <c r="K21" s="1902"/>
      <c r="L21" s="1950">
        <v>0</v>
      </c>
      <c r="M21" s="1951">
        <f>L21/$G21</f>
        <v>0</v>
      </c>
      <c r="N21" s="1913"/>
      <c r="O21" s="1950">
        <v>0</v>
      </c>
      <c r="P21" s="1951">
        <f>O21/$G21</f>
        <v>0</v>
      </c>
      <c r="Q21" s="1913"/>
      <c r="R21" s="1950">
        <v>0</v>
      </c>
      <c r="S21" s="1951">
        <f>R21/$G21</f>
        <v>0</v>
      </c>
      <c r="T21" s="1913"/>
      <c r="U21" s="1950"/>
      <c r="V21" s="1951"/>
      <c r="W21" s="1911"/>
      <c r="X21" s="1952" t="s">
        <v>16381</v>
      </c>
      <c r="Z21" s="582"/>
      <c r="AA21" s="1824"/>
      <c r="AB21" s="582"/>
    </row>
    <row r="22" spans="2:28" ht="19.5" thickTop="1">
      <c r="H22" s="1902"/>
      <c r="K22" s="1902"/>
      <c r="L22" s="1911"/>
      <c r="M22" s="1911"/>
      <c r="N22" s="1913"/>
      <c r="O22" s="1911"/>
      <c r="P22" s="1911"/>
      <c r="Q22" s="1913"/>
      <c r="R22" s="1911"/>
      <c r="S22" s="1911"/>
      <c r="T22" s="1913"/>
      <c r="U22" s="1911"/>
      <c r="V22" s="1911"/>
      <c r="W22" s="1911"/>
      <c r="Z22" s="582"/>
      <c r="AA22" s="593">
        <f t="shared" ref="AA22:AA36" si="4">IF( SUM( AC22:AE22 ) = 0, 0, $S$6 )</f>
        <v>0</v>
      </c>
      <c r="AB22" s="582"/>
    </row>
    <row r="23" spans="2:28" ht="5.25" customHeight="1" thickBot="1">
      <c r="D23" s="1953"/>
      <c r="L23" s="1911"/>
      <c r="M23" s="1911"/>
      <c r="N23" s="1911"/>
      <c r="O23" s="1911"/>
      <c r="P23" s="1911"/>
      <c r="Q23" s="1911"/>
      <c r="R23" s="1911"/>
      <c r="S23" s="1911"/>
      <c r="T23" s="1911"/>
      <c r="U23" s="1911"/>
      <c r="V23" s="1911"/>
      <c r="W23" s="1911"/>
      <c r="Z23" s="582"/>
      <c r="AA23" s="593">
        <f t="shared" si="4"/>
        <v>0</v>
      </c>
      <c r="AB23" s="582"/>
    </row>
    <row r="24" spans="2:28" ht="19.5" thickTop="1">
      <c r="B24" s="1954" t="s">
        <v>16382</v>
      </c>
      <c r="C24" s="1955" t="s">
        <v>16347</v>
      </c>
      <c r="G24" s="1902"/>
      <c r="H24" s="1902"/>
      <c r="I24" s="1902"/>
      <c r="J24" s="1902"/>
      <c r="K24" s="1902"/>
      <c r="L24" s="1913"/>
      <c r="M24" s="1911"/>
      <c r="N24" s="1913"/>
      <c r="O24" s="1913"/>
      <c r="P24" s="1911"/>
      <c r="Q24" s="1913"/>
      <c r="R24" s="1913"/>
      <c r="S24" s="1911"/>
      <c r="T24" s="1913"/>
      <c r="U24" s="1913"/>
      <c r="V24" s="1911"/>
      <c r="W24" s="1911"/>
      <c r="Y24" s="1902"/>
      <c r="Z24" s="582"/>
      <c r="AA24" s="593">
        <f t="shared" si="4"/>
        <v>0</v>
      </c>
      <c r="AB24" s="582"/>
    </row>
    <row r="25" spans="2:28" ht="26.25" thickBot="1">
      <c r="B25" s="1956" t="s">
        <v>16383</v>
      </c>
      <c r="C25" s="1957">
        <v>75.674999999999997</v>
      </c>
      <c r="D25" s="1919"/>
      <c r="E25" s="1919"/>
      <c r="F25" s="1919"/>
      <c r="G25" s="1902"/>
      <c r="H25" s="1902"/>
      <c r="I25" s="1902"/>
      <c r="J25" s="1902"/>
      <c r="K25" s="1902"/>
      <c r="L25" s="1913"/>
      <c r="M25" s="1911"/>
      <c r="N25" s="1913"/>
      <c r="O25" s="1913"/>
      <c r="P25" s="1911"/>
      <c r="Q25" s="1913"/>
      <c r="R25" s="1913"/>
      <c r="S25" s="1911"/>
      <c r="T25" s="1913"/>
      <c r="U25" s="1913"/>
      <c r="V25" s="1911"/>
      <c r="W25" s="1911"/>
      <c r="Y25" s="1902"/>
      <c r="Z25" s="582"/>
      <c r="AA25" s="593">
        <f t="shared" si="4"/>
        <v>0</v>
      </c>
      <c r="AB25" s="582"/>
    </row>
    <row r="26" spans="2:28" ht="20.25" thickTop="1" thickBot="1">
      <c r="B26" s="1919"/>
      <c r="D26" s="1919"/>
      <c r="E26" s="1919"/>
      <c r="F26" s="1919"/>
      <c r="G26" s="1902"/>
      <c r="H26" s="1902"/>
      <c r="I26" s="3252" t="s">
        <v>736</v>
      </c>
      <c r="J26" s="3253"/>
      <c r="K26" s="1902"/>
      <c r="L26" s="3254" t="s">
        <v>14809</v>
      </c>
      <c r="M26" s="3255"/>
      <c r="N26" s="1913"/>
      <c r="O26" s="3254" t="s">
        <v>14810</v>
      </c>
      <c r="P26" s="3255"/>
      <c r="Q26" s="1913"/>
      <c r="R26" s="3254" t="s">
        <v>14811</v>
      </c>
      <c r="S26" s="3255"/>
      <c r="T26" s="1913"/>
      <c r="U26" s="3254" t="s">
        <v>16349</v>
      </c>
      <c r="V26" s="3255"/>
      <c r="W26" s="1911"/>
      <c r="Y26" s="1902"/>
      <c r="Z26" s="582"/>
      <c r="AA26" s="593">
        <f t="shared" si="4"/>
        <v>0</v>
      </c>
      <c r="AB26" s="582"/>
    </row>
    <row r="27" spans="2:28" ht="39.75" thickTop="1" thickBot="1">
      <c r="C27" s="1958" t="s">
        <v>2</v>
      </c>
      <c r="D27" s="1959" t="s">
        <v>16350</v>
      </c>
      <c r="E27" s="1959" t="s">
        <v>734</v>
      </c>
      <c r="F27" s="1959" t="s">
        <v>16291</v>
      </c>
      <c r="G27" s="1960" t="s">
        <v>16351</v>
      </c>
      <c r="H27" s="1902"/>
      <c r="I27" s="1961" t="s">
        <v>16352</v>
      </c>
      <c r="J27" s="1962" t="s">
        <v>16353</v>
      </c>
      <c r="K27" s="1902"/>
      <c r="L27" s="1963" t="s">
        <v>16352</v>
      </c>
      <c r="M27" s="1964" t="s">
        <v>16353</v>
      </c>
      <c r="N27" s="1913"/>
      <c r="O27" s="1963" t="s">
        <v>16352</v>
      </c>
      <c r="P27" s="1964" t="s">
        <v>16353</v>
      </c>
      <c r="Q27" s="1913"/>
      <c r="R27" s="1963" t="s">
        <v>16352</v>
      </c>
      <c r="S27" s="1964" t="s">
        <v>16353</v>
      </c>
      <c r="T27" s="1913"/>
      <c r="U27" s="1963" t="s">
        <v>16352</v>
      </c>
      <c r="V27" s="1964" t="s">
        <v>16353</v>
      </c>
      <c r="W27" s="1911"/>
      <c r="X27" s="1965" t="s">
        <v>6749</v>
      </c>
      <c r="Z27" s="582"/>
      <c r="AA27" s="593">
        <f t="shared" si="4"/>
        <v>0</v>
      </c>
      <c r="AB27" s="582"/>
    </row>
    <row r="28" spans="2:28" ht="39.75" thickTop="1" thickBot="1">
      <c r="B28" s="1966" t="s">
        <v>16354</v>
      </c>
      <c r="C28" s="1967" t="s">
        <v>16384</v>
      </c>
      <c r="D28" s="1967">
        <v>75.674999999999997</v>
      </c>
      <c r="E28" s="1967" t="s">
        <v>16385</v>
      </c>
      <c r="F28" s="1967">
        <v>0</v>
      </c>
      <c r="G28" s="1968">
        <v>58000</v>
      </c>
      <c r="H28" s="1902"/>
      <c r="I28" s="1969">
        <v>0</v>
      </c>
      <c r="J28" s="1970">
        <f>IFERROR(I28/$G28,0)</f>
        <v>0</v>
      </c>
      <c r="K28" s="1902"/>
      <c r="L28" s="1971">
        <v>0</v>
      </c>
      <c r="M28" s="1972">
        <f>L28/$G28</f>
        <v>0</v>
      </c>
      <c r="N28" s="1913"/>
      <c r="O28" s="1971">
        <v>0</v>
      </c>
      <c r="P28" s="1972">
        <f>O28/$G28</f>
        <v>0</v>
      </c>
      <c r="Q28" s="1913"/>
      <c r="R28" s="1971">
        <v>0</v>
      </c>
      <c r="S28" s="1972">
        <f>R28/$G28</f>
        <v>0</v>
      </c>
      <c r="T28" s="1913"/>
      <c r="U28" s="1971"/>
      <c r="V28" s="1972"/>
      <c r="W28" s="1911"/>
      <c r="X28" s="1973" t="s">
        <v>16386</v>
      </c>
      <c r="Z28" s="582"/>
      <c r="AA28" s="593">
        <f t="shared" si="4"/>
        <v>0</v>
      </c>
      <c r="AB28" s="582"/>
    </row>
    <row r="29" spans="2:28" ht="15" thickTop="1">
      <c r="L29" s="1911"/>
      <c r="M29" s="1911"/>
      <c r="N29" s="1911"/>
      <c r="O29" s="1911"/>
      <c r="P29" s="1911"/>
      <c r="Q29" s="1911"/>
      <c r="R29" s="1911"/>
      <c r="S29" s="1911"/>
      <c r="T29" s="1911"/>
      <c r="U29" s="1911"/>
      <c r="V29" s="1911"/>
      <c r="W29" s="1911"/>
      <c r="Z29" s="582"/>
      <c r="AA29" s="593">
        <f t="shared" si="4"/>
        <v>0</v>
      </c>
      <c r="AB29" s="582"/>
    </row>
    <row r="30" spans="2:28">
      <c r="L30" s="1911"/>
      <c r="M30" s="1911"/>
      <c r="N30" s="1911"/>
      <c r="O30" s="1911"/>
      <c r="P30" s="1911"/>
      <c r="Q30" s="1911"/>
      <c r="R30" s="1911"/>
      <c r="S30" s="1911"/>
      <c r="T30" s="1911"/>
      <c r="U30" s="1911"/>
      <c r="V30" s="1911"/>
      <c r="W30" s="1911"/>
      <c r="Z30" s="582"/>
      <c r="AA30" s="593">
        <f t="shared" si="4"/>
        <v>0</v>
      </c>
      <c r="AB30" s="582"/>
    </row>
    <row r="31" spans="2:28">
      <c r="C31" s="607"/>
      <c r="L31" s="1911"/>
      <c r="M31" s="1911"/>
      <c r="N31" s="1911"/>
      <c r="O31" s="1911"/>
      <c r="P31" s="1911"/>
      <c r="Q31" s="1911"/>
      <c r="R31" s="1911"/>
      <c r="S31" s="1911"/>
      <c r="T31" s="1911"/>
      <c r="U31" s="1911"/>
      <c r="V31" s="1911"/>
      <c r="W31" s="1911"/>
      <c r="Z31" s="582"/>
      <c r="AA31" s="593">
        <f t="shared" si="4"/>
        <v>0</v>
      </c>
      <c r="AB31" s="582"/>
    </row>
    <row r="32" spans="2:28" ht="15" thickBot="1">
      <c r="L32" s="1911"/>
      <c r="M32" s="1911"/>
      <c r="N32" s="1911"/>
      <c r="O32" s="1911"/>
      <c r="P32" s="1911"/>
      <c r="Q32" s="1911"/>
      <c r="R32" s="1911"/>
      <c r="S32" s="1911"/>
      <c r="T32" s="1911"/>
      <c r="U32" s="1911"/>
      <c r="V32" s="1911"/>
      <c r="W32" s="1911"/>
      <c r="Z32" s="582"/>
      <c r="AA32" s="593">
        <f t="shared" si="4"/>
        <v>0</v>
      </c>
      <c r="AB32" s="582"/>
    </row>
    <row r="33" spans="2:28" ht="19.5" thickTop="1">
      <c r="B33" s="1954" t="s">
        <v>16387</v>
      </c>
      <c r="C33" s="1955" t="s">
        <v>16347</v>
      </c>
      <c r="G33" s="1902"/>
      <c r="H33" s="1902"/>
      <c r="I33" s="1902"/>
      <c r="J33" s="1902"/>
      <c r="K33" s="1902"/>
      <c r="L33" s="1913"/>
      <c r="M33" s="1911"/>
      <c r="N33" s="1913"/>
      <c r="O33" s="1913"/>
      <c r="P33" s="1911"/>
      <c r="Q33" s="1913"/>
      <c r="R33" s="1913"/>
      <c r="S33" s="1911"/>
      <c r="T33" s="1913"/>
      <c r="U33" s="1913"/>
      <c r="V33" s="1911"/>
      <c r="W33" s="1911"/>
      <c r="Z33" s="582"/>
      <c r="AA33" s="593">
        <f t="shared" si="4"/>
        <v>0</v>
      </c>
      <c r="AB33" s="582"/>
    </row>
    <row r="34" spans="2:28" ht="19.5" thickBot="1">
      <c r="B34" s="1956" t="s">
        <v>16388</v>
      </c>
      <c r="C34" s="1957">
        <v>78.483999999999995</v>
      </c>
      <c r="D34" s="1919"/>
      <c r="E34" s="1919"/>
      <c r="F34" s="1919"/>
      <c r="G34" s="1902"/>
      <c r="H34" s="1902"/>
      <c r="I34" s="1902"/>
      <c r="J34" s="1902"/>
      <c r="K34" s="1902"/>
      <c r="L34" s="1913"/>
      <c r="M34" s="1911"/>
      <c r="N34" s="1913"/>
      <c r="O34" s="1913"/>
      <c r="P34" s="1911"/>
      <c r="Q34" s="1913"/>
      <c r="R34" s="1913"/>
      <c r="S34" s="1911"/>
      <c r="T34" s="1913"/>
      <c r="U34" s="1913"/>
      <c r="V34" s="1911"/>
      <c r="W34" s="1911"/>
      <c r="Z34" s="582"/>
      <c r="AA34" s="593">
        <f t="shared" si="4"/>
        <v>0</v>
      </c>
      <c r="AB34" s="582"/>
    </row>
    <row r="35" spans="2:28" ht="20.25" thickTop="1" thickBot="1">
      <c r="B35" s="1919"/>
      <c r="D35" s="1919"/>
      <c r="E35" s="1919"/>
      <c r="F35" s="1919"/>
      <c r="G35" s="1902"/>
      <c r="H35" s="1902"/>
      <c r="I35" s="3252" t="s">
        <v>736</v>
      </c>
      <c r="J35" s="3253"/>
      <c r="K35" s="1902"/>
      <c r="L35" s="3254" t="s">
        <v>14809</v>
      </c>
      <c r="M35" s="3255"/>
      <c r="N35" s="1913"/>
      <c r="O35" s="3254" t="s">
        <v>14810</v>
      </c>
      <c r="P35" s="3255"/>
      <c r="Q35" s="1913"/>
      <c r="R35" s="3254" t="s">
        <v>14811</v>
      </c>
      <c r="S35" s="3255"/>
      <c r="T35" s="1913"/>
      <c r="U35" s="3254" t="s">
        <v>16349</v>
      </c>
      <c r="V35" s="3255"/>
      <c r="W35" s="1911"/>
      <c r="Z35" s="582"/>
      <c r="AA35" s="593">
        <f t="shared" si="4"/>
        <v>0</v>
      </c>
      <c r="AB35" s="582"/>
    </row>
    <row r="36" spans="2:28" ht="39.75" thickTop="1" thickBot="1">
      <c r="C36" s="1958" t="s">
        <v>2</v>
      </c>
      <c r="D36" s="1959" t="s">
        <v>16350</v>
      </c>
      <c r="E36" s="1959" t="s">
        <v>734</v>
      </c>
      <c r="F36" s="1959" t="s">
        <v>16291</v>
      </c>
      <c r="G36" s="1960" t="s">
        <v>16351</v>
      </c>
      <c r="H36" s="1902"/>
      <c r="I36" s="1961" t="s">
        <v>16352</v>
      </c>
      <c r="J36" s="1962" t="s">
        <v>16353</v>
      </c>
      <c r="K36" s="1902"/>
      <c r="L36" s="1963" t="s">
        <v>16352</v>
      </c>
      <c r="M36" s="1964" t="s">
        <v>16353</v>
      </c>
      <c r="N36" s="1913"/>
      <c r="O36" s="1963" t="s">
        <v>16352</v>
      </c>
      <c r="P36" s="1964" t="s">
        <v>16353</v>
      </c>
      <c r="Q36" s="1913"/>
      <c r="R36" s="1963" t="s">
        <v>16352</v>
      </c>
      <c r="S36" s="1964" t="s">
        <v>16353</v>
      </c>
      <c r="T36" s="1913"/>
      <c r="U36" s="1963" t="s">
        <v>16352</v>
      </c>
      <c r="V36" s="1964" t="s">
        <v>16353</v>
      </c>
      <c r="W36" s="1911"/>
      <c r="X36" s="1965" t="s">
        <v>6749</v>
      </c>
      <c r="Z36" s="582"/>
      <c r="AA36" s="593">
        <f t="shared" si="4"/>
        <v>0</v>
      </c>
      <c r="AB36" s="582"/>
    </row>
    <row r="37" spans="2:28" ht="26.25" thickTop="1">
      <c r="B37" s="1974" t="s">
        <v>16354</v>
      </c>
      <c r="C37" s="1975" t="s">
        <v>16389</v>
      </c>
      <c r="D37" s="1975">
        <v>17.184000000000001</v>
      </c>
      <c r="E37" s="1975" t="s">
        <v>16356</v>
      </c>
      <c r="F37" s="1975">
        <v>0</v>
      </c>
      <c r="G37" s="1976">
        <v>6</v>
      </c>
      <c r="H37" s="1902"/>
      <c r="I37" s="1977">
        <v>0</v>
      </c>
      <c r="J37" s="1978">
        <f t="shared" ref="J37:J48" si="5">IFERROR(I37/$G37,0)</f>
        <v>0</v>
      </c>
      <c r="K37" s="1979"/>
      <c r="L37" s="1980">
        <v>0</v>
      </c>
      <c r="M37" s="1981">
        <f>L37/$G37</f>
        <v>0</v>
      </c>
      <c r="N37" s="1982"/>
      <c r="O37" s="1980">
        <v>0</v>
      </c>
      <c r="P37" s="1981">
        <f>O37/$G37</f>
        <v>0</v>
      </c>
      <c r="Q37" s="1982"/>
      <c r="R37" s="1980">
        <v>0</v>
      </c>
      <c r="S37" s="1981">
        <f>R37/$G37</f>
        <v>0</v>
      </c>
      <c r="T37" s="1982"/>
      <c r="U37" s="1980"/>
      <c r="V37" s="1981"/>
      <c r="W37" s="1911"/>
      <c r="X37" s="1983" t="s">
        <v>16390</v>
      </c>
      <c r="Z37" s="582"/>
      <c r="AA37" s="593">
        <f xml:space="preserve"> IF( SUM( AC37:AC37 ) = 0, 0,#REF! )</f>
        <v>0</v>
      </c>
      <c r="AB37" s="582"/>
    </row>
    <row r="38" spans="2:28" ht="18.75" customHeight="1">
      <c r="B38" s="1984" t="s">
        <v>16358</v>
      </c>
      <c r="C38" s="1985" t="s">
        <v>16391</v>
      </c>
      <c r="D38" s="1985">
        <v>6.9930000000000003</v>
      </c>
      <c r="E38" s="1985" t="s">
        <v>16356</v>
      </c>
      <c r="F38" s="1985">
        <v>0</v>
      </c>
      <c r="G38" s="1986">
        <v>2</v>
      </c>
      <c r="H38" s="1902"/>
      <c r="I38" s="1987">
        <v>0</v>
      </c>
      <c r="J38" s="1988">
        <f t="shared" si="5"/>
        <v>0</v>
      </c>
      <c r="K38" s="1979"/>
      <c r="L38" s="1989">
        <v>0</v>
      </c>
      <c r="M38" s="1990">
        <f>L38/$G38</f>
        <v>0</v>
      </c>
      <c r="N38" s="1982"/>
      <c r="O38" s="1989">
        <v>0</v>
      </c>
      <c r="P38" s="1990">
        <f>O38/$G38</f>
        <v>0</v>
      </c>
      <c r="Q38" s="1982"/>
      <c r="R38" s="1989">
        <v>0</v>
      </c>
      <c r="S38" s="1990">
        <f>R38/$G38</f>
        <v>0</v>
      </c>
      <c r="T38" s="1982"/>
      <c r="U38" s="1989"/>
      <c r="V38" s="1990"/>
      <c r="W38" s="1911"/>
      <c r="X38" s="1991" t="s">
        <v>16392</v>
      </c>
      <c r="Z38" s="582"/>
      <c r="AA38" s="593">
        <f xml:space="preserve"> IF( SUM( AC38:AC38 ) = 0, 0,#REF! )</f>
        <v>0</v>
      </c>
      <c r="AB38" s="582"/>
    </row>
    <row r="39" spans="2:28" ht="25.5">
      <c r="B39" s="1984" t="s">
        <v>16361</v>
      </c>
      <c r="C39" s="1985" t="s">
        <v>16393</v>
      </c>
      <c r="D39" s="1985">
        <v>4.4710000000000001</v>
      </c>
      <c r="E39" s="1985" t="s">
        <v>16356</v>
      </c>
      <c r="F39" s="1985">
        <v>0</v>
      </c>
      <c r="G39" s="1986">
        <v>5</v>
      </c>
      <c r="H39" s="1902"/>
      <c r="I39" s="1987">
        <v>0</v>
      </c>
      <c r="J39" s="1988">
        <f t="shared" si="5"/>
        <v>0</v>
      </c>
      <c r="K39" s="1979"/>
      <c r="L39" s="1989">
        <v>0</v>
      </c>
      <c r="M39" s="1990">
        <f t="shared" ref="M39:M47" si="6">L39/$G39</f>
        <v>0</v>
      </c>
      <c r="N39" s="1982"/>
      <c r="O39" s="1989">
        <v>0</v>
      </c>
      <c r="P39" s="1990">
        <f t="shared" ref="P39:P47" si="7">O39/$G39</f>
        <v>0</v>
      </c>
      <c r="Q39" s="1982"/>
      <c r="R39" s="1989">
        <v>0</v>
      </c>
      <c r="S39" s="1990">
        <f t="shared" ref="S39:S47" si="8">R39/$G39</f>
        <v>0</v>
      </c>
      <c r="T39" s="1982"/>
      <c r="U39" s="1989"/>
      <c r="V39" s="1990"/>
      <c r="W39" s="1911"/>
      <c r="X39" s="1991" t="s">
        <v>16394</v>
      </c>
      <c r="Z39" s="582"/>
      <c r="AA39" s="593">
        <f xml:space="preserve"> IF( SUM( AC39:AC39 ) = 0, 0,#REF! )</f>
        <v>0</v>
      </c>
      <c r="AB39" s="582"/>
    </row>
    <row r="40" spans="2:28" ht="18.75" customHeight="1">
      <c r="B40" s="1984" t="s">
        <v>16364</v>
      </c>
      <c r="C40" s="1985" t="s">
        <v>16395</v>
      </c>
      <c r="D40" s="1985">
        <v>0.86899999999999999</v>
      </c>
      <c r="E40" s="1985" t="s">
        <v>16356</v>
      </c>
      <c r="F40" s="1985">
        <v>0</v>
      </c>
      <c r="G40" s="1986">
        <v>2</v>
      </c>
      <c r="H40" s="1902"/>
      <c r="I40" s="1987">
        <v>0</v>
      </c>
      <c r="J40" s="1988">
        <f t="shared" si="5"/>
        <v>0</v>
      </c>
      <c r="K40" s="1979"/>
      <c r="L40" s="1989">
        <v>0</v>
      </c>
      <c r="M40" s="1990">
        <f t="shared" si="6"/>
        <v>0</v>
      </c>
      <c r="N40" s="1982"/>
      <c r="O40" s="1989">
        <v>0</v>
      </c>
      <c r="P40" s="1990">
        <f t="shared" si="7"/>
        <v>0</v>
      </c>
      <c r="Q40" s="1982"/>
      <c r="R40" s="1989">
        <v>0</v>
      </c>
      <c r="S40" s="1990">
        <f t="shared" si="8"/>
        <v>0</v>
      </c>
      <c r="T40" s="1982"/>
      <c r="U40" s="1989"/>
      <c r="V40" s="1990"/>
      <c r="W40" s="1911"/>
      <c r="X40" s="1991" t="s">
        <v>16396</v>
      </c>
      <c r="Z40" s="582"/>
      <c r="AA40" s="593">
        <f xml:space="preserve"> IF( SUM( AC40:AC40 ) = 0, 0,$S$6 )</f>
        <v>0</v>
      </c>
      <c r="AB40" s="582"/>
    </row>
    <row r="41" spans="2:28" ht="25.5">
      <c r="B41" s="1984" t="s">
        <v>16367</v>
      </c>
      <c r="C41" s="1985" t="s">
        <v>16397</v>
      </c>
      <c r="D41" s="1992">
        <v>1.81</v>
      </c>
      <c r="E41" s="1985" t="s">
        <v>16356</v>
      </c>
      <c r="F41" s="1985">
        <v>0</v>
      </c>
      <c r="G41" s="1986">
        <v>5</v>
      </c>
      <c r="H41" s="1902"/>
      <c r="I41" s="1987">
        <v>0</v>
      </c>
      <c r="J41" s="1988">
        <f t="shared" si="5"/>
        <v>0</v>
      </c>
      <c r="K41" s="1979"/>
      <c r="L41" s="1989">
        <v>0</v>
      </c>
      <c r="M41" s="1990">
        <f t="shared" si="6"/>
        <v>0</v>
      </c>
      <c r="N41" s="1982"/>
      <c r="O41" s="1989">
        <v>0</v>
      </c>
      <c r="P41" s="1990">
        <f t="shared" si="7"/>
        <v>0</v>
      </c>
      <c r="Q41" s="1982"/>
      <c r="R41" s="1989">
        <v>0</v>
      </c>
      <c r="S41" s="1990">
        <f t="shared" si="8"/>
        <v>0</v>
      </c>
      <c r="T41" s="1982"/>
      <c r="U41" s="1989"/>
      <c r="V41" s="1990"/>
      <c r="W41" s="1911"/>
      <c r="X41" s="1991" t="s">
        <v>16398</v>
      </c>
      <c r="Z41" s="582"/>
      <c r="AA41" s="593">
        <f xml:space="preserve"> IF( SUM( AC41:AC41 ) = 0, 0,#REF! )</f>
        <v>0</v>
      </c>
      <c r="AB41" s="582"/>
    </row>
    <row r="42" spans="2:28" ht="25.5" customHeight="1">
      <c r="B42" s="1984" t="s">
        <v>16370</v>
      </c>
      <c r="C42" s="1985" t="s">
        <v>16399</v>
      </c>
      <c r="D42" s="1985">
        <v>1.1379999999999999</v>
      </c>
      <c r="E42" s="1985" t="s">
        <v>16356</v>
      </c>
      <c r="F42" s="1985">
        <v>0</v>
      </c>
      <c r="G42" s="1986">
        <v>1</v>
      </c>
      <c r="H42" s="1902"/>
      <c r="I42" s="1987">
        <v>0</v>
      </c>
      <c r="J42" s="1988">
        <f t="shared" si="5"/>
        <v>0</v>
      </c>
      <c r="K42" s="1979"/>
      <c r="L42" s="1989">
        <v>0</v>
      </c>
      <c r="M42" s="1990">
        <f t="shared" si="6"/>
        <v>0</v>
      </c>
      <c r="N42" s="1982"/>
      <c r="O42" s="1989">
        <v>0</v>
      </c>
      <c r="P42" s="1990">
        <f t="shared" si="7"/>
        <v>0</v>
      </c>
      <c r="Q42" s="1982"/>
      <c r="R42" s="1989">
        <v>0</v>
      </c>
      <c r="S42" s="1990">
        <f t="shared" si="8"/>
        <v>0</v>
      </c>
      <c r="T42" s="1982"/>
      <c r="U42" s="1989"/>
      <c r="V42" s="1990"/>
      <c r="W42" s="1911"/>
      <c r="X42" s="1991" t="s">
        <v>16400</v>
      </c>
      <c r="Z42" s="582"/>
      <c r="AA42" s="593">
        <f xml:space="preserve"> IF( SUM( AC42:AC42 ) = 0, 0,#REF! )</f>
        <v>0</v>
      </c>
      <c r="AB42" s="582"/>
    </row>
    <row r="43" spans="2:28" ht="25.5">
      <c r="B43" s="1984" t="s">
        <v>16373</v>
      </c>
      <c r="C43" s="1985" t="s">
        <v>16401</v>
      </c>
      <c r="D43" s="1985">
        <v>31.812999999999999</v>
      </c>
      <c r="E43" s="1985" t="s">
        <v>16356</v>
      </c>
      <c r="F43" s="1985">
        <v>0</v>
      </c>
      <c r="G43" s="1986">
        <v>1</v>
      </c>
      <c r="H43" s="1902"/>
      <c r="I43" s="1987">
        <v>0</v>
      </c>
      <c r="J43" s="1988">
        <f t="shared" si="5"/>
        <v>0</v>
      </c>
      <c r="K43" s="1979"/>
      <c r="L43" s="1989">
        <v>0</v>
      </c>
      <c r="M43" s="1990">
        <f t="shared" si="6"/>
        <v>0</v>
      </c>
      <c r="N43" s="1982"/>
      <c r="O43" s="1989">
        <v>0</v>
      </c>
      <c r="P43" s="1990">
        <f t="shared" si="7"/>
        <v>0</v>
      </c>
      <c r="Q43" s="1982"/>
      <c r="R43" s="1989">
        <v>0</v>
      </c>
      <c r="S43" s="1990">
        <f t="shared" si="8"/>
        <v>0</v>
      </c>
      <c r="T43" s="1982"/>
      <c r="U43" s="1989"/>
      <c r="V43" s="1990"/>
      <c r="W43" s="1911"/>
      <c r="X43" s="1991" t="s">
        <v>16402</v>
      </c>
      <c r="Z43" s="582"/>
      <c r="AA43" s="593">
        <f xml:space="preserve"> IF( SUM( AC43:AC43 ) = 0, 0,#REF! )</f>
        <v>0</v>
      </c>
      <c r="AB43" s="582"/>
    </row>
    <row r="44" spans="2:28" ht="25.5">
      <c r="B44" s="1984" t="s">
        <v>16376</v>
      </c>
      <c r="C44" s="1985" t="s">
        <v>16403</v>
      </c>
      <c r="D44" s="1992">
        <v>5.26</v>
      </c>
      <c r="E44" s="1985" t="s">
        <v>16356</v>
      </c>
      <c r="F44" s="1985">
        <v>0</v>
      </c>
      <c r="G44" s="1986">
        <v>1</v>
      </c>
      <c r="H44" s="1902"/>
      <c r="I44" s="1987">
        <v>0</v>
      </c>
      <c r="J44" s="1988">
        <f t="shared" si="5"/>
        <v>0</v>
      </c>
      <c r="K44" s="1979"/>
      <c r="L44" s="1989">
        <v>0</v>
      </c>
      <c r="M44" s="1990">
        <f t="shared" si="6"/>
        <v>0</v>
      </c>
      <c r="N44" s="1982"/>
      <c r="O44" s="1989">
        <v>0</v>
      </c>
      <c r="P44" s="1990">
        <f t="shared" si="7"/>
        <v>0</v>
      </c>
      <c r="Q44" s="1982"/>
      <c r="R44" s="1989">
        <v>0</v>
      </c>
      <c r="S44" s="1990">
        <f t="shared" si="8"/>
        <v>0</v>
      </c>
      <c r="T44" s="1982"/>
      <c r="U44" s="1989"/>
      <c r="V44" s="1990"/>
      <c r="W44" s="1911"/>
      <c r="X44" s="1991" t="s">
        <v>16404</v>
      </c>
      <c r="Z44" s="582"/>
      <c r="AA44" s="593">
        <f xml:space="preserve"> IF( SUM( AC44:AC44 ) = 0, 0,#REF! )</f>
        <v>0</v>
      </c>
      <c r="AB44" s="582"/>
    </row>
    <row r="45" spans="2:28" ht="38.25">
      <c r="B45" s="1984" t="s">
        <v>16379</v>
      </c>
      <c r="C45" s="1985" t="s">
        <v>16405</v>
      </c>
      <c r="D45" s="1985">
        <v>4.3520000000000003</v>
      </c>
      <c r="E45" s="1985" t="s">
        <v>16356</v>
      </c>
      <c r="F45" s="1985">
        <v>0</v>
      </c>
      <c r="G45" s="1986">
        <v>1</v>
      </c>
      <c r="H45" s="1902"/>
      <c r="I45" s="1987">
        <v>0</v>
      </c>
      <c r="J45" s="1988">
        <f t="shared" si="5"/>
        <v>0</v>
      </c>
      <c r="K45" s="1979"/>
      <c r="L45" s="1989">
        <v>0</v>
      </c>
      <c r="M45" s="1990">
        <f t="shared" si="6"/>
        <v>0</v>
      </c>
      <c r="N45" s="1982"/>
      <c r="O45" s="1989">
        <v>0</v>
      </c>
      <c r="P45" s="1990">
        <f t="shared" si="7"/>
        <v>0</v>
      </c>
      <c r="Q45" s="1982"/>
      <c r="R45" s="1989">
        <v>0</v>
      </c>
      <c r="S45" s="1990">
        <f t="shared" si="8"/>
        <v>0</v>
      </c>
      <c r="T45" s="1982"/>
      <c r="U45" s="1989"/>
      <c r="V45" s="1990"/>
      <c r="W45" s="1911"/>
      <c r="X45" s="1991" t="s">
        <v>16406</v>
      </c>
      <c r="Z45" s="582"/>
      <c r="AA45" s="593">
        <f xml:space="preserve"> IF( SUM( AC45:AC45 ) = 0, 0,#REF! )</f>
        <v>0</v>
      </c>
      <c r="AB45" s="582"/>
    </row>
    <row r="46" spans="2:28" ht="38.25">
      <c r="B46" s="1984" t="s">
        <v>16407</v>
      </c>
      <c r="C46" s="1993" t="s">
        <v>16408</v>
      </c>
      <c r="D46" s="1992">
        <v>1.29</v>
      </c>
      <c r="E46" s="1985" t="s">
        <v>16356</v>
      </c>
      <c r="F46" s="1985">
        <v>0</v>
      </c>
      <c r="G46" s="1986">
        <v>1</v>
      </c>
      <c r="H46" s="1902"/>
      <c r="I46" s="1987">
        <v>0</v>
      </c>
      <c r="J46" s="1988">
        <f t="shared" si="5"/>
        <v>0</v>
      </c>
      <c r="K46" s="1979"/>
      <c r="L46" s="1989">
        <v>0</v>
      </c>
      <c r="M46" s="1990">
        <f t="shared" si="6"/>
        <v>0</v>
      </c>
      <c r="N46" s="1982"/>
      <c r="O46" s="1989">
        <v>0</v>
      </c>
      <c r="P46" s="1990">
        <f t="shared" si="7"/>
        <v>0</v>
      </c>
      <c r="Q46" s="1982"/>
      <c r="R46" s="1989">
        <v>0</v>
      </c>
      <c r="S46" s="1990">
        <f t="shared" si="8"/>
        <v>0</v>
      </c>
      <c r="T46" s="1982"/>
      <c r="U46" s="1989"/>
      <c r="V46" s="1990"/>
      <c r="W46" s="1911"/>
      <c r="X46" s="1991" t="s">
        <v>16409</v>
      </c>
      <c r="Z46" s="582"/>
      <c r="AA46" s="593">
        <f xml:space="preserve"> IF( SUM( AC46:AC46 ) = 0, 0,#REF! )</f>
        <v>0</v>
      </c>
      <c r="AB46" s="582"/>
    </row>
    <row r="47" spans="2:28" ht="38.25">
      <c r="B47" s="1984" t="s">
        <v>16410</v>
      </c>
      <c r="C47" s="1993" t="s">
        <v>16411</v>
      </c>
      <c r="D47" s="1985">
        <v>1.306</v>
      </c>
      <c r="E47" s="1985" t="s">
        <v>16356</v>
      </c>
      <c r="F47" s="1985">
        <v>0</v>
      </c>
      <c r="G47" s="1986">
        <v>1</v>
      </c>
      <c r="H47" s="1902"/>
      <c r="I47" s="1987">
        <v>0</v>
      </c>
      <c r="J47" s="1988">
        <f t="shared" si="5"/>
        <v>0</v>
      </c>
      <c r="K47" s="1979"/>
      <c r="L47" s="1989">
        <v>0</v>
      </c>
      <c r="M47" s="1990">
        <f t="shared" si="6"/>
        <v>0</v>
      </c>
      <c r="N47" s="1982"/>
      <c r="O47" s="1989">
        <v>0</v>
      </c>
      <c r="P47" s="1990">
        <f t="shared" si="7"/>
        <v>0</v>
      </c>
      <c r="Q47" s="1982"/>
      <c r="R47" s="1989">
        <v>0</v>
      </c>
      <c r="S47" s="1990">
        <f t="shared" si="8"/>
        <v>0</v>
      </c>
      <c r="T47" s="1982"/>
      <c r="U47" s="1989"/>
      <c r="V47" s="1990"/>
      <c r="W47" s="1911"/>
      <c r="X47" s="1991" t="s">
        <v>16412</v>
      </c>
      <c r="Z47" s="582"/>
      <c r="AA47" s="593">
        <f xml:space="preserve"> IF( SUM( AC47:AC47 ) = 0, 0,#REF! )</f>
        <v>0</v>
      </c>
      <c r="AB47" s="582"/>
    </row>
    <row r="48" spans="2:28" ht="51.75" thickBot="1">
      <c r="B48" s="1956" t="s">
        <v>16413</v>
      </c>
      <c r="C48" s="1994" t="s">
        <v>16414</v>
      </c>
      <c r="D48" s="1995">
        <v>2</v>
      </c>
      <c r="E48" s="1994" t="s">
        <v>16356</v>
      </c>
      <c r="F48" s="1994">
        <v>0</v>
      </c>
      <c r="G48" s="1957">
        <v>1</v>
      </c>
      <c r="H48" s="1902"/>
      <c r="I48" s="1996">
        <v>0</v>
      </c>
      <c r="J48" s="1997">
        <f t="shared" si="5"/>
        <v>0</v>
      </c>
      <c r="K48" s="1979"/>
      <c r="L48" s="1998">
        <v>0</v>
      </c>
      <c r="M48" s="1999">
        <f>L48/$G48</f>
        <v>0</v>
      </c>
      <c r="N48" s="1982"/>
      <c r="O48" s="1998">
        <v>0</v>
      </c>
      <c r="P48" s="1999">
        <f>O48/$G48</f>
        <v>0</v>
      </c>
      <c r="Q48" s="1982"/>
      <c r="R48" s="1998">
        <v>0</v>
      </c>
      <c r="S48" s="1999">
        <f>R48/$G48</f>
        <v>0</v>
      </c>
      <c r="T48" s="1982"/>
      <c r="U48" s="1998"/>
      <c r="V48" s="1999"/>
      <c r="W48" s="1911"/>
      <c r="X48" s="1973" t="s">
        <v>16415</v>
      </c>
      <c r="Z48" s="582"/>
      <c r="AA48" s="593">
        <f xml:space="preserve"> IF( SUM( AC48:AC48 ) = 0, 0,#REF! )</f>
        <v>0</v>
      </c>
      <c r="AB48" s="582"/>
    </row>
    <row r="49" spans="2:28" ht="20.25" thickTop="1" thickBot="1">
      <c r="H49" s="1902"/>
      <c r="L49" s="1911"/>
      <c r="M49" s="1911"/>
      <c r="N49" s="1911"/>
      <c r="O49" s="1911"/>
      <c r="P49" s="1911"/>
      <c r="Q49" s="1911"/>
      <c r="R49" s="1911"/>
      <c r="S49" s="1911"/>
      <c r="T49" s="1911"/>
      <c r="U49" s="1911"/>
      <c r="V49" s="1911"/>
      <c r="W49" s="1911"/>
      <c r="Z49" s="582"/>
      <c r="AA49" s="593">
        <f xml:space="preserve"> IF( SUM( AC49:AC49 ) = 0, 0,#REF! )</f>
        <v>0</v>
      </c>
      <c r="AB49" s="582"/>
    </row>
    <row r="50" spans="2:28" ht="19.5" thickTop="1">
      <c r="B50" s="1954" t="s">
        <v>16416</v>
      </c>
      <c r="C50" s="1955" t="s">
        <v>16347</v>
      </c>
      <c r="G50" s="1902"/>
      <c r="H50" s="1902"/>
      <c r="I50" s="1902"/>
      <c r="J50" s="1902"/>
      <c r="K50" s="1902"/>
      <c r="L50" s="1913"/>
      <c r="M50" s="1911"/>
      <c r="N50" s="1913"/>
      <c r="O50" s="1913"/>
      <c r="P50" s="1911"/>
      <c r="Q50" s="1913"/>
      <c r="R50" s="1913"/>
      <c r="S50" s="1911"/>
      <c r="T50" s="1913"/>
      <c r="U50" s="1913"/>
      <c r="V50" s="1911"/>
      <c r="W50" s="1911"/>
      <c r="Z50" s="582"/>
      <c r="AA50" s="593">
        <f xml:space="preserve"> IF( SUM( AC50:AC50 ) = 0, 0,#REF! )</f>
        <v>0</v>
      </c>
      <c r="AB50" s="582"/>
    </row>
    <row r="51" spans="2:28" ht="19.5" thickBot="1">
      <c r="B51" s="1956" t="s">
        <v>16417</v>
      </c>
      <c r="C51" s="1957">
        <v>139.84100000000001</v>
      </c>
      <c r="D51" s="1919"/>
      <c r="E51" s="1919"/>
      <c r="F51" s="1919"/>
      <c r="G51" s="1902"/>
      <c r="H51" s="1902"/>
      <c r="I51" s="1902"/>
      <c r="J51" s="1902"/>
      <c r="K51" s="1902"/>
      <c r="L51" s="1913"/>
      <c r="M51" s="1911"/>
      <c r="N51" s="1913"/>
      <c r="O51" s="1913"/>
      <c r="P51" s="1911"/>
      <c r="Q51" s="1913"/>
      <c r="R51" s="1913"/>
      <c r="S51" s="1911"/>
      <c r="T51" s="1913"/>
      <c r="U51" s="1913"/>
      <c r="V51" s="1911"/>
      <c r="W51" s="1911"/>
      <c r="Z51" s="582"/>
      <c r="AA51" s="593">
        <f xml:space="preserve"> IF( SUM( AC51:AC51 ) = 0, 0,#REF! )</f>
        <v>0</v>
      </c>
      <c r="AB51" s="582"/>
    </row>
    <row r="52" spans="2:28" ht="20.25" thickTop="1" thickBot="1">
      <c r="B52" s="1919"/>
      <c r="D52" s="1919"/>
      <c r="E52" s="1919"/>
      <c r="F52" s="1919"/>
      <c r="G52" s="1902"/>
      <c r="H52" s="1902"/>
      <c r="I52" s="1902"/>
      <c r="J52" s="1902"/>
      <c r="K52" s="1902"/>
      <c r="L52" s="1913"/>
      <c r="M52" s="1911"/>
      <c r="N52" s="1913"/>
      <c r="O52" s="1913"/>
      <c r="P52" s="1911"/>
      <c r="Q52" s="1913"/>
      <c r="R52" s="1913"/>
      <c r="S52" s="1911"/>
      <c r="T52" s="1913"/>
      <c r="U52" s="1913"/>
      <c r="V52" s="1911"/>
      <c r="W52" s="1911"/>
      <c r="Z52" s="582"/>
      <c r="AA52" s="593">
        <f xml:space="preserve"> IF( SUM( AC52:AC52 ) = 0, 0,#REF! )</f>
        <v>0</v>
      </c>
      <c r="AB52" s="582"/>
    </row>
    <row r="53" spans="2:28" ht="21" customHeight="1" thickTop="1" thickBot="1">
      <c r="D53" s="1919"/>
      <c r="E53" s="1919"/>
      <c r="F53" s="1919"/>
      <c r="G53" s="1902"/>
      <c r="H53" s="1902"/>
      <c r="I53" s="3252" t="s">
        <v>736</v>
      </c>
      <c r="J53" s="3253"/>
      <c r="K53" s="1902"/>
      <c r="L53" s="3254" t="s">
        <v>14809</v>
      </c>
      <c r="M53" s="3255"/>
      <c r="N53" s="1913"/>
      <c r="O53" s="3254" t="s">
        <v>14810</v>
      </c>
      <c r="P53" s="3255"/>
      <c r="Q53" s="1913"/>
      <c r="R53" s="3254" t="s">
        <v>14811</v>
      </c>
      <c r="S53" s="3255"/>
      <c r="T53" s="1913"/>
      <c r="U53" s="3254" t="s">
        <v>16349</v>
      </c>
      <c r="V53" s="3255"/>
      <c r="W53" s="1911"/>
      <c r="Z53" s="582"/>
      <c r="AA53" s="593">
        <f xml:space="preserve"> IF( SUM( AC53:AC53 ) = 0, 0,#REF! )</f>
        <v>0</v>
      </c>
      <c r="AB53" s="582"/>
    </row>
    <row r="54" spans="2:28" ht="39.75" thickTop="1" thickBot="1">
      <c r="C54" s="1958" t="s">
        <v>2</v>
      </c>
      <c r="D54" s="1959" t="s">
        <v>16350</v>
      </c>
      <c r="E54" s="1959" t="s">
        <v>734</v>
      </c>
      <c r="F54" s="1959" t="s">
        <v>16291</v>
      </c>
      <c r="G54" s="1960" t="s">
        <v>16351</v>
      </c>
      <c r="H54" s="1902"/>
      <c r="I54" s="1961" t="s">
        <v>16352</v>
      </c>
      <c r="J54" s="1962" t="s">
        <v>16353</v>
      </c>
      <c r="K54" s="1902"/>
      <c r="L54" s="1963" t="s">
        <v>16352</v>
      </c>
      <c r="M54" s="1964" t="s">
        <v>16353</v>
      </c>
      <c r="N54" s="1913"/>
      <c r="O54" s="1963" t="s">
        <v>16352</v>
      </c>
      <c r="P54" s="1964" t="s">
        <v>16353</v>
      </c>
      <c r="Q54" s="1913"/>
      <c r="R54" s="1963" t="s">
        <v>16352</v>
      </c>
      <c r="S54" s="1964" t="s">
        <v>16353</v>
      </c>
      <c r="T54" s="1913"/>
      <c r="U54" s="1963" t="s">
        <v>16352</v>
      </c>
      <c r="V54" s="1964" t="s">
        <v>16353</v>
      </c>
      <c r="W54" s="1911"/>
      <c r="X54" s="1965" t="s">
        <v>6749</v>
      </c>
      <c r="Z54" s="582"/>
      <c r="AA54" s="593">
        <f xml:space="preserve"> IF( SUM( AC54:AC54 ) = 0, 0,#REF! )</f>
        <v>0</v>
      </c>
      <c r="AB54" s="582"/>
    </row>
    <row r="55" spans="2:28" ht="26.25" thickTop="1">
      <c r="B55" s="1974" t="s">
        <v>16354</v>
      </c>
      <c r="C55" s="1975" t="s">
        <v>16417</v>
      </c>
      <c r="D55" s="1975">
        <f>1598*3000/1000000</f>
        <v>4.7939999999999996</v>
      </c>
      <c r="E55" s="1975" t="s">
        <v>16356</v>
      </c>
      <c r="F55" s="1975">
        <v>0</v>
      </c>
      <c r="G55" s="1976">
        <v>3000</v>
      </c>
      <c r="H55" s="1902"/>
      <c r="I55" s="1977">
        <v>0</v>
      </c>
      <c r="J55" s="2000">
        <f>IFERROR(I55/$G55,0)</f>
        <v>0</v>
      </c>
      <c r="K55" s="1979"/>
      <c r="L55" s="1980">
        <v>0</v>
      </c>
      <c r="M55" s="1981">
        <f>L55/$G55</f>
        <v>0</v>
      </c>
      <c r="N55" s="1982"/>
      <c r="O55" s="1980">
        <v>0</v>
      </c>
      <c r="P55" s="1981">
        <f>O55/$G55</f>
        <v>0</v>
      </c>
      <c r="Q55" s="1982"/>
      <c r="R55" s="1980">
        <v>0</v>
      </c>
      <c r="S55" s="1981">
        <f>R55/$G55</f>
        <v>0</v>
      </c>
      <c r="T55" s="1982"/>
      <c r="U55" s="1980"/>
      <c r="V55" s="1981"/>
      <c r="W55" s="1911"/>
      <c r="X55" s="1983" t="s">
        <v>16418</v>
      </c>
      <c r="Z55" s="582"/>
      <c r="AA55" s="593">
        <f xml:space="preserve"> IF( SUM( AC55:AC55 ) = 0, 0,#REF! )</f>
        <v>0</v>
      </c>
      <c r="AB55" s="582"/>
    </row>
    <row r="56" spans="2:28" ht="18.75">
      <c r="B56" s="1984" t="s">
        <v>16358</v>
      </c>
      <c r="C56" s="1985" t="s">
        <v>16419</v>
      </c>
      <c r="D56" s="1992">
        <f>135.046*0.64</f>
        <v>86.42944</v>
      </c>
      <c r="E56" s="1985" t="s">
        <v>7339</v>
      </c>
      <c r="F56" s="1985">
        <v>1</v>
      </c>
      <c r="G56" s="2001">
        <v>1</v>
      </c>
      <c r="H56" s="1902"/>
      <c r="I56" s="2002">
        <v>0</v>
      </c>
      <c r="J56" s="1988">
        <f>IFERROR(I56/$G56,0)</f>
        <v>0</v>
      </c>
      <c r="K56" s="1979"/>
      <c r="L56" s="1989">
        <v>0</v>
      </c>
      <c r="M56" s="1990">
        <f>L56/$G56</f>
        <v>0</v>
      </c>
      <c r="N56" s="1982"/>
      <c r="O56" s="1989">
        <v>0</v>
      </c>
      <c r="P56" s="1990">
        <f>O56/$G56</f>
        <v>0</v>
      </c>
      <c r="Q56" s="1982"/>
      <c r="R56" s="1989">
        <v>0</v>
      </c>
      <c r="S56" s="1990">
        <f>R56/$G56</f>
        <v>0</v>
      </c>
      <c r="T56" s="1982"/>
      <c r="U56" s="1989"/>
      <c r="V56" s="1990"/>
      <c r="W56" s="1911"/>
      <c r="X56" s="1991" t="s">
        <v>16420</v>
      </c>
      <c r="Z56" s="582"/>
      <c r="AA56" s="593">
        <f xml:space="preserve"> IF( SUM( AC56:AC56 ) = 0, 0,#REF! )</f>
        <v>0</v>
      </c>
      <c r="AB56" s="582"/>
    </row>
    <row r="57" spans="2:28" ht="19.5" thickBot="1">
      <c r="B57" s="1956" t="s">
        <v>16361</v>
      </c>
      <c r="C57" s="1994" t="s">
        <v>16421</v>
      </c>
      <c r="D57" s="1995">
        <f>135.046*0.36</f>
        <v>48.616559999999993</v>
      </c>
      <c r="E57" s="1994" t="s">
        <v>7339</v>
      </c>
      <c r="F57" s="1994">
        <v>1</v>
      </c>
      <c r="G57" s="2003">
        <v>1</v>
      </c>
      <c r="H57" s="1902"/>
      <c r="I57" s="2004">
        <v>0</v>
      </c>
      <c r="J57" s="1997">
        <f>IFERROR(I57/$G57,0)</f>
        <v>0</v>
      </c>
      <c r="K57" s="1979"/>
      <c r="L57" s="1998">
        <v>0</v>
      </c>
      <c r="M57" s="1999">
        <f>L57/$G57</f>
        <v>0</v>
      </c>
      <c r="N57" s="1982"/>
      <c r="O57" s="1998">
        <v>0</v>
      </c>
      <c r="P57" s="1999">
        <f>O57/$G57</f>
        <v>0</v>
      </c>
      <c r="Q57" s="1982"/>
      <c r="R57" s="1998">
        <v>0</v>
      </c>
      <c r="S57" s="1999">
        <f>R57/$G57</f>
        <v>0</v>
      </c>
      <c r="T57" s="1982"/>
      <c r="U57" s="1998"/>
      <c r="V57" s="1999"/>
      <c r="W57" s="1911"/>
      <c r="X57" s="1973" t="s">
        <v>16422</v>
      </c>
      <c r="Z57" s="582"/>
      <c r="AA57" s="593">
        <f xml:space="preserve"> IF( SUM( AC57:AC57 ) = 0, 0,#REF! )</f>
        <v>0</v>
      </c>
      <c r="AB57" s="582"/>
    </row>
    <row r="58" spans="2:28" ht="19.5" thickTop="1">
      <c r="D58" s="2005"/>
      <c r="H58" s="1902"/>
      <c r="L58" s="1911"/>
      <c r="M58" s="1911"/>
      <c r="N58" s="1911"/>
      <c r="O58" s="1911"/>
      <c r="P58" s="1911"/>
      <c r="Q58" s="1911"/>
      <c r="R58" s="1911"/>
      <c r="S58" s="1911"/>
      <c r="T58" s="1911"/>
      <c r="U58" s="1911"/>
      <c r="V58" s="1911"/>
      <c r="W58" s="1911"/>
      <c r="Z58" s="582"/>
      <c r="AA58" s="593">
        <f xml:space="preserve"> IF( SUM( AC58:AC58 ) = 0, 0,#REF! )</f>
        <v>0</v>
      </c>
      <c r="AB58" s="582"/>
    </row>
    <row r="59" spans="2:28" ht="15" thickBot="1">
      <c r="L59" s="1911"/>
      <c r="M59" s="1911"/>
      <c r="N59" s="1911"/>
      <c r="O59" s="1911"/>
      <c r="P59" s="1911"/>
      <c r="Q59" s="1911"/>
      <c r="R59" s="1911"/>
      <c r="S59" s="1911"/>
      <c r="T59" s="1911"/>
      <c r="U59" s="1911"/>
      <c r="V59" s="1911"/>
      <c r="W59" s="1911"/>
      <c r="Z59" s="582"/>
      <c r="AA59" s="593">
        <f xml:space="preserve"> IF( SUM( AC59:AC59 ) = 0, 0,#REF! )</f>
        <v>0</v>
      </c>
      <c r="AB59" s="582"/>
    </row>
    <row r="60" spans="2:28" ht="19.5" thickTop="1">
      <c r="B60" s="1954" t="s">
        <v>16423</v>
      </c>
      <c r="C60" s="1955" t="s">
        <v>16347</v>
      </c>
      <c r="G60" s="1902"/>
      <c r="H60" s="1902"/>
      <c r="I60" s="1902"/>
      <c r="J60" s="1902"/>
      <c r="K60" s="1902"/>
      <c r="L60" s="1913"/>
      <c r="M60" s="1911"/>
      <c r="N60" s="1913"/>
      <c r="O60" s="1913"/>
      <c r="P60" s="1911"/>
      <c r="Q60" s="1913"/>
      <c r="R60" s="1913"/>
      <c r="S60" s="1911"/>
      <c r="T60" s="1913"/>
      <c r="U60" s="1913"/>
      <c r="V60" s="1911"/>
      <c r="W60" s="1911"/>
      <c r="Z60" s="582"/>
      <c r="AA60" s="593">
        <f xml:space="preserve"> IF( SUM( AC60:AC60 ) = 0, 0,#REF! )</f>
        <v>0</v>
      </c>
      <c r="AB60" s="582"/>
    </row>
    <row r="61" spans="2:28" ht="19.5" thickBot="1">
      <c r="B61" s="1956" t="s">
        <v>16424</v>
      </c>
      <c r="C61" s="2006">
        <v>20.12</v>
      </c>
      <c r="D61" s="1919"/>
      <c r="E61" s="1919"/>
      <c r="F61" s="1919"/>
      <c r="G61" s="1902"/>
      <c r="H61" s="1902"/>
      <c r="I61" s="1902"/>
      <c r="J61" s="1902"/>
      <c r="K61" s="1902"/>
      <c r="L61" s="1913"/>
      <c r="M61" s="1911"/>
      <c r="N61" s="1913"/>
      <c r="O61" s="1913"/>
      <c r="P61" s="1911"/>
      <c r="Q61" s="1913"/>
      <c r="R61" s="1913"/>
      <c r="S61" s="1911"/>
      <c r="T61" s="1913"/>
      <c r="U61" s="1913"/>
      <c r="V61" s="1911"/>
      <c r="W61" s="1911"/>
      <c r="Z61" s="582"/>
      <c r="AA61" s="593">
        <f xml:space="preserve"> IF( SUM( AC61:AC61 ) = 0, 0,#REF! )</f>
        <v>0</v>
      </c>
      <c r="AB61" s="582"/>
    </row>
    <row r="62" spans="2:28" ht="21" customHeight="1" thickTop="1" thickBot="1">
      <c r="C62" s="1902"/>
      <c r="D62" s="1902"/>
      <c r="E62" s="1902"/>
      <c r="F62" s="1902"/>
      <c r="G62" s="1902"/>
      <c r="H62" s="1902"/>
      <c r="I62" s="3252" t="s">
        <v>736</v>
      </c>
      <c r="J62" s="3253"/>
      <c r="K62" s="1902"/>
      <c r="L62" s="3254" t="s">
        <v>14809</v>
      </c>
      <c r="M62" s="3255"/>
      <c r="N62" s="1913"/>
      <c r="O62" s="3254" t="s">
        <v>14810</v>
      </c>
      <c r="P62" s="3255"/>
      <c r="Q62" s="1913"/>
      <c r="R62" s="3254" t="s">
        <v>14811</v>
      </c>
      <c r="S62" s="3255"/>
      <c r="T62" s="1913"/>
      <c r="U62" s="3254" t="s">
        <v>16349</v>
      </c>
      <c r="V62" s="3255"/>
      <c r="W62" s="1911"/>
      <c r="Z62" s="582"/>
      <c r="AA62" s="593">
        <f xml:space="preserve"> IF( SUM( AC62:AC62 ) = 0, 0,#REF! )</f>
        <v>0</v>
      </c>
      <c r="AB62" s="582"/>
    </row>
    <row r="63" spans="2:28" ht="39.75" thickTop="1" thickBot="1">
      <c r="C63" s="1958" t="s">
        <v>2</v>
      </c>
      <c r="D63" s="1959" t="s">
        <v>16350</v>
      </c>
      <c r="E63" s="1959" t="s">
        <v>734</v>
      </c>
      <c r="F63" s="1959" t="s">
        <v>16291</v>
      </c>
      <c r="G63" s="1960" t="s">
        <v>16351</v>
      </c>
      <c r="H63" s="1902"/>
      <c r="I63" s="1961" t="s">
        <v>16352</v>
      </c>
      <c r="J63" s="1962" t="s">
        <v>16353</v>
      </c>
      <c r="K63" s="1902"/>
      <c r="L63" s="1963" t="s">
        <v>16352</v>
      </c>
      <c r="M63" s="1964" t="s">
        <v>16353</v>
      </c>
      <c r="N63" s="1913"/>
      <c r="O63" s="1963" t="s">
        <v>16352</v>
      </c>
      <c r="P63" s="1964" t="s">
        <v>16353</v>
      </c>
      <c r="Q63" s="1913"/>
      <c r="R63" s="1963" t="s">
        <v>16352</v>
      </c>
      <c r="S63" s="1964" t="s">
        <v>16353</v>
      </c>
      <c r="T63" s="1913"/>
      <c r="U63" s="1963" t="s">
        <v>16352</v>
      </c>
      <c r="V63" s="1964" t="s">
        <v>16353</v>
      </c>
      <c r="W63" s="1911"/>
      <c r="X63" s="1965" t="s">
        <v>6749</v>
      </c>
      <c r="Z63" s="582"/>
      <c r="AA63" s="593">
        <f xml:space="preserve"> IF( SUM( AC63:AC63 ) = 0, 0,#REF! )</f>
        <v>0</v>
      </c>
      <c r="AB63" s="582"/>
    </row>
    <row r="64" spans="2:28" ht="26.25" thickTop="1">
      <c r="B64" s="1974" t="s">
        <v>16354</v>
      </c>
      <c r="C64" s="1975" t="s">
        <v>16425</v>
      </c>
      <c r="D64" s="2007">
        <v>15.47023313</v>
      </c>
      <c r="E64" s="1975" t="s">
        <v>8502</v>
      </c>
      <c r="F64" s="1975">
        <v>3</v>
      </c>
      <c r="G64" s="1976">
        <v>66.319000000000003</v>
      </c>
      <c r="H64" s="1902"/>
      <c r="I64" s="2008">
        <v>0</v>
      </c>
      <c r="J64" s="2000">
        <f>IFERROR(I64/$G64,0)</f>
        <v>0</v>
      </c>
      <c r="K64" s="1979"/>
      <c r="L64" s="1980">
        <v>0</v>
      </c>
      <c r="M64" s="1981">
        <f>L64/$G64</f>
        <v>0</v>
      </c>
      <c r="N64" s="1982"/>
      <c r="O64" s="1980">
        <v>0</v>
      </c>
      <c r="P64" s="1981">
        <f>O64/$G64</f>
        <v>0</v>
      </c>
      <c r="Q64" s="1982"/>
      <c r="R64" s="1980">
        <v>0</v>
      </c>
      <c r="S64" s="1981">
        <f>R64/$G64</f>
        <v>0</v>
      </c>
      <c r="T64" s="1982"/>
      <c r="U64" s="1980"/>
      <c r="V64" s="1981"/>
      <c r="W64" s="1911"/>
      <c r="X64" s="1983" t="s">
        <v>16426</v>
      </c>
      <c r="Z64" s="582"/>
      <c r="AA64" s="593">
        <f xml:space="preserve"> IF( SUM( AC64:AC64 ) = 0, 0,#REF! )</f>
        <v>0</v>
      </c>
      <c r="AB64" s="582"/>
    </row>
    <row r="65" spans="2:28" ht="54.75" customHeight="1" thickBot="1">
      <c r="B65" s="1956" t="s">
        <v>16358</v>
      </c>
      <c r="C65" s="1994" t="s">
        <v>16427</v>
      </c>
      <c r="D65" s="1995">
        <v>4.6497009</v>
      </c>
      <c r="E65" s="1994" t="s">
        <v>8502</v>
      </c>
      <c r="F65" s="1994">
        <v>3</v>
      </c>
      <c r="G65" s="2006">
        <v>91.01</v>
      </c>
      <c r="H65" s="1902"/>
      <c r="I65" s="2009">
        <v>0</v>
      </c>
      <c r="J65" s="1997">
        <f>IFERROR(I65/$G65,0)</f>
        <v>0</v>
      </c>
      <c r="K65" s="1979"/>
      <c r="L65" s="1998">
        <v>0</v>
      </c>
      <c r="M65" s="1999">
        <f>L65/$G65</f>
        <v>0</v>
      </c>
      <c r="N65" s="1982"/>
      <c r="O65" s="1998">
        <v>0</v>
      </c>
      <c r="P65" s="1999">
        <f>O65/$G65</f>
        <v>0</v>
      </c>
      <c r="Q65" s="1982"/>
      <c r="R65" s="1998">
        <v>0</v>
      </c>
      <c r="S65" s="1999">
        <f>R65/$G65</f>
        <v>0</v>
      </c>
      <c r="T65" s="1982"/>
      <c r="U65" s="1998"/>
      <c r="V65" s="1999"/>
      <c r="W65" s="1911"/>
      <c r="X65" s="1973" t="s">
        <v>16428</v>
      </c>
      <c r="Z65" s="582"/>
      <c r="AA65" s="593">
        <f xml:space="preserve"> IF( SUM( AC65:AC65 ) = 0, 0,#REF! )</f>
        <v>0</v>
      </c>
      <c r="AB65" s="582"/>
    </row>
    <row r="66" spans="2:28" ht="15" thickTop="1">
      <c r="D66" s="2010"/>
      <c r="L66" s="1911"/>
      <c r="M66" s="1911"/>
      <c r="N66" s="1911"/>
      <c r="O66" s="1911"/>
      <c r="P66" s="1911"/>
      <c r="Q66" s="1911"/>
      <c r="R66" s="1911"/>
      <c r="S66" s="1911"/>
      <c r="T66" s="1911"/>
      <c r="U66" s="1911"/>
      <c r="V66" s="1911"/>
      <c r="W66" s="1911"/>
      <c r="Z66" s="582"/>
      <c r="AA66" s="593">
        <f xml:space="preserve"> IF( SUM( AC66:AC66 ) = 0, 0,#REF! )</f>
        <v>0</v>
      </c>
      <c r="AB66" s="582"/>
    </row>
    <row r="67" spans="2:28" ht="19.5" thickBot="1">
      <c r="H67" s="1902"/>
      <c r="L67" s="1911"/>
      <c r="M67" s="1911"/>
      <c r="N67" s="1911"/>
      <c r="O67" s="1911"/>
      <c r="P67" s="1911"/>
      <c r="Q67" s="1911"/>
      <c r="R67" s="1911"/>
      <c r="S67" s="1911"/>
      <c r="T67" s="1911"/>
      <c r="U67" s="1911"/>
      <c r="V67" s="1911"/>
      <c r="W67" s="1911"/>
      <c r="Z67" s="582"/>
      <c r="AA67" s="593">
        <f xml:space="preserve"> IF( SUM( AC67:AC67 ) = 0, 0,#REF! )</f>
        <v>0</v>
      </c>
      <c r="AB67" s="582"/>
    </row>
    <row r="68" spans="2:28" ht="19.5" thickTop="1">
      <c r="B68" s="1954" t="s">
        <v>16429</v>
      </c>
      <c r="C68" s="1955" t="s">
        <v>16347</v>
      </c>
      <c r="G68" s="1902"/>
      <c r="H68" s="1902"/>
      <c r="I68" s="1902"/>
      <c r="J68" s="1902"/>
      <c r="K68" s="1902"/>
      <c r="L68" s="1913"/>
      <c r="M68" s="1911"/>
      <c r="N68" s="1913"/>
      <c r="O68" s="1913"/>
      <c r="P68" s="1911"/>
      <c r="Q68" s="1913"/>
      <c r="R68" s="1913"/>
      <c r="S68" s="1911"/>
      <c r="T68" s="1913"/>
      <c r="U68" s="1913"/>
      <c r="V68" s="1911"/>
      <c r="W68" s="1911"/>
      <c r="Z68" s="582"/>
      <c r="AA68" s="593">
        <f xml:space="preserve"> IF( SUM( AC68:AC68 ) = 0, 0,#REF! )</f>
        <v>0</v>
      </c>
      <c r="AB68" s="582"/>
    </row>
    <row r="69" spans="2:28" ht="19.5" thickBot="1">
      <c r="B69" s="1956" t="s">
        <v>16430</v>
      </c>
      <c r="C69" s="2006">
        <v>74.626000000000005</v>
      </c>
      <c r="D69" s="1919"/>
      <c r="E69" s="1919"/>
      <c r="F69" s="1919"/>
      <c r="G69" s="1902"/>
      <c r="H69" s="1902"/>
      <c r="I69" s="1902"/>
      <c r="J69" s="1902"/>
      <c r="K69" s="1902"/>
      <c r="L69" s="1913"/>
      <c r="M69" s="1911"/>
      <c r="N69" s="1913"/>
      <c r="O69" s="1913"/>
      <c r="P69" s="1911"/>
      <c r="Q69" s="1913"/>
      <c r="R69" s="1913"/>
      <c r="S69" s="1911"/>
      <c r="T69" s="1913"/>
      <c r="U69" s="1913"/>
      <c r="V69" s="1911"/>
      <c r="W69" s="1911"/>
      <c r="Z69" s="582"/>
      <c r="AA69" s="593">
        <f xml:space="preserve"> IF( SUM( AC69:AC69 ) = 0, 0,#REF! )</f>
        <v>0</v>
      </c>
      <c r="AB69" s="582"/>
    </row>
    <row r="70" spans="2:28" ht="20.25" thickTop="1" thickBot="1">
      <c r="B70" s="1919"/>
      <c r="D70" s="1919"/>
      <c r="E70" s="1919"/>
      <c r="F70" s="1919"/>
      <c r="G70" s="1902"/>
      <c r="H70" s="1902"/>
      <c r="I70" s="1902"/>
      <c r="J70" s="1902"/>
      <c r="K70" s="1902"/>
      <c r="L70" s="1913"/>
      <c r="M70" s="1911"/>
      <c r="N70" s="1913"/>
      <c r="O70" s="1913"/>
      <c r="P70" s="1911"/>
      <c r="Q70" s="1913"/>
      <c r="R70" s="1913"/>
      <c r="S70" s="1911"/>
      <c r="T70" s="1913"/>
      <c r="U70" s="1913"/>
      <c r="V70" s="1911"/>
      <c r="W70" s="1911"/>
      <c r="Z70" s="582"/>
      <c r="AA70" s="593">
        <f xml:space="preserve"> IF( SUM( AC70:AC70 ) = 0, 0,#REF! )</f>
        <v>0</v>
      </c>
      <c r="AB70" s="582"/>
    </row>
    <row r="71" spans="2:28" ht="21" customHeight="1" thickTop="1" thickBot="1">
      <c r="H71" s="1902"/>
      <c r="I71" s="3252" t="s">
        <v>736</v>
      </c>
      <c r="J71" s="3253"/>
      <c r="K71" s="1902"/>
      <c r="L71" s="3254" t="s">
        <v>14809</v>
      </c>
      <c r="M71" s="3255"/>
      <c r="N71" s="1913"/>
      <c r="O71" s="3254" t="s">
        <v>14810</v>
      </c>
      <c r="P71" s="3255"/>
      <c r="Q71" s="1913"/>
      <c r="R71" s="3254" t="s">
        <v>14811</v>
      </c>
      <c r="S71" s="3255"/>
      <c r="T71" s="1913"/>
      <c r="U71" s="3254" t="s">
        <v>16349</v>
      </c>
      <c r="V71" s="3255"/>
      <c r="W71" s="1911"/>
      <c r="Z71" s="582"/>
      <c r="AA71" s="593">
        <f xml:space="preserve"> IF( SUM( AC71:AC71 ) = 0, 0,#REF! )</f>
        <v>0</v>
      </c>
      <c r="AB71" s="582"/>
    </row>
    <row r="72" spans="2:28" ht="39.75" thickTop="1" thickBot="1">
      <c r="C72" s="1958" t="s">
        <v>2</v>
      </c>
      <c r="D72" s="1959" t="s">
        <v>16350</v>
      </c>
      <c r="E72" s="1959" t="s">
        <v>734</v>
      </c>
      <c r="F72" s="1959" t="s">
        <v>16291</v>
      </c>
      <c r="G72" s="1960" t="s">
        <v>16351</v>
      </c>
      <c r="H72" s="1902"/>
      <c r="I72" s="1961" t="s">
        <v>16352</v>
      </c>
      <c r="J72" s="1962" t="s">
        <v>16353</v>
      </c>
      <c r="K72" s="1902"/>
      <c r="L72" s="1963" t="s">
        <v>16352</v>
      </c>
      <c r="M72" s="1964" t="s">
        <v>16353</v>
      </c>
      <c r="N72" s="1913"/>
      <c r="O72" s="1963" t="s">
        <v>16352</v>
      </c>
      <c r="P72" s="1964" t="s">
        <v>16353</v>
      </c>
      <c r="Q72" s="1913"/>
      <c r="R72" s="1963" t="s">
        <v>16352</v>
      </c>
      <c r="S72" s="1964" t="s">
        <v>16353</v>
      </c>
      <c r="T72" s="1913"/>
      <c r="U72" s="1963" t="s">
        <v>16352</v>
      </c>
      <c r="V72" s="1964" t="s">
        <v>16353</v>
      </c>
      <c r="W72" s="1911"/>
      <c r="X72" s="1965" t="s">
        <v>6749</v>
      </c>
      <c r="Z72" s="582"/>
      <c r="AA72" s="593">
        <f xml:space="preserve"> IF( SUM( AC72:AC72 ) = 0, 0,#REF! )</f>
        <v>0</v>
      </c>
      <c r="AB72" s="582"/>
    </row>
    <row r="73" spans="2:28" ht="90.75" thickTop="1" thickBot="1">
      <c r="B73" s="1966" t="s">
        <v>16354</v>
      </c>
      <c r="C73" s="1967" t="s">
        <v>16431</v>
      </c>
      <c r="D73" s="2011">
        <f>2870.23*G73/1000000</f>
        <v>74.625979999999998</v>
      </c>
      <c r="E73" s="1967" t="s">
        <v>16356</v>
      </c>
      <c r="F73" s="1967">
        <v>0</v>
      </c>
      <c r="G73" s="1968">
        <v>26000</v>
      </c>
      <c r="H73" s="1902"/>
      <c r="I73" s="1969">
        <v>0</v>
      </c>
      <c r="J73" s="2012">
        <f>IFERROR(I73/$G73,0)</f>
        <v>0</v>
      </c>
      <c r="K73" s="1902"/>
      <c r="L73" s="1971">
        <v>0</v>
      </c>
      <c r="M73" s="1972">
        <f>L73/$G73</f>
        <v>0</v>
      </c>
      <c r="N73" s="1913"/>
      <c r="O73" s="1971">
        <v>0</v>
      </c>
      <c r="P73" s="1972">
        <f>O73/$G73</f>
        <v>0</v>
      </c>
      <c r="Q73" s="1913"/>
      <c r="R73" s="1971">
        <v>0</v>
      </c>
      <c r="S73" s="1972">
        <f>R73/$G73</f>
        <v>0</v>
      </c>
      <c r="T73" s="1913"/>
      <c r="U73" s="1971"/>
      <c r="V73" s="1972"/>
      <c r="W73" s="1911"/>
      <c r="X73" s="1973" t="s">
        <v>16432</v>
      </c>
      <c r="Z73" s="582"/>
      <c r="AA73" s="593">
        <f xml:space="preserve"> IF( SUM( AC73:AC73 ) = 0, 0,#REF! )</f>
        <v>0</v>
      </c>
      <c r="AB73" s="582"/>
    </row>
    <row r="74" spans="2:28" ht="15.75" thickTop="1" thickBot="1">
      <c r="L74" s="1911"/>
      <c r="M74" s="1911"/>
      <c r="N74" s="1911"/>
      <c r="O74" s="1911"/>
      <c r="P74" s="1911"/>
      <c r="Q74" s="1911"/>
      <c r="R74" s="1911"/>
      <c r="S74" s="1911"/>
      <c r="T74" s="1911"/>
      <c r="U74" s="1911"/>
      <c r="V74" s="1911"/>
      <c r="W74" s="1911"/>
      <c r="Z74" s="582"/>
      <c r="AA74" s="593">
        <f xml:space="preserve"> IF( SUM( AC74:AC74 ) = 0, 0,#REF! )</f>
        <v>0</v>
      </c>
      <c r="AB74" s="582"/>
    </row>
    <row r="75" spans="2:28" ht="15" thickTop="1">
      <c r="B75" s="1954" t="s">
        <v>16433</v>
      </c>
      <c r="C75" s="1955" t="s">
        <v>16347</v>
      </c>
      <c r="L75" s="1911"/>
      <c r="M75" s="1911"/>
      <c r="N75" s="1911"/>
      <c r="O75" s="1911"/>
      <c r="P75" s="1911"/>
      <c r="Q75" s="1911"/>
      <c r="R75" s="1911"/>
      <c r="S75" s="1911"/>
      <c r="T75" s="1911"/>
      <c r="U75" s="1911"/>
      <c r="V75" s="1911"/>
      <c r="W75" s="1911"/>
      <c r="Z75" s="582"/>
      <c r="AA75" s="593">
        <f xml:space="preserve"> IF( SUM( AC75:AC75 ) = 0, 0,#REF! )</f>
        <v>0</v>
      </c>
      <c r="AB75" s="582"/>
    </row>
    <row r="76" spans="2:28" ht="26.25" thickBot="1">
      <c r="B76" s="1956" t="s">
        <v>16434</v>
      </c>
      <c r="C76" s="2006">
        <v>7.93</v>
      </c>
      <c r="L76" s="1911"/>
      <c r="M76" s="1911"/>
      <c r="N76" s="1911"/>
      <c r="O76" s="1911"/>
      <c r="P76" s="1911"/>
      <c r="Q76" s="1911"/>
      <c r="R76" s="1911"/>
      <c r="S76" s="1911"/>
      <c r="T76" s="1911"/>
      <c r="U76" s="1911"/>
      <c r="V76" s="1911"/>
      <c r="W76" s="1911"/>
      <c r="Z76" s="582"/>
      <c r="AA76" s="593">
        <f xml:space="preserve"> IF( SUM( AC76:AC76 ) = 0, 0,#REF! )</f>
        <v>0</v>
      </c>
      <c r="AB76" s="582"/>
    </row>
    <row r="77" spans="2:28" ht="15" thickTop="1">
      <c r="L77" s="1911"/>
      <c r="M77" s="1911"/>
      <c r="N77" s="1911"/>
      <c r="O77" s="1911"/>
      <c r="P77" s="1911"/>
      <c r="Q77" s="1911"/>
      <c r="R77" s="1911"/>
      <c r="S77" s="1911"/>
      <c r="T77" s="1911"/>
      <c r="U77" s="1911"/>
      <c r="V77" s="1911"/>
      <c r="W77" s="1911"/>
      <c r="Z77" s="582"/>
      <c r="AA77" s="593">
        <f xml:space="preserve"> IF( SUM( AC77:AC77 ) = 0, 0,#REF! )</f>
        <v>0</v>
      </c>
      <c r="AB77" s="582"/>
    </row>
    <row r="78" spans="2:28">
      <c r="L78" s="1911"/>
      <c r="M78" s="1911"/>
      <c r="N78" s="1911"/>
      <c r="O78" s="1911"/>
      <c r="P78" s="1911"/>
      <c r="Q78" s="1911"/>
      <c r="R78" s="1911"/>
      <c r="S78" s="1911"/>
      <c r="T78" s="1911"/>
      <c r="U78" s="1911"/>
      <c r="V78" s="1911"/>
      <c r="W78" s="1911"/>
      <c r="Z78" s="582"/>
      <c r="AA78" s="593">
        <f xml:space="preserve"> IF( SUM( AC78:AC78 ) = 0, 0,#REF! )</f>
        <v>0</v>
      </c>
      <c r="AB78" s="582"/>
    </row>
    <row r="79" spans="2:28">
      <c r="L79" s="1911"/>
      <c r="M79" s="1911"/>
      <c r="N79" s="1911"/>
      <c r="O79" s="1911"/>
      <c r="P79" s="1911"/>
      <c r="Q79" s="1911"/>
      <c r="R79" s="1911"/>
      <c r="S79" s="1911"/>
      <c r="T79" s="1911"/>
      <c r="U79" s="1911"/>
      <c r="V79" s="1911"/>
      <c r="W79" s="1911"/>
      <c r="Z79" s="582"/>
      <c r="AA79" s="593">
        <f xml:space="preserve"> IF( SUM( AC79:AC79 ) = 0, 0,#REF! )</f>
        <v>0</v>
      </c>
      <c r="AB79" s="582"/>
    </row>
    <row r="80" spans="2:28">
      <c r="L80" s="1911"/>
      <c r="M80" s="1911"/>
      <c r="N80" s="1911"/>
      <c r="O80" s="1911"/>
      <c r="P80" s="1911"/>
      <c r="Q80" s="1911"/>
      <c r="R80" s="1911"/>
      <c r="S80" s="1911"/>
      <c r="T80" s="1911"/>
      <c r="U80" s="1911"/>
      <c r="V80" s="1911"/>
      <c r="W80" s="1911"/>
      <c r="Z80" s="582"/>
      <c r="AA80" s="593">
        <f xml:space="preserve"> IF( SUM( AC80:AC80 ) = 0, 0,#REF! )</f>
        <v>0</v>
      </c>
      <c r="AB80" s="582"/>
    </row>
    <row r="81" spans="2:28" ht="26.25" thickBot="1">
      <c r="B81" s="1912" t="s">
        <v>16435</v>
      </c>
      <c r="L81" s="1911"/>
      <c r="M81" s="1911"/>
      <c r="N81" s="1911"/>
      <c r="O81" s="1911"/>
      <c r="P81" s="1911"/>
      <c r="Q81" s="1911"/>
      <c r="R81" s="1911"/>
      <c r="S81" s="1911"/>
      <c r="T81" s="1911"/>
      <c r="U81" s="1911"/>
      <c r="V81" s="1911"/>
      <c r="W81" s="1911"/>
      <c r="Z81" s="582"/>
      <c r="AA81" s="593">
        <f xml:space="preserve"> IF( SUM( AC81:AC81 ) = 0, 0,#REF! )</f>
        <v>0</v>
      </c>
      <c r="AB81" s="582"/>
    </row>
    <row r="82" spans="2:28" ht="15" thickTop="1">
      <c r="B82" s="1954" t="s">
        <v>16346</v>
      </c>
      <c r="C82" s="1955" t="s">
        <v>16347</v>
      </c>
      <c r="L82" s="1911"/>
      <c r="M82" s="1911"/>
      <c r="N82" s="1911"/>
      <c r="O82" s="1911"/>
      <c r="P82" s="1911"/>
      <c r="Q82" s="1911"/>
      <c r="R82" s="1911"/>
      <c r="S82" s="1911"/>
      <c r="T82" s="1911"/>
      <c r="U82" s="1911"/>
      <c r="V82" s="1911"/>
      <c r="W82" s="1911"/>
      <c r="Z82" s="582"/>
      <c r="AA82" s="593">
        <f xml:space="preserve"> IF( SUM( AC82:AC82 ) = 0, 0,#REF! )</f>
        <v>0</v>
      </c>
      <c r="AB82" s="582"/>
    </row>
    <row r="83" spans="2:28" ht="26.25" thickBot="1">
      <c r="B83" s="1956" t="s">
        <v>16434</v>
      </c>
      <c r="C83" s="2006">
        <v>9.6839999999999993</v>
      </c>
      <c r="D83" s="1919"/>
      <c r="E83" s="1919"/>
      <c r="F83" s="1919"/>
      <c r="G83" s="1902"/>
      <c r="H83" s="1902"/>
      <c r="I83" s="1902"/>
      <c r="J83" s="1902"/>
      <c r="K83" s="1902"/>
      <c r="L83" s="1913"/>
      <c r="M83" s="1911"/>
      <c r="N83" s="1913"/>
      <c r="O83" s="1913"/>
      <c r="P83" s="1911"/>
      <c r="Q83" s="1913"/>
      <c r="R83" s="1913"/>
      <c r="S83" s="1911"/>
      <c r="T83" s="1913"/>
      <c r="U83" s="1913"/>
      <c r="V83" s="1911"/>
      <c r="W83" s="1911"/>
      <c r="Z83" s="582"/>
      <c r="AA83" s="593">
        <f xml:space="preserve"> IF( SUM( AC83:AC83 ) = 0, 0,#REF! )</f>
        <v>0</v>
      </c>
      <c r="AB83" s="582"/>
    </row>
    <row r="84" spans="2:28" ht="20.25" thickTop="1" thickBot="1">
      <c r="B84" s="1919"/>
      <c r="D84" s="1919"/>
      <c r="E84" s="1919"/>
      <c r="F84" s="1919"/>
      <c r="G84" s="1902"/>
      <c r="H84" s="1902"/>
      <c r="I84" s="3252" t="s">
        <v>736</v>
      </c>
      <c r="J84" s="3253"/>
      <c r="K84" s="1902"/>
      <c r="L84" s="3254" t="s">
        <v>14809</v>
      </c>
      <c r="M84" s="3255"/>
      <c r="N84" s="1913"/>
      <c r="O84" s="3254" t="s">
        <v>14810</v>
      </c>
      <c r="P84" s="3255"/>
      <c r="Q84" s="1913"/>
      <c r="R84" s="3254" t="s">
        <v>14811</v>
      </c>
      <c r="S84" s="3255"/>
      <c r="T84" s="1913"/>
      <c r="U84" s="3254" t="s">
        <v>16349</v>
      </c>
      <c r="V84" s="3255"/>
      <c r="W84" s="1911"/>
      <c r="Z84" s="582"/>
      <c r="AA84" s="593">
        <f xml:space="preserve"> IF( SUM( AC84:AC84 ) = 0, 0,#REF! )</f>
        <v>0</v>
      </c>
      <c r="AB84" s="582"/>
    </row>
    <row r="85" spans="2:28" ht="39.75" thickTop="1" thickBot="1">
      <c r="C85" s="1958" t="s">
        <v>2</v>
      </c>
      <c r="D85" s="1959" t="s">
        <v>16350</v>
      </c>
      <c r="E85" s="1959" t="s">
        <v>734</v>
      </c>
      <c r="F85" s="1959" t="s">
        <v>16291</v>
      </c>
      <c r="G85" s="1960" t="s">
        <v>16351</v>
      </c>
      <c r="H85" s="1902"/>
      <c r="I85" s="1961" t="s">
        <v>16352</v>
      </c>
      <c r="J85" s="1962" t="s">
        <v>16353</v>
      </c>
      <c r="K85" s="1902"/>
      <c r="L85" s="1963" t="s">
        <v>16352</v>
      </c>
      <c r="M85" s="1964" t="s">
        <v>16353</v>
      </c>
      <c r="N85" s="1913"/>
      <c r="O85" s="1963" t="s">
        <v>16352</v>
      </c>
      <c r="P85" s="1964" t="s">
        <v>16353</v>
      </c>
      <c r="Q85" s="1913"/>
      <c r="R85" s="1963" t="s">
        <v>16352</v>
      </c>
      <c r="S85" s="1964" t="s">
        <v>16353</v>
      </c>
      <c r="T85" s="1913"/>
      <c r="U85" s="1963" t="s">
        <v>16352</v>
      </c>
      <c r="V85" s="1964" t="s">
        <v>16353</v>
      </c>
      <c r="W85" s="1911"/>
      <c r="X85" s="1965" t="s">
        <v>6749</v>
      </c>
      <c r="Z85" s="582"/>
      <c r="AA85" s="593">
        <f xml:space="preserve"> IF( SUM( AC85:AC85 ) = 0, 0,#REF! )</f>
        <v>0</v>
      </c>
      <c r="AB85" s="582"/>
    </row>
    <row r="86" spans="2:28" ht="27" thickTop="1" thickBot="1">
      <c r="B86" s="1966" t="s">
        <v>16354</v>
      </c>
      <c r="C86" s="1967" t="s">
        <v>16434</v>
      </c>
      <c r="D86" s="1967">
        <v>9.6839999999999993</v>
      </c>
      <c r="E86" s="1967" t="s">
        <v>7339</v>
      </c>
      <c r="F86" s="1967">
        <v>0</v>
      </c>
      <c r="G86" s="2013">
        <v>1</v>
      </c>
      <c r="H86" s="1902"/>
      <c r="I86" s="2014">
        <v>0</v>
      </c>
      <c r="J86" s="2012">
        <f>IFERROR(I86/$G86,0)</f>
        <v>0</v>
      </c>
      <c r="K86" s="1902"/>
      <c r="L86" s="2015">
        <v>0</v>
      </c>
      <c r="M86" s="1972">
        <f>L86/$G86</f>
        <v>0</v>
      </c>
      <c r="N86" s="1913"/>
      <c r="O86" s="2015">
        <v>0</v>
      </c>
      <c r="P86" s="1972">
        <f>O86/$G86</f>
        <v>0</v>
      </c>
      <c r="Q86" s="1913"/>
      <c r="R86" s="2015">
        <v>0</v>
      </c>
      <c r="S86" s="1972">
        <f>R86/$G86</f>
        <v>0</v>
      </c>
      <c r="T86" s="1913"/>
      <c r="U86" s="2015"/>
      <c r="V86" s="1972"/>
      <c r="W86" s="1911"/>
      <c r="X86" s="1973" t="s">
        <v>16436</v>
      </c>
      <c r="Z86" s="582"/>
      <c r="AA86" s="593">
        <f xml:space="preserve"> IF( SUM( AC86:AC86 ) = 0, 0,#REF! )</f>
        <v>0</v>
      </c>
      <c r="AB86" s="582"/>
    </row>
    <row r="87" spans="2:28" ht="15" thickTop="1">
      <c r="L87" s="1911"/>
      <c r="M87" s="1911"/>
      <c r="N87" s="1911"/>
      <c r="O87" s="1911"/>
      <c r="P87" s="1911"/>
      <c r="Q87" s="1911"/>
      <c r="R87" s="1911"/>
      <c r="S87" s="1911"/>
      <c r="T87" s="1911"/>
      <c r="U87" s="1911"/>
      <c r="V87" s="1911"/>
      <c r="W87" s="1911"/>
      <c r="Z87" s="582"/>
      <c r="AA87" s="593">
        <f xml:space="preserve"> IF( SUM( AC87:AC87 ) = 0, 0,#REF! )</f>
        <v>0</v>
      </c>
      <c r="AB87" s="582"/>
    </row>
    <row r="88" spans="2:28">
      <c r="L88" s="1911"/>
      <c r="M88" s="1911"/>
      <c r="N88" s="1911"/>
      <c r="O88" s="1911"/>
      <c r="P88" s="1911"/>
      <c r="Q88" s="1911"/>
      <c r="R88" s="1911"/>
      <c r="S88" s="1911"/>
      <c r="T88" s="1911"/>
      <c r="U88" s="1911"/>
      <c r="V88" s="1911"/>
      <c r="W88" s="1911"/>
      <c r="Z88" s="582"/>
      <c r="AA88" s="593">
        <f xml:space="preserve"> IF( SUM( AC88:AC88 ) = 0, 0,#REF! )</f>
        <v>0</v>
      </c>
      <c r="AB88" s="582"/>
    </row>
    <row r="89" spans="2:28" ht="26.25" thickBot="1">
      <c r="B89" s="1912" t="s">
        <v>11</v>
      </c>
      <c r="L89" s="1911"/>
      <c r="M89" s="1911"/>
      <c r="N89" s="1911"/>
      <c r="O89" s="1911"/>
      <c r="P89" s="1911"/>
      <c r="Q89" s="1911"/>
      <c r="R89" s="1911"/>
      <c r="S89" s="1911"/>
      <c r="T89" s="1911"/>
      <c r="U89" s="1911"/>
      <c r="V89" s="1911"/>
      <c r="W89" s="1911"/>
      <c r="Z89" s="582"/>
      <c r="AA89" s="593">
        <f xml:space="preserve"> IF( SUM( AC89:AC89 ) = 0, 0,#REF! )</f>
        <v>0</v>
      </c>
      <c r="AB89" s="582"/>
    </row>
    <row r="90" spans="2:28" ht="15" thickTop="1">
      <c r="B90" s="1954" t="s">
        <v>16346</v>
      </c>
      <c r="C90" s="1955" t="s">
        <v>16347</v>
      </c>
      <c r="L90" s="1911"/>
      <c r="M90" s="1911"/>
      <c r="N90" s="1911"/>
      <c r="O90" s="1911"/>
      <c r="P90" s="1911"/>
      <c r="Q90" s="1911"/>
      <c r="R90" s="1911"/>
      <c r="S90" s="1911"/>
      <c r="T90" s="1911"/>
      <c r="U90" s="1911"/>
      <c r="V90" s="1911"/>
      <c r="W90" s="1911"/>
      <c r="Z90" s="582"/>
      <c r="AA90" s="593">
        <f xml:space="preserve"> IF( SUM( AC90:AC90 ) = 0, 0,#REF! )</f>
        <v>0</v>
      </c>
      <c r="AB90" s="582"/>
    </row>
    <row r="91" spans="2:28" ht="19.5" thickBot="1">
      <c r="B91" s="1956" t="s">
        <v>16437</v>
      </c>
      <c r="C91" s="2006">
        <v>9</v>
      </c>
      <c r="D91" s="1919"/>
      <c r="E91" s="1919"/>
      <c r="F91" s="1919"/>
      <c r="G91" s="1902"/>
      <c r="H91" s="1902"/>
      <c r="I91" s="1902"/>
      <c r="J91" s="1902"/>
      <c r="K91" s="1902"/>
      <c r="L91" s="1913"/>
      <c r="M91" s="1911"/>
      <c r="N91" s="1913"/>
      <c r="O91" s="1913"/>
      <c r="P91" s="1911"/>
      <c r="Q91" s="1913"/>
      <c r="R91" s="1913"/>
      <c r="S91" s="1911"/>
      <c r="T91" s="1913"/>
      <c r="U91" s="1913"/>
      <c r="V91" s="1911"/>
      <c r="W91" s="1911"/>
      <c r="Z91" s="582"/>
      <c r="AA91" s="593">
        <f xml:space="preserve"> IF( SUM( AC91:AC91 ) = 0, 0,#REF! )</f>
        <v>0</v>
      </c>
      <c r="AB91" s="582"/>
    </row>
    <row r="92" spans="2:28" ht="20.25" thickTop="1" thickBot="1">
      <c r="B92" s="1919"/>
      <c r="D92" s="1919"/>
      <c r="E92" s="1919"/>
      <c r="F92" s="1919"/>
      <c r="G92" s="1902"/>
      <c r="H92" s="1902"/>
      <c r="I92" s="3252" t="s">
        <v>736</v>
      </c>
      <c r="J92" s="3253"/>
      <c r="K92" s="1902"/>
      <c r="L92" s="3254" t="s">
        <v>14809</v>
      </c>
      <c r="M92" s="3255"/>
      <c r="N92" s="1913"/>
      <c r="O92" s="3254" t="s">
        <v>14810</v>
      </c>
      <c r="P92" s="3255"/>
      <c r="Q92" s="1913"/>
      <c r="R92" s="3254" t="s">
        <v>14811</v>
      </c>
      <c r="S92" s="3255"/>
      <c r="T92" s="1913"/>
      <c r="U92" s="3254" t="s">
        <v>16349</v>
      </c>
      <c r="V92" s="3255"/>
      <c r="W92" s="1911"/>
      <c r="Z92" s="582"/>
      <c r="AA92" s="593">
        <f xml:space="preserve"> IF( SUM( AC92:AC92 ) = 0, 0,#REF! )</f>
        <v>0</v>
      </c>
      <c r="AB92" s="582"/>
    </row>
    <row r="93" spans="2:28" ht="39.75" thickTop="1" thickBot="1">
      <c r="C93" s="1958" t="s">
        <v>2</v>
      </c>
      <c r="D93" s="1959" t="s">
        <v>16350</v>
      </c>
      <c r="E93" s="1959" t="s">
        <v>734</v>
      </c>
      <c r="F93" s="1959" t="s">
        <v>16291</v>
      </c>
      <c r="G93" s="1960" t="s">
        <v>16351</v>
      </c>
      <c r="H93" s="1902"/>
      <c r="I93" s="1961" t="s">
        <v>16352</v>
      </c>
      <c r="J93" s="1962" t="s">
        <v>16353</v>
      </c>
      <c r="K93" s="1902"/>
      <c r="L93" s="1963" t="s">
        <v>16352</v>
      </c>
      <c r="M93" s="1964" t="s">
        <v>16353</v>
      </c>
      <c r="N93" s="1913"/>
      <c r="O93" s="1963" t="s">
        <v>16352</v>
      </c>
      <c r="P93" s="1964" t="s">
        <v>16353</v>
      </c>
      <c r="Q93" s="1913"/>
      <c r="R93" s="1963" t="s">
        <v>16352</v>
      </c>
      <c r="S93" s="1964" t="s">
        <v>16353</v>
      </c>
      <c r="T93" s="1913"/>
      <c r="U93" s="1963" t="s">
        <v>16352</v>
      </c>
      <c r="V93" s="1964" t="s">
        <v>16353</v>
      </c>
      <c r="W93" s="1911"/>
      <c r="X93" s="1965" t="s">
        <v>6749</v>
      </c>
      <c r="Z93" s="582"/>
      <c r="AA93" s="593">
        <f xml:space="preserve"> IF( SUM( AC93:AC93 ) = 0, 0,#REF! )</f>
        <v>0</v>
      </c>
      <c r="AB93" s="582"/>
    </row>
    <row r="94" spans="2:28" ht="39" thickTop="1">
      <c r="B94" s="1974" t="s">
        <v>16354</v>
      </c>
      <c r="C94" s="2016" t="s">
        <v>16438</v>
      </c>
      <c r="D94" s="2007">
        <f>6300*1000/1000000</f>
        <v>6.3</v>
      </c>
      <c r="E94" s="1975" t="s">
        <v>16439</v>
      </c>
      <c r="F94" s="1975">
        <v>0</v>
      </c>
      <c r="G94" s="2017">
        <v>1000</v>
      </c>
      <c r="H94" s="1902"/>
      <c r="I94" s="1977">
        <v>0</v>
      </c>
      <c r="J94" s="2000">
        <f>IFERROR(I94/$G94,0)</f>
        <v>0</v>
      </c>
      <c r="K94" s="1979"/>
      <c r="L94" s="1980">
        <v>0</v>
      </c>
      <c r="M94" s="1981">
        <f>L94/$G94</f>
        <v>0</v>
      </c>
      <c r="N94" s="1982"/>
      <c r="O94" s="1980">
        <v>0</v>
      </c>
      <c r="P94" s="1981">
        <f>O94/$G94</f>
        <v>0</v>
      </c>
      <c r="Q94" s="1982"/>
      <c r="R94" s="1980">
        <v>0</v>
      </c>
      <c r="S94" s="1981">
        <f>R94/$G94</f>
        <v>0</v>
      </c>
      <c r="T94" s="1982"/>
      <c r="U94" s="1980"/>
      <c r="V94" s="1981"/>
      <c r="W94" s="1911"/>
      <c r="X94" s="1983" t="s">
        <v>16440</v>
      </c>
      <c r="Z94" s="582"/>
      <c r="AA94" s="593">
        <f xml:space="preserve"> IF( SUM( AC94:AC94 ) = 0, 0,#REF! )</f>
        <v>0</v>
      </c>
      <c r="AB94" s="582"/>
    </row>
    <row r="95" spans="2:28" ht="39" thickBot="1">
      <c r="B95" s="1956" t="s">
        <v>16358</v>
      </c>
      <c r="C95" s="1994" t="s">
        <v>16441</v>
      </c>
      <c r="D95" s="1995">
        <f>300*9000/1000000</f>
        <v>2.7</v>
      </c>
      <c r="E95" s="1994" t="s">
        <v>16439</v>
      </c>
      <c r="F95" s="1994">
        <v>0</v>
      </c>
      <c r="G95" s="2018">
        <v>9000</v>
      </c>
      <c r="H95" s="1902"/>
      <c r="I95" s="1996">
        <v>0</v>
      </c>
      <c r="J95" s="1997">
        <f>IFERROR(I95/$G95,0)</f>
        <v>0</v>
      </c>
      <c r="K95" s="1979"/>
      <c r="L95" s="1998">
        <v>0</v>
      </c>
      <c r="M95" s="1999">
        <f>L95/$G95</f>
        <v>0</v>
      </c>
      <c r="N95" s="1982"/>
      <c r="O95" s="1998">
        <v>0</v>
      </c>
      <c r="P95" s="1999">
        <f>O95/$G95</f>
        <v>0</v>
      </c>
      <c r="Q95" s="1982"/>
      <c r="R95" s="1998">
        <v>0</v>
      </c>
      <c r="S95" s="1999">
        <f>R95/$G95</f>
        <v>0</v>
      </c>
      <c r="T95" s="1982"/>
      <c r="U95" s="1998"/>
      <c r="V95" s="1999"/>
      <c r="W95" s="1911"/>
      <c r="X95" s="1973" t="s">
        <v>16442</v>
      </c>
      <c r="Z95" s="582"/>
      <c r="AA95" s="593">
        <f xml:space="preserve"> IF( SUM( AC95:AC95 ) = 0, 0,#REF! )</f>
        <v>0</v>
      </c>
      <c r="AB95" s="582"/>
    </row>
    <row r="96" spans="2:28" ht="15.75" thickTop="1" thickBot="1">
      <c r="L96" s="1911"/>
      <c r="M96" s="1911"/>
      <c r="N96" s="1911"/>
      <c r="O96" s="1911"/>
      <c r="P96" s="1911"/>
      <c r="Q96" s="1911"/>
      <c r="R96" s="1911"/>
      <c r="S96" s="1911"/>
      <c r="T96" s="1911"/>
      <c r="U96" s="1911"/>
      <c r="V96" s="1911"/>
      <c r="W96" s="1911"/>
      <c r="Z96" s="582"/>
      <c r="AA96" s="593">
        <f xml:space="preserve"> IF( SUM( AC96:AC96 ) = 0, 0,#REF! )</f>
        <v>0</v>
      </c>
      <c r="AB96" s="582"/>
    </row>
    <row r="97" spans="2:28" ht="15" thickTop="1">
      <c r="B97" s="1954" t="s">
        <v>16382</v>
      </c>
      <c r="C97" s="1955" t="s">
        <v>16347</v>
      </c>
      <c r="L97" s="1911"/>
      <c r="M97" s="1911"/>
      <c r="N97" s="1911"/>
      <c r="O97" s="1911"/>
      <c r="P97" s="1911"/>
      <c r="Q97" s="1911"/>
      <c r="R97" s="1911"/>
      <c r="S97" s="1911"/>
      <c r="T97" s="1911"/>
      <c r="U97" s="1911"/>
      <c r="V97" s="1911"/>
      <c r="W97" s="1911"/>
      <c r="Z97" s="582"/>
      <c r="AA97" s="593">
        <f xml:space="preserve"> IF( SUM( AC97:AC97 ) = 0, 0,#REF! )</f>
        <v>0</v>
      </c>
      <c r="AB97" s="582"/>
    </row>
    <row r="98" spans="2:28" ht="26.25" thickBot="1">
      <c r="B98" s="1956" t="s">
        <v>16443</v>
      </c>
      <c r="C98" s="2006">
        <v>24.876999999999999</v>
      </c>
      <c r="D98" s="1919"/>
      <c r="E98" s="1919"/>
      <c r="F98" s="1919"/>
      <c r="G98" s="1902"/>
      <c r="H98" s="1902"/>
      <c r="I98" s="1902"/>
      <c r="J98" s="1902"/>
      <c r="K98" s="1902"/>
      <c r="L98" s="1913"/>
      <c r="M98" s="1911"/>
      <c r="N98" s="1913"/>
      <c r="O98" s="1913"/>
      <c r="P98" s="1911"/>
      <c r="Q98" s="1913"/>
      <c r="R98" s="1913"/>
      <c r="S98" s="1911"/>
      <c r="T98" s="1913"/>
      <c r="U98" s="1913"/>
      <c r="V98" s="1911"/>
      <c r="W98" s="1911"/>
      <c r="Z98" s="582"/>
      <c r="AA98" s="593">
        <f xml:space="preserve"> IF( SUM( AC98:AC98 ) = 0, 0,#REF! )</f>
        <v>0</v>
      </c>
      <c r="AB98" s="582"/>
    </row>
    <row r="99" spans="2:28" ht="20.25" thickTop="1" thickBot="1">
      <c r="B99" s="1919"/>
      <c r="D99" s="1919"/>
      <c r="E99" s="1919"/>
      <c r="F99" s="1919"/>
      <c r="G99" s="1902"/>
      <c r="H99" s="1902"/>
      <c r="I99" s="3252" t="s">
        <v>736</v>
      </c>
      <c r="J99" s="3253"/>
      <c r="K99" s="1902"/>
      <c r="L99" s="3254" t="s">
        <v>14809</v>
      </c>
      <c r="M99" s="3255"/>
      <c r="N99" s="1913"/>
      <c r="O99" s="3254" t="s">
        <v>14810</v>
      </c>
      <c r="P99" s="3255"/>
      <c r="Q99" s="1913"/>
      <c r="R99" s="3254" t="s">
        <v>14811</v>
      </c>
      <c r="S99" s="3255"/>
      <c r="T99" s="1913"/>
      <c r="U99" s="3254" t="s">
        <v>16349</v>
      </c>
      <c r="V99" s="3255"/>
      <c r="W99" s="1911"/>
      <c r="Z99" s="582"/>
      <c r="AA99" s="593">
        <f xml:space="preserve"> IF( SUM( AC99:AC99 ) = 0, 0,#REF! )</f>
        <v>0</v>
      </c>
      <c r="AB99" s="582"/>
    </row>
    <row r="100" spans="2:28" ht="39.75" thickTop="1" thickBot="1">
      <c r="C100" s="1958" t="s">
        <v>2</v>
      </c>
      <c r="D100" s="1959" t="s">
        <v>16350</v>
      </c>
      <c r="E100" s="1959" t="s">
        <v>734</v>
      </c>
      <c r="F100" s="1959" t="s">
        <v>16291</v>
      </c>
      <c r="G100" s="1960" t="s">
        <v>16351</v>
      </c>
      <c r="H100" s="1902"/>
      <c r="I100" s="1961" t="s">
        <v>16352</v>
      </c>
      <c r="J100" s="1962" t="s">
        <v>16353</v>
      </c>
      <c r="K100" s="1902"/>
      <c r="L100" s="1963" t="s">
        <v>16352</v>
      </c>
      <c r="M100" s="1964" t="s">
        <v>16353</v>
      </c>
      <c r="N100" s="1913"/>
      <c r="O100" s="1963" t="s">
        <v>16352</v>
      </c>
      <c r="P100" s="1964" t="s">
        <v>16353</v>
      </c>
      <c r="Q100" s="1913"/>
      <c r="R100" s="1963" t="s">
        <v>16352</v>
      </c>
      <c r="S100" s="1964" t="s">
        <v>16353</v>
      </c>
      <c r="T100" s="1913"/>
      <c r="U100" s="1963" t="s">
        <v>16352</v>
      </c>
      <c r="V100" s="1964" t="s">
        <v>16353</v>
      </c>
      <c r="W100" s="1911"/>
      <c r="X100" s="1965" t="s">
        <v>6749</v>
      </c>
      <c r="Z100" s="582"/>
      <c r="AA100" s="593">
        <f xml:space="preserve"> IF( SUM( AC100:AC100 ) = 0, 0,#REF! )</f>
        <v>0</v>
      </c>
      <c r="AB100" s="582"/>
    </row>
    <row r="101" spans="2:28" ht="103.5" thickTop="1" thickBot="1">
      <c r="B101" s="1966" t="s">
        <v>16354</v>
      </c>
      <c r="C101" s="1967" t="s">
        <v>16444</v>
      </c>
      <c r="D101" s="1967">
        <v>24.876999999999999</v>
      </c>
      <c r="E101" s="1967" t="s">
        <v>7339</v>
      </c>
      <c r="F101" s="1967">
        <v>0</v>
      </c>
      <c r="G101" s="2013">
        <v>1</v>
      </c>
      <c r="H101" s="1902"/>
      <c r="I101" s="2014">
        <v>0</v>
      </c>
      <c r="J101" s="2012">
        <f>IFERROR(I101/$G101,0)</f>
        <v>0</v>
      </c>
      <c r="K101" s="1902"/>
      <c r="L101" s="2015">
        <v>0</v>
      </c>
      <c r="M101" s="1972">
        <f>L101/$G101</f>
        <v>0</v>
      </c>
      <c r="N101" s="1913"/>
      <c r="O101" s="2015">
        <v>0</v>
      </c>
      <c r="P101" s="1972">
        <f>O101/$G101</f>
        <v>0</v>
      </c>
      <c r="Q101" s="1913"/>
      <c r="R101" s="2015">
        <v>0</v>
      </c>
      <c r="S101" s="1972">
        <f>R101/$G101</f>
        <v>0</v>
      </c>
      <c r="T101" s="1913"/>
      <c r="U101" s="2015">
        <v>0</v>
      </c>
      <c r="V101" s="1972">
        <f>U101/$G101</f>
        <v>0</v>
      </c>
      <c r="W101" s="1911"/>
      <c r="X101" s="1973" t="s">
        <v>16445</v>
      </c>
      <c r="Z101" s="582"/>
      <c r="AA101" s="593">
        <f xml:space="preserve"> IF( SUM( AC101:AC101 ) = 0, 0,#REF! )</f>
        <v>0</v>
      </c>
      <c r="AB101" s="582"/>
    </row>
    <row r="102" spans="2:28" ht="15.75" thickTop="1" thickBot="1">
      <c r="L102" s="1911"/>
      <c r="M102" s="1911"/>
      <c r="N102" s="1911"/>
      <c r="O102" s="1911"/>
      <c r="P102" s="1911"/>
      <c r="Q102" s="1911"/>
      <c r="R102" s="1911"/>
      <c r="S102" s="1911"/>
      <c r="T102" s="1911"/>
      <c r="U102" s="1911"/>
      <c r="V102" s="1911"/>
      <c r="W102" s="1911"/>
      <c r="Z102" s="582"/>
      <c r="AA102" s="593">
        <f xml:space="preserve"> IF( SUM( AC102:AC102 ) = 0, 0,#REF! )</f>
        <v>0</v>
      </c>
      <c r="AB102" s="582"/>
    </row>
    <row r="103" spans="2:28" ht="19.5" thickTop="1">
      <c r="B103" s="1954" t="s">
        <v>16387</v>
      </c>
      <c r="C103" s="1955" t="s">
        <v>16347</v>
      </c>
      <c r="G103" s="1902"/>
      <c r="H103" s="1902"/>
      <c r="I103" s="1902"/>
      <c r="J103" s="1902"/>
      <c r="K103" s="1902"/>
      <c r="L103" s="1913"/>
      <c r="M103" s="1911"/>
      <c r="N103" s="1913"/>
      <c r="O103" s="1913"/>
      <c r="P103" s="1911"/>
      <c r="Q103" s="1913"/>
      <c r="R103" s="1913"/>
      <c r="S103" s="1911"/>
      <c r="T103" s="1913"/>
      <c r="U103" s="1913"/>
      <c r="V103" s="1911"/>
      <c r="W103" s="1911"/>
      <c r="Z103" s="582"/>
      <c r="AA103" s="593">
        <f xml:space="preserve"> IF( SUM( AC103:AC103 ) = 0, 0,#REF! )</f>
        <v>0</v>
      </c>
      <c r="AB103" s="582"/>
    </row>
    <row r="104" spans="2:28" ht="19.5" thickBot="1">
      <c r="B104" s="1956" t="s">
        <v>16446</v>
      </c>
      <c r="C104" s="1957">
        <v>17.401</v>
      </c>
      <c r="D104" s="1919"/>
      <c r="E104" s="1919"/>
      <c r="F104" s="1919"/>
      <c r="G104" s="1902"/>
      <c r="H104" s="1902"/>
      <c r="I104" s="1902"/>
      <c r="J104" s="1902"/>
      <c r="K104" s="1902"/>
      <c r="L104" s="1913"/>
      <c r="M104" s="1911"/>
      <c r="N104" s="1913"/>
      <c r="O104" s="1913"/>
      <c r="P104" s="1911"/>
      <c r="Q104" s="1913"/>
      <c r="R104" s="1913"/>
      <c r="S104" s="1911"/>
      <c r="T104" s="1913"/>
      <c r="U104" s="1913"/>
      <c r="V104" s="1911"/>
      <c r="W104" s="1911"/>
      <c r="Z104" s="582"/>
      <c r="AA104" s="593">
        <f xml:space="preserve"> IF( SUM( AC104:AC104 ) = 0, 0,#REF! )</f>
        <v>0</v>
      </c>
      <c r="AB104" s="582"/>
    </row>
    <row r="105" spans="2:28" ht="20.25" thickTop="1" thickBot="1">
      <c r="B105" s="1919"/>
      <c r="D105" s="1919"/>
      <c r="E105" s="1919"/>
      <c r="F105" s="1919"/>
      <c r="G105" s="1902"/>
      <c r="H105" s="1902"/>
      <c r="I105" s="3252" t="s">
        <v>736</v>
      </c>
      <c r="J105" s="3253"/>
      <c r="K105" s="1902"/>
      <c r="L105" s="3254" t="s">
        <v>14809</v>
      </c>
      <c r="M105" s="3255"/>
      <c r="N105" s="1913"/>
      <c r="O105" s="3254" t="s">
        <v>14810</v>
      </c>
      <c r="P105" s="3255"/>
      <c r="Q105" s="1913"/>
      <c r="R105" s="3254" t="s">
        <v>14811</v>
      </c>
      <c r="S105" s="3255"/>
      <c r="T105" s="1913"/>
      <c r="U105" s="3254" t="s">
        <v>16349</v>
      </c>
      <c r="V105" s="3255"/>
      <c r="W105" s="1911"/>
      <c r="Z105" s="582"/>
      <c r="AA105" s="593">
        <f xml:space="preserve"> IF( SUM( AC105:AC105 ) = 0, 0,#REF! )</f>
        <v>0</v>
      </c>
      <c r="AB105" s="582"/>
    </row>
    <row r="106" spans="2:28" ht="39.75" thickTop="1" thickBot="1">
      <c r="C106" s="1958" t="s">
        <v>2</v>
      </c>
      <c r="D106" s="1959" t="s">
        <v>16350</v>
      </c>
      <c r="E106" s="1959" t="s">
        <v>734</v>
      </c>
      <c r="F106" s="1959" t="s">
        <v>16291</v>
      </c>
      <c r="G106" s="1960" t="s">
        <v>16351</v>
      </c>
      <c r="H106" s="1902"/>
      <c r="I106" s="1961" t="s">
        <v>16352</v>
      </c>
      <c r="J106" s="1962" t="s">
        <v>16353</v>
      </c>
      <c r="K106" s="1902"/>
      <c r="L106" s="1963" t="s">
        <v>16352</v>
      </c>
      <c r="M106" s="1964" t="s">
        <v>16353</v>
      </c>
      <c r="N106" s="1913"/>
      <c r="O106" s="1963" t="s">
        <v>16352</v>
      </c>
      <c r="P106" s="1964" t="s">
        <v>16353</v>
      </c>
      <c r="Q106" s="1913"/>
      <c r="R106" s="1963" t="s">
        <v>16352</v>
      </c>
      <c r="S106" s="1964" t="s">
        <v>16353</v>
      </c>
      <c r="T106" s="1913"/>
      <c r="U106" s="1963" t="s">
        <v>16352</v>
      </c>
      <c r="V106" s="1964" t="s">
        <v>16353</v>
      </c>
      <c r="W106" s="1911"/>
      <c r="X106" s="1965" t="s">
        <v>6749</v>
      </c>
      <c r="Z106" s="582"/>
      <c r="AA106" s="593">
        <f xml:space="preserve"> IF( SUM( AC106:AC106 ) = 0, 0,#REF! )</f>
        <v>0</v>
      </c>
      <c r="AB106" s="582"/>
    </row>
    <row r="107" spans="2:28" ht="26.25" thickTop="1">
      <c r="B107" s="1974" t="s">
        <v>16354</v>
      </c>
      <c r="C107" s="1975" t="s">
        <v>16447</v>
      </c>
      <c r="D107" s="2007">
        <f>23.5*44800/1000000</f>
        <v>1.0528</v>
      </c>
      <c r="E107" s="1975" t="s">
        <v>8502</v>
      </c>
      <c r="F107" s="1975">
        <v>3</v>
      </c>
      <c r="G107" s="2019">
        <v>44.8</v>
      </c>
      <c r="H107" s="1902"/>
      <c r="I107" s="2008">
        <v>0</v>
      </c>
      <c r="J107" s="2000">
        <f t="shared" ref="J107:J112" si="9">IFERROR(I107/$G107,0)</f>
        <v>0</v>
      </c>
      <c r="K107" s="1979"/>
      <c r="L107" s="1980">
        <v>0</v>
      </c>
      <c r="M107" s="1981">
        <f>L107/$G107</f>
        <v>0</v>
      </c>
      <c r="N107" s="1982"/>
      <c r="O107" s="1980">
        <v>0</v>
      </c>
      <c r="P107" s="1981">
        <f>O107/$G107</f>
        <v>0</v>
      </c>
      <c r="Q107" s="1982"/>
      <c r="R107" s="1980">
        <v>0</v>
      </c>
      <c r="S107" s="1981">
        <f>R107/$G107</f>
        <v>0</v>
      </c>
      <c r="T107" s="1982"/>
      <c r="U107" s="1980"/>
      <c r="V107" s="1981"/>
      <c r="W107" s="1911"/>
      <c r="X107" s="1983" t="s">
        <v>16448</v>
      </c>
      <c r="Z107" s="582"/>
      <c r="AA107" s="593">
        <f xml:space="preserve"> IF( SUM( AC107:AC107 ) = 0, 0,#REF! )</f>
        <v>0</v>
      </c>
      <c r="AB107" s="582"/>
    </row>
    <row r="108" spans="2:28" ht="38.25">
      <c r="B108" s="1984" t="s">
        <v>16358</v>
      </c>
      <c r="C108" s="1985" t="s">
        <v>16449</v>
      </c>
      <c r="D108" s="1992">
        <f>66.36*76072/1000000</f>
        <v>5.0481379200000003</v>
      </c>
      <c r="E108" s="1985" t="s">
        <v>8502</v>
      </c>
      <c r="F108" s="1985">
        <v>3</v>
      </c>
      <c r="G108" s="2020">
        <v>76.072000000000003</v>
      </c>
      <c r="H108" s="1902"/>
      <c r="I108" s="2021">
        <v>0</v>
      </c>
      <c r="J108" s="1988">
        <f t="shared" si="9"/>
        <v>0</v>
      </c>
      <c r="K108" s="1979"/>
      <c r="L108" s="1989">
        <v>0</v>
      </c>
      <c r="M108" s="1990">
        <f>L108/$G108</f>
        <v>0</v>
      </c>
      <c r="N108" s="1982"/>
      <c r="O108" s="1989">
        <v>0</v>
      </c>
      <c r="P108" s="1990">
        <f>O108/$G108</f>
        <v>0</v>
      </c>
      <c r="Q108" s="1982"/>
      <c r="R108" s="1989">
        <v>0</v>
      </c>
      <c r="S108" s="1990">
        <f>R108/$G108</f>
        <v>0</v>
      </c>
      <c r="T108" s="1982"/>
      <c r="U108" s="1989"/>
      <c r="V108" s="1990"/>
      <c r="W108" s="1911"/>
      <c r="X108" s="1991" t="s">
        <v>16450</v>
      </c>
      <c r="Z108" s="582"/>
      <c r="AA108" s="593">
        <f xml:space="preserve"> IF( SUM( AC108:AC108 ) = 0, 0,#REF! )</f>
        <v>0</v>
      </c>
      <c r="AB108" s="582"/>
    </row>
    <row r="109" spans="2:28" ht="63.75">
      <c r="B109" s="1984" t="s">
        <v>16361</v>
      </c>
      <c r="C109" s="1985" t="s">
        <v>16451</v>
      </c>
      <c r="D109" s="1992">
        <f>1419*5100/1000000</f>
        <v>7.2369000000000003</v>
      </c>
      <c r="E109" s="1985" t="s">
        <v>8502</v>
      </c>
      <c r="F109" s="1985">
        <v>3</v>
      </c>
      <c r="G109" s="2022">
        <v>5.0999999999999996</v>
      </c>
      <c r="H109" s="1902"/>
      <c r="I109" s="2021">
        <v>0</v>
      </c>
      <c r="J109" s="1988">
        <f t="shared" si="9"/>
        <v>0</v>
      </c>
      <c r="K109" s="1979"/>
      <c r="L109" s="1989">
        <v>0</v>
      </c>
      <c r="M109" s="1990">
        <f t="shared" ref="M109:M112" si="10">L109/$G109</f>
        <v>0</v>
      </c>
      <c r="N109" s="1982"/>
      <c r="O109" s="1989">
        <v>0</v>
      </c>
      <c r="P109" s="1990">
        <f t="shared" ref="P109:P112" si="11">O109/$G109</f>
        <v>0</v>
      </c>
      <c r="Q109" s="1982"/>
      <c r="R109" s="1989">
        <v>0</v>
      </c>
      <c r="S109" s="1990">
        <f t="shared" ref="S109:S112" si="12">R109/$G109</f>
        <v>0</v>
      </c>
      <c r="T109" s="1982"/>
      <c r="U109" s="1989"/>
      <c r="V109" s="1990"/>
      <c r="W109" s="1911"/>
      <c r="X109" s="1991" t="s">
        <v>16452</v>
      </c>
      <c r="Z109" s="582"/>
      <c r="AA109" s="593">
        <f xml:space="preserve"> IF( SUM( AC109:AC109 ) = 0, 0,#REF! )</f>
        <v>0</v>
      </c>
      <c r="AB109" s="582"/>
    </row>
    <row r="110" spans="2:28" ht="76.5">
      <c r="B110" s="1984" t="s">
        <v>16364</v>
      </c>
      <c r="C110" s="1985" t="s">
        <v>16453</v>
      </c>
      <c r="D110" s="1992">
        <f>1913*1365/1000000</f>
        <v>2.6112449999999998</v>
      </c>
      <c r="E110" s="1985" t="s">
        <v>8502</v>
      </c>
      <c r="F110" s="1985">
        <v>3</v>
      </c>
      <c r="G110" s="1986">
        <v>1.913</v>
      </c>
      <c r="H110" s="1902"/>
      <c r="I110" s="2021">
        <v>0</v>
      </c>
      <c r="J110" s="1988">
        <f t="shared" si="9"/>
        <v>0</v>
      </c>
      <c r="K110" s="1979"/>
      <c r="L110" s="1989">
        <v>0</v>
      </c>
      <c r="M110" s="1990">
        <f t="shared" si="10"/>
        <v>0</v>
      </c>
      <c r="N110" s="1982"/>
      <c r="O110" s="1989">
        <v>0</v>
      </c>
      <c r="P110" s="1990">
        <f t="shared" si="11"/>
        <v>0</v>
      </c>
      <c r="Q110" s="1982"/>
      <c r="R110" s="1989">
        <v>0</v>
      </c>
      <c r="S110" s="1990">
        <f t="shared" si="12"/>
        <v>0</v>
      </c>
      <c r="T110" s="1982"/>
      <c r="U110" s="1989"/>
      <c r="V110" s="1990"/>
      <c r="W110" s="1911"/>
      <c r="X110" s="1991" t="s">
        <v>16454</v>
      </c>
      <c r="Z110" s="582"/>
      <c r="AA110" s="593">
        <f xml:space="preserve"> IF( SUM( AC110:AC110 ) = 0, 0,#REF! )</f>
        <v>0</v>
      </c>
      <c r="AB110" s="582"/>
    </row>
    <row r="111" spans="2:28" ht="38.25">
      <c r="B111" s="1984" t="s">
        <v>16367</v>
      </c>
      <c r="C111" s="1985" t="s">
        <v>16455</v>
      </c>
      <c r="D111" s="1992">
        <f>756*752/1000000</f>
        <v>0.56851200000000002</v>
      </c>
      <c r="E111" s="1985" t="s">
        <v>8502</v>
      </c>
      <c r="F111" s="1985">
        <v>3</v>
      </c>
      <c r="G111" s="1986">
        <v>0.752</v>
      </c>
      <c r="H111" s="1902"/>
      <c r="I111" s="2021">
        <v>0</v>
      </c>
      <c r="J111" s="1988">
        <f t="shared" si="9"/>
        <v>0</v>
      </c>
      <c r="K111" s="1979"/>
      <c r="L111" s="1989">
        <v>0</v>
      </c>
      <c r="M111" s="1990">
        <f t="shared" si="10"/>
        <v>0</v>
      </c>
      <c r="N111" s="1982"/>
      <c r="O111" s="1989">
        <v>0</v>
      </c>
      <c r="P111" s="1990">
        <f t="shared" si="11"/>
        <v>0</v>
      </c>
      <c r="Q111" s="1982"/>
      <c r="R111" s="1989">
        <v>0</v>
      </c>
      <c r="S111" s="1990">
        <f t="shared" si="12"/>
        <v>0</v>
      </c>
      <c r="T111" s="1982"/>
      <c r="U111" s="1989"/>
      <c r="V111" s="1990"/>
      <c r="W111" s="1911"/>
      <c r="X111" s="1991" t="s">
        <v>16456</v>
      </c>
      <c r="Z111" s="582"/>
      <c r="AA111" s="593">
        <f xml:space="preserve"> IF( SUM( AC111:AC111 ) = 0, 0,#REF! )</f>
        <v>0</v>
      </c>
      <c r="AB111" s="582"/>
    </row>
    <row r="112" spans="2:28" ht="39" thickBot="1">
      <c r="B112" s="1956" t="s">
        <v>16370</v>
      </c>
      <c r="C112" s="1994" t="s">
        <v>16457</v>
      </c>
      <c r="D112" s="1995">
        <f>1324*635/1000000</f>
        <v>0.84074000000000004</v>
      </c>
      <c r="E112" s="1994" t="s">
        <v>8502</v>
      </c>
      <c r="F112" s="1994">
        <v>3</v>
      </c>
      <c r="G112" s="1957">
        <v>1.3240000000000001</v>
      </c>
      <c r="H112" s="1902"/>
      <c r="I112" s="2009">
        <v>0</v>
      </c>
      <c r="J112" s="1997">
        <f t="shared" si="9"/>
        <v>0</v>
      </c>
      <c r="K112" s="1979"/>
      <c r="L112" s="1998">
        <v>0</v>
      </c>
      <c r="M112" s="1999">
        <f t="shared" si="10"/>
        <v>0</v>
      </c>
      <c r="N112" s="1982"/>
      <c r="O112" s="1998">
        <v>0</v>
      </c>
      <c r="P112" s="1999">
        <f t="shared" si="11"/>
        <v>0</v>
      </c>
      <c r="Q112" s="1982"/>
      <c r="R112" s="1998">
        <v>0</v>
      </c>
      <c r="S112" s="1999">
        <f t="shared" si="12"/>
        <v>0</v>
      </c>
      <c r="T112" s="1982"/>
      <c r="U112" s="1998"/>
      <c r="V112" s="1999"/>
      <c r="W112" s="1911"/>
      <c r="X112" s="1973" t="s">
        <v>16458</v>
      </c>
      <c r="Z112" s="582"/>
      <c r="AA112" s="593">
        <f xml:space="preserve"> IF( SUM( AC112:AC112 ) = 0, 0,#REF! )</f>
        <v>0</v>
      </c>
      <c r="AB112" s="582"/>
    </row>
    <row r="113" spans="2:28" ht="15" thickTop="1">
      <c r="D113" s="2005"/>
      <c r="L113" s="1911"/>
      <c r="M113" s="1911"/>
      <c r="N113" s="1911"/>
      <c r="O113" s="1911"/>
      <c r="P113" s="1911"/>
      <c r="Q113" s="1911"/>
      <c r="R113" s="1911"/>
      <c r="S113" s="1911"/>
      <c r="T113" s="1911"/>
      <c r="U113" s="1911"/>
      <c r="V113" s="1911"/>
      <c r="W113" s="1911"/>
      <c r="Z113" s="582"/>
      <c r="AA113" s="593">
        <f xml:space="preserve"> IF( SUM( AC113:AC113 ) = 0, 0,#REF! )</f>
        <v>0</v>
      </c>
      <c r="AB113" s="582"/>
    </row>
    <row r="114" spans="2:28" ht="15" thickBot="1">
      <c r="L114" s="1911"/>
      <c r="M114" s="1911"/>
      <c r="N114" s="1911"/>
      <c r="O114" s="1911"/>
      <c r="P114" s="1911"/>
      <c r="Q114" s="1911"/>
      <c r="R114" s="1911"/>
      <c r="S114" s="1911"/>
      <c r="T114" s="1911"/>
      <c r="U114" s="1911"/>
      <c r="V114" s="1911"/>
      <c r="W114" s="1911"/>
      <c r="Z114" s="582"/>
      <c r="AA114" s="593">
        <f xml:space="preserve"> IF( SUM( AC114:AC114 ) = 0, 0,#REF! )</f>
        <v>0</v>
      </c>
      <c r="AB114" s="582"/>
    </row>
    <row r="115" spans="2:28" ht="19.5" thickTop="1">
      <c r="B115" s="1954" t="s">
        <v>16416</v>
      </c>
      <c r="C115" s="1955" t="s">
        <v>16347</v>
      </c>
      <c r="G115" s="1902"/>
      <c r="H115" s="1902"/>
      <c r="I115" s="1902"/>
      <c r="J115" s="1902"/>
      <c r="K115" s="1902"/>
      <c r="L115" s="1913"/>
      <c r="M115" s="1911"/>
      <c r="N115" s="1913"/>
      <c r="O115" s="1913"/>
      <c r="P115" s="1911"/>
      <c r="Q115" s="1913"/>
      <c r="R115" s="1913"/>
      <c r="S115" s="1911"/>
      <c r="T115" s="1913"/>
      <c r="U115" s="1913"/>
      <c r="V115" s="1911"/>
      <c r="W115" s="1911"/>
      <c r="Z115" s="582"/>
      <c r="AA115" s="593">
        <f xml:space="preserve"> IF( SUM( AC115:AC115 ) = 0, 0,#REF! )</f>
        <v>0</v>
      </c>
      <c r="AB115" s="582"/>
    </row>
    <row r="116" spans="2:28" ht="19.5" thickBot="1">
      <c r="B116" s="1956" t="s">
        <v>16459</v>
      </c>
      <c r="C116" s="1957">
        <v>7.6420000000000003</v>
      </c>
      <c r="D116" s="1919"/>
      <c r="E116" s="1919"/>
      <c r="F116" s="1919"/>
      <c r="G116" s="1902"/>
      <c r="H116" s="1902"/>
      <c r="I116" s="1902"/>
      <c r="J116" s="1902"/>
      <c r="K116" s="1902"/>
      <c r="L116" s="1913"/>
      <c r="M116" s="1911"/>
      <c r="N116" s="1913"/>
      <c r="O116" s="1913"/>
      <c r="P116" s="1911"/>
      <c r="Q116" s="1913"/>
      <c r="R116" s="1913"/>
      <c r="S116" s="1911"/>
      <c r="T116" s="1913"/>
      <c r="U116" s="1913"/>
      <c r="V116" s="1911"/>
      <c r="W116" s="1911"/>
      <c r="Z116" s="582"/>
      <c r="AA116" s="593">
        <f xml:space="preserve"> IF( SUM( AC116:AC116 ) = 0, 0,#REF! )</f>
        <v>0</v>
      </c>
      <c r="AB116" s="582"/>
    </row>
    <row r="117" spans="2:28" ht="20.25" thickTop="1" thickBot="1">
      <c r="B117" s="1919"/>
      <c r="D117" s="1919"/>
      <c r="E117" s="1919"/>
      <c r="F117" s="1919"/>
      <c r="G117" s="1902"/>
      <c r="H117" s="1902"/>
      <c r="I117" s="3252" t="s">
        <v>736</v>
      </c>
      <c r="J117" s="3253"/>
      <c r="K117" s="1902"/>
      <c r="L117" s="3254" t="s">
        <v>14809</v>
      </c>
      <c r="M117" s="3255"/>
      <c r="N117" s="1913"/>
      <c r="O117" s="3254" t="s">
        <v>14810</v>
      </c>
      <c r="P117" s="3255"/>
      <c r="Q117" s="1913"/>
      <c r="R117" s="3254" t="s">
        <v>14811</v>
      </c>
      <c r="S117" s="3255"/>
      <c r="T117" s="1913"/>
      <c r="U117" s="3254" t="s">
        <v>16349</v>
      </c>
      <c r="V117" s="3255"/>
      <c r="W117" s="1911"/>
      <c r="Z117" s="582"/>
      <c r="AA117" s="593">
        <f xml:space="preserve"> IF( SUM( AC117:AC117 ) = 0, 0,#REF! )</f>
        <v>0</v>
      </c>
      <c r="AB117" s="582"/>
    </row>
    <row r="118" spans="2:28" ht="39.75" thickTop="1" thickBot="1">
      <c r="C118" s="1958" t="s">
        <v>2</v>
      </c>
      <c r="D118" s="1959" t="s">
        <v>16350</v>
      </c>
      <c r="E118" s="1959" t="s">
        <v>734</v>
      </c>
      <c r="F118" s="1959" t="s">
        <v>16291</v>
      </c>
      <c r="G118" s="1960" t="s">
        <v>16351</v>
      </c>
      <c r="H118" s="1902"/>
      <c r="I118" s="1961" t="s">
        <v>16352</v>
      </c>
      <c r="J118" s="1962" t="s">
        <v>16353</v>
      </c>
      <c r="K118" s="1902"/>
      <c r="L118" s="1963" t="s">
        <v>16352</v>
      </c>
      <c r="M118" s="1964" t="s">
        <v>16353</v>
      </c>
      <c r="N118" s="1913"/>
      <c r="O118" s="1963" t="s">
        <v>16352</v>
      </c>
      <c r="P118" s="1964" t="s">
        <v>16353</v>
      </c>
      <c r="Q118" s="1913"/>
      <c r="R118" s="1963" t="s">
        <v>16352</v>
      </c>
      <c r="S118" s="1964" t="s">
        <v>16353</v>
      </c>
      <c r="T118" s="1913"/>
      <c r="U118" s="1963" t="s">
        <v>16352</v>
      </c>
      <c r="V118" s="1964" t="s">
        <v>16353</v>
      </c>
      <c r="W118" s="1911"/>
      <c r="X118" s="1965" t="s">
        <v>6749</v>
      </c>
      <c r="Z118" s="582"/>
      <c r="AA118" s="593">
        <f xml:space="preserve"> IF( SUM( AC118:AC118 ) = 0, 0,#REF! )</f>
        <v>0</v>
      </c>
      <c r="AB118" s="582"/>
    </row>
    <row r="119" spans="2:28" ht="26.25" thickTop="1">
      <c r="B119" s="1974" t="s">
        <v>16354</v>
      </c>
      <c r="C119" s="1975" t="s">
        <v>16460</v>
      </c>
      <c r="D119" s="2007">
        <f>2317*248/1000000</f>
        <v>0.57461600000000002</v>
      </c>
      <c r="E119" s="1975" t="s">
        <v>16356</v>
      </c>
      <c r="F119" s="1975">
        <v>0</v>
      </c>
      <c r="G119" s="1986">
        <v>248</v>
      </c>
      <c r="H119" s="1902"/>
      <c r="I119" s="1977">
        <v>0</v>
      </c>
      <c r="J119" s="2000">
        <f t="shared" ref="J119:J128" si="13">IFERROR(I119/$G119,0)</f>
        <v>0</v>
      </c>
      <c r="K119" s="1979"/>
      <c r="L119" s="1980">
        <v>0</v>
      </c>
      <c r="M119" s="1981">
        <f>L119/$G119</f>
        <v>0</v>
      </c>
      <c r="N119" s="1982"/>
      <c r="O119" s="1980">
        <v>0</v>
      </c>
      <c r="P119" s="1981">
        <f>O119/$G119</f>
        <v>0</v>
      </c>
      <c r="Q119" s="1982"/>
      <c r="R119" s="1980">
        <v>0</v>
      </c>
      <c r="S119" s="1981">
        <f>R119/$G119</f>
        <v>0</v>
      </c>
      <c r="T119" s="1982"/>
      <c r="U119" s="1980"/>
      <c r="V119" s="1981"/>
      <c r="W119" s="1911"/>
      <c r="X119" s="1983" t="s">
        <v>16461</v>
      </c>
      <c r="Z119" s="582"/>
      <c r="AA119" s="593">
        <f xml:space="preserve"> IF( SUM( AC119:AC119 ) = 0, 0,#REF! )</f>
        <v>0</v>
      </c>
      <c r="AB119" s="582"/>
    </row>
    <row r="120" spans="2:28" ht="25.5">
      <c r="B120" s="1984" t="s">
        <v>16358</v>
      </c>
      <c r="C120" s="1985" t="s">
        <v>16462</v>
      </c>
      <c r="D120" s="1992">
        <f>2926*163/1000000</f>
        <v>0.47693799999999997</v>
      </c>
      <c r="E120" s="1985" t="s">
        <v>16356</v>
      </c>
      <c r="F120" s="1985">
        <v>0</v>
      </c>
      <c r="G120" s="1986">
        <v>163</v>
      </c>
      <c r="H120" s="1902"/>
      <c r="I120" s="1987">
        <v>0</v>
      </c>
      <c r="J120" s="1988">
        <f t="shared" si="13"/>
        <v>0</v>
      </c>
      <c r="K120" s="1979"/>
      <c r="L120" s="1989">
        <v>0</v>
      </c>
      <c r="M120" s="1990">
        <f>L120/$G120</f>
        <v>0</v>
      </c>
      <c r="N120" s="1982"/>
      <c r="O120" s="1989">
        <v>0</v>
      </c>
      <c r="P120" s="1990">
        <f>O120/$G120</f>
        <v>0</v>
      </c>
      <c r="Q120" s="1982"/>
      <c r="R120" s="1989">
        <v>0</v>
      </c>
      <c r="S120" s="1990">
        <f>R120/$G120</f>
        <v>0</v>
      </c>
      <c r="T120" s="1982"/>
      <c r="U120" s="1989"/>
      <c r="V120" s="1990"/>
      <c r="W120" s="1911"/>
      <c r="X120" s="1991" t="s">
        <v>16463</v>
      </c>
      <c r="Z120" s="582"/>
      <c r="AA120" s="593">
        <f xml:space="preserve"> IF( SUM( AC120:AC120 ) = 0, 0,#REF! )</f>
        <v>0</v>
      </c>
      <c r="AB120" s="582"/>
    </row>
    <row r="121" spans="2:28" ht="25.5">
      <c r="B121" s="1984" t="s">
        <v>16361</v>
      </c>
      <c r="C121" s="1985" t="s">
        <v>16464</v>
      </c>
      <c r="D121" s="1992">
        <f>100*4950/1000000</f>
        <v>0.495</v>
      </c>
      <c r="E121" s="1985" t="s">
        <v>16356</v>
      </c>
      <c r="F121" s="1985">
        <v>0</v>
      </c>
      <c r="G121" s="1986">
        <v>100</v>
      </c>
      <c r="H121" s="1902"/>
      <c r="I121" s="1987">
        <v>0</v>
      </c>
      <c r="J121" s="1988">
        <f t="shared" si="13"/>
        <v>0</v>
      </c>
      <c r="K121" s="1979"/>
      <c r="L121" s="1989">
        <v>0</v>
      </c>
      <c r="M121" s="1990">
        <f t="shared" ref="M121:M128" si="14">L121/$G121</f>
        <v>0</v>
      </c>
      <c r="N121" s="1982"/>
      <c r="O121" s="1989">
        <v>0</v>
      </c>
      <c r="P121" s="1990">
        <f t="shared" ref="P121:P128" si="15">O121/$G121</f>
        <v>0</v>
      </c>
      <c r="Q121" s="1982"/>
      <c r="R121" s="1989">
        <v>0</v>
      </c>
      <c r="S121" s="1990">
        <f t="shared" ref="S121:S128" si="16">R121/$G121</f>
        <v>0</v>
      </c>
      <c r="T121" s="1982"/>
      <c r="U121" s="1989"/>
      <c r="V121" s="1990"/>
      <c r="W121" s="1911"/>
      <c r="X121" s="1991" t="s">
        <v>16465</v>
      </c>
      <c r="Z121" s="582"/>
      <c r="AA121" s="593">
        <f xml:space="preserve"> IF( SUM( AC121:AC121 ) = 0, 0,#REF! )</f>
        <v>0</v>
      </c>
      <c r="AB121" s="582"/>
    </row>
    <row r="122" spans="2:28" ht="25.5">
      <c r="B122" s="1984" t="s">
        <v>16364</v>
      </c>
      <c r="C122" s="1985" t="s">
        <v>16466</v>
      </c>
      <c r="D122" s="1992">
        <f>3250*100/1000000</f>
        <v>0.32500000000000001</v>
      </c>
      <c r="E122" s="1985" t="s">
        <v>16356</v>
      </c>
      <c r="F122" s="1985">
        <v>0</v>
      </c>
      <c r="G122" s="1986">
        <v>100</v>
      </c>
      <c r="H122" s="1902"/>
      <c r="I122" s="1987">
        <v>0</v>
      </c>
      <c r="J122" s="1988">
        <f t="shared" si="13"/>
        <v>0</v>
      </c>
      <c r="K122" s="1979"/>
      <c r="L122" s="1989">
        <v>0</v>
      </c>
      <c r="M122" s="1990">
        <f t="shared" si="14"/>
        <v>0</v>
      </c>
      <c r="N122" s="1982"/>
      <c r="O122" s="1989">
        <v>0</v>
      </c>
      <c r="P122" s="1990">
        <f t="shared" si="15"/>
        <v>0</v>
      </c>
      <c r="Q122" s="1982"/>
      <c r="R122" s="1989">
        <v>0</v>
      </c>
      <c r="S122" s="1990">
        <f t="shared" si="16"/>
        <v>0</v>
      </c>
      <c r="T122" s="1982"/>
      <c r="U122" s="1989"/>
      <c r="V122" s="1990"/>
      <c r="W122" s="1911"/>
      <c r="X122" s="1991" t="s">
        <v>16467</v>
      </c>
      <c r="Z122" s="582"/>
      <c r="AA122" s="593">
        <f xml:space="preserve"> IF( SUM( AC122:AC122 ) = 0, 0,#REF! )</f>
        <v>0</v>
      </c>
      <c r="AB122" s="582"/>
    </row>
    <row r="123" spans="2:28" ht="153">
      <c r="B123" s="1984" t="s">
        <v>16367</v>
      </c>
      <c r="C123" s="1985" t="s">
        <v>16468</v>
      </c>
      <c r="D123" s="1992">
        <v>0.35</v>
      </c>
      <c r="E123" s="1985" t="s">
        <v>7339</v>
      </c>
      <c r="F123" s="1985">
        <v>0</v>
      </c>
      <c r="G123" s="2023">
        <v>1</v>
      </c>
      <c r="H123" s="1902"/>
      <c r="I123" s="1987">
        <v>0</v>
      </c>
      <c r="J123" s="1988">
        <f t="shared" si="13"/>
        <v>0</v>
      </c>
      <c r="K123" s="1979"/>
      <c r="L123" s="1989">
        <v>0</v>
      </c>
      <c r="M123" s="1990">
        <f t="shared" si="14"/>
        <v>0</v>
      </c>
      <c r="N123" s="1982"/>
      <c r="O123" s="1989">
        <v>0</v>
      </c>
      <c r="P123" s="1990">
        <f t="shared" si="15"/>
        <v>0</v>
      </c>
      <c r="Q123" s="1982"/>
      <c r="R123" s="1989">
        <v>0</v>
      </c>
      <c r="S123" s="1990">
        <f t="shared" si="16"/>
        <v>0</v>
      </c>
      <c r="T123" s="1982"/>
      <c r="U123" s="1989"/>
      <c r="V123" s="1990"/>
      <c r="W123" s="1911"/>
      <c r="X123" s="1991" t="s">
        <v>16469</v>
      </c>
      <c r="Z123" s="582"/>
      <c r="AA123" s="593">
        <f xml:space="preserve"> IF( SUM( AC123:AC123 ) = 0, 0,#REF! )</f>
        <v>0</v>
      </c>
      <c r="AB123" s="582"/>
    </row>
    <row r="124" spans="2:28" ht="38.25">
      <c r="B124" s="1984" t="s">
        <v>16370</v>
      </c>
      <c r="C124" s="1985" t="s">
        <v>16470</v>
      </c>
      <c r="D124" s="1992">
        <v>0.25</v>
      </c>
      <c r="E124" s="1985" t="s">
        <v>16356</v>
      </c>
      <c r="F124" s="1985">
        <v>0</v>
      </c>
      <c r="G124" s="1986">
        <v>25</v>
      </c>
      <c r="H124" s="1902"/>
      <c r="I124" s="1987">
        <v>0</v>
      </c>
      <c r="J124" s="1988">
        <f t="shared" si="13"/>
        <v>0</v>
      </c>
      <c r="K124" s="1979"/>
      <c r="L124" s="1989">
        <v>0</v>
      </c>
      <c r="M124" s="1990">
        <f t="shared" si="14"/>
        <v>0</v>
      </c>
      <c r="N124" s="1982"/>
      <c r="O124" s="1989">
        <v>0</v>
      </c>
      <c r="P124" s="1990">
        <f t="shared" si="15"/>
        <v>0</v>
      </c>
      <c r="Q124" s="1982"/>
      <c r="R124" s="1989">
        <v>0</v>
      </c>
      <c r="S124" s="1990">
        <f t="shared" si="16"/>
        <v>0</v>
      </c>
      <c r="T124" s="1982"/>
      <c r="U124" s="1989"/>
      <c r="V124" s="1990"/>
      <c r="W124" s="1911"/>
      <c r="X124" s="1991" t="s">
        <v>16471</v>
      </c>
      <c r="Z124" s="582"/>
      <c r="AA124" s="593">
        <f xml:space="preserve"> IF( SUM( AC124:AC124 ) = 0, 0,#REF! )</f>
        <v>0</v>
      </c>
      <c r="AB124" s="582"/>
    </row>
    <row r="125" spans="2:28" ht="114.75" customHeight="1">
      <c r="B125" s="1984" t="s">
        <v>16373</v>
      </c>
      <c r="C125" s="1985" t="s">
        <v>16472</v>
      </c>
      <c r="D125" s="1992">
        <v>0.5</v>
      </c>
      <c r="E125" s="1985" t="s">
        <v>16356</v>
      </c>
      <c r="F125" s="1985">
        <v>0</v>
      </c>
      <c r="G125" s="2024">
        <v>1</v>
      </c>
      <c r="H125" s="1902"/>
      <c r="I125" s="1987">
        <v>0</v>
      </c>
      <c r="J125" s="1988">
        <f t="shared" si="13"/>
        <v>0</v>
      </c>
      <c r="K125" s="1979"/>
      <c r="L125" s="1989">
        <v>0</v>
      </c>
      <c r="M125" s="1990">
        <f t="shared" si="14"/>
        <v>0</v>
      </c>
      <c r="N125" s="1982"/>
      <c r="O125" s="1989">
        <v>0</v>
      </c>
      <c r="P125" s="1990">
        <f t="shared" si="15"/>
        <v>0</v>
      </c>
      <c r="Q125" s="1982"/>
      <c r="R125" s="1989">
        <v>0</v>
      </c>
      <c r="S125" s="1990">
        <f t="shared" si="16"/>
        <v>0</v>
      </c>
      <c r="T125" s="1982"/>
      <c r="U125" s="1989"/>
      <c r="V125" s="1990"/>
      <c r="W125" s="1911"/>
      <c r="X125" s="1991" t="s">
        <v>16473</v>
      </c>
      <c r="Z125" s="582"/>
      <c r="AA125" s="593">
        <f xml:space="preserve"> IF( SUM( AC125:AC125 ) = 0, 0,#REF! )</f>
        <v>0</v>
      </c>
      <c r="AB125" s="582"/>
    </row>
    <row r="126" spans="2:28" ht="89.25" customHeight="1">
      <c r="B126" s="1984" t="s">
        <v>16376</v>
      </c>
      <c r="C126" s="2025" t="s">
        <v>16474</v>
      </c>
      <c r="D126" s="2026">
        <v>0.75</v>
      </c>
      <c r="E126" s="2025" t="s">
        <v>7339</v>
      </c>
      <c r="F126" s="2025">
        <v>0</v>
      </c>
      <c r="G126" s="2024">
        <v>1</v>
      </c>
      <c r="H126" s="1902"/>
      <c r="I126" s="2027">
        <v>0</v>
      </c>
      <c r="J126" s="1988">
        <f t="shared" si="13"/>
        <v>0</v>
      </c>
      <c r="K126" s="1979"/>
      <c r="L126" s="1989">
        <v>0</v>
      </c>
      <c r="M126" s="1990">
        <f t="shared" si="14"/>
        <v>0</v>
      </c>
      <c r="N126" s="1982"/>
      <c r="O126" s="1989">
        <v>0</v>
      </c>
      <c r="P126" s="1990">
        <f t="shared" si="15"/>
        <v>0</v>
      </c>
      <c r="Q126" s="1982"/>
      <c r="R126" s="1989">
        <v>0</v>
      </c>
      <c r="S126" s="1990">
        <f t="shared" si="16"/>
        <v>0</v>
      </c>
      <c r="T126" s="1982"/>
      <c r="U126" s="1989"/>
      <c r="V126" s="1990"/>
      <c r="W126" s="1911"/>
      <c r="X126" s="1991" t="s">
        <v>16475</v>
      </c>
      <c r="Z126" s="582"/>
      <c r="AA126" s="593">
        <f xml:space="preserve"> IF( SUM( AC126:AC126 ) = 0, 0,#REF! )</f>
        <v>0</v>
      </c>
      <c r="AB126" s="582"/>
    </row>
    <row r="127" spans="2:28" ht="76.5">
      <c r="B127" s="1984" t="s">
        <v>16379</v>
      </c>
      <c r="C127" s="2025" t="s">
        <v>16476</v>
      </c>
      <c r="D127" s="2026">
        <v>2</v>
      </c>
      <c r="E127" s="2025" t="s">
        <v>7339</v>
      </c>
      <c r="F127" s="2025">
        <v>0</v>
      </c>
      <c r="G127" s="2024">
        <v>1</v>
      </c>
      <c r="H127" s="1902"/>
      <c r="I127" s="2027">
        <v>0</v>
      </c>
      <c r="J127" s="1988">
        <f t="shared" si="13"/>
        <v>0</v>
      </c>
      <c r="K127" s="1979"/>
      <c r="L127" s="1989">
        <v>0</v>
      </c>
      <c r="M127" s="1990">
        <f t="shared" si="14"/>
        <v>0</v>
      </c>
      <c r="N127" s="1982"/>
      <c r="O127" s="1989">
        <v>0</v>
      </c>
      <c r="P127" s="1990">
        <f t="shared" si="15"/>
        <v>0</v>
      </c>
      <c r="Q127" s="1982"/>
      <c r="R127" s="1989">
        <v>0</v>
      </c>
      <c r="S127" s="1990">
        <f t="shared" si="16"/>
        <v>0</v>
      </c>
      <c r="T127" s="1982"/>
      <c r="U127" s="1989"/>
      <c r="V127" s="1990"/>
      <c r="W127" s="1911"/>
      <c r="X127" s="1991" t="s">
        <v>16477</v>
      </c>
      <c r="Z127" s="582"/>
      <c r="AA127" s="593">
        <f xml:space="preserve"> IF( SUM( AC127:AC127 ) = 0, 0,#REF! )</f>
        <v>0</v>
      </c>
      <c r="AB127" s="582"/>
    </row>
    <row r="128" spans="2:28" ht="26.25" thickBot="1">
      <c r="B128" s="1956" t="s">
        <v>16407</v>
      </c>
      <c r="C128" s="1994" t="s">
        <v>16478</v>
      </c>
      <c r="D128" s="1995">
        <v>1.92</v>
      </c>
      <c r="E128" s="1994" t="s">
        <v>16439</v>
      </c>
      <c r="F128" s="1994">
        <v>1</v>
      </c>
      <c r="G128" s="1957">
        <v>11.5</v>
      </c>
      <c r="H128" s="1902"/>
      <c r="I128" s="2028">
        <v>0</v>
      </c>
      <c r="J128" s="1997">
        <f t="shared" si="13"/>
        <v>0</v>
      </c>
      <c r="K128" s="1979"/>
      <c r="L128" s="1998">
        <v>0</v>
      </c>
      <c r="M128" s="1999">
        <f t="shared" si="14"/>
        <v>0</v>
      </c>
      <c r="N128" s="1982"/>
      <c r="O128" s="1998">
        <v>0</v>
      </c>
      <c r="P128" s="1999">
        <f t="shared" si="15"/>
        <v>0</v>
      </c>
      <c r="Q128" s="1982"/>
      <c r="R128" s="1998">
        <v>0</v>
      </c>
      <c r="S128" s="1999">
        <f t="shared" si="16"/>
        <v>0</v>
      </c>
      <c r="T128" s="1982"/>
      <c r="U128" s="1998"/>
      <c r="V128" s="1999"/>
      <c r="W128" s="1911"/>
      <c r="X128" s="1973" t="s">
        <v>16479</v>
      </c>
      <c r="Z128" s="582"/>
      <c r="AA128" s="593">
        <f xml:space="preserve"> IF( SUM( AC128:AC128 ) = 0, 0,#REF! )</f>
        <v>0</v>
      </c>
      <c r="AB128" s="582"/>
    </row>
    <row r="129" spans="2:28" ht="15.75" thickTop="1" thickBot="1">
      <c r="D129" s="1953"/>
      <c r="L129" s="1911"/>
      <c r="M129" s="1911"/>
      <c r="N129" s="1911"/>
      <c r="O129" s="1911"/>
      <c r="P129" s="1911"/>
      <c r="Q129" s="1911"/>
      <c r="R129" s="1911"/>
      <c r="S129" s="1911"/>
      <c r="T129" s="1911"/>
      <c r="U129" s="1911"/>
      <c r="V129" s="1911"/>
      <c r="W129" s="1911"/>
      <c r="Z129" s="582"/>
      <c r="AA129" s="593">
        <f xml:space="preserve"> IF( SUM( AC129:AC129 ) = 0, 0,#REF! )</f>
        <v>0</v>
      </c>
      <c r="AB129" s="582"/>
    </row>
    <row r="130" spans="2:28" ht="19.5" thickTop="1">
      <c r="B130" s="1954" t="s">
        <v>16423</v>
      </c>
      <c r="C130" s="1955" t="s">
        <v>16347</v>
      </c>
      <c r="G130" s="1902"/>
      <c r="H130" s="1902"/>
      <c r="I130" s="1902"/>
      <c r="J130" s="1902"/>
      <c r="K130" s="1902"/>
      <c r="L130" s="1913"/>
      <c r="M130" s="1911"/>
      <c r="N130" s="1913"/>
      <c r="O130" s="1913"/>
      <c r="P130" s="1911"/>
      <c r="Q130" s="1913"/>
      <c r="R130" s="1913"/>
      <c r="S130" s="1911"/>
      <c r="T130" s="1913"/>
      <c r="U130" s="1913"/>
      <c r="V130" s="1911"/>
      <c r="W130" s="1911"/>
      <c r="Z130" s="582"/>
      <c r="AA130" s="593">
        <f xml:space="preserve"> IF( SUM( AC130:AC130 ) = 0, 0,#REF! )</f>
        <v>0</v>
      </c>
      <c r="AB130" s="582"/>
    </row>
    <row r="131" spans="2:28" ht="19.5" thickBot="1">
      <c r="B131" s="1956" t="s">
        <v>16480</v>
      </c>
      <c r="C131" s="1957">
        <v>22.071999999999999</v>
      </c>
      <c r="D131" s="1919"/>
      <c r="E131" s="1919"/>
      <c r="F131" s="1919"/>
      <c r="G131" s="1902"/>
      <c r="H131" s="1902"/>
      <c r="I131" s="1902"/>
      <c r="J131" s="1902"/>
      <c r="K131" s="1902"/>
      <c r="L131" s="1913"/>
      <c r="M131" s="1911"/>
      <c r="N131" s="1913"/>
      <c r="O131" s="1913"/>
      <c r="P131" s="1911"/>
      <c r="Q131" s="1913"/>
      <c r="R131" s="1913"/>
      <c r="S131" s="1911"/>
      <c r="T131" s="1913"/>
      <c r="U131" s="1913"/>
      <c r="V131" s="1911"/>
      <c r="W131" s="1911"/>
      <c r="Z131" s="582"/>
      <c r="AA131" s="593">
        <f xml:space="preserve"> IF( SUM( AC131:AC131 ) = 0, 0,#REF! )</f>
        <v>0</v>
      </c>
      <c r="AB131" s="582"/>
    </row>
    <row r="132" spans="2:28" ht="20.25" thickTop="1" thickBot="1">
      <c r="B132" s="1919"/>
      <c r="D132" s="1919"/>
      <c r="E132" s="1919"/>
      <c r="F132" s="1919"/>
      <c r="G132" s="1902"/>
      <c r="H132" s="1902"/>
      <c r="I132" s="3252" t="s">
        <v>736</v>
      </c>
      <c r="J132" s="3253"/>
      <c r="K132" s="1902"/>
      <c r="L132" s="3254" t="s">
        <v>14809</v>
      </c>
      <c r="M132" s="3255"/>
      <c r="N132" s="1913"/>
      <c r="O132" s="3254" t="s">
        <v>14810</v>
      </c>
      <c r="P132" s="3255"/>
      <c r="Q132" s="1913"/>
      <c r="R132" s="3254" t="s">
        <v>14811</v>
      </c>
      <c r="S132" s="3255"/>
      <c r="T132" s="1913"/>
      <c r="U132" s="3254" t="s">
        <v>16349</v>
      </c>
      <c r="V132" s="3255"/>
      <c r="W132" s="1911"/>
      <c r="Z132" s="582"/>
      <c r="AA132" s="593">
        <f xml:space="preserve"> IF( SUM( AC132:AC132 ) = 0, 0,#REF! )</f>
        <v>0</v>
      </c>
      <c r="AB132" s="582"/>
    </row>
    <row r="133" spans="2:28" ht="39.75" thickTop="1" thickBot="1">
      <c r="C133" s="1958" t="s">
        <v>2</v>
      </c>
      <c r="D133" s="1959" t="s">
        <v>16350</v>
      </c>
      <c r="E133" s="1959" t="s">
        <v>734</v>
      </c>
      <c r="F133" s="1959" t="s">
        <v>16291</v>
      </c>
      <c r="G133" s="1960" t="s">
        <v>16351</v>
      </c>
      <c r="H133" s="1902"/>
      <c r="I133" s="1961" t="s">
        <v>16352</v>
      </c>
      <c r="J133" s="1962" t="s">
        <v>16353</v>
      </c>
      <c r="K133" s="1902"/>
      <c r="L133" s="1963" t="s">
        <v>16352</v>
      </c>
      <c r="M133" s="1964" t="s">
        <v>16353</v>
      </c>
      <c r="N133" s="1913"/>
      <c r="O133" s="1963" t="s">
        <v>16352</v>
      </c>
      <c r="P133" s="1964" t="s">
        <v>16353</v>
      </c>
      <c r="Q133" s="1913"/>
      <c r="R133" s="1963" t="s">
        <v>16352</v>
      </c>
      <c r="S133" s="1964" t="s">
        <v>16353</v>
      </c>
      <c r="T133" s="1913"/>
      <c r="U133" s="1963" t="s">
        <v>16352</v>
      </c>
      <c r="V133" s="1964" t="s">
        <v>16353</v>
      </c>
      <c r="W133" s="1911"/>
      <c r="X133" s="1965" t="s">
        <v>6749</v>
      </c>
      <c r="Z133" s="582"/>
      <c r="AA133" s="593">
        <f xml:space="preserve"> IF( SUM( AC133:AC133 ) = 0, 0,#REF! )</f>
        <v>0</v>
      </c>
      <c r="AB133" s="582"/>
    </row>
    <row r="134" spans="2:28" ht="19.5" thickTop="1">
      <c r="B134" s="1974" t="s">
        <v>16354</v>
      </c>
      <c r="C134" s="1975" t="s">
        <v>16481</v>
      </c>
      <c r="D134" s="2007">
        <v>12.818</v>
      </c>
      <c r="E134" s="1975" t="s">
        <v>7339</v>
      </c>
      <c r="F134" s="1975">
        <v>0</v>
      </c>
      <c r="G134" s="2023">
        <v>1</v>
      </c>
      <c r="H134" s="1902"/>
      <c r="I134" s="2029">
        <v>0</v>
      </c>
      <c r="J134" s="2000">
        <f>IFERROR(I134/$G134,0)</f>
        <v>0</v>
      </c>
      <c r="K134" s="1979"/>
      <c r="L134" s="1980">
        <v>0</v>
      </c>
      <c r="M134" s="1981">
        <f>L134/$G134</f>
        <v>0</v>
      </c>
      <c r="N134" s="1982"/>
      <c r="O134" s="1980">
        <v>0</v>
      </c>
      <c r="P134" s="1981">
        <f>O134/$G134</f>
        <v>0</v>
      </c>
      <c r="Q134" s="1982"/>
      <c r="R134" s="1980">
        <v>0</v>
      </c>
      <c r="S134" s="1981">
        <f>R134/$G134</f>
        <v>0</v>
      </c>
      <c r="T134" s="1982"/>
      <c r="U134" s="1980"/>
      <c r="V134" s="1981"/>
      <c r="W134" s="1911"/>
      <c r="X134" s="1983" t="s">
        <v>16482</v>
      </c>
      <c r="Z134" s="582"/>
      <c r="AA134" s="593">
        <f xml:space="preserve"> IF( SUM( AC134:AC134 ) = 0, 0,#REF! )</f>
        <v>0</v>
      </c>
      <c r="AB134" s="582"/>
    </row>
    <row r="135" spans="2:28" ht="26.25" thickBot="1">
      <c r="B135" s="1956" t="s">
        <v>16358</v>
      </c>
      <c r="C135" s="1994" t="s">
        <v>16483</v>
      </c>
      <c r="D135" s="1995">
        <v>9.8840000000000003</v>
      </c>
      <c r="E135" s="1994" t="s">
        <v>7339</v>
      </c>
      <c r="F135" s="1994">
        <v>0</v>
      </c>
      <c r="G135" s="2030">
        <v>1</v>
      </c>
      <c r="H135" s="1902"/>
      <c r="I135" s="2031">
        <v>0</v>
      </c>
      <c r="J135" s="1997">
        <f>IFERROR(I135/$G135,0)</f>
        <v>0</v>
      </c>
      <c r="K135" s="1979"/>
      <c r="L135" s="1998">
        <v>0</v>
      </c>
      <c r="M135" s="1999">
        <f>L135/$G135</f>
        <v>0</v>
      </c>
      <c r="N135" s="1982"/>
      <c r="O135" s="1998">
        <v>0</v>
      </c>
      <c r="P135" s="1999">
        <f>O135/$G135</f>
        <v>0</v>
      </c>
      <c r="Q135" s="1982"/>
      <c r="R135" s="1998">
        <v>0</v>
      </c>
      <c r="S135" s="1999">
        <f>R135/$G135</f>
        <v>0</v>
      </c>
      <c r="T135" s="1982"/>
      <c r="U135" s="1998"/>
      <c r="V135" s="1999"/>
      <c r="W135" s="1911"/>
      <c r="X135" s="1973" t="s">
        <v>16484</v>
      </c>
      <c r="Z135" s="582"/>
      <c r="AA135" s="593">
        <f xml:space="preserve"> IF( SUM( AC135:AC135 ) = 0, 0,#REF! )</f>
        <v>0</v>
      </c>
      <c r="AB135" s="582"/>
    </row>
    <row r="136" spans="2:28" ht="15" thickTop="1">
      <c r="L136" s="1911"/>
      <c r="M136" s="1911"/>
      <c r="N136" s="1911"/>
      <c r="O136" s="1911"/>
      <c r="P136" s="1911"/>
      <c r="Q136" s="1911"/>
      <c r="R136" s="1911"/>
      <c r="S136" s="1911"/>
      <c r="T136" s="1911"/>
      <c r="U136" s="1911"/>
      <c r="V136" s="1911"/>
      <c r="W136" s="1911"/>
      <c r="Z136" s="582"/>
      <c r="AA136" s="593">
        <f xml:space="preserve"> IF( SUM( AC136:AC136 ) = 0, 0,#REF! )</f>
        <v>0</v>
      </c>
      <c r="AB136" s="582"/>
    </row>
    <row r="137" spans="2:28">
      <c r="L137" s="1911"/>
      <c r="M137" s="1911"/>
      <c r="N137" s="1911"/>
      <c r="O137" s="1911"/>
      <c r="P137" s="1911"/>
      <c r="Q137" s="1911"/>
      <c r="R137" s="1911"/>
      <c r="S137" s="1911"/>
      <c r="T137" s="1911"/>
      <c r="U137" s="1911"/>
      <c r="V137" s="1911"/>
      <c r="W137" s="1911"/>
      <c r="Z137" s="582"/>
      <c r="AA137" s="593">
        <f xml:space="preserve"> IF( SUM( AC137:AC137 ) = 0, 0,#REF! )</f>
        <v>0</v>
      </c>
      <c r="AB137" s="582"/>
    </row>
    <row r="138" spans="2:28" ht="26.25" thickBot="1">
      <c r="B138" s="1912" t="s">
        <v>12</v>
      </c>
      <c r="L138" s="1911"/>
      <c r="M138" s="1911"/>
      <c r="N138" s="1911"/>
      <c r="O138" s="1911"/>
      <c r="P138" s="1911"/>
      <c r="Q138" s="1911"/>
      <c r="R138" s="1911"/>
      <c r="S138" s="1911"/>
      <c r="T138" s="1911"/>
      <c r="U138" s="1911"/>
      <c r="V138" s="1911"/>
      <c r="W138" s="1911"/>
      <c r="Z138" s="582"/>
      <c r="AA138" s="593">
        <f xml:space="preserve"> IF( SUM( AC138:AC138 ) = 0, 0,#REF! )</f>
        <v>0</v>
      </c>
      <c r="AB138" s="582"/>
    </row>
    <row r="139" spans="2:28" ht="19.5" thickTop="1">
      <c r="B139" s="1954" t="s">
        <v>16346</v>
      </c>
      <c r="C139" s="1955" t="s">
        <v>16347</v>
      </c>
      <c r="G139" s="1902"/>
      <c r="H139" s="1902"/>
      <c r="I139" s="1902"/>
      <c r="J139" s="1902"/>
      <c r="K139" s="1902"/>
      <c r="L139" s="1913"/>
      <c r="M139" s="1911"/>
      <c r="N139" s="1913"/>
      <c r="O139" s="1913"/>
      <c r="P139" s="1911"/>
      <c r="Q139" s="1913"/>
      <c r="R139" s="1913"/>
      <c r="S139" s="1911"/>
      <c r="T139" s="1913"/>
      <c r="U139" s="1913"/>
      <c r="V139" s="1911"/>
      <c r="W139" s="1911"/>
      <c r="Z139" s="582"/>
      <c r="AA139" s="593">
        <f xml:space="preserve"> IF( SUM( AC139:AC139 ) = 0, 0,#REF! )</f>
        <v>0</v>
      </c>
      <c r="AB139" s="582"/>
    </row>
    <row r="140" spans="2:28" ht="19.5" thickBot="1">
      <c r="B140" s="1956" t="s">
        <v>16485</v>
      </c>
      <c r="C140" s="1957">
        <v>71.917000000000002</v>
      </c>
      <c r="D140" s="1919"/>
      <c r="E140" s="1919"/>
      <c r="F140" s="1919"/>
      <c r="G140" s="1902"/>
      <c r="H140" s="1902"/>
      <c r="I140" s="1902"/>
      <c r="J140" s="1902"/>
      <c r="K140" s="1902"/>
      <c r="L140" s="1913"/>
      <c r="M140" s="1911"/>
      <c r="N140" s="1913"/>
      <c r="O140" s="1913"/>
      <c r="P140" s="1911"/>
      <c r="Q140" s="1913"/>
      <c r="R140" s="1913"/>
      <c r="S140" s="1911"/>
      <c r="T140" s="1913"/>
      <c r="U140" s="1913"/>
      <c r="V140" s="1911"/>
      <c r="W140" s="1911"/>
      <c r="Z140" s="582"/>
      <c r="AA140" s="593">
        <f xml:space="preserve"> IF( SUM( AC140:AC140 ) = 0, 0,#REF! )</f>
        <v>0</v>
      </c>
      <c r="AB140" s="582"/>
    </row>
    <row r="141" spans="2:28" ht="20.25" thickTop="1" thickBot="1">
      <c r="B141" s="1919"/>
      <c r="D141" s="1919"/>
      <c r="E141" s="1919"/>
      <c r="F141" s="1919"/>
      <c r="G141" s="1902"/>
      <c r="H141" s="1902"/>
      <c r="I141" s="3252" t="s">
        <v>736</v>
      </c>
      <c r="J141" s="3253"/>
      <c r="K141" s="1902"/>
      <c r="L141" s="3254" t="s">
        <v>14809</v>
      </c>
      <c r="M141" s="3255"/>
      <c r="N141" s="1913"/>
      <c r="O141" s="3254" t="s">
        <v>14810</v>
      </c>
      <c r="P141" s="3255"/>
      <c r="Q141" s="1913"/>
      <c r="R141" s="3254" t="s">
        <v>14811</v>
      </c>
      <c r="S141" s="3255"/>
      <c r="T141" s="1913"/>
      <c r="U141" s="3254" t="s">
        <v>16349</v>
      </c>
      <c r="V141" s="3255"/>
      <c r="W141" s="1911"/>
      <c r="Z141" s="582"/>
      <c r="AA141" s="593">
        <f xml:space="preserve"> IF( SUM( AC141:AC141 ) = 0, 0,#REF! )</f>
        <v>0</v>
      </c>
      <c r="AB141" s="582"/>
    </row>
    <row r="142" spans="2:28" ht="39.75" thickTop="1" thickBot="1">
      <c r="C142" s="1958" t="s">
        <v>2</v>
      </c>
      <c r="D142" s="1959" t="s">
        <v>16350</v>
      </c>
      <c r="E142" s="1959" t="s">
        <v>734</v>
      </c>
      <c r="F142" s="1959" t="s">
        <v>16291</v>
      </c>
      <c r="G142" s="1960" t="s">
        <v>16351</v>
      </c>
      <c r="H142" s="1902"/>
      <c r="I142" s="1961" t="s">
        <v>16352</v>
      </c>
      <c r="J142" s="1962" t="s">
        <v>16353</v>
      </c>
      <c r="K142" s="1902"/>
      <c r="L142" s="1963" t="s">
        <v>16352</v>
      </c>
      <c r="M142" s="1964" t="s">
        <v>16353</v>
      </c>
      <c r="N142" s="1913"/>
      <c r="O142" s="1963" t="s">
        <v>16352</v>
      </c>
      <c r="P142" s="1964" t="s">
        <v>16353</v>
      </c>
      <c r="Q142" s="1913"/>
      <c r="R142" s="1963" t="s">
        <v>16352</v>
      </c>
      <c r="S142" s="1964" t="s">
        <v>16353</v>
      </c>
      <c r="T142" s="1913"/>
      <c r="U142" s="1963" t="s">
        <v>16352</v>
      </c>
      <c r="V142" s="1964" t="s">
        <v>16353</v>
      </c>
      <c r="W142" s="1911"/>
      <c r="X142" s="1965" t="s">
        <v>6749</v>
      </c>
      <c r="Z142" s="582"/>
      <c r="AA142" s="593">
        <f xml:space="preserve"> IF( SUM( AC142:AC142 ) = 0, 0,#REF! )</f>
        <v>0</v>
      </c>
      <c r="AB142" s="582"/>
    </row>
    <row r="143" spans="2:28" ht="64.5" thickTop="1">
      <c r="B143" s="1974" t="s">
        <v>16354</v>
      </c>
      <c r="C143" s="1975" t="s">
        <v>16486</v>
      </c>
      <c r="D143" s="2007">
        <f>296.61*200000/1000000</f>
        <v>59.322000000000003</v>
      </c>
      <c r="E143" s="1975" t="s">
        <v>8502</v>
      </c>
      <c r="F143" s="1975">
        <v>3</v>
      </c>
      <c r="G143" s="2019">
        <v>200</v>
      </c>
      <c r="H143" s="1902"/>
      <c r="I143" s="2008">
        <v>0</v>
      </c>
      <c r="J143" s="2000">
        <f>IFERROR(I143/$G143,0)</f>
        <v>0</v>
      </c>
      <c r="K143" s="1979"/>
      <c r="L143" s="1980">
        <v>0</v>
      </c>
      <c r="M143" s="1981">
        <f>L143/$G143</f>
        <v>0</v>
      </c>
      <c r="N143" s="1982"/>
      <c r="O143" s="1980">
        <v>0</v>
      </c>
      <c r="P143" s="1981">
        <f>O143/$G143</f>
        <v>0</v>
      </c>
      <c r="Q143" s="1982"/>
      <c r="R143" s="1980">
        <v>0</v>
      </c>
      <c r="S143" s="1981">
        <f>R143/$G143</f>
        <v>0</v>
      </c>
      <c r="T143" s="1982"/>
      <c r="U143" s="1980"/>
      <c r="V143" s="1981"/>
      <c r="W143" s="1911"/>
      <c r="X143" s="1983" t="s">
        <v>16487</v>
      </c>
      <c r="Z143" s="582"/>
      <c r="AA143" s="593">
        <f xml:space="preserve"> IF( SUM( AC143:AC143 ) = 0, 0,#REF! )</f>
        <v>0</v>
      </c>
      <c r="AB143" s="582"/>
    </row>
    <row r="144" spans="2:28" ht="38.25" customHeight="1">
      <c r="B144" s="1984" t="s">
        <v>16358</v>
      </c>
      <c r="C144" s="1985" t="s">
        <v>16488</v>
      </c>
      <c r="D144" s="2026">
        <f>59.37*3000/1000000</f>
        <v>0.17810999999999999</v>
      </c>
      <c r="E144" s="2032" t="s">
        <v>8502</v>
      </c>
      <c r="F144" s="2025">
        <v>3</v>
      </c>
      <c r="G144" s="2033">
        <v>3</v>
      </c>
      <c r="H144" s="1902"/>
      <c r="I144" s="2021">
        <v>0</v>
      </c>
      <c r="J144" s="1988">
        <f>IFERROR(I144/$G144,0)</f>
        <v>0</v>
      </c>
      <c r="K144" s="1979"/>
      <c r="L144" s="1989">
        <v>0</v>
      </c>
      <c r="M144" s="1990">
        <f t="shared" ref="M144:M146" si="17">L144/$G144</f>
        <v>0</v>
      </c>
      <c r="N144" s="1982"/>
      <c r="O144" s="1989">
        <v>0</v>
      </c>
      <c r="P144" s="1990">
        <f t="shared" ref="P144:P146" si="18">O144/$G144</f>
        <v>0</v>
      </c>
      <c r="Q144" s="1982"/>
      <c r="R144" s="1989">
        <v>0</v>
      </c>
      <c r="S144" s="1990">
        <f t="shared" ref="S144:S146" si="19">R144/$G144</f>
        <v>0</v>
      </c>
      <c r="T144" s="1982"/>
      <c r="U144" s="1989"/>
      <c r="V144" s="1990"/>
      <c r="W144" s="1911"/>
      <c r="X144" s="2034" t="s">
        <v>16489</v>
      </c>
      <c r="Z144" s="582"/>
      <c r="AA144" s="593">
        <f xml:space="preserve"> IF( SUM( AC144:AC144 ) = 0, 0,#REF! )</f>
        <v>0</v>
      </c>
      <c r="AB144" s="582"/>
    </row>
    <row r="145" spans="2:28" ht="25.5" customHeight="1">
      <c r="B145" s="1984" t="s">
        <v>16364</v>
      </c>
      <c r="C145" s="1985" t="s">
        <v>16490</v>
      </c>
      <c r="D145" s="2026">
        <f>581.35*1500/1000000</f>
        <v>0.87202500000000005</v>
      </c>
      <c r="E145" s="2032" t="s">
        <v>8502</v>
      </c>
      <c r="F145" s="2025">
        <v>3</v>
      </c>
      <c r="G145" s="2033">
        <v>1.5</v>
      </c>
      <c r="H145" s="1902"/>
      <c r="I145" s="2021">
        <v>0</v>
      </c>
      <c r="J145" s="1988">
        <f>IFERROR(I145/$G145,0)</f>
        <v>0</v>
      </c>
      <c r="K145" s="1979"/>
      <c r="L145" s="1989">
        <v>0</v>
      </c>
      <c r="M145" s="1990">
        <f t="shared" si="17"/>
        <v>0</v>
      </c>
      <c r="N145" s="1982"/>
      <c r="O145" s="1989">
        <v>0</v>
      </c>
      <c r="P145" s="1990">
        <f t="shared" si="18"/>
        <v>0</v>
      </c>
      <c r="Q145" s="1982"/>
      <c r="R145" s="1989">
        <v>0</v>
      </c>
      <c r="S145" s="1990">
        <f t="shared" si="19"/>
        <v>0</v>
      </c>
      <c r="T145" s="1982"/>
      <c r="U145" s="1989"/>
      <c r="V145" s="1990"/>
      <c r="W145" s="1911"/>
      <c r="X145" s="2034" t="s">
        <v>16491</v>
      </c>
      <c r="Z145" s="582"/>
      <c r="AA145" s="593">
        <f xml:space="preserve"> IF( SUM( AC145:AC145 ) = 0, 0,#REF! )</f>
        <v>0</v>
      </c>
      <c r="AB145" s="582"/>
    </row>
    <row r="146" spans="2:28" ht="25.5" customHeight="1">
      <c r="B146" s="1984" t="s">
        <v>16370</v>
      </c>
      <c r="C146" s="1985" t="s">
        <v>16492</v>
      </c>
      <c r="D146" s="2026">
        <f>2724.52*200/1000000</f>
        <v>0.54490400000000005</v>
      </c>
      <c r="E146" s="2032" t="s">
        <v>8502</v>
      </c>
      <c r="F146" s="2025">
        <v>3</v>
      </c>
      <c r="G146" s="2020">
        <f>200/1000</f>
        <v>0.2</v>
      </c>
      <c r="H146" s="1902"/>
      <c r="I146" s="2021">
        <v>0</v>
      </c>
      <c r="J146" s="1988">
        <f>IFERROR(I146/$G146,0)</f>
        <v>0</v>
      </c>
      <c r="K146" s="1979"/>
      <c r="L146" s="1989">
        <v>0</v>
      </c>
      <c r="M146" s="1990">
        <f t="shared" si="17"/>
        <v>0</v>
      </c>
      <c r="N146" s="1982"/>
      <c r="O146" s="1989">
        <v>0</v>
      </c>
      <c r="P146" s="1990">
        <f t="shared" si="18"/>
        <v>0</v>
      </c>
      <c r="Q146" s="1982"/>
      <c r="R146" s="1989">
        <v>0</v>
      </c>
      <c r="S146" s="1990">
        <f t="shared" si="19"/>
        <v>0</v>
      </c>
      <c r="T146" s="1982"/>
      <c r="U146" s="1989"/>
      <c r="V146" s="1990"/>
      <c r="W146" s="1911"/>
      <c r="X146" s="2034" t="s">
        <v>16493</v>
      </c>
      <c r="Z146" s="582"/>
      <c r="AA146" s="593">
        <f xml:space="preserve"> IF( SUM( AC146:AC146 ) = 0, 0,#REF! )</f>
        <v>0</v>
      </c>
      <c r="AB146" s="582"/>
    </row>
    <row r="147" spans="2:28" ht="76.900000000000006" customHeight="1" thickBot="1">
      <c r="B147" s="1994" t="s">
        <v>16376</v>
      </c>
      <c r="C147" s="1994" t="s">
        <v>16494</v>
      </c>
      <c r="D147" s="1995">
        <v>11</v>
      </c>
      <c r="E147" s="1994" t="s">
        <v>7339</v>
      </c>
      <c r="F147" s="1994">
        <v>0</v>
      </c>
      <c r="G147" s="2030">
        <v>0.96</v>
      </c>
      <c r="H147" s="1902"/>
      <c r="I147" s="2031">
        <v>0</v>
      </c>
      <c r="J147" s="1997">
        <f>IFERROR(I147/$G147,0)</f>
        <v>0</v>
      </c>
      <c r="K147" s="1979"/>
      <c r="L147" s="1998">
        <v>0</v>
      </c>
      <c r="M147" s="1999">
        <f>L147/$G147</f>
        <v>0</v>
      </c>
      <c r="N147" s="1982"/>
      <c r="O147" s="1998">
        <v>0</v>
      </c>
      <c r="P147" s="1999">
        <f>O147/$G147</f>
        <v>0</v>
      </c>
      <c r="Q147" s="1982"/>
      <c r="R147" s="1998">
        <v>0</v>
      </c>
      <c r="S147" s="1999">
        <f>R147/$G147</f>
        <v>0</v>
      </c>
      <c r="T147" s="1982"/>
      <c r="U147" s="1998"/>
      <c r="V147" s="1999"/>
      <c r="W147" s="1911"/>
      <c r="X147" s="1973" t="s">
        <v>16495</v>
      </c>
      <c r="Z147" s="582"/>
      <c r="AA147" s="593">
        <f xml:space="preserve"> IF( SUM( AC147:AC147 ) = 0, 0,#REF! )</f>
        <v>0</v>
      </c>
      <c r="AB147" s="582"/>
    </row>
    <row r="148" spans="2:28" ht="15" thickTop="1">
      <c r="D148" s="2005"/>
      <c r="L148" s="1911"/>
      <c r="M148" s="1911"/>
      <c r="N148" s="1911"/>
      <c r="O148" s="1911"/>
      <c r="P148" s="1911"/>
      <c r="Q148" s="1911"/>
      <c r="R148" s="1911"/>
      <c r="S148" s="1911"/>
      <c r="T148" s="1911"/>
      <c r="U148" s="1911"/>
      <c r="V148" s="1911"/>
      <c r="W148" s="1911"/>
      <c r="Z148" s="582"/>
      <c r="AA148" s="593">
        <f xml:space="preserve"> IF( SUM( AC148:AC148 ) = 0, 0,#REF! )</f>
        <v>0</v>
      </c>
      <c r="AB148" s="582"/>
    </row>
    <row r="149" spans="2:28">
      <c r="L149" s="1911"/>
      <c r="M149" s="1911"/>
      <c r="N149" s="1911"/>
      <c r="O149" s="1911"/>
      <c r="P149" s="1911"/>
      <c r="Q149" s="1911"/>
      <c r="R149" s="1911"/>
      <c r="S149" s="1911"/>
      <c r="T149" s="1911"/>
      <c r="U149" s="1911"/>
      <c r="V149" s="1911"/>
      <c r="W149" s="1911"/>
      <c r="Z149" s="582"/>
      <c r="AA149" s="593">
        <f xml:space="preserve"> IF( SUM( AC149:AC149 ) = 0, 0,#REF! )</f>
        <v>0</v>
      </c>
      <c r="AB149" s="582"/>
    </row>
    <row r="150" spans="2:28">
      <c r="L150" s="1911"/>
      <c r="M150" s="1911"/>
      <c r="N150" s="1911"/>
      <c r="O150" s="1911"/>
      <c r="P150" s="1911"/>
      <c r="Q150" s="1911"/>
      <c r="R150" s="1911"/>
      <c r="S150" s="1911"/>
      <c r="T150" s="1911"/>
      <c r="U150" s="1911"/>
      <c r="V150" s="1911"/>
      <c r="W150" s="1911"/>
      <c r="Z150" s="582"/>
      <c r="AA150" s="593">
        <f xml:space="preserve"> IF( SUM( AC150:AC150 ) = 0, 0,#REF! )</f>
        <v>0</v>
      </c>
      <c r="AB150" s="582"/>
    </row>
    <row r="151" spans="2:28">
      <c r="L151" s="1911"/>
      <c r="M151" s="1911"/>
      <c r="N151" s="1911"/>
      <c r="O151" s="1911"/>
      <c r="P151" s="1911"/>
      <c r="Q151" s="1911"/>
      <c r="R151" s="1911"/>
      <c r="S151" s="1911"/>
      <c r="T151" s="1911"/>
      <c r="U151" s="1911"/>
      <c r="V151" s="1911"/>
      <c r="W151" s="1911"/>
      <c r="Z151" s="582"/>
      <c r="AA151" s="593">
        <f xml:space="preserve"> IF( SUM( AC151:AC151 ) = 0, 0,#REF! )</f>
        <v>0</v>
      </c>
      <c r="AB151" s="582"/>
    </row>
    <row r="152" spans="2:28" ht="26.25" thickBot="1">
      <c r="B152" s="1912" t="s">
        <v>16496</v>
      </c>
      <c r="L152" s="1911"/>
      <c r="M152" s="1911"/>
      <c r="N152" s="1911"/>
      <c r="O152" s="1911"/>
      <c r="P152" s="1911"/>
      <c r="Q152" s="1911"/>
      <c r="R152" s="1911"/>
      <c r="S152" s="1911"/>
      <c r="T152" s="1911"/>
      <c r="U152" s="1911"/>
      <c r="V152" s="1911"/>
      <c r="W152" s="1911"/>
      <c r="Z152" s="582"/>
      <c r="AA152" s="593">
        <f xml:space="preserve"> IF( SUM( AC152:AC152 ) = 0, 0,#REF! )</f>
        <v>0</v>
      </c>
      <c r="AB152" s="582"/>
    </row>
    <row r="153" spans="2:28" ht="19.5" thickTop="1">
      <c r="B153" s="1954" t="s">
        <v>16346</v>
      </c>
      <c r="C153" s="1955" t="s">
        <v>16347</v>
      </c>
      <c r="G153" s="1902"/>
      <c r="H153" s="1902"/>
      <c r="I153" s="1902"/>
      <c r="J153" s="1902"/>
      <c r="K153" s="1902"/>
      <c r="L153" s="1913"/>
      <c r="M153" s="1911"/>
      <c r="N153" s="1913"/>
      <c r="O153" s="1913"/>
      <c r="P153" s="1911"/>
      <c r="Q153" s="1913"/>
      <c r="R153" s="1913"/>
      <c r="S153" s="1911"/>
      <c r="T153" s="1913"/>
      <c r="U153" s="1913"/>
      <c r="V153" s="1911"/>
      <c r="W153" s="1911"/>
      <c r="Z153" s="582"/>
      <c r="AA153" s="593">
        <f xml:space="preserve"> IF( SUM( AC153:AC153 ) = 0, 0,#REF! )</f>
        <v>0</v>
      </c>
      <c r="AB153" s="582"/>
    </row>
    <row r="154" spans="2:28" ht="26.25" thickBot="1">
      <c r="B154" s="1956" t="s">
        <v>16497</v>
      </c>
      <c r="C154" s="1957">
        <v>14.943</v>
      </c>
      <c r="D154" s="1919"/>
      <c r="E154" s="1919"/>
      <c r="F154" s="1919"/>
      <c r="G154" s="1902"/>
      <c r="H154" s="1902"/>
      <c r="I154" s="1902"/>
      <c r="J154" s="1902"/>
      <c r="K154" s="1902"/>
      <c r="L154" s="1913"/>
      <c r="M154" s="1911"/>
      <c r="N154" s="1913"/>
      <c r="O154" s="1913"/>
      <c r="P154" s="1911"/>
      <c r="Q154" s="1913"/>
      <c r="R154" s="1913"/>
      <c r="S154" s="1911"/>
      <c r="T154" s="1913"/>
      <c r="U154" s="1913"/>
      <c r="V154" s="1911"/>
      <c r="W154" s="1911"/>
      <c r="Z154" s="582"/>
      <c r="AA154" s="593">
        <f xml:space="preserve"> IF( SUM( AC154:AC154 ) = 0, 0,#REF! )</f>
        <v>0</v>
      </c>
      <c r="AB154" s="582"/>
    </row>
    <row r="155" spans="2:28" ht="20.25" thickTop="1" thickBot="1">
      <c r="B155" s="1919"/>
      <c r="D155" s="1919"/>
      <c r="E155" s="1919"/>
      <c r="F155" s="1919"/>
      <c r="G155" s="1902"/>
      <c r="H155" s="1902"/>
      <c r="I155" s="3252" t="s">
        <v>736</v>
      </c>
      <c r="J155" s="3253"/>
      <c r="K155" s="1902"/>
      <c r="L155" s="3254" t="s">
        <v>14809</v>
      </c>
      <c r="M155" s="3255"/>
      <c r="N155" s="1913"/>
      <c r="O155" s="3254" t="s">
        <v>14810</v>
      </c>
      <c r="P155" s="3255"/>
      <c r="Q155" s="1913"/>
      <c r="R155" s="3254" t="s">
        <v>14811</v>
      </c>
      <c r="S155" s="3255"/>
      <c r="T155" s="1913"/>
      <c r="U155" s="3254" t="s">
        <v>16349</v>
      </c>
      <c r="V155" s="3255"/>
      <c r="W155" s="1911"/>
      <c r="Z155" s="582"/>
      <c r="AA155" s="593">
        <f xml:space="preserve"> IF( SUM( AC155:AC155 ) = 0, 0,#REF! )</f>
        <v>0</v>
      </c>
      <c r="AB155" s="582"/>
    </row>
    <row r="156" spans="2:28" ht="39.75" thickTop="1" thickBot="1">
      <c r="C156" s="1958" t="s">
        <v>2</v>
      </c>
      <c r="D156" s="1959" t="s">
        <v>16350</v>
      </c>
      <c r="E156" s="1959" t="s">
        <v>734</v>
      </c>
      <c r="F156" s="1959" t="s">
        <v>16291</v>
      </c>
      <c r="G156" s="1960" t="s">
        <v>16351</v>
      </c>
      <c r="H156" s="1902"/>
      <c r="I156" s="1961" t="s">
        <v>16352</v>
      </c>
      <c r="J156" s="1962" t="s">
        <v>16353</v>
      </c>
      <c r="K156" s="1902"/>
      <c r="L156" s="1963" t="s">
        <v>16352</v>
      </c>
      <c r="M156" s="1964" t="s">
        <v>16353</v>
      </c>
      <c r="N156" s="1913"/>
      <c r="O156" s="1963" t="s">
        <v>16352</v>
      </c>
      <c r="P156" s="1964" t="s">
        <v>16353</v>
      </c>
      <c r="Q156" s="1913"/>
      <c r="R156" s="1963" t="s">
        <v>16352</v>
      </c>
      <c r="S156" s="1964" t="s">
        <v>16353</v>
      </c>
      <c r="T156" s="1913"/>
      <c r="U156" s="1963" t="s">
        <v>16352</v>
      </c>
      <c r="V156" s="1964" t="s">
        <v>16353</v>
      </c>
      <c r="W156" s="1911"/>
      <c r="X156" s="1965" t="s">
        <v>6749</v>
      </c>
      <c r="Z156" s="582"/>
      <c r="AA156" s="593">
        <f xml:space="preserve"> IF( SUM( AC156:AC156 ) = 0, 0,#REF! )</f>
        <v>0</v>
      </c>
      <c r="AB156" s="582"/>
    </row>
    <row r="157" spans="2:28" ht="51.75" thickTop="1">
      <c r="B157" s="1974" t="s">
        <v>16354</v>
      </c>
      <c r="C157" s="1975" t="s">
        <v>16498</v>
      </c>
      <c r="D157" s="2007">
        <v>1.091</v>
      </c>
      <c r="E157" s="1975" t="s">
        <v>16499</v>
      </c>
      <c r="F157" s="1975">
        <v>0</v>
      </c>
      <c r="G157" s="2017">
        <f>D157*1000000/1000</f>
        <v>1091</v>
      </c>
      <c r="H157" s="1902"/>
      <c r="I157" s="1977">
        <v>0</v>
      </c>
      <c r="J157" s="2000">
        <f>IFERROR(I157/$G157,0)</f>
        <v>0</v>
      </c>
      <c r="K157" s="1979"/>
      <c r="L157" s="1980">
        <v>0</v>
      </c>
      <c r="M157" s="1981">
        <f>L157/$G157</f>
        <v>0</v>
      </c>
      <c r="N157" s="1982"/>
      <c r="O157" s="1980">
        <v>0</v>
      </c>
      <c r="P157" s="1981">
        <f>O157/$G157</f>
        <v>0</v>
      </c>
      <c r="Q157" s="1982"/>
      <c r="R157" s="1980">
        <v>0</v>
      </c>
      <c r="S157" s="1981">
        <f>R157/$G157</f>
        <v>0</v>
      </c>
      <c r="T157" s="1982"/>
      <c r="U157" s="1980"/>
      <c r="V157" s="1981"/>
      <c r="W157" s="1911"/>
      <c r="X157" s="1983" t="s">
        <v>16500</v>
      </c>
      <c r="Z157" s="582"/>
      <c r="AA157" s="593">
        <f xml:space="preserve"> IF( SUM( AC157:AC157 ) = 0, 0,#REF! )</f>
        <v>0</v>
      </c>
      <c r="AB157" s="582"/>
    </row>
    <row r="158" spans="2:28" ht="51">
      <c r="B158" s="1984" t="s">
        <v>16358</v>
      </c>
      <c r="C158" s="1985" t="s">
        <v>16501</v>
      </c>
      <c r="D158" s="2026">
        <v>1.819</v>
      </c>
      <c r="E158" s="2032" t="s">
        <v>7339</v>
      </c>
      <c r="F158" s="2025">
        <v>0</v>
      </c>
      <c r="G158" s="2035">
        <v>1</v>
      </c>
      <c r="H158" s="1902"/>
      <c r="I158" s="2027">
        <v>0</v>
      </c>
      <c r="J158" s="1988">
        <f>IFERROR(I158/$G158,0)</f>
        <v>0</v>
      </c>
      <c r="K158" s="1979"/>
      <c r="L158" s="1989">
        <v>0</v>
      </c>
      <c r="M158" s="1990">
        <f t="shared" ref="M158:M160" si="20">L158/$G158</f>
        <v>0</v>
      </c>
      <c r="N158" s="1982"/>
      <c r="O158" s="1989">
        <v>0</v>
      </c>
      <c r="P158" s="1990">
        <f t="shared" ref="P158:P160" si="21">O158/$G158</f>
        <v>0</v>
      </c>
      <c r="Q158" s="1982"/>
      <c r="R158" s="1989">
        <v>0</v>
      </c>
      <c r="S158" s="1990">
        <f t="shared" ref="S158:S160" si="22">R158/$G158</f>
        <v>0</v>
      </c>
      <c r="T158" s="1982"/>
      <c r="U158" s="1989"/>
      <c r="V158" s="1990"/>
      <c r="W158" s="1911"/>
      <c r="X158" s="2034" t="s">
        <v>16502</v>
      </c>
      <c r="Z158" s="582"/>
      <c r="AA158" s="593">
        <f xml:space="preserve"> IF( SUM( AC158:AC158 ) = 0, 0,#REF! )</f>
        <v>0</v>
      </c>
      <c r="AB158" s="582"/>
    </row>
    <row r="159" spans="2:28" ht="18.75" customHeight="1">
      <c r="B159" s="1984" t="s">
        <v>16361</v>
      </c>
      <c r="C159" s="1985" t="s">
        <v>16503</v>
      </c>
      <c r="D159" s="2026">
        <v>0.72299999999999998</v>
      </c>
      <c r="E159" s="2032" t="s">
        <v>16356</v>
      </c>
      <c r="F159" s="2025">
        <v>0</v>
      </c>
      <c r="G159" s="2036">
        <f>D159*1000000/2411</f>
        <v>299.87557030277895</v>
      </c>
      <c r="H159" s="1902"/>
      <c r="I159" s="1987">
        <v>0</v>
      </c>
      <c r="J159" s="1988">
        <f>IFERROR(I159/$G159,0)</f>
        <v>0</v>
      </c>
      <c r="K159" s="1979"/>
      <c r="L159" s="1989">
        <v>0</v>
      </c>
      <c r="M159" s="1990">
        <f t="shared" si="20"/>
        <v>0</v>
      </c>
      <c r="N159" s="1982"/>
      <c r="O159" s="1989">
        <v>0</v>
      </c>
      <c r="P159" s="1990">
        <f t="shared" si="21"/>
        <v>0</v>
      </c>
      <c r="Q159" s="1982"/>
      <c r="R159" s="1989">
        <v>0</v>
      </c>
      <c r="S159" s="1990">
        <f t="shared" si="22"/>
        <v>0</v>
      </c>
      <c r="T159" s="1982"/>
      <c r="U159" s="1989"/>
      <c r="V159" s="1990"/>
      <c r="W159" s="1911"/>
      <c r="X159" s="2034" t="s">
        <v>16504</v>
      </c>
      <c r="Z159" s="582"/>
      <c r="AA159" s="593">
        <f xml:space="preserve"> IF( SUM( AC159:AC159 ) = 0, 0,#REF! )</f>
        <v>0</v>
      </c>
      <c r="AB159" s="582"/>
    </row>
    <row r="160" spans="2:28" ht="18.75">
      <c r="B160" s="1984" t="s">
        <v>16364</v>
      </c>
      <c r="C160" s="1985" t="s">
        <v>16505</v>
      </c>
      <c r="D160" s="2026">
        <v>2.2530000000000001</v>
      </c>
      <c r="E160" s="2032" t="s">
        <v>16439</v>
      </c>
      <c r="F160" s="2025">
        <v>1</v>
      </c>
      <c r="G160" s="2037">
        <f>2.253*1000000/901</f>
        <v>2500.554938956715</v>
      </c>
      <c r="H160" s="1902"/>
      <c r="I160" s="2038">
        <v>0</v>
      </c>
      <c r="J160" s="1988">
        <f>IFERROR(I160/$G160,0)</f>
        <v>0</v>
      </c>
      <c r="K160" s="1979"/>
      <c r="L160" s="1989">
        <v>0</v>
      </c>
      <c r="M160" s="1990">
        <f t="shared" si="20"/>
        <v>0</v>
      </c>
      <c r="N160" s="1982"/>
      <c r="O160" s="1989">
        <v>0</v>
      </c>
      <c r="P160" s="1990">
        <f t="shared" si="21"/>
        <v>0</v>
      </c>
      <c r="Q160" s="1982"/>
      <c r="R160" s="1989">
        <v>0</v>
      </c>
      <c r="S160" s="1990">
        <f t="shared" si="22"/>
        <v>0</v>
      </c>
      <c r="T160" s="1982"/>
      <c r="U160" s="1989"/>
      <c r="V160" s="1990"/>
      <c r="W160" s="1911"/>
      <c r="X160" s="2034" t="s">
        <v>16506</v>
      </c>
      <c r="Z160" s="582"/>
      <c r="AA160" s="593">
        <f xml:space="preserve"> IF( SUM( AC160:AC160 ) = 0, 0,#REF! )</f>
        <v>0</v>
      </c>
      <c r="AB160" s="582"/>
    </row>
    <row r="161" spans="2:28" ht="26.25" thickBot="1">
      <c r="B161" s="1994" t="s">
        <v>16367</v>
      </c>
      <c r="C161" s="1994" t="s">
        <v>16507</v>
      </c>
      <c r="D161" s="1995">
        <v>9.0570000000000004</v>
      </c>
      <c r="E161" s="1994" t="s">
        <v>7339</v>
      </c>
      <c r="F161" s="1994">
        <v>0</v>
      </c>
      <c r="G161" s="2030">
        <v>1</v>
      </c>
      <c r="H161" s="1902"/>
      <c r="I161" s="2031">
        <v>0</v>
      </c>
      <c r="J161" s="1997">
        <f>IFERROR(I161/$G161,0)</f>
        <v>0</v>
      </c>
      <c r="K161" s="1979"/>
      <c r="L161" s="1998">
        <v>0</v>
      </c>
      <c r="M161" s="1999">
        <f>L161/$G161</f>
        <v>0</v>
      </c>
      <c r="N161" s="1982"/>
      <c r="O161" s="1998">
        <v>0</v>
      </c>
      <c r="P161" s="1999">
        <f>O161/$G161</f>
        <v>0</v>
      </c>
      <c r="Q161" s="1982"/>
      <c r="R161" s="1998">
        <v>0</v>
      </c>
      <c r="S161" s="1999">
        <f>R161/$G161</f>
        <v>0</v>
      </c>
      <c r="T161" s="1982"/>
      <c r="U161" s="1998"/>
      <c r="V161" s="1999"/>
      <c r="W161" s="1911"/>
      <c r="X161" s="1973" t="s">
        <v>16508</v>
      </c>
      <c r="Z161" s="582"/>
      <c r="AA161" s="593">
        <f xml:space="preserve"> IF( SUM( AC161:AC161 ) = 0, 0,#REF! )</f>
        <v>0</v>
      </c>
      <c r="AB161" s="582"/>
    </row>
    <row r="162" spans="2:28" ht="15" thickTop="1">
      <c r="D162" s="2005"/>
      <c r="L162" s="1911"/>
      <c r="M162" s="1911"/>
      <c r="N162" s="1911"/>
      <c r="O162" s="1911"/>
      <c r="P162" s="1911"/>
      <c r="Q162" s="1911"/>
      <c r="R162" s="1911"/>
      <c r="S162" s="1911"/>
      <c r="T162" s="1911"/>
      <c r="U162" s="1911"/>
      <c r="V162" s="1911"/>
      <c r="W162" s="1911"/>
      <c r="Z162" s="582"/>
      <c r="AA162" s="593">
        <f xml:space="preserve"> IF( SUM( AC162:AC162 ) = 0, 0,#REF! )</f>
        <v>0</v>
      </c>
      <c r="AB162" s="582"/>
    </row>
    <row r="163" spans="2:28">
      <c r="L163" s="1911"/>
      <c r="M163" s="1911"/>
      <c r="N163" s="1911"/>
      <c r="O163" s="1911"/>
      <c r="P163" s="1911"/>
      <c r="Q163" s="1911"/>
      <c r="R163" s="1911"/>
      <c r="S163" s="1911"/>
      <c r="T163" s="1911"/>
      <c r="U163" s="1911"/>
      <c r="V163" s="1911"/>
      <c r="W163" s="1911"/>
      <c r="Z163" s="582"/>
      <c r="AA163" s="593">
        <f xml:space="preserve"> IF( SUM( AC163:AC163 ) = 0, 0,#REF! )</f>
        <v>0</v>
      </c>
      <c r="AB163" s="582"/>
    </row>
    <row r="164" spans="2:28">
      <c r="L164" s="1911"/>
      <c r="M164" s="1911"/>
      <c r="N164" s="1911"/>
      <c r="O164" s="1911"/>
      <c r="P164" s="1911"/>
      <c r="Q164" s="1911"/>
      <c r="R164" s="1911"/>
      <c r="S164" s="1911"/>
      <c r="T164" s="1911"/>
      <c r="U164" s="1911"/>
      <c r="V164" s="1911"/>
      <c r="W164" s="1911"/>
      <c r="Z164" s="582"/>
      <c r="AA164" s="593">
        <f xml:space="preserve"> IF( SUM( AC164:AC164 ) = 0, 0,#REF! )</f>
        <v>0</v>
      </c>
      <c r="AB164" s="582"/>
    </row>
    <row r="165" spans="2:28">
      <c r="L165" s="1911"/>
      <c r="M165" s="1911"/>
      <c r="N165" s="1911"/>
      <c r="O165" s="1911"/>
      <c r="P165" s="1911"/>
      <c r="Q165" s="1911"/>
      <c r="R165" s="1911"/>
      <c r="S165" s="1911"/>
      <c r="T165" s="1911"/>
      <c r="U165" s="1911"/>
      <c r="V165" s="1911"/>
      <c r="W165" s="1911"/>
      <c r="Z165" s="582"/>
      <c r="AA165" s="593">
        <f xml:space="preserve"> IF( SUM( AC165:AC165 ) = 0, 0,#REF! )</f>
        <v>0</v>
      </c>
      <c r="AB165" s="582"/>
    </row>
    <row r="166" spans="2:28">
      <c r="L166" s="1911"/>
      <c r="M166" s="1911"/>
      <c r="N166" s="1911"/>
      <c r="O166" s="1911"/>
      <c r="P166" s="1911"/>
      <c r="Q166" s="1911"/>
      <c r="R166" s="1911"/>
      <c r="S166" s="1911"/>
      <c r="T166" s="1911"/>
      <c r="U166" s="1911"/>
      <c r="V166" s="1911"/>
      <c r="W166" s="1911"/>
      <c r="Z166" s="582"/>
      <c r="AA166" s="593">
        <f xml:space="preserve"> IF( SUM( AC166:AC166 ) = 0, 0,#REF! )</f>
        <v>0</v>
      </c>
      <c r="AB166" s="582"/>
    </row>
    <row r="167" spans="2:28">
      <c r="L167" s="1911"/>
      <c r="M167" s="1911"/>
      <c r="N167" s="1911"/>
      <c r="O167" s="1911"/>
      <c r="P167" s="1911"/>
      <c r="Q167" s="1911"/>
      <c r="R167" s="1911"/>
      <c r="S167" s="1911"/>
      <c r="T167" s="1911"/>
      <c r="U167" s="1911"/>
      <c r="V167" s="1911"/>
      <c r="W167" s="1911"/>
      <c r="Z167" s="582"/>
      <c r="AA167" s="593">
        <f xml:space="preserve"> IF( SUM( AC167:AC167 ) = 0, 0,#REF! )</f>
        <v>0</v>
      </c>
      <c r="AB167" s="582"/>
    </row>
    <row r="168" spans="2:28">
      <c r="L168" s="1911"/>
      <c r="M168" s="1911"/>
      <c r="N168" s="1911"/>
      <c r="O168" s="1911"/>
      <c r="P168" s="1911"/>
      <c r="Q168" s="1911"/>
      <c r="R168" s="1911"/>
      <c r="S168" s="1911"/>
      <c r="T168" s="1911"/>
      <c r="U168" s="1911"/>
      <c r="V168" s="1911"/>
      <c r="W168" s="1911"/>
      <c r="Z168" s="582"/>
      <c r="AA168" s="593">
        <f xml:space="preserve"> IF( SUM( AC168:AC168 ) = 0, 0,#REF! )</f>
        <v>0</v>
      </c>
      <c r="AB168" s="582"/>
    </row>
    <row r="169" spans="2:28" ht="15" thickBot="1">
      <c r="L169" s="1911"/>
      <c r="M169" s="1911"/>
      <c r="N169" s="1911"/>
      <c r="O169" s="1911"/>
      <c r="P169" s="1911"/>
      <c r="Q169" s="1911"/>
      <c r="R169" s="1911"/>
      <c r="S169" s="1911"/>
      <c r="T169" s="1911"/>
      <c r="U169" s="1911"/>
      <c r="V169" s="1911"/>
      <c r="W169" s="1911"/>
      <c r="Z169" s="582"/>
      <c r="AA169" s="593">
        <f xml:space="preserve"> IF( SUM( AC169:AC169 ) = 0, 0,#REF! )</f>
        <v>0</v>
      </c>
      <c r="AB169" s="582"/>
    </row>
    <row r="170" spans="2:28" ht="19.5" thickTop="1">
      <c r="B170" s="1954" t="s">
        <v>16382</v>
      </c>
      <c r="C170" s="1955" t="s">
        <v>16347</v>
      </c>
      <c r="G170" s="1902"/>
      <c r="H170" s="1902"/>
      <c r="I170" s="1902"/>
      <c r="J170" s="1902"/>
      <c r="K170" s="1902"/>
      <c r="L170" s="1913"/>
      <c r="M170" s="1911"/>
      <c r="N170" s="1913"/>
      <c r="O170" s="1913"/>
      <c r="P170" s="1911"/>
      <c r="Q170" s="1913"/>
      <c r="R170" s="1913"/>
      <c r="S170" s="1911"/>
      <c r="T170" s="1913"/>
      <c r="U170" s="1913"/>
      <c r="V170" s="1911"/>
      <c r="W170" s="1911"/>
      <c r="Z170" s="582"/>
      <c r="AA170" s="593">
        <f xml:space="preserve"> IF( SUM( AC170:AC170 ) = 0, 0,#REF! )</f>
        <v>0</v>
      </c>
      <c r="AB170" s="582"/>
    </row>
    <row r="171" spans="2:28" ht="26.25" thickBot="1">
      <c r="B171" s="1956" t="s">
        <v>16509</v>
      </c>
      <c r="C171" s="2006">
        <v>44.06</v>
      </c>
      <c r="D171" s="1919"/>
      <c r="E171" s="1919"/>
      <c r="F171" s="1919"/>
      <c r="G171" s="1902"/>
      <c r="H171" s="1902"/>
      <c r="I171" s="1902"/>
      <c r="J171" s="1902"/>
      <c r="K171" s="1902"/>
      <c r="L171" s="1913"/>
      <c r="M171" s="1911"/>
      <c r="N171" s="1913"/>
      <c r="O171" s="1913"/>
      <c r="P171" s="1911"/>
      <c r="Q171" s="1913"/>
      <c r="R171" s="1913"/>
      <c r="S171" s="1911"/>
      <c r="T171" s="1913"/>
      <c r="U171" s="1913"/>
      <c r="V171" s="1911"/>
      <c r="W171" s="1911"/>
      <c r="Z171" s="582"/>
      <c r="AA171" s="593">
        <f xml:space="preserve"> IF( SUM( AC171:AC171 ) = 0, 0,#REF! )</f>
        <v>0</v>
      </c>
      <c r="AB171" s="582"/>
    </row>
    <row r="172" spans="2:28" ht="20.25" thickTop="1" thickBot="1">
      <c r="B172" s="1919"/>
      <c r="D172" s="1919"/>
      <c r="E172" s="1919"/>
      <c r="F172" s="1919"/>
      <c r="G172" s="1902"/>
      <c r="H172" s="1902"/>
      <c r="I172" s="3252" t="s">
        <v>736</v>
      </c>
      <c r="J172" s="3253"/>
      <c r="K172" s="1902"/>
      <c r="L172" s="3254" t="s">
        <v>14809</v>
      </c>
      <c r="M172" s="3255"/>
      <c r="N172" s="1913"/>
      <c r="O172" s="3254" t="s">
        <v>14810</v>
      </c>
      <c r="P172" s="3255"/>
      <c r="Q172" s="1913"/>
      <c r="R172" s="3254" t="s">
        <v>14811</v>
      </c>
      <c r="S172" s="3255"/>
      <c r="T172" s="1913"/>
      <c r="U172" s="3254" t="s">
        <v>16349</v>
      </c>
      <c r="V172" s="3255"/>
      <c r="W172" s="1911"/>
      <c r="Z172" s="582"/>
      <c r="AA172" s="593">
        <f xml:space="preserve"> IF( SUM( AC172:AC172 ) = 0, 0,#REF! )</f>
        <v>0</v>
      </c>
      <c r="AB172" s="582"/>
    </row>
    <row r="173" spans="2:28" ht="39.75" thickTop="1" thickBot="1">
      <c r="C173" s="1958" t="s">
        <v>2</v>
      </c>
      <c r="D173" s="1959" t="s">
        <v>16350</v>
      </c>
      <c r="E173" s="1959" t="s">
        <v>734</v>
      </c>
      <c r="F173" s="1959" t="s">
        <v>16291</v>
      </c>
      <c r="G173" s="1960" t="s">
        <v>16351</v>
      </c>
      <c r="H173" s="1902"/>
      <c r="I173" s="1961" t="s">
        <v>16352</v>
      </c>
      <c r="J173" s="1962" t="s">
        <v>16353</v>
      </c>
      <c r="K173" s="1902"/>
      <c r="L173" s="1963" t="s">
        <v>16352</v>
      </c>
      <c r="M173" s="1964" t="s">
        <v>16353</v>
      </c>
      <c r="N173" s="1913"/>
      <c r="O173" s="1963" t="s">
        <v>16352</v>
      </c>
      <c r="P173" s="1964" t="s">
        <v>16353</v>
      </c>
      <c r="Q173" s="1913"/>
      <c r="R173" s="1963" t="s">
        <v>16352</v>
      </c>
      <c r="S173" s="1964" t="s">
        <v>16353</v>
      </c>
      <c r="T173" s="1913"/>
      <c r="U173" s="1963" t="s">
        <v>16352</v>
      </c>
      <c r="V173" s="1964" t="s">
        <v>16353</v>
      </c>
      <c r="W173" s="1911"/>
      <c r="X173" s="1965" t="s">
        <v>6749</v>
      </c>
      <c r="Z173" s="582"/>
      <c r="AA173" s="593">
        <f xml:space="preserve"> IF( SUM( AC173:AC173 ) = 0, 0,#REF! )</f>
        <v>0</v>
      </c>
      <c r="AB173" s="582"/>
    </row>
    <row r="174" spans="2:28" ht="26.25" thickTop="1">
      <c r="B174" s="1974" t="s">
        <v>16354</v>
      </c>
      <c r="C174" s="1975" t="s">
        <v>16510</v>
      </c>
      <c r="D174" s="2007">
        <v>32.090000000000003</v>
      </c>
      <c r="E174" s="1975" t="s">
        <v>7339</v>
      </c>
      <c r="F174" s="1975">
        <v>0</v>
      </c>
      <c r="G174" s="2039">
        <v>1</v>
      </c>
      <c r="H174" s="1902"/>
      <c r="I174" s="2029">
        <v>0</v>
      </c>
      <c r="J174" s="2000">
        <f>IFERROR(I174/$G174,0)</f>
        <v>0</v>
      </c>
      <c r="K174" s="1979"/>
      <c r="L174" s="1980">
        <v>0</v>
      </c>
      <c r="M174" s="1981">
        <f>L174/$G174</f>
        <v>0</v>
      </c>
      <c r="N174" s="1982"/>
      <c r="O174" s="1980">
        <v>0</v>
      </c>
      <c r="P174" s="1981">
        <f>O174/$G174</f>
        <v>0</v>
      </c>
      <c r="Q174" s="1982"/>
      <c r="R174" s="1980">
        <v>0</v>
      </c>
      <c r="S174" s="1981">
        <f>R174/$G174</f>
        <v>0</v>
      </c>
      <c r="T174" s="1982"/>
      <c r="U174" s="1980">
        <v>0</v>
      </c>
      <c r="V174" s="1981">
        <f>U174/$G174</f>
        <v>0</v>
      </c>
      <c r="W174" s="1911"/>
      <c r="X174" s="1983" t="s">
        <v>16511</v>
      </c>
      <c r="Z174" s="582"/>
      <c r="AA174" s="593">
        <f xml:space="preserve"> IF( SUM( AC174:AC174 ) = 0, 0,#REF! )</f>
        <v>0</v>
      </c>
      <c r="AB174" s="582"/>
    </row>
    <row r="175" spans="2:28" ht="39" thickBot="1">
      <c r="B175" s="1994" t="s">
        <v>16358</v>
      </c>
      <c r="C175" s="1994" t="s">
        <v>16512</v>
      </c>
      <c r="D175" s="1995">
        <v>11.97</v>
      </c>
      <c r="E175" s="1994" t="s">
        <v>7339</v>
      </c>
      <c r="F175" s="1994">
        <v>0</v>
      </c>
      <c r="G175" s="2030">
        <v>1</v>
      </c>
      <c r="H175" s="1902"/>
      <c r="I175" s="2031">
        <v>0</v>
      </c>
      <c r="J175" s="1997">
        <f>IFERROR(I175/$G175,0)</f>
        <v>0</v>
      </c>
      <c r="K175" s="1979"/>
      <c r="L175" s="1998">
        <v>0</v>
      </c>
      <c r="M175" s="1999">
        <f t="shared" ref="M175" si="23">L175/$G175</f>
        <v>0</v>
      </c>
      <c r="N175" s="1982"/>
      <c r="O175" s="1998">
        <v>0</v>
      </c>
      <c r="P175" s="1999">
        <f t="shared" ref="P175" si="24">O175/$G175</f>
        <v>0</v>
      </c>
      <c r="Q175" s="1982"/>
      <c r="R175" s="1998">
        <v>0</v>
      </c>
      <c r="S175" s="1999">
        <f t="shared" ref="S175" si="25">R175/$G175</f>
        <v>0</v>
      </c>
      <c r="T175" s="1982"/>
      <c r="U175" s="1998">
        <v>0</v>
      </c>
      <c r="V175" s="1999">
        <f>U175/$G175</f>
        <v>0</v>
      </c>
      <c r="W175" s="1911"/>
      <c r="X175" s="1973" t="s">
        <v>16513</v>
      </c>
      <c r="Z175" s="582"/>
      <c r="AA175" s="593">
        <f xml:space="preserve"> IF( SUM( AC175:AC175 ) = 0, 0,#REF! )</f>
        <v>0</v>
      </c>
      <c r="AB175" s="582"/>
    </row>
    <row r="176" spans="2:28" ht="15" thickTop="1">
      <c r="D176" s="2005"/>
      <c r="L176" s="1911"/>
      <c r="M176" s="1911"/>
      <c r="N176" s="1911"/>
      <c r="O176" s="1911"/>
      <c r="P176" s="1911"/>
      <c r="Q176" s="1911"/>
      <c r="R176" s="1911"/>
      <c r="S176" s="1911"/>
      <c r="T176" s="1911"/>
      <c r="U176" s="1911"/>
      <c r="V176" s="1911"/>
      <c r="W176" s="1911"/>
      <c r="Z176" s="582"/>
      <c r="AA176" s="593">
        <f xml:space="preserve"> IF( SUM( AC176:AC176 ) = 0, 0,#REF! )</f>
        <v>0</v>
      </c>
      <c r="AB176" s="582"/>
    </row>
    <row r="177" spans="2:28">
      <c r="L177" s="1911"/>
      <c r="M177" s="1911"/>
      <c r="N177" s="1911"/>
      <c r="O177" s="1911"/>
      <c r="P177" s="1911"/>
      <c r="Q177" s="1911"/>
      <c r="R177" s="1911"/>
      <c r="S177" s="1911"/>
      <c r="T177" s="1911"/>
      <c r="U177" s="1911"/>
      <c r="V177" s="1911"/>
      <c r="W177" s="1911"/>
      <c r="Z177" s="582"/>
      <c r="AA177" s="593">
        <f xml:space="preserve"> IF( SUM( AC177:AC177 ) = 0, 0,#REF! )</f>
        <v>0</v>
      </c>
      <c r="AB177" s="582"/>
    </row>
    <row r="178" spans="2:28" ht="15" thickBot="1">
      <c r="L178" s="1911"/>
      <c r="M178" s="1911"/>
      <c r="N178" s="1911"/>
      <c r="O178" s="1911"/>
      <c r="P178" s="1911"/>
      <c r="Q178" s="1911"/>
      <c r="R178" s="1911"/>
      <c r="S178" s="1911"/>
      <c r="T178" s="1911"/>
      <c r="U178" s="1911"/>
      <c r="V178" s="1911"/>
      <c r="W178" s="1911"/>
      <c r="Z178" s="582"/>
      <c r="AA178" s="593">
        <f xml:space="preserve"> IF( SUM( AC178:AC178 ) = 0, 0,#REF! )</f>
        <v>0</v>
      </c>
      <c r="AB178" s="582"/>
    </row>
    <row r="179" spans="2:28" ht="19.5" thickTop="1">
      <c r="B179" s="1954" t="s">
        <v>16387</v>
      </c>
      <c r="C179" s="1955" t="s">
        <v>16347</v>
      </c>
      <c r="G179" s="1902"/>
      <c r="H179" s="1902"/>
      <c r="I179" s="1902"/>
      <c r="J179" s="1902"/>
      <c r="K179" s="1902"/>
      <c r="L179" s="1913"/>
      <c r="M179" s="1911"/>
      <c r="N179" s="1913"/>
      <c r="O179" s="1913"/>
      <c r="P179" s="1911"/>
      <c r="Q179" s="1913"/>
      <c r="R179" s="1913"/>
      <c r="S179" s="1911"/>
      <c r="T179" s="1913"/>
      <c r="U179" s="1913"/>
      <c r="V179" s="1911"/>
      <c r="W179" s="1911"/>
      <c r="Z179" s="582"/>
      <c r="AA179" s="593">
        <f xml:space="preserve"> IF( SUM( AC179:AC179 ) = 0, 0,#REF! )</f>
        <v>0</v>
      </c>
      <c r="AB179" s="582"/>
    </row>
    <row r="180" spans="2:28" ht="19.5" thickBot="1">
      <c r="B180" s="1956" t="s">
        <v>16514</v>
      </c>
      <c r="C180" s="1957">
        <v>5.399</v>
      </c>
      <c r="D180" s="1919"/>
      <c r="E180" s="1919"/>
      <c r="F180" s="1919"/>
      <c r="G180" s="1902"/>
      <c r="H180" s="1902"/>
      <c r="I180" s="1902"/>
      <c r="J180" s="1902"/>
      <c r="K180" s="1902"/>
      <c r="L180" s="1913"/>
      <c r="M180" s="1911"/>
      <c r="N180" s="1913"/>
      <c r="O180" s="1913"/>
      <c r="P180" s="1911"/>
      <c r="Q180" s="1913"/>
      <c r="R180" s="1913"/>
      <c r="S180" s="1911"/>
      <c r="T180" s="1913"/>
      <c r="U180" s="1913"/>
      <c r="V180" s="1911"/>
      <c r="W180" s="1911"/>
      <c r="Z180" s="582"/>
      <c r="AA180" s="593">
        <f xml:space="preserve"> IF( SUM( AC180:AC180 ) = 0, 0,#REF! )</f>
        <v>0</v>
      </c>
      <c r="AB180" s="582"/>
    </row>
    <row r="181" spans="2:28" ht="20.25" thickTop="1" thickBot="1">
      <c r="B181" s="1919"/>
      <c r="D181" s="1919"/>
      <c r="E181" s="1919"/>
      <c r="F181" s="1919"/>
      <c r="G181" s="1902"/>
      <c r="H181" s="1902"/>
      <c r="I181" s="3252" t="s">
        <v>736</v>
      </c>
      <c r="J181" s="3253"/>
      <c r="K181" s="1902"/>
      <c r="L181" s="3254" t="s">
        <v>14809</v>
      </c>
      <c r="M181" s="3255"/>
      <c r="N181" s="1913"/>
      <c r="O181" s="3254" t="s">
        <v>14810</v>
      </c>
      <c r="P181" s="3255"/>
      <c r="Q181" s="1913"/>
      <c r="R181" s="3254" t="s">
        <v>14811</v>
      </c>
      <c r="S181" s="3255"/>
      <c r="T181" s="1913"/>
      <c r="U181" s="3254" t="s">
        <v>16349</v>
      </c>
      <c r="V181" s="3255"/>
      <c r="W181" s="1911"/>
      <c r="Z181" s="582"/>
      <c r="AA181" s="593">
        <f xml:space="preserve"> IF( SUM( AC181:AC181 ) = 0, 0,#REF! )</f>
        <v>0</v>
      </c>
      <c r="AB181" s="582"/>
    </row>
    <row r="182" spans="2:28" ht="39.75" thickTop="1" thickBot="1">
      <c r="C182" s="1958" t="s">
        <v>2</v>
      </c>
      <c r="D182" s="1959" t="s">
        <v>16350</v>
      </c>
      <c r="E182" s="1959" t="s">
        <v>734</v>
      </c>
      <c r="F182" s="1959" t="s">
        <v>16291</v>
      </c>
      <c r="G182" s="1960" t="s">
        <v>16351</v>
      </c>
      <c r="H182" s="1902"/>
      <c r="I182" s="1961" t="s">
        <v>16352</v>
      </c>
      <c r="J182" s="1962" t="s">
        <v>16353</v>
      </c>
      <c r="K182" s="1902"/>
      <c r="L182" s="1963" t="s">
        <v>16352</v>
      </c>
      <c r="M182" s="1964" t="s">
        <v>16353</v>
      </c>
      <c r="N182" s="1913"/>
      <c r="O182" s="1963" t="s">
        <v>16352</v>
      </c>
      <c r="P182" s="1964" t="s">
        <v>16353</v>
      </c>
      <c r="Q182" s="1913"/>
      <c r="R182" s="1963" t="s">
        <v>16352</v>
      </c>
      <c r="S182" s="1964" t="s">
        <v>16353</v>
      </c>
      <c r="T182" s="1913"/>
      <c r="U182" s="1963" t="s">
        <v>16352</v>
      </c>
      <c r="V182" s="1964" t="s">
        <v>16353</v>
      </c>
      <c r="W182" s="1911"/>
      <c r="X182" s="1965" t="s">
        <v>6749</v>
      </c>
      <c r="Z182" s="582"/>
      <c r="AA182" s="593">
        <f xml:space="preserve"> IF( SUM( AC182:AC182 ) = 0, 0,#REF! )</f>
        <v>0</v>
      </c>
      <c r="AB182" s="582"/>
    </row>
    <row r="183" spans="2:28" ht="19.5" thickTop="1">
      <c r="B183" s="1974" t="s">
        <v>16354</v>
      </c>
      <c r="C183" s="1975" t="s">
        <v>16515</v>
      </c>
      <c r="D183" s="2007">
        <v>3.8879999999999999</v>
      </c>
      <c r="E183" s="1975" t="s">
        <v>7339</v>
      </c>
      <c r="F183" s="1975">
        <v>0</v>
      </c>
      <c r="G183" s="2039">
        <v>1</v>
      </c>
      <c r="H183" s="1902"/>
      <c r="I183" s="2029">
        <v>0</v>
      </c>
      <c r="J183" s="2000">
        <f>IFERROR(I183/$G183,0)</f>
        <v>0</v>
      </c>
      <c r="K183" s="1979"/>
      <c r="L183" s="1980">
        <v>0</v>
      </c>
      <c r="M183" s="1981">
        <f>L183/$G183</f>
        <v>0</v>
      </c>
      <c r="N183" s="1982"/>
      <c r="O183" s="1980">
        <v>0</v>
      </c>
      <c r="P183" s="1981">
        <f>O183/$G183</f>
        <v>0</v>
      </c>
      <c r="Q183" s="1982"/>
      <c r="R183" s="1980">
        <v>0</v>
      </c>
      <c r="S183" s="1981">
        <f>R183/$G183</f>
        <v>0</v>
      </c>
      <c r="T183" s="1982"/>
      <c r="U183" s="1980"/>
      <c r="V183" s="1981"/>
      <c r="W183" s="1911"/>
      <c r="X183" s="1983" t="s">
        <v>16516</v>
      </c>
      <c r="Z183" s="582"/>
      <c r="AA183" s="593">
        <f xml:space="preserve"> IF( SUM( AC183:AC183 ) = 0, 0,#REF! )</f>
        <v>0</v>
      </c>
      <c r="AB183" s="582"/>
    </row>
    <row r="184" spans="2:28" ht="38.25">
      <c r="B184" s="1984" t="s">
        <v>16358</v>
      </c>
      <c r="C184" s="1985" t="s">
        <v>16517</v>
      </c>
      <c r="D184" s="2026">
        <f>0.493117*2</f>
        <v>0.98623400000000006</v>
      </c>
      <c r="E184" s="2032" t="s">
        <v>16356</v>
      </c>
      <c r="F184" s="2025">
        <v>0</v>
      </c>
      <c r="G184" s="2040">
        <v>2</v>
      </c>
      <c r="H184" s="1902"/>
      <c r="I184" s="1987">
        <v>0</v>
      </c>
      <c r="J184" s="1988">
        <f>IFERROR(I184/$G184,0)</f>
        <v>0</v>
      </c>
      <c r="K184" s="1979"/>
      <c r="L184" s="1989">
        <v>0</v>
      </c>
      <c r="M184" s="1990">
        <f t="shared" ref="M184:M185" si="26">L184/$G184</f>
        <v>0</v>
      </c>
      <c r="N184" s="1982"/>
      <c r="O184" s="1989">
        <v>0</v>
      </c>
      <c r="P184" s="1990">
        <f t="shared" ref="P184:P185" si="27">O184/$G184</f>
        <v>0</v>
      </c>
      <c r="Q184" s="1982"/>
      <c r="R184" s="1989">
        <v>0</v>
      </c>
      <c r="S184" s="1990">
        <f t="shared" ref="S184:S185" si="28">R184/$G184</f>
        <v>0</v>
      </c>
      <c r="T184" s="1982"/>
      <c r="U184" s="1989"/>
      <c r="V184" s="1990"/>
      <c r="W184" s="1911"/>
      <c r="X184" s="2034" t="s">
        <v>16518</v>
      </c>
      <c r="Z184" s="582"/>
      <c r="AA184" s="593">
        <f xml:space="preserve"> IF( SUM( AC184:AC184 ) = 0, 0,#REF! )</f>
        <v>0</v>
      </c>
      <c r="AB184" s="582"/>
    </row>
    <row r="185" spans="2:28" ht="26.25" thickBot="1">
      <c r="B185" s="1956" t="s">
        <v>16361</v>
      </c>
      <c r="C185" s="1994" t="s">
        <v>16519</v>
      </c>
      <c r="D185" s="1995">
        <v>0.52509899999999998</v>
      </c>
      <c r="E185" s="1994" t="s">
        <v>16356</v>
      </c>
      <c r="F185" s="1994">
        <v>0</v>
      </c>
      <c r="G185" s="2030">
        <v>1</v>
      </c>
      <c r="H185" s="1902"/>
      <c r="I185" s="2031">
        <v>0</v>
      </c>
      <c r="J185" s="1997">
        <f>IFERROR(I185/$G185,0)</f>
        <v>0</v>
      </c>
      <c r="K185" s="1979"/>
      <c r="L185" s="1998">
        <v>0</v>
      </c>
      <c r="M185" s="1999">
        <f t="shared" si="26"/>
        <v>0</v>
      </c>
      <c r="N185" s="1982"/>
      <c r="O185" s="1998">
        <v>0</v>
      </c>
      <c r="P185" s="1999">
        <f t="shared" si="27"/>
        <v>0</v>
      </c>
      <c r="Q185" s="1982"/>
      <c r="R185" s="1998">
        <v>0</v>
      </c>
      <c r="S185" s="1999">
        <f t="shared" si="28"/>
        <v>0</v>
      </c>
      <c r="T185" s="1982"/>
      <c r="U185" s="1998"/>
      <c r="V185" s="1999"/>
      <c r="W185" s="1911"/>
      <c r="X185" s="1973" t="s">
        <v>16520</v>
      </c>
      <c r="Z185" s="582"/>
      <c r="AA185" s="593">
        <f xml:space="preserve"> IF( SUM( AC185:AC185 ) = 0, 0,#REF! )</f>
        <v>0</v>
      </c>
      <c r="AB185" s="582"/>
    </row>
    <row r="186" spans="2:28" ht="15" thickTop="1">
      <c r="D186" s="2005"/>
    </row>
  </sheetData>
  <sheetProtection algorithmName="SHA-512" hashValue="HcOSMCvdZv4eUhwcqEawJcani9ar9QwmSvx1OjvnsFuGRDsosy1gqPbrESOOZ2j6c1GIT8Jok+FIe6qvgLDZsQ==" saltValue="OjzCWckifjbwEdgwKLTwkw==" spinCount="100000" sheet="1"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70" zoomScaleNormal="70" zoomScaleSheetLayoutView="80" workbookViewId="0">
      <selection activeCell="H55" sqref="H55"/>
    </sheetView>
  </sheetViews>
  <sheetFormatPr defaultColWidth="9" defaultRowHeight="14.25"/>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W67"/>
  <sheetViews>
    <sheetView showGridLines="0" topLeftCell="A31" zoomScale="70" zoomScaleNormal="70" zoomScaleSheetLayoutView="100" workbookViewId="0">
      <selection sqref="A1:XFD1048576"/>
    </sheetView>
  </sheetViews>
  <sheetFormatPr defaultColWidth="9" defaultRowHeight="15.75"/>
  <cols>
    <col min="1" max="1" width="1.625" style="490" customWidth="1"/>
    <col min="2" max="2" width="84.125" style="490" customWidth="1"/>
    <col min="3" max="3" width="4.625" style="490" customWidth="1"/>
    <col min="4" max="5" width="13.25" style="490" bestFit="1" customWidth="1"/>
    <col min="6" max="6" width="13.25" style="1560" bestFit="1" customWidth="1"/>
    <col min="7" max="7" width="1.625" style="490" customWidth="1"/>
    <col min="8" max="8" width="16.125" style="490" bestFit="1" customWidth="1"/>
    <col min="9" max="9" width="1.625" style="173" customWidth="1"/>
    <col min="10" max="10" width="28.75" style="173" bestFit="1" customWidth="1"/>
    <col min="11" max="11" width="1.625" style="173" customWidth="1"/>
    <col min="12" max="12" width="1.625" style="579" customWidth="1"/>
    <col min="13" max="13" width="29.25" style="579" bestFit="1" customWidth="1"/>
    <col min="14" max="14" width="1.625" style="579" customWidth="1"/>
    <col min="15" max="17" width="19.75" style="579" hidden="1" customWidth="1"/>
    <col min="18" max="18" width="1.625" style="579" hidden="1" customWidth="1"/>
    <col min="19" max="19" width="1.625" style="490" customWidth="1"/>
    <col min="20" max="20" width="68.75" style="490" customWidth="1"/>
    <col min="21" max="21" width="17.75" style="490" bestFit="1" customWidth="1"/>
    <col min="22" max="22" width="20.75" style="490" bestFit="1" customWidth="1"/>
    <col min="23" max="23" width="20.125" style="490" bestFit="1" customWidth="1"/>
    <col min="24" max="16384" width="9" style="490"/>
  </cols>
  <sheetData>
    <row r="1" spans="2:23" s="618" customFormat="1" ht="23.25">
      <c r="B1" s="580" t="s">
        <v>730</v>
      </c>
      <c r="C1" s="580"/>
      <c r="D1" s="580"/>
      <c r="E1" s="580"/>
      <c r="F1" s="580"/>
      <c r="G1" s="580"/>
      <c r="H1" s="580"/>
      <c r="I1" s="968"/>
      <c r="J1" s="968"/>
      <c r="K1" s="968"/>
      <c r="L1" s="582"/>
      <c r="M1" s="579"/>
      <c r="N1" s="582"/>
      <c r="O1" s="579"/>
      <c r="P1" s="579"/>
      <c r="Q1" s="579"/>
      <c r="R1" s="582"/>
      <c r="T1" s="580" t="s">
        <v>6740</v>
      </c>
      <c r="V1" s="579"/>
    </row>
    <row r="2" spans="2:23" s="618" customFormat="1" ht="23.25">
      <c r="B2" s="580" t="s">
        <v>9</v>
      </c>
      <c r="C2" s="488"/>
      <c r="D2" s="488"/>
      <c r="E2" s="488"/>
      <c r="F2" s="488"/>
      <c r="G2" s="488"/>
      <c r="H2" s="1556"/>
      <c r="I2" s="968"/>
      <c r="J2" s="968"/>
      <c r="K2" s="968"/>
      <c r="L2" s="582"/>
      <c r="M2" s="579"/>
      <c r="N2" s="582"/>
      <c r="O2" s="579"/>
      <c r="P2" s="579"/>
      <c r="Q2" s="579"/>
      <c r="R2" s="582"/>
      <c r="T2" s="580"/>
      <c r="V2" s="579"/>
    </row>
    <row r="3" spans="2:23" ht="19.149999999999999" customHeight="1">
      <c r="B3" s="3077" t="s">
        <v>731</v>
      </c>
      <c r="C3" s="3077"/>
      <c r="D3" s="3077"/>
      <c r="E3" s="3077"/>
      <c r="F3" s="3077"/>
      <c r="G3" s="3077"/>
      <c r="H3" s="3077"/>
      <c r="I3" s="3077"/>
      <c r="J3" s="3077"/>
      <c r="L3" s="582"/>
      <c r="M3" s="583" t="s">
        <v>6741</v>
      </c>
      <c r="N3" s="582"/>
      <c r="R3" s="582"/>
      <c r="T3" s="3077" t="s">
        <v>16521</v>
      </c>
      <c r="U3" s="3077"/>
      <c r="V3" s="3077"/>
      <c r="W3" s="3077"/>
    </row>
    <row r="4" spans="2:23" ht="24" thickBot="1">
      <c r="B4" s="584"/>
      <c r="C4" s="584"/>
      <c r="D4" s="584"/>
      <c r="E4" s="584"/>
      <c r="F4" s="584"/>
      <c r="G4" s="1261"/>
      <c r="H4" s="1557"/>
      <c r="L4" s="582"/>
      <c r="N4" s="582"/>
      <c r="O4" s="674" t="s">
        <v>6742</v>
      </c>
      <c r="P4" s="674"/>
      <c r="Q4" s="674"/>
      <c r="R4" s="582"/>
      <c r="T4" s="584"/>
      <c r="V4" s="579"/>
    </row>
    <row r="5" spans="2:23" s="496" customFormat="1" ht="23.25" customHeight="1" thickTop="1">
      <c r="B5" s="2922" t="s">
        <v>6743</v>
      </c>
      <c r="C5" s="2923" t="s">
        <v>6745</v>
      </c>
      <c r="D5" s="658" t="s">
        <v>8895</v>
      </c>
      <c r="E5" s="658" t="s">
        <v>8896</v>
      </c>
      <c r="F5" s="659" t="s">
        <v>6962</v>
      </c>
      <c r="G5" s="610"/>
      <c r="H5" s="3030" t="s">
        <v>6749</v>
      </c>
      <c r="J5" s="3030" t="s">
        <v>6750</v>
      </c>
      <c r="L5" s="1236"/>
      <c r="M5" s="526"/>
      <c r="N5" s="1236"/>
      <c r="O5" s="858" t="s">
        <v>6751</v>
      </c>
      <c r="P5" s="858"/>
      <c r="Q5" s="858"/>
      <c r="R5" s="1236"/>
      <c r="T5" s="2922" t="s">
        <v>6743</v>
      </c>
      <c r="U5" s="658" t="s">
        <v>8895</v>
      </c>
      <c r="V5" s="658" t="s">
        <v>8896</v>
      </c>
      <c r="W5" s="659" t="s">
        <v>6962</v>
      </c>
    </row>
    <row r="6" spans="2:23" s="496" customFormat="1" ht="30.75" customHeight="1" thickBot="1">
      <c r="B6" s="2924"/>
      <c r="C6" s="2925"/>
      <c r="D6" s="529" t="s">
        <v>16522</v>
      </c>
      <c r="E6" s="529" t="s">
        <v>16522</v>
      </c>
      <c r="F6" s="530" t="s">
        <v>16522</v>
      </c>
      <c r="G6" s="610"/>
      <c r="H6" s="3032"/>
      <c r="J6" s="3032"/>
      <c r="L6" s="1236"/>
      <c r="M6" s="526"/>
      <c r="N6" s="1236"/>
      <c r="O6" s="858"/>
      <c r="P6" s="858"/>
      <c r="Q6" s="858"/>
      <c r="R6" s="1236"/>
      <c r="T6" s="2924"/>
      <c r="U6" s="529" t="s">
        <v>16522</v>
      </c>
      <c r="V6" s="529" t="s">
        <v>16522</v>
      </c>
      <c r="W6" s="530" t="s">
        <v>16522</v>
      </c>
    </row>
    <row r="7" spans="2:23" s="496" customFormat="1" ht="17.25" thickTop="1" thickBot="1">
      <c r="B7" s="682"/>
      <c r="C7" s="682"/>
      <c r="D7" s="682"/>
      <c r="E7" s="682"/>
      <c r="F7" s="500"/>
      <c r="G7" s="484"/>
      <c r="H7" s="968"/>
      <c r="L7" s="1236"/>
      <c r="M7" s="526"/>
      <c r="N7" s="1236"/>
      <c r="O7" s="526"/>
      <c r="P7" s="526"/>
      <c r="Q7" s="526"/>
      <c r="R7" s="1236"/>
      <c r="T7" s="682"/>
      <c r="V7" s="526"/>
    </row>
    <row r="8" spans="2:23" s="496" customFormat="1" ht="17.25" thickTop="1" thickBot="1">
      <c r="B8" s="499" t="s">
        <v>16523</v>
      </c>
      <c r="C8" s="526"/>
      <c r="D8" s="526"/>
      <c r="E8" s="526"/>
      <c r="F8" s="495"/>
      <c r="G8" s="484"/>
      <c r="H8" s="968"/>
      <c r="L8" s="1236"/>
      <c r="M8" s="526"/>
      <c r="N8" s="1236"/>
      <c r="O8" s="526"/>
      <c r="P8" s="526"/>
      <c r="Q8" s="526"/>
      <c r="R8" s="1236"/>
      <c r="T8" s="499" t="s">
        <v>16523</v>
      </c>
      <c r="U8" s="526"/>
      <c r="V8" s="526"/>
      <c r="W8" s="495"/>
    </row>
    <row r="9" spans="2:23" s="496" customFormat="1" thickTop="1">
      <c r="B9" s="503" t="s">
        <v>16524</v>
      </c>
      <c r="C9" s="504">
        <v>3</v>
      </c>
      <c r="D9" s="2041">
        <v>1231.6628000000001</v>
      </c>
      <c r="E9" s="2041">
        <v>1184.1266000000001</v>
      </c>
      <c r="F9" s="174">
        <f>IFERROR(SUM(D9:E9),0)</f>
        <v>2415.7894000000001</v>
      </c>
      <c r="G9" s="484"/>
      <c r="H9" s="698" t="s">
        <v>16525</v>
      </c>
      <c r="J9" s="509"/>
      <c r="L9" s="1236"/>
      <c r="M9" s="2042">
        <f>IF( SUM( O9:Q9 ) = 0, 0, $O$5 )</f>
        <v>0</v>
      </c>
      <c r="N9" s="1236"/>
      <c r="O9" s="2043">
        <f xml:space="preserve"> IF( ISNUMBER(D9 ), 0, 1 )</f>
        <v>0</v>
      </c>
      <c r="P9" s="2043">
        <f t="shared" ref="P9:P11" si="0" xml:space="preserve"> IF( ISNUMBER(E9 ), 0, 1 )</f>
        <v>0</v>
      </c>
      <c r="Q9" s="526"/>
      <c r="R9" s="1236"/>
      <c r="T9" s="503" t="s">
        <v>16524</v>
      </c>
      <c r="U9" s="2041" t="s">
        <v>16526</v>
      </c>
      <c r="V9" s="2041" t="s">
        <v>16527</v>
      </c>
      <c r="W9" s="174" t="s">
        <v>16528</v>
      </c>
    </row>
    <row r="10" spans="2:23" s="496" customFormat="1" ht="15">
      <c r="B10" s="512" t="s">
        <v>16529</v>
      </c>
      <c r="C10" s="513">
        <v>3</v>
      </c>
      <c r="D10" s="2044">
        <v>1141.1701</v>
      </c>
      <c r="E10" s="2044">
        <v>56678.362999999998</v>
      </c>
      <c r="F10" s="175">
        <f t="shared" ref="F10:F11" si="1">IFERROR(SUM(D10:E10),0)</f>
        <v>57819.533100000001</v>
      </c>
      <c r="G10" s="484"/>
      <c r="H10" s="702" t="s">
        <v>16530</v>
      </c>
      <c r="J10" s="517"/>
      <c r="L10" s="1236"/>
      <c r="M10" s="2042">
        <f t="shared" ref="M10:M11" si="2">IF( SUM( O10:Q10 ) = 0, 0, $O$5 )</f>
        <v>0</v>
      </c>
      <c r="N10" s="1236"/>
      <c r="O10" s="2043">
        <f t="shared" ref="O10:O11" si="3" xml:space="preserve"> IF( ISNUMBER(D10 ), 0, 1 )</f>
        <v>0</v>
      </c>
      <c r="P10" s="2043">
        <f t="shared" si="0"/>
        <v>0</v>
      </c>
      <c r="Q10" s="526"/>
      <c r="R10" s="1236"/>
      <c r="T10" s="512" t="s">
        <v>16529</v>
      </c>
      <c r="U10" s="2044" t="s">
        <v>16531</v>
      </c>
      <c r="V10" s="2044" t="s">
        <v>16532</v>
      </c>
      <c r="W10" s="175" t="s">
        <v>16533</v>
      </c>
    </row>
    <row r="11" spans="2:23" s="496" customFormat="1" ht="15">
      <c r="B11" s="512" t="s">
        <v>16534</v>
      </c>
      <c r="C11" s="513">
        <v>3</v>
      </c>
      <c r="D11" s="2044">
        <v>1049.1196</v>
      </c>
      <c r="E11" s="2044">
        <v>1049.1196</v>
      </c>
      <c r="F11" s="175">
        <f t="shared" si="1"/>
        <v>2098.2392</v>
      </c>
      <c r="G11" s="484"/>
      <c r="H11" s="702" t="s">
        <v>16535</v>
      </c>
      <c r="J11" s="517"/>
      <c r="L11" s="1236"/>
      <c r="M11" s="2042">
        <f t="shared" si="2"/>
        <v>0</v>
      </c>
      <c r="N11" s="1236"/>
      <c r="O11" s="2043">
        <f t="shared" si="3"/>
        <v>0</v>
      </c>
      <c r="P11" s="2043">
        <f t="shared" si="0"/>
        <v>0</v>
      </c>
      <c r="Q11" s="526"/>
      <c r="R11" s="1236"/>
      <c r="T11" s="512" t="s">
        <v>16534</v>
      </c>
      <c r="U11" s="2044" t="s">
        <v>16536</v>
      </c>
      <c r="V11" s="2044" t="s">
        <v>16537</v>
      </c>
      <c r="W11" s="175" t="s">
        <v>16538</v>
      </c>
    </row>
    <row r="12" spans="2:23" s="496" customFormat="1" thickBot="1">
      <c r="B12" s="519" t="s">
        <v>16539</v>
      </c>
      <c r="C12" s="520">
        <v>3</v>
      </c>
      <c r="D12" s="2045">
        <f>IFERROR(SUM(D9:D11),0)</f>
        <v>3421.9525000000003</v>
      </c>
      <c r="E12" s="2045">
        <f t="shared" ref="E12:F12" si="4">IFERROR(SUM(E9:E11),0)</f>
        <v>58911.609199999999</v>
      </c>
      <c r="F12" s="176">
        <f t="shared" si="4"/>
        <v>62333.561700000006</v>
      </c>
      <c r="G12" s="484"/>
      <c r="H12" s="706" t="s">
        <v>16540</v>
      </c>
      <c r="J12" s="523"/>
      <c r="L12" s="1236"/>
      <c r="M12" s="526"/>
      <c r="N12" s="1236"/>
      <c r="O12" s="526"/>
      <c r="P12" s="526"/>
      <c r="Q12" s="526"/>
      <c r="R12" s="1236"/>
      <c r="T12" s="519" t="s">
        <v>16539</v>
      </c>
      <c r="U12" s="2045" t="s">
        <v>16541</v>
      </c>
      <c r="V12" s="2045" t="s">
        <v>16542</v>
      </c>
      <c r="W12" s="176" t="s">
        <v>16543</v>
      </c>
    </row>
    <row r="13" spans="2:23" s="496" customFormat="1" ht="16.5" thickTop="1" thickBot="1">
      <c r="D13" s="2046"/>
      <c r="E13" s="2046"/>
      <c r="F13" s="2046"/>
      <c r="L13" s="1236"/>
      <c r="M13" s="526"/>
      <c r="N13" s="1236"/>
      <c r="O13" s="526"/>
      <c r="P13" s="526"/>
      <c r="Q13" s="526"/>
      <c r="R13" s="1236"/>
      <c r="U13" s="2046"/>
      <c r="V13" s="2046"/>
      <c r="W13" s="2046"/>
    </row>
    <row r="14" spans="2:23" s="496" customFormat="1" ht="20.25" thickTop="1">
      <c r="B14" s="503" t="s">
        <v>16544</v>
      </c>
      <c r="C14" s="504">
        <v>3</v>
      </c>
      <c r="D14" s="2041">
        <v>2251.7962000000002</v>
      </c>
      <c r="E14" s="2041">
        <v>2169.5392999999999</v>
      </c>
      <c r="F14" s="174">
        <f>IFERROR(SUM(D14:E14),0)</f>
        <v>4421.3355000000001</v>
      </c>
      <c r="G14" s="484"/>
      <c r="H14" s="698" t="s">
        <v>16545</v>
      </c>
      <c r="J14" s="509"/>
      <c r="L14" s="1236"/>
      <c r="M14" s="2042">
        <f t="shared" ref="M14:M16" si="5">IF( SUM( O14:Q14 ) = 0, 0, $O$5 )</f>
        <v>0</v>
      </c>
      <c r="N14" s="1236"/>
      <c r="O14" s="2043">
        <f t="shared" ref="O14:O16" si="6" xml:space="preserve"> IF( ISNUMBER(D14 ), 0, 1 )</f>
        <v>0</v>
      </c>
      <c r="P14" s="2043">
        <f t="shared" ref="P14:P16" si="7" xml:space="preserve"> IF( ISNUMBER(E14 ), 0, 1 )</f>
        <v>0</v>
      </c>
      <c r="Q14" s="526"/>
      <c r="R14" s="1236"/>
      <c r="T14" s="503" t="s">
        <v>16544</v>
      </c>
      <c r="U14" s="2041" t="s">
        <v>16546</v>
      </c>
      <c r="V14" s="2041" t="s">
        <v>16547</v>
      </c>
      <c r="W14" s="174" t="s">
        <v>16548</v>
      </c>
    </row>
    <row r="15" spans="2:23" s="496" customFormat="1" ht="19.5">
      <c r="B15" s="512" t="s">
        <v>16549</v>
      </c>
      <c r="C15" s="513">
        <v>3</v>
      </c>
      <c r="D15" s="2044">
        <v>1.4336298000000001</v>
      </c>
      <c r="E15" s="2044">
        <v>30034.241000000002</v>
      </c>
      <c r="F15" s="175">
        <f t="shared" ref="F15:F16" si="8">IFERROR(SUM(D15:E15),0)</f>
        <v>30035.674629800003</v>
      </c>
      <c r="G15" s="484"/>
      <c r="H15" s="702" t="s">
        <v>16550</v>
      </c>
      <c r="J15" s="517"/>
      <c r="L15" s="1236"/>
      <c r="M15" s="2042">
        <f t="shared" si="5"/>
        <v>0</v>
      </c>
      <c r="N15" s="1236"/>
      <c r="O15" s="2043">
        <f t="shared" si="6"/>
        <v>0</v>
      </c>
      <c r="P15" s="2043">
        <f t="shared" si="7"/>
        <v>0</v>
      </c>
      <c r="Q15" s="526"/>
      <c r="R15" s="1236"/>
      <c r="T15" s="512" t="s">
        <v>16549</v>
      </c>
      <c r="U15" s="2044" t="s">
        <v>16551</v>
      </c>
      <c r="V15" s="2044" t="s">
        <v>16552</v>
      </c>
      <c r="W15" s="175" t="s">
        <v>16553</v>
      </c>
    </row>
    <row r="16" spans="2:23" s="496" customFormat="1" ht="20.25" thickBot="1">
      <c r="B16" s="519" t="s">
        <v>16554</v>
      </c>
      <c r="C16" s="520">
        <v>3</v>
      </c>
      <c r="D16" s="2047">
        <v>1168.7316000000001</v>
      </c>
      <c r="E16" s="2047">
        <v>26707.841</v>
      </c>
      <c r="F16" s="176">
        <f t="shared" si="8"/>
        <v>27876.5726</v>
      </c>
      <c r="G16" s="484"/>
      <c r="H16" s="706" t="s">
        <v>16555</v>
      </c>
      <c r="J16" s="523"/>
      <c r="L16" s="1236"/>
      <c r="M16" s="2042">
        <f t="shared" si="5"/>
        <v>0</v>
      </c>
      <c r="N16" s="1236"/>
      <c r="O16" s="2043">
        <f t="shared" si="6"/>
        <v>0</v>
      </c>
      <c r="P16" s="2043">
        <f t="shared" si="7"/>
        <v>0</v>
      </c>
      <c r="Q16" s="526"/>
      <c r="R16" s="1236"/>
      <c r="T16" s="519" t="s">
        <v>16554</v>
      </c>
      <c r="U16" s="2047" t="s">
        <v>16556</v>
      </c>
      <c r="V16" s="2047" t="s">
        <v>16557</v>
      </c>
      <c r="W16" s="176" t="s">
        <v>16558</v>
      </c>
    </row>
    <row r="17" spans="1:23" s="496" customFormat="1" ht="17.25" thickTop="1" thickBot="1">
      <c r="B17" s="687"/>
      <c r="C17" s="1558"/>
      <c r="D17" s="2048"/>
      <c r="E17" s="2048"/>
      <c r="F17" s="177"/>
      <c r="G17" s="484"/>
      <c r="H17" s="608"/>
      <c r="L17" s="1236"/>
      <c r="M17" s="526"/>
      <c r="N17" s="1236"/>
      <c r="O17" s="526"/>
      <c r="P17" s="526"/>
      <c r="Q17" s="526"/>
      <c r="R17" s="1236"/>
      <c r="T17" s="687"/>
      <c r="U17" s="2048"/>
      <c r="V17" s="2048"/>
      <c r="W17" s="177"/>
    </row>
    <row r="18" spans="1:23" s="496" customFormat="1" ht="17.25" thickTop="1" thickBot="1">
      <c r="B18" s="860" t="s">
        <v>16559</v>
      </c>
      <c r="C18" s="1559"/>
      <c r="D18" s="2049"/>
      <c r="E18" s="2049"/>
      <c r="F18" s="178"/>
      <c r="G18" s="484"/>
      <c r="H18" s="968"/>
      <c r="L18" s="1236"/>
      <c r="M18" s="526"/>
      <c r="N18" s="1236"/>
      <c r="O18" s="526"/>
      <c r="P18" s="526"/>
      <c r="Q18" s="526"/>
      <c r="R18" s="1236"/>
      <c r="T18" s="860" t="s">
        <v>16559</v>
      </c>
      <c r="U18" s="2049"/>
      <c r="V18" s="2049"/>
      <c r="W18" s="178"/>
    </row>
    <row r="19" spans="1:23" s="496" customFormat="1" thickTop="1">
      <c r="B19" s="503" t="s">
        <v>16560</v>
      </c>
      <c r="C19" s="504">
        <v>3</v>
      </c>
      <c r="D19" s="2041">
        <v>31117.674999999999</v>
      </c>
      <c r="E19" s="2041">
        <v>53215.580999999998</v>
      </c>
      <c r="F19" s="174">
        <f>IFERROR(SUM(D19:E19),0)</f>
        <v>84333.255999999994</v>
      </c>
      <c r="G19" s="484"/>
      <c r="H19" s="698" t="s">
        <v>16561</v>
      </c>
      <c r="J19" s="698"/>
      <c r="L19" s="1236"/>
      <c r="M19" s="2042">
        <f>IF( SUM( O19:Q19 ) = 0, 0, $O$5 )</f>
        <v>0</v>
      </c>
      <c r="N19" s="1236"/>
      <c r="O19" s="2043">
        <f t="shared" ref="O19" si="9" xml:space="preserve"> IF( ISNUMBER(D19 ), 0, 1 )</f>
        <v>0</v>
      </c>
      <c r="P19" s="2043">
        <f t="shared" ref="P19:P23" si="10" xml:space="preserve"> IF( ISNUMBER(E19 ), 0, 1 )</f>
        <v>0</v>
      </c>
      <c r="Q19" s="526"/>
      <c r="R19" s="1236"/>
      <c r="T19" s="503" t="s">
        <v>16560</v>
      </c>
      <c r="U19" s="2041" t="s">
        <v>16562</v>
      </c>
      <c r="V19" s="2041" t="s">
        <v>16563</v>
      </c>
      <c r="W19" s="174" t="s">
        <v>16564</v>
      </c>
    </row>
    <row r="20" spans="1:23" s="496" customFormat="1" ht="15">
      <c r="B20" s="512" t="s">
        <v>16565</v>
      </c>
      <c r="C20" s="513">
        <v>3</v>
      </c>
      <c r="D20" s="2044">
        <v>0</v>
      </c>
      <c r="E20" s="2044">
        <v>0</v>
      </c>
      <c r="F20" s="175">
        <f t="shared" ref="F20:F23" si="11">IFERROR(SUM(D20:E20),0)</f>
        <v>0</v>
      </c>
      <c r="G20" s="484"/>
      <c r="H20" s="702" t="s">
        <v>16566</v>
      </c>
      <c r="J20" s="702"/>
      <c r="L20" s="1236"/>
      <c r="M20" s="2042">
        <f t="shared" ref="M20:M23" si="12">IF( SUM( O20:Q20 ) = 0, 0, $O$5 )</f>
        <v>0</v>
      </c>
      <c r="N20" s="1236"/>
      <c r="O20" s="2043">
        <f t="shared" ref="O20:O23" si="13" xml:space="preserve"> IF( ISNUMBER(D20 ), 0, 1 )</f>
        <v>0</v>
      </c>
      <c r="P20" s="2043">
        <f t="shared" si="10"/>
        <v>0</v>
      </c>
      <c r="Q20" s="526"/>
      <c r="R20" s="1236"/>
      <c r="T20" s="512" t="s">
        <v>16565</v>
      </c>
      <c r="U20" s="2044" t="s">
        <v>16567</v>
      </c>
      <c r="V20" s="2044" t="s">
        <v>16568</v>
      </c>
      <c r="W20" s="175" t="s">
        <v>16569</v>
      </c>
    </row>
    <row r="21" spans="1:23" s="496" customFormat="1" ht="15">
      <c r="B21" s="512" t="s">
        <v>16570</v>
      </c>
      <c r="C21" s="513">
        <v>3</v>
      </c>
      <c r="D21" s="2044">
        <v>0</v>
      </c>
      <c r="E21" s="2044">
        <v>0</v>
      </c>
      <c r="F21" s="175">
        <f t="shared" si="11"/>
        <v>0</v>
      </c>
      <c r="G21" s="484"/>
      <c r="H21" s="702" t="s">
        <v>16571</v>
      </c>
      <c r="J21" s="702"/>
      <c r="L21" s="1236"/>
      <c r="M21" s="2042">
        <f t="shared" si="12"/>
        <v>0</v>
      </c>
      <c r="N21" s="1236"/>
      <c r="O21" s="2043">
        <f t="shared" si="13"/>
        <v>0</v>
      </c>
      <c r="P21" s="2043">
        <f t="shared" si="10"/>
        <v>0</v>
      </c>
      <c r="Q21" s="526"/>
      <c r="R21" s="1236"/>
      <c r="T21" s="512" t="s">
        <v>16570</v>
      </c>
      <c r="U21" s="2044" t="s">
        <v>16572</v>
      </c>
      <c r="V21" s="2044" t="s">
        <v>16573</v>
      </c>
      <c r="W21" s="175" t="s">
        <v>16574</v>
      </c>
    </row>
    <row r="22" spans="1:23" s="496" customFormat="1" ht="15">
      <c r="B22" s="512" t="s">
        <v>16575</v>
      </c>
      <c r="C22" s="513">
        <v>3</v>
      </c>
      <c r="D22" s="2044">
        <v>0</v>
      </c>
      <c r="E22" s="2044">
        <v>0</v>
      </c>
      <c r="F22" s="175">
        <f t="shared" si="11"/>
        <v>0</v>
      </c>
      <c r="G22" s="484"/>
      <c r="H22" s="702" t="s">
        <v>16576</v>
      </c>
      <c r="J22" s="702"/>
      <c r="L22" s="1236"/>
      <c r="M22" s="2042">
        <f t="shared" si="12"/>
        <v>0</v>
      </c>
      <c r="N22" s="1236"/>
      <c r="O22" s="2043">
        <f t="shared" si="13"/>
        <v>0</v>
      </c>
      <c r="P22" s="2043">
        <f t="shared" si="10"/>
        <v>0</v>
      </c>
      <c r="Q22" s="526"/>
      <c r="R22" s="1236"/>
      <c r="T22" s="512" t="s">
        <v>16575</v>
      </c>
      <c r="U22" s="2044" t="s">
        <v>16577</v>
      </c>
      <c r="V22" s="2044" t="s">
        <v>16578</v>
      </c>
      <c r="W22" s="175" t="s">
        <v>16579</v>
      </c>
    </row>
    <row r="23" spans="1:23" s="496" customFormat="1" ht="15">
      <c r="B23" s="512" t="s">
        <v>16580</v>
      </c>
      <c r="C23" s="513">
        <v>3</v>
      </c>
      <c r="D23" s="2044">
        <v>0</v>
      </c>
      <c r="E23" s="2044">
        <v>0</v>
      </c>
      <c r="F23" s="175">
        <f t="shared" si="11"/>
        <v>0</v>
      </c>
      <c r="G23" s="484"/>
      <c r="H23" s="702" t="s">
        <v>16581</v>
      </c>
      <c r="J23" s="702"/>
      <c r="L23" s="1236"/>
      <c r="M23" s="2042">
        <f t="shared" si="12"/>
        <v>0</v>
      </c>
      <c r="N23" s="1236"/>
      <c r="O23" s="2043">
        <f t="shared" si="13"/>
        <v>0</v>
      </c>
      <c r="P23" s="2043">
        <f t="shared" si="10"/>
        <v>0</v>
      </c>
      <c r="Q23" s="526"/>
      <c r="R23" s="1236"/>
      <c r="T23" s="512" t="s">
        <v>16580</v>
      </c>
      <c r="U23" s="2044" t="s">
        <v>16582</v>
      </c>
      <c r="V23" s="2044" t="s">
        <v>16583</v>
      </c>
      <c r="W23" s="175" t="s">
        <v>16584</v>
      </c>
    </row>
    <row r="24" spans="1:23" s="496" customFormat="1" thickBot="1">
      <c r="B24" s="519" t="s">
        <v>16585</v>
      </c>
      <c r="C24" s="520">
        <v>3</v>
      </c>
      <c r="D24" s="2045">
        <f t="shared" ref="D24" si="14">IFERROR(SUM(D19,D20,D21,D23),0)</f>
        <v>31117.674999999999</v>
      </c>
      <c r="E24" s="2045">
        <f t="shared" ref="E24" si="15">IFERROR(SUM(E19,E20,E21,E23),0)</f>
        <v>53215.580999999998</v>
      </c>
      <c r="F24" s="176">
        <f>IFERROR(SUM(F19,F20,F21,F23),0)</f>
        <v>84333.255999999994</v>
      </c>
      <c r="G24" s="484"/>
      <c r="H24" s="706" t="s">
        <v>16586</v>
      </c>
      <c r="J24" s="706"/>
      <c r="L24" s="1236"/>
      <c r="M24" s="2042"/>
      <c r="N24" s="1236"/>
      <c r="O24" s="526"/>
      <c r="P24" s="526"/>
      <c r="Q24" s="526"/>
      <c r="R24" s="1236"/>
      <c r="T24" s="519" t="s">
        <v>16587</v>
      </c>
      <c r="U24" s="2045" t="s">
        <v>16588</v>
      </c>
      <c r="V24" s="2045" t="s">
        <v>16589</v>
      </c>
      <c r="W24" s="176" t="s">
        <v>16590</v>
      </c>
    </row>
    <row r="25" spans="1:23" s="496" customFormat="1" ht="16.5" thickTop="1" thickBot="1">
      <c r="B25" s="803"/>
      <c r="C25" s="803"/>
      <c r="D25" s="179"/>
      <c r="E25" s="179"/>
      <c r="F25" s="179"/>
      <c r="G25" s="484"/>
      <c r="H25" s="803"/>
      <c r="J25" s="803"/>
      <c r="L25" s="1236"/>
      <c r="M25" s="2042"/>
      <c r="N25" s="1236"/>
      <c r="O25" s="526"/>
      <c r="P25" s="526"/>
      <c r="Q25" s="526"/>
      <c r="R25" s="1236"/>
      <c r="T25" s="803"/>
      <c r="U25" s="803"/>
      <c r="V25" s="803"/>
      <c r="W25" s="803"/>
    </row>
    <row r="26" spans="1:23" s="496" customFormat="1" ht="20.25" thickTop="1">
      <c r="B26" s="503" t="s">
        <v>16591</v>
      </c>
      <c r="C26" s="504">
        <v>3</v>
      </c>
      <c r="D26" s="2041">
        <v>30799.653999999999</v>
      </c>
      <c r="E26" s="2041">
        <v>52671.720999999998</v>
      </c>
      <c r="F26" s="174">
        <f>IFERROR(SUM(D26:E26),0)</f>
        <v>83471.375</v>
      </c>
      <c r="G26" s="484"/>
      <c r="H26" s="698" t="s">
        <v>16592</v>
      </c>
      <c r="J26" s="509"/>
      <c r="L26" s="1236"/>
      <c r="M26" s="2042">
        <f t="shared" ref="M26:M28" si="16">IF( SUM( O26:Q26 ) = 0, 0, $O$5 )</f>
        <v>0</v>
      </c>
      <c r="N26" s="1236"/>
      <c r="O26" s="2043">
        <f t="shared" ref="O26:O28" si="17" xml:space="preserve"> IF( ISNUMBER(D26 ), 0, 1 )</f>
        <v>0</v>
      </c>
      <c r="P26" s="2043">
        <f t="shared" ref="P26:P28" si="18" xml:space="preserve"> IF( ISNUMBER(E26 ), 0, 1 )</f>
        <v>0</v>
      </c>
      <c r="Q26" s="526"/>
      <c r="R26" s="1236"/>
      <c r="T26" s="503" t="s">
        <v>16593</v>
      </c>
      <c r="U26" s="2041" t="s">
        <v>16594</v>
      </c>
      <c r="V26" s="2041" t="s">
        <v>16595</v>
      </c>
      <c r="W26" s="174" t="s">
        <v>16596</v>
      </c>
    </row>
    <row r="27" spans="1:23" s="496" customFormat="1" ht="19.5">
      <c r="B27" s="512" t="s">
        <v>16597</v>
      </c>
      <c r="C27" s="513">
        <v>3</v>
      </c>
      <c r="D27" s="2044">
        <v>117.24269</v>
      </c>
      <c r="E27" s="2044">
        <v>200.50140999999999</v>
      </c>
      <c r="F27" s="175">
        <f t="shared" ref="F27:F28" si="19">IFERROR(SUM(D27:E27),0)</f>
        <v>317.7441</v>
      </c>
      <c r="G27" s="484"/>
      <c r="H27" s="702" t="s">
        <v>16598</v>
      </c>
      <c r="J27" s="517"/>
      <c r="L27" s="1236"/>
      <c r="M27" s="2042">
        <f t="shared" si="16"/>
        <v>0</v>
      </c>
      <c r="N27" s="1236"/>
      <c r="O27" s="2043">
        <f t="shared" si="17"/>
        <v>0</v>
      </c>
      <c r="P27" s="2043">
        <f t="shared" si="18"/>
        <v>0</v>
      </c>
      <c r="Q27" s="526"/>
      <c r="R27" s="1236"/>
      <c r="T27" s="512" t="s">
        <v>16599</v>
      </c>
      <c r="U27" s="2044" t="s">
        <v>16600</v>
      </c>
      <c r="V27" s="2044" t="s">
        <v>16601</v>
      </c>
      <c r="W27" s="175" t="s">
        <v>16602</v>
      </c>
    </row>
    <row r="28" spans="1:23" s="496" customFormat="1" ht="20.25" thickBot="1">
      <c r="B28" s="519" t="s">
        <v>16603</v>
      </c>
      <c r="C28" s="520">
        <v>3</v>
      </c>
      <c r="D28" s="2047">
        <v>200.77809999999999</v>
      </c>
      <c r="E28" s="2047">
        <v>343.35867000000002</v>
      </c>
      <c r="F28" s="176">
        <f t="shared" si="19"/>
        <v>544.13677000000007</v>
      </c>
      <c r="G28" s="484"/>
      <c r="H28" s="706" t="s">
        <v>16604</v>
      </c>
      <c r="J28" s="523"/>
      <c r="L28" s="1236"/>
      <c r="M28" s="2042">
        <f t="shared" si="16"/>
        <v>0</v>
      </c>
      <c r="N28" s="1236"/>
      <c r="O28" s="2043">
        <f t="shared" si="17"/>
        <v>0</v>
      </c>
      <c r="P28" s="2043">
        <f t="shared" si="18"/>
        <v>0</v>
      </c>
      <c r="Q28" s="526"/>
      <c r="R28" s="1236"/>
      <c r="T28" s="519" t="s">
        <v>16605</v>
      </c>
      <c r="U28" s="2047" t="s">
        <v>16606</v>
      </c>
      <c r="V28" s="2047" t="s">
        <v>16607</v>
      </c>
      <c r="W28" s="176" t="s">
        <v>16608</v>
      </c>
    </row>
    <row r="29" spans="1:23" s="496" customFormat="1" ht="16.5" thickTop="1" thickBot="1">
      <c r="A29" s="579"/>
      <c r="B29" s="526"/>
      <c r="C29" s="526"/>
      <c r="D29" s="2050"/>
      <c r="E29" s="2050"/>
      <c r="F29" s="2050"/>
      <c r="G29" s="526"/>
      <c r="H29" s="526"/>
      <c r="I29" s="526"/>
      <c r="J29" s="526"/>
      <c r="K29" s="526"/>
      <c r="L29" s="1236"/>
      <c r="M29" s="526"/>
      <c r="N29" s="1236"/>
      <c r="O29" s="526"/>
      <c r="P29" s="526"/>
      <c r="Q29" s="526"/>
      <c r="R29" s="1236"/>
      <c r="T29" s="526"/>
      <c r="U29" s="2050"/>
      <c r="V29" s="2050"/>
      <c r="W29" s="2050"/>
    </row>
    <row r="30" spans="1:23" s="496" customFormat="1" ht="16.5" thickTop="1" thickBot="1">
      <c r="B30" s="860" t="s">
        <v>16609</v>
      </c>
      <c r="C30" s="526"/>
      <c r="D30" s="2050"/>
      <c r="E30" s="2050"/>
      <c r="F30" s="2050"/>
      <c r="G30" s="526"/>
      <c r="H30" s="526"/>
      <c r="I30" s="526"/>
      <c r="J30" s="526"/>
      <c r="K30" s="526"/>
      <c r="L30" s="1236"/>
      <c r="M30" s="526"/>
      <c r="N30" s="1236"/>
      <c r="O30" s="526"/>
      <c r="P30" s="526"/>
      <c r="Q30" s="526"/>
      <c r="R30" s="1236"/>
      <c r="T30" s="860" t="s">
        <v>16609</v>
      </c>
      <c r="U30" s="2050"/>
      <c r="V30" s="2050"/>
      <c r="W30" s="2050"/>
    </row>
    <row r="31" spans="1:23" s="496" customFormat="1" thickTop="1">
      <c r="B31" s="503" t="s">
        <v>16610</v>
      </c>
      <c r="C31" s="504">
        <v>3</v>
      </c>
      <c r="D31" s="2051">
        <v>79.208054000000004</v>
      </c>
      <c r="E31" s="2051">
        <v>79.208054000000004</v>
      </c>
      <c r="F31" s="174">
        <f t="shared" ref="F31:F35" si="20">IFERROR(SUM(D31:E31),0)</f>
        <v>158.41610800000001</v>
      </c>
      <c r="G31" s="484"/>
      <c r="H31" s="698" t="s">
        <v>16611</v>
      </c>
      <c r="J31" s="509"/>
      <c r="L31" s="1236"/>
      <c r="M31" s="2042">
        <f t="shared" ref="M31:M35" si="21">IF( SUM( O31:Q31 ) = 0, 0, $O$5 )</f>
        <v>0</v>
      </c>
      <c r="N31" s="1236"/>
      <c r="O31" s="2043">
        <f t="shared" ref="O31:O32" si="22" xml:space="preserve"> IF( ISNUMBER(D31 ), 0, 1 )</f>
        <v>0</v>
      </c>
      <c r="P31" s="2043">
        <f t="shared" ref="P31:P35" si="23" xml:space="preserve"> IF( ISNUMBER(E31 ), 0, 1 )</f>
        <v>0</v>
      </c>
      <c r="Q31" s="526"/>
      <c r="R31" s="1236"/>
      <c r="T31" s="503" t="s">
        <v>16610</v>
      </c>
      <c r="U31" s="2041" t="s">
        <v>16612</v>
      </c>
      <c r="V31" s="2041" t="s">
        <v>16613</v>
      </c>
      <c r="W31" s="174" t="s">
        <v>16614</v>
      </c>
    </row>
    <row r="32" spans="1:23" s="496" customFormat="1" ht="15">
      <c r="B32" s="512" t="s">
        <v>16615</v>
      </c>
      <c r="C32" s="513">
        <v>3</v>
      </c>
      <c r="D32" s="2052">
        <v>1371.0639000000001</v>
      </c>
      <c r="E32" s="2052">
        <v>7580.6431000000002</v>
      </c>
      <c r="F32" s="175">
        <f t="shared" si="20"/>
        <v>8951.7070000000003</v>
      </c>
      <c r="G32" s="484"/>
      <c r="H32" s="702" t="s">
        <v>16616</v>
      </c>
      <c r="J32" s="517"/>
      <c r="L32" s="1236"/>
      <c r="M32" s="2042">
        <f t="shared" si="21"/>
        <v>0</v>
      </c>
      <c r="N32" s="1236"/>
      <c r="O32" s="2043">
        <f t="shared" si="22"/>
        <v>0</v>
      </c>
      <c r="P32" s="2043">
        <f t="shared" si="23"/>
        <v>0</v>
      </c>
      <c r="Q32" s="526"/>
      <c r="R32" s="1236"/>
      <c r="T32" s="512" t="s">
        <v>16615</v>
      </c>
      <c r="U32" s="2044" t="s">
        <v>16617</v>
      </c>
      <c r="V32" s="2044" t="s">
        <v>16618</v>
      </c>
      <c r="W32" s="175" t="s">
        <v>16619</v>
      </c>
    </row>
    <row r="33" spans="1:23" s="496" customFormat="1" ht="15">
      <c r="B33" s="512" t="s">
        <v>16620</v>
      </c>
      <c r="C33" s="513">
        <v>3</v>
      </c>
      <c r="D33" s="2052">
        <v>2753.7375999999999</v>
      </c>
      <c r="E33" s="2052">
        <v>4709.277</v>
      </c>
      <c r="F33" s="175">
        <f t="shared" si="20"/>
        <v>7463.0146000000004</v>
      </c>
      <c r="G33" s="484"/>
      <c r="H33" s="702" t="s">
        <v>16621</v>
      </c>
      <c r="J33" s="517"/>
      <c r="L33" s="1236"/>
      <c r="M33" s="2042">
        <f t="shared" si="21"/>
        <v>0</v>
      </c>
      <c r="N33" s="1236"/>
      <c r="O33" s="2043">
        <f t="shared" ref="O33:O35" si="24" xml:space="preserve"> IF( ISNUMBER(D33 ), 0, 1 )</f>
        <v>0</v>
      </c>
      <c r="P33" s="2043">
        <f t="shared" si="23"/>
        <v>0</v>
      </c>
      <c r="Q33" s="526"/>
      <c r="R33" s="1236"/>
      <c r="T33" s="512" t="s">
        <v>16620</v>
      </c>
      <c r="U33" s="2044" t="s">
        <v>16622</v>
      </c>
      <c r="V33" s="2044" t="s">
        <v>16623</v>
      </c>
      <c r="W33" s="175" t="s">
        <v>16624</v>
      </c>
    </row>
    <row r="34" spans="1:23" s="496" customFormat="1" ht="15">
      <c r="B34" s="512" t="s">
        <v>16625</v>
      </c>
      <c r="C34" s="513">
        <v>3</v>
      </c>
      <c r="D34" s="2052">
        <v>0</v>
      </c>
      <c r="E34" s="2052">
        <v>0</v>
      </c>
      <c r="F34" s="175">
        <f t="shared" si="20"/>
        <v>0</v>
      </c>
      <c r="G34" s="484"/>
      <c r="H34" s="702" t="s">
        <v>16626</v>
      </c>
      <c r="J34" s="517"/>
      <c r="L34" s="1236"/>
      <c r="M34" s="2042">
        <f t="shared" si="21"/>
        <v>0</v>
      </c>
      <c r="N34" s="1236"/>
      <c r="O34" s="2043">
        <f t="shared" si="24"/>
        <v>0</v>
      </c>
      <c r="P34" s="2043">
        <f t="shared" si="23"/>
        <v>0</v>
      </c>
      <c r="Q34" s="526"/>
      <c r="R34" s="1236"/>
      <c r="T34" s="512" t="s">
        <v>16625</v>
      </c>
      <c r="U34" s="2044" t="s">
        <v>16627</v>
      </c>
      <c r="V34" s="2044" t="s">
        <v>16628</v>
      </c>
      <c r="W34" s="175" t="s">
        <v>16629</v>
      </c>
    </row>
    <row r="35" spans="1:23" s="496" customFormat="1" ht="15">
      <c r="B35" s="512" t="s">
        <v>16630</v>
      </c>
      <c r="C35" s="513">
        <v>3</v>
      </c>
      <c r="D35" s="2052">
        <v>0</v>
      </c>
      <c r="E35" s="2052">
        <v>0</v>
      </c>
      <c r="F35" s="175">
        <f t="shared" si="20"/>
        <v>0</v>
      </c>
      <c r="G35" s="484"/>
      <c r="H35" s="702" t="s">
        <v>16631</v>
      </c>
      <c r="J35" s="517"/>
      <c r="L35" s="1236"/>
      <c r="M35" s="2042">
        <f t="shared" si="21"/>
        <v>0</v>
      </c>
      <c r="N35" s="1236"/>
      <c r="O35" s="2043">
        <f t="shared" si="24"/>
        <v>0</v>
      </c>
      <c r="P35" s="2043">
        <f t="shared" si="23"/>
        <v>0</v>
      </c>
      <c r="Q35" s="526"/>
      <c r="R35" s="1236"/>
      <c r="T35" s="512" t="s">
        <v>16630</v>
      </c>
      <c r="U35" s="2044" t="s">
        <v>16632</v>
      </c>
      <c r="V35" s="2044" t="s">
        <v>16633</v>
      </c>
      <c r="W35" s="175" t="s">
        <v>16634</v>
      </c>
    </row>
    <row r="36" spans="1:23" s="496" customFormat="1" thickBot="1">
      <c r="B36" s="519" t="s">
        <v>16635</v>
      </c>
      <c r="C36" s="520">
        <v>3</v>
      </c>
      <c r="D36" s="2045">
        <f t="shared" ref="D36:E36" si="25">IFERROR(SUM(D31,D32,D33,D35),0)</f>
        <v>4204.0095540000002</v>
      </c>
      <c r="E36" s="2045">
        <f t="shared" si="25"/>
        <v>12369.128154</v>
      </c>
      <c r="F36" s="176">
        <f>IFERROR(SUM(F31,F32,F33,F35),0)</f>
        <v>16573.137708000002</v>
      </c>
      <c r="G36" s="484"/>
      <c r="H36" s="706" t="s">
        <v>16636</v>
      </c>
      <c r="J36" s="523"/>
      <c r="L36" s="1236"/>
      <c r="M36" s="526"/>
      <c r="N36" s="1236"/>
      <c r="O36" s="526"/>
      <c r="P36" s="526"/>
      <c r="Q36" s="526"/>
      <c r="R36" s="1236"/>
      <c r="T36" s="519" t="s">
        <v>16637</v>
      </c>
      <c r="U36" s="2045" t="s">
        <v>16638</v>
      </c>
      <c r="V36" s="2045" t="s">
        <v>16639</v>
      </c>
      <c r="W36" s="176" t="s">
        <v>16640</v>
      </c>
    </row>
    <row r="37" spans="1:23" s="496" customFormat="1" ht="16.5" thickTop="1" thickBot="1">
      <c r="B37" s="561"/>
      <c r="C37" s="561"/>
      <c r="D37" s="2053"/>
      <c r="E37" s="2053"/>
      <c r="F37" s="2053"/>
      <c r="G37" s="561"/>
      <c r="H37" s="561"/>
      <c r="J37" s="501"/>
      <c r="L37" s="1236"/>
      <c r="M37" s="526"/>
      <c r="N37" s="1236"/>
      <c r="O37" s="526"/>
      <c r="P37" s="526"/>
      <c r="Q37" s="526"/>
      <c r="R37" s="1236"/>
      <c r="T37" s="561"/>
      <c r="U37" s="561"/>
      <c r="V37" s="561"/>
      <c r="W37" s="561"/>
    </row>
    <row r="38" spans="1:23" s="496" customFormat="1" ht="20.25" thickTop="1">
      <c r="A38" s="579"/>
      <c r="B38" s="503" t="s">
        <v>16641</v>
      </c>
      <c r="C38" s="504">
        <v>3</v>
      </c>
      <c r="D38" s="2051">
        <v>4135.0524999999998</v>
      </c>
      <c r="E38" s="2051">
        <v>10686.45</v>
      </c>
      <c r="F38" s="174">
        <f t="shared" ref="F38:F40" si="26">IFERROR(SUM(D38:E38),0)</f>
        <v>14821.502500000001</v>
      </c>
      <c r="G38" s="484"/>
      <c r="H38" s="698" t="s">
        <v>16642</v>
      </c>
      <c r="I38" s="526"/>
      <c r="J38" s="509"/>
      <c r="K38" s="526"/>
      <c r="L38" s="1236"/>
      <c r="M38" s="2042">
        <f t="shared" ref="M38:M40" si="27">IF( SUM( O38:Q38 ) = 0, 0, $O$5 )</f>
        <v>0</v>
      </c>
      <c r="N38" s="1236"/>
      <c r="O38" s="2043">
        <f t="shared" ref="O38:O40" si="28" xml:space="preserve"> IF( ISNUMBER(D38 ), 0, 1 )</f>
        <v>0</v>
      </c>
      <c r="P38" s="2043">
        <f t="shared" ref="P38:P40" si="29" xml:space="preserve"> IF( ISNUMBER(E38 ), 0, 1 )</f>
        <v>0</v>
      </c>
      <c r="Q38" s="526"/>
      <c r="R38" s="1236"/>
      <c r="T38" s="503" t="s">
        <v>16641</v>
      </c>
      <c r="U38" s="2041" t="s">
        <v>16643</v>
      </c>
      <c r="V38" s="2041" t="s">
        <v>16644</v>
      </c>
      <c r="W38" s="174" t="s">
        <v>16645</v>
      </c>
    </row>
    <row r="39" spans="1:23" s="496" customFormat="1" ht="19.5">
      <c r="A39" s="579"/>
      <c r="B39" s="512" t="s">
        <v>16646</v>
      </c>
      <c r="C39" s="513">
        <v>3</v>
      </c>
      <c r="D39" s="2052">
        <v>10.666010999999999</v>
      </c>
      <c r="E39" s="2052">
        <v>1127.4359999999999</v>
      </c>
      <c r="F39" s="175">
        <f t="shared" si="26"/>
        <v>1138.1020109999999</v>
      </c>
      <c r="G39" s="484"/>
      <c r="H39" s="702" t="s">
        <v>16647</v>
      </c>
      <c r="I39" s="526"/>
      <c r="J39" s="517"/>
      <c r="K39" s="526"/>
      <c r="L39" s="1236"/>
      <c r="M39" s="2042">
        <f t="shared" si="27"/>
        <v>0</v>
      </c>
      <c r="N39" s="1236"/>
      <c r="O39" s="2043">
        <f t="shared" si="28"/>
        <v>0</v>
      </c>
      <c r="P39" s="2043">
        <f t="shared" si="29"/>
        <v>0</v>
      </c>
      <c r="Q39" s="526"/>
      <c r="R39" s="1236"/>
      <c r="T39" s="512" t="s">
        <v>16646</v>
      </c>
      <c r="U39" s="2044" t="s">
        <v>16648</v>
      </c>
      <c r="V39" s="2044" t="s">
        <v>16649</v>
      </c>
      <c r="W39" s="175" t="s">
        <v>16650</v>
      </c>
    </row>
    <row r="40" spans="1:23" s="496" customFormat="1" ht="20.25" thickBot="1">
      <c r="A40" s="579"/>
      <c r="B40" s="519" t="s">
        <v>16651</v>
      </c>
      <c r="C40" s="520">
        <v>3</v>
      </c>
      <c r="D40" s="2054">
        <v>36.902126000000003</v>
      </c>
      <c r="E40" s="2054">
        <v>533.85343</v>
      </c>
      <c r="F40" s="176">
        <f t="shared" si="26"/>
        <v>570.75555599999996</v>
      </c>
      <c r="G40" s="484"/>
      <c r="H40" s="706" t="s">
        <v>16652</v>
      </c>
      <c r="I40" s="526"/>
      <c r="J40" s="523"/>
      <c r="K40" s="526"/>
      <c r="L40" s="1236"/>
      <c r="M40" s="2042">
        <f t="shared" si="27"/>
        <v>0</v>
      </c>
      <c r="N40" s="1236"/>
      <c r="O40" s="2043">
        <f t="shared" si="28"/>
        <v>0</v>
      </c>
      <c r="P40" s="2043">
        <f t="shared" si="29"/>
        <v>0</v>
      </c>
      <c r="Q40" s="526"/>
      <c r="R40" s="1236"/>
      <c r="T40" s="519" t="s">
        <v>16651</v>
      </c>
      <c r="U40" s="2047" t="s">
        <v>16653</v>
      </c>
      <c r="V40" s="2047" t="s">
        <v>16654</v>
      </c>
      <c r="W40" s="176" t="s">
        <v>16655</v>
      </c>
    </row>
    <row r="41" spans="1:23" s="496" customFormat="1" ht="16.5" thickTop="1" thickBot="1">
      <c r="A41" s="579"/>
      <c r="B41" s="526"/>
      <c r="C41" s="526"/>
      <c r="D41" s="2050"/>
      <c r="E41" s="2050"/>
      <c r="F41" s="2050"/>
      <c r="G41" s="526"/>
      <c r="H41" s="526"/>
      <c r="I41" s="526"/>
      <c r="J41" s="526"/>
      <c r="K41" s="526"/>
      <c r="L41" s="1236"/>
      <c r="M41" s="526"/>
      <c r="N41" s="1236"/>
      <c r="O41" s="526"/>
      <c r="P41" s="526"/>
      <c r="Q41" s="526"/>
      <c r="R41" s="1236"/>
      <c r="T41" s="526"/>
      <c r="U41" s="2050"/>
      <c r="V41" s="2050"/>
      <c r="W41" s="2050"/>
    </row>
    <row r="42" spans="1:23" s="496" customFormat="1" ht="17.25" thickTop="1" thickBot="1">
      <c r="B42" s="860" t="s">
        <v>16656</v>
      </c>
      <c r="C42" s="1559"/>
      <c r="D42" s="2049"/>
      <c r="E42" s="2049"/>
      <c r="F42" s="178"/>
      <c r="G42" s="484"/>
      <c r="H42" s="968"/>
      <c r="L42" s="1236"/>
      <c r="M42" s="526"/>
      <c r="N42" s="1236"/>
      <c r="O42" s="526"/>
      <c r="P42" s="526"/>
      <c r="Q42" s="526"/>
      <c r="R42" s="1236"/>
      <c r="T42" s="860" t="s">
        <v>16656</v>
      </c>
      <c r="U42" s="2049"/>
      <c r="V42" s="2049"/>
      <c r="W42" s="178"/>
    </row>
    <row r="43" spans="1:23" s="496" customFormat="1" thickTop="1">
      <c r="B43" s="503" t="s">
        <v>16657</v>
      </c>
      <c r="C43" s="504">
        <v>3</v>
      </c>
      <c r="D43" s="2051">
        <v>38743.637000000002</v>
      </c>
      <c r="E43" s="2051">
        <v>124496.32000000001</v>
      </c>
      <c r="F43" s="174">
        <f t="shared" ref="F43:F44" si="30">IFERROR(SUM(D43:E43),0)</f>
        <v>163239.95699999999</v>
      </c>
      <c r="G43" s="484"/>
      <c r="H43" s="698" t="s">
        <v>16658</v>
      </c>
      <c r="J43" s="509"/>
      <c r="L43" s="1236"/>
      <c r="M43" s="2042">
        <f t="shared" ref="M43:M44" si="31">IF( SUM( O43:Q43 ) = 0, 0, $O$5 )</f>
        <v>0</v>
      </c>
      <c r="N43" s="1236"/>
      <c r="O43" s="2043">
        <f t="shared" ref="O43:O44" si="32" xml:space="preserve"> IF( ISNUMBER(D43 ), 0, 1 )</f>
        <v>0</v>
      </c>
      <c r="P43" s="2043">
        <f t="shared" ref="P43:P44" si="33" xml:space="preserve"> IF( ISNUMBER(E43 ), 0, 1 )</f>
        <v>0</v>
      </c>
      <c r="Q43" s="526"/>
      <c r="R43" s="1236"/>
      <c r="T43" s="503" t="s">
        <v>16657</v>
      </c>
      <c r="U43" s="2055" t="s">
        <v>16659</v>
      </c>
      <c r="V43" s="2055" t="s">
        <v>16660</v>
      </c>
      <c r="W43" s="174" t="s">
        <v>16661</v>
      </c>
    </row>
    <row r="44" spans="1:23" s="496" customFormat="1" thickBot="1">
      <c r="B44" s="519" t="s">
        <v>16662</v>
      </c>
      <c r="C44" s="520">
        <v>3</v>
      </c>
      <c r="D44" s="2054">
        <v>7640.1022999999996</v>
      </c>
      <c r="E44" s="2054">
        <v>71294.877999999997</v>
      </c>
      <c r="F44" s="176">
        <f t="shared" si="30"/>
        <v>78934.980299999996</v>
      </c>
      <c r="G44" s="526"/>
      <c r="H44" s="706" t="s">
        <v>16663</v>
      </c>
      <c r="I44" s="526"/>
      <c r="J44" s="606"/>
      <c r="L44" s="1236"/>
      <c r="M44" s="2042">
        <f t="shared" si="31"/>
        <v>0</v>
      </c>
      <c r="N44" s="1236"/>
      <c r="O44" s="2043">
        <f t="shared" si="32"/>
        <v>0</v>
      </c>
      <c r="P44" s="2043">
        <f t="shared" si="33"/>
        <v>0</v>
      </c>
      <c r="Q44" s="526"/>
      <c r="R44" s="1236"/>
      <c r="T44" s="519" t="s">
        <v>16662</v>
      </c>
      <c r="U44" s="2045" t="s">
        <v>16664</v>
      </c>
      <c r="V44" s="2045" t="s">
        <v>16665</v>
      </c>
      <c r="W44" s="176" t="s">
        <v>16666</v>
      </c>
    </row>
    <row r="45" spans="1:23" s="496" customFormat="1" ht="16.5" thickTop="1" thickBot="1">
      <c r="A45" s="2056"/>
      <c r="B45" s="2050"/>
      <c r="C45" s="2050"/>
      <c r="D45" s="2050"/>
      <c r="E45" s="2050"/>
      <c r="F45" s="2050"/>
      <c r="G45" s="2050"/>
      <c r="H45" s="2050"/>
      <c r="I45" s="2050"/>
      <c r="J45" s="2050"/>
      <c r="K45" s="2050"/>
      <c r="L45" s="1236"/>
      <c r="M45" s="526"/>
      <c r="N45" s="1236"/>
      <c r="O45" s="526"/>
      <c r="P45" s="526"/>
      <c r="Q45" s="526"/>
      <c r="R45" s="1236"/>
      <c r="T45" s="2050"/>
      <c r="U45" s="2050"/>
      <c r="V45" s="2050"/>
      <c r="W45" s="2050"/>
    </row>
    <row r="46" spans="1:23" s="496" customFormat="1" ht="16.5" thickTop="1" thickBot="1">
      <c r="B46" s="860" t="s">
        <v>16667</v>
      </c>
      <c r="C46" s="2050"/>
      <c r="D46" s="2050"/>
      <c r="E46" s="2050"/>
      <c r="F46" s="2050"/>
      <c r="G46" s="2050"/>
      <c r="H46" s="2050"/>
      <c r="I46" s="526"/>
      <c r="J46" s="2050"/>
      <c r="L46" s="1236"/>
      <c r="M46" s="526"/>
      <c r="N46" s="1236"/>
      <c r="O46" s="526"/>
      <c r="P46" s="526"/>
      <c r="Q46" s="526"/>
      <c r="R46" s="1236"/>
      <c r="T46" s="860" t="s">
        <v>16667</v>
      </c>
      <c r="U46" s="2050"/>
      <c r="V46" s="2050"/>
      <c r="W46" s="2050"/>
    </row>
    <row r="47" spans="1:23" s="496" customFormat="1" thickTop="1">
      <c r="B47" s="2057" t="s">
        <v>16668</v>
      </c>
      <c r="C47" s="504">
        <v>3</v>
      </c>
      <c r="D47" s="2058"/>
      <c r="E47" s="2058"/>
      <c r="F47" s="2059">
        <v>-2331.8543</v>
      </c>
      <c r="G47" s="2050"/>
      <c r="H47" s="698" t="s">
        <v>16669</v>
      </c>
      <c r="I47" s="526"/>
      <c r="J47" s="592"/>
      <c r="L47" s="1236"/>
      <c r="M47" s="2042">
        <f t="shared" ref="M47:M50" si="34">IF( SUM( O47:Q47 ) = 0, 0, $O$5 )</f>
        <v>0</v>
      </c>
      <c r="N47" s="1236"/>
      <c r="O47" s="526"/>
      <c r="P47" s="526"/>
      <c r="Q47" s="2043">
        <f t="shared" ref="Q47:Q51" si="35" xml:space="preserve"> IF( ISNUMBER(F47 ), 0, 1 )</f>
        <v>0</v>
      </c>
      <c r="R47" s="1236"/>
      <c r="T47" s="2057" t="s">
        <v>16670</v>
      </c>
      <c r="U47" s="2060" t="s">
        <v>16671</v>
      </c>
      <c r="V47" s="2061" t="s">
        <v>16672</v>
      </c>
      <c r="W47" s="2062" t="s">
        <v>16673</v>
      </c>
    </row>
    <row r="48" spans="1:23" s="496" customFormat="1" ht="15">
      <c r="B48" s="2063" t="s">
        <v>16674</v>
      </c>
      <c r="C48" s="513">
        <v>3</v>
      </c>
      <c r="D48" s="2064"/>
      <c r="E48" s="2064"/>
      <c r="F48" s="2065">
        <v>0</v>
      </c>
      <c r="G48" s="2050"/>
      <c r="H48" s="702" t="s">
        <v>16675</v>
      </c>
      <c r="I48" s="526"/>
      <c r="J48" s="596"/>
      <c r="L48" s="1236"/>
      <c r="M48" s="2042">
        <f t="shared" si="34"/>
        <v>0</v>
      </c>
      <c r="N48" s="1236"/>
      <c r="O48" s="526"/>
      <c r="P48" s="526"/>
      <c r="Q48" s="2043">
        <f t="shared" si="35"/>
        <v>0</v>
      </c>
      <c r="R48" s="1236"/>
      <c r="T48" s="2063" t="s">
        <v>16676</v>
      </c>
      <c r="U48" s="2066" t="s">
        <v>16677</v>
      </c>
      <c r="V48" s="2067" t="s">
        <v>16678</v>
      </c>
      <c r="W48" s="2068" t="s">
        <v>16679</v>
      </c>
    </row>
    <row r="49" spans="1:23" s="496" customFormat="1" ht="15">
      <c r="B49" s="2063" t="s">
        <v>16680</v>
      </c>
      <c r="C49" s="513">
        <v>3</v>
      </c>
      <c r="D49" s="2064"/>
      <c r="E49" s="2064"/>
      <c r="F49" s="2065">
        <v>0</v>
      </c>
      <c r="G49" s="2050"/>
      <c r="H49" s="702" t="s">
        <v>16681</v>
      </c>
      <c r="I49" s="526"/>
      <c r="J49" s="596"/>
      <c r="L49" s="1236"/>
      <c r="M49" s="2042">
        <f t="shared" si="34"/>
        <v>0</v>
      </c>
      <c r="N49" s="1236"/>
      <c r="O49" s="526"/>
      <c r="P49" s="526"/>
      <c r="Q49" s="2043">
        <f t="shared" si="35"/>
        <v>0</v>
      </c>
      <c r="R49" s="1236"/>
      <c r="T49" s="2063" t="s">
        <v>16680</v>
      </c>
      <c r="U49" s="2066" t="s">
        <v>16682</v>
      </c>
      <c r="V49" s="2067" t="s">
        <v>16683</v>
      </c>
      <c r="W49" s="2068" t="s">
        <v>16684</v>
      </c>
    </row>
    <row r="50" spans="1:23" s="496" customFormat="1" ht="15">
      <c r="B50" s="2063" t="s">
        <v>16685</v>
      </c>
      <c r="C50" s="513">
        <v>3</v>
      </c>
      <c r="D50" s="2064"/>
      <c r="E50" s="2064"/>
      <c r="F50" s="2065">
        <v>0</v>
      </c>
      <c r="G50" s="2050"/>
      <c r="H50" s="702" t="s">
        <v>16686</v>
      </c>
      <c r="I50" s="526"/>
      <c r="J50" s="596"/>
      <c r="L50" s="1236"/>
      <c r="M50" s="2042">
        <f t="shared" si="34"/>
        <v>0</v>
      </c>
      <c r="N50" s="1236"/>
      <c r="O50" s="526"/>
      <c r="P50" s="526"/>
      <c r="Q50" s="2043">
        <f t="shared" si="35"/>
        <v>0</v>
      </c>
      <c r="R50" s="1236"/>
      <c r="T50" s="2063" t="s">
        <v>16687</v>
      </c>
      <c r="U50" s="2066" t="s">
        <v>16688</v>
      </c>
      <c r="V50" s="2067" t="s">
        <v>16689</v>
      </c>
      <c r="W50" s="2068" t="s">
        <v>16690</v>
      </c>
    </row>
    <row r="51" spans="1:23" s="496" customFormat="1" thickBot="1">
      <c r="B51" s="2069" t="s">
        <v>16691</v>
      </c>
      <c r="C51" s="520">
        <v>3</v>
      </c>
      <c r="D51" s="2070"/>
      <c r="E51" s="2070"/>
      <c r="F51" s="2071">
        <v>-2331.8543</v>
      </c>
      <c r="G51" s="2050"/>
      <c r="H51" s="706" t="s">
        <v>16692</v>
      </c>
      <c r="I51" s="526"/>
      <c r="J51" s="606"/>
      <c r="L51" s="1236"/>
      <c r="M51" s="526"/>
      <c r="N51" s="1236"/>
      <c r="O51" s="526"/>
      <c r="P51" s="526"/>
      <c r="Q51" s="2043">
        <f t="shared" si="35"/>
        <v>0</v>
      </c>
      <c r="R51" s="1236"/>
      <c r="S51" s="526"/>
      <c r="T51" s="2069" t="s">
        <v>16693</v>
      </c>
      <c r="U51" s="2072" t="s">
        <v>16694</v>
      </c>
      <c r="V51" s="2073" t="s">
        <v>16695</v>
      </c>
      <c r="W51" s="2074" t="s">
        <v>16696</v>
      </c>
    </row>
    <row r="52" spans="1:23" s="496" customFormat="1" ht="16.5" thickTop="1" thickBot="1">
      <c r="B52" s="526"/>
      <c r="C52" s="526"/>
      <c r="D52" s="2050"/>
      <c r="E52" s="2050"/>
      <c r="F52" s="2050"/>
      <c r="G52" s="526"/>
      <c r="H52" s="526"/>
      <c r="I52" s="526"/>
      <c r="J52" s="526"/>
      <c r="L52" s="1236"/>
      <c r="M52" s="526"/>
      <c r="N52" s="1236"/>
      <c r="O52" s="526"/>
      <c r="P52" s="526"/>
      <c r="Q52" s="526"/>
      <c r="R52" s="1236"/>
      <c r="S52" s="526"/>
      <c r="T52" s="526"/>
      <c r="U52" s="2050"/>
      <c r="V52" s="2050"/>
      <c r="W52" s="2050"/>
    </row>
    <row r="53" spans="1:23" ht="16.5" thickTop="1" thickBot="1">
      <c r="A53" s="496"/>
      <c r="B53" s="860" t="s">
        <v>16697</v>
      </c>
      <c r="C53" s="526"/>
      <c r="D53" s="2050"/>
      <c r="E53" s="2050"/>
      <c r="F53" s="2075"/>
      <c r="G53" s="526"/>
      <c r="H53" s="526"/>
      <c r="I53" s="526"/>
      <c r="J53" s="526"/>
      <c r="K53" s="496"/>
      <c r="L53" s="1236"/>
      <c r="M53" s="526"/>
      <c r="N53" s="1236"/>
      <c r="O53" s="526"/>
      <c r="P53" s="526"/>
      <c r="Q53" s="526"/>
      <c r="R53" s="1236"/>
      <c r="S53" s="526"/>
      <c r="T53" s="860" t="s">
        <v>16697</v>
      </c>
      <c r="U53" s="2050"/>
      <c r="V53" s="2050"/>
      <c r="W53" s="2075"/>
    </row>
    <row r="54" spans="1:23" ht="16.5" thickTop="1">
      <c r="A54" s="496"/>
      <c r="B54" s="503" t="s">
        <v>16698</v>
      </c>
      <c r="C54" s="504">
        <v>3</v>
      </c>
      <c r="D54" s="2041">
        <v>38722.824000000001</v>
      </c>
      <c r="E54" s="2041">
        <v>122185.28</v>
      </c>
      <c r="F54" s="174">
        <f t="shared" ref="F54:F55" si="36">IFERROR(SUM(D54:E54),0)</f>
        <v>160908.10399999999</v>
      </c>
      <c r="G54" s="526"/>
      <c r="H54" s="698" t="s">
        <v>16699</v>
      </c>
      <c r="I54" s="526"/>
      <c r="J54" s="698"/>
      <c r="K54" s="581"/>
      <c r="L54" s="1236"/>
      <c r="M54" s="2042">
        <f t="shared" ref="M54:M55" si="37">IF( SUM( O54:Q54 ) = 0, 0, $O$5 )</f>
        <v>0</v>
      </c>
      <c r="N54" s="1236"/>
      <c r="O54" s="2043">
        <f t="shared" ref="O54:O55" si="38" xml:space="preserve"> IF( ISNUMBER(D54 ), 0, 1 )</f>
        <v>0</v>
      </c>
      <c r="P54" s="2043">
        <f t="shared" ref="P54:P55" si="39" xml:space="preserve"> IF( ISNUMBER(E54 ), 0, 1 )</f>
        <v>0</v>
      </c>
      <c r="Q54" s="526"/>
      <c r="R54" s="1236"/>
      <c r="S54" s="526"/>
      <c r="T54" s="503" t="s">
        <v>16698</v>
      </c>
      <c r="U54" s="2041" t="s">
        <v>16700</v>
      </c>
      <c r="V54" s="2041" t="s">
        <v>16701</v>
      </c>
      <c r="W54" s="174" t="s">
        <v>16702</v>
      </c>
    </row>
    <row r="55" spans="1:23">
      <c r="A55" s="496"/>
      <c r="B55" s="512" t="s">
        <v>16703</v>
      </c>
      <c r="C55" s="513">
        <v>3</v>
      </c>
      <c r="D55" s="2044">
        <v>7640.1022999999996</v>
      </c>
      <c r="E55" s="2044">
        <v>71294.877999999997</v>
      </c>
      <c r="F55" s="175">
        <f t="shared" si="36"/>
        <v>78934.980299999996</v>
      </c>
      <c r="G55" s="526"/>
      <c r="H55" s="702" t="s">
        <v>16704</v>
      </c>
      <c r="I55" s="526"/>
      <c r="J55" s="702"/>
      <c r="K55" s="581"/>
      <c r="L55" s="1236"/>
      <c r="M55" s="2042">
        <f t="shared" si="37"/>
        <v>0</v>
      </c>
      <c r="N55" s="1236"/>
      <c r="O55" s="2043">
        <f t="shared" si="38"/>
        <v>0</v>
      </c>
      <c r="P55" s="2043">
        <f t="shared" si="39"/>
        <v>0</v>
      </c>
      <c r="Q55" s="526"/>
      <c r="R55" s="1236"/>
      <c r="S55" s="526"/>
      <c r="T55" s="512" t="s">
        <v>16703</v>
      </c>
      <c r="U55" s="2044" t="s">
        <v>16705</v>
      </c>
      <c r="V55" s="2044" t="s">
        <v>16706</v>
      </c>
      <c r="W55" s="175" t="s">
        <v>16707</v>
      </c>
    </row>
    <row r="56" spans="1:23" ht="16.5" thickBot="1">
      <c r="A56" s="496"/>
      <c r="B56" s="519" t="s">
        <v>16697</v>
      </c>
      <c r="C56" s="520">
        <v>3</v>
      </c>
      <c r="D56" s="2047">
        <v>0</v>
      </c>
      <c r="E56" s="2047">
        <v>0</v>
      </c>
      <c r="F56" s="2076"/>
      <c r="G56" s="526"/>
      <c r="H56" s="706" t="s">
        <v>16708</v>
      </c>
      <c r="I56" s="526"/>
      <c r="J56" s="706"/>
      <c r="K56" s="581"/>
      <c r="L56" s="1236"/>
      <c r="M56" s="526"/>
      <c r="N56" s="1236"/>
      <c r="O56" s="526"/>
      <c r="P56" s="526"/>
      <c r="Q56" s="526"/>
      <c r="R56" s="1236"/>
      <c r="S56" s="526"/>
      <c r="T56" s="519" t="s">
        <v>16697</v>
      </c>
      <c r="U56" s="2047" t="s">
        <v>16709</v>
      </c>
      <c r="V56" s="2047" t="s">
        <v>16710</v>
      </c>
      <c r="W56" s="2076" t="s">
        <v>16711</v>
      </c>
    </row>
    <row r="57" spans="1:23" ht="17.25" thickTop="1" thickBot="1">
      <c r="A57" s="496"/>
      <c r="B57" s="526"/>
      <c r="C57" s="526"/>
      <c r="D57" s="2050"/>
      <c r="E57" s="2050"/>
      <c r="F57" s="2050"/>
      <c r="G57" s="526"/>
      <c r="H57" s="526"/>
      <c r="I57" s="526"/>
      <c r="J57" s="526"/>
      <c r="L57" s="1236"/>
      <c r="M57" s="526"/>
      <c r="N57" s="1236"/>
      <c r="O57" s="526"/>
      <c r="P57" s="526"/>
      <c r="Q57" s="526"/>
      <c r="R57" s="1236"/>
      <c r="S57" s="526"/>
      <c r="T57" s="526"/>
      <c r="U57" s="526"/>
      <c r="V57" s="526"/>
      <c r="W57" s="526"/>
    </row>
    <row r="58" spans="1:23" ht="16.5" thickTop="1">
      <c r="B58" s="2922" t="s">
        <v>6743</v>
      </c>
      <c r="C58" s="2923" t="s">
        <v>6745</v>
      </c>
      <c r="D58" s="2077" t="s">
        <v>8895</v>
      </c>
      <c r="E58" s="2078" t="s">
        <v>8896</v>
      </c>
      <c r="F58" s="2050"/>
      <c r="G58" s="526"/>
      <c r="H58" s="526"/>
      <c r="I58" s="526"/>
      <c r="J58" s="526"/>
      <c r="L58" s="1236"/>
      <c r="M58" s="526"/>
      <c r="N58" s="1236"/>
      <c r="O58" s="526"/>
      <c r="P58" s="526"/>
      <c r="Q58" s="526"/>
      <c r="R58" s="1236"/>
      <c r="S58" s="526"/>
      <c r="T58" s="2922" t="s">
        <v>6743</v>
      </c>
      <c r="U58" s="658" t="s">
        <v>8895</v>
      </c>
      <c r="V58" s="659" t="s">
        <v>8896</v>
      </c>
      <c r="W58" s="526"/>
    </row>
    <row r="59" spans="1:23" ht="20.25" thickBot="1">
      <c r="B59" s="2924"/>
      <c r="C59" s="2925"/>
      <c r="D59" s="2079" t="s">
        <v>16712</v>
      </c>
      <c r="E59" s="2080" t="s">
        <v>16712</v>
      </c>
      <c r="F59" s="2050"/>
      <c r="G59" s="496"/>
      <c r="H59" s="496"/>
      <c r="L59" s="1236"/>
      <c r="M59" s="526"/>
      <c r="N59" s="1236"/>
      <c r="O59" s="526"/>
      <c r="P59" s="526"/>
      <c r="Q59" s="526"/>
      <c r="R59" s="1236"/>
      <c r="S59" s="526"/>
      <c r="T59" s="2924"/>
      <c r="U59" s="529" t="s">
        <v>16712</v>
      </c>
      <c r="V59" s="530" t="s">
        <v>16712</v>
      </c>
      <c r="W59" s="526"/>
    </row>
    <row r="60" spans="1:23" ht="17.25" thickTop="1" thickBot="1">
      <c r="B60" s="496"/>
      <c r="C60" s="496"/>
      <c r="D60" s="2046"/>
      <c r="E60" s="2046"/>
      <c r="F60" s="2081"/>
      <c r="G60" s="496"/>
      <c r="H60" s="496"/>
      <c r="L60" s="1236"/>
      <c r="M60" s="526"/>
      <c r="N60" s="1236"/>
      <c r="O60" s="526"/>
      <c r="P60" s="526"/>
      <c r="Q60" s="526"/>
      <c r="R60" s="1236"/>
      <c r="S60" s="526"/>
      <c r="T60" s="496"/>
      <c r="U60" s="496"/>
      <c r="V60" s="496"/>
      <c r="W60" s="1070"/>
    </row>
    <row r="61" spans="1:23" ht="17.25" thickTop="1" thickBot="1">
      <c r="B61" s="860" t="s">
        <v>16713</v>
      </c>
      <c r="C61" s="1070"/>
      <c r="D61" s="2081"/>
      <c r="E61" s="2081"/>
      <c r="F61" s="2081"/>
      <c r="G61" s="496"/>
      <c r="H61" s="496"/>
      <c r="L61" s="1236"/>
      <c r="M61" s="526"/>
      <c r="N61" s="1236"/>
      <c r="O61" s="526"/>
      <c r="P61" s="526"/>
      <c r="Q61" s="526"/>
      <c r="R61" s="1236"/>
      <c r="S61" s="526"/>
      <c r="T61" s="860" t="s">
        <v>16714</v>
      </c>
      <c r="U61" s="1070"/>
      <c r="V61" s="1070"/>
      <c r="W61" s="1070"/>
    </row>
    <row r="62" spans="1:23" ht="16.5" thickTop="1">
      <c r="B62" s="2082" t="s">
        <v>16715</v>
      </c>
      <c r="C62" s="504">
        <v>3</v>
      </c>
      <c r="D62" s="2083">
        <v>129.56397000000001</v>
      </c>
      <c r="E62" s="2084"/>
      <c r="F62" s="2081"/>
      <c r="G62" s="496"/>
      <c r="H62" s="698" t="s">
        <v>16716</v>
      </c>
      <c r="J62" s="698"/>
      <c r="L62" s="1236"/>
      <c r="M62" s="2042">
        <f t="shared" ref="M62:M64" si="40">IF( SUM( O62:Q62 ) = 0, 0, $O$5 )</f>
        <v>0</v>
      </c>
      <c r="N62" s="1236"/>
      <c r="O62" s="2043">
        <f t="shared" ref="O62" si="41" xml:space="preserve"> IF( ISNUMBER(D62 ), 0, 1 )</f>
        <v>0</v>
      </c>
      <c r="P62" s="526"/>
      <c r="Q62" s="526"/>
      <c r="R62" s="1236"/>
      <c r="S62" s="526"/>
      <c r="T62" s="2082" t="s">
        <v>16715</v>
      </c>
      <c r="U62" s="2085" t="s">
        <v>16717</v>
      </c>
      <c r="V62" s="2086"/>
      <c r="W62" s="1070"/>
    </row>
    <row r="63" spans="1:23">
      <c r="B63" s="2087" t="s">
        <v>16718</v>
      </c>
      <c r="C63" s="513">
        <v>3</v>
      </c>
      <c r="D63" s="2088"/>
      <c r="E63" s="2089">
        <v>244.96950000000001</v>
      </c>
      <c r="F63" s="2081"/>
      <c r="G63" s="496"/>
      <c r="H63" s="702" t="s">
        <v>16719</v>
      </c>
      <c r="J63" s="702"/>
      <c r="L63" s="1236"/>
      <c r="M63" s="2042">
        <f t="shared" si="40"/>
        <v>0</v>
      </c>
      <c r="N63" s="1236"/>
      <c r="O63" s="526"/>
      <c r="P63" s="2043">
        <f t="shared" ref="P63:P64" si="42" xml:space="preserve"> IF( ISNUMBER(E63 ), 0, 1 )</f>
        <v>0</v>
      </c>
      <c r="Q63" s="526"/>
      <c r="R63" s="1236"/>
      <c r="S63" s="526"/>
      <c r="T63" s="2087" t="s">
        <v>16718</v>
      </c>
      <c r="U63" s="2090"/>
      <c r="V63" s="2091" t="s">
        <v>16720</v>
      </c>
      <c r="W63" s="1070"/>
    </row>
    <row r="64" spans="1:23" ht="16.5" thickBot="1">
      <c r="B64" s="2092" t="s">
        <v>16721</v>
      </c>
      <c r="C64" s="520">
        <v>3</v>
      </c>
      <c r="D64" s="2093"/>
      <c r="E64" s="2094">
        <v>405.64711999999997</v>
      </c>
      <c r="F64" s="2081"/>
      <c r="G64" s="496"/>
      <c r="H64" s="706" t="s">
        <v>16722</v>
      </c>
      <c r="J64" s="706"/>
      <c r="L64" s="1236"/>
      <c r="M64" s="2042">
        <f t="shared" si="40"/>
        <v>0</v>
      </c>
      <c r="N64" s="1236"/>
      <c r="O64" s="526"/>
      <c r="P64" s="2043">
        <f t="shared" si="42"/>
        <v>0</v>
      </c>
      <c r="Q64" s="526"/>
      <c r="R64" s="1236"/>
      <c r="S64" s="526"/>
      <c r="T64" s="2092" t="s">
        <v>16721</v>
      </c>
      <c r="U64" s="2095"/>
      <c r="V64" s="2096" t="s">
        <v>16723</v>
      </c>
      <c r="W64" s="1070"/>
    </row>
    <row r="65" spans="12:22" ht="16.5" thickTop="1">
      <c r="L65" s="173"/>
      <c r="M65" s="173"/>
      <c r="N65" s="173"/>
      <c r="O65" s="173"/>
      <c r="P65" s="173"/>
      <c r="Q65" s="173"/>
      <c r="R65" s="173"/>
      <c r="S65" s="173"/>
      <c r="T65" s="173"/>
      <c r="U65" s="173"/>
      <c r="V65" s="173"/>
    </row>
    <row r="66" spans="12:22">
      <c r="S66" s="579"/>
    </row>
    <row r="67" spans="12:22">
      <c r="S67" s="579"/>
    </row>
  </sheetData>
  <sheetProtection algorithmName="SHA-512" hashValue="jFlvYlzWBkxVvG9e8GeL3JRY9kN7fN5SjXTK1Nzky1fU5g0qFIlH8pEp8/kkBE8ZE16nmEYAHY1G7DueNlhRkw==" saltValue="8ltuyq9uj0ESTytfZIrNVQ==" spinCount="100000" sheet="1" formatColumns="0" formatRows="0"/>
  <mergeCells count="10">
    <mergeCell ref="T5:T6"/>
    <mergeCell ref="T3:W3"/>
    <mergeCell ref="B58:B59"/>
    <mergeCell ref="C58:C59"/>
    <mergeCell ref="T58:T59"/>
    <mergeCell ref="B3:J3"/>
    <mergeCell ref="J5:J6"/>
    <mergeCell ref="H5:H6"/>
    <mergeCell ref="B5:B6"/>
    <mergeCell ref="C5:C6"/>
  </mergeCells>
  <phoneticPr fontId="39"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5 F26:F28 F19:F23 F14:F16 F9:F11 F43:F44 F54:F55"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8CBD68238DC27428DBB5105421616FB" ma:contentTypeVersion="2" ma:contentTypeDescription="Create a new document." ma:contentTypeScope="" ma:versionID="ab3db3d8ac7a2b19359139b20aea780b">
  <xsd:schema xmlns:xsd="http://www.w3.org/2001/XMLSchema" xmlns:xs="http://www.w3.org/2001/XMLSchema" xmlns:p="http://schemas.microsoft.com/office/2006/metadata/properties" xmlns:ns2="35653b8b-f56a-41a3-a358-570669ba96ee" targetNamespace="http://schemas.microsoft.com/office/2006/metadata/properties" ma:root="true" ma:fieldsID="e17825134a8c2edb86b55d891697c746" ns2:_="">
    <xsd:import namespace="35653b8b-f56a-41a3-a358-570669ba96e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653b8b-f56a-41a3-a358-570669ba96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2.xml><?xml version="1.0" encoding="utf-8"?>
<ds:datastoreItem xmlns:ds="http://schemas.openxmlformats.org/officeDocument/2006/customXml" ds:itemID="{1648C16C-6881-4E34-B96C-48CD8069DBA3}">
  <ds:schemaRefs>
    <ds:schemaRef ds:uri="http://purl.org/dc/terms/"/>
    <ds:schemaRef ds:uri="35653b8b-f56a-41a3-a358-570669ba96ee"/>
    <ds:schemaRef ds:uri="http://www.w3.org/XML/1998/namespace"/>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B12D2E45-8E8E-4622-B72E-4A7C0A1678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653b8b-f56a-41a3-a358-570669ba96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97</vt:i4>
      </vt:variant>
      <vt:variant>
        <vt:lpstr>Named Ranges</vt:lpstr>
      </vt:variant>
      <vt:variant>
        <vt:i4>180</vt:i4>
      </vt:variant>
    </vt:vector>
  </HeadingPairs>
  <TitlesOfParts>
    <vt:vector size="277" baseType="lpstr">
      <vt:lpstr>Lists</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3 &gt;&gt;</vt:lpstr>
      <vt:lpstr>3A</vt:lpstr>
      <vt:lpstr>3B</vt:lpstr>
      <vt:lpstr>3C</vt:lpstr>
      <vt:lpstr>3D</vt:lpstr>
      <vt:lpstr>3E</vt:lpstr>
      <vt:lpstr>3F</vt:lpstr>
      <vt:lpstr>3G</vt:lpstr>
      <vt:lpstr>3H</vt:lpstr>
      <vt:lpstr>3I</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2023-02-06T09:57:42Z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0x01010088CBD68238DC27428DBB5105421616FB</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_AdHocReviewCycleID">
    <vt:i4>-383102303</vt:i4>
  </property>
  <property fmtid="{D5CDD505-2E9C-101B-9397-08002B2CF9AE}" pid="14" name="_NewReviewCycle">
    <vt:lpwstr/>
  </property>
</Properties>
</file>